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7" activeTab="9" autoFilterDateGrouping="1"/>
  </bookViews>
  <sheets>
    <sheet xmlns:r="http://schemas.openxmlformats.org/officeDocument/2006/relationships" name="Budget V Actuals" sheetId="1" state="hidden" r:id="rId1"/>
    <sheet xmlns:r="http://schemas.openxmlformats.org/officeDocument/2006/relationships" name="Year On Year Analysis" sheetId="2" state="hidden" r:id="rId2"/>
    <sheet xmlns:r="http://schemas.openxmlformats.org/officeDocument/2006/relationships" name="2025 Setting Summary" sheetId="3" state="hidden" r:id="rId3"/>
    <sheet xmlns:r="http://schemas.openxmlformats.org/officeDocument/2006/relationships" name="YTD Setting Summary" sheetId="4" state="hidden" r:id="rId4"/>
    <sheet xmlns:r="http://schemas.openxmlformats.org/officeDocument/2006/relationships" name="Corp Tax" sheetId="5" state="visible" r:id="rId5"/>
    <sheet xmlns:r="http://schemas.openxmlformats.org/officeDocument/2006/relationships" name="Performance to FinPlan" sheetId="6" state="visible" r:id="rId6"/>
    <sheet xmlns:r="http://schemas.openxmlformats.org/officeDocument/2006/relationships" name="TOTALS BY CO YTD &amp; FORECAST" sheetId="7" state="visible" r:id="rId7"/>
    <sheet xmlns:r="http://schemas.openxmlformats.org/officeDocument/2006/relationships" name="GROUP TOTALS MONTHLY P&amp;L" sheetId="8" state="visible" r:id="rId8"/>
    <sheet xmlns:r="http://schemas.openxmlformats.org/officeDocument/2006/relationships" name="KNL GROUP P&amp;L" sheetId="9" state="visible" r:id="rId9"/>
    <sheet xmlns:r="http://schemas.openxmlformats.org/officeDocument/2006/relationships" name="KNL HO P&amp;L" sheetId="10" state="visible" r:id="rId10"/>
    <sheet xmlns:r="http://schemas.openxmlformats.org/officeDocument/2006/relationships" name="ABA P&amp;L" sheetId="11" state="visible" r:id="rId11"/>
    <sheet xmlns:r="http://schemas.openxmlformats.org/officeDocument/2006/relationships" name="BK P&amp;L" sheetId="12" state="visible" r:id="rId12"/>
    <sheet xmlns:r="http://schemas.openxmlformats.org/officeDocument/2006/relationships" name="BW P&amp;L" sheetId="13" state="visible" r:id="rId13"/>
    <sheet xmlns:r="http://schemas.openxmlformats.org/officeDocument/2006/relationships" name="CED P&amp;L" sheetId="14" state="visible" r:id="rId14"/>
    <sheet xmlns:r="http://schemas.openxmlformats.org/officeDocument/2006/relationships" name="HB P&amp;L" sheetId="15" state="visible" r:id="rId15"/>
    <sheet xmlns:r="http://schemas.openxmlformats.org/officeDocument/2006/relationships" name="KIN P&amp;L" sheetId="16" state="visible" r:id="rId16"/>
    <sheet xmlns:r="http://schemas.openxmlformats.org/officeDocument/2006/relationships" name="MER P&amp;L" sheetId="17" state="visible" r:id="rId17"/>
    <sheet xmlns:r="http://schemas.openxmlformats.org/officeDocument/2006/relationships" name="SST P&amp;L" sheetId="18" state="visible" r:id="rId18"/>
    <sheet xmlns:r="http://schemas.openxmlformats.org/officeDocument/2006/relationships" name="HDN P&amp;L" sheetId="19" state="visible" r:id="rId19"/>
    <sheet xmlns:r="http://schemas.openxmlformats.org/officeDocument/2006/relationships" name="NDN P&amp;L" sheetId="20" state="visible" r:id="rId20"/>
    <sheet xmlns:r="http://schemas.openxmlformats.org/officeDocument/2006/relationships" name="SDN P&amp;L" sheetId="21" state="visible" r:id="rId21"/>
    <sheet xmlns:r="http://schemas.openxmlformats.org/officeDocument/2006/relationships" name="SALT P&amp;L" sheetId="22" state="visible" r:id="rId22"/>
    <sheet xmlns:r="http://schemas.openxmlformats.org/officeDocument/2006/relationships" name="CCL GROUP P&amp;L" sheetId="23" state="visible" r:id="rId23"/>
    <sheet xmlns:r="http://schemas.openxmlformats.org/officeDocument/2006/relationships" name="CCL HO P&amp;L" sheetId="24" state="visible" r:id="rId24"/>
    <sheet xmlns:r="http://schemas.openxmlformats.org/officeDocument/2006/relationships" name="YBHN GROUP P&amp;L" sheetId="25" state="visible" r:id="rId25"/>
    <sheet xmlns:r="http://schemas.openxmlformats.org/officeDocument/2006/relationships" name="YBHN HO P&amp;L" sheetId="26" state="visible" r:id="rId26"/>
    <sheet xmlns:r="http://schemas.openxmlformats.org/officeDocument/2006/relationships" name="LE P&amp;L" sheetId="27" state="visible" r:id="rId27"/>
    <sheet xmlns:r="http://schemas.openxmlformats.org/officeDocument/2006/relationships" name="HS P&amp;L" sheetId="28" state="visible" r:id="rId28"/>
    <sheet xmlns:r="http://schemas.openxmlformats.org/officeDocument/2006/relationships" name="WH P&amp;L" sheetId="29" state="visible" r:id="rId29"/>
    <sheet xmlns:r="http://schemas.openxmlformats.org/officeDocument/2006/relationships" name="YBN Group P&amp;L" sheetId="30" state="visible" r:id="rId30"/>
    <sheet xmlns:r="http://schemas.openxmlformats.org/officeDocument/2006/relationships" name="YBN HO P&amp;L" sheetId="31" state="visible" r:id="rId31"/>
    <sheet xmlns:r="http://schemas.openxmlformats.org/officeDocument/2006/relationships" name="FH P&amp;L" sheetId="32" state="visible" r:id="rId32"/>
    <sheet xmlns:r="http://schemas.openxmlformats.org/officeDocument/2006/relationships" name="HAB P&amp;L" sheetId="33" state="visible" r:id="rId33"/>
    <sheet xmlns:r="http://schemas.openxmlformats.org/officeDocument/2006/relationships" name="Moe2 P&amp;L" sheetId="34" state="visible" r:id="rId34"/>
    <sheet xmlns:r="http://schemas.openxmlformats.org/officeDocument/2006/relationships" name="Group TB " sheetId="35" state="visible" r:id="rId35"/>
    <sheet xmlns:r="http://schemas.openxmlformats.org/officeDocument/2006/relationships" name="KNL TB" sheetId="36" state="visible" r:id="rId36"/>
    <sheet xmlns:r="http://schemas.openxmlformats.org/officeDocument/2006/relationships" name="KNL Blank TB" sheetId="37" state="visible" r:id="rId37"/>
    <sheet xmlns:r="http://schemas.openxmlformats.org/officeDocument/2006/relationships" name="KNL HO TB" sheetId="38" state="visible" r:id="rId38"/>
    <sheet xmlns:r="http://schemas.openxmlformats.org/officeDocument/2006/relationships" name="ABA TB" sheetId="39" state="visible" r:id="rId39"/>
    <sheet xmlns:r="http://schemas.openxmlformats.org/officeDocument/2006/relationships" name="BK TB " sheetId="40" state="visible" r:id="rId40"/>
    <sheet xmlns:r="http://schemas.openxmlformats.org/officeDocument/2006/relationships" name="BW TB" sheetId="41" state="visible" r:id="rId41"/>
    <sheet xmlns:r="http://schemas.openxmlformats.org/officeDocument/2006/relationships" name="CED TB" sheetId="42" state="visible" r:id="rId42"/>
    <sheet xmlns:r="http://schemas.openxmlformats.org/officeDocument/2006/relationships" name="HB TB" sheetId="43" state="visible" r:id="rId43"/>
    <sheet xmlns:r="http://schemas.openxmlformats.org/officeDocument/2006/relationships" name="KIN TB" sheetId="44" state="visible" r:id="rId44"/>
    <sheet xmlns:r="http://schemas.openxmlformats.org/officeDocument/2006/relationships" name="MER TB" sheetId="45" state="visible" r:id="rId45"/>
    <sheet xmlns:r="http://schemas.openxmlformats.org/officeDocument/2006/relationships" name="SST TB" sheetId="46" state="visible" r:id="rId46"/>
    <sheet xmlns:r="http://schemas.openxmlformats.org/officeDocument/2006/relationships" name="HDN TB" sheetId="47" state="visible" r:id="rId47"/>
    <sheet xmlns:r="http://schemas.openxmlformats.org/officeDocument/2006/relationships" name="NDN TB" sheetId="48" state="visible" r:id="rId48"/>
    <sheet xmlns:r="http://schemas.openxmlformats.org/officeDocument/2006/relationships" name="SDN TB" sheetId="49" state="visible" r:id="rId49"/>
    <sheet xmlns:r="http://schemas.openxmlformats.org/officeDocument/2006/relationships" name="SALT TB" sheetId="50" state="visible" r:id="rId50"/>
    <sheet xmlns:r="http://schemas.openxmlformats.org/officeDocument/2006/relationships" name="YBHN TB" sheetId="51" state="visible" r:id="rId51"/>
    <sheet xmlns:r="http://schemas.openxmlformats.org/officeDocument/2006/relationships" name="YBHN Blank TB" sheetId="52" state="visible" r:id="rId52"/>
    <sheet xmlns:r="http://schemas.openxmlformats.org/officeDocument/2006/relationships" name="YBHN HO TB" sheetId="53" state="visible" r:id="rId53"/>
    <sheet xmlns:r="http://schemas.openxmlformats.org/officeDocument/2006/relationships" name="YBHN LE TB" sheetId="54" state="visible" r:id="rId54"/>
    <sheet xmlns:r="http://schemas.openxmlformats.org/officeDocument/2006/relationships" name="YBHN HS TB" sheetId="55" state="visible" r:id="rId55"/>
    <sheet xmlns:r="http://schemas.openxmlformats.org/officeDocument/2006/relationships" name="YBHN WH TB" sheetId="56" state="visible" r:id="rId56"/>
    <sheet xmlns:r="http://schemas.openxmlformats.org/officeDocument/2006/relationships" name="YBN TB" sheetId="57" state="visible" r:id="rId57"/>
    <sheet xmlns:r="http://schemas.openxmlformats.org/officeDocument/2006/relationships" name="YBN Blank TB" sheetId="58" state="visible" r:id="rId58"/>
    <sheet xmlns:r="http://schemas.openxmlformats.org/officeDocument/2006/relationships" name="YBN HO TB" sheetId="59" state="visible" r:id="rId59"/>
    <sheet xmlns:r="http://schemas.openxmlformats.org/officeDocument/2006/relationships" name="YBN FH TB" sheetId="60" state="visible" r:id="rId60"/>
    <sheet xmlns:r="http://schemas.openxmlformats.org/officeDocument/2006/relationships" name="HAB TB" sheetId="61" state="visible" r:id="rId61"/>
    <sheet xmlns:r="http://schemas.openxmlformats.org/officeDocument/2006/relationships" name="Moe2 TB" sheetId="62" state="visible" r:id="rId62"/>
    <sheet xmlns:r="http://schemas.openxmlformats.org/officeDocument/2006/relationships" name="FAMLY Revenue April" sheetId="63" state="visible" r:id="rId63"/>
    <sheet xmlns:r="http://schemas.openxmlformats.org/officeDocument/2006/relationships" name="Sheet1" sheetId="64" state="visible" r:id="rId64"/>
    <sheet xmlns:r="http://schemas.openxmlformats.org/officeDocument/2006/relationships" name="EEEF Forecast" sheetId="65" state="visible" r:id="rId65"/>
    <sheet xmlns:r="http://schemas.openxmlformats.org/officeDocument/2006/relationships" name="Mapping" sheetId="66" state="visible" r:id="rId66"/>
    <sheet xmlns:r="http://schemas.openxmlformats.org/officeDocument/2006/relationships" name="XSALT TB" sheetId="67" state="visible" r:id="rId67"/>
    <sheet xmlns:r="http://schemas.openxmlformats.org/officeDocument/2006/relationships" name="XCCL TB" sheetId="68" state="visible" r:id="rId68"/>
    <sheet xmlns:r="http://schemas.openxmlformats.org/officeDocument/2006/relationships" name="XCCL Blank TB" sheetId="69" state="visible" r:id="rId69"/>
    <sheet xmlns:r="http://schemas.openxmlformats.org/officeDocument/2006/relationships" name="XCCL HO TB" sheetId="70" state="visible" r:id="rId70"/>
    <sheet xmlns:r="http://schemas.openxmlformats.org/officeDocument/2006/relationships" name="XHDN TB" sheetId="71" state="visible" r:id="rId71"/>
    <sheet xmlns:r="http://schemas.openxmlformats.org/officeDocument/2006/relationships" name="XNDN TB" sheetId="72" state="visible" r:id="rId72"/>
    <sheet xmlns:r="http://schemas.openxmlformats.org/officeDocument/2006/relationships" name="XSDN TB" sheetId="73" state="visible" r:id="rId73"/>
  </sheets>
  <externalReferences>
    <externalReference xmlns:r="http://schemas.openxmlformats.org/officeDocument/2006/relationships" r:id="rId74"/>
    <externalReference xmlns:r="http://schemas.openxmlformats.org/officeDocument/2006/relationships" r:id="rId75"/>
  </externalReferences>
  <definedNames>
    <definedName name="_xlnm._FilterDatabase" localSheetId="34" hidden="1">'Group TB '!$A$1:$S$163</definedName>
    <definedName name="_xlnm._FilterDatabase" localSheetId="35" hidden="1">'KNL TB'!$A$1:$O$123</definedName>
    <definedName name="_xlnm._FilterDatabase" localSheetId="65" hidden="1">'Mapping'!$A$1:$D$163</definedName>
  </definedNames>
  <calcPr calcId="191029" fullCalcOnLoad="1"/>
</workbook>
</file>

<file path=xl/styles.xml><?xml version="1.0" encoding="utf-8"?>
<styleSheet xmlns="http://schemas.openxmlformats.org/spreadsheetml/2006/main">
  <numFmts count="11">
    <numFmt numFmtId="164" formatCode="#,##0_);&quot;(&quot;#,##0&quot;)&quot;;&quot;-&quot;_)"/>
    <numFmt numFmtId="165" formatCode="#,##0.0000_);&quot;(&quot;#,##0.0000&quot;)&quot;;&quot;-&quot;_)"/>
    <numFmt numFmtId="166" formatCode="#,##0.00000_);&quot;(&quot;#,##0.00000&quot;)&quot;;&quot;-&quot;_)"/>
    <numFmt numFmtId="167" formatCode="_-* #,##0.00_-;\-* #,##0.00_-;_-* &quot;-&quot;??_-;_-@_-"/>
    <numFmt numFmtId="168" formatCode="_-* #,##0_-;\-* #,##0_-;_-* &quot;-&quot;??_-;_-@_-"/>
    <numFmt numFmtId="169" formatCode="&quot;£&quot;#,##0.00"/>
    <numFmt numFmtId="170" formatCode="0.0%"/>
    <numFmt numFmtId="171" formatCode="&quot;£&quot;#,##0"/>
    <numFmt numFmtId="172" formatCode="&quot;£&quot;#,##0;[Red]\-&quot;£&quot;#,##0"/>
    <numFmt numFmtId="173" formatCode="_(* #,##0_);_(* \(#,##0\);_(* &quot;-&quot;??_);_(@_)"/>
    <numFmt numFmtId="174" formatCode="#,##0.00_);&quot;(&quot;#,##0.00&quot;)&quot;;&quot;-&quot;_)"/>
  </numFmts>
  <fonts count="44">
    <font>
      <name val="Aptos Narrow"/>
      <sz val="11"/>
    </font>
    <font>
      <name val="Aptos Narrow"/>
      <family val="2"/>
      <color theme="1"/>
      <sz val="11"/>
      <scheme val="minor"/>
    </font>
    <font>
      <name val="Aptos Narrow"/>
      <family val="2"/>
      <color theme="1"/>
      <sz val="11"/>
      <scheme val="minor"/>
    </font>
    <font>
      <name val="Aptos Narrow"/>
      <family val="2"/>
      <b val="1"/>
      <sz val="11"/>
    </font>
    <font>
      <name val="Aptos Narrow"/>
      <family val="2"/>
      <sz val="11"/>
    </font>
    <font>
      <name val="Microsoft Sans Serif"/>
      <family val="2"/>
      <color rgb="FF000000"/>
      <sz val="8.25"/>
    </font>
    <font>
      <name val="Calibri"/>
      <family val="2"/>
      <color rgb="FF000000"/>
      <sz val="11"/>
    </font>
    <font>
      <name val="Calibri"/>
      <family val="2"/>
      <b val="1"/>
      <color rgb="FF000000"/>
      <sz val="11"/>
    </font>
    <font>
      <name val="Calibri"/>
      <family val="2"/>
      <sz val="11"/>
    </font>
    <font>
      <name val="Calibri"/>
      <family val="2"/>
      <b val="1"/>
      <sz val="11"/>
    </font>
    <font>
      <name val="Calibri"/>
      <family val="2"/>
      <b val="1"/>
      <color rgb="FF000000"/>
      <sz val="12"/>
    </font>
    <font>
      <name val="Calibri"/>
      <family val="2"/>
      <b val="1"/>
      <color rgb="FF000000"/>
      <sz val="11"/>
      <u val="single"/>
    </font>
    <font>
      <name val="Calibri"/>
      <family val="2"/>
      <b val="1"/>
      <color rgb="FF000000"/>
      <sz val="16"/>
      <u val="single"/>
    </font>
    <font>
      <name val="Calibri"/>
      <family val="2"/>
      <color rgb="FF000000"/>
      <sz val="11"/>
      <u val="single"/>
    </font>
    <font>
      <name val="Aptos Narrow"/>
      <family val="2"/>
      <color rgb="FF000000"/>
      <sz val="11"/>
      <scheme val="minor"/>
    </font>
    <font>
      <name val="Calibri"/>
      <family val="2"/>
      <i val="1"/>
      <color theme="2" tint="-0.499984740745262"/>
      <sz val="11"/>
    </font>
    <font>
      <name val="Aptos Narrow"/>
      <family val="2"/>
      <color theme="10"/>
      <sz val="11"/>
      <u val="single"/>
      <scheme val="minor"/>
    </font>
    <font>
      <name val="Aptos Narrow"/>
      <family val="2"/>
      <b val="1"/>
      <color theme="1" tint="0.249977111117893"/>
      <sz val="11"/>
    </font>
    <font>
      <name val="Calibri"/>
      <family val="2"/>
      <i val="1"/>
      <color theme="1" tint="0.249977111117893"/>
      <sz val="11"/>
    </font>
    <font>
      <name val="Aptos Narrow"/>
      <family val="2"/>
      <color theme="1" tint="0.249977111117893"/>
      <sz val="11"/>
    </font>
    <font>
      <name val="Aptos Narrow"/>
      <family val="2"/>
      <b val="1"/>
      <sz val="11"/>
      <scheme val="minor"/>
    </font>
    <font>
      <name val="Aptos Narrow"/>
      <family val="2"/>
      <sz val="11"/>
      <scheme val="minor"/>
    </font>
    <font>
      <name val="Aptos Narrow"/>
      <family val="2"/>
      <sz val="11"/>
    </font>
    <font>
      <name val="Aptos Narrow"/>
      <family val="2"/>
      <b val="1"/>
      <color theme="1"/>
      <sz val="11"/>
      <scheme val="minor"/>
    </font>
    <font>
      <name val="Arial"/>
      <family val="2"/>
      <color theme="1"/>
      <sz val="10"/>
    </font>
    <font>
      <name val="Arial"/>
      <family val="2"/>
      <b val="1"/>
      <color theme="1"/>
      <sz val="10"/>
    </font>
    <font>
      <name val="Arial"/>
      <family val="2"/>
      <color rgb="FF000000"/>
      <sz val="10"/>
    </font>
    <font>
      <name val="Calibri"/>
      <family val="2"/>
      <b val="1"/>
      <color theme="1"/>
      <sz val="11"/>
    </font>
    <font>
      <name val="Arial"/>
      <family val="2"/>
      <sz val="10"/>
    </font>
    <font>
      <name val="Arial"/>
      <family val="2"/>
      <color rgb="FF0000FF"/>
      <sz val="10"/>
    </font>
    <font>
      <name val="Arial"/>
      <family val="2"/>
      <b val="1"/>
      <sz val="10"/>
    </font>
    <font>
      <name val="Arial"/>
      <family val="2"/>
      <b val="1"/>
      <sz val="10"/>
      <u val="single"/>
    </font>
    <font>
      <name val="Aptos Narrow"/>
      <family val="2"/>
      <color theme="1"/>
      <sz val="10"/>
      <scheme val="minor"/>
    </font>
    <font>
      <name val="Segoe UI"/>
      <family val="2"/>
      <color rgb="FF000000"/>
      <sz val="8"/>
    </font>
    <font>
      <name val="Microsoft Sans Serif"/>
      <family val="2"/>
      <b val="1"/>
      <color rgb="FF000000"/>
      <sz val="8.25"/>
    </font>
    <font>
      <name val="Arial"/>
      <family val="2"/>
      <b val="1"/>
      <color rgb="FF000000"/>
      <sz val="10"/>
    </font>
    <font>
      <name val="Segoe UI"/>
      <family val="2"/>
      <b val="1"/>
      <color rgb="FF000000"/>
      <sz val="8"/>
    </font>
    <font>
      <name val="Segoe UI"/>
      <family val="2"/>
      <color rgb="FF000000"/>
      <sz val="8.25"/>
    </font>
    <font>
      <name val="Aptos Narrow"/>
      <family val="2"/>
      <color rgb="FF000000"/>
      <sz val="11"/>
    </font>
    <font>
      <name val="Aptos Narrow"/>
      <family val="2"/>
      <i val="1"/>
      <sz val="11"/>
    </font>
    <font>
      <name val="Segoe UI"/>
      <family val="2"/>
      <i val="1"/>
      <color rgb="FF000000"/>
      <sz val="8"/>
    </font>
    <font>
      <name val="Segoe UI"/>
      <family val="2"/>
      <b val="1"/>
      <i val="1"/>
      <color theme="1" tint="0.499984740745262"/>
      <sz val="8"/>
    </font>
    <font>
      <name val="Segoe UI"/>
      <family val="2"/>
      <b val="1"/>
      <i val="1"/>
      <color theme="2" tint="-0.09997863704336681"/>
      <sz val="8"/>
    </font>
    <font>
      <name val="Aptos Narrow"/>
      <family val="2"/>
      <b val="1"/>
      <sz val="11"/>
      <u val="single"/>
    </font>
  </fonts>
  <fills count="18">
    <fill>
      <patternFill/>
    </fill>
    <fill>
      <patternFill patternType="gray125"/>
    </fill>
    <fill>
      <patternFill patternType="solid">
        <fgColor theme="9" tint="0.7999816888943144"/>
        <bgColor indexed="64"/>
      </patternFill>
    </fill>
    <fill>
      <patternFill patternType="solid">
        <fgColor rgb="FFFFFF99"/>
        <bgColor indexed="64"/>
      </patternFill>
    </fill>
    <fill>
      <patternFill patternType="solid">
        <fgColor theme="0" tint="-0.0499893185216834"/>
        <bgColor indexed="64"/>
      </patternFill>
    </fill>
    <fill>
      <patternFill patternType="solid">
        <fgColor theme="2" tint="-0.09997863704336681"/>
        <bgColor indexed="64"/>
      </patternFill>
    </fill>
    <fill>
      <patternFill patternType="solid">
        <fgColor theme="2"/>
        <bgColor indexed="64"/>
      </patternFill>
    </fill>
    <fill>
      <patternFill patternType="solid">
        <fgColor rgb="FFFFFF00"/>
        <bgColor indexed="64"/>
      </patternFill>
    </fill>
    <fill>
      <patternFill patternType="solid">
        <fgColor theme="3" tint="0.8999908444471572"/>
        <bgColor indexed="64"/>
      </patternFill>
    </fill>
    <fill>
      <patternFill patternType="solid">
        <fgColor theme="7" tint="0.7999816888943144"/>
        <bgColor indexed="64"/>
      </patternFill>
    </fill>
    <fill>
      <patternFill patternType="solid">
        <fgColor rgb="FFF5F5F5"/>
        <bgColor indexed="64"/>
      </patternFill>
    </fill>
    <fill>
      <patternFill patternType="solid">
        <fgColor rgb="FF92D050"/>
        <bgColor indexed="64"/>
      </patternFill>
    </fill>
    <fill>
      <patternFill patternType="solid">
        <fgColor theme="5" tint="0.5999938962981048"/>
        <bgColor indexed="64"/>
      </patternFill>
    </fill>
    <fill>
      <patternFill patternType="solid">
        <fgColor theme="5" tint="0.7999816888943144"/>
        <bgColor indexed="64"/>
      </patternFill>
    </fill>
    <fill>
      <patternFill patternType="solid">
        <fgColor theme="1" tint="0.249977111117893"/>
        <bgColor indexed="64"/>
      </patternFill>
    </fill>
    <fill>
      <patternFill patternType="solid">
        <fgColor rgb="FFFF9999"/>
        <bgColor indexed="64"/>
      </patternFill>
    </fill>
    <fill>
      <patternFill patternType="solid">
        <fgColor theme="4" tint="0.7999816888943144"/>
        <bgColor indexed="64"/>
      </patternFill>
    </fill>
    <fill>
      <patternFill patternType="solid">
        <fgColor theme="8" tint="0.7999816888943144"/>
        <bgColor indexed="64"/>
      </patternFill>
    </fill>
  </fills>
  <borders count="32">
    <border>
      <left/>
      <right/>
      <top/>
      <bottom/>
      <diagonal/>
    </border>
    <border>
      <left/>
      <right/>
      <top/>
      <bottom style="thin">
        <color auto="1"/>
      </bottom>
      <diagonal/>
    </border>
    <border>
      <left/>
      <right/>
      <top/>
      <bottom style="thin">
        <color rgb="FF000000"/>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rgb="FF000000"/>
      </bottom>
      <diagonal/>
    </border>
    <border>
      <left/>
      <right style="medium">
        <color indexed="64"/>
      </right>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8">
    <xf numFmtId="0" fontId="0" fillId="0" borderId="0"/>
    <xf numFmtId="0" fontId="22" fillId="0" borderId="0"/>
    <xf numFmtId="43" fontId="5" fillId="0" borderId="0"/>
    <xf numFmtId="0" fontId="14" fillId="0" borderId="0"/>
    <xf numFmtId="9" fontId="22" fillId="0" borderId="0"/>
    <xf numFmtId="0" fontId="2" fillId="0" borderId="0"/>
    <xf numFmtId="43" fontId="2" fillId="0" borderId="0"/>
    <xf numFmtId="0" fontId="16" fillId="0" borderId="0"/>
    <xf numFmtId="0" fontId="2" fillId="0" borderId="0"/>
    <xf numFmtId="43" fontId="22" fillId="0" borderId="0"/>
    <xf numFmtId="0" fontId="21" fillId="0" borderId="0"/>
    <xf numFmtId="43" fontId="22" fillId="0" borderId="0"/>
    <xf numFmtId="9" fontId="22" fillId="0" borderId="0"/>
    <xf numFmtId="43" fontId="22" fillId="0" borderId="0"/>
    <xf numFmtId="0" fontId="2" fillId="0" borderId="0"/>
    <xf numFmtId="43" fontId="2" fillId="0" borderId="0"/>
    <xf numFmtId="9" fontId="2" fillId="0" borderId="0"/>
    <xf numFmtId="0" fontId="5" fillId="0" borderId="0"/>
  </cellStyleXfs>
  <cellXfs count="455">
    <xf numFmtId="0" fontId="0" fillId="0" borderId="0" pivotButton="0" quotePrefix="0" xfId="0"/>
    <xf numFmtId="0" fontId="0" fillId="0" borderId="1" pivotButton="0" quotePrefix="0" xfId="0"/>
    <xf numFmtId="2" fontId="0" fillId="0" borderId="0" pivotButton="0" quotePrefix="0" xfId="0"/>
    <xf numFmtId="0" fontId="4" fillId="0" borderId="0" pivotButton="0" quotePrefix="0" xfId="1"/>
    <xf numFmtId="164" fontId="6" fillId="0" borderId="0" pivotButton="0" quotePrefix="0" xfId="2"/>
    <xf numFmtId="164" fontId="6" fillId="0" borderId="2" applyAlignment="1" pivotButton="0" quotePrefix="0" xfId="2">
      <alignment horizontal="center"/>
    </xf>
    <xf numFmtId="164" fontId="6" fillId="0" borderId="0" applyAlignment="1" pivotButton="0" quotePrefix="0" xfId="2">
      <alignment horizontal="left"/>
    </xf>
    <xf numFmtId="164" fontId="6" fillId="0" borderId="0" applyAlignment="1" pivotButton="0" quotePrefix="0" xfId="2">
      <alignment horizontal="right"/>
    </xf>
    <xf numFmtId="164" fontId="7" fillId="0" borderId="0" applyAlignment="1" pivotButton="0" quotePrefix="0" xfId="2">
      <alignment horizontal="left"/>
    </xf>
    <xf numFmtId="164" fontId="7" fillId="0" borderId="0" applyAlignment="1" pivotButton="0" quotePrefix="0" xfId="2">
      <alignment horizontal="right"/>
    </xf>
    <xf numFmtId="164" fontId="6" fillId="0" borderId="5" pivotButton="0" quotePrefix="0" xfId="2"/>
    <xf numFmtId="164" fontId="8" fillId="0" borderId="0" pivotButton="0" quotePrefix="0" xfId="2"/>
    <xf numFmtId="164" fontId="6" fillId="0" borderId="6" applyAlignment="1" pivotButton="0" quotePrefix="0" xfId="2">
      <alignment horizontal="right"/>
    </xf>
    <xf numFmtId="164" fontId="6" fillId="0" borderId="4" applyAlignment="1" pivotButton="0" quotePrefix="0" xfId="2">
      <alignment horizontal="left"/>
    </xf>
    <xf numFmtId="0" fontId="4" fillId="0" borderId="0" pivotButton="0" quotePrefix="0" xfId="0"/>
    <xf numFmtId="0" fontId="3" fillId="2" borderId="0" pivotButton="0" quotePrefix="0" xfId="0"/>
    <xf numFmtId="0" fontId="0" fillId="2" borderId="0" pivotButton="0" quotePrefix="0" xfId="0"/>
    <xf numFmtId="164" fontId="7" fillId="3" borderId="0" applyAlignment="1" pivotButton="0" quotePrefix="0" xfId="2">
      <alignment horizontal="left"/>
    </xf>
    <xf numFmtId="164" fontId="7" fillId="3" borderId="0" pivotButton="0" quotePrefix="0" xfId="2"/>
    <xf numFmtId="164" fontId="6" fillId="4" borderId="3" pivotButton="0" quotePrefix="0" xfId="2"/>
    <xf numFmtId="164" fontId="6" fillId="4" borderId="3" applyAlignment="1" pivotButton="0" quotePrefix="0" xfId="2">
      <alignment horizontal="right"/>
    </xf>
    <xf numFmtId="164" fontId="7" fillId="4" borderId="3" applyAlignment="1" pivotButton="0" quotePrefix="0" xfId="2">
      <alignment horizontal="right"/>
    </xf>
    <xf numFmtId="164" fontId="9" fillId="4" borderId="3" pivotButton="0" quotePrefix="0" xfId="2"/>
    <xf numFmtId="164" fontId="9" fillId="4" borderId="7" pivotButton="0" quotePrefix="0" xfId="2"/>
    <xf numFmtId="164" fontId="6" fillId="4" borderId="7" applyAlignment="1" pivotButton="0" quotePrefix="0" xfId="2">
      <alignment horizontal="right"/>
    </xf>
    <xf numFmtId="164" fontId="7" fillId="4" borderId="8" applyAlignment="1" pivotButton="0" quotePrefix="0" xfId="2">
      <alignment horizontal="center"/>
    </xf>
    <xf numFmtId="164" fontId="9" fillId="3" borderId="3" pivotButton="0" quotePrefix="0" xfId="2"/>
    <xf numFmtId="164" fontId="11" fillId="0" borderId="0" applyAlignment="1" pivotButton="0" quotePrefix="0" xfId="2">
      <alignment horizontal="left"/>
    </xf>
    <xf numFmtId="0" fontId="4" fillId="5" borderId="0" pivotButton="0" quotePrefix="0" xfId="0"/>
    <xf numFmtId="164" fontId="6" fillId="5" borderId="0" pivotButton="0" quotePrefix="0" xfId="2"/>
    <xf numFmtId="164" fontId="12" fillId="0" borderId="0" pivotButton="0" quotePrefix="0" xfId="2"/>
    <xf numFmtId="164" fontId="7" fillId="0" borderId="2" applyAlignment="1" pivotButton="0" quotePrefix="0" xfId="2">
      <alignment horizontal="center"/>
    </xf>
    <xf numFmtId="2" fontId="3" fillId="2" borderId="0" pivotButton="0" quotePrefix="0" xfId="0"/>
    <xf numFmtId="2" fontId="0" fillId="2" borderId="0" pivotButton="0" quotePrefix="0" xfId="0"/>
    <xf numFmtId="164" fontId="13" fillId="0" borderId="0" applyAlignment="1" pivotButton="0" quotePrefix="0" xfId="2">
      <alignment horizontal="left"/>
    </xf>
    <xf numFmtId="164" fontId="7" fillId="0" borderId="0" pivotButton="0" quotePrefix="0" xfId="2"/>
    <xf numFmtId="0" fontId="4" fillId="0" borderId="10" pivotButton="0" quotePrefix="0" xfId="0"/>
    <xf numFmtId="164" fontId="8" fillId="0" borderId="10" pivotButton="0" quotePrefix="0" xfId="2"/>
    <xf numFmtId="164" fontId="7" fillId="3" borderId="3" pivotButton="0" quotePrefix="0" xfId="2"/>
    <xf numFmtId="164" fontId="7" fillId="3" borderId="4" applyAlignment="1" pivotButton="0" quotePrefix="0" xfId="2">
      <alignment horizontal="left"/>
    </xf>
    <xf numFmtId="164" fontId="7" fillId="3" borderId="6" pivotButton="0" quotePrefix="0" xfId="2"/>
    <xf numFmtId="164" fontId="7" fillId="4" borderId="7" applyAlignment="1" pivotButton="0" quotePrefix="0" xfId="2">
      <alignment horizontal="right"/>
    </xf>
    <xf numFmtId="0" fontId="4" fillId="0" borderId="0" applyAlignment="1" pivotButton="0" quotePrefix="0" xfId="1">
      <alignment wrapText="1"/>
    </xf>
    <xf numFmtId="2" fontId="4" fillId="0" borderId="0" pivotButton="0" quotePrefix="0" xfId="1"/>
    <xf numFmtId="0" fontId="4" fillId="0" borderId="1" pivotButton="0" quotePrefix="0" xfId="1"/>
    <xf numFmtId="164" fontId="10" fillId="4" borderId="0" pivotButton="0" quotePrefix="0" xfId="2"/>
    <xf numFmtId="164" fontId="10" fillId="4" borderId="9" pivotButton="0" quotePrefix="0" xfId="2"/>
    <xf numFmtId="164" fontId="6" fillId="2" borderId="2" applyAlignment="1" pivotButton="0" quotePrefix="0" xfId="2">
      <alignment horizontal="center"/>
    </xf>
    <xf numFmtId="164" fontId="6" fillId="2" borderId="0" pivotButton="0" quotePrefix="0" xfId="2"/>
    <xf numFmtId="164" fontId="6" fillId="2" borderId="0" applyAlignment="1" pivotButton="0" quotePrefix="0" xfId="2">
      <alignment horizontal="right"/>
    </xf>
    <xf numFmtId="164" fontId="7" fillId="2" borderId="0" applyAlignment="1" pivotButton="0" quotePrefix="0" xfId="2">
      <alignment horizontal="right"/>
    </xf>
    <xf numFmtId="164" fontId="8" fillId="2" borderId="0" pivotButton="0" quotePrefix="0" xfId="2"/>
    <xf numFmtId="164" fontId="6" fillId="2" borderId="6" applyAlignment="1" pivotButton="0" quotePrefix="0" xfId="2">
      <alignment horizontal="right"/>
    </xf>
    <xf numFmtId="164" fontId="9" fillId="4" borderId="11" pivotButton="0" quotePrefix="0" xfId="2"/>
    <xf numFmtId="164" fontId="9" fillId="4" borderId="12" pivotButton="0" quotePrefix="0" xfId="2"/>
    <xf numFmtId="164" fontId="7" fillId="3" borderId="13" pivotButton="0" quotePrefix="0" xfId="2"/>
    <xf numFmtId="164" fontId="9" fillId="0" borderId="0" pivotButton="0" quotePrefix="0" xfId="2"/>
    <xf numFmtId="164" fontId="7" fillId="4" borderId="8" applyAlignment="1" pivotButton="0" quotePrefix="0" xfId="2">
      <alignment horizontal="center" wrapText="1"/>
    </xf>
    <xf numFmtId="164" fontId="10" fillId="6" borderId="0" pivotButton="0" quotePrefix="0" xfId="2"/>
    <xf numFmtId="164" fontId="12" fillId="6" borderId="0" pivotButton="0" quotePrefix="0" xfId="2"/>
    <xf numFmtId="164" fontId="6" fillId="6" borderId="2" applyAlignment="1" pivotButton="0" quotePrefix="0" xfId="2">
      <alignment horizontal="center"/>
    </xf>
    <xf numFmtId="164" fontId="6" fillId="6" borderId="0" pivotButton="0" quotePrefix="0" xfId="2"/>
    <xf numFmtId="164" fontId="6" fillId="6" borderId="0" applyAlignment="1" pivotButton="0" quotePrefix="0" xfId="2">
      <alignment horizontal="right"/>
    </xf>
    <xf numFmtId="164" fontId="7" fillId="6" borderId="0" applyAlignment="1" pivotButton="0" quotePrefix="0" xfId="2">
      <alignment horizontal="right"/>
    </xf>
    <xf numFmtId="164" fontId="8" fillId="6" borderId="0" pivotButton="0" quotePrefix="0" xfId="2"/>
    <xf numFmtId="164" fontId="6" fillId="6" borderId="6" applyAlignment="1" pivotButton="0" quotePrefix="0" xfId="2">
      <alignment horizontal="right"/>
    </xf>
    <xf numFmtId="164" fontId="7" fillId="6" borderId="0" pivotButton="0" quotePrefix="0" xfId="2"/>
    <xf numFmtId="164" fontId="6" fillId="6" borderId="5" pivotButton="0" quotePrefix="0" xfId="2"/>
    <xf numFmtId="164" fontId="8" fillId="6" borderId="10" pivotButton="0" quotePrefix="0" xfId="2"/>
    <xf numFmtId="164" fontId="8" fillId="2" borderId="10" pivotButton="0" quotePrefix="0" xfId="2"/>
    <xf numFmtId="164" fontId="7" fillId="2" borderId="0" pivotButton="0" quotePrefix="0" xfId="2"/>
    <xf numFmtId="164" fontId="6" fillId="2" borderId="5" pivotButton="0" quotePrefix="0" xfId="2"/>
    <xf numFmtId="164" fontId="10" fillId="0" borderId="0" pivotButton="0" quotePrefix="0" xfId="2"/>
    <xf numFmtId="164" fontId="12" fillId="6" borderId="0" pivotButton="0" quotePrefix="1" xfId="2"/>
    <xf numFmtId="164" fontId="12" fillId="0" borderId="0" pivotButton="0" quotePrefix="1" xfId="2"/>
    <xf numFmtId="164" fontId="10" fillId="0" borderId="9" pivotButton="0" quotePrefix="0" xfId="2"/>
    <xf numFmtId="0" fontId="3" fillId="0" borderId="0" pivotButton="0" quotePrefix="0" xfId="1"/>
    <xf numFmtId="164" fontId="10" fillId="2" borderId="0" pivotButton="0" quotePrefix="0" xfId="2"/>
    <xf numFmtId="164" fontId="10" fillId="0" borderId="9" applyAlignment="1" pivotButton="0" quotePrefix="0" xfId="2">
      <alignment horizontal="center"/>
    </xf>
    <xf numFmtId="164" fontId="10" fillId="0" borderId="7" applyAlignment="1" pivotButton="0" quotePrefix="0" xfId="2">
      <alignment horizontal="center"/>
    </xf>
    <xf numFmtId="164" fontId="10" fillId="0" borderId="14" applyAlignment="1" pivotButton="0" quotePrefix="0" xfId="2">
      <alignment horizontal="center"/>
    </xf>
    <xf numFmtId="0" fontId="0" fillId="0" borderId="0" applyAlignment="1" pivotButton="0" quotePrefix="0" xfId="0">
      <alignment wrapText="1"/>
    </xf>
    <xf numFmtId="165" fontId="6" fillId="0" borderId="0" pivotButton="0" quotePrefix="0" xfId="2"/>
    <xf numFmtId="165" fontId="0" fillId="0" borderId="0" pivotButton="0" quotePrefix="0" xfId="0"/>
    <xf numFmtId="166" fontId="6" fillId="0" borderId="0" applyAlignment="1" pivotButton="0" quotePrefix="0" xfId="2">
      <alignment horizontal="right"/>
    </xf>
    <xf numFmtId="164" fontId="7" fillId="7" borderId="0" applyAlignment="1" pivotButton="0" quotePrefix="0" xfId="2">
      <alignment horizontal="left"/>
    </xf>
    <xf numFmtId="164" fontId="7" fillId="7" borderId="0" pivotButton="0" quotePrefix="0" xfId="2"/>
    <xf numFmtId="164" fontId="7" fillId="0" borderId="0" applyAlignment="1" pivotButton="0" quotePrefix="0" xfId="2">
      <alignment wrapText="1"/>
    </xf>
    <xf numFmtId="164" fontId="7" fillId="0" borderId="0" applyAlignment="1" pivotButton="0" quotePrefix="0" xfId="2">
      <alignment horizontal="center" wrapText="1"/>
    </xf>
    <xf numFmtId="0" fontId="3" fillId="0" borderId="0" applyAlignment="1" pivotButton="0" quotePrefix="0" xfId="0">
      <alignment wrapText="1"/>
    </xf>
    <xf numFmtId="164" fontId="7" fillId="5" borderId="0" applyAlignment="1" pivotButton="0" quotePrefix="0" xfId="2">
      <alignment horizontal="center" wrapText="1"/>
    </xf>
    <xf numFmtId="164" fontId="7" fillId="5" borderId="0" applyAlignment="1" pivotButton="0" quotePrefix="0" xfId="2">
      <alignment horizontal="right"/>
    </xf>
    <xf numFmtId="164" fontId="6" fillId="5" borderId="0" applyAlignment="1" pivotButton="0" quotePrefix="0" xfId="2">
      <alignment horizontal="right"/>
    </xf>
    <xf numFmtId="164" fontId="8" fillId="5" borderId="0" pivotButton="0" quotePrefix="0" xfId="2"/>
    <xf numFmtId="164" fontId="0" fillId="0" borderId="0" pivotButton="0" quotePrefix="0" xfId="0"/>
    <xf numFmtId="9" fontId="15" fillId="0" borderId="0" pivotButton="0" quotePrefix="0" xfId="4"/>
    <xf numFmtId="9" fontId="15" fillId="5" borderId="0" pivotButton="0" quotePrefix="0" xfId="4"/>
    <xf numFmtId="164" fontId="9" fillId="4" borderId="15" pivotButton="0" quotePrefix="0" xfId="2"/>
    <xf numFmtId="1" fontId="0" fillId="0" borderId="0" pivotButton="0" quotePrefix="0" xfId="0"/>
    <xf numFmtId="0" fontId="3" fillId="0" borderId="0" pivotButton="0" quotePrefix="0" xfId="0"/>
    <xf numFmtId="164" fontId="3" fillId="0" borderId="0" pivotButton="0" quotePrefix="0" xfId="0"/>
    <xf numFmtId="0" fontId="0" fillId="0"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xf>
    <xf numFmtId="0" fontId="1" fillId="0" borderId="0" pivotButton="0" quotePrefix="0" xfId="8"/>
    <xf numFmtId="49" fontId="12" fillId="0" borderId="0" pivotButton="0" quotePrefix="0" xfId="2"/>
    <xf numFmtId="9" fontId="18" fillId="0" borderId="0" pivotButton="0" quotePrefix="0" xfId="4"/>
    <xf numFmtId="164" fontId="19" fillId="0" borderId="0" pivotButton="0" quotePrefix="0" xfId="0"/>
    <xf numFmtId="9" fontId="18" fillId="5" borderId="0" pivotButton="0" quotePrefix="0" xfId="4"/>
    <xf numFmtId="0" fontId="19" fillId="0" borderId="0" pivotButton="0" quotePrefix="0" xfId="0"/>
    <xf numFmtId="164" fontId="17" fillId="0" borderId="0" pivotButton="0" quotePrefix="0" xfId="0"/>
    <xf numFmtId="0" fontId="17" fillId="0" borderId="0" pivotButton="0" quotePrefix="0" xfId="0"/>
    <xf numFmtId="164" fontId="12" fillId="0" borderId="0" applyAlignment="1" pivotButton="0" quotePrefix="0" xfId="2">
      <alignment horizontal="left" wrapText="1"/>
    </xf>
    <xf numFmtId="0" fontId="0" fillId="0" borderId="0" applyAlignment="1" pivotButton="0" quotePrefix="0" xfId="0">
      <alignment horizontal="left" wrapText="1"/>
    </xf>
    <xf numFmtId="0" fontId="12" fillId="0" borderId="13" applyAlignment="1" pivotButton="0" quotePrefix="0" xfId="2">
      <alignment horizontal="left" wrapText="1"/>
    </xf>
    <xf numFmtId="164" fontId="12" fillId="0" borderId="16" pivotButton="0" quotePrefix="0" xfId="2"/>
    <xf numFmtId="164" fontId="7" fillId="0" borderId="11" applyAlignment="1" pivotButton="0" quotePrefix="0" xfId="2">
      <alignment horizontal="left" wrapText="1"/>
    </xf>
    <xf numFmtId="164" fontId="7" fillId="8" borderId="9" applyAlignment="1" pivotButton="0" quotePrefix="0" xfId="2">
      <alignment horizontal="center" wrapText="1"/>
    </xf>
    <xf numFmtId="0" fontId="0" fillId="8" borderId="9" pivotButton="0" quotePrefix="0" xfId="0"/>
    <xf numFmtId="0" fontId="0" fillId="0" borderId="11" applyAlignment="1" pivotButton="0" quotePrefix="0" xfId="0">
      <alignment horizontal="left" wrapText="1"/>
    </xf>
    <xf numFmtId="0" fontId="4" fillId="0" borderId="11" applyAlignment="1" pivotButton="0" quotePrefix="0" xfId="0">
      <alignment horizontal="left" wrapText="1"/>
    </xf>
    <xf numFmtId="164" fontId="0" fillId="8" borderId="9" pivotButton="0" quotePrefix="0" xfId="0"/>
    <xf numFmtId="164" fontId="6" fillId="0" borderId="11" applyAlignment="1" pivotButton="0" quotePrefix="0" xfId="2">
      <alignment horizontal="left" wrapText="1"/>
    </xf>
    <xf numFmtId="164" fontId="7" fillId="7" borderId="11" applyAlignment="1" pivotButton="0" quotePrefix="0" xfId="2">
      <alignment horizontal="left" wrapText="1"/>
    </xf>
    <xf numFmtId="164" fontId="7" fillId="7" borderId="12" applyAlignment="1" pivotButton="0" quotePrefix="0" xfId="2">
      <alignment horizontal="left" wrapText="1"/>
    </xf>
    <xf numFmtId="164" fontId="7" fillId="7" borderId="10" pivotButton="0" quotePrefix="0" xfId="2"/>
    <xf numFmtId="164" fontId="8" fillId="5" borderId="10" pivotButton="0" quotePrefix="0" xfId="2"/>
    <xf numFmtId="164" fontId="0" fillId="8" borderId="18" pivotButton="0" quotePrefix="0" xfId="0"/>
    <xf numFmtId="164" fontId="12" fillId="5" borderId="16" pivotButton="0" quotePrefix="0" xfId="2"/>
    <xf numFmtId="0" fontId="0" fillId="8" borderId="17" pivotButton="0" quotePrefix="0" xfId="0"/>
    <xf numFmtId="0" fontId="12" fillId="0" borderId="11" applyAlignment="1" pivotButton="0" quotePrefix="0" xfId="2">
      <alignment horizontal="left" wrapText="1"/>
    </xf>
    <xf numFmtId="164" fontId="0" fillId="5" borderId="0" pivotButton="0" quotePrefix="0" xfId="0"/>
    <xf numFmtId="0" fontId="3" fillId="0" borderId="11" applyAlignment="1" pivotButton="0" quotePrefix="0" xfId="0">
      <alignment horizontal="left" wrapText="1"/>
    </xf>
    <xf numFmtId="164" fontId="4" fillId="0" borderId="0" pivotButton="0" quotePrefix="0" xfId="0"/>
    <xf numFmtId="164" fontId="4" fillId="5" borderId="0" pivotButton="0" quotePrefix="0" xfId="0"/>
    <xf numFmtId="164" fontId="4" fillId="8" borderId="9" pivotButton="0" quotePrefix="0" xfId="0"/>
    <xf numFmtId="0" fontId="17" fillId="0" borderId="11" applyAlignment="1" pivotButton="0" quotePrefix="0" xfId="0">
      <alignment horizontal="left" wrapText="1"/>
    </xf>
    <xf numFmtId="9" fontId="18" fillId="8" borderId="9" pivotButton="0" quotePrefix="0" xfId="4"/>
    <xf numFmtId="9" fontId="15" fillId="8" borderId="9" pivotButton="0" quotePrefix="0" xfId="4"/>
    <xf numFmtId="164" fontId="3" fillId="5" borderId="0" pivotButton="0" quotePrefix="0" xfId="0"/>
    <xf numFmtId="164" fontId="3" fillId="8" borderId="9" pivotButton="0" quotePrefix="0" xfId="0"/>
    <xf numFmtId="0" fontId="4" fillId="0" borderId="10" applyAlignment="1" pivotButton="0" quotePrefix="0" xfId="0">
      <alignment vertical="top" wrapText="1"/>
    </xf>
    <xf numFmtId="0" fontId="0" fillId="0" borderId="10" applyAlignment="1" pivotButton="0" quotePrefix="0" xfId="0">
      <alignment vertical="top" wrapText="1"/>
    </xf>
    <xf numFmtId="0" fontId="0" fillId="5" borderId="10" applyAlignment="1" pivotButton="0" quotePrefix="0" xfId="0">
      <alignment vertical="top" wrapText="1"/>
    </xf>
    <xf numFmtId="0" fontId="0" fillId="5" borderId="0" pivotButton="0" quotePrefix="0" xfId="0"/>
    <xf numFmtId="0" fontId="0" fillId="8" borderId="18" applyAlignment="1" pivotButton="0" quotePrefix="0" xfId="0">
      <alignment vertical="top" wrapText="1"/>
    </xf>
    <xf numFmtId="0" fontId="3" fillId="0" borderId="12" applyAlignment="1" pivotButton="0" quotePrefix="0" xfId="0">
      <alignment horizontal="left" vertical="top" wrapText="1"/>
    </xf>
    <xf numFmtId="0" fontId="4" fillId="5" borderId="10" applyAlignment="1" pivotButton="0" quotePrefix="0" xfId="0">
      <alignment vertical="top" wrapText="1"/>
    </xf>
    <xf numFmtId="0" fontId="20" fillId="0" borderId="6" applyAlignment="1" pivotButton="0" quotePrefix="0" xfId="10">
      <alignment wrapText="1"/>
    </xf>
    <xf numFmtId="0" fontId="21" fillId="0" borderId="0" applyAlignment="1" pivotButton="0" quotePrefix="0" xfId="10">
      <alignment wrapText="1"/>
    </xf>
    <xf numFmtId="0" fontId="21" fillId="0" borderId="0" pivotButton="0" quotePrefix="0" xfId="10"/>
    <xf numFmtId="167" fontId="20" fillId="0" borderId="0" pivotButton="0" quotePrefix="0" xfId="9"/>
    <xf numFmtId="167" fontId="21" fillId="0" borderId="0" pivotButton="0" quotePrefix="0" xfId="9"/>
    <xf numFmtId="167" fontId="20" fillId="0" borderId="6" applyAlignment="1" pivotButton="0" quotePrefix="0" xfId="11">
      <alignment wrapText="1"/>
    </xf>
    <xf numFmtId="167" fontId="0" fillId="0" borderId="0" pivotButton="0" quotePrefix="0" xfId="11"/>
    <xf numFmtId="0" fontId="14" fillId="0" borderId="0" pivotButton="0" quotePrefix="0" xfId="3"/>
    <xf numFmtId="167" fontId="20" fillId="9" borderId="0" pivotButton="0" quotePrefix="0" xfId="11"/>
    <xf numFmtId="167" fontId="20" fillId="2" borderId="0" pivotButton="0" quotePrefix="0" xfId="11"/>
    <xf numFmtId="167" fontId="14" fillId="0" borderId="0" pivotButton="0" quotePrefix="0" xfId="3"/>
    <xf numFmtId="1" fontId="4" fillId="0" borderId="0" pivotButton="0" quotePrefix="0" xfId="1"/>
    <xf numFmtId="0" fontId="4" fillId="8" borderId="17" pivotButton="0" quotePrefix="0" xfId="1"/>
    <xf numFmtId="164" fontId="4" fillId="8" borderId="9" pivotButton="0" quotePrefix="0" xfId="1"/>
    <xf numFmtId="164" fontId="4" fillId="0" borderId="0" pivotButton="0" quotePrefix="0" xfId="1"/>
    <xf numFmtId="9" fontId="15" fillId="0" borderId="0" pivotButton="0" quotePrefix="0" xfId="12"/>
    <xf numFmtId="0" fontId="4" fillId="0" borderId="0" applyAlignment="1" pivotButton="0" quotePrefix="0" xfId="1">
      <alignment horizontal="left" wrapText="1"/>
    </xf>
    <xf numFmtId="0" fontId="3" fillId="0" borderId="11" applyAlignment="1" pivotButton="0" quotePrefix="0" xfId="1">
      <alignment horizontal="left" wrapText="1"/>
    </xf>
    <xf numFmtId="164" fontId="4" fillId="5" borderId="0" pivotButton="0" quotePrefix="0" xfId="1"/>
    <xf numFmtId="164" fontId="3" fillId="0" borderId="0" pivotButton="0" quotePrefix="0" xfId="1"/>
    <xf numFmtId="0" fontId="17" fillId="0" borderId="11" applyAlignment="1" pivotButton="0" quotePrefix="0" xfId="1">
      <alignment horizontal="left" wrapText="1"/>
    </xf>
    <xf numFmtId="9" fontId="18" fillId="0" borderId="0" pivotButton="0" quotePrefix="0" xfId="12"/>
    <xf numFmtId="9" fontId="18" fillId="5" borderId="0" pivotButton="0" quotePrefix="0" xfId="12"/>
    <xf numFmtId="9" fontId="18" fillId="8" borderId="9" pivotButton="0" quotePrefix="0" xfId="12"/>
    <xf numFmtId="164" fontId="19" fillId="0" borderId="0" pivotButton="0" quotePrefix="0" xfId="1"/>
    <xf numFmtId="0" fontId="19" fillId="0" borderId="0" pivotButton="0" quotePrefix="0" xfId="1"/>
    <xf numFmtId="9" fontId="15" fillId="5" borderId="0" pivotButton="0" quotePrefix="0" xfId="12"/>
    <xf numFmtId="9" fontId="15" fillId="8" borderId="9" pivotButton="0" quotePrefix="0" xfId="12"/>
    <xf numFmtId="0" fontId="4" fillId="0" borderId="11" applyAlignment="1" pivotButton="0" quotePrefix="0" xfId="1">
      <alignment horizontal="left" wrapText="1"/>
    </xf>
    <xf numFmtId="164" fontId="3" fillId="5" borderId="0" pivotButton="0" quotePrefix="0" xfId="1"/>
    <xf numFmtId="164" fontId="3" fillId="8" borderId="9" pivotButton="0" quotePrefix="0" xfId="1"/>
    <xf numFmtId="164" fontId="17" fillId="0" borderId="0" pivotButton="0" quotePrefix="0" xfId="1"/>
    <xf numFmtId="0" fontId="17" fillId="0" borderId="0" pivotButton="0" quotePrefix="0" xfId="1"/>
    <xf numFmtId="0" fontId="4" fillId="5" borderId="0" pivotButton="0" quotePrefix="0" xfId="1"/>
    <xf numFmtId="0" fontId="4" fillId="8" borderId="9" pivotButton="0" quotePrefix="0" xfId="1"/>
    <xf numFmtId="0" fontId="3" fillId="0" borderId="12" applyAlignment="1" pivotButton="0" quotePrefix="0" xfId="1">
      <alignment horizontal="left" vertical="top" wrapText="1"/>
    </xf>
    <xf numFmtId="0" fontId="4" fillId="0" borderId="10" applyAlignment="1" pivotButton="0" quotePrefix="0" xfId="1">
      <alignment vertical="top" wrapText="1"/>
    </xf>
    <xf numFmtId="0" fontId="4" fillId="5" borderId="10" applyAlignment="1" pivotButton="0" quotePrefix="0" xfId="1">
      <alignment vertical="top" wrapText="1"/>
    </xf>
    <xf numFmtId="0" fontId="4" fillId="8" borderId="18" applyAlignment="1" pivotButton="0" quotePrefix="0" xfId="1">
      <alignment vertical="top" wrapText="1"/>
    </xf>
    <xf numFmtId="1" fontId="4" fillId="0" borderId="0" applyAlignment="1" pivotButton="0" quotePrefix="0" xfId="1">
      <alignment vertical="top" wrapText="1"/>
    </xf>
    <xf numFmtId="0" fontId="4" fillId="0" borderId="0" applyAlignment="1" pivotButton="0" quotePrefix="0" xfId="1">
      <alignment vertical="top" wrapText="1"/>
    </xf>
    <xf numFmtId="0" fontId="4" fillId="0" borderId="0" applyAlignment="1" pivotButton="0" quotePrefix="0" xfId="1">
      <alignment vertical="top"/>
    </xf>
    <xf numFmtId="11" fontId="4" fillId="0" borderId="0" pivotButton="0" quotePrefix="0" xfId="1"/>
    <xf numFmtId="11" fontId="3" fillId="0" borderId="0" pivotButton="0" quotePrefix="0" xfId="1"/>
    <xf numFmtId="0" fontId="24" fillId="0" borderId="19" applyAlignment="1" pivotButton="0" quotePrefix="0" xfId="0">
      <alignment vertical="center" wrapText="1"/>
    </xf>
    <xf numFmtId="0" fontId="25" fillId="0" borderId="19" applyAlignment="1" pivotButton="0" quotePrefix="0" xfId="0">
      <alignment horizontal="center" vertical="center" wrapText="1"/>
    </xf>
    <xf numFmtId="0" fontId="25" fillId="0" borderId="19" applyAlignment="1" pivotButton="0" quotePrefix="0" xfId="0">
      <alignment vertical="center" wrapText="1"/>
    </xf>
    <xf numFmtId="0" fontId="24" fillId="0" borderId="19" applyAlignment="1" pivotButton="0" quotePrefix="0" xfId="0">
      <alignment horizontal="right" vertical="center" wrapText="1"/>
    </xf>
    <xf numFmtId="14" fontId="0" fillId="0" borderId="19" pivotButton="0" quotePrefix="0" xfId="0"/>
    <xf numFmtId="0" fontId="26" fillId="0" borderId="0" applyAlignment="1" pivotButton="0" quotePrefix="0" xfId="0">
      <alignment vertical="center" wrapText="1"/>
    </xf>
    <xf numFmtId="0" fontId="4" fillId="0" borderId="5" pivotButton="0" quotePrefix="0" xfId="0"/>
    <xf numFmtId="164" fontId="7" fillId="0" borderId="5" pivotButton="0" quotePrefix="0" xfId="2"/>
    <xf numFmtId="164" fontId="7" fillId="0" borderId="5" applyAlignment="1" pivotButton="0" quotePrefix="0" xfId="2">
      <alignment horizontal="left"/>
    </xf>
    <xf numFmtId="0" fontId="28" fillId="0" borderId="0" pivotButton="0" quotePrefix="0" xfId="0"/>
    <xf numFmtId="164" fontId="9" fillId="0" borderId="11" pivotButton="0" quotePrefix="0" xfId="2"/>
    <xf numFmtId="0" fontId="4" fillId="0" borderId="0" applyAlignment="1" pivotButton="0" quotePrefix="0" xfId="0">
      <alignment wrapText="1"/>
    </xf>
    <xf numFmtId="0" fontId="27" fillId="0" borderId="0" applyAlignment="1" pivotButton="0" quotePrefix="0" xfId="0">
      <alignment vertical="center" wrapText="1"/>
    </xf>
    <xf numFmtId="0" fontId="16" fillId="0" borderId="0" applyAlignment="1" pivotButton="0" quotePrefix="0" xfId="7">
      <alignment vertical="center" wrapText="1"/>
    </xf>
    <xf numFmtId="1" fontId="25" fillId="0" borderId="19" applyAlignment="1" pivotButton="0" quotePrefix="0" xfId="0">
      <alignment horizontal="center" vertical="center" wrapText="1"/>
    </xf>
    <xf numFmtId="168" fontId="24" fillId="0" borderId="19" applyAlignment="1" pivotButton="0" quotePrefix="0" xfId="13">
      <alignment horizontal="right" vertical="center" wrapText="1"/>
    </xf>
    <xf numFmtId="168" fontId="25" fillId="0" borderId="19" applyAlignment="1" pivotButton="0" quotePrefix="0" xfId="13">
      <alignment horizontal="right" vertical="center" wrapText="1"/>
    </xf>
    <xf numFmtId="0" fontId="30" fillId="0" borderId="0" pivotButton="0" quotePrefix="0" xfId="0"/>
    <xf numFmtId="0" fontId="30" fillId="10" borderId="0" pivotButton="0" quotePrefix="0" xfId="0"/>
    <xf numFmtId="169" fontId="30" fillId="0" borderId="0" applyAlignment="1" pivotButton="0" quotePrefix="0" xfId="0">
      <alignment horizontal="right"/>
    </xf>
    <xf numFmtId="9" fontId="29" fillId="0" borderId="0" applyAlignment="1" pivotButton="0" quotePrefix="0" xfId="0">
      <alignment horizontal="right"/>
    </xf>
    <xf numFmtId="9" fontId="24" fillId="0" borderId="19" applyAlignment="1" pivotButton="0" quotePrefix="0" xfId="0">
      <alignment horizontal="right" vertical="center" wrapText="1"/>
    </xf>
    <xf numFmtId="0" fontId="0" fillId="4" borderId="0" pivotButton="0" quotePrefix="0" xfId="0"/>
    <xf numFmtId="0" fontId="28" fillId="4" borderId="0" pivotButton="0" quotePrefix="0" xfId="0"/>
    <xf numFmtId="170" fontId="29" fillId="4" borderId="0" applyAlignment="1" pivotButton="0" quotePrefix="0" xfId="0">
      <alignment horizontal="right"/>
    </xf>
    <xf numFmtId="170" fontId="26" fillId="4" borderId="0" applyAlignment="1" pivotButton="0" quotePrefix="0" xfId="0">
      <alignment horizontal="right"/>
    </xf>
    <xf numFmtId="171" fontId="29" fillId="4" borderId="0" applyAlignment="1" pivotButton="0" quotePrefix="0" xfId="0">
      <alignment horizontal="right"/>
    </xf>
    <xf numFmtId="1" fontId="26" fillId="4" borderId="0" applyAlignment="1" pivotButton="0" quotePrefix="0" xfId="0">
      <alignment horizontal="right"/>
    </xf>
    <xf numFmtId="171" fontId="26" fillId="4" borderId="0" applyAlignment="1" pivotButton="0" quotePrefix="0" xfId="0">
      <alignment horizontal="right"/>
    </xf>
    <xf numFmtId="0" fontId="25" fillId="4" borderId="0" applyAlignment="1" pivotButton="0" quotePrefix="0" xfId="0">
      <alignment horizontal="center" vertical="center" wrapText="1"/>
    </xf>
    <xf numFmtId="0" fontId="30" fillId="0" borderId="0" applyAlignment="1" pivotButton="0" quotePrefix="0" xfId="0">
      <alignment horizontal="center" wrapText="1"/>
    </xf>
    <xf numFmtId="0" fontId="31" fillId="10" borderId="0" pivotButton="0" quotePrefix="0" xfId="0"/>
    <xf numFmtId="168" fontId="0" fillId="0" borderId="0" pivotButton="0" quotePrefix="0" xfId="0"/>
    <xf numFmtId="0" fontId="30" fillId="0" borderId="19" pivotButton="0" quotePrefix="0" xfId="0"/>
    <xf numFmtId="1" fontId="30" fillId="0" borderId="19" applyAlignment="1" pivotButton="0" quotePrefix="0" xfId="0">
      <alignment horizontal="right"/>
    </xf>
    <xf numFmtId="0" fontId="0" fillId="0" borderId="19" pivotButton="0" quotePrefix="0" xfId="0"/>
    <xf numFmtId="1" fontId="0" fillId="0" borderId="19" pivotButton="0" quotePrefix="0" xfId="0"/>
    <xf numFmtId="168" fontId="30" fillId="0" borderId="19" applyAlignment="1" pivotButton="0" quotePrefix="0" xfId="0">
      <alignment horizontal="right"/>
    </xf>
    <xf numFmtId="0" fontId="25" fillId="4" borderId="0" applyAlignment="1" pivotButton="0" quotePrefix="0" xfId="0">
      <alignment vertical="center" wrapText="1"/>
    </xf>
    <xf numFmtId="0" fontId="30" fillId="4" borderId="0" pivotButton="0" quotePrefix="0" xfId="0"/>
    <xf numFmtId="15" fontId="28" fillId="4" borderId="0" applyAlignment="1" pivotButton="0" quotePrefix="0" xfId="0">
      <alignment horizontal="right"/>
    </xf>
    <xf numFmtId="172" fontId="25" fillId="0" borderId="0" pivotButton="0" quotePrefix="0" xfId="0"/>
    <xf numFmtId="1" fontId="30" fillId="0" borderId="21" applyAlignment="1" pivotButton="0" quotePrefix="0" xfId="0">
      <alignment horizontal="right"/>
    </xf>
    <xf numFmtId="15" fontId="30" fillId="0" borderId="19" applyAlignment="1" pivotButton="0" quotePrefix="0" xfId="0">
      <alignment horizontal="right"/>
    </xf>
    <xf numFmtId="171" fontId="28" fillId="0" borderId="0" applyAlignment="1" pivotButton="0" quotePrefix="0" xfId="0">
      <alignment horizontal="right"/>
    </xf>
    <xf numFmtId="171" fontId="30" fillId="0" borderId="0" applyAlignment="1" pivotButton="0" quotePrefix="0" xfId="0">
      <alignment horizontal="right"/>
    </xf>
    <xf numFmtId="1" fontId="0" fillId="0" borderId="0" pivotButton="0" quotePrefix="0" xfId="13"/>
    <xf numFmtId="2" fontId="4" fillId="0" borderId="1" pivotButton="0" quotePrefix="0" xfId="1"/>
    <xf numFmtId="2" fontId="3" fillId="0" borderId="0" pivotButton="0" quotePrefix="0" xfId="1"/>
    <xf numFmtId="11" fontId="0" fillId="0" borderId="0" pivotButton="0" quotePrefix="0" xfId="0"/>
    <xf numFmtId="173" fontId="32" fillId="0" borderId="0" pivotButton="0" quotePrefix="0" xfId="0"/>
    <xf numFmtId="168" fontId="33" fillId="0" borderId="24" applyAlignment="1" pivotButton="0" quotePrefix="0" xfId="2">
      <alignment horizontal="right"/>
    </xf>
    <xf numFmtId="164" fontId="8" fillId="7" borderId="0" pivotButton="0" quotePrefix="0" xfId="2"/>
    <xf numFmtId="0" fontId="5" fillId="0" borderId="0" pivotButton="0" quotePrefix="0" xfId="17"/>
    <xf numFmtId="1" fontId="34" fillId="0" borderId="0" applyAlignment="1" pivotButton="0" quotePrefix="0" xfId="17">
      <alignment horizontal="center"/>
    </xf>
    <xf numFmtId="1" fontId="5" fillId="0" borderId="0" pivotButton="0" quotePrefix="0" xfId="17"/>
    <xf numFmtId="0" fontId="34" fillId="0" borderId="0" applyAlignment="1" pivotButton="0" quotePrefix="0" xfId="17">
      <alignment horizontal="center"/>
    </xf>
    <xf numFmtId="0" fontId="35" fillId="0" borderId="2" applyAlignment="1" pivotButton="0" quotePrefix="0" xfId="17">
      <alignment horizontal="center"/>
    </xf>
    <xf numFmtId="0" fontId="33" fillId="0" borderId="0" applyAlignment="1" pivotButton="0" quotePrefix="0" xfId="17">
      <alignment horizontal="left"/>
    </xf>
    <xf numFmtId="0" fontId="33" fillId="0" borderId="0" applyAlignment="1" pivotButton="0" quotePrefix="0" xfId="17">
      <alignment horizontal="right"/>
    </xf>
    <xf numFmtId="0" fontId="34" fillId="0" borderId="0" applyAlignment="1" pivotButton="0" quotePrefix="0" xfId="17">
      <alignment horizontal="left"/>
    </xf>
    <xf numFmtId="0" fontId="34" fillId="0" borderId="0" applyAlignment="1" pivotButton="0" quotePrefix="0" xfId="17">
      <alignment horizontal="right"/>
    </xf>
    <xf numFmtId="168" fontId="33" fillId="0" borderId="0" applyAlignment="1" pivotButton="0" quotePrefix="0" xfId="2">
      <alignment horizontal="right"/>
    </xf>
    <xf numFmtId="168" fontId="36" fillId="0" borderId="0" applyAlignment="1" pivotButton="0" quotePrefix="0" xfId="2">
      <alignment horizontal="right"/>
    </xf>
    <xf numFmtId="168" fontId="33" fillId="0" borderId="10" applyAlignment="1" pivotButton="0" quotePrefix="0" xfId="2">
      <alignment horizontal="right"/>
    </xf>
    <xf numFmtId="168" fontId="36" fillId="0" borderId="10" applyAlignment="1" pivotButton="0" quotePrefix="0" xfId="2">
      <alignment horizontal="right"/>
    </xf>
    <xf numFmtId="168" fontId="34" fillId="0" borderId="0" applyAlignment="1" pivotButton="0" quotePrefix="0" xfId="2">
      <alignment horizontal="right"/>
    </xf>
    <xf numFmtId="168" fontId="36" fillId="0" borderId="24" applyAlignment="1" pivotButton="0" quotePrefix="0" xfId="2">
      <alignment horizontal="right"/>
    </xf>
    <xf numFmtId="0" fontId="36" fillId="0" borderId="0" applyAlignment="1" pivotButton="0" quotePrefix="0" xfId="17">
      <alignment horizontal="right"/>
    </xf>
    <xf numFmtId="0" fontId="33" fillId="0" borderId="24" applyAlignment="1" pivotButton="0" quotePrefix="0" xfId="17">
      <alignment horizontal="left"/>
    </xf>
    <xf numFmtId="0" fontId="34" fillId="0" borderId="0" pivotButton="0" quotePrefix="0" xfId="17"/>
    <xf numFmtId="167" fontId="33" fillId="0" borderId="7" pivotButton="0" quotePrefix="0" xfId="2"/>
    <xf numFmtId="167" fontId="37" fillId="0" borderId="4" applyAlignment="1" pivotButton="0" quotePrefix="0" xfId="2">
      <alignment horizontal="center"/>
    </xf>
    <xf numFmtId="167" fontId="37" fillId="0" borderId="6" applyAlignment="1" pivotButton="0" quotePrefix="0" xfId="2">
      <alignment horizontal="center"/>
    </xf>
    <xf numFmtId="167" fontId="37" fillId="0" borderId="14" applyAlignment="1" pivotButton="0" quotePrefix="0" xfId="2">
      <alignment horizontal="center"/>
    </xf>
    <xf numFmtId="167" fontId="33" fillId="0" borderId="3" pivotButton="0" quotePrefix="0" xfId="2"/>
    <xf numFmtId="168" fontId="33" fillId="0" borderId="11" applyAlignment="1" pivotButton="0" quotePrefix="0" xfId="2">
      <alignment horizontal="center"/>
    </xf>
    <xf numFmtId="168" fontId="33" fillId="0" borderId="0" applyAlignment="1" pivotButton="0" quotePrefix="0" xfId="2">
      <alignment horizontal="center"/>
    </xf>
    <xf numFmtId="168" fontId="33" fillId="0" borderId="9" applyAlignment="1" pivotButton="0" quotePrefix="0" xfId="2">
      <alignment horizontal="center"/>
    </xf>
    <xf numFmtId="168" fontId="33" fillId="0" borderId="4" applyAlignment="1" pivotButton="0" quotePrefix="0" xfId="2">
      <alignment horizontal="center"/>
    </xf>
    <xf numFmtId="168" fontId="33" fillId="0" borderId="6" applyAlignment="1" pivotButton="0" quotePrefix="0" xfId="2">
      <alignment horizontal="center"/>
    </xf>
    <xf numFmtId="168" fontId="33" fillId="0" borderId="14" applyAlignment="1" pivotButton="0" quotePrefix="0" xfId="2">
      <alignment horizontal="center"/>
    </xf>
    <xf numFmtId="0" fontId="5" fillId="0" borderId="10" pivotButton="0" quotePrefix="0" xfId="17"/>
    <xf numFmtId="39" fontId="34" fillId="0" borderId="0" pivotButton="0" quotePrefix="0" xfId="17"/>
    <xf numFmtId="39" fontId="5" fillId="0" borderId="0" pivotButton="0" quotePrefix="0" xfId="17"/>
    <xf numFmtId="0" fontId="5" fillId="0" borderId="0" applyAlignment="1" pivotButton="0" quotePrefix="0" xfId="17">
      <alignment horizontal="left"/>
    </xf>
    <xf numFmtId="168" fontId="38" fillId="0" borderId="4" pivotButton="0" quotePrefix="0" xfId="2"/>
    <xf numFmtId="168" fontId="38" fillId="0" borderId="6" pivotButton="0" quotePrefix="0" xfId="2"/>
    <xf numFmtId="0" fontId="5" fillId="0" borderId="13" pivotButton="0" quotePrefix="0" xfId="17"/>
    <xf numFmtId="0" fontId="5" fillId="0" borderId="16" pivotButton="0" quotePrefix="0" xfId="17"/>
    <xf numFmtId="0" fontId="5" fillId="0" borderId="17" pivotButton="0" quotePrefix="0" xfId="17"/>
    <xf numFmtId="0" fontId="5" fillId="0" borderId="11" pivotButton="0" quotePrefix="0" xfId="17"/>
    <xf numFmtId="171" fontId="5" fillId="0" borderId="0" pivotButton="0" quotePrefix="0" xfId="17"/>
    <xf numFmtId="171" fontId="5" fillId="0" borderId="9" pivotButton="0" quotePrefix="0" xfId="17"/>
    <xf numFmtId="0" fontId="4" fillId="0" borderId="0" pivotButton="0" quotePrefix="0" xfId="17"/>
    <xf numFmtId="171" fontId="5" fillId="11" borderId="0" pivotButton="0" quotePrefix="0" xfId="17"/>
    <xf numFmtId="171" fontId="5" fillId="11" borderId="9" pivotButton="0" quotePrefix="0" xfId="17"/>
    <xf numFmtId="0" fontId="5" fillId="0" borderId="12" pivotButton="0" quotePrefix="0" xfId="17"/>
    <xf numFmtId="0" fontId="5" fillId="0" borderId="18" pivotButton="0" quotePrefix="0" xfId="17"/>
    <xf numFmtId="14" fontId="5" fillId="0" borderId="0" pivotButton="0" quotePrefix="0" xfId="17"/>
    <xf numFmtId="168" fontId="33" fillId="0" borderId="0" pivotButton="0" quotePrefix="0" xfId="2"/>
    <xf numFmtId="0" fontId="33" fillId="0" borderId="5" applyAlignment="1" pivotButton="0" quotePrefix="0" xfId="17">
      <alignment horizontal="left"/>
    </xf>
    <xf numFmtId="168" fontId="36" fillId="0" borderId="5" pivotButton="0" quotePrefix="0" xfId="2"/>
    <xf numFmtId="1" fontId="34" fillId="0" borderId="0" pivotButton="0" quotePrefix="0" xfId="17"/>
    <xf numFmtId="168" fontId="36" fillId="0" borderId="0" pivotButton="0" quotePrefix="0" xfId="2"/>
    <xf numFmtId="0" fontId="36" fillId="0" borderId="0" applyAlignment="1" pivotButton="0" quotePrefix="0" xfId="17">
      <alignment horizontal="left"/>
    </xf>
    <xf numFmtId="0" fontId="39" fillId="0" borderId="0" pivotButton="0" quotePrefix="0" xfId="0"/>
    <xf numFmtId="0" fontId="40" fillId="0" borderId="0" applyAlignment="1" pivotButton="0" quotePrefix="0" xfId="17">
      <alignment horizontal="left"/>
    </xf>
    <xf numFmtId="168" fontId="40" fillId="0" borderId="0" pivotButton="0" quotePrefix="0" xfId="2"/>
    <xf numFmtId="9" fontId="36" fillId="0" borderId="0" pivotButton="0" quotePrefix="0" xfId="4"/>
    <xf numFmtId="170" fontId="41" fillId="0" borderId="0" pivotButton="0" quotePrefix="0" xfId="4"/>
    <xf numFmtId="170" fontId="42" fillId="0" borderId="0" pivotButton="0" quotePrefix="0" xfId="4"/>
    <xf numFmtId="9" fontId="7" fillId="6" borderId="0" applyAlignment="1" pivotButton="0" quotePrefix="0" xfId="4">
      <alignment horizontal="right"/>
    </xf>
    <xf numFmtId="164" fontId="7" fillId="12" borderId="0" applyAlignment="1" pivotButton="0" quotePrefix="0" xfId="2">
      <alignment horizontal="left"/>
    </xf>
    <xf numFmtId="9" fontId="7" fillId="12" borderId="0" applyAlignment="1" pivotButton="0" quotePrefix="0" xfId="4">
      <alignment horizontal="right"/>
    </xf>
    <xf numFmtId="164" fontId="6" fillId="12" borderId="0" pivotButton="0" quotePrefix="0" xfId="2"/>
    <xf numFmtId="164" fontId="9" fillId="12" borderId="3" pivotButton="0" quotePrefix="0" xfId="2"/>
    <xf numFmtId="165" fontId="6" fillId="12" borderId="0" pivotButton="0" quotePrefix="0" xfId="2"/>
    <xf numFmtId="164" fontId="9" fillId="4" borderId="25" pivotButton="0" quotePrefix="0" xfId="2"/>
    <xf numFmtId="0" fontId="25" fillId="0" borderId="19" applyAlignment="1" pivotButton="0" quotePrefix="0" xfId="0">
      <alignment horizontal="right" vertical="center" wrapText="1"/>
    </xf>
    <xf numFmtId="164" fontId="6" fillId="13" borderId="0" pivotButton="0" quotePrefix="0" xfId="2"/>
    <xf numFmtId="174" fontId="6" fillId="13" borderId="0" pivotButton="0" quotePrefix="0" xfId="2"/>
    <xf numFmtId="9" fontId="7" fillId="0" borderId="0" applyAlignment="1" pivotButton="0" quotePrefix="0" xfId="4">
      <alignment horizontal="right"/>
    </xf>
    <xf numFmtId="164" fontId="12" fillId="2" borderId="0" pivotButton="0" quotePrefix="1" xfId="2"/>
    <xf numFmtId="164" fontId="7" fillId="4" borderId="26" applyAlignment="1" pivotButton="0" quotePrefix="0" xfId="2">
      <alignment horizontal="center" wrapText="1"/>
    </xf>
    <xf numFmtId="164" fontId="6" fillId="4" borderId="11" pivotButton="0" quotePrefix="0" xfId="2"/>
    <xf numFmtId="164" fontId="6" fillId="4" borderId="11" applyAlignment="1" pivotButton="0" quotePrefix="0" xfId="2">
      <alignment horizontal="right"/>
    </xf>
    <xf numFmtId="164" fontId="7" fillId="4" borderId="11" applyAlignment="1" pivotButton="0" quotePrefix="0" xfId="2">
      <alignment horizontal="right"/>
    </xf>
    <xf numFmtId="164" fontId="9" fillId="4" borderId="4" pivotButton="0" quotePrefix="0" xfId="2"/>
    <xf numFmtId="164" fontId="10" fillId="0" borderId="0" applyAlignment="1" pivotButton="0" quotePrefix="0" xfId="2">
      <alignment horizontal="center"/>
    </xf>
    <xf numFmtId="164" fontId="7" fillId="4" borderId="26" applyAlignment="1" pivotButton="0" quotePrefix="0" xfId="2">
      <alignment horizontal="center"/>
    </xf>
    <xf numFmtId="164" fontId="9" fillId="12" borderId="11" pivotButton="0" quotePrefix="0" xfId="2"/>
    <xf numFmtId="164" fontId="6" fillId="4" borderId="4" applyAlignment="1" pivotButton="0" quotePrefix="0" xfId="2">
      <alignment horizontal="right"/>
    </xf>
    <xf numFmtId="164" fontId="7" fillId="0" borderId="0" applyAlignment="1" pivotButton="0" quotePrefix="0" xfId="2">
      <alignment horizontal="center"/>
    </xf>
    <xf numFmtId="164" fontId="7" fillId="0" borderId="4" applyAlignment="1" pivotButton="0" quotePrefix="0" xfId="2">
      <alignment horizontal="left"/>
    </xf>
    <xf numFmtId="164" fontId="7" fillId="6" borderId="6" applyAlignment="1" pivotButton="0" quotePrefix="0" xfId="2">
      <alignment horizontal="right"/>
    </xf>
    <xf numFmtId="164" fontId="7" fillId="0" borderId="6" applyAlignment="1" pivotButton="0" quotePrefix="0" xfId="2">
      <alignment horizontal="right"/>
    </xf>
    <xf numFmtId="164" fontId="7" fillId="2" borderId="6" applyAlignment="1" pivotButton="0" quotePrefix="0" xfId="2">
      <alignment horizontal="right"/>
    </xf>
    <xf numFmtId="170" fontId="0" fillId="0" borderId="0" pivotButton="0" quotePrefix="0" xfId="0"/>
    <xf numFmtId="2" fontId="0" fillId="0" borderId="0" pivotButton="0" quotePrefix="0" xfId="4"/>
    <xf numFmtId="0" fontId="43" fillId="0" borderId="0" pivotButton="0" quotePrefix="0" xfId="0"/>
    <xf numFmtId="49" fontId="12" fillId="2" borderId="0" pivotButton="0" quotePrefix="1" xfId="13"/>
    <xf numFmtId="164" fontId="10" fillId="14" borderId="7" applyAlignment="1" pivotButton="0" quotePrefix="0" xfId="2">
      <alignment horizontal="center"/>
    </xf>
    <xf numFmtId="164" fontId="7" fillId="14" borderId="8" applyAlignment="1" pivotButton="0" quotePrefix="0" xfId="2">
      <alignment horizontal="center" wrapText="1"/>
    </xf>
    <xf numFmtId="164" fontId="6" fillId="14" borderId="3" pivotButton="0" quotePrefix="0" xfId="2"/>
    <xf numFmtId="164" fontId="6" fillId="14" borderId="3" applyAlignment="1" pivotButton="0" quotePrefix="0" xfId="2">
      <alignment horizontal="right"/>
    </xf>
    <xf numFmtId="164" fontId="7" fillId="14" borderId="3" applyAlignment="1" pivotButton="0" quotePrefix="0" xfId="2">
      <alignment horizontal="right"/>
    </xf>
    <xf numFmtId="164" fontId="9" fillId="14" borderId="3" pivotButton="0" quotePrefix="0" xfId="2"/>
    <xf numFmtId="164" fontId="9" fillId="14" borderId="7" pivotButton="0" quotePrefix="0" xfId="2"/>
    <xf numFmtId="9" fontId="7" fillId="14" borderId="0" applyAlignment="1" pivotButton="0" quotePrefix="0" xfId="4">
      <alignment horizontal="right"/>
    </xf>
    <xf numFmtId="164" fontId="7" fillId="14" borderId="3" pivotButton="0" quotePrefix="0" xfId="2"/>
    <xf numFmtId="164" fontId="10" fillId="14" borderId="0" pivotButton="0" quotePrefix="0" xfId="2"/>
    <xf numFmtId="164" fontId="6" fillId="14" borderId="0" pivotButton="0" quotePrefix="0" xfId="2"/>
    <xf numFmtId="0" fontId="28" fillId="2" borderId="19" pivotButton="0" quotePrefix="0" xfId="0"/>
    <xf numFmtId="15" fontId="28" fillId="2" borderId="19" applyAlignment="1" pivotButton="0" quotePrefix="0" xfId="0">
      <alignment horizontal="right"/>
    </xf>
    <xf numFmtId="168" fontId="28" fillId="2" borderId="19" applyAlignment="1" pivotButton="0" quotePrefix="0" xfId="0">
      <alignment horizontal="right"/>
    </xf>
    <xf numFmtId="0" fontId="28" fillId="2" borderId="22" pivotButton="0" quotePrefix="0" xfId="0"/>
    <xf numFmtId="15" fontId="28" fillId="2" borderId="22" applyAlignment="1" pivotButton="0" quotePrefix="0" xfId="0">
      <alignment horizontal="right"/>
    </xf>
    <xf numFmtId="168" fontId="28" fillId="2" borderId="22" applyAlignment="1" pivotButton="0" quotePrefix="0" xfId="0">
      <alignment horizontal="right"/>
    </xf>
    <xf numFmtId="0" fontId="30" fillId="15" borderId="19" applyAlignment="1" pivotButton="0" quotePrefix="0" xfId="0">
      <alignment horizontal="left" vertical="top"/>
    </xf>
    <xf numFmtId="0" fontId="28" fillId="15" borderId="19" applyAlignment="1" pivotButton="0" quotePrefix="0" xfId="0">
      <alignment horizontal="left" vertical="top" wrapText="1"/>
    </xf>
    <xf numFmtId="0" fontId="28" fillId="15" borderId="19" pivotButton="0" quotePrefix="0" xfId="0"/>
    <xf numFmtId="15" fontId="28" fillId="15" borderId="19" applyAlignment="1" pivotButton="0" quotePrefix="0" xfId="0">
      <alignment horizontal="right"/>
    </xf>
    <xf numFmtId="168" fontId="28" fillId="15" borderId="19" applyAlignment="1" pivotButton="0" quotePrefix="0" xfId="0">
      <alignment horizontal="right"/>
    </xf>
    <xf numFmtId="0" fontId="30" fillId="3" borderId="23" applyAlignment="1" pivotButton="0" quotePrefix="0" xfId="0">
      <alignment horizontal="left" vertical="top"/>
    </xf>
    <xf numFmtId="0" fontId="28" fillId="3" borderId="23" applyAlignment="1" pivotButton="0" quotePrefix="0" xfId="0">
      <alignment horizontal="left" vertical="top" wrapText="1"/>
    </xf>
    <xf numFmtId="0" fontId="28" fillId="3" borderId="23" pivotButton="0" quotePrefix="0" xfId="0"/>
    <xf numFmtId="15" fontId="28" fillId="3" borderId="23" applyAlignment="1" pivotButton="0" quotePrefix="0" xfId="0">
      <alignment horizontal="right"/>
    </xf>
    <xf numFmtId="168" fontId="28" fillId="3" borderId="23" applyAlignment="1" pivotButton="0" quotePrefix="0" xfId="0">
      <alignment horizontal="right"/>
    </xf>
    <xf numFmtId="168" fontId="28" fillId="3" borderId="19" applyAlignment="1" pivotButton="0" quotePrefix="0" xfId="0">
      <alignment horizontal="right"/>
    </xf>
    <xf numFmtId="0" fontId="30" fillId="16" borderId="19" applyAlignment="1" pivotButton="0" quotePrefix="0" xfId="0">
      <alignment horizontal="left" vertical="top"/>
    </xf>
    <xf numFmtId="0" fontId="28" fillId="16" borderId="19" applyAlignment="1" pivotButton="0" quotePrefix="0" xfId="0">
      <alignment horizontal="left" vertical="top" wrapText="1"/>
    </xf>
    <xf numFmtId="0" fontId="28" fillId="16" borderId="19" pivotButton="0" quotePrefix="0" xfId="0"/>
    <xf numFmtId="15" fontId="28" fillId="16" borderId="19" applyAlignment="1" pivotButton="0" quotePrefix="0" xfId="0">
      <alignment horizontal="right"/>
    </xf>
    <xf numFmtId="168" fontId="28" fillId="16" borderId="19" applyAlignment="1" pivotButton="0" quotePrefix="0" xfId="0">
      <alignment horizontal="right"/>
    </xf>
    <xf numFmtId="0" fontId="28" fillId="5" borderId="19" pivotButton="0" quotePrefix="0" xfId="0"/>
    <xf numFmtId="15" fontId="28" fillId="5" borderId="19" applyAlignment="1" pivotButton="0" quotePrefix="0" xfId="0">
      <alignment horizontal="right"/>
    </xf>
    <xf numFmtId="168" fontId="28" fillId="5" borderId="19" applyAlignment="1" pivotButton="0" quotePrefix="0" xfId="0">
      <alignment horizontal="right"/>
    </xf>
    <xf numFmtId="0" fontId="30" fillId="17" borderId="19" applyAlignment="1" pivotButton="0" quotePrefix="0" xfId="0">
      <alignment horizontal="left" vertical="top"/>
    </xf>
    <xf numFmtId="0" fontId="28" fillId="17" borderId="19" applyAlignment="1" pivotButton="0" quotePrefix="0" xfId="0">
      <alignment horizontal="left" vertical="top" wrapText="1"/>
    </xf>
    <xf numFmtId="0" fontId="28" fillId="17" borderId="19" pivotButton="0" quotePrefix="0" xfId="0"/>
    <xf numFmtId="15" fontId="28" fillId="17" borderId="19" applyAlignment="1" pivotButton="0" quotePrefix="0" xfId="0">
      <alignment horizontal="right"/>
    </xf>
    <xf numFmtId="168" fontId="28" fillId="17" borderId="19" applyAlignment="1" pivotButton="0" quotePrefix="0" xfId="0">
      <alignment horizontal="right"/>
    </xf>
    <xf numFmtId="0" fontId="30" fillId="0" borderId="19" applyAlignment="1" pivotButton="0" quotePrefix="0" xfId="0">
      <alignment horizontal="left" vertical="top"/>
    </xf>
    <xf numFmtId="0" fontId="28" fillId="0" borderId="19" applyAlignment="1" pivotButton="0" quotePrefix="0" xfId="0">
      <alignment horizontal="left" vertical="top" wrapText="1"/>
    </xf>
    <xf numFmtId="0" fontId="28" fillId="0" borderId="19" pivotButton="0" quotePrefix="0" xfId="0"/>
    <xf numFmtId="15" fontId="28" fillId="0" borderId="19" applyAlignment="1" pivotButton="0" quotePrefix="0" xfId="0">
      <alignment horizontal="right"/>
    </xf>
    <xf numFmtId="168" fontId="28" fillId="0" borderId="19" applyAlignment="1" pivotButton="0" quotePrefix="0" xfId="0">
      <alignment horizontal="right"/>
    </xf>
    <xf numFmtId="0" fontId="23" fillId="0" borderId="19" applyAlignment="1" pivotButton="0" quotePrefix="0" xfId="0">
      <alignment wrapText="1"/>
    </xf>
    <xf numFmtId="0" fontId="28" fillId="2" borderId="22" applyAlignment="1" pivotButton="0" quotePrefix="0" xfId="0">
      <alignment horizontal="left" vertical="top" wrapText="1"/>
    </xf>
    <xf numFmtId="0" fontId="0" fillId="0" borderId="20" pivotButton="0" quotePrefix="0" xfId="0"/>
    <xf numFmtId="0" fontId="30" fillId="5" borderId="19" applyAlignment="1" pivotButton="0" quotePrefix="0" xfId="0">
      <alignment horizontal="left" vertical="top"/>
    </xf>
    <xf numFmtId="0" fontId="0" fillId="0" borderId="23" pivotButton="0" quotePrefix="0" xfId="0"/>
    <xf numFmtId="1" fontId="30" fillId="0" borderId="19" applyAlignment="1" pivotButton="0" quotePrefix="0" xfId="0">
      <alignment horizontal="center"/>
    </xf>
    <xf numFmtId="0" fontId="0" fillId="0" borderId="27" pivotButton="0" quotePrefix="0" xfId="0"/>
    <xf numFmtId="0" fontId="0" fillId="0" borderId="28" pivotButton="0" quotePrefix="0" xfId="0"/>
    <xf numFmtId="0" fontId="30" fillId="2" borderId="22" applyAlignment="1" pivotButton="0" quotePrefix="0" xfId="0">
      <alignment horizontal="left" vertical="top"/>
    </xf>
    <xf numFmtId="0" fontId="28" fillId="5" borderId="19" applyAlignment="1" pivotButton="0" quotePrefix="0" xfId="0">
      <alignment horizontal="left" vertical="top" wrapText="1"/>
    </xf>
    <xf numFmtId="0" fontId="5" fillId="0" borderId="0" applyAlignment="1" pivotButton="0" quotePrefix="0" xfId="17">
      <alignment horizontal="center"/>
    </xf>
    <xf numFmtId="0" fontId="3" fillId="0" borderId="0" pivotButton="0" quotePrefix="0" xfId="0"/>
    <xf numFmtId="0" fontId="34" fillId="0" borderId="0" applyAlignment="1" pivotButton="0" quotePrefix="0" xfId="17">
      <alignment horizontal="center"/>
    </xf>
    <xf numFmtId="0" fontId="0" fillId="0" borderId="0" pivotButton="0" quotePrefix="0" xfId="0"/>
    <xf numFmtId="172" fontId="25" fillId="0" borderId="0" pivotButton="0" quotePrefix="0" xfId="0"/>
    <xf numFmtId="171" fontId="28" fillId="0" borderId="0" applyAlignment="1" pivotButton="0" quotePrefix="0" xfId="0">
      <alignment horizontal="right"/>
    </xf>
    <xf numFmtId="171" fontId="30" fillId="0" borderId="0" applyAlignment="1" pivotButton="0" quotePrefix="0" xfId="0">
      <alignment horizontal="right"/>
    </xf>
    <xf numFmtId="169" fontId="30" fillId="0" borderId="0" applyAlignment="1" pivotButton="0" quotePrefix="0" xfId="0">
      <alignment horizontal="right"/>
    </xf>
    <xf numFmtId="168" fontId="24" fillId="0" borderId="19" applyAlignment="1" pivotButton="0" quotePrefix="0" xfId="13">
      <alignment horizontal="right" vertical="center" wrapText="1"/>
    </xf>
    <xf numFmtId="168" fontId="0" fillId="0" borderId="0" pivotButton="0" quotePrefix="0" xfId="0"/>
    <xf numFmtId="168" fontId="25" fillId="0" borderId="19" applyAlignment="1" pivotButton="0" quotePrefix="0" xfId="13">
      <alignment horizontal="right" vertical="center" wrapText="1"/>
    </xf>
    <xf numFmtId="170" fontId="29" fillId="4" borderId="0" applyAlignment="1" pivotButton="0" quotePrefix="0" xfId="0">
      <alignment horizontal="right"/>
    </xf>
    <xf numFmtId="170" fontId="26" fillId="4" borderId="0" applyAlignment="1" pivotButton="0" quotePrefix="0" xfId="0">
      <alignment horizontal="right"/>
    </xf>
    <xf numFmtId="171" fontId="29" fillId="4" borderId="0" applyAlignment="1" pivotButton="0" quotePrefix="0" xfId="0">
      <alignment horizontal="right"/>
    </xf>
    <xf numFmtId="171" fontId="26" fillId="4" borderId="0" applyAlignment="1" pivotButton="0" quotePrefix="0" xfId="0">
      <alignment horizontal="right"/>
    </xf>
    <xf numFmtId="168" fontId="28" fillId="0" borderId="19" applyAlignment="1" pivotButton="0" quotePrefix="0" xfId="0">
      <alignment horizontal="right"/>
    </xf>
    <xf numFmtId="168" fontId="28" fillId="2" borderId="19" applyAlignment="1" pivotButton="0" quotePrefix="0" xfId="0">
      <alignment horizontal="right"/>
    </xf>
    <xf numFmtId="168" fontId="28" fillId="2" borderId="22" applyAlignment="1" pivotButton="0" quotePrefix="0" xfId="0">
      <alignment horizontal="right"/>
    </xf>
    <xf numFmtId="168" fontId="28" fillId="15" borderId="19" applyAlignment="1" pivotButton="0" quotePrefix="0" xfId="0">
      <alignment horizontal="right"/>
    </xf>
    <xf numFmtId="168" fontId="28" fillId="3" borderId="23" applyAlignment="1" pivotButton="0" quotePrefix="0" xfId="0">
      <alignment horizontal="right"/>
    </xf>
    <xf numFmtId="168" fontId="28" fillId="3" borderId="19" applyAlignment="1" pivotButton="0" quotePrefix="0" xfId="0">
      <alignment horizontal="right"/>
    </xf>
    <xf numFmtId="168" fontId="28" fillId="16" borderId="19" applyAlignment="1" pivotButton="0" quotePrefix="0" xfId="0">
      <alignment horizontal="right"/>
    </xf>
    <xf numFmtId="168" fontId="28" fillId="17" borderId="19" applyAlignment="1" pivotButton="0" quotePrefix="0" xfId="0">
      <alignment horizontal="right"/>
    </xf>
    <xf numFmtId="168" fontId="28" fillId="5" borderId="19" applyAlignment="1" pivotButton="0" quotePrefix="0" xfId="0">
      <alignment horizontal="right"/>
    </xf>
    <xf numFmtId="168" fontId="30" fillId="0" borderId="19" applyAlignment="1" pivotButton="0" quotePrefix="0" xfId="0">
      <alignment horizontal="right"/>
    </xf>
    <xf numFmtId="168" fontId="36" fillId="0" borderId="0" pivotButton="0" quotePrefix="0" xfId="2"/>
    <xf numFmtId="168" fontId="33" fillId="0" borderId="0" pivotButton="0" quotePrefix="0" xfId="2"/>
    <xf numFmtId="168" fontId="33" fillId="0" borderId="0" applyAlignment="1" pivotButton="0" quotePrefix="0" xfId="2">
      <alignment horizontal="right"/>
    </xf>
    <xf numFmtId="168" fontId="36" fillId="0" borderId="0" applyAlignment="1" pivotButton="0" quotePrefix="0" xfId="2">
      <alignment horizontal="right"/>
    </xf>
    <xf numFmtId="168" fontId="36" fillId="0" borderId="5" pivotButton="0" quotePrefix="0" xfId="2"/>
    <xf numFmtId="170" fontId="42" fillId="0" borderId="0" pivotButton="0" quotePrefix="0" xfId="4"/>
    <xf numFmtId="168" fontId="34" fillId="0" borderId="0" applyAlignment="1" pivotButton="0" quotePrefix="0" xfId="2">
      <alignment horizontal="right"/>
    </xf>
    <xf numFmtId="170" fontId="41" fillId="0" borderId="0" pivotButton="0" quotePrefix="0" xfId="4"/>
    <xf numFmtId="168" fontId="40" fillId="0" borderId="0" pivotButton="0" quotePrefix="0" xfId="2"/>
    <xf numFmtId="168" fontId="33" fillId="0" borderId="24" applyAlignment="1" pivotButton="0" quotePrefix="0" xfId="2">
      <alignment horizontal="right"/>
    </xf>
    <xf numFmtId="168" fontId="36" fillId="0" borderId="24" applyAlignment="1" pivotButton="0" quotePrefix="0" xfId="2">
      <alignment horizontal="right"/>
    </xf>
    <xf numFmtId="167" fontId="33" fillId="0" borderId="7" pivotButton="0" quotePrefix="0" xfId="2"/>
    <xf numFmtId="167" fontId="37" fillId="0" borderId="4" applyAlignment="1" pivotButton="0" quotePrefix="0" xfId="2">
      <alignment horizontal="center"/>
    </xf>
    <xf numFmtId="167" fontId="37" fillId="0" borderId="6" applyAlignment="1" pivotButton="0" quotePrefix="0" xfId="2">
      <alignment horizontal="center"/>
    </xf>
    <xf numFmtId="167" fontId="37" fillId="0" borderId="14" applyAlignment="1" pivotButton="0" quotePrefix="0" xfId="2">
      <alignment horizontal="center"/>
    </xf>
    <xf numFmtId="167" fontId="33" fillId="0" borderId="3" pivotButton="0" quotePrefix="0" xfId="2"/>
    <xf numFmtId="168" fontId="33" fillId="0" borderId="11" applyAlignment="1" pivotButton="0" quotePrefix="0" xfId="2">
      <alignment horizontal="center"/>
    </xf>
    <xf numFmtId="168" fontId="33" fillId="0" borderId="0" applyAlignment="1" pivotButton="0" quotePrefix="0" xfId="2">
      <alignment horizontal="center"/>
    </xf>
    <xf numFmtId="168" fontId="33" fillId="0" borderId="9" applyAlignment="1" pivotButton="0" quotePrefix="0" xfId="2">
      <alignment horizontal="center"/>
    </xf>
    <xf numFmtId="168" fontId="33" fillId="0" borderId="4" applyAlignment="1" pivotButton="0" quotePrefix="0" xfId="2">
      <alignment horizontal="center"/>
    </xf>
    <xf numFmtId="168" fontId="33" fillId="0" borderId="6" applyAlignment="1" pivotButton="0" quotePrefix="0" xfId="2">
      <alignment horizontal="center"/>
    </xf>
    <xf numFmtId="168" fontId="33" fillId="0" borderId="14" applyAlignment="1" pivotButton="0" quotePrefix="0" xfId="2">
      <alignment horizontal="center"/>
    </xf>
    <xf numFmtId="168" fontId="33" fillId="0" borderId="10" applyAlignment="1" pivotButton="0" quotePrefix="0" xfId="2">
      <alignment horizontal="right"/>
    </xf>
    <xf numFmtId="168" fontId="36" fillId="0" borderId="10" applyAlignment="1" pivotButton="0" quotePrefix="0" xfId="2">
      <alignment horizontal="right"/>
    </xf>
    <xf numFmtId="168" fontId="38" fillId="0" borderId="4" pivotButton="0" quotePrefix="0" xfId="2"/>
    <xf numFmtId="168" fontId="38" fillId="0" borderId="6" pivotButton="0" quotePrefix="0" xfId="2"/>
    <xf numFmtId="171" fontId="5" fillId="0" borderId="0" pivotButton="0" quotePrefix="0" xfId="17"/>
    <xf numFmtId="171" fontId="5" fillId="0" borderId="9" pivotButton="0" quotePrefix="0" xfId="17"/>
    <xf numFmtId="171" fontId="5" fillId="11" borderId="0" pivotButton="0" quotePrefix="0" xfId="17"/>
    <xf numFmtId="171" fontId="5" fillId="11" borderId="9" pivotButton="0" quotePrefix="0" xfId="17"/>
    <xf numFmtId="174" fontId="6" fillId="13" borderId="0" pivotButton="0" quotePrefix="0" xfId="2"/>
    <xf numFmtId="170" fontId="0" fillId="0" borderId="0" pivotButton="0" quotePrefix="0" xfId="0"/>
    <xf numFmtId="173" fontId="32" fillId="0" borderId="0" pivotButton="0" quotePrefix="0" xfId="0"/>
    <xf numFmtId="167" fontId="20" fillId="0" borderId="6" applyAlignment="1" pivotButton="0" quotePrefix="0" xfId="11">
      <alignment wrapText="1"/>
    </xf>
    <xf numFmtId="167" fontId="0" fillId="0" borderId="0" pivotButton="0" quotePrefix="0" xfId="11"/>
    <xf numFmtId="167" fontId="20" fillId="9" borderId="0" pivotButton="0" quotePrefix="0" xfId="11"/>
    <xf numFmtId="167" fontId="14" fillId="0" borderId="0" pivotButton="0" quotePrefix="0" xfId="3"/>
    <xf numFmtId="167" fontId="20" fillId="2" borderId="0" pivotButton="0" quotePrefix="0" xfId="11"/>
    <xf numFmtId="167" fontId="20" fillId="0" borderId="0" pivotButton="0" quotePrefix="0" xfId="9"/>
    <xf numFmtId="167" fontId="21" fillId="0" borderId="0" pivotButton="0" quotePrefix="0" xfId="9"/>
  </cellXfs>
  <cellStyles count="18">
    <cellStyle name="Normal" xfId="0" builtinId="0"/>
    <cellStyle name="Normal 2" xfId="1"/>
    <cellStyle name="Comma 2" xfId="2"/>
    <cellStyle name="Normal 3" xfId="3"/>
    <cellStyle name="Percent" xfId="4" builtinId="5"/>
    <cellStyle name="Normal 4" xfId="5"/>
    <cellStyle name="Comma 3" xfId="6"/>
    <cellStyle name="Hyperlink 2" xfId="7"/>
    <cellStyle name="Normal 5" xfId="8"/>
    <cellStyle name="Comma 5" xfId="9"/>
    <cellStyle name="Normal 6" xfId="10"/>
    <cellStyle name="Comma 5 2 2" xfId="11"/>
    <cellStyle name="Percent 2" xfId="12"/>
    <cellStyle name="Comma" xfId="13" builtinId="3"/>
    <cellStyle name="Normal 7" xfId="14"/>
    <cellStyle name="Comma 4" xfId="15"/>
    <cellStyle name="Percent 3" xfId="16"/>
    <cellStyle name="Normal 8" xfId="17"/>
  </cellStyles>
  <dxfs count="3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000"/>
        </patternFill>
      </fill>
    </dxf>
    <dxf>
      <font>
        <i val="1"/>
        <color rgb="FF00B050"/>
      </font>
    </dxf>
    <dxf>
      <font>
        <i val="1"/>
        <color rgb="FFFF0000"/>
      </font>
    </dxf>
    <dxf>
      <font>
        <i val="1"/>
        <color rgb="FFFF0000"/>
      </font>
    </dxf>
    <dxf>
      <font>
        <i val="1"/>
        <color rgb="FF00B050"/>
      </font>
    </dxf>
    <dxf>
      <font>
        <i val="1"/>
        <color rgb="FF00B050"/>
      </font>
    </dxf>
    <dxf>
      <font>
        <i val="1"/>
        <color rgb="FFFF0000"/>
      </font>
    </dxf>
    <dxf>
      <font>
        <i val="1"/>
        <color rgb="FF00B050"/>
      </font>
    </dxf>
    <dxf>
      <font>
        <i val="1"/>
        <color rgb="FFFF0000"/>
      </font>
    </dxf>
    <dxf>
      <font>
        <i val="1"/>
        <color rgb="FF00B050"/>
      </font>
    </dxf>
    <dxf>
      <font>
        <i val="1"/>
        <color rgb="FFFF0000"/>
      </font>
    </dxf>
    <dxf>
      <font>
        <i val="1"/>
        <color rgb="FFFF0000"/>
      </font>
    </dxf>
    <dxf>
      <font>
        <i val="1"/>
        <color rgb="FF00B050"/>
      </font>
    </dxf>
    <dxf>
      <font>
        <i val="1"/>
        <color rgb="FF00B050"/>
      </font>
    </dxf>
    <dxf>
      <font>
        <i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externalLink" Target="/xl/externalLinks/externalLink1.xml" Id="rId74"/><Relationship Type="http://schemas.openxmlformats.org/officeDocument/2006/relationships/externalLink" Target="/xl/externalLinks/externalLink2.xml" Id="rId75"/><Relationship Type="http://schemas.openxmlformats.org/officeDocument/2006/relationships/styles" Target="styles.xml" Id="rId76"/><Relationship Type="http://schemas.openxmlformats.org/officeDocument/2006/relationships/theme" Target="theme/theme1.xml" Id="rId77"/></Relationships>
</file>

<file path=xl/comments/comment1.xml><?xml version="1.0" encoding="utf-8"?>
<comments xmlns="http://schemas.openxmlformats.org/spreadsheetml/2006/main">
  <authors>
    <author>Tanya Wilson</author>
  </authors>
  <commentList>
    <comment ref="G7" authorId="0" shapeId="0">
      <text>
        <t>Tanya Wilson:
This is due on DLA account. Not based on profit</t>
      </text>
    </comment>
    <comment ref="K8" authorId="0" shapeId="0">
      <text>
        <t>Kingsclere's own FY26 profit plus the actual H2 2026 (Jul-Dec) profit transferred in from Complete Childcare and Saltway following the trade transfer end-June 2026.</t>
      </text>
    </comment>
    <comment ref="L8" authorId="0" shapeId="0">
      <text>
        <t>Tanya Wilson:
Group relief claimed from Yellow Brick Nursery / Moebius Two losses, sized to bring profit to the QIPs threshold (B1).</t>
      </text>
    </comment>
    <comment ref="Q8" authorId="0" shapeId="0">
      <text>
        <t>Tanya Wilson:
Kingsclere continues trading the full year - it doesn't get a short period even though it absorbs the CCL/Saltway trade mid-year.</t>
      </text>
    </comment>
    <comment ref="K9" authorId="0" shapeId="0">
      <text>
        <t>H1 2026 actual monthly profit - retained after ceasing to trade end-June 2026. Uses actual monthly P&amp;L, not an even 50/50 split, since profits run higher in H1 than H2.</t>
      </text>
    </comment>
    <comment ref="Q9" authorId="0" shapeId="0">
      <text>
        <t>Tanya Wilson:
Complete Childcare ceases trading end of June 2026 - a ~6-month accounting period. Per HMRC, QIPs and marginal relief thresholds are proportionately reduced for periods shorter than 12 months. Source: gov.uk, Marginal Relief for Corporation Tax.</t>
      </text>
    </comment>
    <comment ref="K13" authorId="0" shapeId="0">
      <text>
        <t>H1 2026 actual monthly profit - retained after ceasing to trade end-June 2026. Uses actual monthly P&amp;L, not an even 50/50 split, since profits run higher in H1 than H2.</t>
      </text>
    </comment>
    <comment ref="Q13" authorId="0" shapeId="0">
      <text>
        <t>Tanya Wilson:
Saltway ceases trading end of June 2026 - a ~6-month accounting period. QIPs threshold is proportionately reduced for periods shorter than 12 months. Source: gov.uk, Marginal Relief for Corporation Tax.</t>
      </text>
    </comment>
  </commentList>
</comment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_rels/externalLink2.xml.rels><Relationships xmlns="http://schemas.openxmlformats.org/package/2006/relationships"><Relationship Type="http://schemas.microsoft.com/office/2006/relationships/xlExternalLinkPath/xlPathMissing" Target="RecoveredExternalLink2"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dget V Actuals"/>
      <sheetName val="Year On Year Analysis"/>
      <sheetName val="2025 Setting Summary"/>
      <sheetName val="YTD Setting Summary"/>
      <sheetName val="TOTALS BY CO YTD &amp; FORECAST"/>
      <sheetName val="GROUP TOTALS MONTHLY P&amp;L"/>
      <sheetName val="KNL GROUP P&amp;L"/>
      <sheetName val="KNL HO P&amp;L"/>
      <sheetName val="ABA P&amp;L"/>
      <sheetName val="BK P&amp;L"/>
      <sheetName val="BW P&amp;L"/>
      <sheetName val="CED P&amp;L"/>
      <sheetName val="HB P&amp;L"/>
      <sheetName val="KIN P&amp;L"/>
      <sheetName val="MER P&amp;L"/>
      <sheetName val="SST P&amp;L"/>
      <sheetName val="CCL GROUP P&amp;L"/>
      <sheetName val="CCL HO P&amp;L"/>
      <sheetName val="HDN P&amp;L"/>
      <sheetName val="NDN P&amp;L"/>
      <sheetName val="SDN P&amp;L"/>
      <sheetName val="YBHN GROUP P&amp;L"/>
      <sheetName val="YBHN HO P&amp;L"/>
      <sheetName val="LE P&amp;L"/>
      <sheetName val="HS P&amp;L"/>
      <sheetName val="WH P&amp;L"/>
      <sheetName val="YBN Group P&amp;L"/>
      <sheetName val="YBN HO P&amp;L"/>
      <sheetName val="FH P&amp;L"/>
      <sheetName val="HAB P&amp;L"/>
      <sheetName val="SALT P&amp;L"/>
      <sheetName val="Moe2 P&amp;L"/>
      <sheetName val="Group TB "/>
      <sheetName val="KNL TB"/>
      <sheetName val="KNL Blank TB"/>
      <sheetName val="KNL HO TB"/>
      <sheetName val="ABA TB"/>
      <sheetName val="BK TB "/>
      <sheetName val="BW TB"/>
      <sheetName val="CED TB"/>
      <sheetName val="HB TB"/>
      <sheetName val="KIN TB"/>
      <sheetName val="MER TB"/>
      <sheetName val="SST TB"/>
      <sheetName val="CCL TB"/>
      <sheetName val="CCL Blank TB"/>
      <sheetName val="CCL HO TB"/>
      <sheetName val="HDN TB"/>
      <sheetName val="NDN TB"/>
      <sheetName val="SDN TB"/>
      <sheetName val="YBHN TB"/>
      <sheetName val="YBHN Blank TB"/>
      <sheetName val="YBHN HO TB"/>
      <sheetName val="YBHN LE TB"/>
      <sheetName val="YBHN HS TB"/>
      <sheetName val="YBHN WH TB"/>
      <sheetName val="YBN TB"/>
      <sheetName val="YBN Blank TB"/>
      <sheetName val="YBN HO TB"/>
      <sheetName val="YBN FH TB"/>
      <sheetName val="HAB TB"/>
      <sheetName val="SALT TB"/>
      <sheetName val="Moe2 TB"/>
      <sheetName val="FAMLY Revenue"/>
      <sheetName val="Mapping"/>
    </sheetNames>
    <sheetDataSet>
      <sheetData sheetId="0"/>
      <sheetData sheetId="1"/>
      <sheetData sheetId="2"/>
      <sheetData sheetId="3"/>
      <sheetData sheetId="4"/>
      <sheetData sheetId="5"/>
      <sheetData sheetId="6"/>
      <sheetData sheetId="7"/>
      <sheetData sheetId="8">
        <row r="11">
          <cell r="O11">
            <v>68158.540000000008</v>
          </cell>
          <cell r="P11">
            <v>93109.860000000015</v>
          </cell>
          <cell r="Q11">
            <v>108453.06</v>
          </cell>
          <cell r="R11">
            <v>103025</v>
          </cell>
          <cell r="S11">
            <v>100101</v>
          </cell>
          <cell r="T11">
            <v>113763</v>
          </cell>
          <cell r="U11">
            <v>102527</v>
          </cell>
          <cell r="V11">
            <v>77364</v>
          </cell>
          <cell r="W11">
            <v>99237.32</v>
          </cell>
          <cell r="X11">
            <v>97824</v>
          </cell>
          <cell r="Y11">
            <v>101036</v>
          </cell>
          <cell r="Z11">
            <v>96913</v>
          </cell>
        </row>
        <row r="23">
          <cell r="O23">
            <v>37741.85</v>
          </cell>
          <cell r="P23">
            <v>42089.08</v>
          </cell>
          <cell r="Q23">
            <v>42644.950000000012</v>
          </cell>
          <cell r="R23">
            <v>44025</v>
          </cell>
          <cell r="S23">
            <v>44025</v>
          </cell>
          <cell r="T23">
            <v>44025</v>
          </cell>
          <cell r="U23">
            <v>44025</v>
          </cell>
          <cell r="V23">
            <v>44025</v>
          </cell>
          <cell r="W23">
            <v>44025</v>
          </cell>
          <cell r="X23">
            <v>44025</v>
          </cell>
          <cell r="Y23">
            <v>44025</v>
          </cell>
          <cell r="Z23">
            <v>44025</v>
          </cell>
        </row>
        <row r="32">
          <cell r="O32">
            <v>2737.7400000000002</v>
          </cell>
          <cell r="P32">
            <v>2970.5000000000005</v>
          </cell>
          <cell r="Q32">
            <v>3340.9799999999996</v>
          </cell>
          <cell r="R32">
            <v>3092.9322400000001</v>
          </cell>
          <cell r="S32">
            <v>2629.7548400000001</v>
          </cell>
          <cell r="T32">
            <v>2996.02648</v>
          </cell>
          <cell r="U32">
            <v>3795.7104000000004</v>
          </cell>
          <cell r="V32">
            <v>3570.9499200000005</v>
          </cell>
          <cell r="W32">
            <v>3049.7643600000001</v>
          </cell>
          <cell r="X32">
            <v>2848.6806800000004</v>
          </cell>
          <cell r="Y32">
            <v>2981.1862000000006</v>
          </cell>
          <cell r="Z32">
            <v>3645.4050000000007</v>
          </cell>
        </row>
        <row r="45">
          <cell r="O45">
            <v>4707.4399999999996</v>
          </cell>
          <cell r="P45">
            <v>6964.4000000000005</v>
          </cell>
          <cell r="Q45">
            <v>5452.45</v>
          </cell>
          <cell r="R45">
            <v>5252.25</v>
          </cell>
          <cell r="S45">
            <v>8752.25</v>
          </cell>
          <cell r="T45">
            <v>5252.25</v>
          </cell>
          <cell r="U45">
            <v>5252.25</v>
          </cell>
          <cell r="V45">
            <v>5252.25</v>
          </cell>
          <cell r="W45">
            <v>5252.25</v>
          </cell>
          <cell r="X45">
            <v>5252.25</v>
          </cell>
          <cell r="Y45">
            <v>5252.25</v>
          </cell>
          <cell r="Z45">
            <v>5252.25</v>
          </cell>
        </row>
        <row r="46">
          <cell r="O46">
            <v>45187.03</v>
          </cell>
          <cell r="P46">
            <v>52023.98</v>
          </cell>
          <cell r="Q46">
            <v>51438.380000000005</v>
          </cell>
          <cell r="R46">
            <v>52370.182240000002</v>
          </cell>
          <cell r="S46">
            <v>55407.004840000001</v>
          </cell>
          <cell r="T46">
            <v>52273.27648</v>
          </cell>
          <cell r="U46">
            <v>53072.960400000004</v>
          </cell>
          <cell r="V46">
            <v>52848.199919999999</v>
          </cell>
          <cell r="W46">
            <v>52327.014360000001</v>
          </cell>
          <cell r="X46">
            <v>52125.930679999998</v>
          </cell>
          <cell r="Y46">
            <v>52258.436200000004</v>
          </cell>
          <cell r="Z46">
            <v>52922.654999999999</v>
          </cell>
        </row>
      </sheetData>
      <sheetData sheetId="9">
        <row r="11">
          <cell r="O11">
            <v>42749.219999999994</v>
          </cell>
          <cell r="P11">
            <v>44351.599999999991</v>
          </cell>
          <cell r="Q11">
            <v>44992.45</v>
          </cell>
          <cell r="R11">
            <v>38945</v>
          </cell>
          <cell r="S11">
            <v>43434</v>
          </cell>
          <cell r="T11">
            <v>46058</v>
          </cell>
          <cell r="U11">
            <v>38889</v>
          </cell>
          <cell r="V11">
            <v>31223</v>
          </cell>
          <cell r="W11">
            <v>31366</v>
          </cell>
          <cell r="X11">
            <v>32673</v>
          </cell>
          <cell r="Y11">
            <v>32748</v>
          </cell>
          <cell r="Z11">
            <v>30730</v>
          </cell>
        </row>
        <row r="23">
          <cell r="O23">
            <v>25741.84</v>
          </cell>
          <cell r="P23">
            <v>26823.620000000003</v>
          </cell>
          <cell r="Q23">
            <v>24963.63</v>
          </cell>
          <cell r="R23">
            <v>26792.510000000002</v>
          </cell>
          <cell r="S23">
            <v>26792.510000000002</v>
          </cell>
          <cell r="T23">
            <v>26792.510000000002</v>
          </cell>
          <cell r="U23">
            <v>26792.510000000002</v>
          </cell>
          <cell r="V23">
            <v>26792.510000000002</v>
          </cell>
          <cell r="W23">
            <v>26792.510000000002</v>
          </cell>
          <cell r="X23">
            <v>26792.510000000002</v>
          </cell>
          <cell r="Y23">
            <v>26792.510000000002</v>
          </cell>
          <cell r="Z23">
            <v>26792.510000000002</v>
          </cell>
        </row>
        <row r="32">
          <cell r="O32">
            <v>1416.7800000000002</v>
          </cell>
          <cell r="P32">
            <v>1820.5000000000002</v>
          </cell>
          <cell r="Q32">
            <v>1960.12</v>
          </cell>
          <cell r="R32">
            <v>1182.80672</v>
          </cell>
          <cell r="S32">
            <v>1087.5635199999999</v>
          </cell>
          <cell r="T32">
            <v>1137.1215999999999</v>
          </cell>
          <cell r="U32">
            <v>1439.80528</v>
          </cell>
          <cell r="V32">
            <v>1458.9329600000001</v>
          </cell>
          <cell r="W32">
            <v>958.05648000000008</v>
          </cell>
          <cell r="X32">
            <v>899.68544000000009</v>
          </cell>
          <cell r="Y32">
            <v>930.23439999999994</v>
          </cell>
          <cell r="Z32">
            <v>1186.1263999999999</v>
          </cell>
        </row>
        <row r="45">
          <cell r="O45">
            <v>2747.88</v>
          </cell>
          <cell r="P45">
            <v>3349.85</v>
          </cell>
          <cell r="Q45">
            <v>2639.8299999999995</v>
          </cell>
          <cell r="R45">
            <v>2925.666666666667</v>
          </cell>
          <cell r="S45">
            <v>2925.666666666667</v>
          </cell>
          <cell r="T45">
            <v>3925.666666666667</v>
          </cell>
          <cell r="U45">
            <v>2925.666666666667</v>
          </cell>
          <cell r="V45">
            <v>6925.666666666667</v>
          </cell>
          <cell r="W45">
            <v>2925.666666666667</v>
          </cell>
          <cell r="X45">
            <v>2925.666666666667</v>
          </cell>
          <cell r="Y45">
            <v>2925.666666666667</v>
          </cell>
          <cell r="Z45">
            <v>2925.666666666667</v>
          </cell>
        </row>
        <row r="46">
          <cell r="O46">
            <v>29906.5</v>
          </cell>
          <cell r="P46">
            <v>31993.97</v>
          </cell>
          <cell r="Q46">
            <v>29563.579999999998</v>
          </cell>
          <cell r="R46">
            <v>30900.98338666667</v>
          </cell>
          <cell r="S46">
            <v>30805.74018666667</v>
          </cell>
          <cell r="T46">
            <v>31855.298266666668</v>
          </cell>
          <cell r="U46">
            <v>31157.98194666667</v>
          </cell>
          <cell r="V46">
            <v>35177.109626666665</v>
          </cell>
          <cell r="W46">
            <v>30676.233146666669</v>
          </cell>
          <cell r="X46">
            <v>30617.862106666671</v>
          </cell>
          <cell r="Y46">
            <v>30648.411066666671</v>
          </cell>
          <cell r="Z46">
            <v>30904.303066666671</v>
          </cell>
        </row>
      </sheetData>
      <sheetData sheetId="10">
        <row r="11">
          <cell r="O11">
            <v>137851.65000000002</v>
          </cell>
          <cell r="P11">
            <v>176236.12000000002</v>
          </cell>
          <cell r="Q11">
            <v>203079.73000000004</v>
          </cell>
          <cell r="R11">
            <v>174398.1</v>
          </cell>
          <cell r="S11">
            <v>183329</v>
          </cell>
          <cell r="T11">
            <v>198450</v>
          </cell>
          <cell r="U11">
            <v>174350</v>
          </cell>
          <cell r="V11">
            <v>139182</v>
          </cell>
          <cell r="W11">
            <v>152863</v>
          </cell>
          <cell r="X11">
            <v>155051</v>
          </cell>
          <cell r="Y11">
            <v>149929</v>
          </cell>
          <cell r="Z11">
            <v>144682</v>
          </cell>
        </row>
        <row r="23">
          <cell r="O23">
            <v>76408.289999999994</v>
          </cell>
          <cell r="P23">
            <v>72297.430000000008</v>
          </cell>
          <cell r="Q23">
            <v>64891.090000000004</v>
          </cell>
          <cell r="R23">
            <v>84671</v>
          </cell>
          <cell r="S23">
            <v>84671</v>
          </cell>
          <cell r="T23">
            <v>84671</v>
          </cell>
          <cell r="U23">
            <v>84671</v>
          </cell>
          <cell r="V23">
            <v>84671</v>
          </cell>
          <cell r="W23">
            <v>84671</v>
          </cell>
          <cell r="X23">
            <v>84671</v>
          </cell>
          <cell r="Y23">
            <v>84671</v>
          </cell>
          <cell r="Z23">
            <v>84671</v>
          </cell>
        </row>
        <row r="32">
          <cell r="O32">
            <v>5316.95</v>
          </cell>
          <cell r="P32">
            <v>6044.1299999999983</v>
          </cell>
          <cell r="Q32">
            <v>6275.05</v>
          </cell>
          <cell r="R32">
            <v>4709.6971840000006</v>
          </cell>
          <cell r="S32">
            <v>3967.2208000000001</v>
          </cell>
          <cell r="T32">
            <v>4266.8531199999998</v>
          </cell>
          <cell r="U32">
            <v>5734.8380800000004</v>
          </cell>
          <cell r="V32">
            <v>5688.97408</v>
          </cell>
          <cell r="W32">
            <v>3902.7116799999999</v>
          </cell>
          <cell r="X32">
            <v>3543.4</v>
          </cell>
          <cell r="Y32">
            <v>3441.4508799999999</v>
          </cell>
          <cell r="Z32">
            <v>4766.1529600000003</v>
          </cell>
        </row>
        <row r="45">
          <cell r="O45">
            <v>11798.570000000002</v>
          </cell>
          <cell r="P45">
            <v>15578.550000000001</v>
          </cell>
          <cell r="Q45">
            <v>7631.4799999999987</v>
          </cell>
          <cell r="R45">
            <v>18137.61</v>
          </cell>
          <cell r="S45">
            <v>13637.61</v>
          </cell>
          <cell r="T45">
            <v>11637.61</v>
          </cell>
          <cell r="U45">
            <v>11637.61</v>
          </cell>
          <cell r="V45">
            <v>13137.61</v>
          </cell>
          <cell r="W45">
            <v>18637.61</v>
          </cell>
          <cell r="X45">
            <v>11637.61</v>
          </cell>
          <cell r="Y45">
            <v>11637.61</v>
          </cell>
          <cell r="Z45">
            <v>11637.61</v>
          </cell>
        </row>
        <row r="46">
          <cell r="O46">
            <v>93523.81</v>
          </cell>
          <cell r="P46">
            <v>93920.110000000015</v>
          </cell>
          <cell r="Q46">
            <v>78797.62</v>
          </cell>
          <cell r="R46">
            <v>107518.307184</v>
          </cell>
          <cell r="S46">
            <v>102275.8308</v>
          </cell>
          <cell r="T46">
            <v>100575.46312</v>
          </cell>
          <cell r="U46">
            <v>102043.44808</v>
          </cell>
          <cell r="V46">
            <v>103497.58408</v>
          </cell>
          <cell r="W46">
            <v>107211.32167999999</v>
          </cell>
          <cell r="X46">
            <v>99852.01</v>
          </cell>
          <cell r="Y46">
            <v>99750.060880000005</v>
          </cell>
          <cell r="Z46">
            <v>101074.76296000001</v>
          </cell>
        </row>
      </sheetData>
      <sheetData sheetId="11">
        <row r="11">
          <cell r="O11">
            <v>29520.17</v>
          </cell>
          <cell r="P11">
            <v>35962.67</v>
          </cell>
          <cell r="Q11">
            <v>40524.729999999989</v>
          </cell>
          <cell r="R11">
            <v>33006</v>
          </cell>
          <cell r="S11">
            <v>34376</v>
          </cell>
          <cell r="T11">
            <v>38698</v>
          </cell>
          <cell r="U11">
            <v>32514</v>
          </cell>
          <cell r="V11">
            <v>24192</v>
          </cell>
          <cell r="W11">
            <v>29922</v>
          </cell>
          <cell r="X11">
            <v>28736</v>
          </cell>
          <cell r="Y11">
            <v>29960</v>
          </cell>
          <cell r="Z11">
            <v>28034</v>
          </cell>
        </row>
        <row r="23">
          <cell r="O23">
            <v>22929.06</v>
          </cell>
          <cell r="P23">
            <v>21127.59</v>
          </cell>
          <cell r="Q23">
            <v>19001.239999999998</v>
          </cell>
          <cell r="R23">
            <v>22971.06</v>
          </cell>
          <cell r="S23">
            <v>22971.06</v>
          </cell>
          <cell r="T23">
            <v>22971.06</v>
          </cell>
          <cell r="U23">
            <v>22971.06</v>
          </cell>
          <cell r="V23">
            <v>22971.06</v>
          </cell>
          <cell r="W23">
            <v>22971.06</v>
          </cell>
          <cell r="X23">
            <v>22971.06</v>
          </cell>
          <cell r="Y23">
            <v>22971.06</v>
          </cell>
          <cell r="Z23">
            <v>22971.06</v>
          </cell>
        </row>
        <row r="32">
          <cell r="O32">
            <v>1385.7099999999998</v>
          </cell>
          <cell r="P32">
            <v>1300.19</v>
          </cell>
          <cell r="Q32">
            <v>1413.33</v>
          </cell>
          <cell r="R32">
            <v>1163.2080000000001</v>
          </cell>
          <cell r="S32">
            <v>1015.1600000000001</v>
          </cell>
          <cell r="T32">
            <v>1139.3819999999998</v>
          </cell>
          <cell r="U32">
            <v>1323.9859999999999</v>
          </cell>
          <cell r="V32">
            <v>1219.296</v>
          </cell>
          <cell r="W32">
            <v>1088.8040000000001</v>
          </cell>
          <cell r="X32">
            <v>1043.7359999999999</v>
          </cell>
          <cell r="Y32">
            <v>1039.556</v>
          </cell>
          <cell r="Z32">
            <v>1190.644</v>
          </cell>
        </row>
        <row r="45">
          <cell r="O45">
            <v>2591.9900000000002</v>
          </cell>
          <cell r="P45">
            <v>2319.09</v>
          </cell>
          <cell r="Q45">
            <v>2983.12</v>
          </cell>
          <cell r="R45">
            <v>3294.67</v>
          </cell>
          <cell r="S45">
            <v>1794.67</v>
          </cell>
          <cell r="T45">
            <v>1794.67</v>
          </cell>
          <cell r="U45">
            <v>1794.67</v>
          </cell>
          <cell r="V45">
            <v>1794.67</v>
          </cell>
          <cell r="W45">
            <v>1794.67</v>
          </cell>
          <cell r="X45">
            <v>1794.67</v>
          </cell>
          <cell r="Y45">
            <v>1794.67</v>
          </cell>
          <cell r="Z45">
            <v>1794.67</v>
          </cell>
        </row>
        <row r="46">
          <cell r="O46">
            <v>26906.760000000002</v>
          </cell>
          <cell r="P46">
            <v>24746.87</v>
          </cell>
          <cell r="Q46">
            <v>23397.69</v>
          </cell>
          <cell r="R46">
            <v>27428.938000000002</v>
          </cell>
          <cell r="S46">
            <v>25780.89</v>
          </cell>
          <cell r="T46">
            <v>25905.112000000001</v>
          </cell>
          <cell r="U46">
            <v>26089.716</v>
          </cell>
          <cell r="V46">
            <v>25985.025999999998</v>
          </cell>
          <cell r="W46">
            <v>25854.534</v>
          </cell>
          <cell r="X46">
            <v>25809.466</v>
          </cell>
          <cell r="Y46">
            <v>25805.286</v>
          </cell>
          <cell r="Z46">
            <v>25956.374000000003</v>
          </cell>
        </row>
      </sheetData>
      <sheetData sheetId="12">
        <row r="11">
          <cell r="O11">
            <v>65044</v>
          </cell>
          <cell r="P11">
            <v>60783.799999999988</v>
          </cell>
          <cell r="Q11">
            <v>72522.929999999993</v>
          </cell>
          <cell r="R11">
            <v>63456</v>
          </cell>
          <cell r="S11">
            <v>64501.919999999998</v>
          </cell>
          <cell r="T11">
            <v>67512.94</v>
          </cell>
          <cell r="U11">
            <v>59777.34</v>
          </cell>
          <cell r="V11">
            <v>49979.11</v>
          </cell>
          <cell r="W11">
            <v>51874.81</v>
          </cell>
          <cell r="X11">
            <v>53154.490000000005</v>
          </cell>
          <cell r="Y11">
            <v>51172.82</v>
          </cell>
          <cell r="Z11">
            <v>47973.56</v>
          </cell>
        </row>
        <row r="23">
          <cell r="O23">
            <v>32243.37</v>
          </cell>
          <cell r="P23">
            <v>30465.520000000004</v>
          </cell>
          <cell r="Q23">
            <v>28707.239999999998</v>
          </cell>
          <cell r="R23">
            <v>32255.37</v>
          </cell>
          <cell r="S23">
            <v>32255.37</v>
          </cell>
          <cell r="T23">
            <v>32255.37</v>
          </cell>
          <cell r="U23">
            <v>32255.37</v>
          </cell>
          <cell r="V23">
            <v>32255.37</v>
          </cell>
          <cell r="W23">
            <v>32255.37</v>
          </cell>
          <cell r="X23">
            <v>32255.37</v>
          </cell>
          <cell r="Y23">
            <v>32255.37</v>
          </cell>
          <cell r="Z23">
            <v>32255.37</v>
          </cell>
        </row>
        <row r="32">
          <cell r="O32">
            <v>2591.9699999999998</v>
          </cell>
          <cell r="P32">
            <v>2908.17</v>
          </cell>
          <cell r="Q32">
            <v>3305.1499999999996</v>
          </cell>
          <cell r="R32">
            <v>1738.788</v>
          </cell>
          <cell r="S32">
            <v>1434.444</v>
          </cell>
          <cell r="T32">
            <v>1479.1142399999999</v>
          </cell>
          <cell r="U32">
            <v>1948.9171199999998</v>
          </cell>
          <cell r="V32">
            <v>2003.2479599999999</v>
          </cell>
          <cell r="W32">
            <v>1317.48468</v>
          </cell>
          <cell r="X32">
            <v>1214.7291600000001</v>
          </cell>
          <cell r="Y32">
            <v>1171.93992</v>
          </cell>
          <cell r="Z32">
            <v>1562.69904</v>
          </cell>
        </row>
        <row r="45">
          <cell r="O45">
            <v>10607.140000000001</v>
          </cell>
          <cell r="P45">
            <v>10653.800000000001</v>
          </cell>
          <cell r="Q45">
            <v>11210.170000000002</v>
          </cell>
          <cell r="R45">
            <v>9658.92</v>
          </cell>
          <cell r="S45">
            <v>9658.92</v>
          </cell>
          <cell r="T45">
            <v>9658.92</v>
          </cell>
          <cell r="U45">
            <v>9658.92</v>
          </cell>
          <cell r="V45">
            <v>13658.92</v>
          </cell>
          <cell r="W45">
            <v>9658.92</v>
          </cell>
          <cell r="X45">
            <v>9658.92</v>
          </cell>
          <cell r="Y45">
            <v>9658.92</v>
          </cell>
          <cell r="Z45">
            <v>9658.92</v>
          </cell>
        </row>
        <row r="46">
          <cell r="O46">
            <v>45442.479999999996</v>
          </cell>
          <cell r="P46">
            <v>44027.490000000005</v>
          </cell>
          <cell r="Q46">
            <v>43222.559999999998</v>
          </cell>
          <cell r="R46">
            <v>43653.077999999994</v>
          </cell>
          <cell r="S46">
            <v>43348.733999999997</v>
          </cell>
          <cell r="T46">
            <v>43393.404239999996</v>
          </cell>
          <cell r="U46">
            <v>43863.207119999999</v>
          </cell>
          <cell r="V46">
            <v>47917.537959999994</v>
          </cell>
          <cell r="W46">
            <v>43231.774679999995</v>
          </cell>
          <cell r="X46">
            <v>43129.019159999996</v>
          </cell>
          <cell r="Y46">
            <v>43086.229919999998</v>
          </cell>
          <cell r="Z46">
            <v>43476.98904</v>
          </cell>
        </row>
      </sheetData>
      <sheetData sheetId="13">
        <row r="11">
          <cell r="O11">
            <v>27506.66</v>
          </cell>
          <cell r="P11">
            <v>27532.47</v>
          </cell>
          <cell r="Q11">
            <v>35090.329999999994</v>
          </cell>
          <cell r="R11">
            <v>34274.619999999995</v>
          </cell>
          <cell r="S11">
            <v>37728.25</v>
          </cell>
          <cell r="T11">
            <v>40437.789999999994</v>
          </cell>
          <cell r="U11">
            <v>35806.639999999999</v>
          </cell>
          <cell r="V11">
            <v>28458.95</v>
          </cell>
          <cell r="W11">
            <v>31512.47</v>
          </cell>
          <cell r="X11">
            <v>34776.869999999995</v>
          </cell>
          <cell r="Y11">
            <v>33577.65</v>
          </cell>
          <cell r="Z11">
            <v>32643.97</v>
          </cell>
        </row>
        <row r="23">
          <cell r="O23">
            <v>23069.059999999998</v>
          </cell>
          <cell r="P23">
            <v>21009.899999999998</v>
          </cell>
          <cell r="Q23">
            <v>18404.12</v>
          </cell>
          <cell r="R23">
            <v>23283</v>
          </cell>
          <cell r="S23">
            <v>23283</v>
          </cell>
          <cell r="T23">
            <v>23283</v>
          </cell>
          <cell r="U23">
            <v>23283</v>
          </cell>
          <cell r="V23">
            <v>23283</v>
          </cell>
          <cell r="W23">
            <v>23283</v>
          </cell>
          <cell r="X23">
            <v>23283</v>
          </cell>
          <cell r="Y23">
            <v>23283</v>
          </cell>
          <cell r="Z23">
            <v>23283</v>
          </cell>
        </row>
        <row r="32">
          <cell r="O32">
            <v>1142.04</v>
          </cell>
          <cell r="P32">
            <v>1576.89</v>
          </cell>
          <cell r="Q32">
            <v>1132.08</v>
          </cell>
          <cell r="R32">
            <v>1075.7864</v>
          </cell>
          <cell r="S32">
            <v>980.40679999999986</v>
          </cell>
          <cell r="T32">
            <v>1051.0603999999998</v>
          </cell>
          <cell r="U32">
            <v>1328.4767999999999</v>
          </cell>
          <cell r="V32">
            <v>1313.3579999999999</v>
          </cell>
          <cell r="W32">
            <v>960.67800000000011</v>
          </cell>
          <cell r="X32">
            <v>986.33559999999989</v>
          </cell>
          <cell r="Y32">
            <v>970.05639999999994</v>
          </cell>
          <cell r="Z32">
            <v>1237.8884</v>
          </cell>
        </row>
        <row r="45">
          <cell r="O45">
            <v>2234.6899999999996</v>
          </cell>
          <cell r="P45">
            <v>2029.07</v>
          </cell>
          <cell r="Q45">
            <v>2042.22</v>
          </cell>
          <cell r="R45">
            <v>2144</v>
          </cell>
          <cell r="S45">
            <v>2144</v>
          </cell>
          <cell r="T45">
            <v>2144</v>
          </cell>
          <cell r="U45">
            <v>7774</v>
          </cell>
          <cell r="V45">
            <v>2144</v>
          </cell>
          <cell r="W45">
            <v>2144</v>
          </cell>
          <cell r="X45">
            <v>2144</v>
          </cell>
          <cell r="Y45">
            <v>2144</v>
          </cell>
          <cell r="Z45">
            <v>2144</v>
          </cell>
        </row>
        <row r="46">
          <cell r="O46">
            <v>26445.789999999997</v>
          </cell>
          <cell r="P46">
            <v>24615.859999999997</v>
          </cell>
          <cell r="Q46">
            <v>21578.42</v>
          </cell>
          <cell r="R46">
            <v>26502.786400000001</v>
          </cell>
          <cell r="S46">
            <v>26407.406800000001</v>
          </cell>
          <cell r="T46">
            <v>26478.060399999998</v>
          </cell>
          <cell r="U46">
            <v>32385.4768</v>
          </cell>
          <cell r="V46">
            <v>26740.358</v>
          </cell>
          <cell r="W46">
            <v>26387.678</v>
          </cell>
          <cell r="X46">
            <v>26413.335599999999</v>
          </cell>
          <cell r="Y46">
            <v>26397.056400000001</v>
          </cell>
          <cell r="Z46">
            <v>26664.8884</v>
          </cell>
        </row>
      </sheetData>
      <sheetData sheetId="14">
        <row r="11">
          <cell r="O11">
            <v>97524.47</v>
          </cell>
          <cell r="P11">
            <v>91341.47</v>
          </cell>
          <cell r="Q11">
            <v>100976.90000000001</v>
          </cell>
          <cell r="R11">
            <v>90786.790000000008</v>
          </cell>
          <cell r="S11">
            <v>91749.73</v>
          </cell>
          <cell r="T11">
            <v>102508.87</v>
          </cell>
          <cell r="U11">
            <v>93218.67</v>
          </cell>
          <cell r="V11">
            <v>77062.02</v>
          </cell>
          <cell r="W11">
            <v>84409.31</v>
          </cell>
          <cell r="X11">
            <v>86602.72</v>
          </cell>
          <cell r="Y11">
            <v>87741.97</v>
          </cell>
          <cell r="Z11">
            <v>86156.87</v>
          </cell>
        </row>
        <row r="23">
          <cell r="O23">
            <v>36871.58</v>
          </cell>
          <cell r="P23">
            <v>41023.049999999996</v>
          </cell>
          <cell r="Q23">
            <v>39833.14</v>
          </cell>
          <cell r="R23">
            <v>39792.629999999997</v>
          </cell>
          <cell r="S23">
            <v>39792.629999999997</v>
          </cell>
          <cell r="T23">
            <v>39792.629999999997</v>
          </cell>
          <cell r="U23">
            <v>39792.629999999997</v>
          </cell>
          <cell r="V23">
            <v>39792.629999999997</v>
          </cell>
          <cell r="W23">
            <v>39792.629999999997</v>
          </cell>
          <cell r="X23">
            <v>39792.629999999997</v>
          </cell>
          <cell r="Y23">
            <v>39792.629999999997</v>
          </cell>
          <cell r="Z23">
            <v>39792.629999999997</v>
          </cell>
        </row>
        <row r="32">
          <cell r="O32">
            <v>2451.44</v>
          </cell>
          <cell r="P32">
            <v>2536.14</v>
          </cell>
          <cell r="Q32">
            <v>2846.35</v>
          </cell>
          <cell r="R32">
            <v>2688.5264199999997</v>
          </cell>
          <cell r="S32">
            <v>2181.4712583999999</v>
          </cell>
          <cell r="T32">
            <v>2494.0379751999999</v>
          </cell>
          <cell r="U32">
            <v>3298.9738888000002</v>
          </cell>
          <cell r="V32">
            <v>3315.6355312000005</v>
          </cell>
          <cell r="W32">
            <v>2414.2649727999997</v>
          </cell>
          <cell r="X32">
            <v>2279.4187911999998</v>
          </cell>
          <cell r="Y32">
            <v>2328.4765167999999</v>
          </cell>
          <cell r="Z32">
            <v>3061.7899600000001</v>
          </cell>
        </row>
        <row r="45">
          <cell r="O45">
            <v>5174.17</v>
          </cell>
          <cell r="P45">
            <v>7151.6</v>
          </cell>
          <cell r="Q45">
            <v>5617.05</v>
          </cell>
          <cell r="R45">
            <v>5313</v>
          </cell>
          <cell r="S45">
            <v>5313</v>
          </cell>
          <cell r="T45">
            <v>5313</v>
          </cell>
          <cell r="U45">
            <v>8313</v>
          </cell>
          <cell r="V45">
            <v>5313</v>
          </cell>
          <cell r="W45">
            <v>8813</v>
          </cell>
          <cell r="X45">
            <v>5313</v>
          </cell>
          <cell r="Y45">
            <v>5313</v>
          </cell>
          <cell r="Z45">
            <v>5313</v>
          </cell>
        </row>
        <row r="46">
          <cell r="O46">
            <v>44497.19</v>
          </cell>
          <cell r="P46">
            <v>50710.789999999994</v>
          </cell>
          <cell r="Q46">
            <v>48296.54</v>
          </cell>
          <cell r="R46">
            <v>47794.156419999999</v>
          </cell>
          <cell r="S46">
            <v>47287.101258399998</v>
          </cell>
          <cell r="T46">
            <v>47599.667975199998</v>
          </cell>
          <cell r="U46">
            <v>51404.603888799997</v>
          </cell>
          <cell r="V46">
            <v>48421.265531199999</v>
          </cell>
          <cell r="W46">
            <v>51019.894972800001</v>
          </cell>
          <cell r="X46">
            <v>47385.048791199995</v>
          </cell>
          <cell r="Y46">
            <v>47434.106516799999</v>
          </cell>
          <cell r="Z46">
            <v>48167.419959999999</v>
          </cell>
        </row>
      </sheetData>
      <sheetData sheetId="15">
        <row r="11">
          <cell r="O11">
            <v>59856.6</v>
          </cell>
          <cell r="P11">
            <v>57378.1</v>
          </cell>
          <cell r="Q11">
            <v>70305</v>
          </cell>
          <cell r="R11">
            <v>64996.150000000009</v>
          </cell>
          <cell r="S11">
            <v>68124.62</v>
          </cell>
          <cell r="T11">
            <v>72472.800000000003</v>
          </cell>
          <cell r="U11">
            <v>65810.880000000005</v>
          </cell>
          <cell r="V11">
            <v>54885.26</v>
          </cell>
          <cell r="W11">
            <v>63399.23</v>
          </cell>
          <cell r="X11">
            <v>63704.36</v>
          </cell>
          <cell r="Y11">
            <v>61393.64</v>
          </cell>
          <cell r="Z11">
            <v>59856.369999999995</v>
          </cell>
        </row>
        <row r="23">
          <cell r="O23">
            <v>29959.020000000004</v>
          </cell>
          <cell r="P23">
            <v>30619.249999999996</v>
          </cell>
          <cell r="Q23">
            <v>27854</v>
          </cell>
          <cell r="R23">
            <v>30097.020000000004</v>
          </cell>
          <cell r="S23">
            <v>30097.020000000004</v>
          </cell>
          <cell r="T23">
            <v>30097.020000000004</v>
          </cell>
          <cell r="U23">
            <v>30097.020000000004</v>
          </cell>
          <cell r="V23">
            <v>30097.020000000004</v>
          </cell>
          <cell r="W23">
            <v>30097.020000000004</v>
          </cell>
          <cell r="X23">
            <v>30097.020000000004</v>
          </cell>
          <cell r="Y23">
            <v>30097.020000000004</v>
          </cell>
          <cell r="Z23">
            <v>30097.020000000004</v>
          </cell>
        </row>
        <row r="32">
          <cell r="O32">
            <v>1814.25</v>
          </cell>
          <cell r="P32">
            <v>2033.8599999999997</v>
          </cell>
          <cell r="Q32">
            <v>2012.54</v>
          </cell>
          <cell r="R32">
            <v>1832.3443104000003</v>
          </cell>
          <cell r="S32">
            <v>1606.7065344</v>
          </cell>
          <cell r="T32">
            <v>1691.5519392000001</v>
          </cell>
          <cell r="U32">
            <v>2204.3683679999999</v>
          </cell>
          <cell r="V32">
            <v>2204.9041344000002</v>
          </cell>
          <cell r="W32">
            <v>1665.4581312</v>
          </cell>
          <cell r="X32">
            <v>1535.9183520000001</v>
          </cell>
          <cell r="Y32">
            <v>1478.3966592000002</v>
          </cell>
          <cell r="Z32">
            <v>1974.3437471999998</v>
          </cell>
        </row>
        <row r="45">
          <cell r="O45">
            <v>3184.49</v>
          </cell>
          <cell r="P45">
            <v>4320.6900000000005</v>
          </cell>
          <cell r="Q45">
            <v>3031.85</v>
          </cell>
          <cell r="R45">
            <v>3225.96</v>
          </cell>
          <cell r="S45">
            <v>3225.96</v>
          </cell>
          <cell r="T45">
            <v>3225.96</v>
          </cell>
          <cell r="U45">
            <v>8225.9599999999991</v>
          </cell>
          <cell r="V45">
            <v>3225.96</v>
          </cell>
          <cell r="W45">
            <v>3225.96</v>
          </cell>
          <cell r="X45">
            <v>3225.96</v>
          </cell>
          <cell r="Y45">
            <v>3225.96</v>
          </cell>
          <cell r="Z45">
            <v>3225.96</v>
          </cell>
        </row>
        <row r="46">
          <cell r="O46">
            <v>34957.760000000002</v>
          </cell>
          <cell r="P46">
            <v>36973.799999999996</v>
          </cell>
          <cell r="Q46">
            <v>32898.39</v>
          </cell>
          <cell r="R46">
            <v>35155.324310400007</v>
          </cell>
          <cell r="S46">
            <v>34929.686534400003</v>
          </cell>
          <cell r="T46">
            <v>35014.531939200002</v>
          </cell>
          <cell r="U46">
            <v>40527.348368000006</v>
          </cell>
          <cell r="V46">
            <v>35527.884134400003</v>
          </cell>
          <cell r="W46">
            <v>34988.438131200004</v>
          </cell>
          <cell r="X46">
            <v>34858.898352000004</v>
          </cell>
          <cell r="Y46">
            <v>34801.376659200003</v>
          </cell>
          <cell r="Z46">
            <v>35297.323747200004</v>
          </cell>
        </row>
      </sheetData>
      <sheetData sheetId="16"/>
      <sheetData sheetId="17"/>
      <sheetData sheetId="18">
        <row r="11">
          <cell r="O11">
            <v>54546.89</v>
          </cell>
          <cell r="P11">
            <v>55043.539999999994</v>
          </cell>
          <cell r="Q11">
            <v>66708.570000000007</v>
          </cell>
          <cell r="R11">
            <v>66266.89</v>
          </cell>
          <cell r="S11">
            <v>69448.760000000009</v>
          </cell>
          <cell r="T11">
            <v>76156.149999999994</v>
          </cell>
          <cell r="U11">
            <v>69886.709999999992</v>
          </cell>
          <cell r="V11">
            <v>58372.77</v>
          </cell>
          <cell r="W11">
            <v>52229.630000000005</v>
          </cell>
          <cell r="X11">
            <v>54616.09</v>
          </cell>
          <cell r="Y11">
            <v>55138.46</v>
          </cell>
          <cell r="Z11">
            <v>55498.46</v>
          </cell>
        </row>
        <row r="23">
          <cell r="O23">
            <v>44145.270000000004</v>
          </cell>
          <cell r="P23">
            <v>39083.009999999995</v>
          </cell>
          <cell r="Q23">
            <v>46342.07</v>
          </cell>
          <cell r="R23">
            <v>46528.28</v>
          </cell>
          <cell r="S23">
            <v>46528.28</v>
          </cell>
          <cell r="T23">
            <v>46528.28</v>
          </cell>
          <cell r="U23">
            <v>46528.28</v>
          </cell>
          <cell r="V23">
            <v>46528.28</v>
          </cell>
          <cell r="W23">
            <v>46528.28</v>
          </cell>
          <cell r="X23">
            <v>46528.28</v>
          </cell>
          <cell r="Y23">
            <v>46528.28</v>
          </cell>
          <cell r="Z23">
            <v>46528.28</v>
          </cell>
        </row>
        <row r="32">
          <cell r="O32">
            <v>1557.4599999999998</v>
          </cell>
          <cell r="P32">
            <v>2465.25</v>
          </cell>
          <cell r="Q32">
            <v>1757.16</v>
          </cell>
          <cell r="R32">
            <v>2097.2908688000002</v>
          </cell>
          <cell r="S32">
            <v>1849.6217952000002</v>
          </cell>
          <cell r="T32">
            <v>2020.8078127999997</v>
          </cell>
          <cell r="U32">
            <v>2582.9513583999997</v>
          </cell>
          <cell r="V32">
            <v>2556.8918703999998</v>
          </cell>
          <cell r="W32">
            <v>1618.8815088000001</v>
          </cell>
          <cell r="X32">
            <v>1573.8958928</v>
          </cell>
          <cell r="Y32">
            <v>1628.0568672000002</v>
          </cell>
          <cell r="Z32">
            <v>2096.9901215999998</v>
          </cell>
        </row>
        <row r="45">
          <cell r="O45">
            <v>9850.61</v>
          </cell>
          <cell r="P45">
            <v>6092.68</v>
          </cell>
          <cell r="Q45">
            <v>5403.5</v>
          </cell>
          <cell r="R45">
            <v>7363.0300000000007</v>
          </cell>
          <cell r="S45">
            <v>7863.0300000000007</v>
          </cell>
          <cell r="T45">
            <v>4463.0300000000007</v>
          </cell>
          <cell r="U45">
            <v>4463.0300000000007</v>
          </cell>
          <cell r="V45">
            <v>4463.0300000000007</v>
          </cell>
          <cell r="W45">
            <v>4463.0300000000007</v>
          </cell>
          <cell r="X45">
            <v>4463.0300000000007</v>
          </cell>
          <cell r="Y45">
            <v>4463.0300000000007</v>
          </cell>
          <cell r="Z45">
            <v>4463.0300000000007</v>
          </cell>
        </row>
        <row r="46">
          <cell r="O46">
            <v>55553.340000000004</v>
          </cell>
          <cell r="P46">
            <v>47640.939999999995</v>
          </cell>
          <cell r="Q46">
            <v>53502.73</v>
          </cell>
          <cell r="R46">
            <v>55988.6008688</v>
          </cell>
          <cell r="S46">
            <v>56240.931795199998</v>
          </cell>
          <cell r="T46">
            <v>53012.117812799996</v>
          </cell>
          <cell r="U46">
            <v>53574.261358399999</v>
          </cell>
          <cell r="V46">
            <v>53548.2018704</v>
          </cell>
          <cell r="W46">
            <v>52610.191508799995</v>
          </cell>
          <cell r="X46">
            <v>52565.205892799997</v>
          </cell>
          <cell r="Y46">
            <v>52619.366867199999</v>
          </cell>
          <cell r="Z46">
            <v>53088.300121599998</v>
          </cell>
        </row>
      </sheetData>
      <sheetData sheetId="19">
        <row r="11">
          <cell r="O11">
            <v>19669.5</v>
          </cell>
          <cell r="P11">
            <v>22236.62</v>
          </cell>
          <cell r="Q11">
            <v>24664.730000000003</v>
          </cell>
          <cell r="R11">
            <v>21267.05</v>
          </cell>
          <cell r="S11">
            <v>21502.760000000002</v>
          </cell>
          <cell r="T11">
            <v>24736.050000000003</v>
          </cell>
          <cell r="U11">
            <v>21859.27</v>
          </cell>
          <cell r="V11">
            <v>18298.87</v>
          </cell>
          <cell r="W11">
            <v>23160.699999999997</v>
          </cell>
          <cell r="X11">
            <v>23836.05</v>
          </cell>
          <cell r="Y11">
            <v>23124.59</v>
          </cell>
          <cell r="Z11">
            <v>20942.830000000002</v>
          </cell>
        </row>
        <row r="23">
          <cell r="O23">
            <v>17034.030000000006</v>
          </cell>
          <cell r="P23">
            <v>15790.850000000002</v>
          </cell>
          <cell r="Q23">
            <v>19755.010000000002</v>
          </cell>
          <cell r="R23">
            <v>19900.96</v>
          </cell>
          <cell r="S23">
            <v>19900.96</v>
          </cell>
          <cell r="T23">
            <v>19900.96</v>
          </cell>
          <cell r="U23">
            <v>19900.96</v>
          </cell>
          <cell r="V23">
            <v>19900.96</v>
          </cell>
          <cell r="W23">
            <v>19900.96</v>
          </cell>
          <cell r="X23">
            <v>19900.96</v>
          </cell>
          <cell r="Y23">
            <v>19900.96</v>
          </cell>
          <cell r="Z23">
            <v>19900.96</v>
          </cell>
        </row>
        <row r="32">
          <cell r="O32">
            <v>1046.56</v>
          </cell>
          <cell r="P32">
            <v>972.95</v>
          </cell>
          <cell r="Q32">
            <v>1059.27</v>
          </cell>
          <cell r="R32">
            <v>704.88027199999988</v>
          </cell>
          <cell r="S32">
            <v>586.91843840000001</v>
          </cell>
          <cell r="T32">
            <v>677.12974399999996</v>
          </cell>
          <cell r="U32">
            <v>859.2536288</v>
          </cell>
          <cell r="V32">
            <v>885.10969279999995</v>
          </cell>
          <cell r="W32">
            <v>712.9242559999999</v>
          </cell>
          <cell r="X32">
            <v>666.86369599999989</v>
          </cell>
          <cell r="Y32">
            <v>656.04128960000003</v>
          </cell>
          <cell r="Z32">
            <v>809.01513920000002</v>
          </cell>
        </row>
        <row r="45">
          <cell r="O45">
            <v>3117.7</v>
          </cell>
          <cell r="P45">
            <v>7887.1799999999994</v>
          </cell>
          <cell r="Q45">
            <v>4332.49</v>
          </cell>
          <cell r="R45">
            <v>3837</v>
          </cell>
          <cell r="S45">
            <v>3837</v>
          </cell>
          <cell r="T45">
            <v>3837</v>
          </cell>
          <cell r="U45">
            <v>3837</v>
          </cell>
          <cell r="V45">
            <v>5837</v>
          </cell>
          <cell r="W45">
            <v>3837</v>
          </cell>
          <cell r="X45">
            <v>3837</v>
          </cell>
          <cell r="Y45">
            <v>3837</v>
          </cell>
          <cell r="Z45">
            <v>3837</v>
          </cell>
        </row>
        <row r="46">
          <cell r="O46">
            <v>21198.290000000008</v>
          </cell>
          <cell r="P46">
            <v>24650.980000000003</v>
          </cell>
          <cell r="Q46">
            <v>25146.770000000004</v>
          </cell>
          <cell r="R46">
            <v>24442.840271999998</v>
          </cell>
          <cell r="S46">
            <v>24324.878438399999</v>
          </cell>
          <cell r="T46">
            <v>24415.089744000001</v>
          </cell>
          <cell r="U46">
            <v>24597.2136288</v>
          </cell>
          <cell r="V46">
            <v>26623.0696928</v>
          </cell>
          <cell r="W46">
            <v>24450.884255999998</v>
          </cell>
          <cell r="X46">
            <v>24404.823695999999</v>
          </cell>
          <cell r="Y46">
            <v>24394.001289600001</v>
          </cell>
          <cell r="Z46">
            <v>24546.9751392</v>
          </cell>
        </row>
      </sheetData>
      <sheetData sheetId="20">
        <row r="11">
          <cell r="O11">
            <v>63842.79</v>
          </cell>
          <cell r="P11">
            <v>59191.92</v>
          </cell>
          <cell r="Q11">
            <v>65677.429999999993</v>
          </cell>
          <cell r="R11">
            <v>59372.05</v>
          </cell>
          <cell r="S11">
            <v>65972.259999999995</v>
          </cell>
          <cell r="T11">
            <v>71181.97</v>
          </cell>
          <cell r="U11">
            <v>58687.130000000005</v>
          </cell>
          <cell r="V11">
            <v>45416.63</v>
          </cell>
          <cell r="W11">
            <v>61751.44</v>
          </cell>
          <cell r="X11">
            <v>64168.03</v>
          </cell>
          <cell r="Y11">
            <v>61743.4</v>
          </cell>
          <cell r="Z11">
            <v>53969.729999999996</v>
          </cell>
        </row>
        <row r="23">
          <cell r="O23">
            <v>34116.450000000004</v>
          </cell>
          <cell r="P23">
            <v>33725.949999999997</v>
          </cell>
          <cell r="Q23">
            <v>37094.44</v>
          </cell>
          <cell r="R23">
            <v>37106.61</v>
          </cell>
          <cell r="S23">
            <v>37106.61</v>
          </cell>
          <cell r="T23">
            <v>37106.61</v>
          </cell>
          <cell r="U23">
            <v>37106.61</v>
          </cell>
          <cell r="V23">
            <v>37106.61</v>
          </cell>
          <cell r="W23">
            <v>37106.61</v>
          </cell>
          <cell r="X23">
            <v>37106.61</v>
          </cell>
          <cell r="Y23">
            <v>37106.61</v>
          </cell>
          <cell r="Z23">
            <v>37106.61</v>
          </cell>
        </row>
        <row r="32">
          <cell r="O32">
            <v>1559.6999999999998</v>
          </cell>
          <cell r="P32">
            <v>2164.62</v>
          </cell>
          <cell r="Q32">
            <v>1819.4299999999998</v>
          </cell>
          <cell r="R32">
            <v>1664.0389399999999</v>
          </cell>
          <cell r="S32">
            <v>1581.9687959999999</v>
          </cell>
          <cell r="T32">
            <v>1657.1283168</v>
          </cell>
          <cell r="U32">
            <v>2020.2775447999998</v>
          </cell>
          <cell r="V32">
            <v>1947.6319224000001</v>
          </cell>
          <cell r="W32">
            <v>1602.8037920000002</v>
          </cell>
          <cell r="X32">
            <v>1522.7661615999998</v>
          </cell>
          <cell r="Y32">
            <v>1464.6013327999999</v>
          </cell>
          <cell r="Z32">
            <v>1798.1813743999999</v>
          </cell>
        </row>
        <row r="45">
          <cell r="O45">
            <v>2474.08</v>
          </cell>
          <cell r="P45">
            <v>3095.98</v>
          </cell>
          <cell r="Q45">
            <v>2977.7499999999995</v>
          </cell>
          <cell r="R45">
            <v>7057</v>
          </cell>
          <cell r="S45">
            <v>5057</v>
          </cell>
          <cell r="T45">
            <v>3557</v>
          </cell>
          <cell r="U45">
            <v>3557</v>
          </cell>
          <cell r="V45">
            <v>3557</v>
          </cell>
          <cell r="W45">
            <v>3557</v>
          </cell>
          <cell r="X45">
            <v>3557</v>
          </cell>
          <cell r="Y45">
            <v>3557</v>
          </cell>
          <cell r="Z45">
            <v>3557</v>
          </cell>
        </row>
        <row r="46">
          <cell r="O46">
            <v>38150.230000000003</v>
          </cell>
          <cell r="P46">
            <v>38986.550000000003</v>
          </cell>
          <cell r="Q46">
            <v>41891.620000000003</v>
          </cell>
          <cell r="R46">
            <v>45827.648939999999</v>
          </cell>
          <cell r="S46">
            <v>43745.578796000002</v>
          </cell>
          <cell r="T46">
            <v>42320.738316800001</v>
          </cell>
          <cell r="U46">
            <v>42683.887544800004</v>
          </cell>
          <cell r="V46">
            <v>42611.241922400004</v>
          </cell>
          <cell r="W46">
            <v>42266.413791999999</v>
          </cell>
          <cell r="X46">
            <v>42186.376161599997</v>
          </cell>
          <cell r="Y46">
            <v>42128.211332799998</v>
          </cell>
          <cell r="Z46">
            <v>42461.791374400003</v>
          </cell>
        </row>
      </sheetData>
      <sheetData sheetId="21"/>
      <sheetData sheetId="22"/>
      <sheetData sheetId="23">
        <row r="11">
          <cell r="O11">
            <v>34264.39</v>
          </cell>
          <cell r="P11">
            <v>33974.380000000005</v>
          </cell>
          <cell r="Q11">
            <v>42741.8</v>
          </cell>
          <cell r="R11">
            <v>37075.759999999995</v>
          </cell>
          <cell r="S11">
            <v>34984.17</v>
          </cell>
          <cell r="T11">
            <v>39430.17</v>
          </cell>
          <cell r="U11">
            <v>38225.949999999997</v>
          </cell>
          <cell r="V11">
            <v>28286.52</v>
          </cell>
          <cell r="W11">
            <v>29374.54</v>
          </cell>
          <cell r="X11">
            <v>28220.39</v>
          </cell>
          <cell r="Y11">
            <v>28171.46</v>
          </cell>
          <cell r="Z11">
            <v>29147.13</v>
          </cell>
        </row>
        <row r="23">
          <cell r="O23">
            <v>25555.85</v>
          </cell>
          <cell r="P23">
            <v>23335.53</v>
          </cell>
          <cell r="Q23">
            <v>24264.62</v>
          </cell>
          <cell r="R23">
            <v>25648.1</v>
          </cell>
          <cell r="S23">
            <v>25648.1</v>
          </cell>
          <cell r="T23">
            <v>25648.1</v>
          </cell>
          <cell r="U23">
            <v>25648.1</v>
          </cell>
          <cell r="V23">
            <v>25648.1</v>
          </cell>
          <cell r="W23">
            <v>25648.1</v>
          </cell>
          <cell r="X23">
            <v>25648.1</v>
          </cell>
          <cell r="Y23">
            <v>25648.1</v>
          </cell>
          <cell r="Z23">
            <v>25648.1</v>
          </cell>
        </row>
        <row r="32">
          <cell r="O32">
            <v>1636.27</v>
          </cell>
          <cell r="P32">
            <v>2246.98</v>
          </cell>
          <cell r="Q32">
            <v>2274.5899999999997</v>
          </cell>
          <cell r="R32">
            <v>997.850144</v>
          </cell>
          <cell r="S32">
            <v>958.51900479999983</v>
          </cell>
          <cell r="T32">
            <v>965.33378880000009</v>
          </cell>
          <cell r="U32">
            <v>1211.8431968</v>
          </cell>
          <cell r="V32">
            <v>1267.0473087999999</v>
          </cell>
          <cell r="W32">
            <v>966.72155520000013</v>
          </cell>
          <cell r="X32">
            <v>943.40724799999998</v>
          </cell>
          <cell r="Y32">
            <v>872.67218560000015</v>
          </cell>
          <cell r="Z32">
            <v>1035.1104479999999</v>
          </cell>
        </row>
        <row r="45">
          <cell r="O45">
            <v>3466.88</v>
          </cell>
          <cell r="P45">
            <v>4465.0599999999995</v>
          </cell>
          <cell r="Q45">
            <v>3042.4399999999996</v>
          </cell>
          <cell r="R45">
            <v>3476</v>
          </cell>
          <cell r="S45">
            <v>1268</v>
          </cell>
          <cell r="T45">
            <v>1268</v>
          </cell>
          <cell r="U45">
            <v>4768</v>
          </cell>
          <cell r="V45">
            <v>1268</v>
          </cell>
          <cell r="W45">
            <v>5268</v>
          </cell>
          <cell r="X45">
            <v>4268</v>
          </cell>
          <cell r="Y45">
            <v>1268</v>
          </cell>
          <cell r="Z45">
            <v>1268</v>
          </cell>
        </row>
        <row r="46">
          <cell r="O46">
            <v>30659</v>
          </cell>
          <cell r="P46">
            <v>30047.57</v>
          </cell>
          <cell r="Q46">
            <v>29581.649999999998</v>
          </cell>
          <cell r="R46">
            <v>30121.950143999999</v>
          </cell>
          <cell r="S46">
            <v>27874.619004799999</v>
          </cell>
          <cell r="T46">
            <v>27881.433788799997</v>
          </cell>
          <cell r="U46">
            <v>31627.943196799999</v>
          </cell>
          <cell r="V46">
            <v>28183.147308799998</v>
          </cell>
          <cell r="W46">
            <v>31882.8215552</v>
          </cell>
          <cell r="X46">
            <v>30859.507247999998</v>
          </cell>
          <cell r="Y46">
            <v>27788.772185599999</v>
          </cell>
          <cell r="Z46">
            <v>27951.210447999998</v>
          </cell>
        </row>
      </sheetData>
      <sheetData sheetId="24">
        <row r="11">
          <cell r="O11">
            <v>6049.18</v>
          </cell>
          <cell r="P11">
            <v>5632.09</v>
          </cell>
          <cell r="Q11">
            <v>7076.9400000000005</v>
          </cell>
          <cell r="R11">
            <v>15097.82</v>
          </cell>
          <cell r="S11">
            <v>17079.07</v>
          </cell>
          <cell r="T11">
            <v>23791.52</v>
          </cell>
          <cell r="U11">
            <v>14686.93</v>
          </cell>
          <cell r="V11">
            <v>0</v>
          </cell>
          <cell r="W11">
            <v>11354.35</v>
          </cell>
          <cell r="X11">
            <v>10642.16</v>
          </cell>
          <cell r="Y11">
            <v>12944.16</v>
          </cell>
          <cell r="Z11">
            <v>8353.9599999999991</v>
          </cell>
        </row>
        <row r="23">
          <cell r="O23">
            <v>7831.61</v>
          </cell>
          <cell r="P23">
            <v>7135.23</v>
          </cell>
          <cell r="Q23">
            <v>7085.8300000000008</v>
          </cell>
          <cell r="R23">
            <v>7983.3399999999992</v>
          </cell>
          <cell r="S23">
            <v>7983.3399999999992</v>
          </cell>
          <cell r="T23">
            <v>7983.3399999999992</v>
          </cell>
          <cell r="U23">
            <v>7983.3399999999992</v>
          </cell>
          <cell r="V23">
            <v>7983.3399999999992</v>
          </cell>
          <cell r="W23">
            <v>7983.3399999999992</v>
          </cell>
          <cell r="X23">
            <v>7983.3399999999992</v>
          </cell>
          <cell r="Y23">
            <v>7983.3399999999992</v>
          </cell>
          <cell r="Z23">
            <v>7983.3399999999992</v>
          </cell>
        </row>
        <row r="32">
          <cell r="O32">
            <v>273.54000000000002</v>
          </cell>
          <cell r="P32">
            <v>41.94</v>
          </cell>
          <cell r="Q32">
            <v>44.79</v>
          </cell>
          <cell r="R32">
            <v>241.59321599999998</v>
          </cell>
          <cell r="S32">
            <v>267.34852159999997</v>
          </cell>
          <cell r="T32">
            <v>319.58289279999997</v>
          </cell>
          <cell r="U32">
            <v>253.55928</v>
          </cell>
          <cell r="V32">
            <v>158</v>
          </cell>
          <cell r="W32">
            <v>248.89491519999999</v>
          </cell>
          <cell r="X32">
            <v>243.47767679999998</v>
          </cell>
          <cell r="Y32">
            <v>266.35946239999998</v>
          </cell>
          <cell r="Z32">
            <v>232.66566400000002</v>
          </cell>
        </row>
        <row r="45">
          <cell r="O45">
            <v>1136.56</v>
          </cell>
          <cell r="P45">
            <v>1161.0999999999999</v>
          </cell>
          <cell r="Q45">
            <v>877.57999999999993</v>
          </cell>
          <cell r="R45">
            <v>2041</v>
          </cell>
          <cell r="S45">
            <v>2041</v>
          </cell>
          <cell r="T45">
            <v>2041</v>
          </cell>
          <cell r="U45">
            <v>2041</v>
          </cell>
          <cell r="V45">
            <v>2041</v>
          </cell>
          <cell r="W45">
            <v>2041</v>
          </cell>
          <cell r="X45">
            <v>2041</v>
          </cell>
          <cell r="Y45">
            <v>2041</v>
          </cell>
          <cell r="Z45">
            <v>2041</v>
          </cell>
        </row>
        <row r="46">
          <cell r="O46">
            <v>9241.7099999999991</v>
          </cell>
          <cell r="P46">
            <v>8338.2699999999986</v>
          </cell>
          <cell r="Q46">
            <v>8008.2000000000007</v>
          </cell>
          <cell r="R46">
            <v>10265.933215999999</v>
          </cell>
          <cell r="S46">
            <v>10291.688521599999</v>
          </cell>
          <cell r="T46">
            <v>10343.922892799999</v>
          </cell>
          <cell r="U46">
            <v>10277.89928</v>
          </cell>
          <cell r="V46">
            <v>10182.34</v>
          </cell>
          <cell r="W46">
            <v>10273.234915199999</v>
          </cell>
          <cell r="X46">
            <v>10267.817676799999</v>
          </cell>
          <cell r="Y46">
            <v>10290.6994624</v>
          </cell>
          <cell r="Z46">
            <v>10257.005663999998</v>
          </cell>
        </row>
      </sheetData>
      <sheetData sheetId="25">
        <row r="11">
          <cell r="O11">
            <v>38040.89</v>
          </cell>
          <cell r="P11">
            <v>37760.820000000007</v>
          </cell>
          <cell r="Q11">
            <v>36411.869999999995</v>
          </cell>
          <cell r="R11">
            <v>42828</v>
          </cell>
          <cell r="S11">
            <v>45518.22</v>
          </cell>
          <cell r="T11">
            <v>51885.929999999993</v>
          </cell>
          <cell r="U11">
            <v>50931.09</v>
          </cell>
          <cell r="V11">
            <v>38795.089999999997</v>
          </cell>
          <cell r="W11">
            <v>43671.32</v>
          </cell>
          <cell r="X11">
            <v>42019.380000000005</v>
          </cell>
          <cell r="Y11">
            <v>41435.199999999997</v>
          </cell>
          <cell r="Z11">
            <v>43082.53</v>
          </cell>
        </row>
        <row r="23">
          <cell r="O23">
            <v>28055.94</v>
          </cell>
          <cell r="P23">
            <v>25386.699999999997</v>
          </cell>
          <cell r="Q23">
            <v>24603.870000000003</v>
          </cell>
          <cell r="R23">
            <v>28284.989999999998</v>
          </cell>
          <cell r="S23">
            <v>28284.989999999998</v>
          </cell>
          <cell r="T23">
            <v>28284.989999999998</v>
          </cell>
          <cell r="U23">
            <v>28284.989999999998</v>
          </cell>
          <cell r="V23">
            <v>28284.989999999998</v>
          </cell>
          <cell r="W23">
            <v>28284.989999999998</v>
          </cell>
          <cell r="X23">
            <v>28284.989999999998</v>
          </cell>
          <cell r="Y23">
            <v>28284.989999999998</v>
          </cell>
          <cell r="Z23">
            <v>28284.989999999998</v>
          </cell>
        </row>
        <row r="32">
          <cell r="O32">
            <v>1459.8500000000001</v>
          </cell>
          <cell r="P32">
            <v>1009.7700000000001</v>
          </cell>
          <cell r="Q32">
            <v>1088.8400000000001</v>
          </cell>
          <cell r="R32">
            <v>1255.3620000000001</v>
          </cell>
          <cell r="S32">
            <v>1305.0943215999998</v>
          </cell>
          <cell r="T32">
            <v>1292.4151616000001</v>
          </cell>
          <cell r="U32">
            <v>1567.5510096</v>
          </cell>
          <cell r="V32">
            <v>1592.8350631999997</v>
          </cell>
          <cell r="W32">
            <v>1201.2094807999999</v>
          </cell>
          <cell r="X32">
            <v>1183.9919896000001</v>
          </cell>
          <cell r="Y32">
            <v>1035.4872800000001</v>
          </cell>
          <cell r="Z32">
            <v>1304.5783047999998</v>
          </cell>
        </row>
        <row r="45">
          <cell r="O45">
            <v>5697.69</v>
          </cell>
          <cell r="P45">
            <v>5608.4900000000007</v>
          </cell>
          <cell r="Q45">
            <v>5122.76</v>
          </cell>
          <cell r="R45">
            <v>5012.7583333333332</v>
          </cell>
          <cell r="S45">
            <v>5012.7583333333332</v>
          </cell>
          <cell r="T45">
            <v>5012.7583333333332</v>
          </cell>
          <cell r="U45">
            <v>10012.758333333333</v>
          </cell>
          <cell r="V45">
            <v>5012.7583333333332</v>
          </cell>
          <cell r="W45">
            <v>5012.7583333333332</v>
          </cell>
          <cell r="X45">
            <v>5012.7583333333332</v>
          </cell>
          <cell r="Y45">
            <v>5012.7583333333332</v>
          </cell>
          <cell r="Z45">
            <v>5012.7583333333332</v>
          </cell>
        </row>
        <row r="46">
          <cell r="O46">
            <v>35213.479999999996</v>
          </cell>
          <cell r="P46">
            <v>32004.959999999999</v>
          </cell>
          <cell r="Q46">
            <v>30815.47</v>
          </cell>
          <cell r="R46">
            <v>34553.11033333333</v>
          </cell>
          <cell r="S46">
            <v>34602.842654933331</v>
          </cell>
          <cell r="T46">
            <v>34590.163494933331</v>
          </cell>
          <cell r="U46">
            <v>39865.299342933329</v>
          </cell>
          <cell r="V46">
            <v>34890.58339653333</v>
          </cell>
          <cell r="W46">
            <v>34498.957814133333</v>
          </cell>
          <cell r="X46">
            <v>34481.740322933329</v>
          </cell>
          <cell r="Y46">
            <v>34333.235613333331</v>
          </cell>
          <cell r="Z46">
            <v>34602.326638133331</v>
          </cell>
        </row>
      </sheetData>
      <sheetData sheetId="26"/>
      <sheetData sheetId="27"/>
      <sheetData sheetId="28">
        <row r="11">
          <cell r="O11">
            <v>13862.15</v>
          </cell>
          <cell r="P11">
            <v>13830.99</v>
          </cell>
          <cell r="Q11">
            <v>2708.9399999999996</v>
          </cell>
          <cell r="R11">
            <v>13941.260000000002</v>
          </cell>
          <cell r="S11">
            <v>15129.59</v>
          </cell>
          <cell r="T11">
            <v>18985.52</v>
          </cell>
          <cell r="U11">
            <v>15515.57</v>
          </cell>
          <cell r="V11">
            <v>8712.98</v>
          </cell>
          <cell r="W11">
            <v>19790.03</v>
          </cell>
          <cell r="X11">
            <v>19127.61</v>
          </cell>
          <cell r="Y11">
            <v>20018.98</v>
          </cell>
          <cell r="Z11">
            <v>18835.809999999998</v>
          </cell>
        </row>
        <row r="23">
          <cell r="O23">
            <v>17491.670000000002</v>
          </cell>
          <cell r="P23">
            <v>16819.930000000004</v>
          </cell>
          <cell r="Q23">
            <v>19650.410000000003</v>
          </cell>
          <cell r="R23">
            <v>19749.980000000003</v>
          </cell>
          <cell r="S23">
            <v>19749.980000000003</v>
          </cell>
          <cell r="T23">
            <v>19749.980000000003</v>
          </cell>
          <cell r="U23">
            <v>19749.980000000003</v>
          </cell>
          <cell r="V23">
            <v>19749.980000000003</v>
          </cell>
          <cell r="W23">
            <v>19749.980000000003</v>
          </cell>
          <cell r="X23">
            <v>19749.980000000003</v>
          </cell>
          <cell r="Y23">
            <v>19749.980000000003</v>
          </cell>
          <cell r="Z23">
            <v>19749.980000000003</v>
          </cell>
        </row>
        <row r="32">
          <cell r="O32">
            <v>469.71</v>
          </cell>
          <cell r="P32">
            <v>625.90000000000009</v>
          </cell>
          <cell r="Q32">
            <v>963.94</v>
          </cell>
          <cell r="R32">
            <v>379.41015680000004</v>
          </cell>
          <cell r="S32">
            <v>409.8776608</v>
          </cell>
          <cell r="T32">
            <v>435.08634240000004</v>
          </cell>
          <cell r="U32">
            <v>495.43321280000004</v>
          </cell>
          <cell r="V32">
            <v>504.2139712</v>
          </cell>
          <cell r="W32">
            <v>622.25737919999995</v>
          </cell>
          <cell r="X32">
            <v>625.19113279999988</v>
          </cell>
          <cell r="Y32">
            <v>587.52457599999991</v>
          </cell>
          <cell r="Z32">
            <v>665.570832</v>
          </cell>
        </row>
        <row r="45">
          <cell r="O45">
            <v>3868.48</v>
          </cell>
          <cell r="P45">
            <v>3994.7099999999996</v>
          </cell>
          <cell r="Q45">
            <v>7979.95</v>
          </cell>
          <cell r="R45">
            <v>3685</v>
          </cell>
          <cell r="S45">
            <v>3685</v>
          </cell>
          <cell r="T45">
            <v>3685</v>
          </cell>
          <cell r="U45">
            <v>3685</v>
          </cell>
          <cell r="V45">
            <v>3685</v>
          </cell>
          <cell r="W45">
            <v>3685</v>
          </cell>
          <cell r="X45">
            <v>3685</v>
          </cell>
          <cell r="Y45">
            <v>3685</v>
          </cell>
          <cell r="Z45">
            <v>3685</v>
          </cell>
        </row>
        <row r="46">
          <cell r="O46">
            <v>21829.86</v>
          </cell>
          <cell r="P46">
            <v>21440.540000000005</v>
          </cell>
          <cell r="Q46">
            <v>28594.300000000003</v>
          </cell>
          <cell r="R46">
            <v>23814.390156800004</v>
          </cell>
          <cell r="S46">
            <v>23844.857660800004</v>
          </cell>
          <cell r="T46">
            <v>23870.066342400005</v>
          </cell>
          <cell r="U46">
            <v>23930.413212800002</v>
          </cell>
          <cell r="V46">
            <v>23939.193971200002</v>
          </cell>
          <cell r="W46">
            <v>24057.237379200003</v>
          </cell>
          <cell r="X46">
            <v>24060.171132800002</v>
          </cell>
          <cell r="Y46">
            <v>24022.504576000003</v>
          </cell>
          <cell r="Z46">
            <v>24100.550832000004</v>
          </cell>
        </row>
      </sheetData>
      <sheetData sheetId="29">
        <row r="11">
          <cell r="O11">
            <v>41787.78</v>
          </cell>
          <cell r="P11">
            <v>54875.100000000006</v>
          </cell>
          <cell r="Q11">
            <v>63773.2</v>
          </cell>
          <cell r="R11">
            <v>56251.5</v>
          </cell>
          <cell r="S11">
            <v>57116.789999999994</v>
          </cell>
          <cell r="T11">
            <v>64464.97</v>
          </cell>
          <cell r="U11">
            <v>60764.800000000003</v>
          </cell>
          <cell r="V11">
            <v>46600.57</v>
          </cell>
          <cell r="W11">
            <v>47669.329999999994</v>
          </cell>
          <cell r="X11">
            <v>47289.97</v>
          </cell>
          <cell r="Y11">
            <v>48082.84</v>
          </cell>
          <cell r="Z11">
            <v>50646.8</v>
          </cell>
        </row>
        <row r="23">
          <cell r="O23">
            <v>25187.77</v>
          </cell>
          <cell r="P23">
            <v>26887.379999999997</v>
          </cell>
          <cell r="Q23">
            <v>26727.100000000002</v>
          </cell>
          <cell r="R23">
            <v>26970.38</v>
          </cell>
          <cell r="S23">
            <v>26970.38</v>
          </cell>
          <cell r="T23">
            <v>26970.38</v>
          </cell>
          <cell r="U23">
            <v>26970.38</v>
          </cell>
          <cell r="V23">
            <v>26970.38</v>
          </cell>
          <cell r="W23">
            <v>26970.38</v>
          </cell>
          <cell r="X23">
            <v>26970.38</v>
          </cell>
          <cell r="Y23">
            <v>26970.38</v>
          </cell>
          <cell r="Z23">
            <v>26970.38</v>
          </cell>
        </row>
        <row r="32">
          <cell r="O32">
            <v>1391.8600000000001</v>
          </cell>
          <cell r="P32">
            <v>1603.03</v>
          </cell>
          <cell r="Q32">
            <v>1687.71</v>
          </cell>
          <cell r="R32">
            <v>1782.0029888000001</v>
          </cell>
          <cell r="S32">
            <v>1504.998112</v>
          </cell>
          <cell r="T32">
            <v>1717.4172143999999</v>
          </cell>
          <cell r="U32">
            <v>2238.6550815999999</v>
          </cell>
          <cell r="V32">
            <v>2049.6545263999997</v>
          </cell>
          <cell r="W32">
            <v>1509.3069439999999</v>
          </cell>
          <cell r="X32">
            <v>1391.0120160000001</v>
          </cell>
          <cell r="Y32">
            <v>1444.1540576</v>
          </cell>
          <cell r="Z32">
            <v>1931.7868832000001</v>
          </cell>
        </row>
        <row r="45">
          <cell r="O45">
            <v>6321.1100000000006</v>
          </cell>
          <cell r="P45">
            <v>5726.99</v>
          </cell>
          <cell r="Q45">
            <v>6328.9500000000007</v>
          </cell>
          <cell r="R45">
            <v>5672</v>
          </cell>
          <cell r="S45">
            <v>11172</v>
          </cell>
          <cell r="T45">
            <v>5672</v>
          </cell>
          <cell r="U45">
            <v>7472</v>
          </cell>
          <cell r="V45">
            <v>5672</v>
          </cell>
          <cell r="W45">
            <v>8172</v>
          </cell>
          <cell r="X45">
            <v>5672</v>
          </cell>
          <cell r="Y45">
            <v>5672</v>
          </cell>
          <cell r="Z45">
            <v>5672</v>
          </cell>
        </row>
        <row r="46">
          <cell r="O46">
            <v>32900.740000000005</v>
          </cell>
          <cell r="P46">
            <v>34217.399999999994</v>
          </cell>
          <cell r="Q46">
            <v>34743.760000000002</v>
          </cell>
          <cell r="R46">
            <v>34424.382988800004</v>
          </cell>
          <cell r="S46">
            <v>39647.378112000006</v>
          </cell>
          <cell r="T46">
            <v>34359.797214400001</v>
          </cell>
          <cell r="U46">
            <v>36681.035081599999</v>
          </cell>
          <cell r="V46">
            <v>34692.034526399999</v>
          </cell>
          <cell r="W46">
            <v>36651.686944000001</v>
          </cell>
          <cell r="X46">
            <v>34033.392015999998</v>
          </cell>
          <cell r="Y46">
            <v>34086.534057600002</v>
          </cell>
          <cell r="Z46">
            <v>34574.1668832</v>
          </cell>
        </row>
      </sheetData>
      <sheetData sheetId="30">
        <row r="11">
          <cell r="O11">
            <v>67599</v>
          </cell>
          <cell r="P11">
            <v>86954.3</v>
          </cell>
          <cell r="Q11">
            <v>94451</v>
          </cell>
          <cell r="R11">
            <v>92552.489999999991</v>
          </cell>
          <cell r="S11">
            <v>95485.85</v>
          </cell>
          <cell r="T11">
            <v>105228.6</v>
          </cell>
          <cell r="U11">
            <v>94829.45</v>
          </cell>
          <cell r="V11">
            <v>80727.63</v>
          </cell>
          <cell r="W11">
            <v>91056.1</v>
          </cell>
          <cell r="X11">
            <v>94877.37</v>
          </cell>
          <cell r="Y11">
            <v>95888.87</v>
          </cell>
          <cell r="Z11">
            <v>97121.709999999992</v>
          </cell>
        </row>
        <row r="23">
          <cell r="O23">
            <v>42922.1</v>
          </cell>
          <cell r="P23">
            <v>42913.270000000011</v>
          </cell>
          <cell r="Q23">
            <v>46945.200000000004</v>
          </cell>
          <cell r="R23">
            <v>26970.38</v>
          </cell>
          <cell r="S23">
            <v>46353.590000000004</v>
          </cell>
          <cell r="T23">
            <v>46353.590000000004</v>
          </cell>
          <cell r="U23">
            <v>46353.590000000004</v>
          </cell>
          <cell r="V23">
            <v>46353.590000000004</v>
          </cell>
          <cell r="W23">
            <v>46353.590000000004</v>
          </cell>
          <cell r="X23">
            <v>46353.590000000004</v>
          </cell>
          <cell r="Y23">
            <v>46353.590000000004</v>
          </cell>
          <cell r="Z23">
            <v>46353.590000000004</v>
          </cell>
        </row>
        <row r="32">
          <cell r="O32">
            <v>2329.9</v>
          </cell>
          <cell r="P32">
            <v>2706.4400000000005</v>
          </cell>
          <cell r="Q32">
            <v>3327.52</v>
          </cell>
          <cell r="R32">
            <v>2636.9498191999996</v>
          </cell>
          <cell r="S32">
            <v>2158.83844</v>
          </cell>
          <cell r="T32">
            <v>2384.5604767999998</v>
          </cell>
          <cell r="U32">
            <v>3243.9043023999998</v>
          </cell>
          <cell r="V32">
            <v>3390.3559376000003</v>
          </cell>
          <cell r="W32">
            <v>2332.4264831999999</v>
          </cell>
          <cell r="X32">
            <v>2205.2491472000002</v>
          </cell>
          <cell r="Y32">
            <v>2309.8696528</v>
          </cell>
          <cell r="Z32">
            <v>3310.0971407999996</v>
          </cell>
        </row>
        <row r="45">
          <cell r="O45">
            <v>4514.63</v>
          </cell>
          <cell r="P45">
            <v>2271.69</v>
          </cell>
          <cell r="Q45">
            <v>6937.6600000000008</v>
          </cell>
          <cell r="R45">
            <v>5672</v>
          </cell>
          <cell r="S45">
            <v>4621</v>
          </cell>
          <cell r="T45">
            <v>3621</v>
          </cell>
          <cell r="U45">
            <v>7121</v>
          </cell>
          <cell r="V45">
            <v>3621</v>
          </cell>
          <cell r="W45">
            <v>3621</v>
          </cell>
          <cell r="X45">
            <v>5621</v>
          </cell>
          <cell r="Y45">
            <v>5621</v>
          </cell>
          <cell r="Z45">
            <v>3621</v>
          </cell>
        </row>
        <row r="46">
          <cell r="O46">
            <v>49766.63</v>
          </cell>
          <cell r="P46">
            <v>47891.400000000016</v>
          </cell>
          <cell r="Q46">
            <v>57210.380000000005</v>
          </cell>
          <cell r="R46">
            <v>35279.3298192</v>
          </cell>
          <cell r="S46">
            <v>53133.428440000003</v>
          </cell>
          <cell r="T46">
            <v>52359.150476800001</v>
          </cell>
          <cell r="U46">
            <v>56718.494302400002</v>
          </cell>
          <cell r="V46">
            <v>53364.945937600001</v>
          </cell>
          <cell r="W46">
            <v>52307.016483200001</v>
          </cell>
          <cell r="X46">
            <v>54179.839147200008</v>
          </cell>
          <cell r="Y46">
            <v>54284.459652800004</v>
          </cell>
          <cell r="Z46">
            <v>53284.687140800001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EEF Forecast"/>
      <sheetName val="YTD Setting Summary"/>
      <sheetName val="TOTALS BY CO YTD"/>
      <sheetName val="GROUP TOTALS MONTHLY P&amp;L"/>
      <sheetName val="KNL GROUP P&amp;L"/>
      <sheetName val="KNL HO P&amp;L"/>
      <sheetName val="ABA P&amp;L"/>
      <sheetName val="BK P&amp;L"/>
      <sheetName val="BW P&amp;L"/>
      <sheetName val="CED P&amp;L"/>
      <sheetName val="HB P&amp;L"/>
      <sheetName val="KIN P&amp;L"/>
      <sheetName val="MER P&amp;L"/>
      <sheetName val="SST P&amp;L"/>
      <sheetName val="CCL GROUP P&amp;L"/>
      <sheetName val="CCL HO P&amp;L"/>
      <sheetName val="HDN P&amp;L"/>
      <sheetName val="NDN P&amp;L"/>
      <sheetName val="SDN P&amp;L"/>
      <sheetName val="YBHN GROUP P&amp;L"/>
      <sheetName val="YBHN HO P&amp;L"/>
      <sheetName val="LE P&amp;L"/>
      <sheetName val="HS P&amp;L"/>
      <sheetName val="WH P&amp;L"/>
      <sheetName val="YBN Group P&amp;L"/>
      <sheetName val="YBN HO P&amp;L"/>
      <sheetName val="FH P&amp;L"/>
      <sheetName val="HAB P&amp;L"/>
      <sheetName val="SALT P&amp;L"/>
      <sheetName val="Moe2 P&amp;L"/>
      <sheetName val="Group TB "/>
      <sheetName val="KNL TB"/>
      <sheetName val="KNL Blank TB"/>
      <sheetName val="KNL HO TB"/>
      <sheetName val="ABA TB"/>
      <sheetName val="BK TB "/>
      <sheetName val="BW TB"/>
      <sheetName val="CED TB"/>
      <sheetName val="HB TB"/>
      <sheetName val="KIN TB"/>
      <sheetName val="MER TB"/>
      <sheetName val="SST TB"/>
      <sheetName val="CCL TB"/>
      <sheetName val="CCL Blank TB"/>
      <sheetName val="CCL HO TB"/>
      <sheetName val="HDN TB"/>
      <sheetName val="NDN TB"/>
      <sheetName val="SDN TB"/>
      <sheetName val="YBHN TB"/>
      <sheetName val="YBHN Blank TB"/>
      <sheetName val="YBHN HO TB"/>
      <sheetName val="YBHN LE TB"/>
      <sheetName val="YBHN HS TB"/>
      <sheetName val="YBHN WH TB"/>
      <sheetName val="YBN TB"/>
      <sheetName val="YBN Blank TB"/>
      <sheetName val="YBN HO TB"/>
      <sheetName val="YBN FH TB"/>
      <sheetName val="HAB TB"/>
      <sheetName val="SALT TB"/>
      <sheetName val="Moe2 TB"/>
      <sheetName val="FAMLY Revenue"/>
      <sheetName val="Mapping"/>
    </sheetNames>
    <sheetDataSet>
      <sheetData sheetId="0"/>
      <sheetData sheetId="1"/>
      <sheetData sheetId="2"/>
      <sheetData sheetId="3">
        <row r="9">
          <cell r="E9">
            <v>178590.14</v>
          </cell>
          <cell r="F9">
            <v>178590.06</v>
          </cell>
          <cell r="G9">
            <v>323527.76999999996</v>
          </cell>
          <cell r="H9">
            <v>437878.41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7030A0"/>
    <outlinePr summaryBelow="1" summaryRight="1"/>
    <pageSetUpPr/>
  </sheetPr>
  <dimension ref="A1:BY43"/>
  <sheetViews>
    <sheetView workbookViewId="0">
      <selection activeCell="A1" sqref="A1"/>
    </sheetView>
  </sheetViews>
  <sheetFormatPr baseColWidth="8" defaultColWidth="10.28515625" defaultRowHeight="15"/>
  <cols>
    <col width="25.140625" customWidth="1" style="164" min="1" max="1"/>
    <col width="15.140625" customWidth="1" style="3" min="2" max="74"/>
    <col width="12.7109375" bestFit="1" customWidth="1" style="159" min="75" max="75"/>
    <col width="10.28515625" customWidth="1" style="3" min="76" max="76"/>
    <col width="10.28515625" customWidth="1" style="3" min="77" max="16384"/>
  </cols>
  <sheetData>
    <row r="1" ht="21" customHeight="1" s="393">
      <c r="A1" s="112" t="inlineStr">
        <is>
          <t>Budget Analysis</t>
        </is>
      </c>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30" t="n"/>
      <c r="AI1" s="30" t="n"/>
      <c r="AJ1" s="30" t="n"/>
      <c r="AK1" s="30" t="n"/>
      <c r="AL1" s="30" t="n"/>
      <c r="AM1" s="30" t="n"/>
      <c r="AN1" s="30" t="n"/>
      <c r="AO1" s="30" t="n"/>
      <c r="AP1" s="30" t="n"/>
      <c r="AQ1" s="30" t="n"/>
      <c r="AR1" s="30" t="n"/>
      <c r="AS1" s="30" t="n"/>
      <c r="AT1" s="30" t="n"/>
      <c r="AU1" s="30" t="n"/>
      <c r="AV1" s="30" t="n"/>
      <c r="AW1" s="30" t="n"/>
      <c r="AX1" s="30" t="n"/>
      <c r="AY1" s="30" t="n"/>
      <c r="AZ1" s="30" t="n"/>
      <c r="BA1" s="30" t="n"/>
      <c r="BB1" s="30" t="n"/>
      <c r="BC1" s="30" t="n"/>
      <c r="BD1" s="30" t="n"/>
      <c r="BE1" s="30" t="n"/>
      <c r="BF1" s="30" t="n"/>
      <c r="BG1" s="30" t="n"/>
      <c r="BH1" s="30" t="n"/>
      <c r="BI1" s="30" t="n"/>
      <c r="BJ1" s="30" t="n"/>
      <c r="BK1" s="30" t="n"/>
      <c r="BL1" s="30" t="n"/>
      <c r="BM1" s="30" t="n"/>
      <c r="BN1" s="30" t="n"/>
      <c r="BO1" s="30" t="n"/>
      <c r="BP1" s="30" t="n"/>
      <c r="BQ1" s="30" t="n"/>
      <c r="BR1" s="30" t="n"/>
      <c r="BS1" s="30" t="n"/>
      <c r="BT1" s="30" t="n"/>
      <c r="BU1" s="30" t="n"/>
    </row>
    <row r="2" ht="21.75" customHeight="1" s="393" thickBot="1">
      <c r="A2" s="112" t="n"/>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row>
    <row r="3" ht="42" customHeight="1" s="393">
      <c r="A3" s="114" t="inlineStr">
        <is>
          <t>2026 Budget
(Ops FinPlan)</t>
        </is>
      </c>
      <c r="B3" s="115" t="inlineStr">
        <is>
          <t>Q1</t>
        </is>
      </c>
      <c r="C3" s="115" t="n"/>
      <c r="D3" s="115" t="n"/>
      <c r="E3" s="115" t="n"/>
      <c r="F3" s="115" t="n"/>
      <c r="G3" s="115" t="n"/>
      <c r="H3" s="115" t="n"/>
      <c r="I3" s="115" t="n"/>
      <c r="J3" s="115" t="n"/>
      <c r="K3" s="115" t="n"/>
      <c r="L3" s="115" t="n"/>
      <c r="M3" s="115" t="n"/>
      <c r="N3" s="115" t="n"/>
      <c r="O3" s="115" t="n"/>
      <c r="P3" s="115" t="n"/>
      <c r="Q3" s="115" t="n"/>
      <c r="R3" s="115" t="n"/>
      <c r="S3" s="128" t="n"/>
      <c r="T3" s="115" t="inlineStr">
        <is>
          <t>Q2</t>
        </is>
      </c>
      <c r="U3" s="115" t="n"/>
      <c r="V3" s="115" t="n"/>
      <c r="W3" s="115" t="n"/>
      <c r="X3" s="115" t="n"/>
      <c r="Y3" s="115" t="n"/>
      <c r="Z3" s="115" t="n"/>
      <c r="AA3" s="115" t="n"/>
      <c r="AB3" s="115" t="n"/>
      <c r="AC3" s="115" t="n"/>
      <c r="AD3" s="115" t="n"/>
      <c r="AE3" s="115" t="n"/>
      <c r="AF3" s="115" t="n"/>
      <c r="AG3" s="115" t="n"/>
      <c r="AH3" s="115" t="n"/>
      <c r="AI3" s="115" t="n"/>
      <c r="AJ3" s="115" t="n"/>
      <c r="AK3" s="128" t="n"/>
      <c r="AL3" s="115" t="inlineStr">
        <is>
          <t>Q3</t>
        </is>
      </c>
      <c r="AM3" s="115" t="n"/>
      <c r="AN3" s="115" t="n"/>
      <c r="AO3" s="115" t="n"/>
      <c r="AP3" s="115" t="n"/>
      <c r="AQ3" s="115" t="n"/>
      <c r="AR3" s="115" t="n"/>
      <c r="AS3" s="115" t="n"/>
      <c r="AT3" s="115" t="n"/>
      <c r="AU3" s="115" t="n"/>
      <c r="AV3" s="115" t="n"/>
      <c r="AW3" s="115" t="n"/>
      <c r="AX3" s="115" t="n"/>
      <c r="AY3" s="115" t="n"/>
      <c r="AZ3" s="115" t="n"/>
      <c r="BA3" s="115" t="n"/>
      <c r="BB3" s="115" t="n"/>
      <c r="BC3" s="128" t="n"/>
      <c r="BD3" s="115" t="inlineStr">
        <is>
          <t>Q4</t>
        </is>
      </c>
      <c r="BE3" s="115" t="n"/>
      <c r="BF3" s="115" t="n"/>
      <c r="BG3" s="115" t="n"/>
      <c r="BH3" s="115" t="n"/>
      <c r="BI3" s="115" t="n"/>
      <c r="BJ3" s="115" t="n"/>
      <c r="BK3" s="115" t="n"/>
      <c r="BL3" s="115" t="n"/>
      <c r="BM3" s="115" t="n"/>
      <c r="BN3" s="115" t="n"/>
      <c r="BO3" s="115" t="n"/>
      <c r="BP3" s="115" t="n"/>
      <c r="BQ3" s="115" t="n"/>
      <c r="BR3" s="115" t="n"/>
      <c r="BS3" s="115" t="n"/>
      <c r="BT3" s="115" t="n"/>
      <c r="BU3" s="128" t="n"/>
      <c r="BV3" s="160" t="n"/>
    </row>
    <row r="4" ht="44.25" customHeight="1" s="393">
      <c r="A4" s="116" t="n"/>
      <c r="B4" s="88" t="inlineStr">
        <is>
          <t>Abacus</t>
        </is>
      </c>
      <c r="C4" s="88" t="inlineStr">
        <is>
          <t>Bees Knees</t>
        </is>
      </c>
      <c r="D4" s="88" t="inlineStr">
        <is>
          <t>Bramleywood</t>
        </is>
      </c>
      <c r="E4" s="88" t="inlineStr">
        <is>
          <t>Cedars</t>
        </is>
      </c>
      <c r="F4" s="88" t="inlineStr">
        <is>
          <t>Hazebrouck</t>
        </is>
      </c>
      <c r="G4" s="88" t="inlineStr">
        <is>
          <t>Kingsclere</t>
        </is>
      </c>
      <c r="H4" s="88" t="inlineStr">
        <is>
          <t>Merrydale</t>
        </is>
      </c>
      <c r="I4" s="88" t="inlineStr">
        <is>
          <t>Stepping Stones</t>
        </is>
      </c>
      <c r="J4" s="88" t="inlineStr">
        <is>
          <t>Happitots</t>
        </is>
      </c>
      <c r="K4" s="88" t="inlineStr">
        <is>
          <t>Northumberland</t>
        </is>
      </c>
      <c r="L4" s="88" t="inlineStr">
        <is>
          <t>Smart Tots</t>
        </is>
      </c>
      <c r="M4" s="88" t="inlineStr">
        <is>
          <t>Lower Earley</t>
        </is>
      </c>
      <c r="N4" s="88" t="inlineStr">
        <is>
          <t>Woosehill</t>
        </is>
      </c>
      <c r="O4" s="88" t="inlineStr">
        <is>
          <t>Our Den</t>
        </is>
      </c>
      <c r="P4" s="88" t="inlineStr">
        <is>
          <t>Finchampstead</t>
        </is>
      </c>
      <c r="Q4" s="88" t="inlineStr">
        <is>
          <t>Boot Farm</t>
        </is>
      </c>
      <c r="R4" s="88" t="inlineStr">
        <is>
          <t>Saltway</t>
        </is>
      </c>
      <c r="S4" s="90" t="inlineStr">
        <is>
          <t>Quarter Total</t>
        </is>
      </c>
      <c r="T4" s="88" t="inlineStr">
        <is>
          <t>Abacus</t>
        </is>
      </c>
      <c r="U4" s="88" t="inlineStr">
        <is>
          <t>Bees Knees</t>
        </is>
      </c>
      <c r="V4" s="88" t="inlineStr">
        <is>
          <t>Bramleywood</t>
        </is>
      </c>
      <c r="W4" s="88" t="inlineStr">
        <is>
          <t>Cedars</t>
        </is>
      </c>
      <c r="X4" s="88" t="inlineStr">
        <is>
          <t>Hazebrouck</t>
        </is>
      </c>
      <c r="Y4" s="88" t="inlineStr">
        <is>
          <t>Kingsclere</t>
        </is>
      </c>
      <c r="Z4" s="88" t="inlineStr">
        <is>
          <t>Merrydale</t>
        </is>
      </c>
      <c r="AA4" s="88" t="inlineStr">
        <is>
          <t>Stepping Stones</t>
        </is>
      </c>
      <c r="AB4" s="88" t="inlineStr">
        <is>
          <t>Happitots</t>
        </is>
      </c>
      <c r="AC4" s="88" t="inlineStr">
        <is>
          <t>Northumberland</t>
        </is>
      </c>
      <c r="AD4" s="88" t="inlineStr">
        <is>
          <t>Smart Tots</t>
        </is>
      </c>
      <c r="AE4" s="88" t="inlineStr">
        <is>
          <t>Lower Earley</t>
        </is>
      </c>
      <c r="AF4" s="88" t="inlineStr">
        <is>
          <t>Woosehill</t>
        </is>
      </c>
      <c r="AG4" s="88" t="inlineStr">
        <is>
          <t>Our Den</t>
        </is>
      </c>
      <c r="AH4" s="88" t="inlineStr">
        <is>
          <t>Finchampstead</t>
        </is>
      </c>
      <c r="AI4" s="88" t="inlineStr">
        <is>
          <t>Boot Farm</t>
        </is>
      </c>
      <c r="AJ4" s="88" t="inlineStr">
        <is>
          <t>Saltway</t>
        </is>
      </c>
      <c r="AK4" s="90" t="inlineStr">
        <is>
          <t>Quarter Total</t>
        </is>
      </c>
      <c r="AL4" s="88" t="inlineStr">
        <is>
          <t>Abacus</t>
        </is>
      </c>
      <c r="AM4" s="88" t="inlineStr">
        <is>
          <t>Bees Knees</t>
        </is>
      </c>
      <c r="AN4" s="88" t="inlineStr">
        <is>
          <t>Bramleywood</t>
        </is>
      </c>
      <c r="AO4" s="88" t="inlineStr">
        <is>
          <t>Cedars</t>
        </is>
      </c>
      <c r="AP4" s="88" t="inlineStr">
        <is>
          <t>Hazebrouck</t>
        </is>
      </c>
      <c r="AQ4" s="88" t="inlineStr">
        <is>
          <t>Kingsclere</t>
        </is>
      </c>
      <c r="AR4" s="88" t="inlineStr">
        <is>
          <t>Merrydale</t>
        </is>
      </c>
      <c r="AS4" s="88" t="inlineStr">
        <is>
          <t>Stepping Stones</t>
        </is>
      </c>
      <c r="AT4" s="88" t="inlineStr">
        <is>
          <t>Happitots</t>
        </is>
      </c>
      <c r="AU4" s="88" t="inlineStr">
        <is>
          <t>Northumberland</t>
        </is>
      </c>
      <c r="AV4" s="88" t="inlineStr">
        <is>
          <t>Smart Tots</t>
        </is>
      </c>
      <c r="AW4" s="88" t="inlineStr">
        <is>
          <t>Lower Earley</t>
        </is>
      </c>
      <c r="AX4" s="88" t="inlineStr">
        <is>
          <t>Woosehill</t>
        </is>
      </c>
      <c r="AY4" s="88" t="inlineStr">
        <is>
          <t>Our Den</t>
        </is>
      </c>
      <c r="AZ4" s="88" t="inlineStr">
        <is>
          <t>Finchampstead</t>
        </is>
      </c>
      <c r="BA4" s="88" t="inlineStr">
        <is>
          <t>Boot Farm</t>
        </is>
      </c>
      <c r="BB4" s="88" t="inlineStr">
        <is>
          <t>Saltway</t>
        </is>
      </c>
      <c r="BC4" s="90" t="inlineStr">
        <is>
          <t>Quarter Total</t>
        </is>
      </c>
      <c r="BD4" s="88" t="inlineStr">
        <is>
          <t>Abacus</t>
        </is>
      </c>
      <c r="BE4" s="88" t="inlineStr">
        <is>
          <t>Bees Knees</t>
        </is>
      </c>
      <c r="BF4" s="88" t="inlineStr">
        <is>
          <t>Bramleywood</t>
        </is>
      </c>
      <c r="BG4" s="88" t="inlineStr">
        <is>
          <t>Cedars</t>
        </is>
      </c>
      <c r="BH4" s="88" t="inlineStr">
        <is>
          <t>Hazebrouck</t>
        </is>
      </c>
      <c r="BI4" s="88" t="inlineStr">
        <is>
          <t>Kingsclere</t>
        </is>
      </c>
      <c r="BJ4" s="88" t="inlineStr">
        <is>
          <t>Merrydale</t>
        </is>
      </c>
      <c r="BK4" s="88" t="inlineStr">
        <is>
          <t>Stepping Stones</t>
        </is>
      </c>
      <c r="BL4" s="88" t="inlineStr">
        <is>
          <t>Happitots</t>
        </is>
      </c>
      <c r="BM4" s="88" t="inlineStr">
        <is>
          <t>Northumberland</t>
        </is>
      </c>
      <c r="BN4" s="88" t="inlineStr">
        <is>
          <t>Smart Tots</t>
        </is>
      </c>
      <c r="BO4" s="88" t="inlineStr">
        <is>
          <t>Lower Earley</t>
        </is>
      </c>
      <c r="BP4" s="88" t="inlineStr">
        <is>
          <t>Woosehill</t>
        </is>
      </c>
      <c r="BQ4" s="88" t="inlineStr">
        <is>
          <t>Our Den</t>
        </is>
      </c>
      <c r="BR4" s="88" t="inlineStr">
        <is>
          <t>Finchampstead</t>
        </is>
      </c>
      <c r="BS4" s="88" t="inlineStr">
        <is>
          <t>Boot Farm</t>
        </is>
      </c>
      <c r="BT4" s="88" t="inlineStr">
        <is>
          <t>Saltway</t>
        </is>
      </c>
      <c r="BU4" s="90" t="inlineStr">
        <is>
          <t>Quarter Total</t>
        </is>
      </c>
      <c r="BV4" s="117" t="inlineStr">
        <is>
          <t>Year Total</t>
        </is>
      </c>
    </row>
    <row r="5">
      <c r="A5" s="122" t="inlineStr">
        <is>
          <t>Total Income</t>
        </is>
      </c>
      <c r="B5" s="11" t="n">
        <v>260830</v>
      </c>
      <c r="C5" s="11" t="n">
        <v>125630</v>
      </c>
      <c r="D5" s="11" t="n">
        <v>563670</v>
      </c>
      <c r="E5" s="11" t="n">
        <v>106810</v>
      </c>
      <c r="F5" s="11" t="n">
        <v>196490</v>
      </c>
      <c r="G5" s="11" t="n">
        <v>91990</v>
      </c>
      <c r="H5" s="11" t="n">
        <v>291750</v>
      </c>
      <c r="I5" s="11" t="n">
        <v>199710</v>
      </c>
      <c r="J5" s="11" t="n">
        <v>192250</v>
      </c>
      <c r="K5" s="11" t="n">
        <v>67480</v>
      </c>
      <c r="L5" s="11" t="n">
        <v>149900</v>
      </c>
      <c r="M5" s="11" t="n">
        <v>112690</v>
      </c>
      <c r="N5" s="11" t="n">
        <v>115620</v>
      </c>
      <c r="O5" s="11" t="n">
        <v>33250</v>
      </c>
      <c r="P5" s="11" t="n">
        <v>39450</v>
      </c>
      <c r="Q5" s="11" t="n">
        <v>157130</v>
      </c>
      <c r="R5" s="11" t="n">
        <v>269610</v>
      </c>
      <c r="S5" s="93">
        <f>SUM(B5:R5)</f>
        <v/>
      </c>
      <c r="T5" s="11" t="n">
        <v>289080</v>
      </c>
      <c r="U5" s="11" t="n">
        <v>136960</v>
      </c>
      <c r="V5" s="11" t="n">
        <v>602667</v>
      </c>
      <c r="W5" s="11" t="n">
        <v>115829</v>
      </c>
      <c r="X5" s="11" t="n">
        <v>216765</v>
      </c>
      <c r="Y5" s="11" t="n">
        <v>100403</v>
      </c>
      <c r="Z5" s="11" t="n">
        <v>308563</v>
      </c>
      <c r="AA5" s="11" t="n">
        <v>209965</v>
      </c>
      <c r="AB5" s="11" t="n">
        <v>213061</v>
      </c>
      <c r="AC5" s="11" t="n">
        <v>77021</v>
      </c>
      <c r="AD5" s="11" t="n">
        <v>161488</v>
      </c>
      <c r="AE5" s="11" t="n">
        <v>123501</v>
      </c>
      <c r="AF5" s="11" t="n">
        <v>128445</v>
      </c>
      <c r="AG5" s="11" t="n">
        <v>41028</v>
      </c>
      <c r="AH5" s="11" t="n">
        <v>50569</v>
      </c>
      <c r="AI5" s="11" t="n">
        <v>166369</v>
      </c>
      <c r="AJ5" s="11" t="n">
        <v>293768</v>
      </c>
      <c r="AK5" s="93">
        <f>SUM(T5:AJ5)</f>
        <v/>
      </c>
      <c r="AL5" s="11" t="n">
        <v>270220</v>
      </c>
      <c r="AM5" s="11" t="n">
        <v>122044</v>
      </c>
      <c r="AN5" s="11" t="n">
        <v>546014</v>
      </c>
      <c r="AO5" s="11" t="n">
        <v>119279</v>
      </c>
      <c r="AP5" s="11" t="n">
        <v>193416</v>
      </c>
      <c r="AQ5" s="11" t="n">
        <v>90431</v>
      </c>
      <c r="AR5" s="11" t="n">
        <v>319479</v>
      </c>
      <c r="AS5" s="11" t="n">
        <v>211677</v>
      </c>
      <c r="AT5" s="11" t="n">
        <v>219255</v>
      </c>
      <c r="AU5" s="11" t="n">
        <v>83356</v>
      </c>
      <c r="AV5" s="11" t="n">
        <v>151026</v>
      </c>
      <c r="AW5" s="11" t="n">
        <v>99904</v>
      </c>
      <c r="AX5" s="11" t="n">
        <v>117375</v>
      </c>
      <c r="AY5" s="11" t="n">
        <v>25707</v>
      </c>
      <c r="AZ5" s="11" t="n">
        <v>60559</v>
      </c>
      <c r="BA5" s="11" t="n">
        <v>141201</v>
      </c>
      <c r="BB5" s="11" t="n">
        <v>272107</v>
      </c>
      <c r="BC5" s="93">
        <f>SUM(AL5:BB5)</f>
        <v/>
      </c>
      <c r="BD5" s="11" t="n">
        <v>294034</v>
      </c>
      <c r="BE5" s="11" t="n">
        <v>125569</v>
      </c>
      <c r="BF5" s="11" t="n">
        <v>585332</v>
      </c>
      <c r="BG5" s="11" t="n">
        <v>126433</v>
      </c>
      <c r="BH5" s="11" t="n">
        <v>212338</v>
      </c>
      <c r="BI5" s="11" t="n">
        <v>95981</v>
      </c>
      <c r="BJ5" s="11" t="n">
        <v>330732</v>
      </c>
      <c r="BK5" s="11" t="n">
        <v>198993</v>
      </c>
      <c r="BL5" s="11" t="n">
        <v>239586</v>
      </c>
      <c r="BM5" s="11" t="n">
        <v>100916</v>
      </c>
      <c r="BN5" s="11" t="n">
        <v>161717</v>
      </c>
      <c r="BO5" s="11" t="n">
        <v>111841</v>
      </c>
      <c r="BP5" s="11" t="n">
        <v>131477</v>
      </c>
      <c r="BQ5" s="11" t="n">
        <v>31543</v>
      </c>
      <c r="BR5" s="11" t="n">
        <v>92357</v>
      </c>
      <c r="BS5" s="11" t="n">
        <v>162850</v>
      </c>
      <c r="BT5" s="11" t="n">
        <v>311515</v>
      </c>
      <c r="BU5" s="93">
        <f>SUM(BD5:BT5)</f>
        <v/>
      </c>
      <c r="BV5" s="161">
        <f>BU5+BC5+AK5+S5</f>
        <v/>
      </c>
      <c r="BX5" s="162" t="n"/>
    </row>
    <row r="6">
      <c r="A6" s="122" t="inlineStr">
        <is>
          <t>Total Personnel</t>
        </is>
      </c>
      <c r="B6" s="11" t="n">
        <v>126099</v>
      </c>
      <c r="C6" s="11" t="n">
        <v>65767</v>
      </c>
      <c r="D6" s="11" t="n">
        <v>244486</v>
      </c>
      <c r="E6" s="11" t="n">
        <v>60422</v>
      </c>
      <c r="F6" s="11" t="n">
        <v>85681</v>
      </c>
      <c r="G6" s="11" t="n">
        <v>61987</v>
      </c>
      <c r="H6" s="11" t="n">
        <v>109560</v>
      </c>
      <c r="I6" s="11" t="n">
        <v>98915</v>
      </c>
      <c r="J6" s="11" t="n">
        <v>127573</v>
      </c>
      <c r="K6" s="11" t="n">
        <v>53861</v>
      </c>
      <c r="L6" s="11" t="n">
        <v>92441</v>
      </c>
      <c r="M6" s="11" t="n">
        <v>70972</v>
      </c>
      <c r="N6" s="11" t="n">
        <v>84600</v>
      </c>
      <c r="O6" s="11" t="n">
        <v>20939</v>
      </c>
      <c r="P6" s="11" t="n">
        <v>57407</v>
      </c>
      <c r="Q6" s="11" t="n">
        <v>79138</v>
      </c>
      <c r="R6" s="11" t="n">
        <v>127724</v>
      </c>
      <c r="S6" s="93">
        <f>SUM(B6:R6)</f>
        <v/>
      </c>
      <c r="T6" s="11" t="n">
        <v>132075</v>
      </c>
      <c r="U6" s="11" t="n">
        <v>68350</v>
      </c>
      <c r="V6" s="11" t="n">
        <v>254017</v>
      </c>
      <c r="W6" s="11" t="n">
        <v>62673</v>
      </c>
      <c r="X6" s="11" t="n">
        <v>89313</v>
      </c>
      <c r="Y6" s="11" t="n">
        <v>64380</v>
      </c>
      <c r="Z6" s="11" t="n">
        <v>114145</v>
      </c>
      <c r="AA6" s="11" t="n">
        <v>104283</v>
      </c>
      <c r="AB6" s="11" t="n">
        <v>132338</v>
      </c>
      <c r="AC6" s="11" t="n">
        <v>56614</v>
      </c>
      <c r="AD6" s="11" t="n">
        <v>97542</v>
      </c>
      <c r="AE6" s="11" t="n">
        <v>73628</v>
      </c>
      <c r="AF6" s="11" t="n">
        <v>87870</v>
      </c>
      <c r="AG6" s="11" t="n">
        <v>21772</v>
      </c>
      <c r="AH6" s="11" t="n">
        <v>59738</v>
      </c>
      <c r="AI6" s="11" t="n">
        <v>82603</v>
      </c>
      <c r="AJ6" s="11" t="n">
        <v>133213</v>
      </c>
      <c r="AK6" s="93">
        <f>SUM(T6:AJ6)</f>
        <v/>
      </c>
      <c r="AL6" s="11" t="n">
        <v>132075</v>
      </c>
      <c r="AM6" s="11" t="n">
        <v>68350</v>
      </c>
      <c r="AN6" s="11" t="n">
        <v>254026</v>
      </c>
      <c r="AO6" s="11" t="n">
        <v>62673</v>
      </c>
      <c r="AP6" s="11" t="n">
        <v>89313</v>
      </c>
      <c r="AQ6" s="11" t="n">
        <v>64389</v>
      </c>
      <c r="AR6" s="11" t="n">
        <v>114154</v>
      </c>
      <c r="AS6" s="11" t="n">
        <v>104283</v>
      </c>
      <c r="AT6" s="11" t="n">
        <v>132338</v>
      </c>
      <c r="AU6" s="11" t="n">
        <v>56614</v>
      </c>
      <c r="AV6" s="11" t="n">
        <v>97542</v>
      </c>
      <c r="AW6" s="11" t="n">
        <v>73628</v>
      </c>
      <c r="AX6" s="11" t="n">
        <v>87870</v>
      </c>
      <c r="AY6" s="11" t="n">
        <v>21772</v>
      </c>
      <c r="AZ6" s="11" t="n">
        <v>59738</v>
      </c>
      <c r="BA6" s="11" t="n">
        <v>82603</v>
      </c>
      <c r="BB6" s="11" t="n">
        <v>133213</v>
      </c>
      <c r="BC6" s="93">
        <f>SUM(AL6:BB6)</f>
        <v/>
      </c>
      <c r="BD6" s="11" t="n">
        <v>132075</v>
      </c>
      <c r="BE6" s="11" t="n">
        <v>68350</v>
      </c>
      <c r="BF6" s="11" t="n">
        <v>254035</v>
      </c>
      <c r="BG6" s="11" t="n">
        <v>62673</v>
      </c>
      <c r="BH6" s="11" t="n">
        <v>89331</v>
      </c>
      <c r="BI6" s="11" t="n">
        <v>64398</v>
      </c>
      <c r="BJ6" s="11" t="n">
        <v>114163</v>
      </c>
      <c r="BK6" s="11" t="n">
        <v>104283</v>
      </c>
      <c r="BL6" s="11" t="n">
        <v>132338</v>
      </c>
      <c r="BM6" s="11" t="n">
        <v>56614</v>
      </c>
      <c r="BN6" s="11" t="n">
        <v>97542</v>
      </c>
      <c r="BO6" s="11" t="n">
        <v>73628</v>
      </c>
      <c r="BP6" s="11" t="n">
        <v>87933</v>
      </c>
      <c r="BQ6" s="11" t="n">
        <v>21772</v>
      </c>
      <c r="BR6" s="11" t="n">
        <v>59738</v>
      </c>
      <c r="BS6" s="11" t="n">
        <v>82603</v>
      </c>
      <c r="BT6" s="11" t="n">
        <v>133213</v>
      </c>
      <c r="BU6" s="93">
        <f>SUM(BD6:BT6)</f>
        <v/>
      </c>
      <c r="BV6" s="161">
        <f>BU6+BC6+AK6+S6</f>
        <v/>
      </c>
      <c r="BX6" s="162" t="n"/>
    </row>
    <row r="7">
      <c r="A7" s="122" t="inlineStr">
        <is>
          <t>Total Childcare Costs</t>
        </is>
      </c>
      <c r="B7" s="11" t="n">
        <v>10736</v>
      </c>
      <c r="C7" s="11" t="n">
        <v>5074</v>
      </c>
      <c r="D7" s="11" t="n">
        <v>20598</v>
      </c>
      <c r="E7" s="11" t="n">
        <v>4659</v>
      </c>
      <c r="F7" s="11" t="n">
        <v>7380</v>
      </c>
      <c r="G7" s="11" t="n">
        <v>3980</v>
      </c>
      <c r="H7" s="11" t="n">
        <v>11678</v>
      </c>
      <c r="I7" s="11" t="n">
        <v>7490</v>
      </c>
      <c r="J7" s="11" t="n">
        <v>7906</v>
      </c>
      <c r="K7" s="11" t="n">
        <v>2729</v>
      </c>
      <c r="L7" s="11" t="n">
        <v>5849</v>
      </c>
      <c r="M7" s="11" t="n">
        <v>4363</v>
      </c>
      <c r="N7" s="11" t="n">
        <v>4584</v>
      </c>
      <c r="O7" s="11" t="n">
        <v>1503</v>
      </c>
      <c r="P7" s="11" t="n">
        <v>1726</v>
      </c>
      <c r="Q7" s="11" t="n">
        <v>6571</v>
      </c>
      <c r="R7" s="11" t="n">
        <v>10845</v>
      </c>
      <c r="S7" s="93">
        <f>SUM(B7:R7)</f>
        <v/>
      </c>
      <c r="T7" s="11" t="n">
        <v>11875</v>
      </c>
      <c r="U7" s="11" t="n">
        <v>5504</v>
      </c>
      <c r="V7" s="11" t="n">
        <v>22020</v>
      </c>
      <c r="W7" s="11" t="n">
        <v>5001</v>
      </c>
      <c r="X7" s="11" t="n">
        <v>8128</v>
      </c>
      <c r="Y7" s="11" t="n">
        <v>4316</v>
      </c>
      <c r="Z7" s="11" t="n">
        <v>12340</v>
      </c>
      <c r="AA7" s="11" t="n">
        <v>7859</v>
      </c>
      <c r="AB7" s="11" t="n">
        <v>8696</v>
      </c>
      <c r="AC7" s="11" t="n">
        <v>3073</v>
      </c>
      <c r="AD7" s="11" t="n">
        <v>6287</v>
      </c>
      <c r="AE7" s="11" t="n">
        <v>4770</v>
      </c>
      <c r="AF7" s="11" t="n">
        <v>5076</v>
      </c>
      <c r="AG7" s="11" t="n">
        <v>1801</v>
      </c>
      <c r="AH7" s="11" t="n">
        <v>2144</v>
      </c>
      <c r="AI7" s="11" t="n">
        <v>6922</v>
      </c>
      <c r="AJ7" s="11" t="n">
        <v>11763</v>
      </c>
      <c r="AK7" s="93">
        <f>SUM(T7:AJ7)</f>
        <v/>
      </c>
      <c r="AL7" s="11" t="n">
        <v>11130</v>
      </c>
      <c r="AM7" s="11" t="n">
        <v>4938</v>
      </c>
      <c r="AN7" s="11" t="n">
        <v>19998</v>
      </c>
      <c r="AO7" s="11" t="n">
        <v>5133</v>
      </c>
      <c r="AP7" s="11" t="n">
        <v>7305</v>
      </c>
      <c r="AQ7" s="11" t="n">
        <v>3917</v>
      </c>
      <c r="AR7" s="11" t="n">
        <v>12784</v>
      </c>
      <c r="AS7" s="11" t="n">
        <v>7920</v>
      </c>
      <c r="AT7" s="11" t="n">
        <v>8932</v>
      </c>
      <c r="AU7" s="11" t="n">
        <v>3301</v>
      </c>
      <c r="AV7" s="11" t="n">
        <v>5909</v>
      </c>
      <c r="AW7" s="11" t="n">
        <v>3939</v>
      </c>
      <c r="AX7" s="11" t="n">
        <v>4685</v>
      </c>
      <c r="AY7" s="11" t="n">
        <v>1267</v>
      </c>
      <c r="AZ7" s="11" t="n">
        <v>2522</v>
      </c>
      <c r="BA7" s="11" t="n">
        <v>5966</v>
      </c>
      <c r="BB7" s="11" t="n">
        <v>10940</v>
      </c>
      <c r="BC7" s="93">
        <f>SUM(AL7:BB7)</f>
        <v/>
      </c>
      <c r="BD7" s="11" t="n">
        <v>12091</v>
      </c>
      <c r="BE7" s="11" t="n">
        <v>5072</v>
      </c>
      <c r="BF7" s="11" t="n">
        <v>21432</v>
      </c>
      <c r="BG7" s="11" t="n">
        <v>5404</v>
      </c>
      <c r="BH7" s="11" t="n">
        <v>8004</v>
      </c>
      <c r="BI7" s="11" t="n">
        <v>4139</v>
      </c>
      <c r="BJ7" s="11" t="n">
        <v>13241</v>
      </c>
      <c r="BK7" s="11" t="n">
        <v>7464</v>
      </c>
      <c r="BL7" s="11" t="n">
        <v>9704</v>
      </c>
      <c r="BM7" s="11" t="n">
        <v>3933</v>
      </c>
      <c r="BN7" s="11" t="n">
        <v>6314</v>
      </c>
      <c r="BO7" s="11" t="n">
        <v>4386</v>
      </c>
      <c r="BP7" s="11" t="n">
        <v>5225</v>
      </c>
      <c r="BQ7" s="11" t="n">
        <v>1496</v>
      </c>
      <c r="BR7" s="11" t="n">
        <v>3685</v>
      </c>
      <c r="BS7" s="11" t="n">
        <v>6788</v>
      </c>
      <c r="BT7" s="11" t="n">
        <v>12438</v>
      </c>
      <c r="BU7" s="93">
        <f>SUM(BD7:BT7)</f>
        <v/>
      </c>
      <c r="BV7" s="161">
        <f>BU7+BC7+AK7+S7</f>
        <v/>
      </c>
      <c r="BX7" s="162" t="n"/>
    </row>
    <row r="8">
      <c r="A8" s="122" t="inlineStr">
        <is>
          <t>Total Premises &amp; Admin</t>
        </is>
      </c>
      <c r="B8" s="11" t="n">
        <v>16555</v>
      </c>
      <c r="C8" s="11" t="n">
        <v>9048</v>
      </c>
      <c r="D8" s="11" t="n">
        <v>38163</v>
      </c>
      <c r="E8" s="11" t="n">
        <v>15032</v>
      </c>
      <c r="F8" s="11" t="n">
        <v>31746</v>
      </c>
      <c r="G8" s="11" t="n">
        <v>11268</v>
      </c>
      <c r="H8" s="11" t="n">
        <v>23828</v>
      </c>
      <c r="I8" s="11" t="n">
        <v>9723</v>
      </c>
      <c r="J8" s="11" t="n">
        <v>19906</v>
      </c>
      <c r="K8" s="11" t="n">
        <v>10561</v>
      </c>
      <c r="L8" s="11" t="n">
        <v>10295</v>
      </c>
      <c r="M8" s="11" t="n">
        <v>10912</v>
      </c>
      <c r="N8" s="11" t="n">
        <v>17759</v>
      </c>
      <c r="O8" s="11" t="n">
        <v>5127</v>
      </c>
      <c r="P8" s="11" t="n">
        <v>13215</v>
      </c>
      <c r="Q8" s="11" t="n">
        <v>22364</v>
      </c>
      <c r="R8" s="11" t="n">
        <v>13615</v>
      </c>
      <c r="S8" s="93">
        <f>SUM(B8:R8)</f>
        <v/>
      </c>
      <c r="T8" s="11" t="n">
        <v>18536</v>
      </c>
      <c r="U8" s="11" t="n">
        <v>14116</v>
      </c>
      <c r="V8" s="11" t="n">
        <v>47366</v>
      </c>
      <c r="W8" s="11" t="n">
        <v>5634</v>
      </c>
      <c r="X8" s="11" t="n">
        <v>29332</v>
      </c>
      <c r="Y8" s="11" t="n">
        <v>11109</v>
      </c>
      <c r="Z8" s="11" t="n">
        <v>24523</v>
      </c>
      <c r="AA8" s="11" t="n">
        <v>9726</v>
      </c>
      <c r="AB8" s="11" t="n">
        <v>16905</v>
      </c>
      <c r="AC8" s="11" t="n">
        <v>11811</v>
      </c>
      <c r="AD8" s="11" t="n">
        <v>17824</v>
      </c>
      <c r="AE8" s="11" t="n">
        <v>14396</v>
      </c>
      <c r="AF8" s="11" t="n">
        <v>20628</v>
      </c>
      <c r="AG8" s="11" t="n">
        <v>4849</v>
      </c>
      <c r="AH8" s="11" t="n">
        <v>13078</v>
      </c>
      <c r="AI8" s="11" t="n">
        <v>19316</v>
      </c>
      <c r="AJ8" s="11" t="n">
        <v>13436</v>
      </c>
      <c r="AK8" s="93">
        <f>SUM(T8:AJ8)</f>
        <v/>
      </c>
      <c r="AL8" s="11" t="n">
        <v>15036</v>
      </c>
      <c r="AM8" s="11" t="n">
        <v>9116</v>
      </c>
      <c r="AN8" s="11" t="n">
        <v>36366</v>
      </c>
      <c r="AO8" s="11" t="n">
        <v>5634</v>
      </c>
      <c r="AP8" s="11" t="n">
        <v>33082</v>
      </c>
      <c r="AQ8" s="11" t="n">
        <v>6609</v>
      </c>
      <c r="AR8" s="11" t="n">
        <v>16023</v>
      </c>
      <c r="AS8" s="11" t="n">
        <v>14726</v>
      </c>
      <c r="AT8" s="11" t="n">
        <v>15405</v>
      </c>
      <c r="AU8" s="11" t="n">
        <v>13811</v>
      </c>
      <c r="AV8" s="11" t="n">
        <v>19074</v>
      </c>
      <c r="AW8" s="11" t="n">
        <v>14896</v>
      </c>
      <c r="AX8" s="11" t="n">
        <v>15628</v>
      </c>
      <c r="AY8" s="11" t="n">
        <v>4849</v>
      </c>
      <c r="AZ8" s="11" t="n">
        <v>11778</v>
      </c>
      <c r="BA8" s="11" t="n">
        <v>21616</v>
      </c>
      <c r="BB8" s="11" t="n">
        <v>14936</v>
      </c>
      <c r="BC8" s="93">
        <f>SUM(AL8:BB8)</f>
        <v/>
      </c>
      <c r="BD8" s="11" t="n">
        <v>15036</v>
      </c>
      <c r="BE8" s="11" t="n">
        <v>9116</v>
      </c>
      <c r="BF8" s="11" t="n">
        <v>34866</v>
      </c>
      <c r="BG8" s="11" t="n">
        <v>5634</v>
      </c>
      <c r="BH8" s="11" t="n">
        <v>29082</v>
      </c>
      <c r="BI8" s="11" t="n">
        <v>6609</v>
      </c>
      <c r="BJ8" s="11" t="n">
        <v>16023</v>
      </c>
      <c r="BK8" s="11" t="n">
        <v>9726</v>
      </c>
      <c r="BL8" s="11" t="n">
        <v>15405</v>
      </c>
      <c r="BM8" s="11" t="n">
        <v>11811</v>
      </c>
      <c r="BN8" s="11" t="n">
        <v>15324</v>
      </c>
      <c r="BO8" s="11" t="n">
        <v>13896</v>
      </c>
      <c r="BP8" s="11" t="n">
        <v>15628</v>
      </c>
      <c r="BQ8" s="11" t="n">
        <v>4849</v>
      </c>
      <c r="BR8" s="11" t="n">
        <v>11778</v>
      </c>
      <c r="BS8" s="11" t="n">
        <v>17316</v>
      </c>
      <c r="BT8" s="11" t="n">
        <v>13436</v>
      </c>
      <c r="BU8" s="93">
        <f>SUM(BD8:BT8)</f>
        <v/>
      </c>
      <c r="BV8" s="161">
        <f>BU8+BC8+AK8+S8</f>
        <v/>
      </c>
      <c r="BX8" s="162" t="n"/>
    </row>
    <row r="9">
      <c r="A9" s="122" t="inlineStr">
        <is>
          <t>Total Direct Costs</t>
        </is>
      </c>
      <c r="B9" s="11">
        <f>SUM(B6:B8)</f>
        <v/>
      </c>
      <c r="C9" s="11">
        <f>SUM(C6:C8)</f>
        <v/>
      </c>
      <c r="D9" s="11">
        <f>SUM(D6:D8)</f>
        <v/>
      </c>
      <c r="E9" s="11">
        <f>SUM(E6:E8)</f>
        <v/>
      </c>
      <c r="F9" s="11">
        <f>SUM(F6:F8)</f>
        <v/>
      </c>
      <c r="G9" s="11">
        <f>SUM(G6:G8)</f>
        <v/>
      </c>
      <c r="H9" s="11">
        <f>SUM(H6:H8)</f>
        <v/>
      </c>
      <c r="I9" s="11">
        <f>SUM(I6:I8)</f>
        <v/>
      </c>
      <c r="J9" s="11">
        <f>SUM(J6:J8)</f>
        <v/>
      </c>
      <c r="K9" s="11">
        <f>SUM(K6:K8)</f>
        <v/>
      </c>
      <c r="L9" s="11">
        <f>SUM(L6:L8)</f>
        <v/>
      </c>
      <c r="M9" s="11">
        <f>SUM(M6:M8)</f>
        <v/>
      </c>
      <c r="N9" s="11">
        <f>SUM(N6:N8)</f>
        <v/>
      </c>
      <c r="O9" s="11">
        <f>SUM(O6:O8)</f>
        <v/>
      </c>
      <c r="P9" s="11">
        <f>SUM(P6:P8)</f>
        <v/>
      </c>
      <c r="Q9" s="11">
        <f>SUM(Q6:Q8)</f>
        <v/>
      </c>
      <c r="R9" s="11">
        <f>SUM(R6:R8)</f>
        <v/>
      </c>
      <c r="S9" s="93">
        <f>SUM(B9:R9)</f>
        <v/>
      </c>
      <c r="T9" s="11">
        <f>SUM(T6:T8)</f>
        <v/>
      </c>
      <c r="U9" s="11">
        <f>SUM(U6:U8)</f>
        <v/>
      </c>
      <c r="V9" s="11">
        <f>SUM(V6:V8)</f>
        <v/>
      </c>
      <c r="W9" s="11">
        <f>SUM(W6:W8)</f>
        <v/>
      </c>
      <c r="X9" s="11">
        <f>SUM(X6:X8)</f>
        <v/>
      </c>
      <c r="Y9" s="11">
        <f>SUM(Y6:Y8)</f>
        <v/>
      </c>
      <c r="Z9" s="11">
        <f>SUM(Z6:Z8)</f>
        <v/>
      </c>
      <c r="AA9" s="11">
        <f>SUM(AA6:AA8)</f>
        <v/>
      </c>
      <c r="AB9" s="11">
        <f>SUM(AB6:AB8)</f>
        <v/>
      </c>
      <c r="AC9" s="11">
        <f>SUM(AC6:AC8)</f>
        <v/>
      </c>
      <c r="AD9" s="11">
        <f>SUM(AD6:AD8)</f>
        <v/>
      </c>
      <c r="AE9" s="11">
        <f>SUM(AE6:AE8)</f>
        <v/>
      </c>
      <c r="AF9" s="11">
        <f>SUM(AF6:AF8)</f>
        <v/>
      </c>
      <c r="AG9" s="11">
        <f>SUM(AG6:AG8)</f>
        <v/>
      </c>
      <c r="AH9" s="11">
        <f>SUM(AH6:AH8)</f>
        <v/>
      </c>
      <c r="AI9" s="11">
        <f>SUM(AI6:AI8)</f>
        <v/>
      </c>
      <c r="AJ9" s="11">
        <f>SUM(AJ6:AJ8)</f>
        <v/>
      </c>
      <c r="AK9" s="93">
        <f>SUM(T9:AJ9)</f>
        <v/>
      </c>
      <c r="AL9" s="11">
        <f>SUM(AL6:AL8)</f>
        <v/>
      </c>
      <c r="AM9" s="11">
        <f>SUM(AM6:AM8)</f>
        <v/>
      </c>
      <c r="AN9" s="11">
        <f>SUM(AN6:AN8)</f>
        <v/>
      </c>
      <c r="AO9" s="11">
        <f>SUM(AO6:AO8)</f>
        <v/>
      </c>
      <c r="AP9" s="11">
        <f>SUM(AP6:AP8)</f>
        <v/>
      </c>
      <c r="AQ9" s="11">
        <f>SUM(AQ6:AQ8)</f>
        <v/>
      </c>
      <c r="AR9" s="11">
        <f>SUM(AR6:AR8)</f>
        <v/>
      </c>
      <c r="AS9" s="11">
        <f>SUM(AS6:AS8)</f>
        <v/>
      </c>
      <c r="AT9" s="11">
        <f>SUM(AT6:AT8)</f>
        <v/>
      </c>
      <c r="AU9" s="11">
        <f>SUM(AU6:AU8)</f>
        <v/>
      </c>
      <c r="AV9" s="11">
        <f>SUM(AV6:AV8)</f>
        <v/>
      </c>
      <c r="AW9" s="11">
        <f>SUM(AW6:AW8)</f>
        <v/>
      </c>
      <c r="AX9" s="11">
        <f>SUM(AX6:AX8)</f>
        <v/>
      </c>
      <c r="AY9" s="11">
        <f>SUM(AY6:AY8)</f>
        <v/>
      </c>
      <c r="AZ9" s="11">
        <f>SUM(AZ6:AZ8)</f>
        <v/>
      </c>
      <c r="BA9" s="11">
        <f>SUM(BA6:BA8)</f>
        <v/>
      </c>
      <c r="BB9" s="11">
        <f>SUM(BB6:BB8)</f>
        <v/>
      </c>
      <c r="BC9" s="93">
        <f>SUM(AL9:BB9)</f>
        <v/>
      </c>
      <c r="BD9" s="11">
        <f>SUM(BD6:BD8)</f>
        <v/>
      </c>
      <c r="BE9" s="11">
        <f>SUM(BE6:BE8)</f>
        <v/>
      </c>
      <c r="BF9" s="11">
        <f>SUM(BF6:BF8)</f>
        <v/>
      </c>
      <c r="BG9" s="11">
        <f>SUM(BG6:BG8)</f>
        <v/>
      </c>
      <c r="BH9" s="11">
        <f>SUM(BH6:BH8)</f>
        <v/>
      </c>
      <c r="BI9" s="11">
        <f>SUM(BI6:BI8)</f>
        <v/>
      </c>
      <c r="BJ9" s="11">
        <f>SUM(BJ6:BJ8)</f>
        <v/>
      </c>
      <c r="BK9" s="11">
        <f>SUM(BK6:BK8)</f>
        <v/>
      </c>
      <c r="BL9" s="11">
        <f>SUM(BL6:BL8)</f>
        <v/>
      </c>
      <c r="BM9" s="11">
        <f>SUM(BM6:BM8)</f>
        <v/>
      </c>
      <c r="BN9" s="11">
        <f>SUM(BN6:BN8)</f>
        <v/>
      </c>
      <c r="BO9" s="11">
        <f>SUM(BO6:BO8)</f>
        <v/>
      </c>
      <c r="BP9" s="11">
        <f>SUM(BP6:BP8)</f>
        <v/>
      </c>
      <c r="BQ9" s="11">
        <f>SUM(BQ6:BQ8)</f>
        <v/>
      </c>
      <c r="BR9" s="11">
        <f>SUM(BR6:BR8)</f>
        <v/>
      </c>
      <c r="BS9" s="11">
        <f>SUM(BS6:BS8)</f>
        <v/>
      </c>
      <c r="BT9" s="11">
        <f>SUM(BT6:BT8)</f>
        <v/>
      </c>
      <c r="BU9" s="93">
        <f>SUM(BD9:BT9)</f>
        <v/>
      </c>
      <c r="BV9" s="161">
        <f>BU9+BC9+AK9+S9</f>
        <v/>
      </c>
      <c r="BX9" s="162" t="n"/>
    </row>
    <row r="10">
      <c r="A10" s="122" t="n"/>
      <c r="B10" s="11" t="n"/>
      <c r="C10" s="11" t="n"/>
      <c r="D10" s="11" t="n"/>
      <c r="E10" s="11" t="n"/>
      <c r="F10" s="11" t="n"/>
      <c r="G10" s="11" t="n"/>
      <c r="H10" s="11" t="n"/>
      <c r="I10" s="11" t="n"/>
      <c r="J10" s="11" t="n"/>
      <c r="K10" s="11" t="n"/>
      <c r="L10" s="11" t="n"/>
      <c r="M10" s="11" t="n"/>
      <c r="N10" s="11" t="n"/>
      <c r="O10" s="11" t="n"/>
      <c r="P10" s="11" t="n"/>
      <c r="Q10" s="11" t="n"/>
      <c r="R10" s="11" t="n"/>
      <c r="S10" s="93" t="n"/>
      <c r="T10" s="11" t="n"/>
      <c r="U10" s="11" t="n"/>
      <c r="V10" s="11" t="n"/>
      <c r="W10" s="11" t="n"/>
      <c r="X10" s="11" t="n"/>
      <c r="Y10" s="11" t="n"/>
      <c r="Z10" s="11" t="n"/>
      <c r="AA10" s="11" t="n"/>
      <c r="AB10" s="11" t="n"/>
      <c r="AC10" s="11" t="n"/>
      <c r="AD10" s="11" t="n"/>
      <c r="AE10" s="11" t="n"/>
      <c r="AF10" s="11" t="n"/>
      <c r="AG10" s="11" t="n"/>
      <c r="AH10" s="11" t="n"/>
      <c r="AI10" s="11" t="n"/>
      <c r="AJ10" s="11" t="n"/>
      <c r="AK10" s="93" t="n"/>
      <c r="AL10" s="11" t="n"/>
      <c r="AM10" s="11" t="n"/>
      <c r="AN10" s="11" t="n"/>
      <c r="AO10" s="11" t="n"/>
      <c r="AP10" s="11" t="n"/>
      <c r="AQ10" s="11" t="n"/>
      <c r="AR10" s="11" t="n"/>
      <c r="AS10" s="11" t="n"/>
      <c r="AT10" s="11" t="n"/>
      <c r="AU10" s="11" t="n"/>
      <c r="AV10" s="11" t="n"/>
      <c r="AW10" s="11" t="n"/>
      <c r="AX10" s="11" t="n"/>
      <c r="AY10" s="11" t="n"/>
      <c r="AZ10" s="11" t="n"/>
      <c r="BA10" s="11" t="n"/>
      <c r="BB10" s="11" t="n"/>
      <c r="BC10" s="93" t="n"/>
      <c r="BD10" s="11" t="n"/>
      <c r="BE10" s="11" t="n"/>
      <c r="BF10" s="11" t="n"/>
      <c r="BG10" s="11" t="n"/>
      <c r="BH10" s="11" t="n"/>
      <c r="BI10" s="11" t="n"/>
      <c r="BJ10" s="11" t="n"/>
      <c r="BK10" s="11" t="n"/>
      <c r="BL10" s="11" t="n"/>
      <c r="BM10" s="11" t="n"/>
      <c r="BN10" s="11" t="n"/>
      <c r="BO10" s="11" t="n"/>
      <c r="BP10" s="11" t="n"/>
      <c r="BQ10" s="11" t="n"/>
      <c r="BR10" s="11" t="n"/>
      <c r="BS10" s="11" t="n"/>
      <c r="BT10" s="11" t="n"/>
      <c r="BU10" s="93" t="n"/>
      <c r="BV10" s="161" t="n"/>
      <c r="BX10" s="162" t="n"/>
    </row>
    <row r="11">
      <c r="A11" s="123" t="inlineStr">
        <is>
          <t>CONTRIBUTION</t>
        </is>
      </c>
      <c r="B11" s="86">
        <f>B5-B9</f>
        <v/>
      </c>
      <c r="C11" s="86">
        <f>C5-C9</f>
        <v/>
      </c>
      <c r="D11" s="86">
        <f>D5-D9</f>
        <v/>
      </c>
      <c r="E11" s="86">
        <f>E5-E9</f>
        <v/>
      </c>
      <c r="F11" s="86">
        <f>F5-F9</f>
        <v/>
      </c>
      <c r="G11" s="86">
        <f>G5-G9</f>
        <v/>
      </c>
      <c r="H11" s="86">
        <f>H5-H9</f>
        <v/>
      </c>
      <c r="I11" s="86">
        <f>I5-I9</f>
        <v/>
      </c>
      <c r="J11" s="86">
        <f>J5-J9</f>
        <v/>
      </c>
      <c r="K11" s="86">
        <f>K5-K9</f>
        <v/>
      </c>
      <c r="L11" s="86">
        <f>L5-L9</f>
        <v/>
      </c>
      <c r="M11" s="86">
        <f>M5-M9</f>
        <v/>
      </c>
      <c r="N11" s="86">
        <f>N5-N9</f>
        <v/>
      </c>
      <c r="O11" s="86">
        <f>O5-O9</f>
        <v/>
      </c>
      <c r="P11" s="86">
        <f>P5-P9</f>
        <v/>
      </c>
      <c r="Q11" s="86">
        <f>Q5-Q9</f>
        <v/>
      </c>
      <c r="R11" s="86">
        <f>R5-R9</f>
        <v/>
      </c>
      <c r="S11" s="93">
        <f>SUM(B11:R11)</f>
        <v/>
      </c>
      <c r="T11" s="86">
        <f>T5-T9</f>
        <v/>
      </c>
      <c r="U11" s="86">
        <f>U5-U9</f>
        <v/>
      </c>
      <c r="V11" s="86">
        <f>V5-V9</f>
        <v/>
      </c>
      <c r="W11" s="86">
        <f>W5-W9</f>
        <v/>
      </c>
      <c r="X11" s="86">
        <f>X5-X9</f>
        <v/>
      </c>
      <c r="Y11" s="86">
        <f>Y5-Y9</f>
        <v/>
      </c>
      <c r="Z11" s="86">
        <f>Z5-Z9</f>
        <v/>
      </c>
      <c r="AA11" s="86">
        <f>AA5-AA9</f>
        <v/>
      </c>
      <c r="AB11" s="86">
        <f>AB5-AB9</f>
        <v/>
      </c>
      <c r="AC11" s="86">
        <f>AC5-AC9</f>
        <v/>
      </c>
      <c r="AD11" s="86">
        <f>AD5-AD9</f>
        <v/>
      </c>
      <c r="AE11" s="86">
        <f>AE5-AE9</f>
        <v/>
      </c>
      <c r="AF11" s="86">
        <f>AF5-AF9</f>
        <v/>
      </c>
      <c r="AG11" s="86">
        <f>AG5-AG9</f>
        <v/>
      </c>
      <c r="AH11" s="86">
        <f>AH5-AH9</f>
        <v/>
      </c>
      <c r="AI11" s="86">
        <f>AI5-AI9</f>
        <v/>
      </c>
      <c r="AJ11" s="86">
        <f>AJ5-AJ9</f>
        <v/>
      </c>
      <c r="AK11" s="93">
        <f>SUM(T11:AJ11)</f>
        <v/>
      </c>
      <c r="AL11" s="86">
        <f>AL5-AL9</f>
        <v/>
      </c>
      <c r="AM11" s="86">
        <f>AM5-AM9</f>
        <v/>
      </c>
      <c r="AN11" s="86">
        <f>AN5-AN9</f>
        <v/>
      </c>
      <c r="AO11" s="86">
        <f>AO5-AO9</f>
        <v/>
      </c>
      <c r="AP11" s="86">
        <f>AP5-AP9</f>
        <v/>
      </c>
      <c r="AQ11" s="86">
        <f>AQ5-AQ9</f>
        <v/>
      </c>
      <c r="AR11" s="86">
        <f>AR5-AR9</f>
        <v/>
      </c>
      <c r="AS11" s="86">
        <f>AS5-AS9</f>
        <v/>
      </c>
      <c r="AT11" s="86">
        <f>AT5-AT9</f>
        <v/>
      </c>
      <c r="AU11" s="86">
        <f>AU5-AU9</f>
        <v/>
      </c>
      <c r="AV11" s="86">
        <f>AV5-AV9</f>
        <v/>
      </c>
      <c r="AW11" s="86">
        <f>AW5-AW9</f>
        <v/>
      </c>
      <c r="AX11" s="86">
        <f>AX5-AX9</f>
        <v/>
      </c>
      <c r="AY11" s="86">
        <f>AY5-AY9</f>
        <v/>
      </c>
      <c r="AZ11" s="86">
        <f>AZ5-AZ9</f>
        <v/>
      </c>
      <c r="BA11" s="86">
        <f>BA5-BA9</f>
        <v/>
      </c>
      <c r="BB11" s="86">
        <f>BB5-BB9</f>
        <v/>
      </c>
      <c r="BC11" s="93">
        <f>SUM(AL11:BB11)</f>
        <v/>
      </c>
      <c r="BD11" s="86">
        <f>BD5-BD9</f>
        <v/>
      </c>
      <c r="BE11" s="86">
        <f>BE5-BE9</f>
        <v/>
      </c>
      <c r="BF11" s="86">
        <f>BF5-BF9</f>
        <v/>
      </c>
      <c r="BG11" s="86">
        <f>BG5-BG9</f>
        <v/>
      </c>
      <c r="BH11" s="86">
        <f>BH5-BH9</f>
        <v/>
      </c>
      <c r="BI11" s="86">
        <f>BI5-BI9</f>
        <v/>
      </c>
      <c r="BJ11" s="86">
        <f>BJ5-BJ9</f>
        <v/>
      </c>
      <c r="BK11" s="86">
        <f>BK5-BK9</f>
        <v/>
      </c>
      <c r="BL11" s="86">
        <f>BL5-BL9</f>
        <v/>
      </c>
      <c r="BM11" s="86">
        <f>BM5-BM9</f>
        <v/>
      </c>
      <c r="BN11" s="86">
        <f>BN5-BN9</f>
        <v/>
      </c>
      <c r="BO11" s="86">
        <f>BO5-BO9</f>
        <v/>
      </c>
      <c r="BP11" s="86">
        <f>BP5-BP9</f>
        <v/>
      </c>
      <c r="BQ11" s="86">
        <f>BQ5-BQ9</f>
        <v/>
      </c>
      <c r="BR11" s="86">
        <f>BR5-BR9</f>
        <v/>
      </c>
      <c r="BS11" s="86">
        <f>BS5-BS9</f>
        <v/>
      </c>
      <c r="BT11" s="86">
        <f>BT5-BT9</f>
        <v/>
      </c>
      <c r="BU11" s="93">
        <f>SUM(BD11:BT11)</f>
        <v/>
      </c>
      <c r="BV11" s="161">
        <f>BU11+BC11+AK11+S11</f>
        <v/>
      </c>
      <c r="BX11" s="162" t="n"/>
    </row>
    <row r="12">
      <c r="A12" s="122" t="n"/>
      <c r="B12" s="163">
        <f>B11/B9</f>
        <v/>
      </c>
      <c r="C12" s="163">
        <f>C11/C9</f>
        <v/>
      </c>
      <c r="D12" s="163">
        <f>D11/D9</f>
        <v/>
      </c>
      <c r="E12" s="163">
        <f>E11/E9</f>
        <v/>
      </c>
      <c r="F12" s="163">
        <f>F11/F9</f>
        <v/>
      </c>
      <c r="G12" s="163">
        <f>G11/G9</f>
        <v/>
      </c>
      <c r="H12" s="163">
        <f>H11/H9</f>
        <v/>
      </c>
      <c r="I12" s="163">
        <f>I11/I9</f>
        <v/>
      </c>
      <c r="J12" s="163">
        <f>J11/J9</f>
        <v/>
      </c>
      <c r="K12" s="163">
        <f>K11/K9</f>
        <v/>
      </c>
      <c r="L12" s="163">
        <f>L11/L9</f>
        <v/>
      </c>
      <c r="M12" s="163">
        <f>M11/M9</f>
        <v/>
      </c>
      <c r="N12" s="163">
        <f>N11/N9</f>
        <v/>
      </c>
      <c r="O12" s="163">
        <f>O11/O9</f>
        <v/>
      </c>
      <c r="P12" s="163">
        <f>P11/P9</f>
        <v/>
      </c>
      <c r="Q12" s="163">
        <f>Q11/Q9</f>
        <v/>
      </c>
      <c r="R12" s="163">
        <f>R11/R9</f>
        <v/>
      </c>
      <c r="S12" s="163">
        <f>S11/S9</f>
        <v/>
      </c>
      <c r="T12" s="163">
        <f>T11/T9</f>
        <v/>
      </c>
      <c r="U12" s="163">
        <f>U11/U9</f>
        <v/>
      </c>
      <c r="V12" s="163">
        <f>V11/V9</f>
        <v/>
      </c>
      <c r="W12" s="163">
        <f>W11/W9</f>
        <v/>
      </c>
      <c r="X12" s="163">
        <f>X11/X9</f>
        <v/>
      </c>
      <c r="Y12" s="163">
        <f>Y11/Y9</f>
        <v/>
      </c>
      <c r="Z12" s="163">
        <f>Z11/Z9</f>
        <v/>
      </c>
      <c r="AA12" s="163">
        <f>AA11/AA9</f>
        <v/>
      </c>
      <c r="AB12" s="163">
        <f>AB11/AB9</f>
        <v/>
      </c>
      <c r="AC12" s="163">
        <f>AC11/AC9</f>
        <v/>
      </c>
      <c r="AD12" s="163">
        <f>AD11/AD9</f>
        <v/>
      </c>
      <c r="AE12" s="163">
        <f>AE11/AE9</f>
        <v/>
      </c>
      <c r="AF12" s="163">
        <f>AF11/AF9</f>
        <v/>
      </c>
      <c r="AG12" s="163">
        <f>AG11/AG9</f>
        <v/>
      </c>
      <c r="AH12" s="163">
        <f>AH11/AH9</f>
        <v/>
      </c>
      <c r="AI12" s="163">
        <f>AI11/AI9</f>
        <v/>
      </c>
      <c r="AJ12" s="163">
        <f>AJ11/AJ9</f>
        <v/>
      </c>
      <c r="AK12" s="163">
        <f>AK11/AK9</f>
        <v/>
      </c>
      <c r="AL12" s="163">
        <f>AL11/AL9</f>
        <v/>
      </c>
      <c r="AM12" s="163">
        <f>AM11/AM9</f>
        <v/>
      </c>
      <c r="AN12" s="163">
        <f>AN11/AN9</f>
        <v/>
      </c>
      <c r="AO12" s="163">
        <f>AO11/AO9</f>
        <v/>
      </c>
      <c r="AP12" s="163">
        <f>AP11/AP9</f>
        <v/>
      </c>
      <c r="AQ12" s="163">
        <f>AQ11/AQ9</f>
        <v/>
      </c>
      <c r="AR12" s="163">
        <f>AR11/AR9</f>
        <v/>
      </c>
      <c r="AS12" s="163">
        <f>AS11/AS9</f>
        <v/>
      </c>
      <c r="AT12" s="163">
        <f>AT11/AT9</f>
        <v/>
      </c>
      <c r="AU12" s="163">
        <f>AU11/AU9</f>
        <v/>
      </c>
      <c r="AV12" s="163">
        <f>AV11/AV9</f>
        <v/>
      </c>
      <c r="AW12" s="163">
        <f>AW11/AW9</f>
        <v/>
      </c>
      <c r="AX12" s="163">
        <f>AX11/AX9</f>
        <v/>
      </c>
      <c r="AY12" s="163">
        <f>AY11/AY9</f>
        <v/>
      </c>
      <c r="AZ12" s="163">
        <f>AZ11/AZ9</f>
        <v/>
      </c>
      <c r="BA12" s="163">
        <f>BA11/BA9</f>
        <v/>
      </c>
      <c r="BB12" s="163">
        <f>BB11/BB9</f>
        <v/>
      </c>
      <c r="BC12" s="163">
        <f>BC11/BC9</f>
        <v/>
      </c>
      <c r="BD12" s="163">
        <f>BD11/BD9</f>
        <v/>
      </c>
      <c r="BE12" s="163">
        <f>BE11/BE9</f>
        <v/>
      </c>
      <c r="BF12" s="163">
        <f>BF11/BF9</f>
        <v/>
      </c>
      <c r="BG12" s="163">
        <f>BG11/BG9</f>
        <v/>
      </c>
      <c r="BH12" s="163">
        <f>BH11/BH9</f>
        <v/>
      </c>
      <c r="BI12" s="163">
        <f>BI11/BI9</f>
        <v/>
      </c>
      <c r="BJ12" s="163">
        <f>BJ11/BJ9</f>
        <v/>
      </c>
      <c r="BK12" s="163">
        <f>BK11/BK9</f>
        <v/>
      </c>
      <c r="BL12" s="163">
        <f>BL11/BL9</f>
        <v/>
      </c>
      <c r="BM12" s="163">
        <f>BM11/BM9</f>
        <v/>
      </c>
      <c r="BN12" s="163">
        <f>BN11/BN9</f>
        <v/>
      </c>
      <c r="BO12" s="163">
        <f>BO11/BO9</f>
        <v/>
      </c>
      <c r="BP12" s="163">
        <f>BP11/BP9</f>
        <v/>
      </c>
      <c r="BQ12" s="163">
        <f>BQ11/BQ9</f>
        <v/>
      </c>
      <c r="BR12" s="163">
        <f>BR11/BR9</f>
        <v/>
      </c>
      <c r="BS12" s="163">
        <f>BS11/BS9</f>
        <v/>
      </c>
      <c r="BT12" s="163">
        <f>BT11/BT9</f>
        <v/>
      </c>
      <c r="BU12" s="163">
        <f>BU11/BU9</f>
        <v/>
      </c>
      <c r="BV12" s="163">
        <f>BV11/BV9</f>
        <v/>
      </c>
      <c r="BX12" s="162" t="n"/>
    </row>
    <row r="13" ht="22.5" customHeight="1" s="393" thickBot="1"/>
    <row r="14" ht="21" customHeight="1" s="393">
      <c r="A14" s="114" t="inlineStr">
        <is>
          <t>2026 Actuals</t>
        </is>
      </c>
      <c r="B14" s="115" t="inlineStr">
        <is>
          <t>Q1</t>
        </is>
      </c>
      <c r="C14" s="115" t="n"/>
      <c r="D14" s="115" t="n"/>
      <c r="E14" s="115" t="n"/>
      <c r="F14" s="115" t="n"/>
      <c r="G14" s="115" t="n"/>
      <c r="H14" s="115" t="n"/>
      <c r="I14" s="115" t="n"/>
      <c r="J14" s="115" t="n"/>
      <c r="K14" s="115" t="n"/>
      <c r="L14" s="115" t="n"/>
      <c r="M14" s="115" t="n"/>
      <c r="N14" s="115" t="n"/>
      <c r="O14" s="115" t="n"/>
      <c r="P14" s="115" t="n"/>
      <c r="Q14" s="115" t="n"/>
      <c r="R14" s="115" t="n"/>
      <c r="S14" s="128" t="n"/>
      <c r="T14" s="115" t="inlineStr">
        <is>
          <t>Q2</t>
        </is>
      </c>
      <c r="U14" s="115" t="inlineStr">
        <is>
          <t>FORECAST DATA</t>
        </is>
      </c>
      <c r="V14" s="115" t="n"/>
      <c r="W14" s="115" t="n"/>
      <c r="X14" s="115" t="n"/>
      <c r="Y14" s="115" t="n"/>
      <c r="Z14" s="115" t="n"/>
      <c r="AA14" s="115" t="n"/>
      <c r="AB14" s="115" t="n"/>
      <c r="AC14" s="115" t="n"/>
      <c r="AD14" s="115" t="n"/>
      <c r="AE14" s="115" t="n"/>
      <c r="AF14" s="115" t="n"/>
      <c r="AG14" s="115" t="n"/>
      <c r="AH14" s="115" t="n"/>
      <c r="AI14" s="115" t="n"/>
      <c r="AJ14" s="115" t="n"/>
      <c r="AK14" s="128" t="n"/>
      <c r="AL14" s="115" t="inlineStr">
        <is>
          <t>Q3</t>
        </is>
      </c>
      <c r="AM14" s="115" t="inlineStr">
        <is>
          <t>FORECAST DATA</t>
        </is>
      </c>
      <c r="AN14" s="115" t="n"/>
      <c r="AO14" s="115" t="n"/>
      <c r="AP14" s="115" t="n"/>
      <c r="AQ14" s="115" t="n"/>
      <c r="AR14" s="115" t="n"/>
      <c r="AS14" s="115" t="n"/>
      <c r="AT14" s="115" t="n"/>
      <c r="AU14" s="115" t="n"/>
      <c r="AV14" s="115" t="n"/>
      <c r="AW14" s="115" t="n"/>
      <c r="AX14" s="115" t="n"/>
      <c r="AY14" s="115" t="n"/>
      <c r="AZ14" s="115" t="n"/>
      <c r="BA14" s="115" t="n"/>
      <c r="BB14" s="115" t="n"/>
      <c r="BC14" s="128" t="n"/>
      <c r="BD14" s="115" t="inlineStr">
        <is>
          <t>Q4</t>
        </is>
      </c>
      <c r="BE14" s="115" t="inlineStr">
        <is>
          <t>FORECAST DATA</t>
        </is>
      </c>
      <c r="BF14" s="115" t="n"/>
      <c r="BG14" s="115" t="n"/>
      <c r="BH14" s="115" t="n"/>
      <c r="BI14" s="115" t="n"/>
      <c r="BJ14" s="115" t="n"/>
      <c r="BK14" s="115" t="n"/>
      <c r="BL14" s="115" t="n"/>
      <c r="BM14" s="115" t="n"/>
      <c r="BN14" s="115" t="n"/>
      <c r="BO14" s="115" t="n"/>
      <c r="BP14" s="115" t="n"/>
      <c r="BQ14" s="115" t="n"/>
      <c r="BR14" s="115" t="n"/>
      <c r="BS14" s="115" t="n"/>
      <c r="BT14" s="115" t="n"/>
      <c r="BU14" s="128" t="n"/>
      <c r="BV14" s="160" t="n"/>
    </row>
    <row r="15" ht="30" customHeight="1" s="393">
      <c r="A15" s="116" t="n"/>
      <c r="B15" s="88" t="inlineStr">
        <is>
          <t>Abacus</t>
        </is>
      </c>
      <c r="C15" s="88" t="inlineStr">
        <is>
          <t>Bees Knees</t>
        </is>
      </c>
      <c r="D15" s="88" t="inlineStr">
        <is>
          <t>Bramleywood</t>
        </is>
      </c>
      <c r="E15" s="88" t="inlineStr">
        <is>
          <t>Cedars</t>
        </is>
      </c>
      <c r="F15" s="88" t="inlineStr">
        <is>
          <t>Hazebrouck</t>
        </is>
      </c>
      <c r="G15" s="88" t="inlineStr">
        <is>
          <t>Kingsclere</t>
        </is>
      </c>
      <c r="H15" s="88" t="inlineStr">
        <is>
          <t>Merrydale</t>
        </is>
      </c>
      <c r="I15" s="88" t="inlineStr">
        <is>
          <t>Stepping Stones</t>
        </is>
      </c>
      <c r="J15" s="88" t="inlineStr">
        <is>
          <t>Happitots</t>
        </is>
      </c>
      <c r="K15" s="88" t="inlineStr">
        <is>
          <t>Northumberland</t>
        </is>
      </c>
      <c r="L15" s="88" t="inlineStr">
        <is>
          <t>Smart Tots</t>
        </is>
      </c>
      <c r="M15" s="88" t="inlineStr">
        <is>
          <t>Lower Earley</t>
        </is>
      </c>
      <c r="N15" s="88" t="inlineStr">
        <is>
          <t>Woosehill</t>
        </is>
      </c>
      <c r="O15" s="88" t="inlineStr">
        <is>
          <t>Our Den</t>
        </is>
      </c>
      <c r="P15" s="88" t="inlineStr">
        <is>
          <t>Finchampstead</t>
        </is>
      </c>
      <c r="Q15" s="88" t="inlineStr">
        <is>
          <t>Boot Farm</t>
        </is>
      </c>
      <c r="R15" s="88" t="inlineStr">
        <is>
          <t>Saltway</t>
        </is>
      </c>
      <c r="S15" s="90" t="inlineStr">
        <is>
          <t>Totals</t>
        </is>
      </c>
      <c r="T15" s="88" t="inlineStr">
        <is>
          <t>Abacus</t>
        </is>
      </c>
      <c r="U15" s="88" t="inlineStr">
        <is>
          <t>Bees Knees</t>
        </is>
      </c>
      <c r="V15" s="88" t="inlineStr">
        <is>
          <t>Bramleywood</t>
        </is>
      </c>
      <c r="W15" s="88" t="inlineStr">
        <is>
          <t>Cedars</t>
        </is>
      </c>
      <c r="X15" s="88" t="inlineStr">
        <is>
          <t>Hazebrouck</t>
        </is>
      </c>
      <c r="Y15" s="88" t="inlineStr">
        <is>
          <t>Kingsclere</t>
        </is>
      </c>
      <c r="Z15" s="88" t="inlineStr">
        <is>
          <t>Merrydale</t>
        </is>
      </c>
      <c r="AA15" s="88" t="inlineStr">
        <is>
          <t>Stepping Stones</t>
        </is>
      </c>
      <c r="AB15" s="88" t="inlineStr">
        <is>
          <t>Happitots</t>
        </is>
      </c>
      <c r="AC15" s="88" t="inlineStr">
        <is>
          <t>Northumberland</t>
        </is>
      </c>
      <c r="AD15" s="88" t="inlineStr">
        <is>
          <t>Smart Tots</t>
        </is>
      </c>
      <c r="AE15" s="88" t="inlineStr">
        <is>
          <t>Lower Earley</t>
        </is>
      </c>
      <c r="AF15" s="88" t="inlineStr">
        <is>
          <t>Woosehill</t>
        </is>
      </c>
      <c r="AG15" s="88" t="inlineStr">
        <is>
          <t>Our Den</t>
        </is>
      </c>
      <c r="AH15" s="88" t="inlineStr">
        <is>
          <t>Finchampstead</t>
        </is>
      </c>
      <c r="AI15" s="88" t="inlineStr">
        <is>
          <t>Boot Farm</t>
        </is>
      </c>
      <c r="AJ15" s="88" t="inlineStr">
        <is>
          <t>Saltway</t>
        </is>
      </c>
      <c r="AK15" s="90" t="inlineStr">
        <is>
          <t>Totals</t>
        </is>
      </c>
      <c r="AL15" s="88" t="inlineStr">
        <is>
          <t>Abacus</t>
        </is>
      </c>
      <c r="AM15" s="88" t="inlineStr">
        <is>
          <t>Bees Knees</t>
        </is>
      </c>
      <c r="AN15" s="88" t="inlineStr">
        <is>
          <t>Bramleywood</t>
        </is>
      </c>
      <c r="AO15" s="88" t="inlineStr">
        <is>
          <t>Cedars</t>
        </is>
      </c>
      <c r="AP15" s="88" t="inlineStr">
        <is>
          <t>Hazebrouck</t>
        </is>
      </c>
      <c r="AQ15" s="88" t="inlineStr">
        <is>
          <t>Kingsclere</t>
        </is>
      </c>
      <c r="AR15" s="88" t="inlineStr">
        <is>
          <t>Merrydale</t>
        </is>
      </c>
      <c r="AS15" s="88" t="inlineStr">
        <is>
          <t>Stepping Stones</t>
        </is>
      </c>
      <c r="AT15" s="88" t="inlineStr">
        <is>
          <t>Happitots</t>
        </is>
      </c>
      <c r="AU15" s="88" t="inlineStr">
        <is>
          <t>Northumberland</t>
        </is>
      </c>
      <c r="AV15" s="88" t="inlineStr">
        <is>
          <t>Smart Tots</t>
        </is>
      </c>
      <c r="AW15" s="88" t="inlineStr">
        <is>
          <t>Lower Earley</t>
        </is>
      </c>
      <c r="AX15" s="88" t="inlineStr">
        <is>
          <t>Woosehill</t>
        </is>
      </c>
      <c r="AY15" s="88" t="inlineStr">
        <is>
          <t>Our Den</t>
        </is>
      </c>
      <c r="AZ15" s="88" t="inlineStr">
        <is>
          <t>Finchampstead</t>
        </is>
      </c>
      <c r="BA15" s="88" t="inlineStr">
        <is>
          <t>Boot Farm</t>
        </is>
      </c>
      <c r="BB15" s="88" t="inlineStr">
        <is>
          <t>Saltway</t>
        </is>
      </c>
      <c r="BC15" s="90" t="inlineStr">
        <is>
          <t>Totals</t>
        </is>
      </c>
      <c r="BD15" s="88" t="inlineStr">
        <is>
          <t>Abacus</t>
        </is>
      </c>
      <c r="BE15" s="88" t="inlineStr">
        <is>
          <t>Bees Knees</t>
        </is>
      </c>
      <c r="BF15" s="88" t="inlineStr">
        <is>
          <t>Bramleywood</t>
        </is>
      </c>
      <c r="BG15" s="88" t="inlineStr">
        <is>
          <t>Cedars</t>
        </is>
      </c>
      <c r="BH15" s="88" t="inlineStr">
        <is>
          <t>Hazebrouck</t>
        </is>
      </c>
      <c r="BI15" s="88" t="inlineStr">
        <is>
          <t>Kingsclere</t>
        </is>
      </c>
      <c r="BJ15" s="88" t="inlineStr">
        <is>
          <t>Merrydale</t>
        </is>
      </c>
      <c r="BK15" s="88" t="inlineStr">
        <is>
          <t>Stepping Stones</t>
        </is>
      </c>
      <c r="BL15" s="88" t="inlineStr">
        <is>
          <t>Happitots</t>
        </is>
      </c>
      <c r="BM15" s="88" t="inlineStr">
        <is>
          <t>Northumberland</t>
        </is>
      </c>
      <c r="BN15" s="88" t="inlineStr">
        <is>
          <t>Smart Tots</t>
        </is>
      </c>
      <c r="BO15" s="88" t="inlineStr">
        <is>
          <t>Lower Earley</t>
        </is>
      </c>
      <c r="BP15" s="88" t="inlineStr">
        <is>
          <t>Woosehill</t>
        </is>
      </c>
      <c r="BQ15" s="88" t="inlineStr">
        <is>
          <t>Our Den</t>
        </is>
      </c>
      <c r="BR15" s="88" t="inlineStr">
        <is>
          <t>Finchampstead</t>
        </is>
      </c>
      <c r="BS15" s="88" t="inlineStr">
        <is>
          <t>Boot Farm</t>
        </is>
      </c>
      <c r="BT15" s="88" t="inlineStr">
        <is>
          <t>Saltway</t>
        </is>
      </c>
      <c r="BU15" s="90" t="inlineStr">
        <is>
          <t>Totals</t>
        </is>
      </c>
      <c r="BV15" s="117" t="inlineStr">
        <is>
          <t>Year Total</t>
        </is>
      </c>
    </row>
    <row r="16">
      <c r="A16" s="122" t="inlineStr">
        <is>
          <t>Total Income</t>
        </is>
      </c>
      <c r="B16" s="7">
        <f>SUM('[1]ABA P&amp;L'!$O11:$Q11)</f>
        <v/>
      </c>
      <c r="C16" s="7">
        <f>SUM('[1]BK P&amp;L'!$O11:$Q11)</f>
        <v/>
      </c>
      <c r="D16" s="7">
        <f>SUM('[1]BW P&amp;L'!$O11:$Q11)</f>
        <v/>
      </c>
      <c r="E16" s="7">
        <f>SUM('[1]CED P&amp;L'!$O11:$Q11)</f>
        <v/>
      </c>
      <c r="F16" s="7">
        <f>SUM('[1]HB P&amp;L'!$O11:$Q11)</f>
        <v/>
      </c>
      <c r="G16" s="7">
        <f>SUM('[1]KIN P&amp;L'!$O11:$Q11)</f>
        <v/>
      </c>
      <c r="H16" s="7">
        <f>SUM('[1]MER P&amp;L'!$O11:$Q11)</f>
        <v/>
      </c>
      <c r="I16" s="7">
        <f>SUM('[1]SST P&amp;L'!$O11:$Q11)</f>
        <v/>
      </c>
      <c r="J16" s="7">
        <f>SUM('[1]HDN P&amp;L'!$O11:$Q11)</f>
        <v/>
      </c>
      <c r="K16" s="7">
        <f>SUM('[1]NDN P&amp;L'!$O11:$Q11)</f>
        <v/>
      </c>
      <c r="L16" s="7">
        <f>SUM('[1]SDN P&amp;L'!$O11:$Q11)</f>
        <v/>
      </c>
      <c r="M16" s="7">
        <f>SUM('[1]LE P&amp;L'!$O11:$Q11)</f>
        <v/>
      </c>
      <c r="N16" s="7">
        <f>SUM('[1]WH P&amp;L'!$O11:$Q11)</f>
        <v/>
      </c>
      <c r="O16" s="7">
        <f>SUM('[1]HS P&amp;L'!$O11:$Q11)</f>
        <v/>
      </c>
      <c r="P16" s="7">
        <f>SUM('[1]FH P&amp;L'!$O11:$Q11)</f>
        <v/>
      </c>
      <c r="Q16" s="7">
        <f>SUM('[1]HAB P&amp;L'!$O11:$Q11)</f>
        <v/>
      </c>
      <c r="R16" s="7">
        <f>SUM('[1]SALT P&amp;L'!$O11:$Q11)</f>
        <v/>
      </c>
      <c r="S16" s="93">
        <f>SUM(B16:R16)</f>
        <v/>
      </c>
      <c r="T16" s="7">
        <f>SUM('[1]ABA P&amp;L'!$R11:$T11)</f>
        <v/>
      </c>
      <c r="U16" s="7">
        <f>SUM('[1]BK P&amp;L'!$R11:$T11)</f>
        <v/>
      </c>
      <c r="V16" s="7">
        <f>SUM('[1]BW P&amp;L'!$R11:$T11)</f>
        <v/>
      </c>
      <c r="W16" s="7">
        <f>SUM('[1]CED P&amp;L'!$R11:$T11)</f>
        <v/>
      </c>
      <c r="X16" s="7">
        <f>SUM('[1]HB P&amp;L'!$R11:$T11)</f>
        <v/>
      </c>
      <c r="Y16" s="7">
        <f>SUM('[1]KIN P&amp;L'!$R11:$T11)</f>
        <v/>
      </c>
      <c r="Z16" s="7">
        <f>SUM('[1]MER P&amp;L'!$R11:$T11)</f>
        <v/>
      </c>
      <c r="AA16" s="7">
        <f>SUM('[1]SST P&amp;L'!$R11:$T11)</f>
        <v/>
      </c>
      <c r="AB16" s="7">
        <f>SUM('[1]HDN P&amp;L'!$R11:$T11)</f>
        <v/>
      </c>
      <c r="AC16" s="7">
        <f>SUM('[1]NDN P&amp;L'!$R11:$T11)</f>
        <v/>
      </c>
      <c r="AD16" s="7">
        <f>SUM('[1]SDN P&amp;L'!$R11:$T11)</f>
        <v/>
      </c>
      <c r="AE16" s="7">
        <f>SUM('[1]LE P&amp;L'!$R11:$T11)</f>
        <v/>
      </c>
      <c r="AF16" s="7">
        <f>SUM('[1]WH P&amp;L'!$R11:$T11)</f>
        <v/>
      </c>
      <c r="AG16" s="7">
        <f>SUM('[1]HS P&amp;L'!$R11:$T11)</f>
        <v/>
      </c>
      <c r="AH16" s="7">
        <f>SUM('[1]FH P&amp;L'!$R11:$T11)</f>
        <v/>
      </c>
      <c r="AI16" s="7">
        <f>SUM('[1]HAB P&amp;L'!$R11:$T11)</f>
        <v/>
      </c>
      <c r="AJ16" s="7">
        <f>SUM('[1]SALT P&amp;L'!$R11:$T11)</f>
        <v/>
      </c>
      <c r="AK16" s="93">
        <f>SUM(T16:AJ16)</f>
        <v/>
      </c>
      <c r="AL16" s="7">
        <f>SUM('[1]ABA P&amp;L'!$U11:$W11)</f>
        <v/>
      </c>
      <c r="AM16" s="7">
        <f>SUM('[1]BK P&amp;L'!$U11:$W11)</f>
        <v/>
      </c>
      <c r="AN16" s="7">
        <f>SUM('[1]BW P&amp;L'!$U11:$W11)</f>
        <v/>
      </c>
      <c r="AO16" s="7">
        <f>SUM('[1]CED P&amp;L'!$U11:$W11)</f>
        <v/>
      </c>
      <c r="AP16" s="7">
        <f>SUM('[1]HB P&amp;L'!$U11:$W11)</f>
        <v/>
      </c>
      <c r="AQ16" s="7">
        <f>SUM('[1]KIN P&amp;L'!$U11:$W11)</f>
        <v/>
      </c>
      <c r="AR16" s="7">
        <f>SUM('[1]MER P&amp;L'!$U11:$W11)</f>
        <v/>
      </c>
      <c r="AS16" s="7">
        <f>SUM('[1]SST P&amp;L'!$U11:$W11)</f>
        <v/>
      </c>
      <c r="AT16" s="7">
        <f>SUM('[1]HDN P&amp;L'!$U11:$W11)</f>
        <v/>
      </c>
      <c r="AU16" s="7">
        <f>SUM('[1]NDN P&amp;L'!$U11:$W11)</f>
        <v/>
      </c>
      <c r="AV16" s="7">
        <f>SUM('[1]SDN P&amp;L'!$U11:$W11)</f>
        <v/>
      </c>
      <c r="AW16" s="7">
        <f>SUM('[1]LE P&amp;L'!$U11:$W11)</f>
        <v/>
      </c>
      <c r="AX16" s="7">
        <f>SUM('[1]WH P&amp;L'!$U11:$W11)</f>
        <v/>
      </c>
      <c r="AY16" s="7">
        <f>SUM('[1]HS P&amp;L'!$U11:$W11)</f>
        <v/>
      </c>
      <c r="AZ16" s="7">
        <f>SUM('[1]FH P&amp;L'!$U11:$W11)</f>
        <v/>
      </c>
      <c r="BA16" s="7">
        <f>SUM('[1]HAB P&amp;L'!$U11:$W11)</f>
        <v/>
      </c>
      <c r="BB16" s="7">
        <f>SUM('[1]SALT P&amp;L'!$U11:$W11)</f>
        <v/>
      </c>
      <c r="BC16" s="93">
        <f>SUM(AL16:BB16)</f>
        <v/>
      </c>
      <c r="BD16" s="7">
        <f>SUM('[1]ABA P&amp;L'!$X11:$Z11)</f>
        <v/>
      </c>
      <c r="BE16" s="7">
        <f>SUM('[1]BK P&amp;L'!$X11:$Z11)</f>
        <v/>
      </c>
      <c r="BF16" s="7">
        <f>SUM('[1]BW P&amp;L'!$X11:$Z11)</f>
        <v/>
      </c>
      <c r="BG16" s="7">
        <f>SUM('[1]CED P&amp;L'!$X11:$Z11)</f>
        <v/>
      </c>
      <c r="BH16" s="7">
        <f>SUM('[1]HB P&amp;L'!$X11:$Z11)</f>
        <v/>
      </c>
      <c r="BI16" s="7">
        <f>SUM('[1]KIN P&amp;L'!$X11:$Z11)</f>
        <v/>
      </c>
      <c r="BJ16" s="7">
        <f>SUM('[1]MER P&amp;L'!$X11:$Z11)</f>
        <v/>
      </c>
      <c r="BK16" s="7">
        <f>SUM('[1]SST P&amp;L'!$X11:$Z11)</f>
        <v/>
      </c>
      <c r="BL16" s="7">
        <f>SUM('[1]HDN P&amp;L'!$X11:$Z11)</f>
        <v/>
      </c>
      <c r="BM16" s="7">
        <f>SUM('[1]NDN P&amp;L'!$X11:$Z11)</f>
        <v/>
      </c>
      <c r="BN16" s="7">
        <f>SUM('[1]SDN P&amp;L'!$X11:$Z11)</f>
        <v/>
      </c>
      <c r="BO16" s="7">
        <f>SUM('[1]LE P&amp;L'!$X11:$Z11)</f>
        <v/>
      </c>
      <c r="BP16" s="7">
        <f>SUM('[1]WH P&amp;L'!$X11:$Z11)</f>
        <v/>
      </c>
      <c r="BQ16" s="7">
        <f>SUM('[1]HS P&amp;L'!$X11:$Z11)</f>
        <v/>
      </c>
      <c r="BR16" s="7">
        <f>SUM('[1]FH P&amp;L'!$X11:$Z11)</f>
        <v/>
      </c>
      <c r="BS16" s="7">
        <f>SUM('[1]HAB P&amp;L'!$X11:$Z11)</f>
        <v/>
      </c>
      <c r="BT16" s="7">
        <f>SUM('[1]SALT P&amp;L'!$X11:$Z11)</f>
        <v/>
      </c>
      <c r="BU16" s="93">
        <f>SUM(BD16:BT16)</f>
        <v/>
      </c>
      <c r="BV16" s="161">
        <f>BU16+BC16+AK16+S16</f>
        <v/>
      </c>
      <c r="BX16" s="162" t="n"/>
    </row>
    <row r="17">
      <c r="A17" s="122" t="inlineStr">
        <is>
          <t>Total Personnel</t>
        </is>
      </c>
      <c r="B17" s="7">
        <f>SUM('[1]ABA P&amp;L'!$O23:$Q23)</f>
        <v/>
      </c>
      <c r="C17" s="7">
        <f>SUM('[1]BK P&amp;L'!$O23:$Q23)</f>
        <v/>
      </c>
      <c r="D17" s="7">
        <f>SUM('[1]BW P&amp;L'!$O23:$Q23)</f>
        <v/>
      </c>
      <c r="E17" s="7">
        <f>SUM('[1]CED P&amp;L'!$O23:$Q23)</f>
        <v/>
      </c>
      <c r="F17" s="7">
        <f>SUM('[1]HB P&amp;L'!$O23:$Q23)</f>
        <v/>
      </c>
      <c r="G17" s="7">
        <f>SUM('[1]KIN P&amp;L'!$O23:$Q23)</f>
        <v/>
      </c>
      <c r="H17" s="7">
        <f>SUM('[1]MER P&amp;L'!$O23:$Q23)</f>
        <v/>
      </c>
      <c r="I17" s="7">
        <f>SUM('[1]SST P&amp;L'!$O23:$Q23)</f>
        <v/>
      </c>
      <c r="J17" s="7">
        <f>SUM('[1]HDN P&amp;L'!$O23:$Q23)</f>
        <v/>
      </c>
      <c r="K17" s="7">
        <f>SUM('[1]NDN P&amp;L'!$O23:$Q23)</f>
        <v/>
      </c>
      <c r="L17" s="7">
        <f>SUM('[1]SDN P&amp;L'!$O23:$Q23)</f>
        <v/>
      </c>
      <c r="M17" s="7">
        <f>SUM('[1]LE P&amp;L'!$O23:$Q23)</f>
        <v/>
      </c>
      <c r="N17" s="7">
        <f>SUM('[1]WH P&amp;L'!$O23:$Q23)</f>
        <v/>
      </c>
      <c r="O17" s="7">
        <f>SUM('[1]HS P&amp;L'!$O23:$Q23)</f>
        <v/>
      </c>
      <c r="P17" s="7">
        <f>SUM('[1]FH P&amp;L'!$O23:$Q23)</f>
        <v/>
      </c>
      <c r="Q17" s="7">
        <f>SUM('[1]HAB P&amp;L'!$O23:$Q23)</f>
        <v/>
      </c>
      <c r="R17" s="7">
        <f>SUM('[1]SALT P&amp;L'!$O23:$Q23)</f>
        <v/>
      </c>
      <c r="S17" s="93">
        <f>SUM(B17:R17)</f>
        <v/>
      </c>
      <c r="T17" s="7">
        <f>SUM('[1]ABA P&amp;L'!$R23:$T23)</f>
        <v/>
      </c>
      <c r="U17" s="7">
        <f>SUM('[1]BK P&amp;L'!$R23:$T23)</f>
        <v/>
      </c>
      <c r="V17" s="7">
        <f>SUM('[1]BW P&amp;L'!$R23:$T23)</f>
        <v/>
      </c>
      <c r="W17" s="7">
        <f>SUM('[1]CED P&amp;L'!$R23:$T23)</f>
        <v/>
      </c>
      <c r="X17" s="7">
        <f>SUM('[1]HB P&amp;L'!$R23:$T23)</f>
        <v/>
      </c>
      <c r="Y17" s="7">
        <f>SUM('[1]KIN P&amp;L'!$R23:$T23)</f>
        <v/>
      </c>
      <c r="Z17" s="7">
        <f>SUM('[1]MER P&amp;L'!$R23:$T23)</f>
        <v/>
      </c>
      <c r="AA17" s="7">
        <f>SUM('[1]SST P&amp;L'!$R23:$T23)</f>
        <v/>
      </c>
      <c r="AB17" s="7">
        <f>SUM('[1]HDN P&amp;L'!$R23:$T23)</f>
        <v/>
      </c>
      <c r="AC17" s="7">
        <f>SUM('[1]NDN P&amp;L'!$R23:$T23)</f>
        <v/>
      </c>
      <c r="AD17" s="7">
        <f>SUM('[1]SDN P&amp;L'!$R23:$T23)</f>
        <v/>
      </c>
      <c r="AE17" s="7">
        <f>SUM('[1]LE P&amp;L'!$R23:$T23)</f>
        <v/>
      </c>
      <c r="AF17" s="7">
        <f>SUM('[1]WH P&amp;L'!$R23:$T23)</f>
        <v/>
      </c>
      <c r="AG17" s="7">
        <f>SUM('[1]HS P&amp;L'!$R23:$T23)</f>
        <v/>
      </c>
      <c r="AH17" s="7">
        <f>SUM('[1]FH P&amp;L'!$R23:$T23)</f>
        <v/>
      </c>
      <c r="AI17" s="7">
        <f>SUM('[1]HAB P&amp;L'!$R23:$T23)</f>
        <v/>
      </c>
      <c r="AJ17" s="7">
        <f>SUM('[1]SALT P&amp;L'!$R23:$T23)</f>
        <v/>
      </c>
      <c r="AK17" s="93">
        <f>SUM(T17:AJ17)</f>
        <v/>
      </c>
      <c r="AL17" s="7">
        <f>SUM('[1]ABA P&amp;L'!$U23:$W23)</f>
        <v/>
      </c>
      <c r="AM17" s="7">
        <f>SUM('[1]BK P&amp;L'!$U23:$W23)</f>
        <v/>
      </c>
      <c r="AN17" s="7">
        <f>SUM('[1]BW P&amp;L'!$U23:$W23)</f>
        <v/>
      </c>
      <c r="AO17" s="7">
        <f>SUM('[1]CED P&amp;L'!$U23:$W23)</f>
        <v/>
      </c>
      <c r="AP17" s="7">
        <f>SUM('[1]HB P&amp;L'!$U23:$W23)</f>
        <v/>
      </c>
      <c r="AQ17" s="7">
        <f>SUM('[1]KIN P&amp;L'!$U23:$W23)</f>
        <v/>
      </c>
      <c r="AR17" s="7">
        <f>SUM('[1]MER P&amp;L'!$U23:$W23)</f>
        <v/>
      </c>
      <c r="AS17" s="7">
        <f>SUM('[1]SST P&amp;L'!$U23:$W23)</f>
        <v/>
      </c>
      <c r="AT17" s="7">
        <f>SUM('[1]HDN P&amp;L'!$U23:$W23)</f>
        <v/>
      </c>
      <c r="AU17" s="7">
        <f>SUM('[1]NDN P&amp;L'!$U23:$W23)</f>
        <v/>
      </c>
      <c r="AV17" s="7">
        <f>SUM('[1]SDN P&amp;L'!$U23:$W23)</f>
        <v/>
      </c>
      <c r="AW17" s="7">
        <f>SUM('[1]LE P&amp;L'!$U23:$W23)</f>
        <v/>
      </c>
      <c r="AX17" s="7">
        <f>SUM('[1]WH P&amp;L'!$U23:$W23)</f>
        <v/>
      </c>
      <c r="AY17" s="7">
        <f>SUM('[1]HS P&amp;L'!$U23:$W23)</f>
        <v/>
      </c>
      <c r="AZ17" s="7">
        <f>SUM('[1]FH P&amp;L'!$U23:$W23)</f>
        <v/>
      </c>
      <c r="BA17" s="7">
        <f>SUM('[1]HAB P&amp;L'!$U23:$W23)</f>
        <v/>
      </c>
      <c r="BB17" s="7">
        <f>SUM('[1]SALT P&amp;L'!$U23:$W23)</f>
        <v/>
      </c>
      <c r="BC17" s="93">
        <f>SUM(AL17:BB17)</f>
        <v/>
      </c>
      <c r="BD17" s="7">
        <f>SUM('[1]ABA P&amp;L'!$X23:$Z23)</f>
        <v/>
      </c>
      <c r="BE17" s="7">
        <f>SUM('[1]BK P&amp;L'!$X23:$Z23)</f>
        <v/>
      </c>
      <c r="BF17" s="7">
        <f>SUM('[1]BW P&amp;L'!$X23:$Z23)</f>
        <v/>
      </c>
      <c r="BG17" s="7">
        <f>SUM('[1]CED P&amp;L'!$X23:$Z23)</f>
        <v/>
      </c>
      <c r="BH17" s="7">
        <f>SUM('[1]HB P&amp;L'!$X23:$Z23)</f>
        <v/>
      </c>
      <c r="BI17" s="7">
        <f>SUM('[1]KIN P&amp;L'!$X23:$Z23)</f>
        <v/>
      </c>
      <c r="BJ17" s="7">
        <f>SUM('[1]MER P&amp;L'!$X23:$Z23)</f>
        <v/>
      </c>
      <c r="BK17" s="7">
        <f>SUM('[1]SST P&amp;L'!$X23:$Z23)</f>
        <v/>
      </c>
      <c r="BL17" s="7">
        <f>SUM('[1]HDN P&amp;L'!$X23:$Z23)</f>
        <v/>
      </c>
      <c r="BM17" s="7">
        <f>SUM('[1]NDN P&amp;L'!$X23:$Z23)</f>
        <v/>
      </c>
      <c r="BN17" s="7">
        <f>SUM('[1]SDN P&amp;L'!$X23:$Z23)</f>
        <v/>
      </c>
      <c r="BO17" s="7">
        <f>SUM('[1]LE P&amp;L'!$X23:$Z23)</f>
        <v/>
      </c>
      <c r="BP17" s="7">
        <f>SUM('[1]WH P&amp;L'!$X23:$Z23)</f>
        <v/>
      </c>
      <c r="BQ17" s="7">
        <f>SUM('[1]HS P&amp;L'!$X23:$Z23)</f>
        <v/>
      </c>
      <c r="BR17" s="7">
        <f>SUM('[1]FH P&amp;L'!$X23:$Z23)</f>
        <v/>
      </c>
      <c r="BS17" s="7">
        <f>SUM('[1]HAB P&amp;L'!$X23:$Z23)</f>
        <v/>
      </c>
      <c r="BT17" s="7">
        <f>SUM('[1]SALT P&amp;L'!$X23:$Z23)</f>
        <v/>
      </c>
      <c r="BU17" s="93">
        <f>SUM(BD17:BT17)</f>
        <v/>
      </c>
      <c r="BV17" s="161">
        <f>BU17+BC17+AK17+S17</f>
        <v/>
      </c>
      <c r="BX17" s="162" t="n"/>
    </row>
    <row r="18">
      <c r="A18" s="122" t="inlineStr">
        <is>
          <t>Total Childcare Costs</t>
        </is>
      </c>
      <c r="B18" s="7">
        <f>SUM('[1]ABA P&amp;L'!$O32:$Q32)</f>
        <v/>
      </c>
      <c r="C18" s="7">
        <f>SUM('[1]BK P&amp;L'!$O32:$Q32)</f>
        <v/>
      </c>
      <c r="D18" s="7">
        <f>SUM('[1]BW P&amp;L'!$O32:$Q32)</f>
        <v/>
      </c>
      <c r="E18" s="7">
        <f>SUM('[1]CED P&amp;L'!$O32:$Q32)</f>
        <v/>
      </c>
      <c r="F18" s="7">
        <f>SUM('[1]HB P&amp;L'!$O32:$Q32)</f>
        <v/>
      </c>
      <c r="G18" s="7">
        <f>SUM('[1]KIN P&amp;L'!$O32:$Q32)</f>
        <v/>
      </c>
      <c r="H18" s="7">
        <f>SUM('[1]MER P&amp;L'!$O32:$Q32)</f>
        <v/>
      </c>
      <c r="I18" s="7">
        <f>SUM('[1]SST P&amp;L'!$O32:$Q32)</f>
        <v/>
      </c>
      <c r="J18" s="7">
        <f>SUM('[1]HDN P&amp;L'!$O32:$Q32)</f>
        <v/>
      </c>
      <c r="K18" s="7">
        <f>SUM('[1]NDN P&amp;L'!$O32:$Q32)</f>
        <v/>
      </c>
      <c r="L18" s="7">
        <f>SUM('[1]SDN P&amp;L'!$O32:$Q32)</f>
        <v/>
      </c>
      <c r="M18" s="7">
        <f>SUM('[1]LE P&amp;L'!$O32:$Q32)</f>
        <v/>
      </c>
      <c r="N18" s="7">
        <f>SUM('[1]WH P&amp;L'!$O32:$Q32)</f>
        <v/>
      </c>
      <c r="O18" s="7">
        <f>SUM('[1]HS P&amp;L'!$O32:$Q32)</f>
        <v/>
      </c>
      <c r="P18" s="7">
        <f>SUM('[1]FH P&amp;L'!$O32:$Q32)</f>
        <v/>
      </c>
      <c r="Q18" s="7">
        <f>SUM('[1]HAB P&amp;L'!$O32:$Q32)</f>
        <v/>
      </c>
      <c r="R18" s="7">
        <f>SUM('[1]SALT P&amp;L'!$O32:$Q32)</f>
        <v/>
      </c>
      <c r="S18" s="93">
        <f>SUM(B18:R18)</f>
        <v/>
      </c>
      <c r="T18" s="7">
        <f>SUM('[1]ABA P&amp;L'!$R32:$T32)</f>
        <v/>
      </c>
      <c r="U18" s="7">
        <f>SUM('[1]BK P&amp;L'!$R32:$T32)</f>
        <v/>
      </c>
      <c r="V18" s="7">
        <f>SUM('[1]BW P&amp;L'!$R32:$T32)</f>
        <v/>
      </c>
      <c r="W18" s="7">
        <f>SUM('[1]CED P&amp;L'!$R32:$T32)</f>
        <v/>
      </c>
      <c r="X18" s="7">
        <f>SUM('[1]HB P&amp;L'!$R32:$T32)</f>
        <v/>
      </c>
      <c r="Y18" s="7">
        <f>SUM('[1]KIN P&amp;L'!$R32:$T32)</f>
        <v/>
      </c>
      <c r="Z18" s="7">
        <f>SUM('[1]MER P&amp;L'!$R32:$T32)</f>
        <v/>
      </c>
      <c r="AA18" s="7">
        <f>SUM('[1]SST P&amp;L'!$R32:$T32)</f>
        <v/>
      </c>
      <c r="AB18" s="7">
        <f>SUM('[1]HDN P&amp;L'!$R32:$T32)</f>
        <v/>
      </c>
      <c r="AC18" s="7">
        <f>SUM('[1]NDN P&amp;L'!$R32:$T32)</f>
        <v/>
      </c>
      <c r="AD18" s="7">
        <f>SUM('[1]SDN P&amp;L'!$R32:$T32)</f>
        <v/>
      </c>
      <c r="AE18" s="7">
        <f>SUM('[1]LE P&amp;L'!$R32:$T32)</f>
        <v/>
      </c>
      <c r="AF18" s="7">
        <f>SUM('[1]WH P&amp;L'!$R32:$T32)</f>
        <v/>
      </c>
      <c r="AG18" s="7">
        <f>SUM('[1]HS P&amp;L'!$R32:$T32)</f>
        <v/>
      </c>
      <c r="AH18" s="7">
        <f>SUM('[1]FH P&amp;L'!$R32:$T32)</f>
        <v/>
      </c>
      <c r="AI18" s="7">
        <f>SUM('[1]HAB P&amp;L'!$R32:$T32)</f>
        <v/>
      </c>
      <c r="AJ18" s="7">
        <f>SUM('[1]SALT P&amp;L'!$R32:$T32)</f>
        <v/>
      </c>
      <c r="AK18" s="93">
        <f>SUM(T18:AJ18)</f>
        <v/>
      </c>
      <c r="AL18" s="7">
        <f>SUM('[1]ABA P&amp;L'!$U32:$W32)</f>
        <v/>
      </c>
      <c r="AM18" s="7">
        <f>SUM('[1]BK P&amp;L'!$U32:$W32)</f>
        <v/>
      </c>
      <c r="AN18" s="7">
        <f>SUM('[1]BW P&amp;L'!$U32:$W32)</f>
        <v/>
      </c>
      <c r="AO18" s="7">
        <f>SUM('[1]CED P&amp;L'!$U32:$W32)</f>
        <v/>
      </c>
      <c r="AP18" s="7">
        <f>SUM('[1]HB P&amp;L'!$U32:$W32)</f>
        <v/>
      </c>
      <c r="AQ18" s="7">
        <f>SUM('[1]KIN P&amp;L'!$U32:$W32)</f>
        <v/>
      </c>
      <c r="AR18" s="7">
        <f>SUM('[1]MER P&amp;L'!$U32:$W32)</f>
        <v/>
      </c>
      <c r="AS18" s="7">
        <f>SUM('[1]SST P&amp;L'!$U32:$W32)</f>
        <v/>
      </c>
      <c r="AT18" s="7">
        <f>SUM('[1]HDN P&amp;L'!$U32:$W32)</f>
        <v/>
      </c>
      <c r="AU18" s="7">
        <f>SUM('[1]NDN P&amp;L'!$U32:$W32)</f>
        <v/>
      </c>
      <c r="AV18" s="7">
        <f>SUM('[1]SDN P&amp;L'!$U32:$W32)</f>
        <v/>
      </c>
      <c r="AW18" s="7">
        <f>SUM('[1]LE P&amp;L'!$U32:$W32)</f>
        <v/>
      </c>
      <c r="AX18" s="7">
        <f>SUM('[1]WH P&amp;L'!$U32:$W32)</f>
        <v/>
      </c>
      <c r="AY18" s="7">
        <f>SUM('[1]HS P&amp;L'!$U32:$W32)</f>
        <v/>
      </c>
      <c r="AZ18" s="7">
        <f>SUM('[1]FH P&amp;L'!$U32:$W32)</f>
        <v/>
      </c>
      <c r="BA18" s="7">
        <f>SUM('[1]HAB P&amp;L'!$U32:$W32)</f>
        <v/>
      </c>
      <c r="BB18" s="7">
        <f>SUM('[1]SALT P&amp;L'!$U32:$W32)</f>
        <v/>
      </c>
      <c r="BC18" s="93">
        <f>SUM(AL18:BB18)</f>
        <v/>
      </c>
      <c r="BD18" s="7">
        <f>SUM('[1]ABA P&amp;L'!$X32:$Z32)</f>
        <v/>
      </c>
      <c r="BE18" s="7">
        <f>SUM('[1]BK P&amp;L'!$X32:$Z32)</f>
        <v/>
      </c>
      <c r="BF18" s="7">
        <f>SUM('[1]BW P&amp;L'!$X32:$Z32)</f>
        <v/>
      </c>
      <c r="BG18" s="7">
        <f>SUM('[1]CED P&amp;L'!$X32:$Z32)</f>
        <v/>
      </c>
      <c r="BH18" s="7">
        <f>SUM('[1]HB P&amp;L'!$X32:$Z32)</f>
        <v/>
      </c>
      <c r="BI18" s="7">
        <f>SUM('[1]KIN P&amp;L'!$X32:$Z32)</f>
        <v/>
      </c>
      <c r="BJ18" s="7">
        <f>SUM('[1]MER P&amp;L'!$X32:$Z32)</f>
        <v/>
      </c>
      <c r="BK18" s="7">
        <f>SUM('[1]SST P&amp;L'!$X32:$Z32)</f>
        <v/>
      </c>
      <c r="BL18" s="7">
        <f>SUM('[1]HDN P&amp;L'!$X32:$Z32)</f>
        <v/>
      </c>
      <c r="BM18" s="7">
        <f>SUM('[1]NDN P&amp;L'!$X32:$Z32)</f>
        <v/>
      </c>
      <c r="BN18" s="7">
        <f>SUM('[1]SDN P&amp;L'!$X32:$Z32)</f>
        <v/>
      </c>
      <c r="BO18" s="7">
        <f>SUM('[1]LE P&amp;L'!$X32:$Z32)</f>
        <v/>
      </c>
      <c r="BP18" s="7">
        <f>SUM('[1]WH P&amp;L'!$X32:$Z32)</f>
        <v/>
      </c>
      <c r="BQ18" s="7">
        <f>SUM('[1]HS P&amp;L'!$X32:$Z32)</f>
        <v/>
      </c>
      <c r="BR18" s="7">
        <f>SUM('[1]FH P&amp;L'!$X32:$Z32)</f>
        <v/>
      </c>
      <c r="BS18" s="7">
        <f>SUM('[1]HAB P&amp;L'!$X32:$Z32)</f>
        <v/>
      </c>
      <c r="BT18" s="7">
        <f>SUM('[1]SALT P&amp;L'!$X32:$Z32)</f>
        <v/>
      </c>
      <c r="BU18" s="93">
        <f>SUM(BD18:BT18)</f>
        <v/>
      </c>
      <c r="BV18" s="161">
        <f>BU18+BC18+AK18+S18</f>
        <v/>
      </c>
      <c r="BX18" s="162" t="n"/>
      <c r="BY18" s="159" t="n"/>
    </row>
    <row r="19">
      <c r="A19" s="122" t="inlineStr">
        <is>
          <t>Total Premises &amp; Admin</t>
        </is>
      </c>
      <c r="B19" s="7">
        <f>SUM('[1]ABA P&amp;L'!$O45:$Q45)</f>
        <v/>
      </c>
      <c r="C19" s="7">
        <f>SUM('[1]BK P&amp;L'!$O45:$Q45)</f>
        <v/>
      </c>
      <c r="D19" s="7">
        <f>SUM('[1]BW P&amp;L'!$O45:$Q45)</f>
        <v/>
      </c>
      <c r="E19" s="7">
        <f>SUM('[1]CED P&amp;L'!$O45:$Q45)</f>
        <v/>
      </c>
      <c r="F19" s="7">
        <f>SUM('[1]HB P&amp;L'!$O45:$Q45)</f>
        <v/>
      </c>
      <c r="G19" s="7">
        <f>SUM('[1]KIN P&amp;L'!$O45:$Q45)</f>
        <v/>
      </c>
      <c r="H19" s="7">
        <f>SUM('[1]MER P&amp;L'!$O45:$Q45)</f>
        <v/>
      </c>
      <c r="I19" s="7">
        <f>SUM('[1]SST P&amp;L'!$O45:$Q45)</f>
        <v/>
      </c>
      <c r="J19" s="7">
        <f>SUM('[1]HDN P&amp;L'!$O45:$Q45)</f>
        <v/>
      </c>
      <c r="K19" s="7">
        <f>SUM('[1]NDN P&amp;L'!$O45:$Q45)</f>
        <v/>
      </c>
      <c r="L19" s="7">
        <f>SUM('[1]SDN P&amp;L'!$O45:$Q45)</f>
        <v/>
      </c>
      <c r="M19" s="7">
        <f>SUM('[1]LE P&amp;L'!$O45:$Q45)</f>
        <v/>
      </c>
      <c r="N19" s="7">
        <f>SUM('[1]WH P&amp;L'!$O45:$Q45)</f>
        <v/>
      </c>
      <c r="O19" s="7">
        <f>SUM('[1]HS P&amp;L'!$O45:$Q45)</f>
        <v/>
      </c>
      <c r="P19" s="7">
        <f>SUM('[1]FH P&amp;L'!$O45:$Q45)</f>
        <v/>
      </c>
      <c r="Q19" s="7">
        <f>SUM('[1]HAB P&amp;L'!$O45:$Q45)</f>
        <v/>
      </c>
      <c r="R19" s="7">
        <f>SUM('[1]SALT P&amp;L'!$O45:$Q45)</f>
        <v/>
      </c>
      <c r="S19" s="93">
        <f>SUM(B19:R19)</f>
        <v/>
      </c>
      <c r="T19" s="7">
        <f>SUM('[1]ABA P&amp;L'!$R45:$T45)</f>
        <v/>
      </c>
      <c r="U19" s="7">
        <f>SUM('[1]BK P&amp;L'!$R45:$T45)</f>
        <v/>
      </c>
      <c r="V19" s="7">
        <f>SUM('[1]BW P&amp;L'!$R45:$T45)</f>
        <v/>
      </c>
      <c r="W19" s="7">
        <f>SUM('[1]CED P&amp;L'!$R45:$T45)</f>
        <v/>
      </c>
      <c r="X19" s="7">
        <f>SUM('[1]HB P&amp;L'!$R45:$T45)</f>
        <v/>
      </c>
      <c r="Y19" s="7">
        <f>SUM('[1]KIN P&amp;L'!$R45:$T45)</f>
        <v/>
      </c>
      <c r="Z19" s="7">
        <f>SUM('[1]MER P&amp;L'!$R45:$T45)</f>
        <v/>
      </c>
      <c r="AA19" s="7">
        <f>SUM('[1]SST P&amp;L'!$R45:$T45)</f>
        <v/>
      </c>
      <c r="AB19" s="7">
        <f>SUM('[1]HDN P&amp;L'!$R45:$T45)</f>
        <v/>
      </c>
      <c r="AC19" s="7">
        <f>SUM('[1]NDN P&amp;L'!$R45:$T45)</f>
        <v/>
      </c>
      <c r="AD19" s="7">
        <f>SUM('[1]SDN P&amp;L'!$R45:$T45)</f>
        <v/>
      </c>
      <c r="AE19" s="7">
        <f>SUM('[1]LE P&amp;L'!$R45:$T45)</f>
        <v/>
      </c>
      <c r="AF19" s="7">
        <f>SUM('[1]WH P&amp;L'!$R45:$T45)</f>
        <v/>
      </c>
      <c r="AG19" s="7">
        <f>SUM('[1]HS P&amp;L'!$R45:$T45)</f>
        <v/>
      </c>
      <c r="AH19" s="7">
        <f>SUM('[1]FH P&amp;L'!$R45:$T45)</f>
        <v/>
      </c>
      <c r="AI19" s="7">
        <f>SUM('[1]HAB P&amp;L'!$R45:$T45)</f>
        <v/>
      </c>
      <c r="AJ19" s="7">
        <f>SUM('[1]SALT P&amp;L'!$R45:$T45)</f>
        <v/>
      </c>
      <c r="AK19" s="93">
        <f>SUM(T19:AJ19)</f>
        <v/>
      </c>
      <c r="AL19" s="7">
        <f>SUM('[1]ABA P&amp;L'!$U45:$W45)</f>
        <v/>
      </c>
      <c r="AM19" s="7">
        <f>SUM('[1]BK P&amp;L'!$U45:$W45)</f>
        <v/>
      </c>
      <c r="AN19" s="7">
        <f>SUM('[1]BW P&amp;L'!$U45:$W45)</f>
        <v/>
      </c>
      <c r="AO19" s="7">
        <f>SUM('[1]CED P&amp;L'!$U45:$W45)</f>
        <v/>
      </c>
      <c r="AP19" s="7">
        <f>SUM('[1]HB P&amp;L'!$U45:$W45)</f>
        <v/>
      </c>
      <c r="AQ19" s="7">
        <f>SUM('[1]KIN P&amp;L'!$U45:$W45)</f>
        <v/>
      </c>
      <c r="AR19" s="7">
        <f>SUM('[1]MER P&amp;L'!$U45:$W45)</f>
        <v/>
      </c>
      <c r="AS19" s="7">
        <f>SUM('[1]SST P&amp;L'!$U45:$W45)</f>
        <v/>
      </c>
      <c r="AT19" s="7">
        <f>SUM('[1]HDN P&amp;L'!$U45:$W45)</f>
        <v/>
      </c>
      <c r="AU19" s="7">
        <f>SUM('[1]NDN P&amp;L'!$U45:$W45)</f>
        <v/>
      </c>
      <c r="AV19" s="7">
        <f>SUM('[1]SDN P&amp;L'!$U45:$W45)</f>
        <v/>
      </c>
      <c r="AW19" s="7">
        <f>SUM('[1]LE P&amp;L'!$U45:$W45)</f>
        <v/>
      </c>
      <c r="AX19" s="7">
        <f>SUM('[1]WH P&amp;L'!$U45:$W45)</f>
        <v/>
      </c>
      <c r="AY19" s="7">
        <f>SUM('[1]HS P&amp;L'!$U45:$W45)</f>
        <v/>
      </c>
      <c r="AZ19" s="7">
        <f>SUM('[1]FH P&amp;L'!$U45:$W45)</f>
        <v/>
      </c>
      <c r="BA19" s="7">
        <f>SUM('[1]HAB P&amp;L'!$U45:$W45)</f>
        <v/>
      </c>
      <c r="BB19" s="7">
        <f>SUM('[1]SALT P&amp;L'!$U45:$W45)</f>
        <v/>
      </c>
      <c r="BC19" s="93">
        <f>SUM(AL19:BB19)</f>
        <v/>
      </c>
      <c r="BD19" s="7">
        <f>SUM('[1]ABA P&amp;L'!$X45:$Z45)</f>
        <v/>
      </c>
      <c r="BE19" s="7">
        <f>SUM('[1]BK P&amp;L'!$X45:$Z45)</f>
        <v/>
      </c>
      <c r="BF19" s="7">
        <f>SUM('[1]BW P&amp;L'!$X45:$Z45)</f>
        <v/>
      </c>
      <c r="BG19" s="7">
        <f>SUM('[1]CED P&amp;L'!$X45:$Z45)</f>
        <v/>
      </c>
      <c r="BH19" s="7">
        <f>SUM('[1]HB P&amp;L'!$X45:$Z45)</f>
        <v/>
      </c>
      <c r="BI19" s="7">
        <f>SUM('[1]KIN P&amp;L'!$X45:$Z45)</f>
        <v/>
      </c>
      <c r="BJ19" s="7">
        <f>SUM('[1]MER P&amp;L'!$X45:$Z45)</f>
        <v/>
      </c>
      <c r="BK19" s="7">
        <f>SUM('[1]SST P&amp;L'!$X45:$Z45)</f>
        <v/>
      </c>
      <c r="BL19" s="7">
        <f>SUM('[1]HDN P&amp;L'!$X45:$Z45)</f>
        <v/>
      </c>
      <c r="BM19" s="7">
        <f>SUM('[1]NDN P&amp;L'!$X45:$Z45)</f>
        <v/>
      </c>
      <c r="BN19" s="7">
        <f>SUM('[1]SDN P&amp;L'!$X45:$Z45)</f>
        <v/>
      </c>
      <c r="BO19" s="7">
        <f>SUM('[1]LE P&amp;L'!$X45:$Z45)</f>
        <v/>
      </c>
      <c r="BP19" s="7">
        <f>SUM('[1]WH P&amp;L'!$X45:$Z45)</f>
        <v/>
      </c>
      <c r="BQ19" s="7">
        <f>SUM('[1]HS P&amp;L'!$X45:$Z45)</f>
        <v/>
      </c>
      <c r="BR19" s="7">
        <f>SUM('[1]FH P&amp;L'!$X45:$Z45)</f>
        <v/>
      </c>
      <c r="BS19" s="7">
        <f>SUM('[1]HAB P&amp;L'!$X45:$Z45)</f>
        <v/>
      </c>
      <c r="BT19" s="7">
        <f>SUM('[1]SALT P&amp;L'!$X45:$Z45)</f>
        <v/>
      </c>
      <c r="BU19" s="93">
        <f>SUM(BD19:BT19)</f>
        <v/>
      </c>
      <c r="BV19" s="161">
        <f>BU19+BC19+AK19+S19</f>
        <v/>
      </c>
      <c r="BX19" s="162" t="n"/>
      <c r="BY19" s="159" t="n"/>
    </row>
    <row r="20" ht="17.25" customHeight="1" s="393">
      <c r="A20" s="122" t="inlineStr">
        <is>
          <t>Total Direct Costs</t>
        </is>
      </c>
      <c r="B20" s="7">
        <f>SUM('[1]ABA P&amp;L'!$O46:$Q46)</f>
        <v/>
      </c>
      <c r="C20" s="7">
        <f>SUM('[1]BK P&amp;L'!$O46:$Q46)</f>
        <v/>
      </c>
      <c r="D20" s="7">
        <f>SUM('[1]BW P&amp;L'!$O46:$Q46)</f>
        <v/>
      </c>
      <c r="E20" s="7">
        <f>SUM('[1]CED P&amp;L'!$O46:$Q46)</f>
        <v/>
      </c>
      <c r="F20" s="7">
        <f>SUM('[1]HB P&amp;L'!$O46:$Q46)</f>
        <v/>
      </c>
      <c r="G20" s="7">
        <f>SUM('[1]KIN P&amp;L'!$O46:$Q46)</f>
        <v/>
      </c>
      <c r="H20" s="7">
        <f>SUM('[1]MER P&amp;L'!$O46:$Q46)</f>
        <v/>
      </c>
      <c r="I20" s="7">
        <f>SUM('[1]SST P&amp;L'!$O46:$Q46)</f>
        <v/>
      </c>
      <c r="J20" s="7">
        <f>SUM('[1]HDN P&amp;L'!$O46:$Q46)</f>
        <v/>
      </c>
      <c r="K20" s="7">
        <f>SUM('[1]NDN P&amp;L'!$O46:$Q46)</f>
        <v/>
      </c>
      <c r="L20" s="7">
        <f>SUM('[1]SDN P&amp;L'!$O46:$Q46)</f>
        <v/>
      </c>
      <c r="M20" s="7">
        <f>SUM('[1]LE P&amp;L'!$O46:$Q46)</f>
        <v/>
      </c>
      <c r="N20" s="7">
        <f>SUM('[1]WH P&amp;L'!$O46:$Q46)</f>
        <v/>
      </c>
      <c r="O20" s="7">
        <f>SUM('[1]HS P&amp;L'!$O46:$Q46)</f>
        <v/>
      </c>
      <c r="P20" s="7">
        <f>SUM('[1]FH P&amp;L'!$O46:$Q46)</f>
        <v/>
      </c>
      <c r="Q20" s="7">
        <f>SUM('[1]HAB P&amp;L'!$O46:$Q46)</f>
        <v/>
      </c>
      <c r="R20" s="7">
        <f>SUM('[1]SALT P&amp;L'!$O46:$Q46)</f>
        <v/>
      </c>
      <c r="S20" s="93">
        <f>SUM(B20:R20)</f>
        <v/>
      </c>
      <c r="T20" s="7">
        <f>SUM('[1]ABA P&amp;L'!$R46:$T46)</f>
        <v/>
      </c>
      <c r="U20" s="7">
        <f>SUM('[1]BK P&amp;L'!$R46:$T46)</f>
        <v/>
      </c>
      <c r="V20" s="7">
        <f>SUM('[1]BW P&amp;L'!$R46:$T46)</f>
        <v/>
      </c>
      <c r="W20" s="7">
        <f>SUM('[1]CED P&amp;L'!$R46:$T46)</f>
        <v/>
      </c>
      <c r="X20" s="7">
        <f>SUM('[1]HB P&amp;L'!$R46:$T46)</f>
        <v/>
      </c>
      <c r="Y20" s="7">
        <f>SUM('[1]KIN P&amp;L'!$R46:$T46)</f>
        <v/>
      </c>
      <c r="Z20" s="7">
        <f>SUM('[1]MER P&amp;L'!$R46:$T46)</f>
        <v/>
      </c>
      <c r="AA20" s="7">
        <f>SUM('[1]SST P&amp;L'!$R46:$T46)</f>
        <v/>
      </c>
      <c r="AB20" s="7">
        <f>SUM('[1]HDN P&amp;L'!$R46:$T46)</f>
        <v/>
      </c>
      <c r="AC20" s="7">
        <f>SUM('[1]NDN P&amp;L'!$R46:$T46)</f>
        <v/>
      </c>
      <c r="AD20" s="7">
        <f>SUM('[1]SDN P&amp;L'!$R46:$T46)</f>
        <v/>
      </c>
      <c r="AE20" s="7">
        <f>SUM('[1]LE P&amp;L'!$R46:$T46)</f>
        <v/>
      </c>
      <c r="AF20" s="7">
        <f>SUM('[1]WH P&amp;L'!$R46:$T46)</f>
        <v/>
      </c>
      <c r="AG20" s="7">
        <f>SUM('[1]HS P&amp;L'!$R46:$T46)</f>
        <v/>
      </c>
      <c r="AH20" s="7">
        <f>SUM('[1]FH P&amp;L'!$R46:$T46)</f>
        <v/>
      </c>
      <c r="AI20" s="7">
        <f>SUM('[1]HAB P&amp;L'!$R46:$T46)</f>
        <v/>
      </c>
      <c r="AJ20" s="7">
        <f>SUM('[1]SALT P&amp;L'!$R46:$T46)</f>
        <v/>
      </c>
      <c r="AK20" s="93">
        <f>SUM(T20:AJ20)</f>
        <v/>
      </c>
      <c r="AL20" s="7">
        <f>SUM('[1]ABA P&amp;L'!$U46:$W46)</f>
        <v/>
      </c>
      <c r="AM20" s="7">
        <f>SUM('[1]BK P&amp;L'!$U46:$W46)</f>
        <v/>
      </c>
      <c r="AN20" s="7">
        <f>SUM('[1]BW P&amp;L'!$U46:$W46)</f>
        <v/>
      </c>
      <c r="AO20" s="7">
        <f>SUM('[1]CED P&amp;L'!$U46:$W46)</f>
        <v/>
      </c>
      <c r="AP20" s="7">
        <f>SUM('[1]HB P&amp;L'!$U46:$W46)</f>
        <v/>
      </c>
      <c r="AQ20" s="7">
        <f>SUM('[1]KIN P&amp;L'!$U46:$W46)</f>
        <v/>
      </c>
      <c r="AR20" s="7">
        <f>SUM('[1]MER P&amp;L'!$U46:$W46)</f>
        <v/>
      </c>
      <c r="AS20" s="7">
        <f>SUM('[1]SST P&amp;L'!$U46:$W46)</f>
        <v/>
      </c>
      <c r="AT20" s="7">
        <f>SUM('[1]HDN P&amp;L'!$U46:$W46)</f>
        <v/>
      </c>
      <c r="AU20" s="7">
        <f>SUM('[1]NDN P&amp;L'!$U46:$W46)</f>
        <v/>
      </c>
      <c r="AV20" s="7">
        <f>SUM('[1]SDN P&amp;L'!$U46:$W46)</f>
        <v/>
      </c>
      <c r="AW20" s="7">
        <f>SUM('[1]LE P&amp;L'!$U46:$W46)</f>
        <v/>
      </c>
      <c r="AX20" s="7">
        <f>SUM('[1]WH P&amp;L'!$U46:$W46)</f>
        <v/>
      </c>
      <c r="AY20" s="7">
        <f>SUM('[1]HS P&amp;L'!$U46:$W46)</f>
        <v/>
      </c>
      <c r="AZ20" s="7">
        <f>SUM('[1]FH P&amp;L'!$U46:$W46)</f>
        <v/>
      </c>
      <c r="BA20" s="7">
        <f>SUM('[1]HAB P&amp;L'!$U46:$W46)</f>
        <v/>
      </c>
      <c r="BB20" s="7">
        <f>SUM('[1]SALT P&amp;L'!$U46:$W46)</f>
        <v/>
      </c>
      <c r="BC20" s="93">
        <f>SUM(AL20:BB20)</f>
        <v/>
      </c>
      <c r="BD20" s="7">
        <f>SUM('[1]ABA P&amp;L'!$X46:$Z46)</f>
        <v/>
      </c>
      <c r="BE20" s="7">
        <f>SUM('[1]BK P&amp;L'!$X46:$Z46)</f>
        <v/>
      </c>
      <c r="BF20" s="7">
        <f>SUM('[1]BW P&amp;L'!$X46:$Z46)</f>
        <v/>
      </c>
      <c r="BG20" s="7">
        <f>SUM('[1]CED P&amp;L'!$X46:$Z46)</f>
        <v/>
      </c>
      <c r="BH20" s="7">
        <f>SUM('[1]HB P&amp;L'!$X46:$Z46)</f>
        <v/>
      </c>
      <c r="BI20" s="7">
        <f>SUM('[1]KIN P&amp;L'!$X46:$Z46)</f>
        <v/>
      </c>
      <c r="BJ20" s="7">
        <f>SUM('[1]MER P&amp;L'!$X46:$Z46)</f>
        <v/>
      </c>
      <c r="BK20" s="7">
        <f>SUM('[1]SST P&amp;L'!$X46:$Z46)</f>
        <v/>
      </c>
      <c r="BL20" s="7">
        <f>SUM('[1]HDN P&amp;L'!$X46:$Z46)</f>
        <v/>
      </c>
      <c r="BM20" s="7">
        <f>SUM('[1]NDN P&amp;L'!$X46:$Z46)</f>
        <v/>
      </c>
      <c r="BN20" s="7">
        <f>SUM('[1]SDN P&amp;L'!$X46:$Z46)</f>
        <v/>
      </c>
      <c r="BO20" s="7">
        <f>SUM('[1]LE P&amp;L'!$X46:$Z46)</f>
        <v/>
      </c>
      <c r="BP20" s="7">
        <f>SUM('[1]WH P&amp;L'!$X46:$Z46)</f>
        <v/>
      </c>
      <c r="BQ20" s="7">
        <f>SUM('[1]HS P&amp;L'!$X46:$Z46)</f>
        <v/>
      </c>
      <c r="BR20" s="7">
        <f>SUM('[1]FH P&amp;L'!$X46:$Z46)</f>
        <v/>
      </c>
      <c r="BS20" s="7">
        <f>SUM('[1]HAB P&amp;L'!$X46:$Z46)</f>
        <v/>
      </c>
      <c r="BT20" s="7">
        <f>SUM('[1]SALT P&amp;L'!$X46:$Z46)</f>
        <v/>
      </c>
      <c r="BU20" s="93">
        <f>SUM(BD20:BT20)</f>
        <v/>
      </c>
      <c r="BV20" s="161">
        <f>BU20+BC20+AK20+S20</f>
        <v/>
      </c>
      <c r="BX20" s="162" t="n"/>
      <c r="BY20" s="159" t="n"/>
    </row>
    <row r="21">
      <c r="A21" s="122" t="n"/>
      <c r="B21" s="4" t="n"/>
      <c r="C21" s="4" t="n"/>
      <c r="D21" s="4" t="n"/>
      <c r="E21" s="4" t="n"/>
      <c r="F21" s="4" t="n"/>
      <c r="G21" s="4" t="n"/>
      <c r="H21" s="4" t="n"/>
      <c r="I21" s="4" t="n"/>
      <c r="J21" s="4" t="n"/>
      <c r="K21" s="4" t="n"/>
      <c r="L21" s="4" t="n"/>
      <c r="M21" s="4" t="n"/>
      <c r="N21" s="4" t="n"/>
      <c r="O21" s="4" t="n"/>
      <c r="P21" s="4" t="n"/>
      <c r="Q21" s="4" t="n"/>
      <c r="R21" s="4" t="n"/>
      <c r="S21" s="93" t="n"/>
      <c r="T21" s="4" t="n"/>
      <c r="U21" s="4" t="n"/>
      <c r="V21" s="4" t="n"/>
      <c r="W21" s="4" t="n"/>
      <c r="X21" s="4" t="n"/>
      <c r="Y21" s="4" t="n"/>
      <c r="Z21" s="4" t="n"/>
      <c r="AA21" s="4" t="n"/>
      <c r="AB21" s="4" t="n"/>
      <c r="AC21" s="4" t="n"/>
      <c r="AD21" s="4" t="n"/>
      <c r="AE21" s="4" t="n"/>
      <c r="AF21" s="4" t="n"/>
      <c r="AG21" s="4" t="n"/>
      <c r="AH21" s="4" t="n"/>
      <c r="AI21" s="4" t="n"/>
      <c r="AJ21" s="4" t="n"/>
      <c r="AK21" s="93" t="n"/>
      <c r="AL21" s="4" t="n"/>
      <c r="AM21" s="4" t="n"/>
      <c r="AN21" s="4" t="n"/>
      <c r="AO21" s="4" t="n"/>
      <c r="AP21" s="4" t="n"/>
      <c r="AQ21" s="4" t="n"/>
      <c r="AR21" s="4" t="n"/>
      <c r="AS21" s="4" t="n"/>
      <c r="AT21" s="4" t="n"/>
      <c r="AU21" s="4" t="n"/>
      <c r="AV21" s="4" t="n"/>
      <c r="AW21" s="4" t="n"/>
      <c r="AX21" s="4" t="n"/>
      <c r="AY21" s="4" t="n"/>
      <c r="AZ21" s="4" t="n"/>
      <c r="BA21" s="4" t="n"/>
      <c r="BB21" s="4" t="n"/>
      <c r="BC21" s="93" t="n"/>
      <c r="BD21" s="4" t="n"/>
      <c r="BE21" s="4" t="n"/>
      <c r="BF21" s="4" t="n"/>
      <c r="BG21" s="4" t="n"/>
      <c r="BH21" s="4" t="n"/>
      <c r="BI21" s="4" t="n"/>
      <c r="BJ21" s="4" t="n"/>
      <c r="BK21" s="4" t="n"/>
      <c r="BL21" s="4" t="n"/>
      <c r="BM21" s="4" t="n"/>
      <c r="BN21" s="4" t="n"/>
      <c r="BO21" s="4" t="n"/>
      <c r="BP21" s="4" t="n"/>
      <c r="BQ21" s="4" t="n"/>
      <c r="BR21" s="4" t="n"/>
      <c r="BS21" s="4" t="n"/>
      <c r="BT21" s="4" t="n"/>
      <c r="BU21" s="93" t="n"/>
      <c r="BV21" s="161" t="n"/>
      <c r="BX21" s="162" t="n"/>
    </row>
    <row r="22">
      <c r="A22" s="123" t="inlineStr">
        <is>
          <t>CONTRIBUTION</t>
        </is>
      </c>
      <c r="B22" s="86">
        <f>B16-B20</f>
        <v/>
      </c>
      <c r="C22" s="86">
        <f>C16-C20</f>
        <v/>
      </c>
      <c r="D22" s="86">
        <f>D16-D20</f>
        <v/>
      </c>
      <c r="E22" s="86">
        <f>E16-E20</f>
        <v/>
      </c>
      <c r="F22" s="86">
        <f>F16-F20</f>
        <v/>
      </c>
      <c r="G22" s="86">
        <f>G16-G20</f>
        <v/>
      </c>
      <c r="H22" s="86">
        <f>H16-H20</f>
        <v/>
      </c>
      <c r="I22" s="86">
        <f>I16-I20</f>
        <v/>
      </c>
      <c r="J22" s="86">
        <f>J16-J20</f>
        <v/>
      </c>
      <c r="K22" s="86">
        <f>K16-K20</f>
        <v/>
      </c>
      <c r="L22" s="86">
        <f>L16-L20</f>
        <v/>
      </c>
      <c r="M22" s="86">
        <f>M16-M20</f>
        <v/>
      </c>
      <c r="N22" s="86">
        <f>N16-N20</f>
        <v/>
      </c>
      <c r="O22" s="86">
        <f>O16-O20</f>
        <v/>
      </c>
      <c r="P22" s="86">
        <f>P16-P20</f>
        <v/>
      </c>
      <c r="Q22" s="86">
        <f>Q16-Q20</f>
        <v/>
      </c>
      <c r="R22" s="86">
        <f>R16-R20</f>
        <v/>
      </c>
      <c r="S22" s="93">
        <f>SUM(B22:R22)</f>
        <v/>
      </c>
      <c r="T22" s="86">
        <f>T16-T20</f>
        <v/>
      </c>
      <c r="U22" s="86">
        <f>U16-U20</f>
        <v/>
      </c>
      <c r="V22" s="86">
        <f>V16-V20</f>
        <v/>
      </c>
      <c r="W22" s="86">
        <f>W16-W20</f>
        <v/>
      </c>
      <c r="X22" s="86">
        <f>X16-X20</f>
        <v/>
      </c>
      <c r="Y22" s="86">
        <f>Y16-Y20</f>
        <v/>
      </c>
      <c r="Z22" s="86">
        <f>Z16-Z20</f>
        <v/>
      </c>
      <c r="AA22" s="86">
        <f>AA16-AA20</f>
        <v/>
      </c>
      <c r="AB22" s="86">
        <f>AB16-AB20</f>
        <v/>
      </c>
      <c r="AC22" s="86">
        <f>AC16-AC20</f>
        <v/>
      </c>
      <c r="AD22" s="86">
        <f>AD16-AD20</f>
        <v/>
      </c>
      <c r="AE22" s="86">
        <f>AE16-AE20</f>
        <v/>
      </c>
      <c r="AF22" s="86">
        <f>AF16-AF20</f>
        <v/>
      </c>
      <c r="AG22" s="86">
        <f>AG16-AG20</f>
        <v/>
      </c>
      <c r="AH22" s="86">
        <f>AH16-AH20</f>
        <v/>
      </c>
      <c r="AI22" s="86">
        <f>AI16-AI20</f>
        <v/>
      </c>
      <c r="AJ22" s="86">
        <f>AJ16-AJ20</f>
        <v/>
      </c>
      <c r="AK22" s="93">
        <f>SUM(T22:AJ22)</f>
        <v/>
      </c>
      <c r="AL22" s="86">
        <f>AL16-AL20</f>
        <v/>
      </c>
      <c r="AM22" s="86">
        <f>AM16-AM20</f>
        <v/>
      </c>
      <c r="AN22" s="86">
        <f>AN16-AN20</f>
        <v/>
      </c>
      <c r="AO22" s="86">
        <f>AO16-AO20</f>
        <v/>
      </c>
      <c r="AP22" s="86">
        <f>AP16-AP20</f>
        <v/>
      </c>
      <c r="AQ22" s="86">
        <f>AQ16-AQ20</f>
        <v/>
      </c>
      <c r="AR22" s="86">
        <f>AR16-AR20</f>
        <v/>
      </c>
      <c r="AS22" s="86">
        <f>AS16-AS20</f>
        <v/>
      </c>
      <c r="AT22" s="86">
        <f>AT16-AT20</f>
        <v/>
      </c>
      <c r="AU22" s="86">
        <f>AU16-AU20</f>
        <v/>
      </c>
      <c r="AV22" s="86">
        <f>AV16-AV20</f>
        <v/>
      </c>
      <c r="AW22" s="86">
        <f>AW16-AW20</f>
        <v/>
      </c>
      <c r="AX22" s="86">
        <f>AX16-AX20</f>
        <v/>
      </c>
      <c r="AY22" s="86">
        <f>AY16-AY20</f>
        <v/>
      </c>
      <c r="AZ22" s="86">
        <f>AZ16-AZ20</f>
        <v/>
      </c>
      <c r="BA22" s="86">
        <f>BA16-BA20</f>
        <v/>
      </c>
      <c r="BB22" s="86">
        <f>BB16-BB20</f>
        <v/>
      </c>
      <c r="BC22" s="93">
        <f>SUM(AL22:BB22)</f>
        <v/>
      </c>
      <c r="BD22" s="86">
        <f>BD16-BD20</f>
        <v/>
      </c>
      <c r="BE22" s="86">
        <f>BE16-BE20</f>
        <v/>
      </c>
      <c r="BF22" s="86">
        <f>BF16-BF20</f>
        <v/>
      </c>
      <c r="BG22" s="86">
        <f>BG16-BG20</f>
        <v/>
      </c>
      <c r="BH22" s="86">
        <f>BH16-BH20</f>
        <v/>
      </c>
      <c r="BI22" s="86">
        <f>BI16-BI20</f>
        <v/>
      </c>
      <c r="BJ22" s="86">
        <f>BJ16-BJ20</f>
        <v/>
      </c>
      <c r="BK22" s="86">
        <f>BK16-BK20</f>
        <v/>
      </c>
      <c r="BL22" s="86">
        <f>BL16-BL20</f>
        <v/>
      </c>
      <c r="BM22" s="86">
        <f>BM16-BM20</f>
        <v/>
      </c>
      <c r="BN22" s="86">
        <f>BN16-BN20</f>
        <v/>
      </c>
      <c r="BO22" s="86">
        <f>BO16-BO20</f>
        <v/>
      </c>
      <c r="BP22" s="86">
        <f>BP16-BP20</f>
        <v/>
      </c>
      <c r="BQ22" s="86">
        <f>BQ16-BQ20</f>
        <v/>
      </c>
      <c r="BR22" s="86">
        <f>BR16-BR20</f>
        <v/>
      </c>
      <c r="BS22" s="86">
        <f>BS16-BS20</f>
        <v/>
      </c>
      <c r="BT22" s="86">
        <f>BT16-BT20</f>
        <v/>
      </c>
      <c r="BU22" s="93">
        <f>SUM(BD22:BT22)</f>
        <v/>
      </c>
      <c r="BV22" s="161">
        <f>BU22+BC22+AK22+S22</f>
        <v/>
      </c>
      <c r="BX22" s="162" t="n"/>
      <c r="BY22" s="159" t="n"/>
    </row>
    <row r="23">
      <c r="B23" s="163">
        <f>B22/B20</f>
        <v/>
      </c>
      <c r="C23" s="163">
        <f>C22/C20</f>
        <v/>
      </c>
      <c r="D23" s="163">
        <f>D22/D20</f>
        <v/>
      </c>
      <c r="E23" s="163">
        <f>E22/E20</f>
        <v/>
      </c>
      <c r="F23" s="163">
        <f>F22/F20</f>
        <v/>
      </c>
      <c r="G23" s="163">
        <f>G22/G20</f>
        <v/>
      </c>
      <c r="H23" s="163">
        <f>H22/H20</f>
        <v/>
      </c>
      <c r="I23" s="163">
        <f>I22/I20</f>
        <v/>
      </c>
      <c r="J23" s="163">
        <f>J22/J20</f>
        <v/>
      </c>
      <c r="K23" s="163">
        <f>K22/K20</f>
        <v/>
      </c>
      <c r="L23" s="163">
        <f>L22/L20</f>
        <v/>
      </c>
      <c r="M23" s="163">
        <f>M22/M20</f>
        <v/>
      </c>
      <c r="N23" s="163">
        <f>N22/N20</f>
        <v/>
      </c>
      <c r="O23" s="163">
        <f>O22/O20</f>
        <v/>
      </c>
      <c r="P23" s="163">
        <f>P22/P20</f>
        <v/>
      </c>
      <c r="Q23" s="163">
        <f>Q22/Q20</f>
        <v/>
      </c>
      <c r="R23" s="163">
        <f>R22/R20</f>
        <v/>
      </c>
      <c r="S23" s="163">
        <f>S22/S20</f>
        <v/>
      </c>
      <c r="T23" s="163">
        <f>T22/T20</f>
        <v/>
      </c>
      <c r="U23" s="163">
        <f>U22/U20</f>
        <v/>
      </c>
      <c r="V23" s="163">
        <f>V22/V20</f>
        <v/>
      </c>
      <c r="W23" s="163">
        <f>W22/W20</f>
        <v/>
      </c>
      <c r="X23" s="163">
        <f>X22/X20</f>
        <v/>
      </c>
      <c r="Y23" s="163">
        <f>Y22/Y20</f>
        <v/>
      </c>
      <c r="Z23" s="163">
        <f>Z22/Z20</f>
        <v/>
      </c>
      <c r="AA23" s="163">
        <f>AA22/AA20</f>
        <v/>
      </c>
      <c r="AB23" s="163">
        <f>AB22/AB20</f>
        <v/>
      </c>
      <c r="AC23" s="163">
        <f>AC22/AC20</f>
        <v/>
      </c>
      <c r="AD23" s="163">
        <f>AD22/AD20</f>
        <v/>
      </c>
      <c r="AE23" s="163">
        <f>AE22/AE20</f>
        <v/>
      </c>
      <c r="AF23" s="163">
        <f>AF22/AF20</f>
        <v/>
      </c>
      <c r="AG23" s="163">
        <f>AG22/AG20</f>
        <v/>
      </c>
      <c r="AH23" s="163">
        <f>AH22/AH20</f>
        <v/>
      </c>
      <c r="AI23" s="163">
        <f>AI22/AI20</f>
        <v/>
      </c>
      <c r="AJ23" s="163">
        <f>AJ22/AJ20</f>
        <v/>
      </c>
      <c r="AK23" s="163">
        <f>AK22/AK20</f>
        <v/>
      </c>
      <c r="AL23" s="163">
        <f>AL22/AL20</f>
        <v/>
      </c>
      <c r="AM23" s="163">
        <f>AM22/AM20</f>
        <v/>
      </c>
      <c r="AN23" s="163">
        <f>AN22/AN20</f>
        <v/>
      </c>
      <c r="AO23" s="163">
        <f>AO22/AO20</f>
        <v/>
      </c>
      <c r="AP23" s="163">
        <f>AP22/AP20</f>
        <v/>
      </c>
      <c r="AQ23" s="163">
        <f>AQ22/AQ20</f>
        <v/>
      </c>
      <c r="AR23" s="163">
        <f>AR22/AR20</f>
        <v/>
      </c>
      <c r="AS23" s="163">
        <f>AS22/AS20</f>
        <v/>
      </c>
      <c r="AT23" s="163">
        <f>AT22/AT20</f>
        <v/>
      </c>
      <c r="AU23" s="163">
        <f>AU22/AU20</f>
        <v/>
      </c>
      <c r="AV23" s="163">
        <f>AV22/AV20</f>
        <v/>
      </c>
      <c r="AW23" s="163">
        <f>AW22/AW20</f>
        <v/>
      </c>
      <c r="AX23" s="163">
        <f>AX22/AX20</f>
        <v/>
      </c>
      <c r="AY23" s="163">
        <f>AY22/AY20</f>
        <v/>
      </c>
      <c r="AZ23" s="163">
        <f>AZ22/AZ20</f>
        <v/>
      </c>
      <c r="BA23" s="163">
        <f>BA22/BA20</f>
        <v/>
      </c>
      <c r="BB23" s="163">
        <f>BB22/BB20</f>
        <v/>
      </c>
      <c r="BC23" s="163">
        <f>BC22/BC20</f>
        <v/>
      </c>
      <c r="BD23" s="163">
        <f>BD22/BD20</f>
        <v/>
      </c>
      <c r="BE23" s="163">
        <f>BE22/BE20</f>
        <v/>
      </c>
      <c r="BF23" s="163">
        <f>BF22/BF20</f>
        <v/>
      </c>
      <c r="BG23" s="163">
        <f>BG22/BG20</f>
        <v/>
      </c>
      <c r="BH23" s="163">
        <f>BH22/BH20</f>
        <v/>
      </c>
      <c r="BI23" s="163">
        <f>BI22/BI20</f>
        <v/>
      </c>
      <c r="BJ23" s="163">
        <f>BJ22/BJ20</f>
        <v/>
      </c>
      <c r="BK23" s="163">
        <f>BK22/BK20</f>
        <v/>
      </c>
      <c r="BL23" s="163">
        <f>BL22/BL20</f>
        <v/>
      </c>
      <c r="BM23" s="163">
        <f>BM22/BM20</f>
        <v/>
      </c>
      <c r="BN23" s="163">
        <f>BN22/BN20</f>
        <v/>
      </c>
      <c r="BO23" s="163">
        <f>BO22/BO20</f>
        <v/>
      </c>
      <c r="BP23" s="163">
        <f>BP22/BP20</f>
        <v/>
      </c>
      <c r="BQ23" s="163">
        <f>BQ22/BQ20</f>
        <v/>
      </c>
      <c r="BR23" s="163">
        <f>BR22/BR20</f>
        <v/>
      </c>
      <c r="BS23" s="163">
        <f>BS22/BS20</f>
        <v/>
      </c>
      <c r="BT23" s="163">
        <f>BT22/BT20</f>
        <v/>
      </c>
      <c r="BU23" s="163">
        <f>BU22/BU20</f>
        <v/>
      </c>
      <c r="BV23" s="163">
        <f>BV22/BV20</f>
        <v/>
      </c>
    </row>
    <row r="24" ht="15.75" customHeight="1" s="393" thickBot="1"/>
    <row r="25" ht="21" customHeight="1" s="393">
      <c r="A25" s="114" t="inlineStr">
        <is>
          <t>Budegt V Actuals</t>
        </is>
      </c>
      <c r="B25" s="115" t="inlineStr">
        <is>
          <t>Q1</t>
        </is>
      </c>
      <c r="C25" s="115" t="n"/>
      <c r="D25" s="115" t="n"/>
      <c r="E25" s="115" t="n"/>
      <c r="F25" s="115" t="n"/>
      <c r="G25" s="115" t="n"/>
      <c r="H25" s="115" t="n"/>
      <c r="I25" s="115" t="n"/>
      <c r="J25" s="115" t="n"/>
      <c r="K25" s="115" t="n"/>
      <c r="L25" s="115" t="n"/>
      <c r="M25" s="115" t="n"/>
      <c r="N25" s="115" t="n"/>
      <c r="O25" s="115" t="n"/>
      <c r="P25" s="115" t="n"/>
      <c r="Q25" s="115" t="n"/>
      <c r="R25" s="115" t="n"/>
      <c r="S25" s="128" t="n"/>
      <c r="T25" s="115" t="inlineStr">
        <is>
          <t>Q2</t>
        </is>
      </c>
      <c r="U25" s="115" t="inlineStr">
        <is>
          <t>FORECAST DATA</t>
        </is>
      </c>
      <c r="V25" s="115" t="n"/>
      <c r="W25" s="115" t="n"/>
      <c r="X25" s="115" t="n"/>
      <c r="Y25" s="115" t="n"/>
      <c r="Z25" s="115" t="n"/>
      <c r="AA25" s="115" t="n"/>
      <c r="AB25" s="115" t="n"/>
      <c r="AC25" s="115" t="n"/>
      <c r="AD25" s="115" t="n"/>
      <c r="AE25" s="115" t="n"/>
      <c r="AF25" s="115" t="n"/>
      <c r="AG25" s="115" t="n"/>
      <c r="AH25" s="115" t="n"/>
      <c r="AI25" s="115" t="n"/>
      <c r="AJ25" s="115" t="n"/>
      <c r="AK25" s="128" t="n"/>
      <c r="AL25" s="115" t="inlineStr">
        <is>
          <t>Q3</t>
        </is>
      </c>
      <c r="AM25" s="115" t="inlineStr">
        <is>
          <t>FORECAST DATA</t>
        </is>
      </c>
      <c r="AN25" s="115" t="n"/>
      <c r="AO25" s="115" t="n"/>
      <c r="AP25" s="115" t="n"/>
      <c r="AQ25" s="115" t="n"/>
      <c r="AR25" s="115" t="n"/>
      <c r="AS25" s="115" t="n"/>
      <c r="AT25" s="115" t="n"/>
      <c r="AU25" s="115" t="n"/>
      <c r="AV25" s="115" t="n"/>
      <c r="AW25" s="115" t="n"/>
      <c r="AX25" s="115" t="n"/>
      <c r="AY25" s="115" t="n"/>
      <c r="AZ25" s="115" t="n"/>
      <c r="BA25" s="115" t="n"/>
      <c r="BB25" s="115" t="n"/>
      <c r="BC25" s="128" t="n"/>
      <c r="BD25" s="115" t="inlineStr">
        <is>
          <t>Q4</t>
        </is>
      </c>
      <c r="BE25" s="115" t="inlineStr">
        <is>
          <t>FORECAST DATA</t>
        </is>
      </c>
      <c r="BF25" s="115" t="n"/>
      <c r="BG25" s="115" t="n"/>
      <c r="BH25" s="115" t="n"/>
      <c r="BI25" s="115" t="n"/>
      <c r="BJ25" s="115" t="n"/>
      <c r="BK25" s="115" t="n"/>
      <c r="BL25" s="115" t="n"/>
      <c r="BM25" s="115" t="n"/>
      <c r="BN25" s="115" t="n"/>
      <c r="BO25" s="115" t="n"/>
      <c r="BP25" s="115" t="n"/>
      <c r="BQ25" s="115" t="n"/>
      <c r="BR25" s="115" t="n"/>
      <c r="BS25" s="115" t="n"/>
      <c r="BT25" s="115" t="n"/>
      <c r="BU25" s="128" t="n"/>
      <c r="BV25" s="160" t="n"/>
    </row>
    <row r="26" ht="31.5" customHeight="1" s="393">
      <c r="A26" s="130" t="n"/>
      <c r="B26" s="88" t="inlineStr">
        <is>
          <t>Abacus</t>
        </is>
      </c>
      <c r="C26" s="88" t="inlineStr">
        <is>
          <t>Bees Knees</t>
        </is>
      </c>
      <c r="D26" s="88" t="inlineStr">
        <is>
          <t>Bramleywood</t>
        </is>
      </c>
      <c r="E26" s="88" t="inlineStr">
        <is>
          <t>Cedars</t>
        </is>
      </c>
      <c r="F26" s="88" t="inlineStr">
        <is>
          <t>Hazebrouck</t>
        </is>
      </c>
      <c r="G26" s="88" t="inlineStr">
        <is>
          <t>Kingsclere</t>
        </is>
      </c>
      <c r="H26" s="88" t="inlineStr">
        <is>
          <t>Merrydale</t>
        </is>
      </c>
      <c r="I26" s="88" t="inlineStr">
        <is>
          <t>Stepping Stones</t>
        </is>
      </c>
      <c r="J26" s="88" t="inlineStr">
        <is>
          <t>Happitots</t>
        </is>
      </c>
      <c r="K26" s="88" t="inlineStr">
        <is>
          <t>Northumberland</t>
        </is>
      </c>
      <c r="L26" s="88" t="inlineStr">
        <is>
          <t>Smart Tots</t>
        </is>
      </c>
      <c r="M26" s="88" t="inlineStr">
        <is>
          <t>Lower Earley</t>
        </is>
      </c>
      <c r="N26" s="88" t="inlineStr">
        <is>
          <t>Woosehill</t>
        </is>
      </c>
      <c r="O26" s="88" t="inlineStr">
        <is>
          <t>Our Den</t>
        </is>
      </c>
      <c r="P26" s="88" t="inlineStr">
        <is>
          <t>Finchampstead</t>
        </is>
      </c>
      <c r="Q26" s="88" t="inlineStr">
        <is>
          <t>Boot Farm</t>
        </is>
      </c>
      <c r="R26" s="88" t="inlineStr">
        <is>
          <t>Saltway</t>
        </is>
      </c>
      <c r="S26" s="90" t="inlineStr">
        <is>
          <t>Totals</t>
        </is>
      </c>
      <c r="T26" s="88" t="inlineStr">
        <is>
          <t>Abacus</t>
        </is>
      </c>
      <c r="U26" s="88" t="inlineStr">
        <is>
          <t>Bees Knees</t>
        </is>
      </c>
      <c r="V26" s="88" t="inlineStr">
        <is>
          <t>Bramleywood</t>
        </is>
      </c>
      <c r="W26" s="88" t="inlineStr">
        <is>
          <t>Cedars</t>
        </is>
      </c>
      <c r="X26" s="88" t="inlineStr">
        <is>
          <t>Hazebrouck</t>
        </is>
      </c>
      <c r="Y26" s="88" t="inlineStr">
        <is>
          <t>Kingsclere</t>
        </is>
      </c>
      <c r="Z26" s="88" t="inlineStr">
        <is>
          <t>Merrydale</t>
        </is>
      </c>
      <c r="AA26" s="88" t="inlineStr">
        <is>
          <t>Stepping Stones</t>
        </is>
      </c>
      <c r="AB26" s="88" t="inlineStr">
        <is>
          <t>Happitots</t>
        </is>
      </c>
      <c r="AC26" s="88" t="inlineStr">
        <is>
          <t>Northumberland</t>
        </is>
      </c>
      <c r="AD26" s="88" t="inlineStr">
        <is>
          <t>Smart Tots</t>
        </is>
      </c>
      <c r="AE26" s="88" t="inlineStr">
        <is>
          <t>Lower Earley</t>
        </is>
      </c>
      <c r="AF26" s="88" t="inlineStr">
        <is>
          <t>Woosehill</t>
        </is>
      </c>
      <c r="AG26" s="88" t="inlineStr">
        <is>
          <t>Our Den</t>
        </is>
      </c>
      <c r="AH26" s="88" t="inlineStr">
        <is>
          <t>Finchampstead</t>
        </is>
      </c>
      <c r="AI26" s="88" t="inlineStr">
        <is>
          <t>Boot Farm</t>
        </is>
      </c>
      <c r="AJ26" s="88" t="inlineStr">
        <is>
          <t>Saltway</t>
        </is>
      </c>
      <c r="AK26" s="90" t="inlineStr">
        <is>
          <t>Totals</t>
        </is>
      </c>
      <c r="AL26" s="88" t="inlineStr">
        <is>
          <t>Abacus</t>
        </is>
      </c>
      <c r="AM26" s="88" t="inlineStr">
        <is>
          <t>Bees Knees</t>
        </is>
      </c>
      <c r="AN26" s="88" t="inlineStr">
        <is>
          <t>Bramleywood</t>
        </is>
      </c>
      <c r="AO26" s="88" t="inlineStr">
        <is>
          <t>Cedars</t>
        </is>
      </c>
      <c r="AP26" s="88" t="inlineStr">
        <is>
          <t>Hazebrouck</t>
        </is>
      </c>
      <c r="AQ26" s="88" t="inlineStr">
        <is>
          <t>Kingsclere</t>
        </is>
      </c>
      <c r="AR26" s="88" t="inlineStr">
        <is>
          <t>Merrydale</t>
        </is>
      </c>
      <c r="AS26" s="88" t="inlineStr">
        <is>
          <t>Stepping Stones</t>
        </is>
      </c>
      <c r="AT26" s="88" t="inlineStr">
        <is>
          <t>Happitots</t>
        </is>
      </c>
      <c r="AU26" s="88" t="inlineStr">
        <is>
          <t>Northumberland</t>
        </is>
      </c>
      <c r="AV26" s="88" t="inlineStr">
        <is>
          <t>Smart Tots</t>
        </is>
      </c>
      <c r="AW26" s="88" t="inlineStr">
        <is>
          <t>Lower Earley</t>
        </is>
      </c>
      <c r="AX26" s="88" t="inlineStr">
        <is>
          <t>Woosehill</t>
        </is>
      </c>
      <c r="AY26" s="88" t="inlineStr">
        <is>
          <t>Our Den</t>
        </is>
      </c>
      <c r="AZ26" s="88" t="inlineStr">
        <is>
          <t>Finchampstead</t>
        </is>
      </c>
      <c r="BA26" s="88" t="inlineStr">
        <is>
          <t>Boot Farm</t>
        </is>
      </c>
      <c r="BB26" s="88" t="inlineStr">
        <is>
          <t>Saltway</t>
        </is>
      </c>
      <c r="BC26" s="90" t="inlineStr">
        <is>
          <t>Totals</t>
        </is>
      </c>
      <c r="BD26" s="88" t="inlineStr">
        <is>
          <t>Abacus</t>
        </is>
      </c>
      <c r="BE26" s="88" t="inlineStr">
        <is>
          <t>Bees Knees</t>
        </is>
      </c>
      <c r="BF26" s="88" t="inlineStr">
        <is>
          <t>Bramleywood</t>
        </is>
      </c>
      <c r="BG26" s="88" t="inlineStr">
        <is>
          <t>Cedars</t>
        </is>
      </c>
      <c r="BH26" s="88" t="inlineStr">
        <is>
          <t>Hazebrouck</t>
        </is>
      </c>
      <c r="BI26" s="88" t="inlineStr">
        <is>
          <t>Kingsclere</t>
        </is>
      </c>
      <c r="BJ26" s="88" t="inlineStr">
        <is>
          <t>Merrydale</t>
        </is>
      </c>
      <c r="BK26" s="88" t="inlineStr">
        <is>
          <t>Stepping Stones</t>
        </is>
      </c>
      <c r="BL26" s="88" t="inlineStr">
        <is>
          <t>Happitots</t>
        </is>
      </c>
      <c r="BM26" s="88" t="inlineStr">
        <is>
          <t>Northumberland</t>
        </is>
      </c>
      <c r="BN26" s="88" t="inlineStr">
        <is>
          <t>Smart Tots</t>
        </is>
      </c>
      <c r="BO26" s="88" t="inlineStr">
        <is>
          <t>Lower Earley</t>
        </is>
      </c>
      <c r="BP26" s="88" t="inlineStr">
        <is>
          <t>Woosehill</t>
        </is>
      </c>
      <c r="BQ26" s="88" t="inlineStr">
        <is>
          <t>Our Den</t>
        </is>
      </c>
      <c r="BR26" s="88" t="inlineStr">
        <is>
          <t>Finchampstead</t>
        </is>
      </c>
      <c r="BS26" s="88" t="inlineStr">
        <is>
          <t>Boot Farm</t>
        </is>
      </c>
      <c r="BT26" s="88" t="inlineStr">
        <is>
          <t>Saltway</t>
        </is>
      </c>
      <c r="BU26" s="90" t="inlineStr">
        <is>
          <t>Totals</t>
        </is>
      </c>
      <c r="BV26" s="117" t="inlineStr">
        <is>
          <t>Year Total</t>
        </is>
      </c>
    </row>
    <row r="27" customFormat="1" s="76">
      <c r="A27" s="165" t="inlineStr">
        <is>
          <t>Income</t>
        </is>
      </c>
      <c r="B27" s="162">
        <f>B16-B5</f>
        <v/>
      </c>
      <c r="C27" s="162">
        <f>C16-C5</f>
        <v/>
      </c>
      <c r="D27" s="162">
        <f>D16-D5</f>
        <v/>
      </c>
      <c r="E27" s="162">
        <f>E16-E5</f>
        <v/>
      </c>
      <c r="F27" s="162">
        <f>F16-F5</f>
        <v/>
      </c>
      <c r="G27" s="162">
        <f>G16-G5</f>
        <v/>
      </c>
      <c r="H27" s="162">
        <f>H16-H5</f>
        <v/>
      </c>
      <c r="I27" s="162">
        <f>I16-I5</f>
        <v/>
      </c>
      <c r="J27" s="162">
        <f>J16-J5</f>
        <v/>
      </c>
      <c r="K27" s="162">
        <f>K16-K5</f>
        <v/>
      </c>
      <c r="L27" s="162">
        <f>L16-L5</f>
        <v/>
      </c>
      <c r="M27" s="162">
        <f>M16-M5</f>
        <v/>
      </c>
      <c r="N27" s="162">
        <f>N16-N5</f>
        <v/>
      </c>
      <c r="O27" s="162">
        <f>O16-O5</f>
        <v/>
      </c>
      <c r="P27" s="162">
        <f>P16-P5</f>
        <v/>
      </c>
      <c r="Q27" s="162">
        <f>Q16-Q5</f>
        <v/>
      </c>
      <c r="R27" s="162">
        <f>R16-R5</f>
        <v/>
      </c>
      <c r="S27" s="166">
        <f>S16-S5</f>
        <v/>
      </c>
      <c r="T27" s="162">
        <f>T16-T5</f>
        <v/>
      </c>
      <c r="U27" s="162">
        <f>U16-U5</f>
        <v/>
      </c>
      <c r="V27" s="162">
        <f>V16-V5</f>
        <v/>
      </c>
      <c r="W27" s="162">
        <f>W16-W5</f>
        <v/>
      </c>
      <c r="X27" s="162">
        <f>X16-X5</f>
        <v/>
      </c>
      <c r="Y27" s="162">
        <f>Y16-Y5</f>
        <v/>
      </c>
      <c r="Z27" s="162">
        <f>Z16-Z5</f>
        <v/>
      </c>
      <c r="AA27" s="162">
        <f>AA16-AA5</f>
        <v/>
      </c>
      <c r="AB27" s="162">
        <f>AB16-AB5</f>
        <v/>
      </c>
      <c r="AC27" s="162">
        <f>AC16-AC5</f>
        <v/>
      </c>
      <c r="AD27" s="162">
        <f>AD16-AD5</f>
        <v/>
      </c>
      <c r="AE27" s="162">
        <f>AE16-AE5</f>
        <v/>
      </c>
      <c r="AF27" s="162">
        <f>AF16-AF5</f>
        <v/>
      </c>
      <c r="AG27" s="162">
        <f>AG16-AG5</f>
        <v/>
      </c>
      <c r="AH27" s="162">
        <f>AH16-AH5</f>
        <v/>
      </c>
      <c r="AI27" s="162">
        <f>AI16-AI5</f>
        <v/>
      </c>
      <c r="AJ27" s="162">
        <f>AJ16-AJ5</f>
        <v/>
      </c>
      <c r="AK27" s="166">
        <f>AK16-AK5</f>
        <v/>
      </c>
      <c r="AL27" s="162">
        <f>AL16-AL5</f>
        <v/>
      </c>
      <c r="AM27" s="162">
        <f>AM16-AM5</f>
        <v/>
      </c>
      <c r="AN27" s="162">
        <f>AN16-AN5</f>
        <v/>
      </c>
      <c r="AO27" s="162">
        <f>AO16-AO5</f>
        <v/>
      </c>
      <c r="AP27" s="162">
        <f>AP16-AP5</f>
        <v/>
      </c>
      <c r="AQ27" s="162">
        <f>AQ16-AQ5</f>
        <v/>
      </c>
      <c r="AR27" s="162">
        <f>AR16-AR5</f>
        <v/>
      </c>
      <c r="AS27" s="162">
        <f>AS16-AS5</f>
        <v/>
      </c>
      <c r="AT27" s="162">
        <f>AT16-AT5</f>
        <v/>
      </c>
      <c r="AU27" s="162">
        <f>AU16-AU5</f>
        <v/>
      </c>
      <c r="AV27" s="162">
        <f>AV16-AV5</f>
        <v/>
      </c>
      <c r="AW27" s="162">
        <f>AW16-AW5</f>
        <v/>
      </c>
      <c r="AX27" s="162">
        <f>AX16-AX5</f>
        <v/>
      </c>
      <c r="AY27" s="162">
        <f>AY16-AY5</f>
        <v/>
      </c>
      <c r="AZ27" s="162">
        <f>AZ16-AZ5</f>
        <v/>
      </c>
      <c r="BA27" s="162">
        <f>BA16-BA5</f>
        <v/>
      </c>
      <c r="BB27" s="162">
        <f>BB16-BB5</f>
        <v/>
      </c>
      <c r="BC27" s="166">
        <f>BC16-BC5</f>
        <v/>
      </c>
      <c r="BD27" s="162">
        <f>BD16-BD5</f>
        <v/>
      </c>
      <c r="BE27" s="162">
        <f>BE16-BE5</f>
        <v/>
      </c>
      <c r="BF27" s="162">
        <f>BF16-BF5</f>
        <v/>
      </c>
      <c r="BG27" s="162">
        <f>BG16-BG5</f>
        <v/>
      </c>
      <c r="BH27" s="162">
        <f>BH16-BH5</f>
        <v/>
      </c>
      <c r="BI27" s="162">
        <f>BI16-BI5</f>
        <v/>
      </c>
      <c r="BJ27" s="162">
        <f>BJ16-BJ5</f>
        <v/>
      </c>
      <c r="BK27" s="162">
        <f>BK16-BK5</f>
        <v/>
      </c>
      <c r="BL27" s="162">
        <f>BL16-BL5</f>
        <v/>
      </c>
      <c r="BM27" s="162">
        <f>BM16-BM5</f>
        <v/>
      </c>
      <c r="BN27" s="162">
        <f>BN16-BN5</f>
        <v/>
      </c>
      <c r="BO27" s="162">
        <f>BO16-BO5</f>
        <v/>
      </c>
      <c r="BP27" s="162">
        <f>BP16-BP5</f>
        <v/>
      </c>
      <c r="BQ27" s="162">
        <f>BQ16-BQ5</f>
        <v/>
      </c>
      <c r="BR27" s="162">
        <f>BR16-BR5</f>
        <v/>
      </c>
      <c r="BS27" s="162">
        <f>BS16-BS5</f>
        <v/>
      </c>
      <c r="BT27" s="162">
        <f>BT16-BT5</f>
        <v/>
      </c>
      <c r="BU27" s="166">
        <f>BU16-BU5</f>
        <v/>
      </c>
      <c r="BV27" s="161">
        <f>BV16-BV5</f>
        <v/>
      </c>
      <c r="BW27" s="167" t="n"/>
      <c r="BX27" s="167" t="n"/>
    </row>
    <row r="28" customFormat="1" s="173">
      <c r="A28" s="168" t="inlineStr">
        <is>
          <t>Income  %</t>
        </is>
      </c>
      <c r="B28" s="169">
        <f>B27/B5</f>
        <v/>
      </c>
      <c r="C28" s="169">
        <f>C27/C5</f>
        <v/>
      </c>
      <c r="D28" s="169">
        <f>D27/D5</f>
        <v/>
      </c>
      <c r="E28" s="169">
        <f>E27/E5</f>
        <v/>
      </c>
      <c r="F28" s="169">
        <f>F27/F5</f>
        <v/>
      </c>
      <c r="G28" s="169">
        <f>G27/G5</f>
        <v/>
      </c>
      <c r="H28" s="169">
        <f>H27/H5</f>
        <v/>
      </c>
      <c r="I28" s="169">
        <f>I27/I5</f>
        <v/>
      </c>
      <c r="J28" s="169">
        <f>J27/J5</f>
        <v/>
      </c>
      <c r="K28" s="169">
        <f>K27/K5</f>
        <v/>
      </c>
      <c r="L28" s="169">
        <f>L27/L5</f>
        <v/>
      </c>
      <c r="M28" s="169">
        <f>M27/M5</f>
        <v/>
      </c>
      <c r="N28" s="169">
        <f>N27/N5</f>
        <v/>
      </c>
      <c r="O28" s="169" t="n"/>
      <c r="P28" s="169">
        <f>P27/P5</f>
        <v/>
      </c>
      <c r="Q28" s="169">
        <f>Q27/Q5</f>
        <v/>
      </c>
      <c r="R28" s="169">
        <f>R27/R5</f>
        <v/>
      </c>
      <c r="S28" s="170">
        <f>S27/S5</f>
        <v/>
      </c>
      <c r="T28" s="169">
        <f>T27/T5</f>
        <v/>
      </c>
      <c r="U28" s="169">
        <f>U27/U5</f>
        <v/>
      </c>
      <c r="V28" s="169">
        <f>V27/V5</f>
        <v/>
      </c>
      <c r="W28" s="169">
        <f>W27/W5</f>
        <v/>
      </c>
      <c r="X28" s="169">
        <f>X27/X5</f>
        <v/>
      </c>
      <c r="Y28" s="169">
        <f>Y27/Y5</f>
        <v/>
      </c>
      <c r="Z28" s="169">
        <f>Z27/Z5</f>
        <v/>
      </c>
      <c r="AA28" s="169">
        <f>AA27/AA5</f>
        <v/>
      </c>
      <c r="AB28" s="169">
        <f>AB27/AB5</f>
        <v/>
      </c>
      <c r="AC28" s="169">
        <f>AC27/AC5</f>
        <v/>
      </c>
      <c r="AD28" s="169">
        <f>AD27/AD5</f>
        <v/>
      </c>
      <c r="AE28" s="169">
        <f>AE27/AE5</f>
        <v/>
      </c>
      <c r="AF28" s="169">
        <f>AF27/AF5</f>
        <v/>
      </c>
      <c r="AG28" s="169">
        <f>AG27/AG5</f>
        <v/>
      </c>
      <c r="AH28" s="169">
        <f>AH27/AH5</f>
        <v/>
      </c>
      <c r="AI28" s="169">
        <f>AI27/AI5</f>
        <v/>
      </c>
      <c r="AJ28" s="169">
        <f>AJ27/AJ5</f>
        <v/>
      </c>
      <c r="AK28" s="170">
        <f>AK27/AK5</f>
        <v/>
      </c>
      <c r="AL28" s="169">
        <f>AL27/AL5</f>
        <v/>
      </c>
      <c r="AM28" s="169">
        <f>AM27/AM5</f>
        <v/>
      </c>
      <c r="AN28" s="169">
        <f>AN27/AN5</f>
        <v/>
      </c>
      <c r="AO28" s="169">
        <f>AO27/AO5</f>
        <v/>
      </c>
      <c r="AP28" s="169">
        <f>AP27/AP5</f>
        <v/>
      </c>
      <c r="AQ28" s="169">
        <f>AQ27/AQ5</f>
        <v/>
      </c>
      <c r="AR28" s="169">
        <f>AR27/AR5</f>
        <v/>
      </c>
      <c r="AS28" s="169">
        <f>AS27/AS5</f>
        <v/>
      </c>
      <c r="AT28" s="169">
        <f>AT27/AT5</f>
        <v/>
      </c>
      <c r="AU28" s="169">
        <f>AU27/AU5</f>
        <v/>
      </c>
      <c r="AV28" s="169">
        <f>AV27/AV5</f>
        <v/>
      </c>
      <c r="AW28" s="169">
        <f>AW27/AW5</f>
        <v/>
      </c>
      <c r="AX28" s="169">
        <f>AX27/AX5</f>
        <v/>
      </c>
      <c r="AY28" s="169">
        <f>AY27/AY5</f>
        <v/>
      </c>
      <c r="AZ28" s="169">
        <f>AZ27/AZ5</f>
        <v/>
      </c>
      <c r="BA28" s="169">
        <f>BA27/BA5</f>
        <v/>
      </c>
      <c r="BB28" s="169">
        <f>BB27/BB5</f>
        <v/>
      </c>
      <c r="BC28" s="170">
        <f>BC27/BC5</f>
        <v/>
      </c>
      <c r="BD28" s="169">
        <f>BD27/BD5</f>
        <v/>
      </c>
      <c r="BE28" s="169">
        <f>BE27/BE5</f>
        <v/>
      </c>
      <c r="BF28" s="169">
        <f>BF27/BF5</f>
        <v/>
      </c>
      <c r="BG28" s="169">
        <f>BG27/BG5</f>
        <v/>
      </c>
      <c r="BH28" s="169">
        <f>BH27/BH5</f>
        <v/>
      </c>
      <c r="BI28" s="169">
        <f>BI27/BI5</f>
        <v/>
      </c>
      <c r="BJ28" s="169">
        <f>BJ27/BJ5</f>
        <v/>
      </c>
      <c r="BK28" s="169">
        <f>BK27/BK5</f>
        <v/>
      </c>
      <c r="BL28" s="169">
        <f>BL27/BL5</f>
        <v/>
      </c>
      <c r="BM28" s="169">
        <f>BM27/BM5</f>
        <v/>
      </c>
      <c r="BN28" s="169">
        <f>BN27/BN5</f>
        <v/>
      </c>
      <c r="BO28" s="169">
        <f>BO27/BO5</f>
        <v/>
      </c>
      <c r="BP28" s="169">
        <f>BP27/BP5</f>
        <v/>
      </c>
      <c r="BQ28" s="169">
        <f>BQ27/BQ5</f>
        <v/>
      </c>
      <c r="BR28" s="169">
        <f>BR27/BR5</f>
        <v/>
      </c>
      <c r="BS28" s="169">
        <f>BS27/BS5</f>
        <v/>
      </c>
      <c r="BT28" s="169">
        <f>BT27/BT5</f>
        <v/>
      </c>
      <c r="BU28" s="170">
        <f>BU27/BU5</f>
        <v/>
      </c>
      <c r="BV28" s="171">
        <f>BV27/BV5</f>
        <v/>
      </c>
      <c r="BW28" s="172" t="n"/>
      <c r="BX28" s="172" t="n"/>
    </row>
    <row r="29">
      <c r="A29" s="165" t="n"/>
      <c r="B29" s="163" t="n"/>
      <c r="C29" s="163" t="n"/>
      <c r="D29" s="163" t="n"/>
      <c r="E29" s="163" t="n"/>
      <c r="F29" s="163" t="n"/>
      <c r="G29" s="163" t="n"/>
      <c r="H29" s="163" t="n"/>
      <c r="I29" s="163" t="n"/>
      <c r="J29" s="163" t="n"/>
      <c r="K29" s="163" t="n"/>
      <c r="L29" s="163" t="n"/>
      <c r="M29" s="163" t="n"/>
      <c r="N29" s="163" t="n"/>
      <c r="O29" s="163" t="n"/>
      <c r="P29" s="163" t="n"/>
      <c r="Q29" s="163" t="n"/>
      <c r="R29" s="163" t="n"/>
      <c r="S29" s="174" t="n"/>
      <c r="T29" s="163" t="n"/>
      <c r="U29" s="163" t="n"/>
      <c r="V29" s="163" t="n"/>
      <c r="W29" s="163" t="n"/>
      <c r="X29" s="163" t="n"/>
      <c r="Y29" s="163" t="n"/>
      <c r="Z29" s="163" t="n"/>
      <c r="AA29" s="163" t="n"/>
      <c r="AB29" s="163" t="n"/>
      <c r="AC29" s="163" t="n"/>
      <c r="AD29" s="163" t="n"/>
      <c r="AE29" s="163" t="n"/>
      <c r="AF29" s="163" t="n"/>
      <c r="AG29" s="163" t="n"/>
      <c r="AH29" s="163" t="n"/>
      <c r="AI29" s="163" t="n"/>
      <c r="AJ29" s="163" t="n"/>
      <c r="AK29" s="174" t="n"/>
      <c r="AL29" s="163" t="n"/>
      <c r="AM29" s="163" t="n"/>
      <c r="AN29" s="163" t="n"/>
      <c r="AO29" s="163" t="n"/>
      <c r="AP29" s="163" t="n"/>
      <c r="AQ29" s="163" t="n"/>
      <c r="AR29" s="163" t="n"/>
      <c r="AS29" s="163" t="n"/>
      <c r="AT29" s="163" t="n"/>
      <c r="AU29" s="163" t="n"/>
      <c r="AV29" s="163" t="n"/>
      <c r="AW29" s="163" t="n"/>
      <c r="AX29" s="163" t="n"/>
      <c r="AY29" s="163" t="n"/>
      <c r="AZ29" s="163" t="n"/>
      <c r="BA29" s="163" t="n"/>
      <c r="BB29" s="163" t="n"/>
      <c r="BC29" s="174" t="n"/>
      <c r="BD29" s="163" t="n"/>
      <c r="BE29" s="163" t="n"/>
      <c r="BF29" s="163" t="n"/>
      <c r="BG29" s="163" t="n"/>
      <c r="BH29" s="163" t="n"/>
      <c r="BI29" s="163" t="n"/>
      <c r="BJ29" s="163" t="n"/>
      <c r="BK29" s="163" t="n"/>
      <c r="BL29" s="163" t="n"/>
      <c r="BM29" s="163" t="n"/>
      <c r="BN29" s="163" t="n"/>
      <c r="BO29" s="163" t="n"/>
      <c r="BP29" s="163" t="n"/>
      <c r="BQ29" s="163" t="n"/>
      <c r="BR29" s="163" t="n"/>
      <c r="BS29" s="163" t="n"/>
      <c r="BT29" s="163" t="n"/>
      <c r="BU29" s="174" t="n"/>
      <c r="BV29" s="175" t="n"/>
      <c r="BW29" s="162" t="n"/>
      <c r="BX29" s="162" t="n"/>
    </row>
    <row r="30" ht="29.25" customHeight="1" s="393">
      <c r="A30" s="165" t="inlineStr">
        <is>
          <t>Personnel Costs (negative =  increase in cost)</t>
        </is>
      </c>
      <c r="B30" s="162">
        <f>B6-B17</f>
        <v/>
      </c>
      <c r="C30" s="162">
        <f>C6-C17</f>
        <v/>
      </c>
      <c r="D30" s="162">
        <f>D6-D17</f>
        <v/>
      </c>
      <c r="E30" s="162">
        <f>E6-E17</f>
        <v/>
      </c>
      <c r="F30" s="162">
        <f>F6-F17</f>
        <v/>
      </c>
      <c r="G30" s="162">
        <f>G6-G17</f>
        <v/>
      </c>
      <c r="H30" s="162">
        <f>H6-H17</f>
        <v/>
      </c>
      <c r="I30" s="162">
        <f>I6-I17</f>
        <v/>
      </c>
      <c r="J30" s="162">
        <f>J6-J17</f>
        <v/>
      </c>
      <c r="K30" s="162">
        <f>K6-K17</f>
        <v/>
      </c>
      <c r="L30" s="162">
        <f>L6-L17</f>
        <v/>
      </c>
      <c r="M30" s="162">
        <f>M6-M17</f>
        <v/>
      </c>
      <c r="N30" s="162">
        <f>N6-N17</f>
        <v/>
      </c>
      <c r="O30" s="162">
        <f>O6-O17</f>
        <v/>
      </c>
      <c r="P30" s="162">
        <f>P6-P17</f>
        <v/>
      </c>
      <c r="Q30" s="162">
        <f>Q6-Q17</f>
        <v/>
      </c>
      <c r="R30" s="162">
        <f>R6-R17</f>
        <v/>
      </c>
      <c r="S30" s="166">
        <f>S6-S17</f>
        <v/>
      </c>
      <c r="T30" s="162">
        <f>T6-T17</f>
        <v/>
      </c>
      <c r="U30" s="162">
        <f>U6-U17</f>
        <v/>
      </c>
      <c r="V30" s="162">
        <f>V6-V17</f>
        <v/>
      </c>
      <c r="W30" s="162">
        <f>W6-W17</f>
        <v/>
      </c>
      <c r="X30" s="162">
        <f>X6-X17</f>
        <v/>
      </c>
      <c r="Y30" s="162">
        <f>Y6-Y17</f>
        <v/>
      </c>
      <c r="Z30" s="162">
        <f>Z6-Z17</f>
        <v/>
      </c>
      <c r="AA30" s="162">
        <f>AA6-AA17</f>
        <v/>
      </c>
      <c r="AB30" s="162">
        <f>AB6-AB17</f>
        <v/>
      </c>
      <c r="AC30" s="162">
        <f>AC6-AC17</f>
        <v/>
      </c>
      <c r="AD30" s="162">
        <f>AD6-AD17</f>
        <v/>
      </c>
      <c r="AE30" s="162">
        <f>AE6-AE17</f>
        <v/>
      </c>
      <c r="AF30" s="162">
        <f>AF6-AF17</f>
        <v/>
      </c>
      <c r="AG30" s="162">
        <f>AG6-AG17</f>
        <v/>
      </c>
      <c r="AH30" s="162">
        <f>AH6-AH17</f>
        <v/>
      </c>
      <c r="AI30" s="162">
        <f>AI6-AI17</f>
        <v/>
      </c>
      <c r="AJ30" s="162">
        <f>AJ6-AJ17</f>
        <v/>
      </c>
      <c r="AK30" s="166">
        <f>AK6-AK17</f>
        <v/>
      </c>
      <c r="AL30" s="162">
        <f>AL6-AL17</f>
        <v/>
      </c>
      <c r="AM30" s="162">
        <f>AM6-AM17</f>
        <v/>
      </c>
      <c r="AN30" s="162">
        <f>AN6-AN17</f>
        <v/>
      </c>
      <c r="AO30" s="162">
        <f>AO6-AO17</f>
        <v/>
      </c>
      <c r="AP30" s="162">
        <f>AP6-AP17</f>
        <v/>
      </c>
      <c r="AQ30" s="162">
        <f>AQ6-AQ17</f>
        <v/>
      </c>
      <c r="AR30" s="162">
        <f>AR6-AR17</f>
        <v/>
      </c>
      <c r="AS30" s="162">
        <f>AS6-AS17</f>
        <v/>
      </c>
      <c r="AT30" s="162">
        <f>AT6-AT17</f>
        <v/>
      </c>
      <c r="AU30" s="162">
        <f>AU6-AU17</f>
        <v/>
      </c>
      <c r="AV30" s="162">
        <f>AV6-AV17</f>
        <v/>
      </c>
      <c r="AW30" s="162">
        <f>AW6-AW17</f>
        <v/>
      </c>
      <c r="AX30" s="162">
        <f>AX6-AX17</f>
        <v/>
      </c>
      <c r="AY30" s="162">
        <f>AY6-AY17</f>
        <v/>
      </c>
      <c r="AZ30" s="162">
        <f>AZ6-AZ17</f>
        <v/>
      </c>
      <c r="BA30" s="162">
        <f>BA6-BA17</f>
        <v/>
      </c>
      <c r="BB30" s="162">
        <f>BB6-BB17</f>
        <v/>
      </c>
      <c r="BC30" s="166">
        <f>BC6-BC17</f>
        <v/>
      </c>
      <c r="BD30" s="162">
        <f>BD6-BD17</f>
        <v/>
      </c>
      <c r="BE30" s="162">
        <f>BE6-BE17</f>
        <v/>
      </c>
      <c r="BF30" s="162">
        <f>BF6-BF17</f>
        <v/>
      </c>
      <c r="BG30" s="162">
        <f>BG6-BG17</f>
        <v/>
      </c>
      <c r="BH30" s="162">
        <f>BH6-BH17</f>
        <v/>
      </c>
      <c r="BI30" s="162">
        <f>BI6-BI17</f>
        <v/>
      </c>
      <c r="BJ30" s="162">
        <f>BJ6-BJ17</f>
        <v/>
      </c>
      <c r="BK30" s="162">
        <f>BK6-BK17</f>
        <v/>
      </c>
      <c r="BL30" s="162">
        <f>BL6-BL17</f>
        <v/>
      </c>
      <c r="BM30" s="162">
        <f>BM6-BM17</f>
        <v/>
      </c>
      <c r="BN30" s="162">
        <f>BN6-BN17</f>
        <v/>
      </c>
      <c r="BO30" s="162">
        <f>BO6-BO17</f>
        <v/>
      </c>
      <c r="BP30" s="162">
        <f>BP6-BP17</f>
        <v/>
      </c>
      <c r="BQ30" s="162">
        <f>BQ6-BQ17</f>
        <v/>
      </c>
      <c r="BR30" s="162">
        <f>BR6-BR17</f>
        <v/>
      </c>
      <c r="BS30" s="162">
        <f>BS6-BS17</f>
        <v/>
      </c>
      <c r="BT30" s="162">
        <f>BT6-BT17</f>
        <v/>
      </c>
      <c r="BU30" s="166">
        <f>BU6-BU17</f>
        <v/>
      </c>
      <c r="BV30" s="161">
        <f>BV6-BV17</f>
        <v/>
      </c>
      <c r="BW30" s="162" t="n"/>
      <c r="BX30" s="162" t="n"/>
    </row>
    <row r="31" ht="15" customFormat="1" customHeight="1" s="173">
      <c r="A31" s="168" t="inlineStr">
        <is>
          <t>Personnel Cost change as %</t>
        </is>
      </c>
      <c r="B31" s="169">
        <f>-B30/B6</f>
        <v/>
      </c>
      <c r="C31" s="169">
        <f>-C30/C6</f>
        <v/>
      </c>
      <c r="D31" s="169">
        <f>-D30/D6</f>
        <v/>
      </c>
      <c r="E31" s="169">
        <f>-E30/E6</f>
        <v/>
      </c>
      <c r="F31" s="169">
        <f>-F30/F6</f>
        <v/>
      </c>
      <c r="G31" s="169">
        <f>-G30/G6</f>
        <v/>
      </c>
      <c r="H31" s="169">
        <f>-H30/H6</f>
        <v/>
      </c>
      <c r="I31" s="169">
        <f>-I30/I6</f>
        <v/>
      </c>
      <c r="J31" s="169">
        <f>-J30/J6</f>
        <v/>
      </c>
      <c r="K31" s="169">
        <f>-K30/K6</f>
        <v/>
      </c>
      <c r="L31" s="169">
        <f>-L30/L6</f>
        <v/>
      </c>
      <c r="M31" s="169">
        <f>-M30/M6</f>
        <v/>
      </c>
      <c r="N31" s="169">
        <f>-N30/N6</f>
        <v/>
      </c>
      <c r="O31" s="169" t="n"/>
      <c r="P31" s="169">
        <f>-P30/P6</f>
        <v/>
      </c>
      <c r="Q31" s="169">
        <f>-Q30/Q6</f>
        <v/>
      </c>
      <c r="R31" s="169">
        <f>-R30/R6</f>
        <v/>
      </c>
      <c r="S31" s="170">
        <f>-S30/S6</f>
        <v/>
      </c>
      <c r="T31" s="169">
        <f>-T30/T6</f>
        <v/>
      </c>
      <c r="U31" s="169">
        <f>-U30/U6</f>
        <v/>
      </c>
      <c r="V31" s="169">
        <f>-V30/V6</f>
        <v/>
      </c>
      <c r="W31" s="169">
        <f>-W30/W6</f>
        <v/>
      </c>
      <c r="X31" s="169">
        <f>-X30/X6</f>
        <v/>
      </c>
      <c r="Y31" s="169">
        <f>-Y30/Y6</f>
        <v/>
      </c>
      <c r="Z31" s="169">
        <f>-Z30/Z6</f>
        <v/>
      </c>
      <c r="AA31" s="169">
        <f>-AA30/AA6</f>
        <v/>
      </c>
      <c r="AB31" s="169">
        <f>-AB30/AB6</f>
        <v/>
      </c>
      <c r="AC31" s="169">
        <f>-AC30/AC6</f>
        <v/>
      </c>
      <c r="AD31" s="169">
        <f>-AD30/AD6</f>
        <v/>
      </c>
      <c r="AE31" s="169">
        <f>-AE30/AE6</f>
        <v/>
      </c>
      <c r="AF31" s="169">
        <f>-AF30/AF6</f>
        <v/>
      </c>
      <c r="AG31" s="169">
        <f>-AG30/AG6</f>
        <v/>
      </c>
      <c r="AH31" s="169">
        <f>-AH30/AH6</f>
        <v/>
      </c>
      <c r="AI31" s="169">
        <f>-AI30/AI6</f>
        <v/>
      </c>
      <c r="AJ31" s="169">
        <f>-AJ30/AJ6</f>
        <v/>
      </c>
      <c r="AK31" s="170">
        <f>-AK30/AK6</f>
        <v/>
      </c>
      <c r="AL31" s="169">
        <f>-AL30/AL6</f>
        <v/>
      </c>
      <c r="AM31" s="169">
        <f>-AM30/AM6</f>
        <v/>
      </c>
      <c r="AN31" s="169">
        <f>-AN30/AN6</f>
        <v/>
      </c>
      <c r="AO31" s="169">
        <f>-AO30/AO6</f>
        <v/>
      </c>
      <c r="AP31" s="169">
        <f>-AP30/AP6</f>
        <v/>
      </c>
      <c r="AQ31" s="169">
        <f>-AQ30/AQ6</f>
        <v/>
      </c>
      <c r="AR31" s="169">
        <f>-AR30/AR6</f>
        <v/>
      </c>
      <c r="AS31" s="169">
        <f>-AS30/AS6</f>
        <v/>
      </c>
      <c r="AT31" s="169">
        <f>-AT30/AT6</f>
        <v/>
      </c>
      <c r="AU31" s="169">
        <f>-AU30/AU6</f>
        <v/>
      </c>
      <c r="AV31" s="169">
        <f>-AV30/AV6</f>
        <v/>
      </c>
      <c r="AW31" s="169">
        <f>-AW30/AW6</f>
        <v/>
      </c>
      <c r="AX31" s="169">
        <f>-AX30/AX6</f>
        <v/>
      </c>
      <c r="AY31" s="169">
        <f>-AY30/AY6</f>
        <v/>
      </c>
      <c r="AZ31" s="169">
        <f>-AZ30/AZ6</f>
        <v/>
      </c>
      <c r="BA31" s="169">
        <f>-BA30/BA6</f>
        <v/>
      </c>
      <c r="BB31" s="169">
        <f>-BB30/BB6</f>
        <v/>
      </c>
      <c r="BC31" s="170">
        <f>-BC30/BC6</f>
        <v/>
      </c>
      <c r="BD31" s="169">
        <f>-BD30/BD6</f>
        <v/>
      </c>
      <c r="BE31" s="169">
        <f>-BE30/BE6</f>
        <v/>
      </c>
      <c r="BF31" s="169">
        <f>-BF30/BF6</f>
        <v/>
      </c>
      <c r="BG31" s="169">
        <f>-BG30/BG6</f>
        <v/>
      </c>
      <c r="BH31" s="169">
        <f>-BH30/BH6</f>
        <v/>
      </c>
      <c r="BI31" s="169">
        <f>-BI30/BI6</f>
        <v/>
      </c>
      <c r="BJ31" s="169">
        <f>-BJ30/BJ6</f>
        <v/>
      </c>
      <c r="BK31" s="169">
        <f>-BK30/BK6</f>
        <v/>
      </c>
      <c r="BL31" s="169">
        <f>-BL30/BL6</f>
        <v/>
      </c>
      <c r="BM31" s="169">
        <f>-BM30/BM6</f>
        <v/>
      </c>
      <c r="BN31" s="169">
        <f>-BN30/BN6</f>
        <v/>
      </c>
      <c r="BO31" s="169">
        <f>-BO30/BO6</f>
        <v/>
      </c>
      <c r="BP31" s="169">
        <f>-BP30/BP6</f>
        <v/>
      </c>
      <c r="BQ31" s="169">
        <f>-BQ30/BQ6</f>
        <v/>
      </c>
      <c r="BR31" s="169">
        <f>-BR30/BR6</f>
        <v/>
      </c>
      <c r="BS31" s="169">
        <f>-BS30/BS6</f>
        <v/>
      </c>
      <c r="BT31" s="169">
        <f>-BT30/BT6</f>
        <v/>
      </c>
      <c r="BU31" s="170">
        <f>-BU30/BU6</f>
        <v/>
      </c>
      <c r="BV31" s="171">
        <f>-BV30/BV6</f>
        <v/>
      </c>
      <c r="BW31" s="172" t="n"/>
      <c r="BX31" s="172" t="n"/>
    </row>
    <row r="32" ht="15" customFormat="1" customHeight="1" s="173">
      <c r="A32" s="168" t="n"/>
      <c r="B32" s="169" t="n"/>
      <c r="C32" s="169" t="n"/>
      <c r="D32" s="169" t="n"/>
      <c r="E32" s="169" t="n"/>
      <c r="F32" s="169" t="n"/>
      <c r="G32" s="169" t="n"/>
      <c r="H32" s="169" t="n"/>
      <c r="I32" s="169" t="n"/>
      <c r="J32" s="169" t="n"/>
      <c r="K32" s="169" t="n"/>
      <c r="L32" s="169" t="n"/>
      <c r="M32" s="169" t="n"/>
      <c r="N32" s="169" t="n"/>
      <c r="O32" s="169" t="n"/>
      <c r="P32" s="169" t="n"/>
      <c r="Q32" s="169" t="n"/>
      <c r="R32" s="169" t="n"/>
      <c r="S32" s="170" t="n"/>
      <c r="T32" s="169" t="n"/>
      <c r="U32" s="169" t="n"/>
      <c r="V32" s="169" t="n"/>
      <c r="W32" s="169" t="n"/>
      <c r="X32" s="169" t="n"/>
      <c r="Y32" s="169" t="n"/>
      <c r="Z32" s="169" t="n"/>
      <c r="AA32" s="169" t="n"/>
      <c r="AB32" s="169" t="n"/>
      <c r="AC32" s="169" t="n"/>
      <c r="AD32" s="169" t="n"/>
      <c r="AE32" s="169" t="n"/>
      <c r="AF32" s="169" t="n"/>
      <c r="AG32" s="169" t="n"/>
      <c r="AH32" s="169" t="n"/>
      <c r="AI32" s="169" t="n"/>
      <c r="AJ32" s="169" t="n"/>
      <c r="AK32" s="170" t="n"/>
      <c r="AL32" s="169" t="n"/>
      <c r="AM32" s="169" t="n"/>
      <c r="AN32" s="169" t="n"/>
      <c r="AO32" s="169" t="n"/>
      <c r="AP32" s="169" t="n"/>
      <c r="AQ32" s="169" t="n"/>
      <c r="AR32" s="169" t="n"/>
      <c r="AS32" s="169" t="n"/>
      <c r="AT32" s="169" t="n"/>
      <c r="AU32" s="169" t="n"/>
      <c r="AV32" s="169" t="n"/>
      <c r="AW32" s="169" t="n"/>
      <c r="AX32" s="169" t="n"/>
      <c r="AY32" s="169" t="n"/>
      <c r="AZ32" s="169" t="n"/>
      <c r="BA32" s="169" t="n"/>
      <c r="BB32" s="169" t="n"/>
      <c r="BC32" s="170" t="n"/>
      <c r="BD32" s="169" t="n"/>
      <c r="BE32" s="169" t="n"/>
      <c r="BF32" s="169" t="n"/>
      <c r="BG32" s="169" t="n"/>
      <c r="BH32" s="169" t="n"/>
      <c r="BI32" s="169" t="n"/>
      <c r="BJ32" s="169" t="n"/>
      <c r="BK32" s="169" t="n"/>
      <c r="BL32" s="169" t="n"/>
      <c r="BM32" s="169" t="n"/>
      <c r="BN32" s="169" t="n"/>
      <c r="BO32" s="169" t="n"/>
      <c r="BP32" s="169" t="n"/>
      <c r="BQ32" s="169" t="n"/>
      <c r="BR32" s="169" t="n"/>
      <c r="BS32" s="169" t="n"/>
      <c r="BT32" s="169" t="n"/>
      <c r="BU32" s="170" t="n"/>
      <c r="BV32" s="171" t="n"/>
      <c r="BW32" s="172" t="n"/>
      <c r="BX32" s="172" t="n"/>
    </row>
    <row r="33" ht="15" customFormat="1" customHeight="1" s="173">
      <c r="A33" s="168" t="inlineStr">
        <is>
          <t>Sal:Rev Budegt</t>
        </is>
      </c>
      <c r="B33" s="169" t="n"/>
      <c r="C33" s="169" t="n"/>
      <c r="D33" s="169" t="n"/>
      <c r="E33" s="169" t="n"/>
      <c r="F33" s="169" t="n"/>
      <c r="G33" s="169" t="n"/>
      <c r="H33" s="169" t="n"/>
      <c r="I33" s="169" t="n"/>
      <c r="J33" s="169" t="n"/>
      <c r="K33" s="169" t="n"/>
      <c r="L33" s="169" t="n"/>
      <c r="M33" s="169" t="n"/>
      <c r="N33" s="169" t="n"/>
      <c r="O33" s="169" t="n"/>
      <c r="P33" s="169" t="n"/>
      <c r="Q33" s="169" t="n"/>
      <c r="R33" s="169" t="n"/>
      <c r="S33" s="170" t="n"/>
      <c r="T33" s="169" t="n"/>
      <c r="U33" s="169" t="n"/>
      <c r="V33" s="169" t="n"/>
      <c r="W33" s="169" t="n"/>
      <c r="X33" s="169" t="n"/>
      <c r="Y33" s="169" t="n"/>
      <c r="Z33" s="169" t="n"/>
      <c r="AA33" s="169" t="n"/>
      <c r="AB33" s="169" t="n"/>
      <c r="AC33" s="169" t="n"/>
      <c r="AD33" s="169" t="n"/>
      <c r="AE33" s="169" t="n"/>
      <c r="AF33" s="169" t="n"/>
      <c r="AG33" s="169" t="n"/>
      <c r="AH33" s="169" t="n"/>
      <c r="AI33" s="169" t="n"/>
      <c r="AJ33" s="169" t="n"/>
      <c r="AK33" s="170" t="n"/>
      <c r="AL33" s="169" t="n"/>
      <c r="AM33" s="169" t="n"/>
      <c r="AN33" s="169" t="n"/>
      <c r="AO33" s="169" t="n"/>
      <c r="AP33" s="169" t="n"/>
      <c r="AQ33" s="169" t="n"/>
      <c r="AR33" s="169" t="n"/>
      <c r="AS33" s="169" t="n"/>
      <c r="AT33" s="169" t="n"/>
      <c r="AU33" s="169" t="n"/>
      <c r="AV33" s="169" t="n"/>
      <c r="AW33" s="169" t="n"/>
      <c r="AX33" s="169" t="n"/>
      <c r="AY33" s="169" t="n"/>
      <c r="AZ33" s="169" t="n"/>
      <c r="BA33" s="169" t="n"/>
      <c r="BB33" s="169" t="n"/>
      <c r="BC33" s="170" t="n"/>
      <c r="BD33" s="169" t="n"/>
      <c r="BE33" s="169" t="n"/>
      <c r="BF33" s="169" t="n"/>
      <c r="BG33" s="169" t="n"/>
      <c r="BH33" s="169" t="n"/>
      <c r="BI33" s="169" t="n"/>
      <c r="BJ33" s="169" t="n"/>
      <c r="BK33" s="169" t="n"/>
      <c r="BL33" s="169" t="n"/>
      <c r="BM33" s="169" t="n"/>
      <c r="BN33" s="169" t="n"/>
      <c r="BO33" s="169" t="n"/>
      <c r="BP33" s="169" t="n"/>
      <c r="BQ33" s="169" t="n"/>
      <c r="BR33" s="169" t="n"/>
      <c r="BS33" s="169" t="n"/>
      <c r="BT33" s="169" t="n"/>
      <c r="BU33" s="170" t="n"/>
      <c r="BV33" s="171" t="n"/>
      <c r="BW33" s="172" t="n"/>
      <c r="BX33" s="172" t="n"/>
    </row>
    <row r="34" ht="15" customFormat="1" customHeight="1" s="173">
      <c r="A34" s="168" t="inlineStr">
        <is>
          <t>Sal:Rev Actual</t>
        </is>
      </c>
      <c r="B34" s="169">
        <f>B17/B16</f>
        <v/>
      </c>
      <c r="C34" s="169">
        <f>C17/C16</f>
        <v/>
      </c>
      <c r="D34" s="169">
        <f>D17/D16</f>
        <v/>
      </c>
      <c r="E34" s="169">
        <f>E17/E16</f>
        <v/>
      </c>
      <c r="F34" s="169">
        <f>F17/F16</f>
        <v/>
      </c>
      <c r="G34" s="169">
        <f>G17/G16</f>
        <v/>
      </c>
      <c r="H34" s="169">
        <f>H17/H16</f>
        <v/>
      </c>
      <c r="I34" s="169">
        <f>I17/I16</f>
        <v/>
      </c>
      <c r="J34" s="169">
        <f>J17/J16</f>
        <v/>
      </c>
      <c r="K34" s="169">
        <f>K17/K16</f>
        <v/>
      </c>
      <c r="L34" s="169">
        <f>L17/L16</f>
        <v/>
      </c>
      <c r="M34" s="169">
        <f>M17/M16</f>
        <v/>
      </c>
      <c r="N34" s="169">
        <f>N17/N16</f>
        <v/>
      </c>
      <c r="O34" s="169" t="n"/>
      <c r="P34" s="169">
        <f>P17/P16</f>
        <v/>
      </c>
      <c r="Q34" s="169">
        <f>Q17/Q16</f>
        <v/>
      </c>
      <c r="R34" s="169">
        <f>R17/R16</f>
        <v/>
      </c>
      <c r="S34" s="170">
        <f>S17/S16</f>
        <v/>
      </c>
      <c r="T34" s="169">
        <f>T17/T16</f>
        <v/>
      </c>
      <c r="U34" s="169">
        <f>U17/U16</f>
        <v/>
      </c>
      <c r="V34" s="169">
        <f>V17/V16</f>
        <v/>
      </c>
      <c r="W34" s="169">
        <f>W17/W16</f>
        <v/>
      </c>
      <c r="X34" s="169">
        <f>X17/X16</f>
        <v/>
      </c>
      <c r="Y34" s="169">
        <f>Y17/Y16</f>
        <v/>
      </c>
      <c r="Z34" s="169">
        <f>Z17/Z16</f>
        <v/>
      </c>
      <c r="AA34" s="169">
        <f>AA17/AA16</f>
        <v/>
      </c>
      <c r="AB34" s="169">
        <f>AB17/AB16</f>
        <v/>
      </c>
      <c r="AC34" s="169">
        <f>AC17/AC16</f>
        <v/>
      </c>
      <c r="AD34" s="169">
        <f>AD17/AD16</f>
        <v/>
      </c>
      <c r="AE34" s="169">
        <f>AE17/AE16</f>
        <v/>
      </c>
      <c r="AF34" s="169">
        <f>AF17/AF16</f>
        <v/>
      </c>
      <c r="AG34" s="169">
        <f>AG17/AG16</f>
        <v/>
      </c>
      <c r="AH34" s="169">
        <f>AH17/AH16</f>
        <v/>
      </c>
      <c r="AI34" s="169">
        <f>AI17/AI16</f>
        <v/>
      </c>
      <c r="AJ34" s="169">
        <f>AJ17/AJ16</f>
        <v/>
      </c>
      <c r="AK34" s="170">
        <f>AK17/AK16</f>
        <v/>
      </c>
      <c r="AL34" s="169">
        <f>AL17/AL16</f>
        <v/>
      </c>
      <c r="AM34" s="169">
        <f>AM17/AM16</f>
        <v/>
      </c>
      <c r="AN34" s="169">
        <f>AN17/AN16</f>
        <v/>
      </c>
      <c r="AO34" s="169">
        <f>AO17/AO16</f>
        <v/>
      </c>
      <c r="AP34" s="169">
        <f>AP17/AP16</f>
        <v/>
      </c>
      <c r="AQ34" s="169">
        <f>AQ17/AQ16</f>
        <v/>
      </c>
      <c r="AR34" s="169">
        <f>AR17/AR16</f>
        <v/>
      </c>
      <c r="AS34" s="169">
        <f>AS17/AS16</f>
        <v/>
      </c>
      <c r="AT34" s="169">
        <f>AT17/AT16</f>
        <v/>
      </c>
      <c r="AU34" s="169">
        <f>AU17/AU16</f>
        <v/>
      </c>
      <c r="AV34" s="169">
        <f>AV17/AV16</f>
        <v/>
      </c>
      <c r="AW34" s="169">
        <f>AW17/AW16</f>
        <v/>
      </c>
      <c r="AX34" s="169">
        <f>AX17/AX16</f>
        <v/>
      </c>
      <c r="AY34" s="169">
        <f>AY17/AY16</f>
        <v/>
      </c>
      <c r="AZ34" s="169">
        <f>AZ17/AZ16</f>
        <v/>
      </c>
      <c r="BA34" s="169">
        <f>BA17/BA16</f>
        <v/>
      </c>
      <c r="BB34" s="169">
        <f>BB17/BB16</f>
        <v/>
      </c>
      <c r="BC34" s="170">
        <f>BC17/BC16</f>
        <v/>
      </c>
      <c r="BD34" s="169">
        <f>BD17/BD16</f>
        <v/>
      </c>
      <c r="BE34" s="169">
        <f>BE17/BE16</f>
        <v/>
      </c>
      <c r="BF34" s="169">
        <f>BF17/BF16</f>
        <v/>
      </c>
      <c r="BG34" s="169">
        <f>BG17/BG16</f>
        <v/>
      </c>
      <c r="BH34" s="169">
        <f>BH17/BH16</f>
        <v/>
      </c>
      <c r="BI34" s="169">
        <f>BI17/BI16</f>
        <v/>
      </c>
      <c r="BJ34" s="169">
        <f>BJ17/BJ16</f>
        <v/>
      </c>
      <c r="BK34" s="169">
        <f>BK17/BK16</f>
        <v/>
      </c>
      <c r="BL34" s="169">
        <f>BL17/BL16</f>
        <v/>
      </c>
      <c r="BM34" s="169">
        <f>BM17/BM16</f>
        <v/>
      </c>
      <c r="BN34" s="169">
        <f>BN17/BN16</f>
        <v/>
      </c>
      <c r="BO34" s="169">
        <f>BO17/BO16</f>
        <v/>
      </c>
      <c r="BP34" s="169">
        <f>BP17/BP16</f>
        <v/>
      </c>
      <c r="BQ34" s="169">
        <f>BQ17/BQ16</f>
        <v/>
      </c>
      <c r="BR34" s="169">
        <f>BR17/BR16</f>
        <v/>
      </c>
      <c r="BS34" s="169">
        <f>BS17/BS16</f>
        <v/>
      </c>
      <c r="BT34" s="169">
        <f>BT17/BT16</f>
        <v/>
      </c>
      <c r="BU34" s="170">
        <f>BU17/BU16</f>
        <v/>
      </c>
      <c r="BV34" s="171">
        <f>BV17/BV16</f>
        <v/>
      </c>
      <c r="BW34" s="169" t="n"/>
      <c r="BX34" s="169" t="n"/>
    </row>
    <row r="35">
      <c r="A35" s="165" t="n"/>
      <c r="B35" s="163" t="n"/>
      <c r="C35" s="163" t="n"/>
      <c r="D35" s="163" t="n"/>
      <c r="E35" s="163" t="n"/>
      <c r="F35" s="163" t="n"/>
      <c r="G35" s="163" t="n"/>
      <c r="H35" s="163" t="n"/>
      <c r="I35" s="163" t="n"/>
      <c r="J35" s="163" t="n"/>
      <c r="K35" s="163" t="n"/>
      <c r="L35" s="163" t="n"/>
      <c r="M35" s="163" t="n"/>
      <c r="N35" s="163" t="n"/>
      <c r="O35" s="163" t="n"/>
      <c r="P35" s="163" t="n"/>
      <c r="Q35" s="163" t="n"/>
      <c r="R35" s="163" t="n"/>
      <c r="S35" s="174" t="n"/>
      <c r="T35" s="163" t="n"/>
      <c r="U35" s="163" t="n"/>
      <c r="V35" s="163" t="n"/>
      <c r="W35" s="163" t="n"/>
      <c r="X35" s="163" t="n"/>
      <c r="Y35" s="163" t="n"/>
      <c r="Z35" s="163" t="n"/>
      <c r="AA35" s="163" t="n"/>
      <c r="AB35" s="163" t="n"/>
      <c r="AC35" s="163" t="n"/>
      <c r="AD35" s="163" t="n"/>
      <c r="AE35" s="163" t="n"/>
      <c r="AF35" s="163" t="n"/>
      <c r="AG35" s="163" t="n"/>
      <c r="AH35" s="163" t="n"/>
      <c r="AI35" s="163" t="n"/>
      <c r="AJ35" s="163" t="n"/>
      <c r="AK35" s="174" t="n"/>
      <c r="AL35" s="163" t="n"/>
      <c r="AM35" s="163" t="n"/>
      <c r="AN35" s="163" t="n"/>
      <c r="AO35" s="163" t="n"/>
      <c r="AP35" s="163" t="n"/>
      <c r="AQ35" s="163" t="n"/>
      <c r="AR35" s="163" t="n"/>
      <c r="AS35" s="163" t="n"/>
      <c r="AT35" s="163" t="n"/>
      <c r="AU35" s="163" t="n"/>
      <c r="AV35" s="163" t="n"/>
      <c r="AW35" s="163" t="n"/>
      <c r="AX35" s="163" t="n"/>
      <c r="AY35" s="163" t="n"/>
      <c r="AZ35" s="163" t="n"/>
      <c r="BA35" s="163" t="n"/>
      <c r="BB35" s="163" t="n"/>
      <c r="BC35" s="174" t="n"/>
      <c r="BD35" s="163" t="n"/>
      <c r="BE35" s="163" t="n"/>
      <c r="BF35" s="163" t="n"/>
      <c r="BG35" s="163" t="n"/>
      <c r="BH35" s="163" t="n"/>
      <c r="BI35" s="163" t="n"/>
      <c r="BJ35" s="163" t="n"/>
      <c r="BK35" s="163" t="n"/>
      <c r="BL35" s="163" t="n"/>
      <c r="BM35" s="163" t="n"/>
      <c r="BN35" s="163" t="n"/>
      <c r="BO35" s="163" t="n"/>
      <c r="BP35" s="163" t="n"/>
      <c r="BQ35" s="163" t="n"/>
      <c r="BR35" s="163" t="n"/>
      <c r="BS35" s="163" t="n"/>
      <c r="BT35" s="163" t="n"/>
      <c r="BU35" s="174" t="n"/>
      <c r="BV35" s="175" t="n"/>
      <c r="BW35" s="162" t="n"/>
      <c r="BX35" s="162" t="n"/>
    </row>
    <row r="36" ht="29.25" customHeight="1" s="393">
      <c r="A36" s="165" t="inlineStr">
        <is>
          <t>Childcare Costs (negative = increase in cost)</t>
        </is>
      </c>
      <c r="B36" s="162">
        <f>B7-B18</f>
        <v/>
      </c>
      <c r="C36" s="162">
        <f>C7-C18</f>
        <v/>
      </c>
      <c r="D36" s="162">
        <f>D7-D18</f>
        <v/>
      </c>
      <c r="E36" s="162">
        <f>E7-E18</f>
        <v/>
      </c>
      <c r="F36" s="162">
        <f>F7-F18</f>
        <v/>
      </c>
      <c r="G36" s="162">
        <f>G7-G18</f>
        <v/>
      </c>
      <c r="H36" s="162">
        <f>H7-H18</f>
        <v/>
      </c>
      <c r="I36" s="162">
        <f>I7-I18</f>
        <v/>
      </c>
      <c r="J36" s="162">
        <f>J7-J18</f>
        <v/>
      </c>
      <c r="K36" s="162">
        <f>K7-K18</f>
        <v/>
      </c>
      <c r="L36" s="162">
        <f>L7-L18</f>
        <v/>
      </c>
      <c r="M36" s="162">
        <f>M7-M18</f>
        <v/>
      </c>
      <c r="N36" s="162">
        <f>N7-N18</f>
        <v/>
      </c>
      <c r="O36" s="162">
        <f>O7-O18</f>
        <v/>
      </c>
      <c r="P36" s="162">
        <f>P7-P18</f>
        <v/>
      </c>
      <c r="Q36" s="162">
        <f>Q7-Q18</f>
        <v/>
      </c>
      <c r="R36" s="162">
        <f>R7-R18</f>
        <v/>
      </c>
      <c r="S36" s="166">
        <f>S7-S18</f>
        <v/>
      </c>
      <c r="T36" s="162">
        <f>T7-T18</f>
        <v/>
      </c>
      <c r="U36" s="162">
        <f>U7-U18</f>
        <v/>
      </c>
      <c r="V36" s="162">
        <f>V7-V18</f>
        <v/>
      </c>
      <c r="W36" s="162">
        <f>W7-W18</f>
        <v/>
      </c>
      <c r="X36" s="162">
        <f>X7-X18</f>
        <v/>
      </c>
      <c r="Y36" s="162">
        <f>Y7-Y18</f>
        <v/>
      </c>
      <c r="Z36" s="162">
        <f>Z7-Z18</f>
        <v/>
      </c>
      <c r="AA36" s="162">
        <f>AA7-AA18</f>
        <v/>
      </c>
      <c r="AB36" s="162">
        <f>AB7-AB18</f>
        <v/>
      </c>
      <c r="AC36" s="162">
        <f>AC7-AC18</f>
        <v/>
      </c>
      <c r="AD36" s="162">
        <f>AD7-AD18</f>
        <v/>
      </c>
      <c r="AE36" s="162">
        <f>AE7-AE18</f>
        <v/>
      </c>
      <c r="AF36" s="162">
        <f>AF7-AF18</f>
        <v/>
      </c>
      <c r="AG36" s="162">
        <f>AG7-AG18</f>
        <v/>
      </c>
      <c r="AH36" s="162">
        <f>AH7-AH18</f>
        <v/>
      </c>
      <c r="AI36" s="162">
        <f>AI7-AI18</f>
        <v/>
      </c>
      <c r="AJ36" s="162">
        <f>AJ7-AJ18</f>
        <v/>
      </c>
      <c r="AK36" s="166">
        <f>AK7-AK18</f>
        <v/>
      </c>
      <c r="AL36" s="162">
        <f>AL7-AL18</f>
        <v/>
      </c>
      <c r="AM36" s="162">
        <f>AM7-AM18</f>
        <v/>
      </c>
      <c r="AN36" s="162">
        <f>AN7-AN18</f>
        <v/>
      </c>
      <c r="AO36" s="162">
        <f>AO7-AO18</f>
        <v/>
      </c>
      <c r="AP36" s="162">
        <f>AP7-AP18</f>
        <v/>
      </c>
      <c r="AQ36" s="162">
        <f>AQ7-AQ18</f>
        <v/>
      </c>
      <c r="AR36" s="162">
        <f>AR7-AR18</f>
        <v/>
      </c>
      <c r="AS36" s="162">
        <f>AS7-AS18</f>
        <v/>
      </c>
      <c r="AT36" s="162">
        <f>AT7-AT18</f>
        <v/>
      </c>
      <c r="AU36" s="162">
        <f>AU7-AU18</f>
        <v/>
      </c>
      <c r="AV36" s="162">
        <f>AV7-AV18</f>
        <v/>
      </c>
      <c r="AW36" s="162">
        <f>AW7-AW18</f>
        <v/>
      </c>
      <c r="AX36" s="162">
        <f>AX7-AX18</f>
        <v/>
      </c>
      <c r="AY36" s="162">
        <f>AY7-AY18</f>
        <v/>
      </c>
      <c r="AZ36" s="162">
        <f>AZ7-AZ18</f>
        <v/>
      </c>
      <c r="BA36" s="162">
        <f>BA7-BA18</f>
        <v/>
      </c>
      <c r="BB36" s="162">
        <f>BB7-BB18</f>
        <v/>
      </c>
      <c r="BC36" s="166">
        <f>BC7-BC18</f>
        <v/>
      </c>
      <c r="BD36" s="162">
        <f>BD7-BD18</f>
        <v/>
      </c>
      <c r="BE36" s="162">
        <f>BE7-BE18</f>
        <v/>
      </c>
      <c r="BF36" s="162">
        <f>BF7-BF18</f>
        <v/>
      </c>
      <c r="BG36" s="162">
        <f>BG7-BG18</f>
        <v/>
      </c>
      <c r="BH36" s="162">
        <f>BH7-BH18</f>
        <v/>
      </c>
      <c r="BI36" s="162">
        <f>BI7-BI18</f>
        <v/>
      </c>
      <c r="BJ36" s="162">
        <f>BJ7-BJ18</f>
        <v/>
      </c>
      <c r="BK36" s="162">
        <f>BK7-BK18</f>
        <v/>
      </c>
      <c r="BL36" s="162">
        <f>BL7-BL18</f>
        <v/>
      </c>
      <c r="BM36" s="162">
        <f>BM7-BM18</f>
        <v/>
      </c>
      <c r="BN36" s="162">
        <f>BN7-BN18</f>
        <v/>
      </c>
      <c r="BO36" s="162">
        <f>BO7-BO18</f>
        <v/>
      </c>
      <c r="BP36" s="162">
        <f>BP7-BP18</f>
        <v/>
      </c>
      <c r="BQ36" s="162">
        <f>BQ7-BQ18</f>
        <v/>
      </c>
      <c r="BR36" s="162">
        <f>BR7-BR18</f>
        <v/>
      </c>
      <c r="BS36" s="162">
        <f>BS7-BS18</f>
        <v/>
      </c>
      <c r="BT36" s="162">
        <f>BT7-BT18</f>
        <v/>
      </c>
      <c r="BU36" s="166">
        <f>BU7-BU18</f>
        <v/>
      </c>
      <c r="BV36" s="161">
        <f>BV7-BV18</f>
        <v/>
      </c>
      <c r="BW36" s="162" t="n"/>
      <c r="BX36" s="162" t="n"/>
    </row>
    <row r="37" customFormat="1" s="173">
      <c r="A37" s="168" t="inlineStr">
        <is>
          <t>Childcare Cost Change %</t>
        </is>
      </c>
      <c r="B37" s="169">
        <f>-B36/B7</f>
        <v/>
      </c>
      <c r="C37" s="169">
        <f>-C36/C7</f>
        <v/>
      </c>
      <c r="D37" s="169">
        <f>-D36/D7</f>
        <v/>
      </c>
      <c r="E37" s="169">
        <f>-E36/E7</f>
        <v/>
      </c>
      <c r="F37" s="169">
        <f>-F36/F7</f>
        <v/>
      </c>
      <c r="G37" s="169">
        <f>-G36/G7</f>
        <v/>
      </c>
      <c r="H37" s="169">
        <f>-H36/H7</f>
        <v/>
      </c>
      <c r="I37" s="169">
        <f>-I36/I7</f>
        <v/>
      </c>
      <c r="J37" s="169">
        <f>-J36/J7</f>
        <v/>
      </c>
      <c r="K37" s="169">
        <f>-K36/K7</f>
        <v/>
      </c>
      <c r="L37" s="169">
        <f>-L36/L7</f>
        <v/>
      </c>
      <c r="M37" s="169">
        <f>-M36/M7</f>
        <v/>
      </c>
      <c r="N37" s="169">
        <f>-N36/N7</f>
        <v/>
      </c>
      <c r="O37" s="169" t="n"/>
      <c r="P37" s="169">
        <f>-P36/P7</f>
        <v/>
      </c>
      <c r="Q37" s="169">
        <f>-Q36/Q7</f>
        <v/>
      </c>
      <c r="R37" s="169">
        <f>-R36/R7</f>
        <v/>
      </c>
      <c r="S37" s="170">
        <f>-S36/S7</f>
        <v/>
      </c>
      <c r="T37" s="169">
        <f>-T36/T7</f>
        <v/>
      </c>
      <c r="U37" s="169">
        <f>-U36/U7</f>
        <v/>
      </c>
      <c r="V37" s="169">
        <f>-V36/V7</f>
        <v/>
      </c>
      <c r="W37" s="169">
        <f>-W36/W7</f>
        <v/>
      </c>
      <c r="X37" s="169">
        <f>-X36/X7</f>
        <v/>
      </c>
      <c r="Y37" s="169">
        <f>-Y36/Y7</f>
        <v/>
      </c>
      <c r="Z37" s="169">
        <f>-Z36/Z7</f>
        <v/>
      </c>
      <c r="AA37" s="169">
        <f>-AA36/AA7</f>
        <v/>
      </c>
      <c r="AB37" s="169">
        <f>-AB36/AB7</f>
        <v/>
      </c>
      <c r="AC37" s="169">
        <f>-AC36/AC7</f>
        <v/>
      </c>
      <c r="AD37" s="169">
        <f>-AD36/AD7</f>
        <v/>
      </c>
      <c r="AE37" s="169">
        <f>-AE36/AE7</f>
        <v/>
      </c>
      <c r="AF37" s="169">
        <f>-AF36/AF7</f>
        <v/>
      </c>
      <c r="AG37" s="169">
        <f>-AG36/AG7</f>
        <v/>
      </c>
      <c r="AH37" s="169">
        <f>-AH36/AH7</f>
        <v/>
      </c>
      <c r="AI37" s="169">
        <f>-AI36/AI7</f>
        <v/>
      </c>
      <c r="AJ37" s="169">
        <f>-AJ36/AJ7</f>
        <v/>
      </c>
      <c r="AK37" s="170">
        <f>-AK36/AK7</f>
        <v/>
      </c>
      <c r="AL37" s="169">
        <f>-AL36/AL7</f>
        <v/>
      </c>
      <c r="AM37" s="169">
        <f>-AM36/AM7</f>
        <v/>
      </c>
      <c r="AN37" s="169">
        <f>-AN36/AN7</f>
        <v/>
      </c>
      <c r="AO37" s="169">
        <f>-AO36/AO7</f>
        <v/>
      </c>
      <c r="AP37" s="169">
        <f>-AP36/AP7</f>
        <v/>
      </c>
      <c r="AQ37" s="169">
        <f>-AQ36/AQ7</f>
        <v/>
      </c>
      <c r="AR37" s="169">
        <f>-AR36/AR7</f>
        <v/>
      </c>
      <c r="AS37" s="169">
        <f>-AS36/AS7</f>
        <v/>
      </c>
      <c r="AT37" s="169">
        <f>-AT36/AT7</f>
        <v/>
      </c>
      <c r="AU37" s="169">
        <f>-AU36/AU7</f>
        <v/>
      </c>
      <c r="AV37" s="169">
        <f>-AV36/AV7</f>
        <v/>
      </c>
      <c r="AW37" s="169">
        <f>-AW36/AW7</f>
        <v/>
      </c>
      <c r="AX37" s="169">
        <f>-AX36/AX7</f>
        <v/>
      </c>
      <c r="AY37" s="169">
        <f>-AY36/AY7</f>
        <v/>
      </c>
      <c r="AZ37" s="169">
        <f>-AZ36/AZ7</f>
        <v/>
      </c>
      <c r="BA37" s="169">
        <f>-BA36/BA7</f>
        <v/>
      </c>
      <c r="BB37" s="169">
        <f>-BB36/BB7</f>
        <v/>
      </c>
      <c r="BC37" s="170">
        <f>-BC36/BC7</f>
        <v/>
      </c>
      <c r="BD37" s="169">
        <f>-BD36/BD7</f>
        <v/>
      </c>
      <c r="BE37" s="169">
        <f>-BE36/BE7</f>
        <v/>
      </c>
      <c r="BF37" s="169">
        <f>-BF36/BF7</f>
        <v/>
      </c>
      <c r="BG37" s="169">
        <f>-BG36/BG7</f>
        <v/>
      </c>
      <c r="BH37" s="169">
        <f>-BH36/BH7</f>
        <v/>
      </c>
      <c r="BI37" s="169">
        <f>-BI36/BI7</f>
        <v/>
      </c>
      <c r="BJ37" s="169">
        <f>-BJ36/BJ7</f>
        <v/>
      </c>
      <c r="BK37" s="169">
        <f>-BK36/BK7</f>
        <v/>
      </c>
      <c r="BL37" s="169">
        <f>-BL36/BL7</f>
        <v/>
      </c>
      <c r="BM37" s="169">
        <f>-BM36/BM7</f>
        <v/>
      </c>
      <c r="BN37" s="169">
        <f>-BN36/BN7</f>
        <v/>
      </c>
      <c r="BO37" s="169">
        <f>-BO36/BO7</f>
        <v/>
      </c>
      <c r="BP37" s="169">
        <f>-BP36/BP7</f>
        <v/>
      </c>
      <c r="BQ37" s="169">
        <f>-BQ36/BQ7</f>
        <v/>
      </c>
      <c r="BR37" s="169">
        <f>-BR36/BR7</f>
        <v/>
      </c>
      <c r="BS37" s="169">
        <f>-BS36/BS7</f>
        <v/>
      </c>
      <c r="BT37" s="169">
        <f>-BT36/BT7</f>
        <v/>
      </c>
      <c r="BU37" s="170">
        <f>-BU36/BU7</f>
        <v/>
      </c>
      <c r="BV37" s="171">
        <f>-BV36/BV7</f>
        <v/>
      </c>
      <c r="BW37" s="172" t="n"/>
      <c r="BX37" s="172" t="n"/>
    </row>
    <row r="38">
      <c r="A38" s="176" t="n"/>
      <c r="B38" s="162" t="n"/>
      <c r="C38" s="162" t="n"/>
      <c r="D38" s="162" t="n"/>
      <c r="E38" s="162" t="n"/>
      <c r="F38" s="162" t="n"/>
      <c r="G38" s="162" t="n"/>
      <c r="H38" s="162" t="n"/>
      <c r="I38" s="162" t="n"/>
      <c r="J38" s="162" t="n"/>
      <c r="K38" s="162" t="n"/>
      <c r="L38" s="162" t="n"/>
      <c r="M38" s="162" t="n"/>
      <c r="N38" s="162" t="n"/>
      <c r="O38" s="162" t="n"/>
      <c r="P38" s="162" t="n"/>
      <c r="Q38" s="162" t="n"/>
      <c r="R38" s="162" t="n"/>
      <c r="S38" s="166" t="n"/>
      <c r="T38" s="162" t="n"/>
      <c r="U38" s="162" t="n"/>
      <c r="V38" s="162" t="n"/>
      <c r="W38" s="162" t="n"/>
      <c r="X38" s="162" t="n"/>
      <c r="Y38" s="162" t="n"/>
      <c r="Z38" s="162" t="n"/>
      <c r="AA38" s="162" t="n"/>
      <c r="AB38" s="162" t="n"/>
      <c r="AC38" s="162" t="n"/>
      <c r="AD38" s="162" t="n"/>
      <c r="AE38" s="162" t="n"/>
      <c r="AF38" s="162" t="n"/>
      <c r="AG38" s="162" t="n"/>
      <c r="AH38" s="162" t="n"/>
      <c r="AI38" s="162" t="n"/>
      <c r="AJ38" s="162" t="n"/>
      <c r="AK38" s="166" t="n"/>
      <c r="AL38" s="162" t="n"/>
      <c r="AM38" s="162" t="n"/>
      <c r="AN38" s="162" t="n"/>
      <c r="AO38" s="162" t="n"/>
      <c r="AP38" s="162" t="n"/>
      <c r="AQ38" s="162" t="n"/>
      <c r="AR38" s="162" t="n"/>
      <c r="AS38" s="162" t="n"/>
      <c r="AT38" s="162" t="n"/>
      <c r="AU38" s="162" t="n"/>
      <c r="AV38" s="162" t="n"/>
      <c r="AW38" s="162" t="n"/>
      <c r="AX38" s="162" t="n"/>
      <c r="AY38" s="162" t="n"/>
      <c r="AZ38" s="162" t="n"/>
      <c r="BA38" s="162" t="n"/>
      <c r="BB38" s="162" t="n"/>
      <c r="BC38" s="166" t="n"/>
      <c r="BD38" s="162" t="n"/>
      <c r="BE38" s="162" t="n"/>
      <c r="BF38" s="162" t="n"/>
      <c r="BG38" s="162" t="n"/>
      <c r="BH38" s="162" t="n"/>
      <c r="BI38" s="162" t="n"/>
      <c r="BJ38" s="162" t="n"/>
      <c r="BK38" s="162" t="n"/>
      <c r="BL38" s="162" t="n"/>
      <c r="BM38" s="162" t="n"/>
      <c r="BN38" s="162" t="n"/>
      <c r="BO38" s="162" t="n"/>
      <c r="BP38" s="162" t="n"/>
      <c r="BQ38" s="162" t="n"/>
      <c r="BR38" s="162" t="n"/>
      <c r="BS38" s="162" t="n"/>
      <c r="BT38" s="162" t="n"/>
      <c r="BU38" s="166" t="n"/>
      <c r="BV38" s="161" t="n"/>
      <c r="BW38" s="162" t="n"/>
      <c r="BX38" s="162" t="n"/>
    </row>
    <row r="39" customFormat="1" s="76">
      <c r="A39" s="165" t="inlineStr">
        <is>
          <t>Contribution</t>
        </is>
      </c>
      <c r="B39" s="167">
        <f>B22-B11</f>
        <v/>
      </c>
      <c r="C39" s="167">
        <f>C22-C11</f>
        <v/>
      </c>
      <c r="D39" s="167">
        <f>D22-D11</f>
        <v/>
      </c>
      <c r="E39" s="167">
        <f>E22-E11</f>
        <v/>
      </c>
      <c r="F39" s="167">
        <f>F22-F11</f>
        <v/>
      </c>
      <c r="G39" s="167">
        <f>G22-G11</f>
        <v/>
      </c>
      <c r="H39" s="167">
        <f>H22-H11</f>
        <v/>
      </c>
      <c r="I39" s="167">
        <f>I22-I11</f>
        <v/>
      </c>
      <c r="J39" s="167">
        <f>J22-J11</f>
        <v/>
      </c>
      <c r="K39" s="167">
        <f>K22-K11</f>
        <v/>
      </c>
      <c r="L39" s="167">
        <f>L22-L11</f>
        <v/>
      </c>
      <c r="M39" s="167">
        <f>M22-M11</f>
        <v/>
      </c>
      <c r="N39" s="167">
        <f>N22-N11</f>
        <v/>
      </c>
      <c r="O39" s="167">
        <f>O22-O11</f>
        <v/>
      </c>
      <c r="P39" s="167">
        <f>P22-P11</f>
        <v/>
      </c>
      <c r="Q39" s="167">
        <f>Q22-Q11</f>
        <v/>
      </c>
      <c r="R39" s="167">
        <f>R22-R11</f>
        <v/>
      </c>
      <c r="S39" s="177">
        <f>S22-S11</f>
        <v/>
      </c>
      <c r="T39" s="167">
        <f>T22-T11</f>
        <v/>
      </c>
      <c r="U39" s="167">
        <f>U22-U11</f>
        <v/>
      </c>
      <c r="V39" s="167">
        <f>V22-V11</f>
        <v/>
      </c>
      <c r="W39" s="167">
        <f>W22-W11</f>
        <v/>
      </c>
      <c r="X39" s="167">
        <f>X22-X11</f>
        <v/>
      </c>
      <c r="Y39" s="167">
        <f>Y22-Y11</f>
        <v/>
      </c>
      <c r="Z39" s="167">
        <f>Z22-Z11</f>
        <v/>
      </c>
      <c r="AA39" s="167">
        <f>AA22-AA11</f>
        <v/>
      </c>
      <c r="AB39" s="167">
        <f>AB22-AB11</f>
        <v/>
      </c>
      <c r="AC39" s="167">
        <f>AC22-AC11</f>
        <v/>
      </c>
      <c r="AD39" s="167">
        <f>AD22-AD11</f>
        <v/>
      </c>
      <c r="AE39" s="167">
        <f>AE22-AE11</f>
        <v/>
      </c>
      <c r="AF39" s="167">
        <f>AF22-AF11</f>
        <v/>
      </c>
      <c r="AG39" s="167">
        <f>AG22-AG11</f>
        <v/>
      </c>
      <c r="AH39" s="167">
        <f>AH22-AH11</f>
        <v/>
      </c>
      <c r="AI39" s="167">
        <f>AI22-AI11</f>
        <v/>
      </c>
      <c r="AJ39" s="167">
        <f>AJ22-AJ11</f>
        <v/>
      </c>
      <c r="AK39" s="177">
        <f>AK22-AK11</f>
        <v/>
      </c>
      <c r="AL39" s="167">
        <f>AL22-AL11</f>
        <v/>
      </c>
      <c r="AM39" s="167">
        <f>AM22-AM11</f>
        <v/>
      </c>
      <c r="AN39" s="167">
        <f>AN22-AN11</f>
        <v/>
      </c>
      <c r="AO39" s="167">
        <f>AO22-AO11</f>
        <v/>
      </c>
      <c r="AP39" s="167">
        <f>AP22-AP11</f>
        <v/>
      </c>
      <c r="AQ39" s="167">
        <f>AQ22-AQ11</f>
        <v/>
      </c>
      <c r="AR39" s="167">
        <f>AR22-AR11</f>
        <v/>
      </c>
      <c r="AS39" s="167">
        <f>AS22-AS11</f>
        <v/>
      </c>
      <c r="AT39" s="167">
        <f>AT22-AT11</f>
        <v/>
      </c>
      <c r="AU39" s="167">
        <f>AU22-AU11</f>
        <v/>
      </c>
      <c r="AV39" s="167">
        <f>AV22-AV11</f>
        <v/>
      </c>
      <c r="AW39" s="167">
        <f>AW22-AW11</f>
        <v/>
      </c>
      <c r="AX39" s="167">
        <f>AX22-AX11</f>
        <v/>
      </c>
      <c r="AY39" s="167">
        <f>AY22-AY11</f>
        <v/>
      </c>
      <c r="AZ39" s="167">
        <f>AZ22-AZ11</f>
        <v/>
      </c>
      <c r="BA39" s="167">
        <f>BA22-BA11</f>
        <v/>
      </c>
      <c r="BB39" s="167">
        <f>BB22-BB11</f>
        <v/>
      </c>
      <c r="BC39" s="177">
        <f>BC22-BC11</f>
        <v/>
      </c>
      <c r="BD39" s="167">
        <f>BD22-BD11</f>
        <v/>
      </c>
      <c r="BE39" s="167">
        <f>BE22-BE11</f>
        <v/>
      </c>
      <c r="BF39" s="167">
        <f>BF22-BF11</f>
        <v/>
      </c>
      <c r="BG39" s="167">
        <f>BG22-BG11</f>
        <v/>
      </c>
      <c r="BH39" s="167">
        <f>BH22-BH11</f>
        <v/>
      </c>
      <c r="BI39" s="167">
        <f>BI22-BI11</f>
        <v/>
      </c>
      <c r="BJ39" s="167">
        <f>BJ22-BJ11</f>
        <v/>
      </c>
      <c r="BK39" s="167">
        <f>BK22-BK11</f>
        <v/>
      </c>
      <c r="BL39" s="167">
        <f>BL22-BL11</f>
        <v/>
      </c>
      <c r="BM39" s="167">
        <f>BM22-BM11</f>
        <v/>
      </c>
      <c r="BN39" s="167">
        <f>BN22-BN11</f>
        <v/>
      </c>
      <c r="BO39" s="167">
        <f>BO22-BO11</f>
        <v/>
      </c>
      <c r="BP39" s="167">
        <f>BP22-BP11</f>
        <v/>
      </c>
      <c r="BQ39" s="167">
        <f>BQ22-BQ11</f>
        <v/>
      </c>
      <c r="BR39" s="167">
        <f>BR22-BR11</f>
        <v/>
      </c>
      <c r="BS39" s="167">
        <f>BS22-BS11</f>
        <v/>
      </c>
      <c r="BT39" s="167">
        <f>BT22-BT11</f>
        <v/>
      </c>
      <c r="BU39" s="177">
        <f>BU22-BU11</f>
        <v/>
      </c>
      <c r="BV39" s="178">
        <f>BV22-BV11</f>
        <v/>
      </c>
      <c r="BW39" s="167" t="n"/>
      <c r="BX39" s="167" t="n"/>
    </row>
    <row r="40" customFormat="1" s="180">
      <c r="A40" s="168" t="inlineStr">
        <is>
          <t>Contribution Change %</t>
        </is>
      </c>
      <c r="B40" s="169">
        <f>B39/B11</f>
        <v/>
      </c>
      <c r="C40" s="169">
        <f>C39/C11</f>
        <v/>
      </c>
      <c r="D40" s="169">
        <f>D39/D11</f>
        <v/>
      </c>
      <c r="E40" s="169">
        <f>E39/E11</f>
        <v/>
      </c>
      <c r="F40" s="169">
        <f>F39/F11</f>
        <v/>
      </c>
      <c r="G40" s="169">
        <f>G39/G11</f>
        <v/>
      </c>
      <c r="H40" s="169">
        <f>H39/H11</f>
        <v/>
      </c>
      <c r="I40" s="169">
        <f>I39/I11</f>
        <v/>
      </c>
      <c r="J40" s="169">
        <f>J39/J11</f>
        <v/>
      </c>
      <c r="K40" s="169">
        <f>K39/K11</f>
        <v/>
      </c>
      <c r="L40" s="169">
        <f>L39/L11</f>
        <v/>
      </c>
      <c r="M40" s="169">
        <f>M39/M11</f>
        <v/>
      </c>
      <c r="N40" s="169">
        <f>N39/N11</f>
        <v/>
      </c>
      <c r="O40" s="169" t="n"/>
      <c r="P40" s="169">
        <f>P39/P11</f>
        <v/>
      </c>
      <c r="Q40" s="169">
        <f>Q39/Q11</f>
        <v/>
      </c>
      <c r="R40" s="169">
        <f>R39/R11</f>
        <v/>
      </c>
      <c r="S40" s="170">
        <f>S39/S11</f>
        <v/>
      </c>
      <c r="T40" s="169">
        <f>T39/T11</f>
        <v/>
      </c>
      <c r="U40" s="169">
        <f>U39/U11</f>
        <v/>
      </c>
      <c r="V40" s="169">
        <f>V39/V11</f>
        <v/>
      </c>
      <c r="W40" s="169">
        <f>W39/W11</f>
        <v/>
      </c>
      <c r="X40" s="169">
        <f>X39/X11</f>
        <v/>
      </c>
      <c r="Y40" s="169">
        <f>Y39/Y11</f>
        <v/>
      </c>
      <c r="Z40" s="169">
        <f>Z39/Z11</f>
        <v/>
      </c>
      <c r="AA40" s="169">
        <f>AA39/AA11</f>
        <v/>
      </c>
      <c r="AB40" s="169">
        <f>AB39/AB11</f>
        <v/>
      </c>
      <c r="AC40" s="169">
        <f>AC39/AC11</f>
        <v/>
      </c>
      <c r="AD40" s="169">
        <f>AD39/AD11</f>
        <v/>
      </c>
      <c r="AE40" s="169">
        <f>AE39/AE11</f>
        <v/>
      </c>
      <c r="AF40" s="169">
        <f>AF39/AF11</f>
        <v/>
      </c>
      <c r="AG40" s="169">
        <f>AG39/AG11</f>
        <v/>
      </c>
      <c r="AH40" s="169">
        <f>AH39/AH11</f>
        <v/>
      </c>
      <c r="AI40" s="169">
        <f>AI39/AI11</f>
        <v/>
      </c>
      <c r="AJ40" s="169">
        <f>AJ39/AJ11</f>
        <v/>
      </c>
      <c r="AK40" s="170">
        <f>AK39/AK11</f>
        <v/>
      </c>
      <c r="AL40" s="169">
        <f>AL39/AL11</f>
        <v/>
      </c>
      <c r="AM40" s="169">
        <f>AM39/AM11</f>
        <v/>
      </c>
      <c r="AN40" s="169">
        <f>AN39/AN11</f>
        <v/>
      </c>
      <c r="AO40" s="169">
        <f>AO39/AO11</f>
        <v/>
      </c>
      <c r="AP40" s="169">
        <f>AP39/AP11</f>
        <v/>
      </c>
      <c r="AQ40" s="169">
        <f>AQ39/AQ11</f>
        <v/>
      </c>
      <c r="AR40" s="169">
        <f>AR39/AR11</f>
        <v/>
      </c>
      <c r="AS40" s="169">
        <f>AS39/AS11</f>
        <v/>
      </c>
      <c r="AT40" s="169">
        <f>AT39/AT11</f>
        <v/>
      </c>
      <c r="AU40" s="169">
        <f>AU39/AU11</f>
        <v/>
      </c>
      <c r="AV40" s="169">
        <f>AV39/AV11</f>
        <v/>
      </c>
      <c r="AW40" s="169">
        <f>AW39/AW11</f>
        <v/>
      </c>
      <c r="AX40" s="169">
        <f>AX39/AX11</f>
        <v/>
      </c>
      <c r="AY40" s="169">
        <f>AY39/AY11</f>
        <v/>
      </c>
      <c r="AZ40" s="169">
        <f>AZ39/AZ11</f>
        <v/>
      </c>
      <c r="BA40" s="169">
        <f>BA39/BA11</f>
        <v/>
      </c>
      <c r="BB40" s="169">
        <f>BB39/BB11</f>
        <v/>
      </c>
      <c r="BC40" s="170">
        <f>BC39/BC11</f>
        <v/>
      </c>
      <c r="BD40" s="169">
        <f>BD39/BD11</f>
        <v/>
      </c>
      <c r="BE40" s="169">
        <f>BE39/BE11</f>
        <v/>
      </c>
      <c r="BF40" s="169">
        <f>BF39/BF11</f>
        <v/>
      </c>
      <c r="BG40" s="169">
        <f>BG39/BG11</f>
        <v/>
      </c>
      <c r="BH40" s="169">
        <f>BH39/BH11</f>
        <v/>
      </c>
      <c r="BI40" s="169">
        <f>BI39/BI11</f>
        <v/>
      </c>
      <c r="BJ40" s="169">
        <f>BJ39/BJ11</f>
        <v/>
      </c>
      <c r="BK40" s="169">
        <f>BK39/BK11</f>
        <v/>
      </c>
      <c r="BL40" s="169">
        <f>BL39/BL11</f>
        <v/>
      </c>
      <c r="BM40" s="169">
        <f>BM39/BM11</f>
        <v/>
      </c>
      <c r="BN40" s="169">
        <f>BN39/BN11</f>
        <v/>
      </c>
      <c r="BO40" s="169">
        <f>BO39/BO11</f>
        <v/>
      </c>
      <c r="BP40" s="169">
        <f>BP39/BP11</f>
        <v/>
      </c>
      <c r="BQ40" s="169">
        <f>BQ39/BQ11</f>
        <v/>
      </c>
      <c r="BR40" s="169">
        <f>BR39/BR11</f>
        <v/>
      </c>
      <c r="BS40" s="169">
        <f>BS39/BS11</f>
        <v/>
      </c>
      <c r="BT40" s="169">
        <f>BT39/BT11</f>
        <v/>
      </c>
      <c r="BU40" s="170">
        <f>BU39/BU11</f>
        <v/>
      </c>
      <c r="BV40" s="171">
        <f>BV39/BV11</f>
        <v/>
      </c>
      <c r="BW40" s="179" t="n"/>
      <c r="BX40" s="179" t="n"/>
    </row>
    <row r="41" customFormat="1" s="76">
      <c r="A41" s="165" t="n"/>
      <c r="B41" s="167" t="n"/>
      <c r="C41" s="167" t="n"/>
      <c r="D41" s="167" t="n"/>
      <c r="E41" s="167" t="n"/>
      <c r="F41" s="167" t="n"/>
      <c r="G41" s="167" t="n"/>
      <c r="H41" s="167" t="n"/>
      <c r="I41" s="167" t="n"/>
      <c r="J41" s="167" t="n"/>
      <c r="K41" s="167" t="n"/>
      <c r="L41" s="167" t="n"/>
      <c r="M41" s="167" t="n"/>
      <c r="N41" s="167" t="n"/>
      <c r="O41" s="167" t="n"/>
      <c r="P41" s="167" t="n"/>
      <c r="Q41" s="167" t="n"/>
      <c r="R41" s="167" t="n"/>
      <c r="S41" s="177" t="n"/>
      <c r="T41" s="167" t="n"/>
      <c r="U41" s="167" t="n"/>
      <c r="V41" s="167" t="n"/>
      <c r="W41" s="167" t="n"/>
      <c r="X41" s="167" t="n"/>
      <c r="Y41" s="167" t="n"/>
      <c r="Z41" s="167" t="n"/>
      <c r="AA41" s="167" t="n"/>
      <c r="AB41" s="167" t="n"/>
      <c r="AC41" s="167" t="n"/>
      <c r="AD41" s="167" t="n"/>
      <c r="AE41" s="167" t="n"/>
      <c r="AF41" s="167" t="n"/>
      <c r="AG41" s="167" t="n"/>
      <c r="AH41" s="167" t="n"/>
      <c r="AI41" s="167" t="n"/>
      <c r="AJ41" s="167" t="n"/>
      <c r="AK41" s="177" t="n"/>
      <c r="AL41" s="167" t="n"/>
      <c r="AM41" s="167" t="n"/>
      <c r="AN41" s="167" t="n"/>
      <c r="AO41" s="167" t="n"/>
      <c r="AP41" s="167" t="n"/>
      <c r="AQ41" s="167" t="n"/>
      <c r="AR41" s="167" t="n"/>
      <c r="AS41" s="167" t="n"/>
      <c r="AT41" s="167" t="n"/>
      <c r="AU41" s="167" t="n"/>
      <c r="AV41" s="167" t="n"/>
      <c r="AW41" s="167" t="n"/>
      <c r="AX41" s="167" t="n"/>
      <c r="AY41" s="167" t="n"/>
      <c r="AZ41" s="167" t="n"/>
      <c r="BA41" s="167" t="n"/>
      <c r="BB41" s="167" t="n"/>
      <c r="BC41" s="177" t="n"/>
      <c r="BD41" s="167" t="n"/>
      <c r="BE41" s="167" t="n"/>
      <c r="BF41" s="167" t="n"/>
      <c r="BG41" s="167" t="n"/>
      <c r="BH41" s="167" t="n"/>
      <c r="BI41" s="167" t="n"/>
      <c r="BJ41" s="167" t="n"/>
      <c r="BK41" s="167" t="n"/>
      <c r="BL41" s="167" t="n"/>
      <c r="BM41" s="167" t="n"/>
      <c r="BN41" s="167" t="n"/>
      <c r="BO41" s="167" t="n"/>
      <c r="BP41" s="167" t="n"/>
      <c r="BQ41" s="167" t="n"/>
      <c r="BR41" s="167" t="n"/>
      <c r="BS41" s="167" t="n"/>
      <c r="BT41" s="167" t="n"/>
      <c r="BU41" s="177" t="n"/>
      <c r="BV41" s="178" t="n"/>
      <c r="BW41" s="167" t="n"/>
      <c r="BX41" s="167" t="n"/>
    </row>
    <row r="42">
      <c r="A42" s="176" t="n"/>
      <c r="S42" s="166" t="n"/>
      <c r="AK42" s="181" t="n"/>
      <c r="BC42" s="181" t="n"/>
      <c r="BU42" s="181" t="n"/>
      <c r="BV42" s="182" t="n"/>
    </row>
    <row r="43" ht="240" customFormat="1" customHeight="1" s="189" thickBot="1">
      <c r="A43" s="183" t="inlineStr">
        <is>
          <t>Comment</t>
        </is>
      </c>
      <c r="B43" s="184" t="n"/>
      <c r="C43" s="184" t="n"/>
      <c r="D43" s="184" t="n"/>
      <c r="E43" s="184" t="n"/>
      <c r="F43" s="184" t="n"/>
      <c r="G43" s="184" t="n"/>
      <c r="H43" s="184" t="n"/>
      <c r="I43" s="184" t="n"/>
      <c r="J43" s="184" t="n"/>
      <c r="K43" s="184" t="n"/>
      <c r="L43" s="184" t="n"/>
      <c r="M43" s="184" t="n"/>
      <c r="N43" s="184" t="n"/>
      <c r="O43" s="184" t="n"/>
      <c r="P43" s="184" t="n"/>
      <c r="Q43" s="184" t="n"/>
      <c r="R43" s="184" t="n"/>
      <c r="S43" s="185" t="n"/>
      <c r="T43" s="184" t="n"/>
      <c r="U43" s="184" t="n"/>
      <c r="V43" s="184" t="n"/>
      <c r="W43" s="184" t="n"/>
      <c r="X43" s="184" t="n"/>
      <c r="Y43" s="184" t="n"/>
      <c r="Z43" s="184" t="n"/>
      <c r="AA43" s="184" t="n"/>
      <c r="AB43" s="184" t="n"/>
      <c r="AC43" s="184" t="n"/>
      <c r="AD43" s="184" t="n"/>
      <c r="AE43" s="184" t="n"/>
      <c r="AF43" s="184" t="n"/>
      <c r="AG43" s="184" t="n"/>
      <c r="AH43" s="184" t="n"/>
      <c r="AI43" s="184" t="n"/>
      <c r="AJ43" s="184" t="n"/>
      <c r="AK43" s="185" t="n"/>
      <c r="AL43" s="184" t="n"/>
      <c r="AM43" s="184" t="n"/>
      <c r="AN43" s="184" t="n"/>
      <c r="AO43" s="184" t="n"/>
      <c r="AP43" s="184" t="n"/>
      <c r="AQ43" s="184" t="n"/>
      <c r="AR43" s="184" t="n"/>
      <c r="AS43" s="184" t="n"/>
      <c r="AT43" s="184" t="n"/>
      <c r="AU43" s="184" t="n"/>
      <c r="AV43" s="184" t="n"/>
      <c r="AW43" s="184" t="n"/>
      <c r="AX43" s="184" t="n"/>
      <c r="AY43" s="184" t="n"/>
      <c r="AZ43" s="184" t="n"/>
      <c r="BA43" s="184" t="n"/>
      <c r="BB43" s="184" t="n"/>
      <c r="BC43" s="185" t="n"/>
      <c r="BD43" s="184" t="n"/>
      <c r="BE43" s="184" t="n"/>
      <c r="BF43" s="184" t="n"/>
      <c r="BG43" s="184" t="n"/>
      <c r="BH43" s="184" t="n"/>
      <c r="BI43" s="184" t="n"/>
      <c r="BJ43" s="184" t="n"/>
      <c r="BK43" s="184" t="n"/>
      <c r="BL43" s="184" t="n"/>
      <c r="BM43" s="184" t="n"/>
      <c r="BN43" s="184" t="n"/>
      <c r="BO43" s="184" t="n"/>
      <c r="BP43" s="184" t="n"/>
      <c r="BQ43" s="184" t="n"/>
      <c r="BR43" s="184" t="n"/>
      <c r="BS43" s="184" t="n"/>
      <c r="BT43" s="184" t="n"/>
      <c r="BU43" s="185" t="n"/>
      <c r="BV43" s="186" t="n"/>
      <c r="BW43" s="187" t="n"/>
      <c r="BX43" s="188" t="n"/>
    </row>
  </sheetData>
  <conditionalFormatting sqref="B27:BV27 B30:BV30 B36:BV36 B38:BV39 B41:BV41 BW27:BX33">
    <cfRule type="expression" priority="3" dxfId="24">
      <formula>B27&lt;0</formula>
    </cfRule>
    <cfRule type="expression" priority="4" dxfId="23">
      <formula>B27&gt;0</formula>
    </cfRule>
  </conditionalFormatting>
  <conditionalFormatting sqref="B34:BX34">
    <cfRule type="expression" priority="1" dxfId="23">
      <formula>B34&lt;#REF!</formula>
    </cfRule>
    <cfRule type="expression" priority="2" dxfId="24">
      <formula>B34&gt;#REF!</formula>
    </cfRule>
  </conditionalFormatting>
  <conditionalFormatting sqref="BW35:BX41">
    <cfRule type="expression" priority="5" dxfId="24">
      <formula>BW35&lt;0</formula>
    </cfRule>
    <cfRule type="expression" priority="6" dxfId="23">
      <formula>BW35&gt;0</formula>
    </cfRule>
  </conditionalFormatting>
  <pageMargins left="0.7" right="0.7" top="0.75" bottom="0.75" header="0.3" footer="0.3"/>
</worksheet>
</file>

<file path=xl/worksheets/sheet2.xml><?xml version="1.0" encoding="utf-8"?>
<worksheet xmlns="http://schemas.openxmlformats.org/spreadsheetml/2006/main">
  <sheetPr>
    <tabColor rgb="FF7030A0"/>
    <outlinePr summaryBelow="1" summaryRight="1"/>
    <pageSetUpPr/>
  </sheetPr>
  <dimension ref="A1:CC160"/>
  <sheetViews>
    <sheetView workbookViewId="0">
      <selection activeCell="A1" sqref="A1"/>
    </sheetView>
  </sheetViews>
  <sheetFormatPr baseColWidth="8" defaultColWidth="10.28515625" defaultRowHeight="15"/>
  <cols>
    <col width="25.140625" customWidth="1" style="113" min="1" max="1"/>
    <col width="15.140625" customWidth="1" style="393" min="2" max="78"/>
    <col width="12.7109375" bestFit="1" customWidth="1" style="98" min="79" max="79"/>
  </cols>
  <sheetData>
    <row r="1" ht="42" customHeight="1" s="393">
      <c r="A1" s="112" t="inlineStr">
        <is>
          <t>Year on Year Analysis</t>
        </is>
      </c>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30" t="n"/>
      <c r="AI1" s="30" t="n"/>
      <c r="AJ1" s="30" t="n"/>
      <c r="AK1" s="30" t="n"/>
      <c r="AL1" s="30" t="n"/>
      <c r="AM1" s="30" t="n"/>
      <c r="AN1" s="30" t="n"/>
      <c r="AO1" s="30" t="n"/>
      <c r="AP1" s="30" t="n"/>
      <c r="AQ1" s="30" t="n"/>
      <c r="AR1" s="30" t="n"/>
      <c r="AS1" s="30" t="n"/>
      <c r="AT1" s="30" t="n"/>
      <c r="AU1" s="30" t="n"/>
      <c r="AV1" s="30" t="n"/>
      <c r="AW1" s="30" t="n"/>
      <c r="AX1" s="30" t="n"/>
      <c r="AY1" s="30" t="n"/>
      <c r="AZ1" s="30" t="n"/>
      <c r="BA1" s="30" t="n"/>
      <c r="BB1" s="30" t="n"/>
      <c r="BC1" s="30" t="n"/>
      <c r="BD1" s="30" t="n"/>
      <c r="BE1" s="30" t="n"/>
      <c r="BF1" s="30" t="n"/>
      <c r="BG1" s="30" t="n"/>
      <c r="BH1" s="30" t="n"/>
      <c r="BI1" s="30" t="n"/>
      <c r="BJ1" s="30" t="n"/>
      <c r="BK1" s="30" t="n"/>
      <c r="BL1" s="30" t="n"/>
      <c r="BM1" s="30" t="n"/>
      <c r="BN1" s="30" t="n"/>
      <c r="BO1" s="30" t="n"/>
      <c r="BP1" s="30" t="n"/>
      <c r="BQ1" s="30" t="n"/>
      <c r="BR1" s="30" t="n"/>
      <c r="BS1" s="30" t="n"/>
      <c r="BT1" s="30" t="n"/>
      <c r="BU1" s="30" t="n"/>
      <c r="BV1" s="30" t="n"/>
      <c r="BW1" s="30" t="n"/>
      <c r="BX1" s="30" t="n"/>
      <c r="BY1" s="30" t="n"/>
    </row>
    <row r="2" ht="21.75" customHeight="1" s="393" thickBot="1">
      <c r="A2" s="112" t="n"/>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row>
    <row r="3" ht="21" customHeight="1" s="393">
      <c r="A3" s="114" t="n">
        <v>2025</v>
      </c>
      <c r="B3" s="115" t="inlineStr">
        <is>
          <t>Q1</t>
        </is>
      </c>
      <c r="C3" s="115" t="n"/>
      <c r="D3" s="115" t="n"/>
      <c r="E3" s="115" t="n"/>
      <c r="F3" s="115" t="n"/>
      <c r="G3" s="115" t="n"/>
      <c r="H3" s="115" t="n"/>
      <c r="I3" s="115" t="n"/>
      <c r="J3" s="115" t="n"/>
      <c r="K3" s="115" t="n"/>
      <c r="L3" s="115" t="n"/>
      <c r="M3" s="115" t="n"/>
      <c r="N3" s="115" t="n"/>
      <c r="O3" s="115" t="n"/>
      <c r="P3" s="115" t="n"/>
      <c r="Q3" s="115" t="n"/>
      <c r="R3" s="115" t="n"/>
      <c r="S3" s="115" t="n"/>
      <c r="T3" s="128" t="n"/>
      <c r="U3" s="115" t="inlineStr">
        <is>
          <t>Q2</t>
        </is>
      </c>
      <c r="V3" s="115" t="n"/>
      <c r="W3" s="115" t="n"/>
      <c r="X3" s="115" t="n"/>
      <c r="Y3" s="115" t="n"/>
      <c r="Z3" s="115" t="n"/>
      <c r="AA3" s="115" t="n"/>
      <c r="AB3" s="115" t="n"/>
      <c r="AC3" s="115" t="n"/>
      <c r="AD3" s="115" t="n"/>
      <c r="AE3" s="115" t="n"/>
      <c r="AF3" s="115" t="n"/>
      <c r="AG3" s="115" t="n"/>
      <c r="AH3" s="115" t="n"/>
      <c r="AI3" s="115" t="n"/>
      <c r="AJ3" s="115" t="n"/>
      <c r="AK3" s="115" t="n"/>
      <c r="AL3" s="115" t="n"/>
      <c r="AM3" s="128" t="n"/>
      <c r="AN3" s="115" t="inlineStr">
        <is>
          <t>Q3</t>
        </is>
      </c>
      <c r="AO3" s="115" t="n"/>
      <c r="AP3" s="115" t="n"/>
      <c r="AQ3" s="115" t="n"/>
      <c r="AR3" s="115" t="n"/>
      <c r="AS3" s="115" t="n"/>
      <c r="AT3" s="115" t="n"/>
      <c r="AU3" s="115" t="n"/>
      <c r="AV3" s="115" t="n"/>
      <c r="AW3" s="115" t="n"/>
      <c r="AX3" s="115" t="n"/>
      <c r="AY3" s="115" t="n"/>
      <c r="AZ3" s="115" t="n"/>
      <c r="BA3" s="115" t="n"/>
      <c r="BB3" s="115" t="n"/>
      <c r="BC3" s="115" t="n"/>
      <c r="BD3" s="115" t="n"/>
      <c r="BE3" s="115" t="n"/>
      <c r="BF3" s="128" t="n"/>
      <c r="BG3" s="115" t="inlineStr">
        <is>
          <t>Q4</t>
        </is>
      </c>
      <c r="BH3" s="115" t="n"/>
      <c r="BI3" s="115" t="n"/>
      <c r="BJ3" s="115" t="n"/>
      <c r="BK3" s="115" t="n"/>
      <c r="BL3" s="115" t="n"/>
      <c r="BM3" s="115" t="n"/>
      <c r="BN3" s="115" t="n"/>
      <c r="BO3" s="115" t="n"/>
      <c r="BP3" s="115" t="n"/>
      <c r="BQ3" s="115" t="n"/>
      <c r="BR3" s="115" t="n"/>
      <c r="BS3" s="115" t="n"/>
      <c r="BT3" s="115" t="n"/>
      <c r="BU3" s="115" t="n"/>
      <c r="BV3" s="115" t="n"/>
      <c r="BW3" s="115" t="n"/>
      <c r="BX3" s="115" t="n"/>
      <c r="BY3" s="128" t="n"/>
      <c r="BZ3" s="129" t="n"/>
    </row>
    <row r="4" ht="44.25" customHeight="1" s="393">
      <c r="A4" s="116" t="n"/>
      <c r="B4" s="88" t="inlineStr">
        <is>
          <t>Abacus</t>
        </is>
      </c>
      <c r="C4" s="88" t="inlineStr">
        <is>
          <t>Bees Knees</t>
        </is>
      </c>
      <c r="D4" s="88" t="inlineStr">
        <is>
          <t>Bramleywood</t>
        </is>
      </c>
      <c r="E4" s="88" t="inlineStr">
        <is>
          <t>Cedars</t>
        </is>
      </c>
      <c r="F4" s="88" t="inlineStr">
        <is>
          <t>Hazebrouck</t>
        </is>
      </c>
      <c r="G4" s="88" t="inlineStr">
        <is>
          <t>Kingsclere</t>
        </is>
      </c>
      <c r="H4" s="88" t="inlineStr">
        <is>
          <t>Merrydale</t>
        </is>
      </c>
      <c r="I4" s="88" t="inlineStr">
        <is>
          <t>Stepping Stones</t>
        </is>
      </c>
      <c r="J4" s="88" t="inlineStr">
        <is>
          <t>Happitots</t>
        </is>
      </c>
      <c r="K4" s="88" t="inlineStr">
        <is>
          <t>Northumberland</t>
        </is>
      </c>
      <c r="L4" s="88" t="inlineStr">
        <is>
          <t>Smart Tots</t>
        </is>
      </c>
      <c r="M4" s="88" t="inlineStr">
        <is>
          <t>Lower Earley</t>
        </is>
      </c>
      <c r="N4" s="88" t="inlineStr">
        <is>
          <t>Woosehill</t>
        </is>
      </c>
      <c r="O4" s="88" t="inlineStr">
        <is>
          <t>Our Den</t>
        </is>
      </c>
      <c r="P4" s="88" t="inlineStr">
        <is>
          <t>Finchampstead</t>
        </is>
      </c>
      <c r="Q4" s="88" t="inlineStr">
        <is>
          <t>Boot Farm</t>
        </is>
      </c>
      <c r="R4" s="88" t="inlineStr">
        <is>
          <t>Saltway</t>
        </is>
      </c>
      <c r="S4" s="88" t="inlineStr">
        <is>
          <t>Head Office &amp; Misc</t>
        </is>
      </c>
      <c r="T4" s="90" t="inlineStr">
        <is>
          <t>Quarter Total</t>
        </is>
      </c>
      <c r="U4" s="88" t="inlineStr">
        <is>
          <t>Abacus</t>
        </is>
      </c>
      <c r="V4" s="88" t="inlineStr">
        <is>
          <t>Bees Knees</t>
        </is>
      </c>
      <c r="W4" s="88" t="inlineStr">
        <is>
          <t>Bramleywood</t>
        </is>
      </c>
      <c r="X4" s="88" t="inlineStr">
        <is>
          <t>Cedars</t>
        </is>
      </c>
      <c r="Y4" s="88" t="inlineStr">
        <is>
          <t>Hazebrouck</t>
        </is>
      </c>
      <c r="Z4" s="88" t="inlineStr">
        <is>
          <t>Kingsclere</t>
        </is>
      </c>
      <c r="AA4" s="88" t="inlineStr">
        <is>
          <t>Merrydale</t>
        </is>
      </c>
      <c r="AB4" s="88" t="inlineStr">
        <is>
          <t>Stepping Stones</t>
        </is>
      </c>
      <c r="AC4" s="88" t="inlineStr">
        <is>
          <t>Happitots</t>
        </is>
      </c>
      <c r="AD4" s="88" t="inlineStr">
        <is>
          <t>Northumberland</t>
        </is>
      </c>
      <c r="AE4" s="88" t="inlineStr">
        <is>
          <t>Smart Tots</t>
        </is>
      </c>
      <c r="AF4" s="88" t="inlineStr">
        <is>
          <t>Lower Earley</t>
        </is>
      </c>
      <c r="AG4" s="88" t="inlineStr">
        <is>
          <t>Woosehill</t>
        </is>
      </c>
      <c r="AH4" s="88" t="inlineStr">
        <is>
          <t>Our Den</t>
        </is>
      </c>
      <c r="AI4" s="88" t="inlineStr">
        <is>
          <t>Finchampstead</t>
        </is>
      </c>
      <c r="AJ4" s="88" t="inlineStr">
        <is>
          <t>Boot Farm</t>
        </is>
      </c>
      <c r="AK4" s="88" t="inlineStr">
        <is>
          <t>Saltway</t>
        </is>
      </c>
      <c r="AL4" s="88" t="inlineStr">
        <is>
          <t>Head Office &amp; Misc</t>
        </is>
      </c>
      <c r="AM4" s="90" t="inlineStr">
        <is>
          <t>Quarter Total</t>
        </is>
      </c>
      <c r="AN4" s="88" t="inlineStr">
        <is>
          <t>Abacus</t>
        </is>
      </c>
      <c r="AO4" s="88" t="inlineStr">
        <is>
          <t>Bees Knees</t>
        </is>
      </c>
      <c r="AP4" s="88" t="inlineStr">
        <is>
          <t>Bramleywood</t>
        </is>
      </c>
      <c r="AQ4" s="88" t="inlineStr">
        <is>
          <t>Cedars</t>
        </is>
      </c>
      <c r="AR4" s="88" t="inlineStr">
        <is>
          <t>Hazebrouck</t>
        </is>
      </c>
      <c r="AS4" s="88" t="inlineStr">
        <is>
          <t>Kingsclere</t>
        </is>
      </c>
      <c r="AT4" s="88" t="inlineStr">
        <is>
          <t>Merrydale</t>
        </is>
      </c>
      <c r="AU4" s="88" t="inlineStr">
        <is>
          <t>Stepping Stones</t>
        </is>
      </c>
      <c r="AV4" s="88" t="inlineStr">
        <is>
          <t>Happitots</t>
        </is>
      </c>
      <c r="AW4" s="88" t="inlineStr">
        <is>
          <t>Northumberland</t>
        </is>
      </c>
      <c r="AX4" s="88" t="inlineStr">
        <is>
          <t>Smart Tots</t>
        </is>
      </c>
      <c r="AY4" s="88" t="inlineStr">
        <is>
          <t>Lower Earley</t>
        </is>
      </c>
      <c r="AZ4" s="88" t="inlineStr">
        <is>
          <t>Woosehill</t>
        </is>
      </c>
      <c r="BA4" s="88" t="inlineStr">
        <is>
          <t>Our Den</t>
        </is>
      </c>
      <c r="BB4" s="88" t="inlineStr">
        <is>
          <t>Finchampstead</t>
        </is>
      </c>
      <c r="BC4" s="88" t="inlineStr">
        <is>
          <t>Boot Farm</t>
        </is>
      </c>
      <c r="BD4" s="88" t="inlineStr">
        <is>
          <t>Saltway</t>
        </is>
      </c>
      <c r="BE4" s="88" t="inlineStr">
        <is>
          <t>Head Office &amp; Misc</t>
        </is>
      </c>
      <c r="BF4" s="90" t="inlineStr">
        <is>
          <t>Quarter Total</t>
        </is>
      </c>
      <c r="BG4" s="88" t="inlineStr">
        <is>
          <t>Abacus</t>
        </is>
      </c>
      <c r="BH4" s="88" t="inlineStr">
        <is>
          <t>Bees Knees</t>
        </is>
      </c>
      <c r="BI4" s="88" t="inlineStr">
        <is>
          <t>Bramleywood</t>
        </is>
      </c>
      <c r="BJ4" s="88" t="inlineStr">
        <is>
          <t>Cedars</t>
        </is>
      </c>
      <c r="BK4" s="88" t="inlineStr">
        <is>
          <t>Hazebrouck</t>
        </is>
      </c>
      <c r="BL4" s="88" t="inlineStr">
        <is>
          <t>Kingsclere</t>
        </is>
      </c>
      <c r="BM4" s="88" t="inlineStr">
        <is>
          <t>Merrydale</t>
        </is>
      </c>
      <c r="BN4" s="88" t="inlineStr">
        <is>
          <t>Stepping Stones</t>
        </is>
      </c>
      <c r="BO4" s="88" t="inlineStr">
        <is>
          <t>Happitots</t>
        </is>
      </c>
      <c r="BP4" s="88" t="inlineStr">
        <is>
          <t>Northumberland</t>
        </is>
      </c>
      <c r="BQ4" s="88" t="inlineStr">
        <is>
          <t>Smart Tots</t>
        </is>
      </c>
      <c r="BR4" s="88" t="inlineStr">
        <is>
          <t>Lower Earley</t>
        </is>
      </c>
      <c r="BS4" s="88" t="inlineStr">
        <is>
          <t>Woosehill</t>
        </is>
      </c>
      <c r="BT4" s="88" t="inlineStr">
        <is>
          <t>Our Den</t>
        </is>
      </c>
      <c r="BU4" s="88" t="inlineStr">
        <is>
          <t>Finchampstead</t>
        </is>
      </c>
      <c r="BV4" s="88" t="inlineStr">
        <is>
          <t>Boot Farm</t>
        </is>
      </c>
      <c r="BW4" s="88" t="inlineStr">
        <is>
          <t>Saltway</t>
        </is>
      </c>
      <c r="BX4" s="88" t="inlineStr">
        <is>
          <t>Head Office &amp; Misc</t>
        </is>
      </c>
      <c r="BY4" s="90" t="inlineStr">
        <is>
          <t>Quarter Total</t>
        </is>
      </c>
      <c r="BZ4" s="117" t="inlineStr">
        <is>
          <t>Year Total</t>
        </is>
      </c>
      <c r="CB4" s="14" t="n"/>
    </row>
    <row r="5" hidden="1" s="393">
      <c r="A5" s="116" t="inlineStr">
        <is>
          <t>INCOME</t>
        </is>
      </c>
      <c r="B5" s="9" t="n"/>
      <c r="C5" s="9" t="n"/>
      <c r="D5" s="9" t="n"/>
      <c r="E5" s="9" t="n"/>
      <c r="F5" s="9" t="n"/>
      <c r="G5" s="9" t="n"/>
      <c r="H5" s="9" t="n"/>
      <c r="I5" s="9" t="n"/>
      <c r="J5" s="9" t="n"/>
      <c r="K5" s="9" t="n"/>
      <c r="L5" s="9" t="n"/>
      <c r="M5" s="9" t="n"/>
      <c r="N5" s="9" t="n"/>
      <c r="O5" s="9" t="n"/>
      <c r="P5" s="9" t="n"/>
      <c r="Q5" s="9" t="n"/>
      <c r="R5" s="9" t="n"/>
      <c r="S5" s="9" t="n"/>
      <c r="T5" s="91" t="n"/>
      <c r="U5" s="9" t="n"/>
      <c r="V5" s="9" t="n"/>
      <c r="W5" s="9" t="n"/>
      <c r="X5" s="9" t="n"/>
      <c r="Y5" s="9" t="n"/>
      <c r="Z5" s="9" t="n"/>
      <c r="AA5" s="9" t="n"/>
      <c r="AB5" s="9" t="n"/>
      <c r="AC5" s="9" t="n"/>
      <c r="AD5" s="9" t="n"/>
      <c r="AE5" s="9" t="n"/>
      <c r="AF5" s="9" t="n"/>
      <c r="AG5" s="9" t="n"/>
      <c r="AH5" s="9" t="n"/>
      <c r="AI5" s="9" t="n"/>
      <c r="AJ5" s="9" t="n"/>
      <c r="AK5" s="9" t="n"/>
      <c r="AL5" s="9" t="n"/>
      <c r="AM5" s="91" t="n"/>
      <c r="AN5" s="9" t="n"/>
      <c r="AO5" s="9" t="n"/>
      <c r="AP5" s="9" t="n"/>
      <c r="AQ5" s="9" t="n"/>
      <c r="AR5" s="9" t="n"/>
      <c r="AS5" s="9" t="n"/>
      <c r="AT5" s="9" t="n"/>
      <c r="AU5" s="9" t="n"/>
      <c r="AV5" s="9" t="n"/>
      <c r="AW5" s="9" t="n"/>
      <c r="AX5" s="9" t="n"/>
      <c r="AY5" s="9" t="n"/>
      <c r="AZ5" s="9" t="n"/>
      <c r="BA5" s="9" t="n"/>
      <c r="BB5" s="9" t="n"/>
      <c r="BC5" s="9" t="n"/>
      <c r="BD5" s="9" t="n"/>
      <c r="BE5" s="9" t="n"/>
      <c r="BF5" s="91" t="n"/>
      <c r="BG5" s="9" t="n"/>
      <c r="BH5" s="9" t="n"/>
      <c r="BI5" s="9" t="n"/>
      <c r="BJ5" s="9" t="n"/>
      <c r="BK5" s="9" t="n"/>
      <c r="BL5" s="9" t="n"/>
      <c r="BM5" s="9" t="n"/>
      <c r="BN5" s="9" t="n"/>
      <c r="BO5" s="9" t="n"/>
      <c r="BP5" s="9" t="n"/>
      <c r="BQ5" s="9" t="n"/>
      <c r="BR5" s="9" t="n"/>
      <c r="BS5" s="9" t="n"/>
      <c r="BT5" s="9" t="n"/>
      <c r="BU5" s="9" t="n"/>
      <c r="BV5" s="9" t="n"/>
      <c r="BW5" s="9" t="n"/>
      <c r="BX5" s="9" t="n"/>
      <c r="BY5" s="91" t="n"/>
      <c r="BZ5" s="118" t="n"/>
    </row>
    <row r="6" hidden="1" s="393">
      <c r="A6" s="119" t="n"/>
      <c r="B6" s="7" t="n"/>
      <c r="C6" s="7" t="n"/>
      <c r="D6" s="7" t="n"/>
      <c r="E6" s="7" t="n"/>
      <c r="F6" s="7" t="n"/>
      <c r="G6" s="7" t="n"/>
      <c r="H6" s="7" t="n"/>
      <c r="I6" s="7" t="n"/>
      <c r="J6" s="7" t="n"/>
      <c r="K6" s="7" t="n"/>
      <c r="L6" s="7" t="n"/>
      <c r="M6" s="7" t="n"/>
      <c r="N6" s="7" t="n"/>
      <c r="O6" s="7" t="n"/>
      <c r="P6" s="7" t="n"/>
      <c r="Q6" s="7" t="n"/>
      <c r="R6" s="7" t="n"/>
      <c r="S6" s="7" t="n"/>
      <c r="T6" s="92" t="n"/>
      <c r="U6" s="7" t="n"/>
      <c r="V6" s="7" t="n"/>
      <c r="W6" s="7" t="n"/>
      <c r="X6" s="7" t="n"/>
      <c r="Y6" s="7" t="n"/>
      <c r="Z6" s="7" t="n"/>
      <c r="AA6" s="7" t="n"/>
      <c r="AB6" s="7" t="n"/>
      <c r="AC6" s="7" t="n"/>
      <c r="AD6" s="7" t="n"/>
      <c r="AE6" s="7" t="n"/>
      <c r="AF6" s="7" t="n"/>
      <c r="AG6" s="7" t="n"/>
      <c r="AH6" s="7" t="n"/>
      <c r="AI6" s="7" t="n"/>
      <c r="AJ6" s="7" t="n"/>
      <c r="AK6" s="7" t="n"/>
      <c r="AL6" s="7" t="n"/>
      <c r="AM6" s="92" t="n"/>
      <c r="AN6" s="7" t="n"/>
      <c r="AO6" s="7" t="n"/>
      <c r="AP6" s="7" t="n"/>
      <c r="AQ6" s="7" t="n"/>
      <c r="AR6" s="7" t="n"/>
      <c r="AS6" s="7" t="n"/>
      <c r="AT6" s="7" t="n"/>
      <c r="AU6" s="7" t="n"/>
      <c r="AV6" s="7" t="n"/>
      <c r="AW6" s="7" t="n"/>
      <c r="AX6" s="7" t="n"/>
      <c r="AY6" s="7" t="n"/>
      <c r="AZ6" s="7" t="n"/>
      <c r="BA6" s="7" t="n"/>
      <c r="BB6" s="7" t="n"/>
      <c r="BC6" s="7" t="n"/>
      <c r="BD6" s="7" t="n"/>
      <c r="BE6" s="7" t="n"/>
      <c r="BF6" s="92" t="n"/>
      <c r="BG6" s="7" t="n"/>
      <c r="BH6" s="7" t="n"/>
      <c r="BI6" s="7" t="n"/>
      <c r="BJ6" s="7" t="n"/>
      <c r="BK6" s="7" t="n"/>
      <c r="BL6" s="7" t="n"/>
      <c r="BM6" s="7" t="n"/>
      <c r="BN6" s="7" t="n"/>
      <c r="BO6" s="7" t="n"/>
      <c r="BP6" s="7" t="n"/>
      <c r="BQ6" s="7" t="n"/>
      <c r="BR6" s="7" t="n"/>
      <c r="BS6" s="7" t="n"/>
      <c r="BT6" s="7" t="n"/>
      <c r="BU6" s="7" t="n"/>
      <c r="BV6" s="7" t="n"/>
      <c r="BW6" s="7" t="n"/>
      <c r="BX6" s="7" t="n"/>
      <c r="BY6" s="92" t="n"/>
      <c r="BZ6" s="118" t="n"/>
    </row>
    <row r="7">
      <c r="A7" s="120" t="inlineStr">
        <is>
          <t>Fee Income Regular</t>
        </is>
      </c>
      <c r="B7" s="11">
        <f>SUM('ABA P&amp;L'!$B8:$D8)</f>
        <v/>
      </c>
      <c r="C7" s="11">
        <f>SUM('BK P&amp;L'!$B8:$D8)</f>
        <v/>
      </c>
      <c r="D7" s="11">
        <f>SUM('BW P&amp;L'!$B8:$D8)</f>
        <v/>
      </c>
      <c r="E7" s="11">
        <f>SUM('CED P&amp;L'!$B8:$D8)</f>
        <v/>
      </c>
      <c r="F7" s="11">
        <f>SUM('HB P&amp;L'!$B8:$D8)</f>
        <v/>
      </c>
      <c r="G7" s="11">
        <f>SUM('KIN P&amp;L'!$B8:$D8)</f>
        <v/>
      </c>
      <c r="H7" s="11">
        <f>SUM('MER P&amp;L'!$B8:$D8)</f>
        <v/>
      </c>
      <c r="I7" s="11">
        <f>SUM('SST P&amp;L'!$B8:$D8)</f>
        <v/>
      </c>
      <c r="J7" s="11">
        <f>SUM('HDN P&amp;L'!$B8:$D8)</f>
        <v/>
      </c>
      <c r="K7" s="11">
        <f>SUM('NDN P&amp;L'!$B8:$D8)</f>
        <v/>
      </c>
      <c r="L7" s="11">
        <f>SUM('SDN P&amp;L'!$B8:$D8)</f>
        <v/>
      </c>
      <c r="M7" s="11">
        <f>SUM('LE P&amp;L'!$B8:$D8)</f>
        <v/>
      </c>
      <c r="N7" s="11">
        <f>SUM('WH P&amp;L'!$B8:$D8)</f>
        <v/>
      </c>
      <c r="O7" s="11">
        <f>SUM('HS P&amp;L'!$B8:$D8)</f>
        <v/>
      </c>
      <c r="P7" s="11">
        <f>SUM('FH P&amp;L'!$B8:$D8)</f>
        <v/>
      </c>
      <c r="Q7" s="11">
        <f>SUM('HAB P&amp;L'!$B8:$D8)</f>
        <v/>
      </c>
      <c r="R7" s="11">
        <f>SUM('SALT P&amp;L'!$B8:$D8)</f>
        <v/>
      </c>
      <c r="S7" s="11">
        <f>SUM('KNL HO P&amp;L'!$B8:$D8)+SUM('CCL HO P&amp;L'!$B8:$D8)+SUM('YBHN HO P&amp;L'!$B8:$D8)+SUM('YBN HO P&amp;L'!$B8:$D8)+SUM('Moe2 P&amp;L'!$B8:$D8)</f>
        <v/>
      </c>
      <c r="T7" s="93">
        <f>SUM(B7:S7)</f>
        <v/>
      </c>
      <c r="U7" s="11">
        <f>SUM('ABA P&amp;L'!$E8:$G8)</f>
        <v/>
      </c>
      <c r="V7" s="11">
        <f>SUM('BK P&amp;L'!$E8:$G8)</f>
        <v/>
      </c>
      <c r="W7" s="11">
        <f>SUM('BW P&amp;L'!$E8:$G8)</f>
        <v/>
      </c>
      <c r="X7" s="11">
        <f>SUM('CED P&amp;L'!$E8:$G8)</f>
        <v/>
      </c>
      <c r="Y7" s="11">
        <f>SUM('HB P&amp;L'!$E8:$G8)</f>
        <v/>
      </c>
      <c r="Z7" s="11">
        <f>SUM('KIN P&amp;L'!$E8:$G8)</f>
        <v/>
      </c>
      <c r="AA7" s="11">
        <f>SUM('MER P&amp;L'!$E8:$G8)</f>
        <v/>
      </c>
      <c r="AB7" s="11">
        <f>SUM('SST P&amp;L'!$E8:$G8)</f>
        <v/>
      </c>
      <c r="AC7" s="11">
        <f>SUM('HDN P&amp;L'!$E8:$G8)</f>
        <v/>
      </c>
      <c r="AD7" s="11">
        <f>SUM('NDN P&amp;L'!$E8:$G8)</f>
        <v/>
      </c>
      <c r="AE7" s="11">
        <f>SUM('SDN P&amp;L'!$E8:$G8)</f>
        <v/>
      </c>
      <c r="AF7" s="11">
        <f>SUM('LE P&amp;L'!$E8:$G8)</f>
        <v/>
      </c>
      <c r="AG7" s="11">
        <f>SUM('WH P&amp;L'!$E8:$G8)</f>
        <v/>
      </c>
      <c r="AH7" s="11">
        <f>SUM('HS P&amp;L'!$E8:$G8)</f>
        <v/>
      </c>
      <c r="AI7" s="11">
        <f>SUM('FH P&amp;L'!$E8:$G8)</f>
        <v/>
      </c>
      <c r="AJ7" s="11">
        <f>SUM('HAB P&amp;L'!$E8:$G8)</f>
        <v/>
      </c>
      <c r="AK7" s="11">
        <f>SUM('SALT P&amp;L'!$E8:$G8)</f>
        <v/>
      </c>
      <c r="AL7" s="11">
        <f>SUM('KNL HO P&amp;L'!$E8:$G8)+SUM('CCL HO P&amp;L'!$E8:$G8)+SUM('YBHN HO P&amp;L'!$E8:$G8)+SUM('YBN HO P&amp;L'!$E8:$G8)+SUM('Moe2 P&amp;L'!$E8:$G8)</f>
        <v/>
      </c>
      <c r="AM7" s="93">
        <f>SUM(U7:AL7)</f>
        <v/>
      </c>
      <c r="AN7" s="11">
        <f>SUM('ABA P&amp;L'!$H8:$J8)</f>
        <v/>
      </c>
      <c r="AO7" s="11">
        <f>SUM('BK P&amp;L'!$H8:$J8)</f>
        <v/>
      </c>
      <c r="AP7" s="11">
        <f>SUM('BW P&amp;L'!$H8:$J8)</f>
        <v/>
      </c>
      <c r="AQ7" s="11">
        <f>SUM('CED P&amp;L'!$H8:$J8)</f>
        <v/>
      </c>
      <c r="AR7" s="11">
        <f>SUM('HB P&amp;L'!$H8:$J8)</f>
        <v/>
      </c>
      <c r="AS7" s="11">
        <f>SUM('KIN P&amp;L'!$H8:$J8)</f>
        <v/>
      </c>
      <c r="AT7" s="11">
        <f>SUM('MER P&amp;L'!$H8:$J8)</f>
        <v/>
      </c>
      <c r="AU7" s="11">
        <f>SUM('SST P&amp;L'!$H8:$J8)</f>
        <v/>
      </c>
      <c r="AV7" s="11">
        <f>SUM('HDN P&amp;L'!$H8:$J8)</f>
        <v/>
      </c>
      <c r="AW7" s="11">
        <f>SUM('NDN P&amp;L'!$H8:$J8)</f>
        <v/>
      </c>
      <c r="AX7" s="11">
        <f>SUM('SDN P&amp;L'!$H8:$J8)</f>
        <v/>
      </c>
      <c r="AY7" s="11">
        <f>SUM('LE P&amp;L'!$H8:$J8)</f>
        <v/>
      </c>
      <c r="AZ7" s="11">
        <f>SUM('WH P&amp;L'!$H8:$J8)</f>
        <v/>
      </c>
      <c r="BA7" s="11">
        <f>SUM('HS P&amp;L'!$H8:$J8)</f>
        <v/>
      </c>
      <c r="BB7" s="11">
        <f>SUM('FH P&amp;L'!$H8:$J8)</f>
        <v/>
      </c>
      <c r="BC7" s="11">
        <f>SUM('HAB P&amp;L'!$H8:$J8)</f>
        <v/>
      </c>
      <c r="BD7" s="11">
        <f>SUM('SALT P&amp;L'!$H8:$J8)</f>
        <v/>
      </c>
      <c r="BE7" s="11">
        <f>SUM('KNL HO P&amp;L'!$H8:$J8)+SUM('CCL HO P&amp;L'!$H8:$J8)+SUM('YBHN HO P&amp;L'!$H8:$J8)+SUM('YBN HO P&amp;L'!$H8:$J8)+SUM('Moe2 P&amp;L'!$H8:$J8)</f>
        <v/>
      </c>
      <c r="BF7" s="93">
        <f>SUM(AN7:BE7)</f>
        <v/>
      </c>
      <c r="BG7" s="11">
        <f>SUM('ABA P&amp;L'!$K8:$M8)</f>
        <v/>
      </c>
      <c r="BH7" s="11">
        <f>SUM('BK P&amp;L'!$K8:$M8)</f>
        <v/>
      </c>
      <c r="BI7" s="11">
        <f>SUM('BW P&amp;L'!$K8:$M8)</f>
        <v/>
      </c>
      <c r="BJ7" s="11">
        <f>SUM('CED P&amp;L'!$K8:$M8)</f>
        <v/>
      </c>
      <c r="BK7" s="11">
        <f>SUM('HB P&amp;L'!$K8:$M8)</f>
        <v/>
      </c>
      <c r="BL7" s="11">
        <f>SUM('KIN P&amp;L'!$K8:$M8)</f>
        <v/>
      </c>
      <c r="BM7" s="11">
        <f>SUM('MER P&amp;L'!$K8:$M8)</f>
        <v/>
      </c>
      <c r="BN7" s="11">
        <f>SUM('SST P&amp;L'!$K8:$M8)</f>
        <v/>
      </c>
      <c r="BO7" s="11">
        <f>SUM('HDN P&amp;L'!$K8:$M8)</f>
        <v/>
      </c>
      <c r="BP7" s="11">
        <f>SUM('NDN P&amp;L'!$K8:$M8)</f>
        <v/>
      </c>
      <c r="BQ7" s="11">
        <f>SUM('SDN P&amp;L'!$K8:$M8)</f>
        <v/>
      </c>
      <c r="BR7" s="11">
        <f>SUM('LE P&amp;L'!$K8:$M8)</f>
        <v/>
      </c>
      <c r="BS7" s="11">
        <f>SUM('WH P&amp;L'!$K8:$M8)</f>
        <v/>
      </c>
      <c r="BT7" s="11">
        <f>SUM('HS P&amp;L'!$K8:$M8)</f>
        <v/>
      </c>
      <c r="BU7" s="11">
        <f>SUM('FH P&amp;L'!$K8:$M8)</f>
        <v/>
      </c>
      <c r="BV7" s="11">
        <f>SUM('HAB P&amp;L'!$K8:$M8)</f>
        <v/>
      </c>
      <c r="BW7" s="11">
        <f>SUM('SALT P&amp;L'!$K8:$M8)</f>
        <v/>
      </c>
      <c r="BX7" s="11">
        <f>SUM('KNL HO P&amp;L'!$K8:$M8)+SUM('CCL HO P&amp;L'!$K8:$M8)+SUM('YBHN HO P&amp;L'!$K8:$M8)+SUM('YBN HO P&amp;L'!$K8:$M8)+SUM('Moe2 P&amp;L'!$K8:$M8)</f>
        <v/>
      </c>
      <c r="BY7" s="93">
        <f>SUM(BG7:BX7)</f>
        <v/>
      </c>
      <c r="BZ7" s="121">
        <f>BY7+BF7+AM7+T7</f>
        <v/>
      </c>
      <c r="CB7" s="94" t="n"/>
    </row>
    <row r="8">
      <c r="A8" s="120" t="inlineStr">
        <is>
          <t>EEEF Embeded</t>
        </is>
      </c>
      <c r="B8" s="11">
        <f>SUM('ABA P&amp;L'!$B9:$D9)</f>
        <v/>
      </c>
      <c r="C8" s="11">
        <f>SUM('BK P&amp;L'!$B9:$D9)</f>
        <v/>
      </c>
      <c r="D8" s="11">
        <f>SUM('BW P&amp;L'!$B9:$D9)</f>
        <v/>
      </c>
      <c r="E8" s="11">
        <f>SUM('CED P&amp;L'!$B9:$D9)</f>
        <v/>
      </c>
      <c r="F8" s="11">
        <f>SUM('HB P&amp;L'!$B9:$D9)</f>
        <v/>
      </c>
      <c r="G8" s="11">
        <f>SUM('KIN P&amp;L'!$B9:$D9)</f>
        <v/>
      </c>
      <c r="H8" s="11">
        <f>SUM('MER P&amp;L'!$B9:$D9)</f>
        <v/>
      </c>
      <c r="I8" s="11">
        <f>SUM('SST P&amp;L'!$B9:$D9)</f>
        <v/>
      </c>
      <c r="J8" s="11">
        <f>SUM('HDN P&amp;L'!$B9:$D9)</f>
        <v/>
      </c>
      <c r="K8" s="11">
        <f>SUM('NDN P&amp;L'!$B9:$D9)</f>
        <v/>
      </c>
      <c r="L8" s="11">
        <f>SUM('SDN P&amp;L'!$B9:$D9)</f>
        <v/>
      </c>
      <c r="M8" s="11">
        <f>SUM('LE P&amp;L'!$B9:$D9)</f>
        <v/>
      </c>
      <c r="N8" s="11">
        <f>SUM('WH P&amp;L'!$B9:$D9)</f>
        <v/>
      </c>
      <c r="O8" s="11">
        <f>SUM('HS P&amp;L'!$B9:$D9)</f>
        <v/>
      </c>
      <c r="P8" s="11">
        <f>SUM('FH P&amp;L'!$B9:$D9)</f>
        <v/>
      </c>
      <c r="Q8" s="11">
        <f>SUM('HAB P&amp;L'!$B9:$D9)</f>
        <v/>
      </c>
      <c r="R8" s="11">
        <f>SUM('SALT P&amp;L'!$B9:$D9)</f>
        <v/>
      </c>
      <c r="S8" s="11">
        <f>SUM('KNL HO P&amp;L'!$B9:$D9)+SUM('CCL HO P&amp;L'!$B9:$D9)+SUM('YBHN HO P&amp;L'!$B9:$D9)+SUM('YBN HO P&amp;L'!$B9:$D9)+SUM('Moe2 P&amp;L'!$B9:$D9)</f>
        <v/>
      </c>
      <c r="T8" s="93">
        <f>SUM(B8:S8)</f>
        <v/>
      </c>
      <c r="U8" s="11">
        <f>SUM('ABA P&amp;L'!$E9:$G9)</f>
        <v/>
      </c>
      <c r="V8" s="11">
        <f>SUM('BK P&amp;L'!$E9:$G9)</f>
        <v/>
      </c>
      <c r="W8" s="11">
        <f>SUM('BW P&amp;L'!$E9:$G9)</f>
        <v/>
      </c>
      <c r="X8" s="11">
        <f>SUM('CED P&amp;L'!$E9:$G9)</f>
        <v/>
      </c>
      <c r="Y8" s="11">
        <f>SUM('HB P&amp;L'!$E9:$G9)</f>
        <v/>
      </c>
      <c r="Z8" s="11">
        <f>SUM('KIN P&amp;L'!$E9:$G9)</f>
        <v/>
      </c>
      <c r="AA8" s="11">
        <f>SUM('MER P&amp;L'!$E9:$G9)</f>
        <v/>
      </c>
      <c r="AB8" s="11">
        <f>SUM('SST P&amp;L'!$E9:$G9)</f>
        <v/>
      </c>
      <c r="AC8" s="11">
        <f>SUM('HDN P&amp;L'!$E9:$G9)</f>
        <v/>
      </c>
      <c r="AD8" s="11">
        <f>SUM('NDN P&amp;L'!$E9:$G9)</f>
        <v/>
      </c>
      <c r="AE8" s="11">
        <f>SUM('SDN P&amp;L'!$E9:$G9)</f>
        <v/>
      </c>
      <c r="AF8" s="11">
        <f>SUM('LE P&amp;L'!$E9:$G9)</f>
        <v/>
      </c>
      <c r="AG8" s="11">
        <f>SUM('WH P&amp;L'!$E9:$G9)</f>
        <v/>
      </c>
      <c r="AH8" s="11">
        <f>SUM('HS P&amp;L'!$E9:$G9)</f>
        <v/>
      </c>
      <c r="AI8" s="11">
        <f>SUM('FH P&amp;L'!$E9:$G9)</f>
        <v/>
      </c>
      <c r="AJ8" s="11">
        <f>SUM('HAB P&amp;L'!$E9:$G9)</f>
        <v/>
      </c>
      <c r="AK8" s="11">
        <f>SUM('SALT P&amp;L'!$E9:$G9)</f>
        <v/>
      </c>
      <c r="AL8" s="11">
        <f>SUM('KNL HO P&amp;L'!$E9:$G9)+SUM('CCL HO P&amp;L'!$E9:$G9)+SUM('YBHN HO P&amp;L'!$E9:$G9)+SUM('YBN HO P&amp;L'!$E9:$G9)+SUM('Moe2 P&amp;L'!$E9:$G9)</f>
        <v/>
      </c>
      <c r="AM8" s="93">
        <f>SUM(U8:AL8)</f>
        <v/>
      </c>
      <c r="AN8" s="11">
        <f>SUM('ABA P&amp;L'!$H9:$J9)</f>
        <v/>
      </c>
      <c r="AO8" s="11">
        <f>SUM('BK P&amp;L'!$H9:$J9)</f>
        <v/>
      </c>
      <c r="AP8" s="11">
        <f>SUM('BW P&amp;L'!$H9:$J9)</f>
        <v/>
      </c>
      <c r="AQ8" s="11">
        <f>SUM('CED P&amp;L'!$H9:$J9)</f>
        <v/>
      </c>
      <c r="AR8" s="11">
        <f>SUM('HB P&amp;L'!$H9:$J9)</f>
        <v/>
      </c>
      <c r="AS8" s="11">
        <f>SUM('KIN P&amp;L'!$H9:$J9)</f>
        <v/>
      </c>
      <c r="AT8" s="11">
        <f>SUM('MER P&amp;L'!$H9:$J9)</f>
        <v/>
      </c>
      <c r="AU8" s="11">
        <f>SUM('SST P&amp;L'!$H9:$J9)</f>
        <v/>
      </c>
      <c r="AV8" s="11">
        <f>SUM('HDN P&amp;L'!$H9:$J9)</f>
        <v/>
      </c>
      <c r="AW8" s="11">
        <f>SUM('NDN P&amp;L'!$H9:$J9)</f>
        <v/>
      </c>
      <c r="AX8" s="11">
        <f>SUM('SDN P&amp;L'!$H9:$J9)</f>
        <v/>
      </c>
      <c r="AY8" s="11">
        <f>SUM('LE P&amp;L'!$H9:$J9)</f>
        <v/>
      </c>
      <c r="AZ8" s="11">
        <f>SUM('WH P&amp;L'!$H9:$J9)</f>
        <v/>
      </c>
      <c r="BA8" s="11">
        <f>SUM('HS P&amp;L'!$H9:$J9)</f>
        <v/>
      </c>
      <c r="BB8" s="11">
        <f>SUM('FH P&amp;L'!$H9:$J9)</f>
        <v/>
      </c>
      <c r="BC8" s="11">
        <f>SUM('HAB P&amp;L'!$H9:$J9)</f>
        <v/>
      </c>
      <c r="BD8" s="11">
        <f>SUM('SALT P&amp;L'!$H9:$J9)</f>
        <v/>
      </c>
      <c r="BE8" s="11">
        <f>SUM('KNL HO P&amp;L'!$H9:$J9)+SUM('CCL HO P&amp;L'!$H9:$J9)+SUM('YBHN HO P&amp;L'!$H9:$J9)+SUM('YBN HO P&amp;L'!$H9:$J9)+SUM('Moe2 P&amp;L'!$H9:$J9)</f>
        <v/>
      </c>
      <c r="BF8" s="93">
        <f>SUM(AN8:BE8)</f>
        <v/>
      </c>
      <c r="BG8" s="11">
        <f>SUM('ABA P&amp;L'!$K9:$M9)</f>
        <v/>
      </c>
      <c r="BH8" s="11">
        <f>SUM('BK P&amp;L'!$K9:$M9)</f>
        <v/>
      </c>
      <c r="BI8" s="11">
        <f>SUM('BW P&amp;L'!$K9:$M9)</f>
        <v/>
      </c>
      <c r="BJ8" s="11">
        <f>SUM('CED P&amp;L'!$K9:$M9)</f>
        <v/>
      </c>
      <c r="BK8" s="11">
        <f>SUM('HB P&amp;L'!$K9:$M9)</f>
        <v/>
      </c>
      <c r="BL8" s="11">
        <f>SUM('KIN P&amp;L'!$K9:$M9)</f>
        <v/>
      </c>
      <c r="BM8" s="11">
        <f>SUM('MER P&amp;L'!$K9:$M9)</f>
        <v/>
      </c>
      <c r="BN8" s="11">
        <f>SUM('SST P&amp;L'!$K9:$M9)</f>
        <v/>
      </c>
      <c r="BO8" s="11">
        <f>SUM('HDN P&amp;L'!$K9:$M9)</f>
        <v/>
      </c>
      <c r="BP8" s="11">
        <f>SUM('NDN P&amp;L'!$K9:$M9)</f>
        <v/>
      </c>
      <c r="BQ8" s="11">
        <f>SUM('SDN P&amp;L'!$K9:$M9)</f>
        <v/>
      </c>
      <c r="BR8" s="11">
        <f>SUM('LE P&amp;L'!$K9:$M9)</f>
        <v/>
      </c>
      <c r="BS8" s="11">
        <f>SUM('WH P&amp;L'!$K9:$M9)</f>
        <v/>
      </c>
      <c r="BT8" s="11">
        <f>SUM('HS P&amp;L'!$K9:$M9)</f>
        <v/>
      </c>
      <c r="BU8" s="11">
        <f>SUM('FH P&amp;L'!$K9:$M9)</f>
        <v/>
      </c>
      <c r="BV8" s="11">
        <f>SUM('HAB P&amp;L'!$K9:$M9)</f>
        <v/>
      </c>
      <c r="BW8" s="11">
        <f>SUM('SALT P&amp;L'!$K9:$M9)</f>
        <v/>
      </c>
      <c r="BX8" s="11">
        <f>SUM('KNL HO P&amp;L'!$K9:$M9)+SUM('CCL HO P&amp;L'!$K9:$M9)+SUM('YBHN HO P&amp;L'!$K9:$M9)+SUM('YBN HO P&amp;L'!$K9:$M9)+SUM('Moe2 P&amp;L'!$K9:$M9)</f>
        <v/>
      </c>
      <c r="BY8" s="93">
        <f>SUM(BG8:BX8)</f>
        <v/>
      </c>
      <c r="BZ8" s="121">
        <f>BY8+BF8+AM8+T8</f>
        <v/>
      </c>
      <c r="CB8" s="94" t="n"/>
    </row>
    <row r="9">
      <c r="A9" s="120" t="inlineStr">
        <is>
          <t>Other Income</t>
        </is>
      </c>
      <c r="B9" s="11">
        <f>SUM('ABA P&amp;L'!$B10:$D10)</f>
        <v/>
      </c>
      <c r="C9" s="11">
        <f>SUM('BK P&amp;L'!$B10:$D10)</f>
        <v/>
      </c>
      <c r="D9" s="11">
        <f>SUM('BW P&amp;L'!$B10:$D10)</f>
        <v/>
      </c>
      <c r="E9" s="11">
        <f>SUM('CED P&amp;L'!$B10:$D10)</f>
        <v/>
      </c>
      <c r="F9" s="11">
        <f>SUM('HB P&amp;L'!$B10:$D10)</f>
        <v/>
      </c>
      <c r="G9" s="11">
        <f>SUM('KIN P&amp;L'!$B10:$D10)</f>
        <v/>
      </c>
      <c r="H9" s="11">
        <f>SUM('MER P&amp;L'!$B10:$D10)</f>
        <v/>
      </c>
      <c r="I9" s="11">
        <f>SUM('SST P&amp;L'!$B10:$D10)</f>
        <v/>
      </c>
      <c r="J9" s="11">
        <f>SUM('HDN P&amp;L'!$B10:$D10)</f>
        <v/>
      </c>
      <c r="K9" s="11">
        <f>SUM('NDN P&amp;L'!$B10:$D10)</f>
        <v/>
      </c>
      <c r="L9" s="11">
        <f>SUM('SDN P&amp;L'!$B10:$D10)</f>
        <v/>
      </c>
      <c r="M9" s="11">
        <f>SUM('LE P&amp;L'!$B10:$D10)</f>
        <v/>
      </c>
      <c r="N9" s="11">
        <f>SUM('WH P&amp;L'!$B10:$D10)</f>
        <v/>
      </c>
      <c r="O9" s="11">
        <f>SUM('HS P&amp;L'!$B10:$D10)</f>
        <v/>
      </c>
      <c r="P9" s="11">
        <f>SUM('FH P&amp;L'!$B10:$D10)</f>
        <v/>
      </c>
      <c r="Q9" s="11">
        <f>SUM('HAB P&amp;L'!$B10:$D10)</f>
        <v/>
      </c>
      <c r="R9" s="11">
        <f>SUM('SALT P&amp;L'!$B10:$D10)</f>
        <v/>
      </c>
      <c r="S9" s="11">
        <f>SUM('KNL HO P&amp;L'!$B10:$D10)+SUM('CCL HO P&amp;L'!$B10:$D10)+SUM('YBHN HO P&amp;L'!$B10:$D10)+SUM('YBN HO P&amp;L'!$B10:$D10)+SUM('Moe2 P&amp;L'!$B10:$D10)</f>
        <v/>
      </c>
      <c r="T9" s="93">
        <f>SUM(B9:S9)</f>
        <v/>
      </c>
      <c r="U9" s="11">
        <f>SUM('ABA P&amp;L'!$E10:$G10)</f>
        <v/>
      </c>
      <c r="V9" s="11">
        <f>SUM('BK P&amp;L'!$E10:$G10)</f>
        <v/>
      </c>
      <c r="W9" s="11">
        <f>SUM('BW P&amp;L'!$E10:$G10)</f>
        <v/>
      </c>
      <c r="X9" s="11">
        <f>SUM('CED P&amp;L'!$E10:$G10)</f>
        <v/>
      </c>
      <c r="Y9" s="11">
        <f>SUM('HB P&amp;L'!$E10:$G10)</f>
        <v/>
      </c>
      <c r="Z9" s="11">
        <f>SUM('KIN P&amp;L'!$E10:$G10)</f>
        <v/>
      </c>
      <c r="AA9" s="11">
        <f>SUM('MER P&amp;L'!$E10:$G10)</f>
        <v/>
      </c>
      <c r="AB9" s="11">
        <f>SUM('SST P&amp;L'!$E10:$G10)</f>
        <v/>
      </c>
      <c r="AC9" s="11">
        <f>SUM('HDN P&amp;L'!$E10:$G10)</f>
        <v/>
      </c>
      <c r="AD9" s="11">
        <f>SUM('NDN P&amp;L'!$E10:$G10)</f>
        <v/>
      </c>
      <c r="AE9" s="11">
        <f>SUM('SDN P&amp;L'!$E10:$G10)</f>
        <v/>
      </c>
      <c r="AF9" s="11">
        <f>SUM('LE P&amp;L'!$E10:$G10)</f>
        <v/>
      </c>
      <c r="AG9" s="11">
        <f>SUM('WH P&amp;L'!$E10:$G10)</f>
        <v/>
      </c>
      <c r="AH9" s="11">
        <f>SUM('HS P&amp;L'!$E10:$G10)</f>
        <v/>
      </c>
      <c r="AI9" s="11">
        <f>SUM('FH P&amp;L'!$E10:$G10)</f>
        <v/>
      </c>
      <c r="AJ9" s="11">
        <f>SUM('HAB P&amp;L'!$E10:$G10)</f>
        <v/>
      </c>
      <c r="AK9" s="11">
        <f>SUM('SALT P&amp;L'!$E10:$G10)</f>
        <v/>
      </c>
      <c r="AL9" s="11">
        <f>SUM('KNL HO P&amp;L'!$E10:$G10)+SUM('CCL HO P&amp;L'!$E10:$G10)+SUM('YBHN HO P&amp;L'!$E10:$G10)+SUM('YBN HO P&amp;L'!$E10:$G10)+SUM('Moe2 P&amp;L'!$E10:$G10)</f>
        <v/>
      </c>
      <c r="AM9" s="93">
        <f>SUM(U9:AL9)</f>
        <v/>
      </c>
      <c r="AN9" s="11">
        <f>SUM('ABA P&amp;L'!$H10:$J10)</f>
        <v/>
      </c>
      <c r="AO9" s="11">
        <f>SUM('BK P&amp;L'!$H10:$J10)</f>
        <v/>
      </c>
      <c r="AP9" s="11">
        <f>SUM('BW P&amp;L'!$H10:$J10)</f>
        <v/>
      </c>
      <c r="AQ9" s="11">
        <f>SUM('CED P&amp;L'!$H10:$J10)</f>
        <v/>
      </c>
      <c r="AR9" s="11">
        <f>SUM('HB P&amp;L'!$H10:$J10)</f>
        <v/>
      </c>
      <c r="AS9" s="11">
        <f>SUM('KIN P&amp;L'!$H10:$J10)</f>
        <v/>
      </c>
      <c r="AT9" s="11">
        <f>SUM('MER P&amp;L'!$H10:$J10)</f>
        <v/>
      </c>
      <c r="AU9" s="11">
        <f>SUM('SST P&amp;L'!$H10:$J10)</f>
        <v/>
      </c>
      <c r="AV9" s="11">
        <f>SUM('HDN P&amp;L'!$H10:$J10)</f>
        <v/>
      </c>
      <c r="AW9" s="11">
        <f>SUM('NDN P&amp;L'!$H10:$J10)</f>
        <v/>
      </c>
      <c r="AX9" s="11">
        <f>SUM('SDN P&amp;L'!$H10:$J10)</f>
        <v/>
      </c>
      <c r="AY9" s="11">
        <f>SUM('LE P&amp;L'!$H10:$J10)</f>
        <v/>
      </c>
      <c r="AZ9" s="11">
        <f>SUM('WH P&amp;L'!$H10:$J10)</f>
        <v/>
      </c>
      <c r="BA9" s="11">
        <f>SUM('HS P&amp;L'!$H10:$J10)</f>
        <v/>
      </c>
      <c r="BB9" s="11">
        <f>SUM('FH P&amp;L'!$H10:$J10)</f>
        <v/>
      </c>
      <c r="BC9" s="11">
        <f>SUM('HAB P&amp;L'!$H10:$J10)</f>
        <v/>
      </c>
      <c r="BD9" s="11">
        <f>SUM('SALT P&amp;L'!$H10:$J10)</f>
        <v/>
      </c>
      <c r="BE9" s="11">
        <f>SUM('KNL HO P&amp;L'!$H10:$J10)+SUM('CCL HO P&amp;L'!$H10:$J10)+SUM('YBHN HO P&amp;L'!$H10:$J10)+SUM('YBN HO P&amp;L'!$H10:$J10)+SUM('Moe2 P&amp;L'!$H10:$J10)</f>
        <v/>
      </c>
      <c r="BF9" s="93">
        <f>SUM(AN9:BE9)</f>
        <v/>
      </c>
      <c r="BG9" s="11">
        <f>SUM('ABA P&amp;L'!$K10:$M10)</f>
        <v/>
      </c>
      <c r="BH9" s="11">
        <f>SUM('BK P&amp;L'!$K10:$M10)</f>
        <v/>
      </c>
      <c r="BI9" s="11">
        <f>SUM('BW P&amp;L'!$K10:$M10)</f>
        <v/>
      </c>
      <c r="BJ9" s="11">
        <f>SUM('CED P&amp;L'!$K10:$M10)</f>
        <v/>
      </c>
      <c r="BK9" s="11">
        <f>SUM('HB P&amp;L'!$K10:$M10)</f>
        <v/>
      </c>
      <c r="BL9" s="11">
        <f>SUM('KIN P&amp;L'!$K10:$M10)</f>
        <v/>
      </c>
      <c r="BM9" s="11">
        <f>SUM('MER P&amp;L'!$K10:$M10)</f>
        <v/>
      </c>
      <c r="BN9" s="11">
        <f>SUM('SST P&amp;L'!$K10:$M10)</f>
        <v/>
      </c>
      <c r="BO9" s="11">
        <f>SUM('HDN P&amp;L'!$K10:$M10)</f>
        <v/>
      </c>
      <c r="BP9" s="11">
        <f>SUM('NDN P&amp;L'!$K10:$M10)</f>
        <v/>
      </c>
      <c r="BQ9" s="11">
        <f>SUM('SDN P&amp;L'!$K10:$M10)</f>
        <v/>
      </c>
      <c r="BR9" s="11">
        <f>SUM('LE P&amp;L'!$K10:$M10)</f>
        <v/>
      </c>
      <c r="BS9" s="11">
        <f>SUM('WH P&amp;L'!$K10:$M10)</f>
        <v/>
      </c>
      <c r="BT9" s="11">
        <f>SUM('HS P&amp;L'!$K10:$M10)</f>
        <v/>
      </c>
      <c r="BU9" s="11">
        <f>SUM('FH P&amp;L'!$K10:$M10)</f>
        <v/>
      </c>
      <c r="BV9" s="11">
        <f>SUM('HAB P&amp;L'!$K10:$M10)</f>
        <v/>
      </c>
      <c r="BW9" s="11">
        <f>SUM('SALT P&amp;L'!$K10:$M10)</f>
        <v/>
      </c>
      <c r="BX9" s="11">
        <f>SUM('KNL HO P&amp;L'!$K10:$M10)+SUM('CCL HO P&amp;L'!$K10:$M10)+SUM('YBHN HO P&amp;L'!$K10:$M10)+SUM('YBN HO P&amp;L'!$K10:$M10)+SUM('Moe2 P&amp;L'!$K10:$M10)</f>
        <v/>
      </c>
      <c r="BY9" s="93">
        <f>SUM(BG9:BX9)</f>
        <v/>
      </c>
      <c r="BZ9" s="121">
        <f>BY9+BF9+AM9+T9</f>
        <v/>
      </c>
      <c r="CB9" s="94" t="n"/>
    </row>
    <row r="10">
      <c r="A10" s="122" t="inlineStr">
        <is>
          <t>Total Income</t>
        </is>
      </c>
      <c r="B10" s="11">
        <f>SUM('ABA P&amp;L'!$B11:$D11)</f>
        <v/>
      </c>
      <c r="C10" s="11">
        <f>SUM('BK P&amp;L'!$B11:$D11)</f>
        <v/>
      </c>
      <c r="D10" s="11">
        <f>SUM('BW P&amp;L'!$B11:$D11)</f>
        <v/>
      </c>
      <c r="E10" s="11">
        <f>SUM('CED P&amp;L'!$B11:$D11)</f>
        <v/>
      </c>
      <c r="F10" s="11">
        <f>SUM('HB P&amp;L'!$B11:$D11)</f>
        <v/>
      </c>
      <c r="G10" s="11">
        <f>SUM('KIN P&amp;L'!$B11:$D11)</f>
        <v/>
      </c>
      <c r="H10" s="11">
        <f>SUM('MER P&amp;L'!$B11:$D11)</f>
        <v/>
      </c>
      <c r="I10" s="11">
        <f>SUM('SST P&amp;L'!$B11:$D11)</f>
        <v/>
      </c>
      <c r="J10" s="11">
        <f>SUM('HDN P&amp;L'!$B11:$D11)</f>
        <v/>
      </c>
      <c r="K10" s="11">
        <f>SUM('NDN P&amp;L'!$B11:$D11)</f>
        <v/>
      </c>
      <c r="L10" s="11">
        <f>SUM('SDN P&amp;L'!$B11:$D11)</f>
        <v/>
      </c>
      <c r="M10" s="11">
        <f>SUM('LE P&amp;L'!$B11:$D11)</f>
        <v/>
      </c>
      <c r="N10" s="11">
        <f>SUM('WH P&amp;L'!$B11:$D11)</f>
        <v/>
      </c>
      <c r="O10" s="11">
        <f>SUM('HS P&amp;L'!$B11:$D11)</f>
        <v/>
      </c>
      <c r="P10" s="11">
        <f>SUM('FH P&amp;L'!$B11:$D11)</f>
        <v/>
      </c>
      <c r="Q10" s="11">
        <f>SUM('HAB P&amp;L'!$B11:$D11)</f>
        <v/>
      </c>
      <c r="R10" s="11">
        <f>SUM('SALT P&amp;L'!$B11:$D11)</f>
        <v/>
      </c>
      <c r="S10" s="11">
        <f>SUM('KNL HO P&amp;L'!$B11:$D11)+SUM('CCL HO P&amp;L'!$B11:$D11)+SUM('YBHN HO P&amp;L'!$B11:$D11)+SUM('YBN HO P&amp;L'!$B11:$D11)+SUM('Moe2 P&amp;L'!$B11:$D11)</f>
        <v/>
      </c>
      <c r="T10" s="93">
        <f>SUM(B10:S10)</f>
        <v/>
      </c>
      <c r="U10" s="11">
        <f>SUM('ABA P&amp;L'!$E11:$G11)</f>
        <v/>
      </c>
      <c r="V10" s="11">
        <f>SUM('BK P&amp;L'!$E11:$G11)</f>
        <v/>
      </c>
      <c r="W10" s="11">
        <f>SUM('BW P&amp;L'!$E11:$G11)</f>
        <v/>
      </c>
      <c r="X10" s="11">
        <f>SUM('CED P&amp;L'!$E11:$G11)</f>
        <v/>
      </c>
      <c r="Y10" s="11">
        <f>SUM('HB P&amp;L'!$E11:$G11)</f>
        <v/>
      </c>
      <c r="Z10" s="11">
        <f>SUM('KIN P&amp;L'!$E11:$G11)</f>
        <v/>
      </c>
      <c r="AA10" s="11">
        <f>SUM('MER P&amp;L'!$E11:$G11)</f>
        <v/>
      </c>
      <c r="AB10" s="11">
        <f>SUM('SST P&amp;L'!$E11:$G11)</f>
        <v/>
      </c>
      <c r="AC10" s="11">
        <f>SUM('HDN P&amp;L'!$E11:$G11)</f>
        <v/>
      </c>
      <c r="AD10" s="11">
        <f>SUM('NDN P&amp;L'!$E11:$G11)</f>
        <v/>
      </c>
      <c r="AE10" s="11">
        <f>SUM('SDN P&amp;L'!$E11:$G11)</f>
        <v/>
      </c>
      <c r="AF10" s="11">
        <f>SUM('LE P&amp;L'!$E11:$G11)</f>
        <v/>
      </c>
      <c r="AG10" s="11">
        <f>SUM('WH P&amp;L'!$E11:$G11)</f>
        <v/>
      </c>
      <c r="AH10" s="11">
        <f>SUM('HS P&amp;L'!$E11:$G11)</f>
        <v/>
      </c>
      <c r="AI10" s="11">
        <f>SUM('FH P&amp;L'!$E11:$G11)</f>
        <v/>
      </c>
      <c r="AJ10" s="11">
        <f>SUM('HAB P&amp;L'!$E11:$G11)</f>
        <v/>
      </c>
      <c r="AK10" s="11">
        <f>SUM('SALT P&amp;L'!$E11:$G11)</f>
        <v/>
      </c>
      <c r="AL10" s="11">
        <f>SUM('KNL HO P&amp;L'!$E11:$G11)+SUM('CCL HO P&amp;L'!$E11:$G11)+SUM('YBHN HO P&amp;L'!$E11:$G11)+SUM('YBN HO P&amp;L'!$E11:$G11)+SUM('Moe2 P&amp;L'!$E11:$G11)</f>
        <v/>
      </c>
      <c r="AM10" s="93">
        <f>SUM(U10:AL10)</f>
        <v/>
      </c>
      <c r="AN10" s="11">
        <f>SUM('ABA P&amp;L'!$H11:$J11)</f>
        <v/>
      </c>
      <c r="AO10" s="11">
        <f>SUM('BK P&amp;L'!$H11:$J11)</f>
        <v/>
      </c>
      <c r="AP10" s="11">
        <f>SUM('BW P&amp;L'!$H11:$J11)</f>
        <v/>
      </c>
      <c r="AQ10" s="11">
        <f>SUM('CED P&amp;L'!$H11:$J11)</f>
        <v/>
      </c>
      <c r="AR10" s="11">
        <f>SUM('HB P&amp;L'!$H11:$J11)</f>
        <v/>
      </c>
      <c r="AS10" s="11">
        <f>SUM('KIN P&amp;L'!$H11:$J11)</f>
        <v/>
      </c>
      <c r="AT10" s="11">
        <f>SUM('MER P&amp;L'!$H11:$J11)</f>
        <v/>
      </c>
      <c r="AU10" s="11">
        <f>SUM('SST P&amp;L'!$H11:$J11)</f>
        <v/>
      </c>
      <c r="AV10" s="11">
        <f>SUM('HDN P&amp;L'!$H11:$J11)</f>
        <v/>
      </c>
      <c r="AW10" s="11">
        <f>SUM('NDN P&amp;L'!$H11:$J11)</f>
        <v/>
      </c>
      <c r="AX10" s="11">
        <f>SUM('SDN P&amp;L'!$H11:$J11)</f>
        <v/>
      </c>
      <c r="AY10" s="11">
        <f>SUM('LE P&amp;L'!$H11:$J11)</f>
        <v/>
      </c>
      <c r="AZ10" s="11">
        <f>SUM('WH P&amp;L'!$H11:$J11)</f>
        <v/>
      </c>
      <c r="BA10" s="11">
        <f>SUM('HS P&amp;L'!$H11:$J11)</f>
        <v/>
      </c>
      <c r="BB10" s="11">
        <f>SUM('FH P&amp;L'!$H11:$J11)</f>
        <v/>
      </c>
      <c r="BC10" s="11">
        <f>SUM('HAB P&amp;L'!$H11:$J11)</f>
        <v/>
      </c>
      <c r="BD10" s="11">
        <f>SUM('SALT P&amp;L'!$H11:$J11)</f>
        <v/>
      </c>
      <c r="BE10" s="11">
        <f>SUM('KNL HO P&amp;L'!$H11:$J11)+SUM('CCL HO P&amp;L'!$H11:$J11)+SUM('YBHN HO P&amp;L'!$H11:$J11)+SUM('YBN HO P&amp;L'!$H11:$J11)+SUM('Moe2 P&amp;L'!$H11:$J11)</f>
        <v/>
      </c>
      <c r="BF10" s="93">
        <f>SUM(AN10:BE10)</f>
        <v/>
      </c>
      <c r="BG10" s="11">
        <f>SUM('ABA P&amp;L'!$K11:$M11)</f>
        <v/>
      </c>
      <c r="BH10" s="11">
        <f>SUM('BK P&amp;L'!$K11:$M11)</f>
        <v/>
      </c>
      <c r="BI10" s="11">
        <f>SUM('BW P&amp;L'!$K11:$M11)</f>
        <v/>
      </c>
      <c r="BJ10" s="11">
        <f>SUM('CED P&amp;L'!$K11:$M11)</f>
        <v/>
      </c>
      <c r="BK10" s="11">
        <f>SUM('HB P&amp;L'!$K11:$M11)</f>
        <v/>
      </c>
      <c r="BL10" s="11">
        <f>SUM('KIN P&amp;L'!$K11:$M11)</f>
        <v/>
      </c>
      <c r="BM10" s="11">
        <f>SUM('MER P&amp;L'!$K11:$M11)</f>
        <v/>
      </c>
      <c r="BN10" s="11">
        <f>SUM('SST P&amp;L'!$K11:$M11)</f>
        <v/>
      </c>
      <c r="BO10" s="11">
        <f>SUM('HDN P&amp;L'!$K11:$M11)</f>
        <v/>
      </c>
      <c r="BP10" s="11">
        <f>SUM('NDN P&amp;L'!$K11:$M11)</f>
        <v/>
      </c>
      <c r="BQ10" s="11">
        <f>SUM('SDN P&amp;L'!$K11:$M11)</f>
        <v/>
      </c>
      <c r="BR10" s="11">
        <f>SUM('LE P&amp;L'!$K11:$M11)</f>
        <v/>
      </c>
      <c r="BS10" s="11">
        <f>SUM('WH P&amp;L'!$K11:$M11)</f>
        <v/>
      </c>
      <c r="BT10" s="11">
        <f>SUM('HS P&amp;L'!$K11:$M11)</f>
        <v/>
      </c>
      <c r="BU10" s="11">
        <f>SUM('FH P&amp;L'!$K11:$M11)</f>
        <v/>
      </c>
      <c r="BV10" s="11">
        <f>SUM('HAB P&amp;L'!$K11:$M11)</f>
        <v/>
      </c>
      <c r="BW10" s="11">
        <f>SUM('SALT P&amp;L'!$K11:$M11)</f>
        <v/>
      </c>
      <c r="BX10" s="11">
        <f>SUM('KNL HO P&amp;L'!$K11:$M11)+SUM('CCL HO P&amp;L'!$K11:$M11)+SUM('YBHN HO P&amp;L'!$K11:$M11)+SUM('YBN HO P&amp;L'!$K11:$M11)+SUM('Moe2 P&amp;L'!$K11:$M11)</f>
        <v/>
      </c>
      <c r="BY10" s="93">
        <f>SUM(BG10:BX10)</f>
        <v/>
      </c>
      <c r="BZ10" s="121">
        <f>BY10+BF10+AM10+T10</f>
        <v/>
      </c>
      <c r="CB10" s="94" t="n"/>
    </row>
    <row r="11" hidden="1" s="393">
      <c r="A11" s="116" t="inlineStr">
        <is>
          <t>DIRECTCOSTS</t>
        </is>
      </c>
      <c r="B11" s="11">
        <f>SUM('ABA P&amp;L'!$B12:$D12)</f>
        <v/>
      </c>
      <c r="C11" s="11">
        <f>SUM('BK P&amp;L'!$B12:$D12)</f>
        <v/>
      </c>
      <c r="D11" s="11">
        <f>SUM('BW P&amp;L'!$B12:$D12)</f>
        <v/>
      </c>
      <c r="E11" s="11">
        <f>SUM('CED P&amp;L'!$B12:$D12)</f>
        <v/>
      </c>
      <c r="F11" s="11">
        <f>SUM('HB P&amp;L'!$B12:$D12)</f>
        <v/>
      </c>
      <c r="G11" s="11">
        <f>SUM('KIN P&amp;L'!$B12:$D12)</f>
        <v/>
      </c>
      <c r="H11" s="11">
        <f>SUM('MER P&amp;L'!$B12:$D12)</f>
        <v/>
      </c>
      <c r="I11" s="11">
        <f>SUM('SST P&amp;L'!$B12:$D12)</f>
        <v/>
      </c>
      <c r="J11" s="11">
        <f>SUM('HDN P&amp;L'!$B12:$D12)</f>
        <v/>
      </c>
      <c r="K11" s="11">
        <f>SUM('NDN P&amp;L'!$B12:$D12)</f>
        <v/>
      </c>
      <c r="L11" s="11">
        <f>SUM('SDN P&amp;L'!$B12:$D12)</f>
        <v/>
      </c>
      <c r="M11" s="11">
        <f>SUM('LE P&amp;L'!$B12:$D12)</f>
        <v/>
      </c>
      <c r="N11" s="11">
        <f>SUM('WH P&amp;L'!$B12:$D12)</f>
        <v/>
      </c>
      <c r="O11" s="11">
        <f>SUM('HS P&amp;L'!$B12:$D12)</f>
        <v/>
      </c>
      <c r="P11" s="11">
        <f>SUM('FH P&amp;L'!$B12:$D12)</f>
        <v/>
      </c>
      <c r="Q11" s="11">
        <f>SUM('HAB P&amp;L'!$B12:$D12)</f>
        <v/>
      </c>
      <c r="R11" s="11">
        <f>SUM('SALT P&amp;L'!$B12:$D12)</f>
        <v/>
      </c>
      <c r="S11" s="11">
        <f>SUM('KNL HO P&amp;L'!$B12:$D12)+SUM('CCL HO P&amp;L'!$B12:$D12)+SUM('YBHN HO P&amp;L'!$B12:$D12)+SUM('YBN HO P&amp;L'!$B12:$D12)+SUM('Moe2 P&amp;L'!$B12:$D12)</f>
        <v/>
      </c>
      <c r="T11" s="93">
        <f>SUM(B11:S11)</f>
        <v/>
      </c>
      <c r="U11" s="11">
        <f>SUM('ABA P&amp;L'!$E12:$G12)</f>
        <v/>
      </c>
      <c r="V11" s="11">
        <f>SUM('BK P&amp;L'!$E12:$G12)</f>
        <v/>
      </c>
      <c r="W11" s="11">
        <f>SUM('BW P&amp;L'!$E12:$G12)</f>
        <v/>
      </c>
      <c r="X11" s="11">
        <f>SUM('CED P&amp;L'!$E12:$G12)</f>
        <v/>
      </c>
      <c r="Y11" s="11">
        <f>SUM('HB P&amp;L'!$E12:$G12)</f>
        <v/>
      </c>
      <c r="Z11" s="11">
        <f>SUM('KIN P&amp;L'!$E12:$G12)</f>
        <v/>
      </c>
      <c r="AA11" s="11">
        <f>SUM('MER P&amp;L'!$E12:$G12)</f>
        <v/>
      </c>
      <c r="AB11" s="11">
        <f>SUM('SST P&amp;L'!$E12:$G12)</f>
        <v/>
      </c>
      <c r="AC11" s="11">
        <f>SUM('HDN P&amp;L'!$E12:$G12)</f>
        <v/>
      </c>
      <c r="AD11" s="11">
        <f>SUM('NDN P&amp;L'!$E12:$G12)</f>
        <v/>
      </c>
      <c r="AE11" s="11">
        <f>SUM('SDN P&amp;L'!$E12:$G12)</f>
        <v/>
      </c>
      <c r="AF11" s="11">
        <f>SUM('LE P&amp;L'!$E12:$G12)</f>
        <v/>
      </c>
      <c r="AG11" s="11">
        <f>SUM('WH P&amp;L'!$E12:$G12)</f>
        <v/>
      </c>
      <c r="AH11" s="11">
        <f>SUM('HS P&amp;L'!$E12:$G12)</f>
        <v/>
      </c>
      <c r="AI11" s="11">
        <f>SUM('FH P&amp;L'!$E12:$G12)</f>
        <v/>
      </c>
      <c r="AJ11" s="11">
        <f>SUM('HAB P&amp;L'!$E12:$G12)</f>
        <v/>
      </c>
      <c r="AK11" s="11">
        <f>SUM('SALT P&amp;L'!$E12:$G12)</f>
        <v/>
      </c>
      <c r="AL11" s="11">
        <f>SUM('KNL HO P&amp;L'!$E12:$G12)+SUM('CCL HO P&amp;L'!$E12:$G12)+SUM('YBHN HO P&amp;L'!$E12:$G12)+SUM('YBN HO P&amp;L'!$E12:$G12)+SUM('Moe2 P&amp;L'!$E12:$G12)</f>
        <v/>
      </c>
      <c r="AM11" s="93">
        <f>SUM(U11:AL11)</f>
        <v/>
      </c>
      <c r="AN11" s="11">
        <f>SUM('ABA P&amp;L'!$H12:$J12)</f>
        <v/>
      </c>
      <c r="AO11" s="11">
        <f>SUM('BK P&amp;L'!$H12:$J12)</f>
        <v/>
      </c>
      <c r="AP11" s="11">
        <f>SUM('BW P&amp;L'!$H12:$J12)</f>
        <v/>
      </c>
      <c r="AQ11" s="11">
        <f>SUM('CED P&amp;L'!$H12:$J12)</f>
        <v/>
      </c>
      <c r="AR11" s="11">
        <f>SUM('HB P&amp;L'!$H12:$J12)</f>
        <v/>
      </c>
      <c r="AS11" s="11">
        <f>SUM('KIN P&amp;L'!$H12:$J12)</f>
        <v/>
      </c>
      <c r="AT11" s="11">
        <f>SUM('MER P&amp;L'!$H12:$J12)</f>
        <v/>
      </c>
      <c r="AU11" s="11">
        <f>SUM('SST P&amp;L'!$H12:$J12)</f>
        <v/>
      </c>
      <c r="AV11" s="11">
        <f>SUM('HDN P&amp;L'!$H12:$J12)</f>
        <v/>
      </c>
      <c r="AW11" s="11">
        <f>SUM('NDN P&amp;L'!$H12:$J12)</f>
        <v/>
      </c>
      <c r="AX11" s="11">
        <f>SUM('SDN P&amp;L'!$H12:$J12)</f>
        <v/>
      </c>
      <c r="AY11" s="11">
        <f>SUM('LE P&amp;L'!$H12:$J12)</f>
        <v/>
      </c>
      <c r="AZ11" s="11">
        <f>SUM('WH P&amp;L'!$H12:$J12)</f>
        <v/>
      </c>
      <c r="BA11" s="11">
        <f>SUM('HS P&amp;L'!$H12:$J12)</f>
        <v/>
      </c>
      <c r="BB11" s="11">
        <f>SUM('FH P&amp;L'!$H12:$J12)</f>
        <v/>
      </c>
      <c r="BC11" s="11">
        <f>SUM('HAB P&amp;L'!$H12:$J12)</f>
        <v/>
      </c>
      <c r="BD11" s="11">
        <f>SUM('SALT P&amp;L'!$H12:$J12)</f>
        <v/>
      </c>
      <c r="BE11" s="11">
        <f>SUM('KNL HO P&amp;L'!$H12:$J12)+SUM('CCL HO P&amp;L'!$H12:$J12)+SUM('YBHN HO P&amp;L'!$H12:$J12)+SUM('YBN HO P&amp;L'!$H12:$J12)+SUM('Moe2 P&amp;L'!$H12:$J12)</f>
        <v/>
      </c>
      <c r="BF11" s="93">
        <f>SUM(AN11:BE11)</f>
        <v/>
      </c>
      <c r="BG11" s="11">
        <f>SUM('ABA P&amp;L'!$K12:$M12)</f>
        <v/>
      </c>
      <c r="BH11" s="11">
        <f>SUM('BK P&amp;L'!$K12:$M12)</f>
        <v/>
      </c>
      <c r="BI11" s="11">
        <f>SUM('BW P&amp;L'!$K12:$M12)</f>
        <v/>
      </c>
      <c r="BJ11" s="11">
        <f>SUM('CED P&amp;L'!$K12:$M12)</f>
        <v/>
      </c>
      <c r="BK11" s="11">
        <f>SUM('HB P&amp;L'!$K12:$M12)</f>
        <v/>
      </c>
      <c r="BL11" s="11">
        <f>SUM('KIN P&amp;L'!$K12:$M12)</f>
        <v/>
      </c>
      <c r="BM11" s="11">
        <f>SUM('MER P&amp;L'!$K12:$M12)</f>
        <v/>
      </c>
      <c r="BN11" s="11">
        <f>SUM('SST P&amp;L'!$K12:$M12)</f>
        <v/>
      </c>
      <c r="BO11" s="11">
        <f>SUM('HDN P&amp;L'!$K12:$M12)</f>
        <v/>
      </c>
      <c r="BP11" s="11">
        <f>SUM('NDN P&amp;L'!$K12:$M12)</f>
        <v/>
      </c>
      <c r="BQ11" s="11">
        <f>SUM('SDN P&amp;L'!$K12:$M12)</f>
        <v/>
      </c>
      <c r="BR11" s="11">
        <f>SUM('LE P&amp;L'!$K12:$M12)</f>
        <v/>
      </c>
      <c r="BS11" s="11">
        <f>SUM('WH P&amp;L'!$K12:$M12)</f>
        <v/>
      </c>
      <c r="BT11" s="11">
        <f>SUM('HS P&amp;L'!$K12:$M12)</f>
        <v/>
      </c>
      <c r="BU11" s="11">
        <f>SUM('FH P&amp;L'!$K12:$M12)</f>
        <v/>
      </c>
      <c r="BV11" s="11">
        <f>SUM('HAB P&amp;L'!$K12:$M12)</f>
        <v/>
      </c>
      <c r="BW11" s="11">
        <f>SUM('SALT P&amp;L'!$K12:$M12)</f>
        <v/>
      </c>
      <c r="BX11" s="11">
        <f>SUM('KNL HO P&amp;L'!$K12:$M12)+SUM('CCL HO P&amp;L'!$K12:$M12)+SUM('YBHN HO P&amp;L'!$K12:$M12)+SUM('YBN HO P&amp;L'!$K12:$M12)+SUM('Moe2 P&amp;L'!$K12:$M12)</f>
        <v/>
      </c>
      <c r="BY11" s="93">
        <f>SUM(BG11:BX11)</f>
        <v/>
      </c>
      <c r="BZ11" s="121">
        <f>BY11+BF11+AM11+T11</f>
        <v/>
      </c>
      <c r="CB11" s="94" t="n"/>
    </row>
    <row r="12" hidden="1" s="393">
      <c r="A12" s="116" t="inlineStr">
        <is>
          <t>Personnel</t>
        </is>
      </c>
      <c r="B12" s="11">
        <f>SUM('ABA P&amp;L'!$B15:$D15)</f>
        <v/>
      </c>
      <c r="C12" s="11">
        <f>SUM('BK P&amp;L'!$B15:$D15)</f>
        <v/>
      </c>
      <c r="D12" s="11">
        <f>SUM('BW P&amp;L'!$B15:$D15)</f>
        <v/>
      </c>
      <c r="E12" s="11">
        <f>SUM('CED P&amp;L'!$B15:$D15)</f>
        <v/>
      </c>
      <c r="F12" s="11">
        <f>SUM('HB P&amp;L'!$B15:$D15)</f>
        <v/>
      </c>
      <c r="G12" s="11">
        <f>SUM('KIN P&amp;L'!$B15:$D15)</f>
        <v/>
      </c>
      <c r="H12" s="11">
        <f>SUM('MER P&amp;L'!$B15:$D15)</f>
        <v/>
      </c>
      <c r="I12" s="11">
        <f>SUM('SST P&amp;L'!$B15:$D15)</f>
        <v/>
      </c>
      <c r="J12" s="11">
        <f>SUM('HDN P&amp;L'!$B15:$D15)</f>
        <v/>
      </c>
      <c r="K12" s="11">
        <f>SUM('NDN P&amp;L'!$B15:$D15)</f>
        <v/>
      </c>
      <c r="L12" s="11">
        <f>SUM('SDN P&amp;L'!$B15:$D15)</f>
        <v/>
      </c>
      <c r="M12" s="11">
        <f>SUM('LE P&amp;L'!$B15:$D15)</f>
        <v/>
      </c>
      <c r="N12" s="11">
        <f>SUM('WH P&amp;L'!$B15:$D15)</f>
        <v/>
      </c>
      <c r="O12" s="11">
        <f>SUM('HS P&amp;L'!$B15:$D15)</f>
        <v/>
      </c>
      <c r="P12" s="11">
        <f>SUM('FH P&amp;L'!$B15:$D15)</f>
        <v/>
      </c>
      <c r="Q12" s="11">
        <f>SUM('HAB P&amp;L'!$B15:$D15)</f>
        <v/>
      </c>
      <c r="R12" s="11">
        <f>SUM('SALT P&amp;L'!$B15:$D15)</f>
        <v/>
      </c>
      <c r="S12" s="11">
        <f>SUM('KNL HO P&amp;L'!$B15:$D15)+SUM('CCL HO P&amp;L'!$B15:$D15)+SUM('YBHN HO P&amp;L'!$B15:$D15)+SUM('YBN HO P&amp;L'!$B15:$D15)+SUM('Moe2 P&amp;L'!$B15:$D15)</f>
        <v/>
      </c>
      <c r="T12" s="93">
        <f>SUM(B12:S12)</f>
        <v/>
      </c>
      <c r="U12" s="11">
        <f>SUM('ABA P&amp;L'!$E15:$G15)</f>
        <v/>
      </c>
      <c r="V12" s="11">
        <f>SUM('BK P&amp;L'!$E15:$G15)</f>
        <v/>
      </c>
      <c r="W12" s="11">
        <f>SUM('BW P&amp;L'!$E15:$G15)</f>
        <v/>
      </c>
      <c r="X12" s="11">
        <f>SUM('CED P&amp;L'!$E15:$G15)</f>
        <v/>
      </c>
      <c r="Y12" s="11">
        <f>SUM('HB P&amp;L'!$E15:$G15)</f>
        <v/>
      </c>
      <c r="Z12" s="11">
        <f>SUM('KIN P&amp;L'!$E15:$G15)</f>
        <v/>
      </c>
      <c r="AA12" s="11">
        <f>SUM('MER P&amp;L'!$E15:$G15)</f>
        <v/>
      </c>
      <c r="AB12" s="11">
        <f>SUM('SST P&amp;L'!$E15:$G15)</f>
        <v/>
      </c>
      <c r="AC12" s="11">
        <f>SUM('HDN P&amp;L'!$E15:$G15)</f>
        <v/>
      </c>
      <c r="AD12" s="11">
        <f>SUM('NDN P&amp;L'!$E15:$G15)</f>
        <v/>
      </c>
      <c r="AE12" s="11">
        <f>SUM('SDN P&amp;L'!$E15:$G15)</f>
        <v/>
      </c>
      <c r="AF12" s="11">
        <f>SUM('LE P&amp;L'!$E15:$G15)</f>
        <v/>
      </c>
      <c r="AG12" s="11">
        <f>SUM('WH P&amp;L'!$E15:$G15)</f>
        <v/>
      </c>
      <c r="AH12" s="11">
        <f>SUM('HS P&amp;L'!$E15:$G15)</f>
        <v/>
      </c>
      <c r="AI12" s="11">
        <f>SUM('FH P&amp;L'!$E15:$G15)</f>
        <v/>
      </c>
      <c r="AJ12" s="11">
        <f>SUM('HAB P&amp;L'!$E15:$G15)</f>
        <v/>
      </c>
      <c r="AK12" s="11">
        <f>SUM('SALT P&amp;L'!$E15:$G15)</f>
        <v/>
      </c>
      <c r="AL12" s="11">
        <f>SUM('KNL HO P&amp;L'!$E15:$G15)+SUM('CCL HO P&amp;L'!$E15:$G15)+SUM('YBHN HO P&amp;L'!$E15:$G15)+SUM('YBN HO P&amp;L'!$E15:$G15)+SUM('Moe2 P&amp;L'!$E15:$G15)</f>
        <v/>
      </c>
      <c r="AM12" s="93">
        <f>SUM(U12:AL12)</f>
        <v/>
      </c>
      <c r="AN12" s="11">
        <f>SUM('ABA P&amp;L'!$H15:$J15)</f>
        <v/>
      </c>
      <c r="AO12" s="11">
        <f>SUM('BK P&amp;L'!$H15:$J15)</f>
        <v/>
      </c>
      <c r="AP12" s="11">
        <f>SUM('BW P&amp;L'!$H15:$J15)</f>
        <v/>
      </c>
      <c r="AQ12" s="11">
        <f>SUM('CED P&amp;L'!$H15:$J15)</f>
        <v/>
      </c>
      <c r="AR12" s="11">
        <f>SUM('HB P&amp;L'!$H15:$J15)</f>
        <v/>
      </c>
      <c r="AS12" s="11">
        <f>SUM('KIN P&amp;L'!$H15:$J15)</f>
        <v/>
      </c>
      <c r="AT12" s="11">
        <f>SUM('MER P&amp;L'!$H15:$J15)</f>
        <v/>
      </c>
      <c r="AU12" s="11">
        <f>SUM('SST P&amp;L'!$H15:$J15)</f>
        <v/>
      </c>
      <c r="AV12" s="11">
        <f>SUM('HDN P&amp;L'!$H15:$J15)</f>
        <v/>
      </c>
      <c r="AW12" s="11">
        <f>SUM('NDN P&amp;L'!$H15:$J15)</f>
        <v/>
      </c>
      <c r="AX12" s="11">
        <f>SUM('SDN P&amp;L'!$H15:$J15)</f>
        <v/>
      </c>
      <c r="AY12" s="11">
        <f>SUM('LE P&amp;L'!$H15:$J15)</f>
        <v/>
      </c>
      <c r="AZ12" s="11">
        <f>SUM('WH P&amp;L'!$H15:$J15)</f>
        <v/>
      </c>
      <c r="BA12" s="11">
        <f>SUM('HS P&amp;L'!$H15:$J15)</f>
        <v/>
      </c>
      <c r="BB12" s="11">
        <f>SUM('FH P&amp;L'!$H15:$J15)</f>
        <v/>
      </c>
      <c r="BC12" s="11">
        <f>SUM('HAB P&amp;L'!$H15:$J15)</f>
        <v/>
      </c>
      <c r="BD12" s="11">
        <f>SUM('SALT P&amp;L'!$H15:$J15)</f>
        <v/>
      </c>
      <c r="BE12" s="11">
        <f>SUM('KNL HO P&amp;L'!$H15:$J15)+SUM('CCL HO P&amp;L'!$H15:$J15)+SUM('YBHN HO P&amp;L'!$H15:$J15)+SUM('YBN HO P&amp;L'!$H15:$J15)+SUM('Moe2 P&amp;L'!$H15:$J15)</f>
        <v/>
      </c>
      <c r="BF12" s="93">
        <f>SUM(AN12:BE12)</f>
        <v/>
      </c>
      <c r="BG12" s="11">
        <f>SUM('ABA P&amp;L'!$K15:$M15)</f>
        <v/>
      </c>
      <c r="BH12" s="11">
        <f>SUM('BK P&amp;L'!$K15:$M15)</f>
        <v/>
      </c>
      <c r="BI12" s="11">
        <f>SUM('BW P&amp;L'!$K15:$M15)</f>
        <v/>
      </c>
      <c r="BJ12" s="11">
        <f>SUM('CED P&amp;L'!$K15:$M15)</f>
        <v/>
      </c>
      <c r="BK12" s="11">
        <f>SUM('HB P&amp;L'!$K15:$M15)</f>
        <v/>
      </c>
      <c r="BL12" s="11">
        <f>SUM('KIN P&amp;L'!$K15:$M15)</f>
        <v/>
      </c>
      <c r="BM12" s="11">
        <f>SUM('MER P&amp;L'!$K15:$M15)</f>
        <v/>
      </c>
      <c r="BN12" s="11">
        <f>SUM('SST P&amp;L'!$K15:$M15)</f>
        <v/>
      </c>
      <c r="BO12" s="11">
        <f>SUM('HDN P&amp;L'!$K15:$M15)</f>
        <v/>
      </c>
      <c r="BP12" s="11">
        <f>SUM('NDN P&amp;L'!$K15:$M15)</f>
        <v/>
      </c>
      <c r="BQ12" s="11">
        <f>SUM('SDN P&amp;L'!$K15:$M15)</f>
        <v/>
      </c>
      <c r="BR12" s="11">
        <f>SUM('LE P&amp;L'!$K15:$M15)</f>
        <v/>
      </c>
      <c r="BS12" s="11">
        <f>SUM('WH P&amp;L'!$K15:$M15)</f>
        <v/>
      </c>
      <c r="BT12" s="11">
        <f>SUM('HS P&amp;L'!$K15:$M15)</f>
        <v/>
      </c>
      <c r="BU12" s="11">
        <f>SUM('FH P&amp;L'!$K15:$M15)</f>
        <v/>
      </c>
      <c r="BV12" s="11">
        <f>SUM('HAB P&amp;L'!$K15:$M15)</f>
        <v/>
      </c>
      <c r="BW12" s="11">
        <f>SUM('SALT P&amp;L'!$K15:$M15)</f>
        <v/>
      </c>
      <c r="BX12" s="11">
        <f>SUM('KNL HO P&amp;L'!$K15:$M15)+SUM('CCL HO P&amp;L'!$K15:$M15)+SUM('YBHN HO P&amp;L'!$K15:$M15)+SUM('YBN HO P&amp;L'!$K15:$M15)+SUM('Moe2 P&amp;L'!$K15:$M15)</f>
        <v/>
      </c>
      <c r="BY12" s="93">
        <f>SUM(BG12:BX12)</f>
        <v/>
      </c>
      <c r="BZ12" s="121">
        <f>BY12+BF12+AM12+T12</f>
        <v/>
      </c>
      <c r="CB12" s="94" t="n"/>
    </row>
    <row r="13" hidden="1" s="393">
      <c r="A13" s="120" t="inlineStr">
        <is>
          <t>Nursery Salaries</t>
        </is>
      </c>
      <c r="B13" s="11">
        <f>SUM('ABA P&amp;L'!$B16:$D16)</f>
        <v/>
      </c>
      <c r="C13" s="11">
        <f>SUM('BK P&amp;L'!$B16:$D16)</f>
        <v/>
      </c>
      <c r="D13" s="11">
        <f>SUM('BW P&amp;L'!$B16:$D16)</f>
        <v/>
      </c>
      <c r="E13" s="11">
        <f>SUM('CED P&amp;L'!$B16:$D16)</f>
        <v/>
      </c>
      <c r="F13" s="11">
        <f>SUM('HB P&amp;L'!$B16:$D16)</f>
        <v/>
      </c>
      <c r="G13" s="11">
        <f>SUM('KIN P&amp;L'!$B16:$D16)</f>
        <v/>
      </c>
      <c r="H13" s="11">
        <f>SUM('MER P&amp;L'!$B16:$D16)</f>
        <v/>
      </c>
      <c r="I13" s="11">
        <f>SUM('SST P&amp;L'!$B16:$D16)</f>
        <v/>
      </c>
      <c r="J13" s="11">
        <f>SUM('HDN P&amp;L'!$B16:$D16)</f>
        <v/>
      </c>
      <c r="K13" s="11">
        <f>SUM('NDN P&amp;L'!$B16:$D16)</f>
        <v/>
      </c>
      <c r="L13" s="11">
        <f>SUM('SDN P&amp;L'!$B16:$D16)</f>
        <v/>
      </c>
      <c r="M13" s="11">
        <f>SUM('LE P&amp;L'!$B16:$D16)</f>
        <v/>
      </c>
      <c r="N13" s="11">
        <f>SUM('WH P&amp;L'!$B16:$D16)</f>
        <v/>
      </c>
      <c r="O13" s="11">
        <f>SUM('HS P&amp;L'!$B16:$D16)</f>
        <v/>
      </c>
      <c r="P13" s="11">
        <f>SUM('FH P&amp;L'!$B16:$D16)</f>
        <v/>
      </c>
      <c r="Q13" s="11">
        <f>SUM('HAB P&amp;L'!$B16:$D16)</f>
        <v/>
      </c>
      <c r="R13" s="11">
        <f>SUM('SALT P&amp;L'!$B16:$D16)</f>
        <v/>
      </c>
      <c r="S13" s="11">
        <f>SUM('KNL HO P&amp;L'!$B16:$D16)+SUM('CCL HO P&amp;L'!$B16:$D16)+SUM('YBHN HO P&amp;L'!$B16:$D16)+SUM('YBN HO P&amp;L'!$B16:$D16)+SUM('Moe2 P&amp;L'!$B16:$D16)</f>
        <v/>
      </c>
      <c r="T13" s="93">
        <f>SUM(B13:S13)</f>
        <v/>
      </c>
      <c r="U13" s="11">
        <f>SUM('ABA P&amp;L'!$E16:$G16)</f>
        <v/>
      </c>
      <c r="V13" s="11">
        <f>SUM('BK P&amp;L'!$E16:$G16)</f>
        <v/>
      </c>
      <c r="W13" s="11">
        <f>SUM('BW P&amp;L'!$E16:$G16)</f>
        <v/>
      </c>
      <c r="X13" s="11">
        <f>SUM('CED P&amp;L'!$E16:$G16)</f>
        <v/>
      </c>
      <c r="Y13" s="11">
        <f>SUM('HB P&amp;L'!$E16:$G16)</f>
        <v/>
      </c>
      <c r="Z13" s="11">
        <f>SUM('KIN P&amp;L'!$E16:$G16)</f>
        <v/>
      </c>
      <c r="AA13" s="11">
        <f>SUM('MER P&amp;L'!$E16:$G16)</f>
        <v/>
      </c>
      <c r="AB13" s="11">
        <f>SUM('SST P&amp;L'!$E16:$G16)</f>
        <v/>
      </c>
      <c r="AC13" s="11">
        <f>SUM('HDN P&amp;L'!$E16:$G16)</f>
        <v/>
      </c>
      <c r="AD13" s="11">
        <f>SUM('NDN P&amp;L'!$E16:$G16)</f>
        <v/>
      </c>
      <c r="AE13" s="11">
        <f>SUM('SDN P&amp;L'!$E16:$G16)</f>
        <v/>
      </c>
      <c r="AF13" s="11">
        <f>SUM('LE P&amp;L'!$E16:$G16)</f>
        <v/>
      </c>
      <c r="AG13" s="11">
        <f>SUM('WH P&amp;L'!$E16:$G16)</f>
        <v/>
      </c>
      <c r="AH13" s="11">
        <f>SUM('HS P&amp;L'!$E16:$G16)</f>
        <v/>
      </c>
      <c r="AI13" s="11">
        <f>SUM('FH P&amp;L'!$E16:$G16)</f>
        <v/>
      </c>
      <c r="AJ13" s="11">
        <f>SUM('HAB P&amp;L'!$E16:$G16)</f>
        <v/>
      </c>
      <c r="AK13" s="11">
        <f>SUM('SALT P&amp;L'!$E16:$G16)</f>
        <v/>
      </c>
      <c r="AL13" s="11">
        <f>SUM('KNL HO P&amp;L'!$E16:$G16)+SUM('CCL HO P&amp;L'!$E16:$G16)+SUM('YBHN HO P&amp;L'!$E16:$G16)+SUM('YBN HO P&amp;L'!$E16:$G16)+SUM('Moe2 P&amp;L'!$E16:$G16)</f>
        <v/>
      </c>
      <c r="AM13" s="93">
        <f>SUM(U13:AL13)</f>
        <v/>
      </c>
      <c r="AN13" s="11">
        <f>SUM('ABA P&amp;L'!$H16:$J16)</f>
        <v/>
      </c>
      <c r="AO13" s="11">
        <f>SUM('BK P&amp;L'!$H16:$J16)</f>
        <v/>
      </c>
      <c r="AP13" s="11">
        <f>SUM('BW P&amp;L'!$H16:$J16)</f>
        <v/>
      </c>
      <c r="AQ13" s="11">
        <f>SUM('CED P&amp;L'!$H16:$J16)</f>
        <v/>
      </c>
      <c r="AR13" s="11">
        <f>SUM('HB P&amp;L'!$H16:$J16)</f>
        <v/>
      </c>
      <c r="AS13" s="11">
        <f>SUM('KIN P&amp;L'!$H16:$J16)</f>
        <v/>
      </c>
      <c r="AT13" s="11">
        <f>SUM('MER P&amp;L'!$H16:$J16)</f>
        <v/>
      </c>
      <c r="AU13" s="11">
        <f>SUM('SST P&amp;L'!$H16:$J16)</f>
        <v/>
      </c>
      <c r="AV13" s="11">
        <f>SUM('HDN P&amp;L'!$H16:$J16)</f>
        <v/>
      </c>
      <c r="AW13" s="11">
        <f>SUM('NDN P&amp;L'!$H16:$J16)</f>
        <v/>
      </c>
      <c r="AX13" s="11">
        <f>SUM('SDN P&amp;L'!$H16:$J16)</f>
        <v/>
      </c>
      <c r="AY13" s="11">
        <f>SUM('LE P&amp;L'!$H16:$J16)</f>
        <v/>
      </c>
      <c r="AZ13" s="11">
        <f>SUM('WH P&amp;L'!$H16:$J16)</f>
        <v/>
      </c>
      <c r="BA13" s="11">
        <f>SUM('HS P&amp;L'!$H16:$J16)</f>
        <v/>
      </c>
      <c r="BB13" s="11">
        <f>SUM('FH P&amp;L'!$H16:$J16)</f>
        <v/>
      </c>
      <c r="BC13" s="11">
        <f>SUM('HAB P&amp;L'!$H16:$J16)</f>
        <v/>
      </c>
      <c r="BD13" s="11">
        <f>SUM('SALT P&amp;L'!$H16:$J16)</f>
        <v/>
      </c>
      <c r="BE13" s="11">
        <f>SUM('KNL HO P&amp;L'!$H16:$J16)+SUM('CCL HO P&amp;L'!$H16:$J16)+SUM('YBHN HO P&amp;L'!$H16:$J16)+SUM('YBN HO P&amp;L'!$H16:$J16)+SUM('Moe2 P&amp;L'!$H16:$J16)</f>
        <v/>
      </c>
      <c r="BF13" s="93">
        <f>SUM(AN13:BE13)</f>
        <v/>
      </c>
      <c r="BG13" s="11">
        <f>SUM('ABA P&amp;L'!$K16:$M16)</f>
        <v/>
      </c>
      <c r="BH13" s="11">
        <f>SUM('BK P&amp;L'!$K16:$M16)</f>
        <v/>
      </c>
      <c r="BI13" s="11">
        <f>SUM('BW P&amp;L'!$K16:$M16)</f>
        <v/>
      </c>
      <c r="BJ13" s="11">
        <f>SUM('CED P&amp;L'!$K16:$M16)</f>
        <v/>
      </c>
      <c r="BK13" s="11">
        <f>SUM('HB P&amp;L'!$K16:$M16)</f>
        <v/>
      </c>
      <c r="BL13" s="11">
        <f>SUM('KIN P&amp;L'!$K16:$M16)</f>
        <v/>
      </c>
      <c r="BM13" s="11">
        <f>SUM('MER P&amp;L'!$K16:$M16)</f>
        <v/>
      </c>
      <c r="BN13" s="11">
        <f>SUM('SST P&amp;L'!$K16:$M16)</f>
        <v/>
      </c>
      <c r="BO13" s="11">
        <f>SUM('HDN P&amp;L'!$K16:$M16)</f>
        <v/>
      </c>
      <c r="BP13" s="11">
        <f>SUM('NDN P&amp;L'!$K16:$M16)</f>
        <v/>
      </c>
      <c r="BQ13" s="11">
        <f>SUM('SDN P&amp;L'!$K16:$M16)</f>
        <v/>
      </c>
      <c r="BR13" s="11">
        <f>SUM('LE P&amp;L'!$K16:$M16)</f>
        <v/>
      </c>
      <c r="BS13" s="11">
        <f>SUM('WH P&amp;L'!$K16:$M16)</f>
        <v/>
      </c>
      <c r="BT13" s="11">
        <f>SUM('HS P&amp;L'!$K16:$M16)</f>
        <v/>
      </c>
      <c r="BU13" s="11">
        <f>SUM('FH P&amp;L'!$K16:$M16)</f>
        <v/>
      </c>
      <c r="BV13" s="11">
        <f>SUM('HAB P&amp;L'!$K16:$M16)</f>
        <v/>
      </c>
      <c r="BW13" s="11">
        <f>SUM('SALT P&amp;L'!$K16:$M16)</f>
        <v/>
      </c>
      <c r="BX13" s="11">
        <f>SUM('KNL HO P&amp;L'!$K16:$M16)+SUM('CCL HO P&amp;L'!$K16:$M16)+SUM('YBHN HO P&amp;L'!$K16:$M16)+SUM('YBN HO P&amp;L'!$K16:$M16)+SUM('Moe2 P&amp;L'!$K16:$M16)</f>
        <v/>
      </c>
      <c r="BY13" s="93">
        <f>SUM(BG13:BX13)</f>
        <v/>
      </c>
      <c r="BZ13" s="121">
        <f>BY13+BF13+AM13+T13</f>
        <v/>
      </c>
      <c r="CB13" s="94" t="n"/>
    </row>
    <row r="14" hidden="1" s="393">
      <c r="A14" s="120" t="inlineStr">
        <is>
          <t>Nursery NI</t>
        </is>
      </c>
      <c r="B14" s="11">
        <f>SUM('ABA P&amp;L'!$B17:$D17)</f>
        <v/>
      </c>
      <c r="C14" s="11">
        <f>SUM('BK P&amp;L'!$B17:$D17)</f>
        <v/>
      </c>
      <c r="D14" s="11">
        <f>SUM('BW P&amp;L'!$B17:$D17)</f>
        <v/>
      </c>
      <c r="E14" s="11">
        <f>SUM('CED P&amp;L'!$B17:$D17)</f>
        <v/>
      </c>
      <c r="F14" s="11">
        <f>SUM('HB P&amp;L'!$B17:$D17)</f>
        <v/>
      </c>
      <c r="G14" s="11">
        <f>SUM('KIN P&amp;L'!$B17:$D17)</f>
        <v/>
      </c>
      <c r="H14" s="11">
        <f>SUM('MER P&amp;L'!$B17:$D17)</f>
        <v/>
      </c>
      <c r="I14" s="11">
        <f>SUM('SST P&amp;L'!$B17:$D17)</f>
        <v/>
      </c>
      <c r="J14" s="11">
        <f>SUM('HDN P&amp;L'!$B17:$D17)</f>
        <v/>
      </c>
      <c r="K14" s="11">
        <f>SUM('NDN P&amp;L'!$B17:$D17)</f>
        <v/>
      </c>
      <c r="L14" s="11">
        <f>SUM('SDN P&amp;L'!$B17:$D17)</f>
        <v/>
      </c>
      <c r="M14" s="11">
        <f>SUM('LE P&amp;L'!$B17:$D17)</f>
        <v/>
      </c>
      <c r="N14" s="11">
        <f>SUM('WH P&amp;L'!$B17:$D17)</f>
        <v/>
      </c>
      <c r="O14" s="11">
        <f>SUM('HS P&amp;L'!$B17:$D17)</f>
        <v/>
      </c>
      <c r="P14" s="11">
        <f>SUM('FH P&amp;L'!$B17:$D17)</f>
        <v/>
      </c>
      <c r="Q14" s="11">
        <f>SUM('HAB P&amp;L'!$B17:$D17)</f>
        <v/>
      </c>
      <c r="R14" s="11">
        <f>SUM('SALT P&amp;L'!$B17:$D17)</f>
        <v/>
      </c>
      <c r="S14" s="11">
        <f>SUM('KNL HO P&amp;L'!$B17:$D17)+SUM('CCL HO P&amp;L'!$B17:$D17)+SUM('YBHN HO P&amp;L'!$B17:$D17)+SUM('YBN HO P&amp;L'!$B17:$D17)+SUM('Moe2 P&amp;L'!$B17:$D17)</f>
        <v/>
      </c>
      <c r="T14" s="93">
        <f>SUM(B14:S14)</f>
        <v/>
      </c>
      <c r="U14" s="11">
        <f>SUM('ABA P&amp;L'!$E17:$G17)</f>
        <v/>
      </c>
      <c r="V14" s="11">
        <f>SUM('BK P&amp;L'!$E17:$G17)</f>
        <v/>
      </c>
      <c r="W14" s="11">
        <f>SUM('BW P&amp;L'!$E17:$G17)</f>
        <v/>
      </c>
      <c r="X14" s="11">
        <f>SUM('CED P&amp;L'!$E17:$G17)</f>
        <v/>
      </c>
      <c r="Y14" s="11">
        <f>SUM('HB P&amp;L'!$E17:$G17)</f>
        <v/>
      </c>
      <c r="Z14" s="11">
        <f>SUM('KIN P&amp;L'!$E17:$G17)</f>
        <v/>
      </c>
      <c r="AA14" s="11">
        <f>SUM('MER P&amp;L'!$E17:$G17)</f>
        <v/>
      </c>
      <c r="AB14" s="11">
        <f>SUM('SST P&amp;L'!$E17:$G17)</f>
        <v/>
      </c>
      <c r="AC14" s="11">
        <f>SUM('HDN P&amp;L'!$E17:$G17)</f>
        <v/>
      </c>
      <c r="AD14" s="11">
        <f>SUM('NDN P&amp;L'!$E17:$G17)</f>
        <v/>
      </c>
      <c r="AE14" s="11">
        <f>SUM('SDN P&amp;L'!$E17:$G17)</f>
        <v/>
      </c>
      <c r="AF14" s="11">
        <f>SUM('LE P&amp;L'!$E17:$G17)</f>
        <v/>
      </c>
      <c r="AG14" s="11">
        <f>SUM('WH P&amp;L'!$E17:$G17)</f>
        <v/>
      </c>
      <c r="AH14" s="11">
        <f>SUM('HS P&amp;L'!$E17:$G17)</f>
        <v/>
      </c>
      <c r="AI14" s="11">
        <f>SUM('FH P&amp;L'!$E17:$G17)</f>
        <v/>
      </c>
      <c r="AJ14" s="11">
        <f>SUM('HAB P&amp;L'!$E17:$G17)</f>
        <v/>
      </c>
      <c r="AK14" s="11">
        <f>SUM('SALT P&amp;L'!$E17:$G17)</f>
        <v/>
      </c>
      <c r="AL14" s="11">
        <f>SUM('KNL HO P&amp;L'!$E17:$G17)+SUM('CCL HO P&amp;L'!$E17:$G17)+SUM('YBHN HO P&amp;L'!$E17:$G17)+SUM('YBN HO P&amp;L'!$E17:$G17)+SUM('Moe2 P&amp;L'!$E17:$G17)</f>
        <v/>
      </c>
      <c r="AM14" s="93">
        <f>SUM(U14:AL14)</f>
        <v/>
      </c>
      <c r="AN14" s="11">
        <f>SUM('ABA P&amp;L'!$H17:$J17)</f>
        <v/>
      </c>
      <c r="AO14" s="11">
        <f>SUM('BK P&amp;L'!$H17:$J17)</f>
        <v/>
      </c>
      <c r="AP14" s="11">
        <f>SUM('BW P&amp;L'!$H17:$J17)</f>
        <v/>
      </c>
      <c r="AQ14" s="11">
        <f>SUM('CED P&amp;L'!$H17:$J17)</f>
        <v/>
      </c>
      <c r="AR14" s="11">
        <f>SUM('HB P&amp;L'!$H17:$J17)</f>
        <v/>
      </c>
      <c r="AS14" s="11">
        <f>SUM('KIN P&amp;L'!$H17:$J17)</f>
        <v/>
      </c>
      <c r="AT14" s="11">
        <f>SUM('MER P&amp;L'!$H17:$J17)</f>
        <v/>
      </c>
      <c r="AU14" s="11">
        <f>SUM('SST P&amp;L'!$H17:$J17)</f>
        <v/>
      </c>
      <c r="AV14" s="11">
        <f>SUM('HDN P&amp;L'!$H17:$J17)</f>
        <v/>
      </c>
      <c r="AW14" s="11">
        <f>SUM('NDN P&amp;L'!$H17:$J17)</f>
        <v/>
      </c>
      <c r="AX14" s="11">
        <f>SUM('SDN P&amp;L'!$H17:$J17)</f>
        <v/>
      </c>
      <c r="AY14" s="11">
        <f>SUM('LE P&amp;L'!$H17:$J17)</f>
        <v/>
      </c>
      <c r="AZ14" s="11">
        <f>SUM('WH P&amp;L'!$H17:$J17)</f>
        <v/>
      </c>
      <c r="BA14" s="11">
        <f>SUM('HS P&amp;L'!$H17:$J17)</f>
        <v/>
      </c>
      <c r="BB14" s="11">
        <f>SUM('FH P&amp;L'!$H17:$J17)</f>
        <v/>
      </c>
      <c r="BC14" s="11">
        <f>SUM('HAB P&amp;L'!$H17:$J17)</f>
        <v/>
      </c>
      <c r="BD14" s="11">
        <f>SUM('SALT P&amp;L'!$H17:$J17)</f>
        <v/>
      </c>
      <c r="BE14" s="11">
        <f>SUM('KNL HO P&amp;L'!$H17:$J17)+SUM('CCL HO P&amp;L'!$H17:$J17)+SUM('YBHN HO P&amp;L'!$H17:$J17)+SUM('YBN HO P&amp;L'!$H17:$J17)+SUM('Moe2 P&amp;L'!$H17:$J17)</f>
        <v/>
      </c>
      <c r="BF14" s="93">
        <f>SUM(AN14:BE14)</f>
        <v/>
      </c>
      <c r="BG14" s="11">
        <f>SUM('ABA P&amp;L'!$K17:$M17)</f>
        <v/>
      </c>
      <c r="BH14" s="11">
        <f>SUM('BK P&amp;L'!$K17:$M17)</f>
        <v/>
      </c>
      <c r="BI14" s="11">
        <f>SUM('BW P&amp;L'!$K17:$M17)</f>
        <v/>
      </c>
      <c r="BJ14" s="11">
        <f>SUM('CED P&amp;L'!$K17:$M17)</f>
        <v/>
      </c>
      <c r="BK14" s="11">
        <f>SUM('HB P&amp;L'!$K17:$M17)</f>
        <v/>
      </c>
      <c r="BL14" s="11">
        <f>SUM('KIN P&amp;L'!$K17:$M17)</f>
        <v/>
      </c>
      <c r="BM14" s="11">
        <f>SUM('MER P&amp;L'!$K17:$M17)</f>
        <v/>
      </c>
      <c r="BN14" s="11">
        <f>SUM('SST P&amp;L'!$K17:$M17)</f>
        <v/>
      </c>
      <c r="BO14" s="11">
        <f>SUM('HDN P&amp;L'!$K17:$M17)</f>
        <v/>
      </c>
      <c r="BP14" s="11">
        <f>SUM('NDN P&amp;L'!$K17:$M17)</f>
        <v/>
      </c>
      <c r="BQ14" s="11">
        <f>SUM('SDN P&amp;L'!$K17:$M17)</f>
        <v/>
      </c>
      <c r="BR14" s="11">
        <f>SUM('LE P&amp;L'!$K17:$M17)</f>
        <v/>
      </c>
      <c r="BS14" s="11">
        <f>SUM('WH P&amp;L'!$K17:$M17)</f>
        <v/>
      </c>
      <c r="BT14" s="11">
        <f>SUM('HS P&amp;L'!$K17:$M17)</f>
        <v/>
      </c>
      <c r="BU14" s="11">
        <f>SUM('FH P&amp;L'!$K17:$M17)</f>
        <v/>
      </c>
      <c r="BV14" s="11">
        <f>SUM('HAB P&amp;L'!$K17:$M17)</f>
        <v/>
      </c>
      <c r="BW14" s="11">
        <f>SUM('SALT P&amp;L'!$K17:$M17)</f>
        <v/>
      </c>
      <c r="BX14" s="11">
        <f>SUM('KNL HO P&amp;L'!$K17:$M17)+SUM('CCL HO P&amp;L'!$K17:$M17)+SUM('YBHN HO P&amp;L'!$K17:$M17)+SUM('YBN HO P&amp;L'!$K17:$M17)+SUM('Moe2 P&amp;L'!$K17:$M17)</f>
        <v/>
      </c>
      <c r="BY14" s="93">
        <f>SUM(BG14:BX14)</f>
        <v/>
      </c>
      <c r="BZ14" s="121">
        <f>BY14+BF14+AM14+T14</f>
        <v/>
      </c>
      <c r="CB14" s="94" t="n"/>
    </row>
    <row r="15" hidden="1" s="393">
      <c r="A15" s="120" t="inlineStr">
        <is>
          <t>Nursery Pension</t>
        </is>
      </c>
      <c r="B15" s="11">
        <f>SUM('ABA P&amp;L'!$B18:$D18)</f>
        <v/>
      </c>
      <c r="C15" s="11">
        <f>SUM('BK P&amp;L'!$B18:$D18)</f>
        <v/>
      </c>
      <c r="D15" s="11">
        <f>SUM('BW P&amp;L'!$B18:$D18)</f>
        <v/>
      </c>
      <c r="E15" s="11">
        <f>SUM('CED P&amp;L'!$B18:$D18)</f>
        <v/>
      </c>
      <c r="F15" s="11">
        <f>SUM('HB P&amp;L'!$B18:$D18)</f>
        <v/>
      </c>
      <c r="G15" s="11">
        <f>SUM('KIN P&amp;L'!$B18:$D18)</f>
        <v/>
      </c>
      <c r="H15" s="11">
        <f>SUM('MER P&amp;L'!$B18:$D18)</f>
        <v/>
      </c>
      <c r="I15" s="11">
        <f>SUM('SST P&amp;L'!$B18:$D18)</f>
        <v/>
      </c>
      <c r="J15" s="11">
        <f>SUM('HDN P&amp;L'!$B18:$D18)</f>
        <v/>
      </c>
      <c r="K15" s="11">
        <f>SUM('NDN P&amp;L'!$B18:$D18)</f>
        <v/>
      </c>
      <c r="L15" s="11">
        <f>SUM('SDN P&amp;L'!$B18:$D18)</f>
        <v/>
      </c>
      <c r="M15" s="11">
        <f>SUM('LE P&amp;L'!$B18:$D18)</f>
        <v/>
      </c>
      <c r="N15" s="11">
        <f>SUM('WH P&amp;L'!$B18:$D18)</f>
        <v/>
      </c>
      <c r="O15" s="11">
        <f>SUM('HS P&amp;L'!$B18:$D18)</f>
        <v/>
      </c>
      <c r="P15" s="11">
        <f>SUM('FH P&amp;L'!$B18:$D18)</f>
        <v/>
      </c>
      <c r="Q15" s="11">
        <f>SUM('HAB P&amp;L'!$B18:$D18)</f>
        <v/>
      </c>
      <c r="R15" s="11">
        <f>SUM('SALT P&amp;L'!$B18:$D18)</f>
        <v/>
      </c>
      <c r="S15" s="11">
        <f>SUM('KNL HO P&amp;L'!$B18:$D18)+SUM('CCL HO P&amp;L'!$B18:$D18)+SUM('YBHN HO P&amp;L'!$B18:$D18)+SUM('YBN HO P&amp;L'!$B18:$D18)+SUM('Moe2 P&amp;L'!$B18:$D18)</f>
        <v/>
      </c>
      <c r="T15" s="93">
        <f>SUM(B15:S15)</f>
        <v/>
      </c>
      <c r="U15" s="11">
        <f>SUM('ABA P&amp;L'!$E18:$G18)</f>
        <v/>
      </c>
      <c r="V15" s="11">
        <f>SUM('BK P&amp;L'!$E18:$G18)</f>
        <v/>
      </c>
      <c r="W15" s="11">
        <f>SUM('BW P&amp;L'!$E18:$G18)</f>
        <v/>
      </c>
      <c r="X15" s="11">
        <f>SUM('CED P&amp;L'!$E18:$G18)</f>
        <v/>
      </c>
      <c r="Y15" s="11">
        <f>SUM('HB P&amp;L'!$E18:$G18)</f>
        <v/>
      </c>
      <c r="Z15" s="11">
        <f>SUM('KIN P&amp;L'!$E18:$G18)</f>
        <v/>
      </c>
      <c r="AA15" s="11">
        <f>SUM('MER P&amp;L'!$E18:$G18)</f>
        <v/>
      </c>
      <c r="AB15" s="11">
        <f>SUM('SST P&amp;L'!$E18:$G18)</f>
        <v/>
      </c>
      <c r="AC15" s="11">
        <f>SUM('HDN P&amp;L'!$E18:$G18)</f>
        <v/>
      </c>
      <c r="AD15" s="11">
        <f>SUM('NDN P&amp;L'!$E18:$G18)</f>
        <v/>
      </c>
      <c r="AE15" s="11">
        <f>SUM('SDN P&amp;L'!$E18:$G18)</f>
        <v/>
      </c>
      <c r="AF15" s="11">
        <f>SUM('LE P&amp;L'!$E18:$G18)</f>
        <v/>
      </c>
      <c r="AG15" s="11">
        <f>SUM('WH P&amp;L'!$E18:$G18)</f>
        <v/>
      </c>
      <c r="AH15" s="11">
        <f>SUM('HS P&amp;L'!$E18:$G18)</f>
        <v/>
      </c>
      <c r="AI15" s="11">
        <f>SUM('FH P&amp;L'!$E18:$G18)</f>
        <v/>
      </c>
      <c r="AJ15" s="11">
        <f>SUM('HAB P&amp;L'!$E18:$G18)</f>
        <v/>
      </c>
      <c r="AK15" s="11">
        <f>SUM('SALT P&amp;L'!$E18:$G18)</f>
        <v/>
      </c>
      <c r="AL15" s="11">
        <f>SUM('KNL HO P&amp;L'!$E18:$G18)+SUM('CCL HO P&amp;L'!$E18:$G18)+SUM('YBHN HO P&amp;L'!$E18:$G18)+SUM('YBN HO P&amp;L'!$E18:$G18)+SUM('Moe2 P&amp;L'!$E18:$G18)</f>
        <v/>
      </c>
      <c r="AM15" s="93">
        <f>SUM(U15:AL15)</f>
        <v/>
      </c>
      <c r="AN15" s="11">
        <f>SUM('ABA P&amp;L'!$H18:$J18)</f>
        <v/>
      </c>
      <c r="AO15" s="11">
        <f>SUM('BK P&amp;L'!$H18:$J18)</f>
        <v/>
      </c>
      <c r="AP15" s="11">
        <f>SUM('BW P&amp;L'!$H18:$J18)</f>
        <v/>
      </c>
      <c r="AQ15" s="11">
        <f>SUM('CED P&amp;L'!$H18:$J18)</f>
        <v/>
      </c>
      <c r="AR15" s="11">
        <f>SUM('HB P&amp;L'!$H18:$J18)</f>
        <v/>
      </c>
      <c r="AS15" s="11">
        <f>SUM('KIN P&amp;L'!$H18:$J18)</f>
        <v/>
      </c>
      <c r="AT15" s="11">
        <f>SUM('MER P&amp;L'!$H18:$J18)</f>
        <v/>
      </c>
      <c r="AU15" s="11">
        <f>SUM('SST P&amp;L'!$H18:$J18)</f>
        <v/>
      </c>
      <c r="AV15" s="11">
        <f>SUM('HDN P&amp;L'!$H18:$J18)</f>
        <v/>
      </c>
      <c r="AW15" s="11">
        <f>SUM('NDN P&amp;L'!$H18:$J18)</f>
        <v/>
      </c>
      <c r="AX15" s="11">
        <f>SUM('SDN P&amp;L'!$H18:$J18)</f>
        <v/>
      </c>
      <c r="AY15" s="11">
        <f>SUM('LE P&amp;L'!$H18:$J18)</f>
        <v/>
      </c>
      <c r="AZ15" s="11">
        <f>SUM('WH P&amp;L'!$H18:$J18)</f>
        <v/>
      </c>
      <c r="BA15" s="11">
        <f>SUM('HS P&amp;L'!$H18:$J18)</f>
        <v/>
      </c>
      <c r="BB15" s="11">
        <f>SUM('FH P&amp;L'!$H18:$J18)</f>
        <v/>
      </c>
      <c r="BC15" s="11">
        <f>SUM('HAB P&amp;L'!$H18:$J18)</f>
        <v/>
      </c>
      <c r="BD15" s="11">
        <f>SUM('SALT P&amp;L'!$H18:$J18)</f>
        <v/>
      </c>
      <c r="BE15" s="11">
        <f>SUM('KNL HO P&amp;L'!$H18:$J18)+SUM('CCL HO P&amp;L'!$H18:$J18)+SUM('YBHN HO P&amp;L'!$H18:$J18)+SUM('YBN HO P&amp;L'!$H18:$J18)+SUM('Moe2 P&amp;L'!$H18:$J18)</f>
        <v/>
      </c>
      <c r="BF15" s="93">
        <f>SUM(AN15:BE15)</f>
        <v/>
      </c>
      <c r="BG15" s="11">
        <f>SUM('ABA P&amp;L'!$K18:$M18)</f>
        <v/>
      </c>
      <c r="BH15" s="11">
        <f>SUM('BK P&amp;L'!$K18:$M18)</f>
        <v/>
      </c>
      <c r="BI15" s="11">
        <f>SUM('BW P&amp;L'!$K18:$M18)</f>
        <v/>
      </c>
      <c r="BJ15" s="11">
        <f>SUM('CED P&amp;L'!$K18:$M18)</f>
        <v/>
      </c>
      <c r="BK15" s="11">
        <f>SUM('HB P&amp;L'!$K18:$M18)</f>
        <v/>
      </c>
      <c r="BL15" s="11">
        <f>SUM('KIN P&amp;L'!$K18:$M18)</f>
        <v/>
      </c>
      <c r="BM15" s="11">
        <f>SUM('MER P&amp;L'!$K18:$M18)</f>
        <v/>
      </c>
      <c r="BN15" s="11">
        <f>SUM('SST P&amp;L'!$K18:$M18)</f>
        <v/>
      </c>
      <c r="BO15" s="11">
        <f>SUM('HDN P&amp;L'!$K18:$M18)</f>
        <v/>
      </c>
      <c r="BP15" s="11">
        <f>SUM('NDN P&amp;L'!$K18:$M18)</f>
        <v/>
      </c>
      <c r="BQ15" s="11">
        <f>SUM('SDN P&amp;L'!$K18:$M18)</f>
        <v/>
      </c>
      <c r="BR15" s="11">
        <f>SUM('LE P&amp;L'!$K18:$M18)</f>
        <v/>
      </c>
      <c r="BS15" s="11">
        <f>SUM('WH P&amp;L'!$K18:$M18)</f>
        <v/>
      </c>
      <c r="BT15" s="11">
        <f>SUM('HS P&amp;L'!$K18:$M18)</f>
        <v/>
      </c>
      <c r="BU15" s="11">
        <f>SUM('FH P&amp;L'!$K18:$M18)</f>
        <v/>
      </c>
      <c r="BV15" s="11">
        <f>SUM('HAB P&amp;L'!$K18:$M18)</f>
        <v/>
      </c>
      <c r="BW15" s="11">
        <f>SUM('SALT P&amp;L'!$K18:$M18)</f>
        <v/>
      </c>
      <c r="BX15" s="11">
        <f>SUM('KNL HO P&amp;L'!$K18:$M18)+SUM('CCL HO P&amp;L'!$K18:$M18)+SUM('YBHN HO P&amp;L'!$K18:$M18)+SUM('YBN HO P&amp;L'!$K18:$M18)+SUM('Moe2 P&amp;L'!$K18:$M18)</f>
        <v/>
      </c>
      <c r="BY15" s="93">
        <f>SUM(BG15:BX15)</f>
        <v/>
      </c>
      <c r="BZ15" s="121">
        <f>BY15+BF15+AM15+T15</f>
        <v/>
      </c>
      <c r="CB15" s="94" t="n"/>
    </row>
    <row r="16" hidden="1" s="393">
      <c r="A16" s="120" t="inlineStr">
        <is>
          <t>Uniform</t>
        </is>
      </c>
      <c r="B16" s="11">
        <f>SUM('ABA P&amp;L'!$B19:$D19)</f>
        <v/>
      </c>
      <c r="C16" s="11">
        <f>SUM('BK P&amp;L'!$B19:$D19)</f>
        <v/>
      </c>
      <c r="D16" s="11">
        <f>SUM('BW P&amp;L'!$B19:$D19)</f>
        <v/>
      </c>
      <c r="E16" s="11">
        <f>SUM('CED P&amp;L'!$B19:$D19)</f>
        <v/>
      </c>
      <c r="F16" s="11">
        <f>SUM('HB P&amp;L'!$B19:$D19)</f>
        <v/>
      </c>
      <c r="G16" s="11">
        <f>SUM('KIN P&amp;L'!$B19:$D19)</f>
        <v/>
      </c>
      <c r="H16" s="11">
        <f>SUM('MER P&amp;L'!$B19:$D19)</f>
        <v/>
      </c>
      <c r="I16" s="11">
        <f>SUM('SST P&amp;L'!$B19:$D19)</f>
        <v/>
      </c>
      <c r="J16" s="11">
        <f>SUM('HDN P&amp;L'!$B19:$D19)</f>
        <v/>
      </c>
      <c r="K16" s="11">
        <f>SUM('NDN P&amp;L'!$B19:$D19)</f>
        <v/>
      </c>
      <c r="L16" s="11">
        <f>SUM('SDN P&amp;L'!$B19:$D19)</f>
        <v/>
      </c>
      <c r="M16" s="11">
        <f>SUM('LE P&amp;L'!$B19:$D19)</f>
        <v/>
      </c>
      <c r="N16" s="11">
        <f>SUM('WH P&amp;L'!$B19:$D19)</f>
        <v/>
      </c>
      <c r="O16" s="11">
        <f>SUM('HS P&amp;L'!$B19:$D19)</f>
        <v/>
      </c>
      <c r="P16" s="11">
        <f>SUM('FH P&amp;L'!$B19:$D19)</f>
        <v/>
      </c>
      <c r="Q16" s="11">
        <f>SUM('HAB P&amp;L'!$B19:$D19)</f>
        <v/>
      </c>
      <c r="R16" s="11">
        <f>SUM('SALT P&amp;L'!$B19:$D19)</f>
        <v/>
      </c>
      <c r="S16" s="11">
        <f>SUM('KNL HO P&amp;L'!$B19:$D19)+SUM('CCL HO P&amp;L'!$B19:$D19)+SUM('YBHN HO P&amp;L'!$B19:$D19)+SUM('YBN HO P&amp;L'!$B19:$D19)+SUM('Moe2 P&amp;L'!$B19:$D19)</f>
        <v/>
      </c>
      <c r="T16" s="93">
        <f>SUM(B16:S16)</f>
        <v/>
      </c>
      <c r="U16" s="11">
        <f>SUM('ABA P&amp;L'!$E19:$G19)</f>
        <v/>
      </c>
      <c r="V16" s="11">
        <f>SUM('BK P&amp;L'!$E19:$G19)</f>
        <v/>
      </c>
      <c r="W16" s="11">
        <f>SUM('BW P&amp;L'!$E19:$G19)</f>
        <v/>
      </c>
      <c r="X16" s="11">
        <f>SUM('CED P&amp;L'!$E19:$G19)</f>
        <v/>
      </c>
      <c r="Y16" s="11">
        <f>SUM('HB P&amp;L'!$E19:$G19)</f>
        <v/>
      </c>
      <c r="Z16" s="11">
        <f>SUM('KIN P&amp;L'!$E19:$G19)</f>
        <v/>
      </c>
      <c r="AA16" s="11">
        <f>SUM('MER P&amp;L'!$E19:$G19)</f>
        <v/>
      </c>
      <c r="AB16" s="11">
        <f>SUM('SST P&amp;L'!$E19:$G19)</f>
        <v/>
      </c>
      <c r="AC16" s="11">
        <f>SUM('HDN P&amp;L'!$E19:$G19)</f>
        <v/>
      </c>
      <c r="AD16" s="11">
        <f>SUM('NDN P&amp;L'!$E19:$G19)</f>
        <v/>
      </c>
      <c r="AE16" s="11">
        <f>SUM('SDN P&amp;L'!$E19:$G19)</f>
        <v/>
      </c>
      <c r="AF16" s="11">
        <f>SUM('LE P&amp;L'!$E19:$G19)</f>
        <v/>
      </c>
      <c r="AG16" s="11">
        <f>SUM('WH P&amp;L'!$E19:$G19)</f>
        <v/>
      </c>
      <c r="AH16" s="11">
        <f>SUM('HS P&amp;L'!$E19:$G19)</f>
        <v/>
      </c>
      <c r="AI16" s="11">
        <f>SUM('FH P&amp;L'!$E19:$G19)</f>
        <v/>
      </c>
      <c r="AJ16" s="11">
        <f>SUM('HAB P&amp;L'!$E19:$G19)</f>
        <v/>
      </c>
      <c r="AK16" s="11">
        <f>SUM('SALT P&amp;L'!$E19:$G19)</f>
        <v/>
      </c>
      <c r="AL16" s="11">
        <f>SUM('KNL HO P&amp;L'!$E19:$G19)+SUM('CCL HO P&amp;L'!$E19:$G19)+SUM('YBHN HO P&amp;L'!$E19:$G19)+SUM('YBN HO P&amp;L'!$E19:$G19)+SUM('Moe2 P&amp;L'!$E19:$G19)</f>
        <v/>
      </c>
      <c r="AM16" s="93">
        <f>SUM(U16:AL16)</f>
        <v/>
      </c>
      <c r="AN16" s="11">
        <f>SUM('ABA P&amp;L'!$H19:$J19)</f>
        <v/>
      </c>
      <c r="AO16" s="11">
        <f>SUM('BK P&amp;L'!$H19:$J19)</f>
        <v/>
      </c>
      <c r="AP16" s="11">
        <f>SUM('BW P&amp;L'!$H19:$J19)</f>
        <v/>
      </c>
      <c r="AQ16" s="11">
        <f>SUM('CED P&amp;L'!$H19:$J19)</f>
        <v/>
      </c>
      <c r="AR16" s="11">
        <f>SUM('HB P&amp;L'!$H19:$J19)</f>
        <v/>
      </c>
      <c r="AS16" s="11">
        <f>SUM('KIN P&amp;L'!$H19:$J19)</f>
        <v/>
      </c>
      <c r="AT16" s="11">
        <f>SUM('MER P&amp;L'!$H19:$J19)</f>
        <v/>
      </c>
      <c r="AU16" s="11">
        <f>SUM('SST P&amp;L'!$H19:$J19)</f>
        <v/>
      </c>
      <c r="AV16" s="11">
        <f>SUM('HDN P&amp;L'!$H19:$J19)</f>
        <v/>
      </c>
      <c r="AW16" s="11">
        <f>SUM('NDN P&amp;L'!$H19:$J19)</f>
        <v/>
      </c>
      <c r="AX16" s="11">
        <f>SUM('SDN P&amp;L'!$H19:$J19)</f>
        <v/>
      </c>
      <c r="AY16" s="11">
        <f>SUM('LE P&amp;L'!$H19:$J19)</f>
        <v/>
      </c>
      <c r="AZ16" s="11">
        <f>SUM('WH P&amp;L'!$H19:$J19)</f>
        <v/>
      </c>
      <c r="BA16" s="11">
        <f>SUM('HS P&amp;L'!$H19:$J19)</f>
        <v/>
      </c>
      <c r="BB16" s="11">
        <f>SUM('FH P&amp;L'!$H19:$J19)</f>
        <v/>
      </c>
      <c r="BC16" s="11">
        <f>SUM('HAB P&amp;L'!$H19:$J19)</f>
        <v/>
      </c>
      <c r="BD16" s="11">
        <f>SUM('SALT P&amp;L'!$H19:$J19)</f>
        <v/>
      </c>
      <c r="BE16" s="11">
        <f>SUM('KNL HO P&amp;L'!$H19:$J19)+SUM('CCL HO P&amp;L'!$H19:$J19)+SUM('YBHN HO P&amp;L'!$H19:$J19)+SUM('YBN HO P&amp;L'!$H19:$J19)+SUM('Moe2 P&amp;L'!$H19:$J19)</f>
        <v/>
      </c>
      <c r="BF16" s="93">
        <f>SUM(AN16:BE16)</f>
        <v/>
      </c>
      <c r="BG16" s="11">
        <f>SUM('ABA P&amp;L'!$K19:$M19)</f>
        <v/>
      </c>
      <c r="BH16" s="11">
        <f>SUM('BK P&amp;L'!$K19:$M19)</f>
        <v/>
      </c>
      <c r="BI16" s="11">
        <f>SUM('BW P&amp;L'!$K19:$M19)</f>
        <v/>
      </c>
      <c r="BJ16" s="11">
        <f>SUM('CED P&amp;L'!$K19:$M19)</f>
        <v/>
      </c>
      <c r="BK16" s="11">
        <f>SUM('HB P&amp;L'!$K19:$M19)</f>
        <v/>
      </c>
      <c r="BL16" s="11">
        <f>SUM('KIN P&amp;L'!$K19:$M19)</f>
        <v/>
      </c>
      <c r="BM16" s="11">
        <f>SUM('MER P&amp;L'!$K19:$M19)</f>
        <v/>
      </c>
      <c r="BN16" s="11">
        <f>SUM('SST P&amp;L'!$K19:$M19)</f>
        <v/>
      </c>
      <c r="BO16" s="11">
        <f>SUM('HDN P&amp;L'!$K19:$M19)</f>
        <v/>
      </c>
      <c r="BP16" s="11">
        <f>SUM('NDN P&amp;L'!$K19:$M19)</f>
        <v/>
      </c>
      <c r="BQ16" s="11">
        <f>SUM('SDN P&amp;L'!$K19:$M19)</f>
        <v/>
      </c>
      <c r="BR16" s="11">
        <f>SUM('LE P&amp;L'!$K19:$M19)</f>
        <v/>
      </c>
      <c r="BS16" s="11">
        <f>SUM('WH P&amp;L'!$K19:$M19)</f>
        <v/>
      </c>
      <c r="BT16" s="11">
        <f>SUM('HS P&amp;L'!$K19:$M19)</f>
        <v/>
      </c>
      <c r="BU16" s="11">
        <f>SUM('FH P&amp;L'!$K19:$M19)</f>
        <v/>
      </c>
      <c r="BV16" s="11">
        <f>SUM('HAB P&amp;L'!$K19:$M19)</f>
        <v/>
      </c>
      <c r="BW16" s="11">
        <f>SUM('SALT P&amp;L'!$K19:$M19)</f>
        <v/>
      </c>
      <c r="BX16" s="11">
        <f>SUM('KNL HO P&amp;L'!$K19:$M19)+SUM('CCL HO P&amp;L'!$K19:$M19)+SUM('YBHN HO P&amp;L'!$K19:$M19)+SUM('YBN HO P&amp;L'!$K19:$M19)+SUM('Moe2 P&amp;L'!$K19:$M19)</f>
        <v/>
      </c>
      <c r="BY16" s="93">
        <f>SUM(BG16:BX16)</f>
        <v/>
      </c>
      <c r="BZ16" s="121">
        <f>BY16+BF16+AM16+T16</f>
        <v/>
      </c>
      <c r="CB16" s="94" t="n"/>
    </row>
    <row r="17" hidden="1" s="393">
      <c r="A17" s="120" t="inlineStr">
        <is>
          <t>Training</t>
        </is>
      </c>
      <c r="B17" s="11">
        <f>SUM('ABA P&amp;L'!$B20:$D20)</f>
        <v/>
      </c>
      <c r="C17" s="11">
        <f>SUM('BK P&amp;L'!$B20:$D20)</f>
        <v/>
      </c>
      <c r="D17" s="11">
        <f>SUM('BW P&amp;L'!$B20:$D20)</f>
        <v/>
      </c>
      <c r="E17" s="11">
        <f>SUM('CED P&amp;L'!$B20:$D20)</f>
        <v/>
      </c>
      <c r="F17" s="11">
        <f>SUM('HB P&amp;L'!$B20:$D20)</f>
        <v/>
      </c>
      <c r="G17" s="11">
        <f>SUM('KIN P&amp;L'!$B20:$D20)</f>
        <v/>
      </c>
      <c r="H17" s="11">
        <f>SUM('MER P&amp;L'!$B20:$D20)</f>
        <v/>
      </c>
      <c r="I17" s="11">
        <f>SUM('SST P&amp;L'!$B20:$D20)</f>
        <v/>
      </c>
      <c r="J17" s="11">
        <f>SUM('HDN P&amp;L'!$B20:$D20)</f>
        <v/>
      </c>
      <c r="K17" s="11">
        <f>SUM('NDN P&amp;L'!$B20:$D20)</f>
        <v/>
      </c>
      <c r="L17" s="11">
        <f>SUM('SDN P&amp;L'!$B20:$D20)</f>
        <v/>
      </c>
      <c r="M17" s="11">
        <f>SUM('LE P&amp;L'!$B20:$D20)</f>
        <v/>
      </c>
      <c r="N17" s="11">
        <f>SUM('WH P&amp;L'!$B20:$D20)</f>
        <v/>
      </c>
      <c r="O17" s="11">
        <f>SUM('HS P&amp;L'!$B20:$D20)</f>
        <v/>
      </c>
      <c r="P17" s="11">
        <f>SUM('FH P&amp;L'!$B20:$D20)</f>
        <v/>
      </c>
      <c r="Q17" s="11">
        <f>SUM('HAB P&amp;L'!$B20:$D20)</f>
        <v/>
      </c>
      <c r="R17" s="11">
        <f>SUM('SALT P&amp;L'!$B20:$D20)</f>
        <v/>
      </c>
      <c r="S17" s="11">
        <f>SUM('KNL HO P&amp;L'!$B20:$D20)+SUM('CCL HO P&amp;L'!$B20:$D20)+SUM('YBHN HO P&amp;L'!$B20:$D20)+SUM('YBN HO P&amp;L'!$B20:$D20)+SUM('Moe2 P&amp;L'!$B20:$D20)</f>
        <v/>
      </c>
      <c r="T17" s="93">
        <f>SUM(B17:S17)</f>
        <v/>
      </c>
      <c r="U17" s="11">
        <f>SUM('ABA P&amp;L'!$E20:$G20)</f>
        <v/>
      </c>
      <c r="V17" s="11">
        <f>SUM('BK P&amp;L'!$E20:$G20)</f>
        <v/>
      </c>
      <c r="W17" s="11">
        <f>SUM('BW P&amp;L'!$E20:$G20)</f>
        <v/>
      </c>
      <c r="X17" s="11">
        <f>SUM('CED P&amp;L'!$E20:$G20)</f>
        <v/>
      </c>
      <c r="Y17" s="11">
        <f>SUM('HB P&amp;L'!$E20:$G20)</f>
        <v/>
      </c>
      <c r="Z17" s="11">
        <f>SUM('KIN P&amp;L'!$E20:$G20)</f>
        <v/>
      </c>
      <c r="AA17" s="11">
        <f>SUM('MER P&amp;L'!$E20:$G20)</f>
        <v/>
      </c>
      <c r="AB17" s="11">
        <f>SUM('SST P&amp;L'!$E20:$G20)</f>
        <v/>
      </c>
      <c r="AC17" s="11">
        <f>SUM('HDN P&amp;L'!$E20:$G20)</f>
        <v/>
      </c>
      <c r="AD17" s="11">
        <f>SUM('NDN P&amp;L'!$E20:$G20)</f>
        <v/>
      </c>
      <c r="AE17" s="11">
        <f>SUM('SDN P&amp;L'!$E20:$G20)</f>
        <v/>
      </c>
      <c r="AF17" s="11">
        <f>SUM('LE P&amp;L'!$E20:$G20)</f>
        <v/>
      </c>
      <c r="AG17" s="11">
        <f>SUM('WH P&amp;L'!$E20:$G20)</f>
        <v/>
      </c>
      <c r="AH17" s="11">
        <f>SUM('HS P&amp;L'!$E20:$G20)</f>
        <v/>
      </c>
      <c r="AI17" s="11">
        <f>SUM('FH P&amp;L'!$E20:$G20)</f>
        <v/>
      </c>
      <c r="AJ17" s="11">
        <f>SUM('HAB P&amp;L'!$E20:$G20)</f>
        <v/>
      </c>
      <c r="AK17" s="11">
        <f>SUM('SALT P&amp;L'!$E20:$G20)</f>
        <v/>
      </c>
      <c r="AL17" s="11">
        <f>SUM('KNL HO P&amp;L'!$E20:$G20)+SUM('CCL HO P&amp;L'!$E20:$G20)+SUM('YBHN HO P&amp;L'!$E20:$G20)+SUM('YBN HO P&amp;L'!$E20:$G20)+SUM('Moe2 P&amp;L'!$E20:$G20)</f>
        <v/>
      </c>
      <c r="AM17" s="93">
        <f>SUM(U17:AL17)</f>
        <v/>
      </c>
      <c r="AN17" s="11">
        <f>SUM('ABA P&amp;L'!$H20:$J20)</f>
        <v/>
      </c>
      <c r="AO17" s="11">
        <f>SUM('BK P&amp;L'!$H20:$J20)</f>
        <v/>
      </c>
      <c r="AP17" s="11">
        <f>SUM('BW P&amp;L'!$H20:$J20)</f>
        <v/>
      </c>
      <c r="AQ17" s="11">
        <f>SUM('CED P&amp;L'!$H20:$J20)</f>
        <v/>
      </c>
      <c r="AR17" s="11">
        <f>SUM('HB P&amp;L'!$H20:$J20)</f>
        <v/>
      </c>
      <c r="AS17" s="11">
        <f>SUM('KIN P&amp;L'!$H20:$J20)</f>
        <v/>
      </c>
      <c r="AT17" s="11">
        <f>SUM('MER P&amp;L'!$H20:$J20)</f>
        <v/>
      </c>
      <c r="AU17" s="11">
        <f>SUM('SST P&amp;L'!$H20:$J20)</f>
        <v/>
      </c>
      <c r="AV17" s="11">
        <f>SUM('HDN P&amp;L'!$H20:$J20)</f>
        <v/>
      </c>
      <c r="AW17" s="11">
        <f>SUM('NDN P&amp;L'!$H20:$J20)</f>
        <v/>
      </c>
      <c r="AX17" s="11">
        <f>SUM('SDN P&amp;L'!$H20:$J20)</f>
        <v/>
      </c>
      <c r="AY17" s="11">
        <f>SUM('LE P&amp;L'!$H20:$J20)</f>
        <v/>
      </c>
      <c r="AZ17" s="11">
        <f>SUM('WH P&amp;L'!$H20:$J20)</f>
        <v/>
      </c>
      <c r="BA17" s="11">
        <f>SUM('HS P&amp;L'!$H20:$J20)</f>
        <v/>
      </c>
      <c r="BB17" s="11">
        <f>SUM('FH P&amp;L'!$H20:$J20)</f>
        <v/>
      </c>
      <c r="BC17" s="11">
        <f>SUM('HAB P&amp;L'!$H20:$J20)</f>
        <v/>
      </c>
      <c r="BD17" s="11">
        <f>SUM('SALT P&amp;L'!$H20:$J20)</f>
        <v/>
      </c>
      <c r="BE17" s="11">
        <f>SUM('KNL HO P&amp;L'!$H20:$J20)+SUM('CCL HO P&amp;L'!$H20:$J20)+SUM('YBHN HO P&amp;L'!$H20:$J20)+SUM('YBN HO P&amp;L'!$H20:$J20)+SUM('Moe2 P&amp;L'!$H20:$J20)</f>
        <v/>
      </c>
      <c r="BF17" s="93">
        <f>SUM(AN17:BE17)</f>
        <v/>
      </c>
      <c r="BG17" s="11">
        <f>SUM('ABA P&amp;L'!$K20:$M20)</f>
        <v/>
      </c>
      <c r="BH17" s="11">
        <f>SUM('BK P&amp;L'!$K20:$M20)</f>
        <v/>
      </c>
      <c r="BI17" s="11">
        <f>SUM('BW P&amp;L'!$K20:$M20)</f>
        <v/>
      </c>
      <c r="BJ17" s="11">
        <f>SUM('CED P&amp;L'!$K20:$M20)</f>
        <v/>
      </c>
      <c r="BK17" s="11">
        <f>SUM('HB P&amp;L'!$K20:$M20)</f>
        <v/>
      </c>
      <c r="BL17" s="11">
        <f>SUM('KIN P&amp;L'!$K20:$M20)</f>
        <v/>
      </c>
      <c r="BM17" s="11">
        <f>SUM('MER P&amp;L'!$K20:$M20)</f>
        <v/>
      </c>
      <c r="BN17" s="11">
        <f>SUM('SST P&amp;L'!$K20:$M20)</f>
        <v/>
      </c>
      <c r="BO17" s="11">
        <f>SUM('HDN P&amp;L'!$K20:$M20)</f>
        <v/>
      </c>
      <c r="BP17" s="11">
        <f>SUM('NDN P&amp;L'!$K20:$M20)</f>
        <v/>
      </c>
      <c r="BQ17" s="11">
        <f>SUM('SDN P&amp;L'!$K20:$M20)</f>
        <v/>
      </c>
      <c r="BR17" s="11">
        <f>SUM('LE P&amp;L'!$K20:$M20)</f>
        <v/>
      </c>
      <c r="BS17" s="11">
        <f>SUM('WH P&amp;L'!$K20:$M20)</f>
        <v/>
      </c>
      <c r="BT17" s="11">
        <f>SUM('HS P&amp;L'!$K20:$M20)</f>
        <v/>
      </c>
      <c r="BU17" s="11">
        <f>SUM('FH P&amp;L'!$K20:$M20)</f>
        <v/>
      </c>
      <c r="BV17" s="11">
        <f>SUM('HAB P&amp;L'!$K20:$M20)</f>
        <v/>
      </c>
      <c r="BW17" s="11">
        <f>SUM('SALT P&amp;L'!$K20:$M20)</f>
        <v/>
      </c>
      <c r="BX17" s="11">
        <f>SUM('KNL HO P&amp;L'!$K20:$M20)+SUM('CCL HO P&amp;L'!$K20:$M20)+SUM('YBHN HO P&amp;L'!$K20:$M20)+SUM('YBN HO P&amp;L'!$K20:$M20)+SUM('Moe2 P&amp;L'!$K20:$M20)</f>
        <v/>
      </c>
      <c r="BY17" s="93">
        <f>SUM(BG17:BX17)</f>
        <v/>
      </c>
      <c r="BZ17" s="121">
        <f>BY17+BF17+AM17+T17</f>
        <v/>
      </c>
      <c r="CB17" s="94" t="n"/>
    </row>
    <row r="18" hidden="1" s="393">
      <c r="A18" s="120" t="inlineStr">
        <is>
          <t>Staff Welfare</t>
        </is>
      </c>
      <c r="B18" s="11">
        <f>SUM('ABA P&amp;L'!$B21:$D21)</f>
        <v/>
      </c>
      <c r="C18" s="11">
        <f>SUM('BK P&amp;L'!$B21:$D21)</f>
        <v/>
      </c>
      <c r="D18" s="11">
        <f>SUM('BW P&amp;L'!$B21:$D21)</f>
        <v/>
      </c>
      <c r="E18" s="11">
        <f>SUM('CED P&amp;L'!$B21:$D21)</f>
        <v/>
      </c>
      <c r="F18" s="11">
        <f>SUM('HB P&amp;L'!$B21:$D21)</f>
        <v/>
      </c>
      <c r="G18" s="11">
        <f>SUM('KIN P&amp;L'!$B21:$D21)</f>
        <v/>
      </c>
      <c r="H18" s="11">
        <f>SUM('MER P&amp;L'!$B21:$D21)</f>
        <v/>
      </c>
      <c r="I18" s="11">
        <f>SUM('SST P&amp;L'!$B21:$D21)</f>
        <v/>
      </c>
      <c r="J18" s="11">
        <f>SUM('HDN P&amp;L'!$B21:$D21)</f>
        <v/>
      </c>
      <c r="K18" s="11">
        <f>SUM('NDN P&amp;L'!$B21:$D21)</f>
        <v/>
      </c>
      <c r="L18" s="11">
        <f>SUM('SDN P&amp;L'!$B21:$D21)</f>
        <v/>
      </c>
      <c r="M18" s="11">
        <f>SUM('LE P&amp;L'!$B21:$D21)</f>
        <v/>
      </c>
      <c r="N18" s="11">
        <f>SUM('WH P&amp;L'!$B21:$D21)</f>
        <v/>
      </c>
      <c r="O18" s="11">
        <f>SUM('HS P&amp;L'!$B21:$D21)</f>
        <v/>
      </c>
      <c r="P18" s="11">
        <f>SUM('FH P&amp;L'!$B21:$D21)</f>
        <v/>
      </c>
      <c r="Q18" s="11">
        <f>SUM('HAB P&amp;L'!$B21:$D21)</f>
        <v/>
      </c>
      <c r="R18" s="11">
        <f>SUM('SALT P&amp;L'!$B21:$D21)</f>
        <v/>
      </c>
      <c r="S18" s="11">
        <f>SUM('KNL HO P&amp;L'!$B21:$D21)+SUM('CCL HO P&amp;L'!$B21:$D21)+SUM('YBHN HO P&amp;L'!$B21:$D21)+SUM('YBN HO P&amp;L'!$B21:$D21)+SUM('Moe2 P&amp;L'!$B21:$D21)</f>
        <v/>
      </c>
      <c r="T18" s="93">
        <f>SUM(B18:S18)</f>
        <v/>
      </c>
      <c r="U18" s="11">
        <f>SUM('ABA P&amp;L'!$E21:$G21)</f>
        <v/>
      </c>
      <c r="V18" s="11">
        <f>SUM('BK P&amp;L'!$E21:$G21)</f>
        <v/>
      </c>
      <c r="W18" s="11">
        <f>SUM('BW P&amp;L'!$E21:$G21)</f>
        <v/>
      </c>
      <c r="X18" s="11">
        <f>SUM('CED P&amp;L'!$E21:$G21)</f>
        <v/>
      </c>
      <c r="Y18" s="11">
        <f>SUM('HB P&amp;L'!$E21:$G21)</f>
        <v/>
      </c>
      <c r="Z18" s="11">
        <f>SUM('KIN P&amp;L'!$E21:$G21)</f>
        <v/>
      </c>
      <c r="AA18" s="11">
        <f>SUM('MER P&amp;L'!$E21:$G21)</f>
        <v/>
      </c>
      <c r="AB18" s="11">
        <f>SUM('SST P&amp;L'!$E21:$G21)</f>
        <v/>
      </c>
      <c r="AC18" s="11">
        <f>SUM('HDN P&amp;L'!$E21:$G21)</f>
        <v/>
      </c>
      <c r="AD18" s="11">
        <f>SUM('NDN P&amp;L'!$E21:$G21)</f>
        <v/>
      </c>
      <c r="AE18" s="11">
        <f>SUM('SDN P&amp;L'!$E21:$G21)</f>
        <v/>
      </c>
      <c r="AF18" s="11">
        <f>SUM('LE P&amp;L'!$E21:$G21)</f>
        <v/>
      </c>
      <c r="AG18" s="11">
        <f>SUM('WH P&amp;L'!$E21:$G21)</f>
        <v/>
      </c>
      <c r="AH18" s="11">
        <f>SUM('HS P&amp;L'!$E21:$G21)</f>
        <v/>
      </c>
      <c r="AI18" s="11">
        <f>SUM('FH P&amp;L'!$E21:$G21)</f>
        <v/>
      </c>
      <c r="AJ18" s="11">
        <f>SUM('HAB P&amp;L'!$E21:$G21)</f>
        <v/>
      </c>
      <c r="AK18" s="11">
        <f>SUM('SALT P&amp;L'!$E21:$G21)</f>
        <v/>
      </c>
      <c r="AL18" s="11">
        <f>SUM('KNL HO P&amp;L'!$E21:$G21)+SUM('CCL HO P&amp;L'!$E21:$G21)+SUM('YBHN HO P&amp;L'!$E21:$G21)+SUM('YBN HO P&amp;L'!$E21:$G21)+SUM('Moe2 P&amp;L'!$E21:$G21)</f>
        <v/>
      </c>
      <c r="AM18" s="93">
        <f>SUM(U18:AL18)</f>
        <v/>
      </c>
      <c r="AN18" s="11">
        <f>SUM('ABA P&amp;L'!$H21:$J21)</f>
        <v/>
      </c>
      <c r="AO18" s="11">
        <f>SUM('BK P&amp;L'!$H21:$J21)</f>
        <v/>
      </c>
      <c r="AP18" s="11">
        <f>SUM('BW P&amp;L'!$H21:$J21)</f>
        <v/>
      </c>
      <c r="AQ18" s="11">
        <f>SUM('CED P&amp;L'!$H21:$J21)</f>
        <v/>
      </c>
      <c r="AR18" s="11">
        <f>SUM('HB P&amp;L'!$H21:$J21)</f>
        <v/>
      </c>
      <c r="AS18" s="11">
        <f>SUM('KIN P&amp;L'!$H21:$J21)</f>
        <v/>
      </c>
      <c r="AT18" s="11">
        <f>SUM('MER P&amp;L'!$H21:$J21)</f>
        <v/>
      </c>
      <c r="AU18" s="11">
        <f>SUM('SST P&amp;L'!$H21:$J21)</f>
        <v/>
      </c>
      <c r="AV18" s="11">
        <f>SUM('HDN P&amp;L'!$H21:$J21)</f>
        <v/>
      </c>
      <c r="AW18" s="11">
        <f>SUM('NDN P&amp;L'!$H21:$J21)</f>
        <v/>
      </c>
      <c r="AX18" s="11">
        <f>SUM('SDN P&amp;L'!$H21:$J21)</f>
        <v/>
      </c>
      <c r="AY18" s="11">
        <f>SUM('LE P&amp;L'!$H21:$J21)</f>
        <v/>
      </c>
      <c r="AZ18" s="11">
        <f>SUM('WH P&amp;L'!$H21:$J21)</f>
        <v/>
      </c>
      <c r="BA18" s="11">
        <f>SUM('HS P&amp;L'!$H21:$J21)</f>
        <v/>
      </c>
      <c r="BB18" s="11">
        <f>SUM('FH P&amp;L'!$H21:$J21)</f>
        <v/>
      </c>
      <c r="BC18" s="11">
        <f>SUM('HAB P&amp;L'!$H21:$J21)</f>
        <v/>
      </c>
      <c r="BD18" s="11">
        <f>SUM('SALT P&amp;L'!$H21:$J21)</f>
        <v/>
      </c>
      <c r="BE18" s="11">
        <f>SUM('KNL HO P&amp;L'!$H21:$J21)+SUM('CCL HO P&amp;L'!$H21:$J21)+SUM('YBHN HO P&amp;L'!$H21:$J21)+SUM('YBN HO P&amp;L'!$H21:$J21)+SUM('Moe2 P&amp;L'!$H21:$J21)</f>
        <v/>
      </c>
      <c r="BF18" s="93">
        <f>SUM(AN18:BE18)</f>
        <v/>
      </c>
      <c r="BG18" s="11">
        <f>SUM('ABA P&amp;L'!$K21:$M21)</f>
        <v/>
      </c>
      <c r="BH18" s="11">
        <f>SUM('BK P&amp;L'!$K21:$M21)</f>
        <v/>
      </c>
      <c r="BI18" s="11">
        <f>SUM('BW P&amp;L'!$K21:$M21)</f>
        <v/>
      </c>
      <c r="BJ18" s="11">
        <f>SUM('CED P&amp;L'!$K21:$M21)</f>
        <v/>
      </c>
      <c r="BK18" s="11">
        <f>SUM('HB P&amp;L'!$K21:$M21)</f>
        <v/>
      </c>
      <c r="BL18" s="11">
        <f>SUM('KIN P&amp;L'!$K21:$M21)</f>
        <v/>
      </c>
      <c r="BM18" s="11">
        <f>SUM('MER P&amp;L'!$K21:$M21)</f>
        <v/>
      </c>
      <c r="BN18" s="11">
        <f>SUM('SST P&amp;L'!$K21:$M21)</f>
        <v/>
      </c>
      <c r="BO18" s="11">
        <f>SUM('HDN P&amp;L'!$K21:$M21)</f>
        <v/>
      </c>
      <c r="BP18" s="11">
        <f>SUM('NDN P&amp;L'!$K21:$M21)</f>
        <v/>
      </c>
      <c r="BQ18" s="11">
        <f>SUM('SDN P&amp;L'!$K21:$M21)</f>
        <v/>
      </c>
      <c r="BR18" s="11">
        <f>SUM('LE P&amp;L'!$K21:$M21)</f>
        <v/>
      </c>
      <c r="BS18" s="11">
        <f>SUM('WH P&amp;L'!$K21:$M21)</f>
        <v/>
      </c>
      <c r="BT18" s="11">
        <f>SUM('HS P&amp;L'!$K21:$M21)</f>
        <v/>
      </c>
      <c r="BU18" s="11">
        <f>SUM('FH P&amp;L'!$K21:$M21)</f>
        <v/>
      </c>
      <c r="BV18" s="11">
        <f>SUM('HAB P&amp;L'!$K21:$M21)</f>
        <v/>
      </c>
      <c r="BW18" s="11">
        <f>SUM('SALT P&amp;L'!$K21:$M21)</f>
        <v/>
      </c>
      <c r="BX18" s="11">
        <f>SUM('KNL HO P&amp;L'!$K21:$M21)+SUM('CCL HO P&amp;L'!$K21:$M21)+SUM('YBHN HO P&amp;L'!$K21:$M21)+SUM('YBN HO P&amp;L'!$K21:$M21)+SUM('Moe2 P&amp;L'!$K21:$M21)</f>
        <v/>
      </c>
      <c r="BY18" s="93">
        <f>SUM(BG18:BX18)</f>
        <v/>
      </c>
      <c r="BZ18" s="121">
        <f>BY18+BF18+AM18+T18</f>
        <v/>
      </c>
      <c r="CB18" s="94" t="n"/>
    </row>
    <row r="19" hidden="1" s="393">
      <c r="A19" s="120" t="inlineStr">
        <is>
          <t>Recruitment</t>
        </is>
      </c>
      <c r="B19" s="11">
        <f>SUM('ABA P&amp;L'!$B22:$D22)</f>
        <v/>
      </c>
      <c r="C19" s="11">
        <f>SUM('BK P&amp;L'!$B22:$D22)</f>
        <v/>
      </c>
      <c r="D19" s="11">
        <f>SUM('BW P&amp;L'!$B22:$D22)</f>
        <v/>
      </c>
      <c r="E19" s="11">
        <f>SUM('CED P&amp;L'!$B22:$D22)</f>
        <v/>
      </c>
      <c r="F19" s="11">
        <f>SUM('HB P&amp;L'!$B22:$D22)</f>
        <v/>
      </c>
      <c r="G19" s="11">
        <f>SUM('KIN P&amp;L'!$B22:$D22)</f>
        <v/>
      </c>
      <c r="H19" s="11">
        <f>SUM('MER P&amp;L'!$B22:$D22)</f>
        <v/>
      </c>
      <c r="I19" s="11">
        <f>SUM('SST P&amp;L'!$B22:$D22)</f>
        <v/>
      </c>
      <c r="J19" s="11">
        <f>SUM('HDN P&amp;L'!$B22:$D22)</f>
        <v/>
      </c>
      <c r="K19" s="11">
        <f>SUM('NDN P&amp;L'!$B22:$D22)</f>
        <v/>
      </c>
      <c r="L19" s="11">
        <f>SUM('SDN P&amp;L'!$B22:$D22)</f>
        <v/>
      </c>
      <c r="M19" s="11">
        <f>SUM('LE P&amp;L'!$B22:$D22)</f>
        <v/>
      </c>
      <c r="N19" s="11">
        <f>SUM('WH P&amp;L'!$B22:$D22)</f>
        <v/>
      </c>
      <c r="O19" s="11">
        <f>SUM('HS P&amp;L'!$B22:$D22)</f>
        <v/>
      </c>
      <c r="P19" s="11">
        <f>SUM('FH P&amp;L'!$B22:$D22)</f>
        <v/>
      </c>
      <c r="Q19" s="11">
        <f>SUM('HAB P&amp;L'!$B22:$D22)</f>
        <v/>
      </c>
      <c r="R19" s="11">
        <f>SUM('SALT P&amp;L'!$B22:$D22)</f>
        <v/>
      </c>
      <c r="S19" s="11">
        <f>SUM('KNL HO P&amp;L'!$B22:$D22)+SUM('CCL HO P&amp;L'!$B22:$D22)+SUM('YBHN HO P&amp;L'!$B22:$D22)+SUM('YBN HO P&amp;L'!$B22:$D22)+SUM('Moe2 P&amp;L'!$B22:$D22)</f>
        <v/>
      </c>
      <c r="T19" s="93">
        <f>SUM(B19:S19)</f>
        <v/>
      </c>
      <c r="U19" s="11">
        <f>SUM('ABA P&amp;L'!$E22:$G22)</f>
        <v/>
      </c>
      <c r="V19" s="11">
        <f>SUM('BK P&amp;L'!$E22:$G22)</f>
        <v/>
      </c>
      <c r="W19" s="11">
        <f>SUM('BW P&amp;L'!$E22:$G22)</f>
        <v/>
      </c>
      <c r="X19" s="11">
        <f>SUM('CED P&amp;L'!$E22:$G22)</f>
        <v/>
      </c>
      <c r="Y19" s="11">
        <f>SUM('HB P&amp;L'!$E22:$G22)</f>
        <v/>
      </c>
      <c r="Z19" s="11">
        <f>SUM('KIN P&amp;L'!$E22:$G22)</f>
        <v/>
      </c>
      <c r="AA19" s="11">
        <f>SUM('MER P&amp;L'!$E22:$G22)</f>
        <v/>
      </c>
      <c r="AB19" s="11">
        <f>SUM('SST P&amp;L'!$E22:$G22)</f>
        <v/>
      </c>
      <c r="AC19" s="11">
        <f>SUM('HDN P&amp;L'!$E22:$G22)</f>
        <v/>
      </c>
      <c r="AD19" s="11">
        <f>SUM('NDN P&amp;L'!$E22:$G22)</f>
        <v/>
      </c>
      <c r="AE19" s="11">
        <f>SUM('SDN P&amp;L'!$E22:$G22)</f>
        <v/>
      </c>
      <c r="AF19" s="11">
        <f>SUM('LE P&amp;L'!$E22:$G22)</f>
        <v/>
      </c>
      <c r="AG19" s="11">
        <f>SUM('WH P&amp;L'!$E22:$G22)</f>
        <v/>
      </c>
      <c r="AH19" s="11">
        <f>SUM('HS P&amp;L'!$E22:$G22)</f>
        <v/>
      </c>
      <c r="AI19" s="11">
        <f>SUM('FH P&amp;L'!$E22:$G22)</f>
        <v/>
      </c>
      <c r="AJ19" s="11">
        <f>SUM('HAB P&amp;L'!$E22:$G22)</f>
        <v/>
      </c>
      <c r="AK19" s="11">
        <f>SUM('SALT P&amp;L'!$E22:$G22)</f>
        <v/>
      </c>
      <c r="AL19" s="11">
        <f>SUM('KNL HO P&amp;L'!$E22:$G22)+SUM('CCL HO P&amp;L'!$E22:$G22)+SUM('YBHN HO P&amp;L'!$E22:$G22)+SUM('YBN HO P&amp;L'!$E22:$G22)+SUM('Moe2 P&amp;L'!$E22:$G22)</f>
        <v/>
      </c>
      <c r="AM19" s="93">
        <f>SUM(U19:AL19)</f>
        <v/>
      </c>
      <c r="AN19" s="11">
        <f>SUM('ABA P&amp;L'!$H22:$J22)</f>
        <v/>
      </c>
      <c r="AO19" s="11">
        <f>SUM('BK P&amp;L'!$H22:$J22)</f>
        <v/>
      </c>
      <c r="AP19" s="11">
        <f>SUM('BW P&amp;L'!$H22:$J22)</f>
        <v/>
      </c>
      <c r="AQ19" s="11">
        <f>SUM('CED P&amp;L'!$H22:$J22)</f>
        <v/>
      </c>
      <c r="AR19" s="11">
        <f>SUM('HB P&amp;L'!$H22:$J22)</f>
        <v/>
      </c>
      <c r="AS19" s="11">
        <f>SUM('KIN P&amp;L'!$H22:$J22)</f>
        <v/>
      </c>
      <c r="AT19" s="11">
        <f>SUM('MER P&amp;L'!$H22:$J22)</f>
        <v/>
      </c>
      <c r="AU19" s="11">
        <f>SUM('SST P&amp;L'!$H22:$J22)</f>
        <v/>
      </c>
      <c r="AV19" s="11">
        <f>SUM('HDN P&amp;L'!$H22:$J22)</f>
        <v/>
      </c>
      <c r="AW19" s="11">
        <f>SUM('NDN P&amp;L'!$H22:$J22)</f>
        <v/>
      </c>
      <c r="AX19" s="11">
        <f>SUM('SDN P&amp;L'!$H22:$J22)</f>
        <v/>
      </c>
      <c r="AY19" s="11">
        <f>SUM('LE P&amp;L'!$H22:$J22)</f>
        <v/>
      </c>
      <c r="AZ19" s="11">
        <f>SUM('WH P&amp;L'!$H22:$J22)</f>
        <v/>
      </c>
      <c r="BA19" s="11">
        <f>SUM('HS P&amp;L'!$H22:$J22)</f>
        <v/>
      </c>
      <c r="BB19" s="11">
        <f>SUM('FH P&amp;L'!$H22:$J22)</f>
        <v/>
      </c>
      <c r="BC19" s="11">
        <f>SUM('HAB P&amp;L'!$H22:$J22)</f>
        <v/>
      </c>
      <c r="BD19" s="11">
        <f>SUM('SALT P&amp;L'!$H22:$J22)</f>
        <v/>
      </c>
      <c r="BE19" s="11">
        <f>SUM('KNL HO P&amp;L'!$H22:$J22)+SUM('CCL HO P&amp;L'!$H22:$J22)+SUM('YBHN HO P&amp;L'!$H22:$J22)+SUM('YBN HO P&amp;L'!$H22:$J22)+SUM('Moe2 P&amp;L'!$H22:$J22)</f>
        <v/>
      </c>
      <c r="BF19" s="93">
        <f>SUM(AN19:BE19)</f>
        <v/>
      </c>
      <c r="BG19" s="11">
        <f>SUM('ABA P&amp;L'!$K22:$M22)</f>
        <v/>
      </c>
      <c r="BH19" s="11">
        <f>SUM('BK P&amp;L'!$K22:$M22)</f>
        <v/>
      </c>
      <c r="BI19" s="11">
        <f>SUM('BW P&amp;L'!$K22:$M22)</f>
        <v/>
      </c>
      <c r="BJ19" s="11">
        <f>SUM('CED P&amp;L'!$K22:$M22)</f>
        <v/>
      </c>
      <c r="BK19" s="11">
        <f>SUM('HB P&amp;L'!$K22:$M22)</f>
        <v/>
      </c>
      <c r="BL19" s="11">
        <f>SUM('KIN P&amp;L'!$K22:$M22)</f>
        <v/>
      </c>
      <c r="BM19" s="11">
        <f>SUM('MER P&amp;L'!$K22:$M22)</f>
        <v/>
      </c>
      <c r="BN19" s="11">
        <f>SUM('SST P&amp;L'!$K22:$M22)</f>
        <v/>
      </c>
      <c r="BO19" s="11">
        <f>SUM('HDN P&amp;L'!$K22:$M22)</f>
        <v/>
      </c>
      <c r="BP19" s="11">
        <f>SUM('NDN P&amp;L'!$K22:$M22)</f>
        <v/>
      </c>
      <c r="BQ19" s="11">
        <f>SUM('SDN P&amp;L'!$K22:$M22)</f>
        <v/>
      </c>
      <c r="BR19" s="11">
        <f>SUM('LE P&amp;L'!$K22:$M22)</f>
        <v/>
      </c>
      <c r="BS19" s="11">
        <f>SUM('WH P&amp;L'!$K22:$M22)</f>
        <v/>
      </c>
      <c r="BT19" s="11">
        <f>SUM('HS P&amp;L'!$K22:$M22)</f>
        <v/>
      </c>
      <c r="BU19" s="11">
        <f>SUM('FH P&amp;L'!$K22:$M22)</f>
        <v/>
      </c>
      <c r="BV19" s="11">
        <f>SUM('HAB P&amp;L'!$K22:$M22)</f>
        <v/>
      </c>
      <c r="BW19" s="11">
        <f>SUM('SALT P&amp;L'!$K22:$M22)</f>
        <v/>
      </c>
      <c r="BX19" s="11">
        <f>SUM('KNL HO P&amp;L'!$K22:$M22)+SUM('CCL HO P&amp;L'!$K22:$M22)+SUM('YBHN HO P&amp;L'!$K22:$M22)+SUM('YBN HO P&amp;L'!$K22:$M22)+SUM('Moe2 P&amp;L'!$K22:$M22)</f>
        <v/>
      </c>
      <c r="BY19" s="93">
        <f>SUM(BG19:BX19)</f>
        <v/>
      </c>
      <c r="BZ19" s="121">
        <f>BY19+BF19+AM19+T19</f>
        <v/>
      </c>
      <c r="CB19" s="94" t="n"/>
    </row>
    <row r="20" hidden="1" s="393">
      <c r="A20" s="120" t="inlineStr">
        <is>
          <t>Rewards &amp; Recognition</t>
        </is>
      </c>
      <c r="B20" s="11">
        <f>SUM('ABA P&amp;L'!$B23:$D23)</f>
        <v/>
      </c>
      <c r="C20" s="11">
        <f>SUM('BK P&amp;L'!$B23:$D23)</f>
        <v/>
      </c>
      <c r="D20" s="11">
        <f>SUM('BW P&amp;L'!$B23:$D23)</f>
        <v/>
      </c>
      <c r="E20" s="11">
        <f>SUM('CED P&amp;L'!$B23:$D23)</f>
        <v/>
      </c>
      <c r="F20" s="11">
        <f>SUM('HB P&amp;L'!$B23:$D23)</f>
        <v/>
      </c>
      <c r="G20" s="11">
        <f>SUM('KIN P&amp;L'!$B23:$D23)</f>
        <v/>
      </c>
      <c r="H20" s="11">
        <f>SUM('MER P&amp;L'!$B23:$D23)</f>
        <v/>
      </c>
      <c r="I20" s="11">
        <f>SUM('SST P&amp;L'!$B23:$D23)</f>
        <v/>
      </c>
      <c r="J20" s="11">
        <f>SUM('HDN P&amp;L'!$B23:$D23)</f>
        <v/>
      </c>
      <c r="K20" s="11">
        <f>SUM('NDN P&amp;L'!$B23:$D23)</f>
        <v/>
      </c>
      <c r="L20" s="11">
        <f>SUM('SDN P&amp;L'!$B23:$D23)</f>
        <v/>
      </c>
      <c r="M20" s="11">
        <f>SUM('LE P&amp;L'!$B23:$D23)</f>
        <v/>
      </c>
      <c r="N20" s="11">
        <f>SUM('WH P&amp;L'!$B23:$D23)</f>
        <v/>
      </c>
      <c r="O20" s="11">
        <f>SUM('HS P&amp;L'!$B23:$D23)</f>
        <v/>
      </c>
      <c r="P20" s="11">
        <f>SUM('FH P&amp;L'!$B23:$D23)</f>
        <v/>
      </c>
      <c r="Q20" s="11">
        <f>SUM('HAB P&amp;L'!$B23:$D23)</f>
        <v/>
      </c>
      <c r="R20" s="11">
        <f>SUM('SALT P&amp;L'!$B23:$D23)</f>
        <v/>
      </c>
      <c r="S20" s="11">
        <f>SUM('KNL HO P&amp;L'!$B23:$D23)+SUM('CCL HO P&amp;L'!$B23:$D23)+SUM('YBHN HO P&amp;L'!$B23:$D23)+SUM('YBN HO P&amp;L'!$B23:$D23)+SUM('Moe2 P&amp;L'!$B23:$D23)</f>
        <v/>
      </c>
      <c r="T20" s="93">
        <f>SUM(B20:S20)</f>
        <v/>
      </c>
      <c r="U20" s="11">
        <f>SUM('ABA P&amp;L'!$E23:$G23)</f>
        <v/>
      </c>
      <c r="V20" s="11">
        <f>SUM('BK P&amp;L'!$E23:$G23)</f>
        <v/>
      </c>
      <c r="W20" s="11">
        <f>SUM('BW P&amp;L'!$E23:$G23)</f>
        <v/>
      </c>
      <c r="X20" s="11">
        <f>SUM('CED P&amp;L'!$E23:$G23)</f>
        <v/>
      </c>
      <c r="Y20" s="11">
        <f>SUM('HB P&amp;L'!$E23:$G23)</f>
        <v/>
      </c>
      <c r="Z20" s="11">
        <f>SUM('KIN P&amp;L'!$E23:$G23)</f>
        <v/>
      </c>
      <c r="AA20" s="11">
        <f>SUM('MER P&amp;L'!$E23:$G23)</f>
        <v/>
      </c>
      <c r="AB20" s="11">
        <f>SUM('SST P&amp;L'!$E23:$G23)</f>
        <v/>
      </c>
      <c r="AC20" s="11">
        <f>SUM('HDN P&amp;L'!$E23:$G23)</f>
        <v/>
      </c>
      <c r="AD20" s="11">
        <f>SUM('NDN P&amp;L'!$E23:$G23)</f>
        <v/>
      </c>
      <c r="AE20" s="11">
        <f>SUM('SDN P&amp;L'!$E23:$G23)</f>
        <v/>
      </c>
      <c r="AF20" s="11">
        <f>SUM('LE P&amp;L'!$E23:$G23)</f>
        <v/>
      </c>
      <c r="AG20" s="11">
        <f>SUM('WH P&amp;L'!$E23:$G23)</f>
        <v/>
      </c>
      <c r="AH20" s="11">
        <f>SUM('HS P&amp;L'!$E23:$G23)</f>
        <v/>
      </c>
      <c r="AI20" s="11">
        <f>SUM('FH P&amp;L'!$E23:$G23)</f>
        <v/>
      </c>
      <c r="AJ20" s="11">
        <f>SUM('HAB P&amp;L'!$E23:$G23)</f>
        <v/>
      </c>
      <c r="AK20" s="11">
        <f>SUM('SALT P&amp;L'!$E23:$G23)</f>
        <v/>
      </c>
      <c r="AL20" s="11">
        <f>SUM('KNL HO P&amp;L'!$E23:$G23)+SUM('CCL HO P&amp;L'!$E23:$G23)+SUM('YBHN HO P&amp;L'!$E23:$G23)+SUM('YBN HO P&amp;L'!$E23:$G23)+SUM('Moe2 P&amp;L'!$E23:$G23)</f>
        <v/>
      </c>
      <c r="AM20" s="93">
        <f>SUM(U20:AL20)</f>
        <v/>
      </c>
      <c r="AN20" s="11">
        <f>SUM('ABA P&amp;L'!$H23:$J23)</f>
        <v/>
      </c>
      <c r="AO20" s="11">
        <f>SUM('BK P&amp;L'!$H23:$J23)</f>
        <v/>
      </c>
      <c r="AP20" s="11">
        <f>SUM('BW P&amp;L'!$H23:$J23)</f>
        <v/>
      </c>
      <c r="AQ20" s="11">
        <f>SUM('CED P&amp;L'!$H23:$J23)</f>
        <v/>
      </c>
      <c r="AR20" s="11">
        <f>SUM('HB P&amp;L'!$H23:$J23)</f>
        <v/>
      </c>
      <c r="AS20" s="11">
        <f>SUM('KIN P&amp;L'!$H23:$J23)</f>
        <v/>
      </c>
      <c r="AT20" s="11">
        <f>SUM('MER P&amp;L'!$H23:$J23)</f>
        <v/>
      </c>
      <c r="AU20" s="11">
        <f>SUM('SST P&amp;L'!$H23:$J23)</f>
        <v/>
      </c>
      <c r="AV20" s="11">
        <f>SUM('HDN P&amp;L'!$H23:$J23)</f>
        <v/>
      </c>
      <c r="AW20" s="11">
        <f>SUM('NDN P&amp;L'!$H23:$J23)</f>
        <v/>
      </c>
      <c r="AX20" s="11">
        <f>SUM('SDN P&amp;L'!$H23:$J23)</f>
        <v/>
      </c>
      <c r="AY20" s="11">
        <f>SUM('LE P&amp;L'!$H23:$J23)</f>
        <v/>
      </c>
      <c r="AZ20" s="11">
        <f>SUM('WH P&amp;L'!$H23:$J23)</f>
        <v/>
      </c>
      <c r="BA20" s="11">
        <f>SUM('HS P&amp;L'!$H23:$J23)</f>
        <v/>
      </c>
      <c r="BB20" s="11">
        <f>SUM('FH P&amp;L'!$H23:$J23)</f>
        <v/>
      </c>
      <c r="BC20" s="11">
        <f>SUM('HAB P&amp;L'!$H23:$J23)</f>
        <v/>
      </c>
      <c r="BD20" s="11">
        <f>SUM('SALT P&amp;L'!$H23:$J23)</f>
        <v/>
      </c>
      <c r="BE20" s="11">
        <f>SUM('KNL HO P&amp;L'!$H23:$J23)+SUM('CCL HO P&amp;L'!$H23:$J23)+SUM('YBHN HO P&amp;L'!$H23:$J23)+SUM('YBN HO P&amp;L'!$H23:$J23)+SUM('Moe2 P&amp;L'!$H23:$J23)</f>
        <v/>
      </c>
      <c r="BF20" s="93">
        <f>SUM(AN20:BE20)</f>
        <v/>
      </c>
      <c r="BG20" s="11">
        <f>SUM('ABA P&amp;L'!$K23:$M23)</f>
        <v/>
      </c>
      <c r="BH20" s="11">
        <f>SUM('BK P&amp;L'!$K23:$M23)</f>
        <v/>
      </c>
      <c r="BI20" s="11">
        <f>SUM('BW P&amp;L'!$K23:$M23)</f>
        <v/>
      </c>
      <c r="BJ20" s="11">
        <f>SUM('CED P&amp;L'!$K23:$M23)</f>
        <v/>
      </c>
      <c r="BK20" s="11">
        <f>SUM('HB P&amp;L'!$K23:$M23)</f>
        <v/>
      </c>
      <c r="BL20" s="11">
        <f>SUM('KIN P&amp;L'!$K23:$M23)</f>
        <v/>
      </c>
      <c r="BM20" s="11">
        <f>SUM('MER P&amp;L'!$K23:$M23)</f>
        <v/>
      </c>
      <c r="BN20" s="11">
        <f>SUM('SST P&amp;L'!$K23:$M23)</f>
        <v/>
      </c>
      <c r="BO20" s="11">
        <f>SUM('HDN P&amp;L'!$K23:$M23)</f>
        <v/>
      </c>
      <c r="BP20" s="11">
        <f>SUM('NDN P&amp;L'!$K23:$M23)</f>
        <v/>
      </c>
      <c r="BQ20" s="11">
        <f>SUM('SDN P&amp;L'!$K23:$M23)</f>
        <v/>
      </c>
      <c r="BR20" s="11">
        <f>SUM('LE P&amp;L'!$K23:$M23)</f>
        <v/>
      </c>
      <c r="BS20" s="11">
        <f>SUM('WH P&amp;L'!$K23:$M23)</f>
        <v/>
      </c>
      <c r="BT20" s="11">
        <f>SUM('HS P&amp;L'!$K23:$M23)</f>
        <v/>
      </c>
      <c r="BU20" s="11">
        <f>SUM('FH P&amp;L'!$K23:$M23)</f>
        <v/>
      </c>
      <c r="BV20" s="11">
        <f>SUM('HAB P&amp;L'!$K23:$M23)</f>
        <v/>
      </c>
      <c r="BW20" s="11">
        <f>SUM('SALT P&amp;L'!$K23:$M23)</f>
        <v/>
      </c>
      <c r="BX20" s="11">
        <f>SUM('KNL HO P&amp;L'!$K23:$M23)+SUM('CCL HO P&amp;L'!$K23:$M23)+SUM('YBHN HO P&amp;L'!$K23:$M23)+SUM('YBN HO P&amp;L'!$K23:$M23)+SUM('Moe2 P&amp;L'!$K23:$M23)</f>
        <v/>
      </c>
      <c r="BY20" s="93">
        <f>SUM(BG20:BX20)</f>
        <v/>
      </c>
      <c r="BZ20" s="121">
        <f>BY20+BF20+AM20+T20</f>
        <v/>
      </c>
      <c r="CB20" s="94" t="n"/>
    </row>
    <row r="21" hidden="1" s="393">
      <c r="A21" s="120" t="inlineStr">
        <is>
          <t>Temps</t>
        </is>
      </c>
      <c r="B21" s="11">
        <f>SUM('ABA P&amp;L'!$B24:$D24)</f>
        <v/>
      </c>
      <c r="C21" s="11">
        <f>SUM('BK P&amp;L'!$B24:$D24)</f>
        <v/>
      </c>
      <c r="D21" s="11">
        <f>SUM('BW P&amp;L'!$B24:$D24)</f>
        <v/>
      </c>
      <c r="E21" s="11">
        <f>SUM('CED P&amp;L'!$B24:$D24)</f>
        <v/>
      </c>
      <c r="F21" s="11">
        <f>SUM('HB P&amp;L'!$B24:$D24)</f>
        <v/>
      </c>
      <c r="G21" s="11">
        <f>SUM('KIN P&amp;L'!$B24:$D24)</f>
        <v/>
      </c>
      <c r="H21" s="11">
        <f>SUM('MER P&amp;L'!$B24:$D24)</f>
        <v/>
      </c>
      <c r="I21" s="11">
        <f>SUM('SST P&amp;L'!$B24:$D24)</f>
        <v/>
      </c>
      <c r="J21" s="11">
        <f>SUM('HDN P&amp;L'!$B24:$D24)</f>
        <v/>
      </c>
      <c r="K21" s="11">
        <f>SUM('NDN P&amp;L'!$B24:$D24)</f>
        <v/>
      </c>
      <c r="L21" s="11">
        <f>SUM('SDN P&amp;L'!$B24:$D24)</f>
        <v/>
      </c>
      <c r="M21" s="11">
        <f>SUM('LE P&amp;L'!$B24:$D24)</f>
        <v/>
      </c>
      <c r="N21" s="11">
        <f>SUM('WH P&amp;L'!$B24:$D24)</f>
        <v/>
      </c>
      <c r="O21" s="11">
        <f>SUM('HS P&amp;L'!$B24:$D24)</f>
        <v/>
      </c>
      <c r="P21" s="11">
        <f>SUM('FH P&amp;L'!$B24:$D24)</f>
        <v/>
      </c>
      <c r="Q21" s="11">
        <f>SUM('HAB P&amp;L'!$B24:$D24)</f>
        <v/>
      </c>
      <c r="R21" s="11">
        <f>SUM('SALT P&amp;L'!$B24:$D24)</f>
        <v/>
      </c>
      <c r="S21" s="11">
        <f>SUM('KNL HO P&amp;L'!$B24:$D24)+SUM('CCL HO P&amp;L'!$B24:$D24)+SUM('YBHN HO P&amp;L'!$B24:$D24)+SUM('YBN HO P&amp;L'!$B24:$D24)+SUM('Moe2 P&amp;L'!$B24:$D24)</f>
        <v/>
      </c>
      <c r="T21" s="93">
        <f>SUM(B21:S21)</f>
        <v/>
      </c>
      <c r="U21" s="11">
        <f>SUM('ABA P&amp;L'!$E24:$G24)</f>
        <v/>
      </c>
      <c r="V21" s="11">
        <f>SUM('BK P&amp;L'!$E24:$G24)</f>
        <v/>
      </c>
      <c r="W21" s="11">
        <f>SUM('BW P&amp;L'!$E24:$G24)</f>
        <v/>
      </c>
      <c r="X21" s="11">
        <f>SUM('CED P&amp;L'!$E24:$G24)</f>
        <v/>
      </c>
      <c r="Y21" s="11">
        <f>SUM('HB P&amp;L'!$E24:$G24)</f>
        <v/>
      </c>
      <c r="Z21" s="11">
        <f>SUM('KIN P&amp;L'!$E24:$G24)</f>
        <v/>
      </c>
      <c r="AA21" s="11">
        <f>SUM('MER P&amp;L'!$E24:$G24)</f>
        <v/>
      </c>
      <c r="AB21" s="11">
        <f>SUM('SST P&amp;L'!$E24:$G24)</f>
        <v/>
      </c>
      <c r="AC21" s="11">
        <f>SUM('HDN P&amp;L'!$E24:$G24)</f>
        <v/>
      </c>
      <c r="AD21" s="11">
        <f>SUM('NDN P&amp;L'!$E24:$G24)</f>
        <v/>
      </c>
      <c r="AE21" s="11">
        <f>SUM('SDN P&amp;L'!$E24:$G24)</f>
        <v/>
      </c>
      <c r="AF21" s="11">
        <f>SUM('LE P&amp;L'!$E24:$G24)</f>
        <v/>
      </c>
      <c r="AG21" s="11">
        <f>SUM('WH P&amp;L'!$E24:$G24)</f>
        <v/>
      </c>
      <c r="AH21" s="11">
        <f>SUM('HS P&amp;L'!$E24:$G24)</f>
        <v/>
      </c>
      <c r="AI21" s="11">
        <f>SUM('FH P&amp;L'!$E24:$G24)</f>
        <v/>
      </c>
      <c r="AJ21" s="11">
        <f>SUM('HAB P&amp;L'!$E24:$G24)</f>
        <v/>
      </c>
      <c r="AK21" s="11">
        <f>SUM('SALT P&amp;L'!$E24:$G24)</f>
        <v/>
      </c>
      <c r="AL21" s="11">
        <f>SUM('KNL HO P&amp;L'!$E24:$G24)+SUM('CCL HO P&amp;L'!$E24:$G24)+SUM('YBHN HO P&amp;L'!$E24:$G24)+SUM('YBN HO P&amp;L'!$E24:$G24)+SUM('Moe2 P&amp;L'!$E24:$G24)</f>
        <v/>
      </c>
      <c r="AM21" s="93">
        <f>SUM(U21:AL21)</f>
        <v/>
      </c>
      <c r="AN21" s="11">
        <f>SUM('ABA P&amp;L'!$H24:$J24)</f>
        <v/>
      </c>
      <c r="AO21" s="11">
        <f>SUM('BK P&amp;L'!$H24:$J24)</f>
        <v/>
      </c>
      <c r="AP21" s="11">
        <f>SUM('BW P&amp;L'!$H24:$J24)</f>
        <v/>
      </c>
      <c r="AQ21" s="11">
        <f>SUM('CED P&amp;L'!$H24:$J24)</f>
        <v/>
      </c>
      <c r="AR21" s="11">
        <f>SUM('HB P&amp;L'!$H24:$J24)</f>
        <v/>
      </c>
      <c r="AS21" s="11">
        <f>SUM('KIN P&amp;L'!$H24:$J24)</f>
        <v/>
      </c>
      <c r="AT21" s="11">
        <f>SUM('MER P&amp;L'!$H24:$J24)</f>
        <v/>
      </c>
      <c r="AU21" s="11">
        <f>SUM('SST P&amp;L'!$H24:$J24)</f>
        <v/>
      </c>
      <c r="AV21" s="11">
        <f>SUM('HDN P&amp;L'!$H24:$J24)</f>
        <v/>
      </c>
      <c r="AW21" s="11">
        <f>SUM('NDN P&amp;L'!$H24:$J24)</f>
        <v/>
      </c>
      <c r="AX21" s="11">
        <f>SUM('SDN P&amp;L'!$H24:$J24)</f>
        <v/>
      </c>
      <c r="AY21" s="11">
        <f>SUM('LE P&amp;L'!$H24:$J24)</f>
        <v/>
      </c>
      <c r="AZ21" s="11">
        <f>SUM('WH P&amp;L'!$H24:$J24)</f>
        <v/>
      </c>
      <c r="BA21" s="11">
        <f>SUM('HS P&amp;L'!$H24:$J24)</f>
        <v/>
      </c>
      <c r="BB21" s="11">
        <f>SUM('FH P&amp;L'!$H24:$J24)</f>
        <v/>
      </c>
      <c r="BC21" s="11">
        <f>SUM('HAB P&amp;L'!$H24:$J24)</f>
        <v/>
      </c>
      <c r="BD21" s="11">
        <f>SUM('SALT P&amp;L'!$H24:$J24)</f>
        <v/>
      </c>
      <c r="BE21" s="11">
        <f>SUM('KNL HO P&amp;L'!$H24:$J24)+SUM('CCL HO P&amp;L'!$H24:$J24)+SUM('YBHN HO P&amp;L'!$H24:$J24)+SUM('YBN HO P&amp;L'!$H24:$J24)+SUM('Moe2 P&amp;L'!$H24:$J24)</f>
        <v/>
      </c>
      <c r="BF21" s="93">
        <f>SUM(AN21:BE21)</f>
        <v/>
      </c>
      <c r="BG21" s="11">
        <f>SUM('ABA P&amp;L'!$K24:$M24)</f>
        <v/>
      </c>
      <c r="BH21" s="11">
        <f>SUM('BK P&amp;L'!$K24:$M24)</f>
        <v/>
      </c>
      <c r="BI21" s="11">
        <f>SUM('BW P&amp;L'!$K24:$M24)</f>
        <v/>
      </c>
      <c r="BJ21" s="11">
        <f>SUM('CED P&amp;L'!$K24:$M24)</f>
        <v/>
      </c>
      <c r="BK21" s="11">
        <f>SUM('HB P&amp;L'!$K24:$M24)</f>
        <v/>
      </c>
      <c r="BL21" s="11">
        <f>SUM('KIN P&amp;L'!$K24:$M24)</f>
        <v/>
      </c>
      <c r="BM21" s="11">
        <f>SUM('MER P&amp;L'!$K24:$M24)</f>
        <v/>
      </c>
      <c r="BN21" s="11">
        <f>SUM('SST P&amp;L'!$K24:$M24)</f>
        <v/>
      </c>
      <c r="BO21" s="11">
        <f>SUM('HDN P&amp;L'!$K24:$M24)</f>
        <v/>
      </c>
      <c r="BP21" s="11">
        <f>SUM('NDN P&amp;L'!$K24:$M24)</f>
        <v/>
      </c>
      <c r="BQ21" s="11">
        <f>SUM('SDN P&amp;L'!$K24:$M24)</f>
        <v/>
      </c>
      <c r="BR21" s="11">
        <f>SUM('LE P&amp;L'!$K24:$M24)</f>
        <v/>
      </c>
      <c r="BS21" s="11">
        <f>SUM('WH P&amp;L'!$K24:$M24)</f>
        <v/>
      </c>
      <c r="BT21" s="11">
        <f>SUM('HS P&amp;L'!$K24:$M24)</f>
        <v/>
      </c>
      <c r="BU21" s="11">
        <f>SUM('FH P&amp;L'!$K24:$M24)</f>
        <v/>
      </c>
      <c r="BV21" s="11">
        <f>SUM('HAB P&amp;L'!$K24:$M24)</f>
        <v/>
      </c>
      <c r="BW21" s="11">
        <f>SUM('SALT P&amp;L'!$K24:$M24)</f>
        <v/>
      </c>
      <c r="BX21" s="11">
        <f>SUM('KNL HO P&amp;L'!$K24:$M24)+SUM('CCL HO P&amp;L'!$K24:$M24)+SUM('YBHN HO P&amp;L'!$K24:$M24)+SUM('YBN HO P&amp;L'!$K24:$M24)+SUM('Moe2 P&amp;L'!$K24:$M24)</f>
        <v/>
      </c>
      <c r="BY21" s="93">
        <f>SUM(BG21:BX21)</f>
        <v/>
      </c>
      <c r="BZ21" s="121">
        <f>BY21+BF21+AM21+T21</f>
        <v/>
      </c>
      <c r="CB21" s="94" t="n"/>
    </row>
    <row r="22">
      <c r="A22" s="122" t="inlineStr">
        <is>
          <t>Total Personnel</t>
        </is>
      </c>
      <c r="B22" s="11">
        <f>SUM('ABA P&amp;L'!$B25:$D25)</f>
        <v/>
      </c>
      <c r="C22" s="11">
        <f>SUM('BK P&amp;L'!$B25:$D25)</f>
        <v/>
      </c>
      <c r="D22" s="11">
        <f>SUM('BW P&amp;L'!$B25:$D25)</f>
        <v/>
      </c>
      <c r="E22" s="11">
        <f>SUM('CED P&amp;L'!$B25:$D25)</f>
        <v/>
      </c>
      <c r="F22" s="11">
        <f>SUM('HB P&amp;L'!$B25:$D25)</f>
        <v/>
      </c>
      <c r="G22" s="11">
        <f>SUM('KIN P&amp;L'!$B25:$D25)</f>
        <v/>
      </c>
      <c r="H22" s="11">
        <f>SUM('MER P&amp;L'!$B25:$D25)</f>
        <v/>
      </c>
      <c r="I22" s="11">
        <f>SUM('SST P&amp;L'!$B25:$D25)</f>
        <v/>
      </c>
      <c r="J22" s="11">
        <f>SUM('HDN P&amp;L'!$B25:$D25)</f>
        <v/>
      </c>
      <c r="K22" s="11">
        <f>SUM('NDN P&amp;L'!$B25:$D25)</f>
        <v/>
      </c>
      <c r="L22" s="11">
        <f>SUM('SDN P&amp;L'!$B25:$D25)</f>
        <v/>
      </c>
      <c r="M22" s="11">
        <f>SUM('LE P&amp;L'!$B25:$D25)</f>
        <v/>
      </c>
      <c r="N22" s="11">
        <f>SUM('WH P&amp;L'!$B25:$D25)</f>
        <v/>
      </c>
      <c r="O22" s="11">
        <f>SUM('HS P&amp;L'!$B25:$D25)</f>
        <v/>
      </c>
      <c r="P22" s="11">
        <f>SUM('FH P&amp;L'!$B25:$D25)</f>
        <v/>
      </c>
      <c r="Q22" s="11">
        <f>SUM('HAB P&amp;L'!$B25:$D25)</f>
        <v/>
      </c>
      <c r="R22" s="11">
        <f>SUM('SALT P&amp;L'!$B25:$D25)</f>
        <v/>
      </c>
      <c r="S22" s="11">
        <f>SUM('KNL HO P&amp;L'!$B25:$D25)+SUM('CCL HO P&amp;L'!$B25:$D25)+SUM('YBHN HO P&amp;L'!$B25:$D25)+SUM('YBN HO P&amp;L'!$B25:$D25)+SUM('Moe2 P&amp;L'!$B25:$D25)</f>
        <v/>
      </c>
      <c r="T22" s="93">
        <f>SUM(B22:S22)</f>
        <v/>
      </c>
      <c r="U22" s="11">
        <f>SUM('ABA P&amp;L'!$E25:$G25)</f>
        <v/>
      </c>
      <c r="V22" s="11">
        <f>SUM('BK P&amp;L'!$E25:$G25)</f>
        <v/>
      </c>
      <c r="W22" s="11">
        <f>SUM('BW P&amp;L'!$E25:$G25)</f>
        <v/>
      </c>
      <c r="X22" s="11">
        <f>SUM('CED P&amp;L'!$E25:$G25)</f>
        <v/>
      </c>
      <c r="Y22" s="11">
        <f>SUM('HB P&amp;L'!$E25:$G25)</f>
        <v/>
      </c>
      <c r="Z22" s="11">
        <f>SUM('KIN P&amp;L'!$E25:$G25)</f>
        <v/>
      </c>
      <c r="AA22" s="11">
        <f>SUM('MER P&amp;L'!$E25:$G25)</f>
        <v/>
      </c>
      <c r="AB22" s="11">
        <f>SUM('SST P&amp;L'!$E25:$G25)</f>
        <v/>
      </c>
      <c r="AC22" s="11">
        <f>SUM('HDN P&amp;L'!$E25:$G25)</f>
        <v/>
      </c>
      <c r="AD22" s="11">
        <f>SUM('NDN P&amp;L'!$E25:$G25)</f>
        <v/>
      </c>
      <c r="AE22" s="11">
        <f>SUM('SDN P&amp;L'!$E25:$G25)</f>
        <v/>
      </c>
      <c r="AF22" s="11">
        <f>SUM('LE P&amp;L'!$E25:$G25)</f>
        <v/>
      </c>
      <c r="AG22" s="11">
        <f>SUM('WH P&amp;L'!$E25:$G25)</f>
        <v/>
      </c>
      <c r="AH22" s="11">
        <f>SUM('HS P&amp;L'!$E25:$G25)</f>
        <v/>
      </c>
      <c r="AI22" s="11">
        <f>SUM('FH P&amp;L'!$E25:$G25)</f>
        <v/>
      </c>
      <c r="AJ22" s="11">
        <f>SUM('HAB P&amp;L'!$E25:$G25)</f>
        <v/>
      </c>
      <c r="AK22" s="11">
        <f>SUM('SALT P&amp;L'!$E25:$G25)</f>
        <v/>
      </c>
      <c r="AL22" s="11">
        <f>SUM('KNL HO P&amp;L'!$E25:$G25)+SUM('CCL HO P&amp;L'!$E25:$G25)+SUM('YBHN HO P&amp;L'!$E25:$G25)+SUM('YBN HO P&amp;L'!$E25:$G25)+SUM('Moe2 P&amp;L'!$E25:$G25)</f>
        <v/>
      </c>
      <c r="AM22" s="93">
        <f>SUM(U22:AL22)</f>
        <v/>
      </c>
      <c r="AN22" s="11">
        <f>SUM('ABA P&amp;L'!$H25:$J25)</f>
        <v/>
      </c>
      <c r="AO22" s="11">
        <f>SUM('BK P&amp;L'!$H25:$J25)</f>
        <v/>
      </c>
      <c r="AP22" s="11">
        <f>SUM('BW P&amp;L'!$H25:$J25)</f>
        <v/>
      </c>
      <c r="AQ22" s="11">
        <f>SUM('CED P&amp;L'!$H25:$J25)</f>
        <v/>
      </c>
      <c r="AR22" s="11">
        <f>SUM('HB P&amp;L'!$H25:$J25)</f>
        <v/>
      </c>
      <c r="AS22" s="11">
        <f>SUM('KIN P&amp;L'!$H25:$J25)</f>
        <v/>
      </c>
      <c r="AT22" s="11">
        <f>SUM('MER P&amp;L'!$H25:$J25)</f>
        <v/>
      </c>
      <c r="AU22" s="11">
        <f>SUM('SST P&amp;L'!$H25:$J25)</f>
        <v/>
      </c>
      <c r="AV22" s="11">
        <f>SUM('HDN P&amp;L'!$H25:$J25)</f>
        <v/>
      </c>
      <c r="AW22" s="11">
        <f>SUM('NDN P&amp;L'!$H25:$J25)</f>
        <v/>
      </c>
      <c r="AX22" s="11">
        <f>SUM('SDN P&amp;L'!$H25:$J25)</f>
        <v/>
      </c>
      <c r="AY22" s="11">
        <f>SUM('LE P&amp;L'!$H25:$J25)</f>
        <v/>
      </c>
      <c r="AZ22" s="11">
        <f>SUM('WH P&amp;L'!$H25:$J25)</f>
        <v/>
      </c>
      <c r="BA22" s="11">
        <f>SUM('HS P&amp;L'!$H25:$J25)</f>
        <v/>
      </c>
      <c r="BB22" s="11">
        <f>SUM('FH P&amp;L'!$H25:$J25)</f>
        <v/>
      </c>
      <c r="BC22" s="11">
        <f>SUM('HAB P&amp;L'!$H25:$J25)</f>
        <v/>
      </c>
      <c r="BD22" s="11">
        <f>SUM('SALT P&amp;L'!$H25:$J25)</f>
        <v/>
      </c>
      <c r="BE22" s="11">
        <f>SUM('KNL HO P&amp;L'!$H25:$J25)+SUM('CCL HO P&amp;L'!$H25:$J25)+SUM('YBHN HO P&amp;L'!$H25:$J25)+SUM('YBN HO P&amp;L'!$H25:$J25)+SUM('Moe2 P&amp;L'!$H25:$J25)</f>
        <v/>
      </c>
      <c r="BF22" s="93">
        <f>SUM(AN22:BE22)</f>
        <v/>
      </c>
      <c r="BG22" s="11">
        <f>SUM('ABA P&amp;L'!$K25:$M25)</f>
        <v/>
      </c>
      <c r="BH22" s="11">
        <f>SUM('BK P&amp;L'!$K25:$M25)</f>
        <v/>
      </c>
      <c r="BI22" s="11">
        <f>SUM('BW P&amp;L'!$K25:$M25)</f>
        <v/>
      </c>
      <c r="BJ22" s="11">
        <f>SUM('CED P&amp;L'!$K25:$M25)</f>
        <v/>
      </c>
      <c r="BK22" s="11">
        <f>SUM('HB P&amp;L'!$K25:$M25)</f>
        <v/>
      </c>
      <c r="BL22" s="11">
        <f>SUM('KIN P&amp;L'!$K25:$M25)</f>
        <v/>
      </c>
      <c r="BM22" s="11">
        <f>SUM('MER P&amp;L'!$K25:$M25)</f>
        <v/>
      </c>
      <c r="BN22" s="11">
        <f>SUM('SST P&amp;L'!$K25:$M25)</f>
        <v/>
      </c>
      <c r="BO22" s="11">
        <f>SUM('HDN P&amp;L'!$K25:$M25)</f>
        <v/>
      </c>
      <c r="BP22" s="11">
        <f>SUM('NDN P&amp;L'!$K25:$M25)</f>
        <v/>
      </c>
      <c r="BQ22" s="11">
        <f>SUM('SDN P&amp;L'!$K25:$M25)</f>
        <v/>
      </c>
      <c r="BR22" s="11">
        <f>SUM('LE P&amp;L'!$K25:$M25)</f>
        <v/>
      </c>
      <c r="BS22" s="11">
        <f>SUM('WH P&amp;L'!$K25:$M25)</f>
        <v/>
      </c>
      <c r="BT22" s="11">
        <f>SUM('HS P&amp;L'!$K25:$M25)</f>
        <v/>
      </c>
      <c r="BU22" s="11">
        <f>SUM('FH P&amp;L'!$K25:$M25)</f>
        <v/>
      </c>
      <c r="BV22" s="11">
        <f>SUM('HAB P&amp;L'!$K25:$M25)</f>
        <v/>
      </c>
      <c r="BW22" s="11">
        <f>SUM('SALT P&amp;L'!$K25:$M25)</f>
        <v/>
      </c>
      <c r="BX22" s="11">
        <f>SUM('KNL HO P&amp;L'!$K25:$M25)+SUM('CCL HO P&amp;L'!$K25:$M25)+SUM('YBHN HO P&amp;L'!$K25:$M25)+SUM('YBN HO P&amp;L'!$K25:$M25)+SUM('Moe2 P&amp;L'!$K25:$M25)</f>
        <v/>
      </c>
      <c r="BY22" s="93">
        <f>SUM(BG22:BX22)</f>
        <v/>
      </c>
      <c r="BZ22" s="121">
        <f>BY22+BF22+AM22+T22</f>
        <v/>
      </c>
      <c r="CB22" s="94" t="n"/>
    </row>
    <row r="23" hidden="1" ht="14.25" customHeight="1" s="393">
      <c r="A23" s="116" t="inlineStr">
        <is>
          <t>Childcare</t>
        </is>
      </c>
      <c r="B23" s="11">
        <f>SUM('ABA P&amp;L'!$B26:$D26)</f>
        <v/>
      </c>
      <c r="C23" s="11">
        <f>SUM('BK P&amp;L'!$B26:$D26)</f>
        <v/>
      </c>
      <c r="D23" s="11">
        <f>SUM('BW P&amp;L'!$B26:$D26)</f>
        <v/>
      </c>
      <c r="E23" s="11">
        <f>SUM('CED P&amp;L'!$B26:$D26)</f>
        <v/>
      </c>
      <c r="F23" s="11">
        <f>SUM('HB P&amp;L'!$B26:$D26)</f>
        <v/>
      </c>
      <c r="G23" s="11">
        <f>SUM('KIN P&amp;L'!$B26:$D26)</f>
        <v/>
      </c>
      <c r="H23" s="11">
        <f>SUM('MER P&amp;L'!$B26:$D26)</f>
        <v/>
      </c>
      <c r="I23" s="11">
        <f>SUM('SST P&amp;L'!$B26:$D26)</f>
        <v/>
      </c>
      <c r="J23" s="11">
        <f>SUM('HDN P&amp;L'!$B26:$D26)</f>
        <v/>
      </c>
      <c r="K23" s="11">
        <f>SUM('NDN P&amp;L'!$B26:$D26)</f>
        <v/>
      </c>
      <c r="L23" s="11">
        <f>SUM('SDN P&amp;L'!$B26:$D26)</f>
        <v/>
      </c>
      <c r="M23" s="11">
        <f>SUM('LE P&amp;L'!$B26:$D26)</f>
        <v/>
      </c>
      <c r="N23" s="11">
        <f>SUM('WH P&amp;L'!$B26:$D26)</f>
        <v/>
      </c>
      <c r="O23" s="11">
        <f>SUM('HS P&amp;L'!$B26:$D26)</f>
        <v/>
      </c>
      <c r="P23" s="11">
        <f>SUM('FH P&amp;L'!$B26:$D26)</f>
        <v/>
      </c>
      <c r="Q23" s="11">
        <f>SUM('HAB P&amp;L'!$B26:$D26)</f>
        <v/>
      </c>
      <c r="R23" s="11">
        <f>SUM('SALT P&amp;L'!$B26:$D26)</f>
        <v/>
      </c>
      <c r="S23" s="11">
        <f>SUM('KNL HO P&amp;L'!$B26:$D26)+SUM('CCL HO P&amp;L'!$B26:$D26)+SUM('YBHN HO P&amp;L'!$B26:$D26)+SUM('YBN HO P&amp;L'!$B26:$D26)+SUM('Moe2 P&amp;L'!$B26:$D26)</f>
        <v/>
      </c>
      <c r="T23" s="93">
        <f>SUM(B23:S23)</f>
        <v/>
      </c>
      <c r="U23" s="11">
        <f>SUM('ABA P&amp;L'!$E26:$G26)</f>
        <v/>
      </c>
      <c r="V23" s="11">
        <f>SUM('BK P&amp;L'!$E26:$G26)</f>
        <v/>
      </c>
      <c r="W23" s="11">
        <f>SUM('BW P&amp;L'!$E26:$G26)</f>
        <v/>
      </c>
      <c r="X23" s="11">
        <f>SUM('CED P&amp;L'!$E26:$G26)</f>
        <v/>
      </c>
      <c r="Y23" s="11">
        <f>SUM('HB P&amp;L'!$E26:$G26)</f>
        <v/>
      </c>
      <c r="Z23" s="11">
        <f>SUM('KIN P&amp;L'!$E26:$G26)</f>
        <v/>
      </c>
      <c r="AA23" s="11">
        <f>SUM('MER P&amp;L'!$E26:$G26)</f>
        <v/>
      </c>
      <c r="AB23" s="11">
        <f>SUM('SST P&amp;L'!$E26:$G26)</f>
        <v/>
      </c>
      <c r="AC23" s="11">
        <f>SUM('HDN P&amp;L'!$E26:$G26)</f>
        <v/>
      </c>
      <c r="AD23" s="11">
        <f>SUM('NDN P&amp;L'!$E26:$G26)</f>
        <v/>
      </c>
      <c r="AE23" s="11">
        <f>SUM('SDN P&amp;L'!$E26:$G26)</f>
        <v/>
      </c>
      <c r="AF23" s="11">
        <f>SUM('LE P&amp;L'!$E26:$G26)</f>
        <v/>
      </c>
      <c r="AG23" s="11">
        <f>SUM('WH P&amp;L'!$E26:$G26)</f>
        <v/>
      </c>
      <c r="AH23" s="11">
        <f>SUM('HS P&amp;L'!$E26:$G26)</f>
        <v/>
      </c>
      <c r="AI23" s="11">
        <f>SUM('FH P&amp;L'!$E26:$G26)</f>
        <v/>
      </c>
      <c r="AJ23" s="11">
        <f>SUM('HAB P&amp;L'!$E26:$G26)</f>
        <v/>
      </c>
      <c r="AK23" s="11">
        <f>SUM('SALT P&amp;L'!$E26:$G26)</f>
        <v/>
      </c>
      <c r="AL23" s="11">
        <f>SUM('KNL HO P&amp;L'!$E26:$G26)+SUM('CCL HO P&amp;L'!$E26:$G26)+SUM('YBHN HO P&amp;L'!$E26:$G26)+SUM('YBN HO P&amp;L'!$E26:$G26)+SUM('Moe2 P&amp;L'!$E26:$G26)</f>
        <v/>
      </c>
      <c r="AM23" s="93">
        <f>SUM(U23:AL23)</f>
        <v/>
      </c>
      <c r="AN23" s="11">
        <f>SUM('ABA P&amp;L'!$H26:$J26)</f>
        <v/>
      </c>
      <c r="AO23" s="11">
        <f>SUM('BK P&amp;L'!$H26:$J26)</f>
        <v/>
      </c>
      <c r="AP23" s="11">
        <f>SUM('BW P&amp;L'!$H26:$J26)</f>
        <v/>
      </c>
      <c r="AQ23" s="11">
        <f>SUM('CED P&amp;L'!$H26:$J26)</f>
        <v/>
      </c>
      <c r="AR23" s="11">
        <f>SUM('HB P&amp;L'!$H26:$J26)</f>
        <v/>
      </c>
      <c r="AS23" s="11">
        <f>SUM('KIN P&amp;L'!$H26:$J26)</f>
        <v/>
      </c>
      <c r="AT23" s="11">
        <f>SUM('MER P&amp;L'!$H26:$J26)</f>
        <v/>
      </c>
      <c r="AU23" s="11">
        <f>SUM('SST P&amp;L'!$H26:$J26)</f>
        <v/>
      </c>
      <c r="AV23" s="11">
        <f>SUM('HDN P&amp;L'!$H26:$J26)</f>
        <v/>
      </c>
      <c r="AW23" s="11">
        <f>SUM('NDN P&amp;L'!$H26:$J26)</f>
        <v/>
      </c>
      <c r="AX23" s="11">
        <f>SUM('SDN P&amp;L'!$H26:$J26)</f>
        <v/>
      </c>
      <c r="AY23" s="11">
        <f>SUM('LE P&amp;L'!$H26:$J26)</f>
        <v/>
      </c>
      <c r="AZ23" s="11">
        <f>SUM('WH P&amp;L'!$H26:$J26)</f>
        <v/>
      </c>
      <c r="BA23" s="11">
        <f>SUM('HS P&amp;L'!$H26:$J26)</f>
        <v/>
      </c>
      <c r="BB23" s="11">
        <f>SUM('FH P&amp;L'!$H26:$J26)</f>
        <v/>
      </c>
      <c r="BC23" s="11">
        <f>SUM('HAB P&amp;L'!$H26:$J26)</f>
        <v/>
      </c>
      <c r="BD23" s="11">
        <f>SUM('SALT P&amp;L'!$H26:$J26)</f>
        <v/>
      </c>
      <c r="BE23" s="11">
        <f>SUM('KNL HO P&amp;L'!$H26:$J26)+SUM('CCL HO P&amp;L'!$H26:$J26)+SUM('YBHN HO P&amp;L'!$H26:$J26)+SUM('YBN HO P&amp;L'!$H26:$J26)+SUM('Moe2 P&amp;L'!$H26:$J26)</f>
        <v/>
      </c>
      <c r="BF23" s="93">
        <f>SUM(AN23:BE23)</f>
        <v/>
      </c>
      <c r="BG23" s="11">
        <f>SUM('ABA P&amp;L'!$K26:$M26)</f>
        <v/>
      </c>
      <c r="BH23" s="11">
        <f>SUM('BK P&amp;L'!$K26:$M26)</f>
        <v/>
      </c>
      <c r="BI23" s="11">
        <f>SUM('BW P&amp;L'!$K26:$M26)</f>
        <v/>
      </c>
      <c r="BJ23" s="11">
        <f>SUM('CED P&amp;L'!$K26:$M26)</f>
        <v/>
      </c>
      <c r="BK23" s="11">
        <f>SUM('HB P&amp;L'!$K26:$M26)</f>
        <v/>
      </c>
      <c r="BL23" s="11">
        <f>SUM('KIN P&amp;L'!$K26:$M26)</f>
        <v/>
      </c>
      <c r="BM23" s="11">
        <f>SUM('MER P&amp;L'!$K26:$M26)</f>
        <v/>
      </c>
      <c r="BN23" s="11">
        <f>SUM('SST P&amp;L'!$K26:$M26)</f>
        <v/>
      </c>
      <c r="BO23" s="11">
        <f>SUM('HDN P&amp;L'!$K26:$M26)</f>
        <v/>
      </c>
      <c r="BP23" s="11">
        <f>SUM('NDN P&amp;L'!$K26:$M26)</f>
        <v/>
      </c>
      <c r="BQ23" s="11">
        <f>SUM('SDN P&amp;L'!$K26:$M26)</f>
        <v/>
      </c>
      <c r="BR23" s="11">
        <f>SUM('LE P&amp;L'!$K26:$M26)</f>
        <v/>
      </c>
      <c r="BS23" s="11">
        <f>SUM('WH P&amp;L'!$K26:$M26)</f>
        <v/>
      </c>
      <c r="BT23" s="11">
        <f>SUM('HS P&amp;L'!$K26:$M26)</f>
        <v/>
      </c>
      <c r="BU23" s="11">
        <f>SUM('FH P&amp;L'!$K26:$M26)</f>
        <v/>
      </c>
      <c r="BV23" s="11">
        <f>SUM('HAB P&amp;L'!$K26:$M26)</f>
        <v/>
      </c>
      <c r="BW23" s="11">
        <f>SUM('SALT P&amp;L'!$K26:$M26)</f>
        <v/>
      </c>
      <c r="BX23" s="11">
        <f>SUM('KNL HO P&amp;L'!$K26:$M26)+SUM('CCL HO P&amp;L'!$K26:$M26)+SUM('YBHN HO P&amp;L'!$K26:$M26)+SUM('YBN HO P&amp;L'!$K26:$M26)+SUM('Moe2 P&amp;L'!$K26:$M26)</f>
        <v/>
      </c>
      <c r="BY23" s="93">
        <f>SUM(BG23:BX23)</f>
        <v/>
      </c>
      <c r="BZ23" s="121">
        <f>BY23+BF23+AM23+T23</f>
        <v/>
      </c>
      <c r="CB23" s="94" t="n"/>
    </row>
    <row r="24" hidden="1" s="393">
      <c r="A24" s="120" t="inlineStr">
        <is>
          <t>Catering Costs</t>
        </is>
      </c>
      <c r="B24" s="11">
        <f>SUM('ABA P&amp;L'!$B27:$D27)</f>
        <v/>
      </c>
      <c r="C24" s="11">
        <f>SUM('BK P&amp;L'!$B27:$D27)</f>
        <v/>
      </c>
      <c r="D24" s="11">
        <f>SUM('BW P&amp;L'!$B27:$D27)</f>
        <v/>
      </c>
      <c r="E24" s="11">
        <f>SUM('CED P&amp;L'!$B27:$D27)</f>
        <v/>
      </c>
      <c r="F24" s="11">
        <f>SUM('HB P&amp;L'!$B27:$D27)</f>
        <v/>
      </c>
      <c r="G24" s="11">
        <f>SUM('KIN P&amp;L'!$B27:$D27)</f>
        <v/>
      </c>
      <c r="H24" s="11">
        <f>SUM('MER P&amp;L'!$B27:$D27)</f>
        <v/>
      </c>
      <c r="I24" s="11">
        <f>SUM('SST P&amp;L'!$B27:$D27)</f>
        <v/>
      </c>
      <c r="J24" s="11">
        <f>SUM('HDN P&amp;L'!$B27:$D27)</f>
        <v/>
      </c>
      <c r="K24" s="11">
        <f>SUM('NDN P&amp;L'!$B27:$D27)</f>
        <v/>
      </c>
      <c r="L24" s="11">
        <f>SUM('SDN P&amp;L'!$B27:$D27)</f>
        <v/>
      </c>
      <c r="M24" s="11">
        <f>SUM('LE P&amp;L'!$B27:$D27)</f>
        <v/>
      </c>
      <c r="N24" s="11">
        <f>SUM('WH P&amp;L'!$B27:$D27)</f>
        <v/>
      </c>
      <c r="O24" s="11">
        <f>SUM('HS P&amp;L'!$B27:$D27)</f>
        <v/>
      </c>
      <c r="P24" s="11">
        <f>SUM('FH P&amp;L'!$B27:$D27)</f>
        <v/>
      </c>
      <c r="Q24" s="11">
        <f>SUM('HAB P&amp;L'!$B27:$D27)</f>
        <v/>
      </c>
      <c r="R24" s="11">
        <f>SUM('SALT P&amp;L'!$B27:$D27)</f>
        <v/>
      </c>
      <c r="S24" s="11">
        <f>SUM('KNL HO P&amp;L'!$B27:$D27)+SUM('CCL HO P&amp;L'!$B27:$D27)+SUM('YBHN HO P&amp;L'!$B27:$D27)+SUM('YBN HO P&amp;L'!$B27:$D27)+SUM('Moe2 P&amp;L'!$B27:$D27)</f>
        <v/>
      </c>
      <c r="T24" s="93">
        <f>SUM(B24:S24)</f>
        <v/>
      </c>
      <c r="U24" s="11">
        <f>SUM('ABA P&amp;L'!$E27:$G27)</f>
        <v/>
      </c>
      <c r="V24" s="11">
        <f>SUM('BK P&amp;L'!$E27:$G27)</f>
        <v/>
      </c>
      <c r="W24" s="11">
        <f>SUM('BW P&amp;L'!$E27:$G27)</f>
        <v/>
      </c>
      <c r="X24" s="11">
        <f>SUM('CED P&amp;L'!$E27:$G27)</f>
        <v/>
      </c>
      <c r="Y24" s="11">
        <f>SUM('HB P&amp;L'!$E27:$G27)</f>
        <v/>
      </c>
      <c r="Z24" s="11">
        <f>SUM('KIN P&amp;L'!$E27:$G27)</f>
        <v/>
      </c>
      <c r="AA24" s="11">
        <f>SUM('MER P&amp;L'!$E27:$G27)</f>
        <v/>
      </c>
      <c r="AB24" s="11">
        <f>SUM('SST P&amp;L'!$E27:$G27)</f>
        <v/>
      </c>
      <c r="AC24" s="11">
        <f>SUM('HDN P&amp;L'!$E27:$G27)</f>
        <v/>
      </c>
      <c r="AD24" s="11">
        <f>SUM('NDN P&amp;L'!$E27:$G27)</f>
        <v/>
      </c>
      <c r="AE24" s="11">
        <f>SUM('SDN P&amp;L'!$E27:$G27)</f>
        <v/>
      </c>
      <c r="AF24" s="11">
        <f>SUM('LE P&amp;L'!$E27:$G27)</f>
        <v/>
      </c>
      <c r="AG24" s="11">
        <f>SUM('WH P&amp;L'!$E27:$G27)</f>
        <v/>
      </c>
      <c r="AH24" s="11">
        <f>SUM('HS P&amp;L'!$E27:$G27)</f>
        <v/>
      </c>
      <c r="AI24" s="11">
        <f>SUM('FH P&amp;L'!$E27:$G27)</f>
        <v/>
      </c>
      <c r="AJ24" s="11">
        <f>SUM('HAB P&amp;L'!$E27:$G27)</f>
        <v/>
      </c>
      <c r="AK24" s="11">
        <f>SUM('SALT P&amp;L'!$E27:$G27)</f>
        <v/>
      </c>
      <c r="AL24" s="11">
        <f>SUM('KNL HO P&amp;L'!$E27:$G27)+SUM('CCL HO P&amp;L'!$E27:$G27)+SUM('YBHN HO P&amp;L'!$E27:$G27)+SUM('YBN HO P&amp;L'!$E27:$G27)+SUM('Moe2 P&amp;L'!$E27:$G27)</f>
        <v/>
      </c>
      <c r="AM24" s="93">
        <f>SUM(U24:AL24)</f>
        <v/>
      </c>
      <c r="AN24" s="11">
        <f>SUM('ABA P&amp;L'!$H27:$J27)</f>
        <v/>
      </c>
      <c r="AO24" s="11">
        <f>SUM('BK P&amp;L'!$H27:$J27)</f>
        <v/>
      </c>
      <c r="AP24" s="11">
        <f>SUM('BW P&amp;L'!$H27:$J27)</f>
        <v/>
      </c>
      <c r="AQ24" s="11">
        <f>SUM('CED P&amp;L'!$H27:$J27)</f>
        <v/>
      </c>
      <c r="AR24" s="11">
        <f>SUM('HB P&amp;L'!$H27:$J27)</f>
        <v/>
      </c>
      <c r="AS24" s="11">
        <f>SUM('KIN P&amp;L'!$H27:$J27)</f>
        <v/>
      </c>
      <c r="AT24" s="11">
        <f>SUM('MER P&amp;L'!$H27:$J27)</f>
        <v/>
      </c>
      <c r="AU24" s="11">
        <f>SUM('SST P&amp;L'!$H27:$J27)</f>
        <v/>
      </c>
      <c r="AV24" s="11">
        <f>SUM('HDN P&amp;L'!$H27:$J27)</f>
        <v/>
      </c>
      <c r="AW24" s="11">
        <f>SUM('NDN P&amp;L'!$H27:$J27)</f>
        <v/>
      </c>
      <c r="AX24" s="11">
        <f>SUM('SDN P&amp;L'!$H27:$J27)</f>
        <v/>
      </c>
      <c r="AY24" s="11">
        <f>SUM('LE P&amp;L'!$H27:$J27)</f>
        <v/>
      </c>
      <c r="AZ24" s="11">
        <f>SUM('WH P&amp;L'!$H27:$J27)</f>
        <v/>
      </c>
      <c r="BA24" s="11">
        <f>SUM('HS P&amp;L'!$H27:$J27)</f>
        <v/>
      </c>
      <c r="BB24" s="11">
        <f>SUM('FH P&amp;L'!$H27:$J27)</f>
        <v/>
      </c>
      <c r="BC24" s="11">
        <f>SUM('HAB P&amp;L'!$H27:$J27)</f>
        <v/>
      </c>
      <c r="BD24" s="11">
        <f>SUM('SALT P&amp;L'!$H27:$J27)</f>
        <v/>
      </c>
      <c r="BE24" s="11">
        <f>SUM('KNL HO P&amp;L'!$H27:$J27)+SUM('CCL HO P&amp;L'!$H27:$J27)+SUM('YBHN HO P&amp;L'!$H27:$J27)+SUM('YBN HO P&amp;L'!$H27:$J27)+SUM('Moe2 P&amp;L'!$H27:$J27)</f>
        <v/>
      </c>
      <c r="BF24" s="93">
        <f>SUM(AN24:BE24)</f>
        <v/>
      </c>
      <c r="BG24" s="11">
        <f>SUM('ABA P&amp;L'!$K27:$M27)</f>
        <v/>
      </c>
      <c r="BH24" s="11">
        <f>SUM('BK P&amp;L'!$K27:$M27)</f>
        <v/>
      </c>
      <c r="BI24" s="11">
        <f>SUM('BW P&amp;L'!$K27:$M27)</f>
        <v/>
      </c>
      <c r="BJ24" s="11">
        <f>SUM('CED P&amp;L'!$K27:$M27)</f>
        <v/>
      </c>
      <c r="BK24" s="11">
        <f>SUM('HB P&amp;L'!$K27:$M27)</f>
        <v/>
      </c>
      <c r="BL24" s="11">
        <f>SUM('KIN P&amp;L'!$K27:$M27)</f>
        <v/>
      </c>
      <c r="BM24" s="11">
        <f>SUM('MER P&amp;L'!$K27:$M27)</f>
        <v/>
      </c>
      <c r="BN24" s="11">
        <f>SUM('SST P&amp;L'!$K27:$M27)</f>
        <v/>
      </c>
      <c r="BO24" s="11">
        <f>SUM('HDN P&amp;L'!$K27:$M27)</f>
        <v/>
      </c>
      <c r="BP24" s="11">
        <f>SUM('NDN P&amp;L'!$K27:$M27)</f>
        <v/>
      </c>
      <c r="BQ24" s="11">
        <f>SUM('SDN P&amp;L'!$K27:$M27)</f>
        <v/>
      </c>
      <c r="BR24" s="11">
        <f>SUM('LE P&amp;L'!$K27:$M27)</f>
        <v/>
      </c>
      <c r="BS24" s="11">
        <f>SUM('WH P&amp;L'!$K27:$M27)</f>
        <v/>
      </c>
      <c r="BT24" s="11">
        <f>SUM('HS P&amp;L'!$K27:$M27)</f>
        <v/>
      </c>
      <c r="BU24" s="11">
        <f>SUM('FH P&amp;L'!$K27:$M27)</f>
        <v/>
      </c>
      <c r="BV24" s="11">
        <f>SUM('HAB P&amp;L'!$K27:$M27)</f>
        <v/>
      </c>
      <c r="BW24" s="11">
        <f>SUM('SALT P&amp;L'!$K27:$M27)</f>
        <v/>
      </c>
      <c r="BX24" s="11">
        <f>SUM('KNL HO P&amp;L'!$K27:$M27)+SUM('CCL HO P&amp;L'!$K27:$M27)+SUM('YBHN HO P&amp;L'!$K27:$M27)+SUM('YBN HO P&amp;L'!$K27:$M27)+SUM('Moe2 P&amp;L'!$K27:$M27)</f>
        <v/>
      </c>
      <c r="BY24" s="93">
        <f>SUM(BG24:BX24)</f>
        <v/>
      </c>
      <c r="BZ24" s="121">
        <f>BY24+BF24+AM24+T24</f>
        <v/>
      </c>
      <c r="CB24" s="94" t="n"/>
    </row>
    <row r="25" hidden="1" s="393">
      <c r="A25" s="120" t="inlineStr">
        <is>
          <t>Toys and Games</t>
        </is>
      </c>
      <c r="B25" s="11">
        <f>SUM('ABA P&amp;L'!$B28:$D28)</f>
        <v/>
      </c>
      <c r="C25" s="11">
        <f>SUM('BK P&amp;L'!$B28:$D28)</f>
        <v/>
      </c>
      <c r="D25" s="11">
        <f>SUM('BW P&amp;L'!$B28:$D28)</f>
        <v/>
      </c>
      <c r="E25" s="11">
        <f>SUM('CED P&amp;L'!$B28:$D28)</f>
        <v/>
      </c>
      <c r="F25" s="11">
        <f>SUM('HB P&amp;L'!$B28:$D28)</f>
        <v/>
      </c>
      <c r="G25" s="11">
        <f>SUM('KIN P&amp;L'!$B28:$D28)</f>
        <v/>
      </c>
      <c r="H25" s="11">
        <f>SUM('MER P&amp;L'!$B28:$D28)</f>
        <v/>
      </c>
      <c r="I25" s="11">
        <f>SUM('SST P&amp;L'!$B28:$D28)</f>
        <v/>
      </c>
      <c r="J25" s="11">
        <f>SUM('HDN P&amp;L'!$B28:$D28)</f>
        <v/>
      </c>
      <c r="K25" s="11">
        <f>SUM('NDN P&amp;L'!$B28:$D28)</f>
        <v/>
      </c>
      <c r="L25" s="11">
        <f>SUM('SDN P&amp;L'!$B28:$D28)</f>
        <v/>
      </c>
      <c r="M25" s="11">
        <f>SUM('LE P&amp;L'!$B28:$D28)</f>
        <v/>
      </c>
      <c r="N25" s="11">
        <f>SUM('WH P&amp;L'!$B28:$D28)</f>
        <v/>
      </c>
      <c r="O25" s="11">
        <f>SUM('HS P&amp;L'!$B28:$D28)</f>
        <v/>
      </c>
      <c r="P25" s="11">
        <f>SUM('FH P&amp;L'!$B28:$D28)</f>
        <v/>
      </c>
      <c r="Q25" s="11">
        <f>SUM('HAB P&amp;L'!$B28:$D28)</f>
        <v/>
      </c>
      <c r="R25" s="11">
        <f>SUM('SALT P&amp;L'!$B28:$D28)</f>
        <v/>
      </c>
      <c r="S25" s="11">
        <f>SUM('KNL HO P&amp;L'!$B28:$D28)+SUM('CCL HO P&amp;L'!$B28:$D28)+SUM('YBHN HO P&amp;L'!$B28:$D28)+SUM('YBN HO P&amp;L'!$B28:$D28)+SUM('Moe2 P&amp;L'!$B28:$D28)</f>
        <v/>
      </c>
      <c r="T25" s="93">
        <f>SUM(B25:S25)</f>
        <v/>
      </c>
      <c r="U25" s="11">
        <f>SUM('ABA P&amp;L'!$E28:$G28)</f>
        <v/>
      </c>
      <c r="V25" s="11">
        <f>SUM('BK P&amp;L'!$E28:$G28)</f>
        <v/>
      </c>
      <c r="W25" s="11">
        <f>SUM('BW P&amp;L'!$E28:$G28)</f>
        <v/>
      </c>
      <c r="X25" s="11">
        <f>SUM('CED P&amp;L'!$E28:$G28)</f>
        <v/>
      </c>
      <c r="Y25" s="11">
        <f>SUM('HB P&amp;L'!$E28:$G28)</f>
        <v/>
      </c>
      <c r="Z25" s="11">
        <f>SUM('KIN P&amp;L'!$E28:$G28)</f>
        <v/>
      </c>
      <c r="AA25" s="11">
        <f>SUM('MER P&amp;L'!$E28:$G28)</f>
        <v/>
      </c>
      <c r="AB25" s="11">
        <f>SUM('SST P&amp;L'!$E28:$G28)</f>
        <v/>
      </c>
      <c r="AC25" s="11">
        <f>SUM('HDN P&amp;L'!$E28:$G28)</f>
        <v/>
      </c>
      <c r="AD25" s="11">
        <f>SUM('NDN P&amp;L'!$E28:$G28)</f>
        <v/>
      </c>
      <c r="AE25" s="11">
        <f>SUM('SDN P&amp;L'!$E28:$G28)</f>
        <v/>
      </c>
      <c r="AF25" s="11">
        <f>SUM('LE P&amp;L'!$E28:$G28)</f>
        <v/>
      </c>
      <c r="AG25" s="11">
        <f>SUM('WH P&amp;L'!$E28:$G28)</f>
        <v/>
      </c>
      <c r="AH25" s="11">
        <f>SUM('HS P&amp;L'!$E28:$G28)</f>
        <v/>
      </c>
      <c r="AI25" s="11">
        <f>SUM('FH P&amp;L'!$E28:$G28)</f>
        <v/>
      </c>
      <c r="AJ25" s="11">
        <f>SUM('HAB P&amp;L'!$E28:$G28)</f>
        <v/>
      </c>
      <c r="AK25" s="11">
        <f>SUM('SALT P&amp;L'!$E28:$G28)</f>
        <v/>
      </c>
      <c r="AL25" s="11">
        <f>SUM('KNL HO P&amp;L'!$E28:$G28)+SUM('CCL HO P&amp;L'!$E28:$G28)+SUM('YBHN HO P&amp;L'!$E28:$G28)+SUM('YBN HO P&amp;L'!$E28:$G28)+SUM('Moe2 P&amp;L'!$E28:$G28)</f>
        <v/>
      </c>
      <c r="AM25" s="93">
        <f>SUM(U25:AL25)</f>
        <v/>
      </c>
      <c r="AN25" s="11">
        <f>SUM('ABA P&amp;L'!$H28:$J28)</f>
        <v/>
      </c>
      <c r="AO25" s="11">
        <f>SUM('BK P&amp;L'!$H28:$J28)</f>
        <v/>
      </c>
      <c r="AP25" s="11">
        <f>SUM('BW P&amp;L'!$H28:$J28)</f>
        <v/>
      </c>
      <c r="AQ25" s="11">
        <f>SUM('CED P&amp;L'!$H28:$J28)</f>
        <v/>
      </c>
      <c r="AR25" s="11">
        <f>SUM('HB P&amp;L'!$H28:$J28)</f>
        <v/>
      </c>
      <c r="AS25" s="11">
        <f>SUM('KIN P&amp;L'!$H28:$J28)</f>
        <v/>
      </c>
      <c r="AT25" s="11">
        <f>SUM('MER P&amp;L'!$H28:$J28)</f>
        <v/>
      </c>
      <c r="AU25" s="11">
        <f>SUM('SST P&amp;L'!$H28:$J28)</f>
        <v/>
      </c>
      <c r="AV25" s="11">
        <f>SUM('HDN P&amp;L'!$H28:$J28)</f>
        <v/>
      </c>
      <c r="AW25" s="11">
        <f>SUM('NDN P&amp;L'!$H28:$J28)</f>
        <v/>
      </c>
      <c r="AX25" s="11">
        <f>SUM('SDN P&amp;L'!$H28:$J28)</f>
        <v/>
      </c>
      <c r="AY25" s="11">
        <f>SUM('LE P&amp;L'!$H28:$J28)</f>
        <v/>
      </c>
      <c r="AZ25" s="11">
        <f>SUM('WH P&amp;L'!$H28:$J28)</f>
        <v/>
      </c>
      <c r="BA25" s="11">
        <f>SUM('HS P&amp;L'!$H28:$J28)</f>
        <v/>
      </c>
      <c r="BB25" s="11">
        <f>SUM('FH P&amp;L'!$H28:$J28)</f>
        <v/>
      </c>
      <c r="BC25" s="11">
        <f>SUM('HAB P&amp;L'!$H28:$J28)</f>
        <v/>
      </c>
      <c r="BD25" s="11">
        <f>SUM('SALT P&amp;L'!$H28:$J28)</f>
        <v/>
      </c>
      <c r="BE25" s="11">
        <f>SUM('KNL HO P&amp;L'!$H28:$J28)+SUM('CCL HO P&amp;L'!$H28:$J28)+SUM('YBHN HO P&amp;L'!$H28:$J28)+SUM('YBN HO P&amp;L'!$H28:$J28)+SUM('Moe2 P&amp;L'!$H28:$J28)</f>
        <v/>
      </c>
      <c r="BF25" s="93">
        <f>SUM(AN25:BE25)</f>
        <v/>
      </c>
      <c r="BG25" s="11">
        <f>SUM('ABA P&amp;L'!$K28:$M28)</f>
        <v/>
      </c>
      <c r="BH25" s="11">
        <f>SUM('BK P&amp;L'!$K28:$M28)</f>
        <v/>
      </c>
      <c r="BI25" s="11">
        <f>SUM('BW P&amp;L'!$K28:$M28)</f>
        <v/>
      </c>
      <c r="BJ25" s="11">
        <f>SUM('CED P&amp;L'!$K28:$M28)</f>
        <v/>
      </c>
      <c r="BK25" s="11">
        <f>SUM('HB P&amp;L'!$K28:$M28)</f>
        <v/>
      </c>
      <c r="BL25" s="11">
        <f>SUM('KIN P&amp;L'!$K28:$M28)</f>
        <v/>
      </c>
      <c r="BM25" s="11">
        <f>SUM('MER P&amp;L'!$K28:$M28)</f>
        <v/>
      </c>
      <c r="BN25" s="11">
        <f>SUM('SST P&amp;L'!$K28:$M28)</f>
        <v/>
      </c>
      <c r="BO25" s="11">
        <f>SUM('HDN P&amp;L'!$K28:$M28)</f>
        <v/>
      </c>
      <c r="BP25" s="11">
        <f>SUM('NDN P&amp;L'!$K28:$M28)</f>
        <v/>
      </c>
      <c r="BQ25" s="11">
        <f>SUM('SDN P&amp;L'!$K28:$M28)</f>
        <v/>
      </c>
      <c r="BR25" s="11">
        <f>SUM('LE P&amp;L'!$K28:$M28)</f>
        <v/>
      </c>
      <c r="BS25" s="11">
        <f>SUM('WH P&amp;L'!$K28:$M28)</f>
        <v/>
      </c>
      <c r="BT25" s="11">
        <f>SUM('HS P&amp;L'!$K28:$M28)</f>
        <v/>
      </c>
      <c r="BU25" s="11">
        <f>SUM('FH P&amp;L'!$K28:$M28)</f>
        <v/>
      </c>
      <c r="BV25" s="11">
        <f>SUM('HAB P&amp;L'!$K28:$M28)</f>
        <v/>
      </c>
      <c r="BW25" s="11">
        <f>SUM('SALT P&amp;L'!$K28:$M28)</f>
        <v/>
      </c>
      <c r="BX25" s="11">
        <f>SUM('KNL HO P&amp;L'!$K28:$M28)+SUM('CCL HO P&amp;L'!$K28:$M28)+SUM('YBHN HO P&amp;L'!$K28:$M28)+SUM('YBN HO P&amp;L'!$K28:$M28)+SUM('Moe2 P&amp;L'!$K28:$M28)</f>
        <v/>
      </c>
      <c r="BY25" s="93">
        <f>SUM(BG25:BX25)</f>
        <v/>
      </c>
      <c r="BZ25" s="121">
        <f>BY25+BF25+AM25+T25</f>
        <v/>
      </c>
      <c r="CB25" s="94" t="n"/>
    </row>
    <row r="26" hidden="1" s="393">
      <c r="A26" s="120" t="inlineStr">
        <is>
          <t>Art Materials</t>
        </is>
      </c>
      <c r="B26" s="11">
        <f>SUM('ABA P&amp;L'!$B29:$D29)</f>
        <v/>
      </c>
      <c r="C26" s="11">
        <f>SUM('BK P&amp;L'!$B29:$D29)</f>
        <v/>
      </c>
      <c r="D26" s="11">
        <f>SUM('BW P&amp;L'!$B29:$D29)</f>
        <v/>
      </c>
      <c r="E26" s="11">
        <f>SUM('CED P&amp;L'!$B29:$D29)</f>
        <v/>
      </c>
      <c r="F26" s="11">
        <f>SUM('HB P&amp;L'!$B29:$D29)</f>
        <v/>
      </c>
      <c r="G26" s="11">
        <f>SUM('KIN P&amp;L'!$B29:$D29)</f>
        <v/>
      </c>
      <c r="H26" s="11">
        <f>SUM('MER P&amp;L'!$B29:$D29)</f>
        <v/>
      </c>
      <c r="I26" s="11">
        <f>SUM('SST P&amp;L'!$B29:$D29)</f>
        <v/>
      </c>
      <c r="J26" s="11">
        <f>SUM('HDN P&amp;L'!$B29:$D29)</f>
        <v/>
      </c>
      <c r="K26" s="11">
        <f>SUM('NDN P&amp;L'!$B29:$D29)</f>
        <v/>
      </c>
      <c r="L26" s="11">
        <f>SUM('SDN P&amp;L'!$B29:$D29)</f>
        <v/>
      </c>
      <c r="M26" s="11">
        <f>SUM('LE P&amp;L'!$B29:$D29)</f>
        <v/>
      </c>
      <c r="N26" s="11">
        <f>SUM('WH P&amp;L'!$B29:$D29)</f>
        <v/>
      </c>
      <c r="O26" s="11">
        <f>SUM('HS P&amp;L'!$B29:$D29)</f>
        <v/>
      </c>
      <c r="P26" s="11">
        <f>SUM('FH P&amp;L'!$B29:$D29)</f>
        <v/>
      </c>
      <c r="Q26" s="11">
        <f>SUM('HAB P&amp;L'!$B29:$D29)</f>
        <v/>
      </c>
      <c r="R26" s="11">
        <f>SUM('SALT P&amp;L'!$B29:$D29)</f>
        <v/>
      </c>
      <c r="S26" s="11">
        <f>SUM('KNL HO P&amp;L'!$B29:$D29)+SUM('CCL HO P&amp;L'!$B29:$D29)+SUM('YBHN HO P&amp;L'!$B29:$D29)+SUM('YBN HO P&amp;L'!$B29:$D29)+SUM('Moe2 P&amp;L'!$B29:$D29)</f>
        <v/>
      </c>
      <c r="T26" s="93">
        <f>SUM(B26:S26)</f>
        <v/>
      </c>
      <c r="U26" s="11">
        <f>SUM('ABA P&amp;L'!$E29:$G29)</f>
        <v/>
      </c>
      <c r="V26" s="11">
        <f>SUM('BK P&amp;L'!$E29:$G29)</f>
        <v/>
      </c>
      <c r="W26" s="11">
        <f>SUM('BW P&amp;L'!$E29:$G29)</f>
        <v/>
      </c>
      <c r="X26" s="11">
        <f>SUM('CED P&amp;L'!$E29:$G29)</f>
        <v/>
      </c>
      <c r="Y26" s="11">
        <f>SUM('HB P&amp;L'!$E29:$G29)</f>
        <v/>
      </c>
      <c r="Z26" s="11">
        <f>SUM('KIN P&amp;L'!$E29:$G29)</f>
        <v/>
      </c>
      <c r="AA26" s="11">
        <f>SUM('MER P&amp;L'!$E29:$G29)</f>
        <v/>
      </c>
      <c r="AB26" s="11">
        <f>SUM('SST P&amp;L'!$E29:$G29)</f>
        <v/>
      </c>
      <c r="AC26" s="11">
        <f>SUM('HDN P&amp;L'!$E29:$G29)</f>
        <v/>
      </c>
      <c r="AD26" s="11">
        <f>SUM('NDN P&amp;L'!$E29:$G29)</f>
        <v/>
      </c>
      <c r="AE26" s="11">
        <f>SUM('SDN P&amp;L'!$E29:$G29)</f>
        <v/>
      </c>
      <c r="AF26" s="11">
        <f>SUM('LE P&amp;L'!$E29:$G29)</f>
        <v/>
      </c>
      <c r="AG26" s="11">
        <f>SUM('WH P&amp;L'!$E29:$G29)</f>
        <v/>
      </c>
      <c r="AH26" s="11">
        <f>SUM('HS P&amp;L'!$E29:$G29)</f>
        <v/>
      </c>
      <c r="AI26" s="11">
        <f>SUM('FH P&amp;L'!$E29:$G29)</f>
        <v/>
      </c>
      <c r="AJ26" s="11">
        <f>SUM('HAB P&amp;L'!$E29:$G29)</f>
        <v/>
      </c>
      <c r="AK26" s="11">
        <f>SUM('SALT P&amp;L'!$E29:$G29)</f>
        <v/>
      </c>
      <c r="AL26" s="11">
        <f>SUM('KNL HO P&amp;L'!$E29:$G29)+SUM('CCL HO P&amp;L'!$E29:$G29)+SUM('YBHN HO P&amp;L'!$E29:$G29)+SUM('YBN HO P&amp;L'!$E29:$G29)+SUM('Moe2 P&amp;L'!$E29:$G29)</f>
        <v/>
      </c>
      <c r="AM26" s="93">
        <f>SUM(U26:AL26)</f>
        <v/>
      </c>
      <c r="AN26" s="11">
        <f>SUM('ABA P&amp;L'!$H29:$J29)</f>
        <v/>
      </c>
      <c r="AO26" s="11">
        <f>SUM('BK P&amp;L'!$H29:$J29)</f>
        <v/>
      </c>
      <c r="AP26" s="11">
        <f>SUM('BW P&amp;L'!$H29:$J29)</f>
        <v/>
      </c>
      <c r="AQ26" s="11">
        <f>SUM('CED P&amp;L'!$H29:$J29)</f>
        <v/>
      </c>
      <c r="AR26" s="11">
        <f>SUM('HB P&amp;L'!$H29:$J29)</f>
        <v/>
      </c>
      <c r="AS26" s="11">
        <f>SUM('KIN P&amp;L'!$H29:$J29)</f>
        <v/>
      </c>
      <c r="AT26" s="11">
        <f>SUM('MER P&amp;L'!$H29:$J29)</f>
        <v/>
      </c>
      <c r="AU26" s="11">
        <f>SUM('SST P&amp;L'!$H29:$J29)</f>
        <v/>
      </c>
      <c r="AV26" s="11">
        <f>SUM('HDN P&amp;L'!$H29:$J29)</f>
        <v/>
      </c>
      <c r="AW26" s="11">
        <f>SUM('NDN P&amp;L'!$H29:$J29)</f>
        <v/>
      </c>
      <c r="AX26" s="11">
        <f>SUM('SDN P&amp;L'!$H29:$J29)</f>
        <v/>
      </c>
      <c r="AY26" s="11">
        <f>SUM('LE P&amp;L'!$H29:$J29)</f>
        <v/>
      </c>
      <c r="AZ26" s="11">
        <f>SUM('WH P&amp;L'!$H29:$J29)</f>
        <v/>
      </c>
      <c r="BA26" s="11">
        <f>SUM('HS P&amp;L'!$H29:$J29)</f>
        <v/>
      </c>
      <c r="BB26" s="11">
        <f>SUM('FH P&amp;L'!$H29:$J29)</f>
        <v/>
      </c>
      <c r="BC26" s="11">
        <f>SUM('HAB P&amp;L'!$H29:$J29)</f>
        <v/>
      </c>
      <c r="BD26" s="11">
        <f>SUM('SALT P&amp;L'!$H29:$J29)</f>
        <v/>
      </c>
      <c r="BE26" s="11">
        <f>SUM('KNL HO P&amp;L'!$H29:$J29)+SUM('CCL HO P&amp;L'!$H29:$J29)+SUM('YBHN HO P&amp;L'!$H29:$J29)+SUM('YBN HO P&amp;L'!$H29:$J29)+SUM('Moe2 P&amp;L'!$H29:$J29)</f>
        <v/>
      </c>
      <c r="BF26" s="93">
        <f>SUM(AN26:BE26)</f>
        <v/>
      </c>
      <c r="BG26" s="11">
        <f>SUM('ABA P&amp;L'!$K29:$M29)</f>
        <v/>
      </c>
      <c r="BH26" s="11">
        <f>SUM('BK P&amp;L'!$K29:$M29)</f>
        <v/>
      </c>
      <c r="BI26" s="11">
        <f>SUM('BW P&amp;L'!$K29:$M29)</f>
        <v/>
      </c>
      <c r="BJ26" s="11">
        <f>SUM('CED P&amp;L'!$K29:$M29)</f>
        <v/>
      </c>
      <c r="BK26" s="11">
        <f>SUM('HB P&amp;L'!$K29:$M29)</f>
        <v/>
      </c>
      <c r="BL26" s="11">
        <f>SUM('KIN P&amp;L'!$K29:$M29)</f>
        <v/>
      </c>
      <c r="BM26" s="11">
        <f>SUM('MER P&amp;L'!$K29:$M29)</f>
        <v/>
      </c>
      <c r="BN26" s="11">
        <f>SUM('SST P&amp;L'!$K29:$M29)</f>
        <v/>
      </c>
      <c r="BO26" s="11">
        <f>SUM('HDN P&amp;L'!$K29:$M29)</f>
        <v/>
      </c>
      <c r="BP26" s="11">
        <f>SUM('NDN P&amp;L'!$K29:$M29)</f>
        <v/>
      </c>
      <c r="BQ26" s="11">
        <f>SUM('SDN P&amp;L'!$K29:$M29)</f>
        <v/>
      </c>
      <c r="BR26" s="11">
        <f>SUM('LE P&amp;L'!$K29:$M29)</f>
        <v/>
      </c>
      <c r="BS26" s="11">
        <f>SUM('WH P&amp;L'!$K29:$M29)</f>
        <v/>
      </c>
      <c r="BT26" s="11">
        <f>SUM('HS P&amp;L'!$K29:$M29)</f>
        <v/>
      </c>
      <c r="BU26" s="11">
        <f>SUM('FH P&amp;L'!$K29:$M29)</f>
        <v/>
      </c>
      <c r="BV26" s="11">
        <f>SUM('HAB P&amp;L'!$K29:$M29)</f>
        <v/>
      </c>
      <c r="BW26" s="11">
        <f>SUM('SALT P&amp;L'!$K29:$M29)</f>
        <v/>
      </c>
      <c r="BX26" s="11">
        <f>SUM('KNL HO P&amp;L'!$K29:$M29)+SUM('CCL HO P&amp;L'!$K29:$M29)+SUM('YBHN HO P&amp;L'!$K29:$M29)+SUM('YBN HO P&amp;L'!$K29:$M29)+SUM('Moe2 P&amp;L'!$K29:$M29)</f>
        <v/>
      </c>
      <c r="BY26" s="93">
        <f>SUM(BG26:BX26)</f>
        <v/>
      </c>
      <c r="BZ26" s="121">
        <f>BY26+BF26+AM26+T26</f>
        <v/>
      </c>
      <c r="CB26" s="94" t="n"/>
    </row>
    <row r="27" hidden="1" s="393">
      <c r="A27" s="120" t="inlineStr">
        <is>
          <t>Nursery Stationery</t>
        </is>
      </c>
      <c r="B27" s="11">
        <f>SUM('ABA P&amp;L'!$B30:$D30)</f>
        <v/>
      </c>
      <c r="C27" s="11">
        <f>SUM('BK P&amp;L'!$B30:$D30)</f>
        <v/>
      </c>
      <c r="D27" s="11">
        <f>SUM('BW P&amp;L'!$B30:$D30)</f>
        <v/>
      </c>
      <c r="E27" s="11">
        <f>SUM('CED P&amp;L'!$B30:$D30)</f>
        <v/>
      </c>
      <c r="F27" s="11">
        <f>SUM('HB P&amp;L'!$B30:$D30)</f>
        <v/>
      </c>
      <c r="G27" s="11">
        <f>SUM('KIN P&amp;L'!$B30:$D30)</f>
        <v/>
      </c>
      <c r="H27" s="11">
        <f>SUM('MER P&amp;L'!$B30:$D30)</f>
        <v/>
      </c>
      <c r="I27" s="11">
        <f>SUM('SST P&amp;L'!$B30:$D30)</f>
        <v/>
      </c>
      <c r="J27" s="11">
        <f>SUM('HDN P&amp;L'!$B30:$D30)</f>
        <v/>
      </c>
      <c r="K27" s="11">
        <f>SUM('NDN P&amp;L'!$B30:$D30)</f>
        <v/>
      </c>
      <c r="L27" s="11">
        <f>SUM('SDN P&amp;L'!$B30:$D30)</f>
        <v/>
      </c>
      <c r="M27" s="11">
        <f>SUM('LE P&amp;L'!$B30:$D30)</f>
        <v/>
      </c>
      <c r="N27" s="11">
        <f>SUM('WH P&amp;L'!$B30:$D30)</f>
        <v/>
      </c>
      <c r="O27" s="11">
        <f>SUM('HS P&amp;L'!$B30:$D30)</f>
        <v/>
      </c>
      <c r="P27" s="11">
        <f>SUM('FH P&amp;L'!$B30:$D30)</f>
        <v/>
      </c>
      <c r="Q27" s="11">
        <f>SUM('HAB P&amp;L'!$B30:$D30)</f>
        <v/>
      </c>
      <c r="R27" s="11">
        <f>SUM('SALT P&amp;L'!$B30:$D30)</f>
        <v/>
      </c>
      <c r="S27" s="11">
        <f>SUM('KNL HO P&amp;L'!$B30:$D30)+SUM('CCL HO P&amp;L'!$B30:$D30)+SUM('YBHN HO P&amp;L'!$B30:$D30)+SUM('YBN HO P&amp;L'!$B30:$D30)+SUM('Moe2 P&amp;L'!$B30:$D30)</f>
        <v/>
      </c>
      <c r="T27" s="93">
        <f>SUM(B27:S27)</f>
        <v/>
      </c>
      <c r="U27" s="11">
        <f>SUM('ABA P&amp;L'!$E30:$G30)</f>
        <v/>
      </c>
      <c r="V27" s="11">
        <f>SUM('BK P&amp;L'!$E30:$G30)</f>
        <v/>
      </c>
      <c r="W27" s="11">
        <f>SUM('BW P&amp;L'!$E30:$G30)</f>
        <v/>
      </c>
      <c r="X27" s="11">
        <f>SUM('CED P&amp;L'!$E30:$G30)</f>
        <v/>
      </c>
      <c r="Y27" s="11">
        <f>SUM('HB P&amp;L'!$E30:$G30)</f>
        <v/>
      </c>
      <c r="Z27" s="11">
        <f>SUM('KIN P&amp;L'!$E30:$G30)</f>
        <v/>
      </c>
      <c r="AA27" s="11">
        <f>SUM('MER P&amp;L'!$E30:$G30)</f>
        <v/>
      </c>
      <c r="AB27" s="11">
        <f>SUM('SST P&amp;L'!$E30:$G30)</f>
        <v/>
      </c>
      <c r="AC27" s="11">
        <f>SUM('HDN P&amp;L'!$E30:$G30)</f>
        <v/>
      </c>
      <c r="AD27" s="11">
        <f>SUM('NDN P&amp;L'!$E30:$G30)</f>
        <v/>
      </c>
      <c r="AE27" s="11">
        <f>SUM('SDN P&amp;L'!$E30:$G30)</f>
        <v/>
      </c>
      <c r="AF27" s="11">
        <f>SUM('LE P&amp;L'!$E30:$G30)</f>
        <v/>
      </c>
      <c r="AG27" s="11">
        <f>SUM('WH P&amp;L'!$E30:$G30)</f>
        <v/>
      </c>
      <c r="AH27" s="11">
        <f>SUM('HS P&amp;L'!$E30:$G30)</f>
        <v/>
      </c>
      <c r="AI27" s="11">
        <f>SUM('FH P&amp;L'!$E30:$G30)</f>
        <v/>
      </c>
      <c r="AJ27" s="11">
        <f>SUM('HAB P&amp;L'!$E30:$G30)</f>
        <v/>
      </c>
      <c r="AK27" s="11">
        <f>SUM('SALT P&amp;L'!$E30:$G30)</f>
        <v/>
      </c>
      <c r="AL27" s="11">
        <f>SUM('KNL HO P&amp;L'!$E30:$G30)+SUM('CCL HO P&amp;L'!$E30:$G30)+SUM('YBHN HO P&amp;L'!$E30:$G30)+SUM('YBN HO P&amp;L'!$E30:$G30)+SUM('Moe2 P&amp;L'!$E30:$G30)</f>
        <v/>
      </c>
      <c r="AM27" s="93">
        <f>SUM(U27:AL27)</f>
        <v/>
      </c>
      <c r="AN27" s="11">
        <f>SUM('ABA P&amp;L'!$H30:$J30)</f>
        <v/>
      </c>
      <c r="AO27" s="11">
        <f>SUM('BK P&amp;L'!$H30:$J30)</f>
        <v/>
      </c>
      <c r="AP27" s="11">
        <f>SUM('BW P&amp;L'!$H30:$J30)</f>
        <v/>
      </c>
      <c r="AQ27" s="11">
        <f>SUM('CED P&amp;L'!$H30:$J30)</f>
        <v/>
      </c>
      <c r="AR27" s="11">
        <f>SUM('HB P&amp;L'!$H30:$J30)</f>
        <v/>
      </c>
      <c r="AS27" s="11">
        <f>SUM('KIN P&amp;L'!$H30:$J30)</f>
        <v/>
      </c>
      <c r="AT27" s="11">
        <f>SUM('MER P&amp;L'!$H30:$J30)</f>
        <v/>
      </c>
      <c r="AU27" s="11">
        <f>SUM('SST P&amp;L'!$H30:$J30)</f>
        <v/>
      </c>
      <c r="AV27" s="11">
        <f>SUM('HDN P&amp;L'!$H30:$J30)</f>
        <v/>
      </c>
      <c r="AW27" s="11">
        <f>SUM('NDN P&amp;L'!$H30:$J30)</f>
        <v/>
      </c>
      <c r="AX27" s="11">
        <f>SUM('SDN P&amp;L'!$H30:$J30)</f>
        <v/>
      </c>
      <c r="AY27" s="11">
        <f>SUM('LE P&amp;L'!$H30:$J30)</f>
        <v/>
      </c>
      <c r="AZ27" s="11">
        <f>SUM('WH P&amp;L'!$H30:$J30)</f>
        <v/>
      </c>
      <c r="BA27" s="11">
        <f>SUM('HS P&amp;L'!$H30:$J30)</f>
        <v/>
      </c>
      <c r="BB27" s="11">
        <f>SUM('FH P&amp;L'!$H30:$J30)</f>
        <v/>
      </c>
      <c r="BC27" s="11">
        <f>SUM('HAB P&amp;L'!$H30:$J30)</f>
        <v/>
      </c>
      <c r="BD27" s="11">
        <f>SUM('SALT P&amp;L'!$H30:$J30)</f>
        <v/>
      </c>
      <c r="BE27" s="11">
        <f>SUM('KNL HO P&amp;L'!$H30:$J30)+SUM('CCL HO P&amp;L'!$H30:$J30)+SUM('YBHN HO P&amp;L'!$H30:$J30)+SUM('YBN HO P&amp;L'!$H30:$J30)+SUM('Moe2 P&amp;L'!$H30:$J30)</f>
        <v/>
      </c>
      <c r="BF27" s="93">
        <f>SUM(AN27:BE27)</f>
        <v/>
      </c>
      <c r="BG27" s="11">
        <f>SUM('ABA P&amp;L'!$K30:$M30)</f>
        <v/>
      </c>
      <c r="BH27" s="11">
        <f>SUM('BK P&amp;L'!$K30:$M30)</f>
        <v/>
      </c>
      <c r="BI27" s="11">
        <f>SUM('BW P&amp;L'!$K30:$M30)</f>
        <v/>
      </c>
      <c r="BJ27" s="11">
        <f>SUM('CED P&amp;L'!$K30:$M30)</f>
        <v/>
      </c>
      <c r="BK27" s="11">
        <f>SUM('HB P&amp;L'!$K30:$M30)</f>
        <v/>
      </c>
      <c r="BL27" s="11">
        <f>SUM('KIN P&amp;L'!$K30:$M30)</f>
        <v/>
      </c>
      <c r="BM27" s="11">
        <f>SUM('MER P&amp;L'!$K30:$M30)</f>
        <v/>
      </c>
      <c r="BN27" s="11">
        <f>SUM('SST P&amp;L'!$K30:$M30)</f>
        <v/>
      </c>
      <c r="BO27" s="11">
        <f>SUM('HDN P&amp;L'!$K30:$M30)</f>
        <v/>
      </c>
      <c r="BP27" s="11">
        <f>SUM('NDN P&amp;L'!$K30:$M30)</f>
        <v/>
      </c>
      <c r="BQ27" s="11">
        <f>SUM('SDN P&amp;L'!$K30:$M30)</f>
        <v/>
      </c>
      <c r="BR27" s="11">
        <f>SUM('LE P&amp;L'!$K30:$M30)</f>
        <v/>
      </c>
      <c r="BS27" s="11">
        <f>SUM('WH P&amp;L'!$K30:$M30)</f>
        <v/>
      </c>
      <c r="BT27" s="11">
        <f>SUM('HS P&amp;L'!$K30:$M30)</f>
        <v/>
      </c>
      <c r="BU27" s="11">
        <f>SUM('FH P&amp;L'!$K30:$M30)</f>
        <v/>
      </c>
      <c r="BV27" s="11">
        <f>SUM('HAB P&amp;L'!$K30:$M30)</f>
        <v/>
      </c>
      <c r="BW27" s="11">
        <f>SUM('SALT P&amp;L'!$K30:$M30)</f>
        <v/>
      </c>
      <c r="BX27" s="11">
        <f>SUM('KNL HO P&amp;L'!$K30:$M30)+SUM('CCL HO P&amp;L'!$K30:$M30)+SUM('YBHN HO P&amp;L'!$K30:$M30)+SUM('YBN HO P&amp;L'!$K30:$M30)+SUM('Moe2 P&amp;L'!$K30:$M30)</f>
        <v/>
      </c>
      <c r="BY27" s="93">
        <f>SUM(BG27:BX27)</f>
        <v/>
      </c>
      <c r="BZ27" s="121">
        <f>BY27+BF27+AM27+T27</f>
        <v/>
      </c>
      <c r="CB27" s="94" t="n"/>
    </row>
    <row r="28" hidden="1" s="393">
      <c r="A28" s="120" t="inlineStr">
        <is>
          <t>Nursery Equipment</t>
        </is>
      </c>
      <c r="B28" s="11">
        <f>SUM('ABA P&amp;L'!$B31:$D31)</f>
        <v/>
      </c>
      <c r="C28" s="11">
        <f>SUM('BK P&amp;L'!$B31:$D31)</f>
        <v/>
      </c>
      <c r="D28" s="11">
        <f>SUM('BW P&amp;L'!$B31:$D31)</f>
        <v/>
      </c>
      <c r="E28" s="11">
        <f>SUM('CED P&amp;L'!$B31:$D31)</f>
        <v/>
      </c>
      <c r="F28" s="11">
        <f>SUM('HB P&amp;L'!$B31:$D31)</f>
        <v/>
      </c>
      <c r="G28" s="11">
        <f>SUM('KIN P&amp;L'!$B31:$D31)</f>
        <v/>
      </c>
      <c r="H28" s="11">
        <f>SUM('MER P&amp;L'!$B31:$D31)</f>
        <v/>
      </c>
      <c r="I28" s="11">
        <f>SUM('SST P&amp;L'!$B31:$D31)</f>
        <v/>
      </c>
      <c r="J28" s="11">
        <f>SUM('HDN P&amp;L'!$B31:$D31)</f>
        <v/>
      </c>
      <c r="K28" s="11">
        <f>SUM('NDN P&amp;L'!$B31:$D31)</f>
        <v/>
      </c>
      <c r="L28" s="11">
        <f>SUM('SDN P&amp;L'!$B31:$D31)</f>
        <v/>
      </c>
      <c r="M28" s="11">
        <f>SUM('LE P&amp;L'!$B31:$D31)</f>
        <v/>
      </c>
      <c r="N28" s="11">
        <f>SUM('WH P&amp;L'!$B31:$D31)</f>
        <v/>
      </c>
      <c r="O28" s="11">
        <f>SUM('HS P&amp;L'!$B31:$D31)</f>
        <v/>
      </c>
      <c r="P28" s="11">
        <f>SUM('FH P&amp;L'!$B31:$D31)</f>
        <v/>
      </c>
      <c r="Q28" s="11">
        <f>SUM('HAB P&amp;L'!$B31:$D31)</f>
        <v/>
      </c>
      <c r="R28" s="11">
        <f>SUM('SALT P&amp;L'!$B31:$D31)</f>
        <v/>
      </c>
      <c r="S28" s="11">
        <f>SUM('KNL HO P&amp;L'!$B31:$D31)+SUM('CCL HO P&amp;L'!$B31:$D31)+SUM('YBHN HO P&amp;L'!$B31:$D31)+SUM('YBN HO P&amp;L'!$B31:$D31)+SUM('Moe2 P&amp;L'!$B31:$D31)</f>
        <v/>
      </c>
      <c r="T28" s="93">
        <f>SUM(B28:S28)</f>
        <v/>
      </c>
      <c r="U28" s="11">
        <f>SUM('ABA P&amp;L'!$E31:$G31)</f>
        <v/>
      </c>
      <c r="V28" s="11">
        <f>SUM('BK P&amp;L'!$E31:$G31)</f>
        <v/>
      </c>
      <c r="W28" s="11">
        <f>SUM('BW P&amp;L'!$E31:$G31)</f>
        <v/>
      </c>
      <c r="X28" s="11">
        <f>SUM('CED P&amp;L'!$E31:$G31)</f>
        <v/>
      </c>
      <c r="Y28" s="11">
        <f>SUM('HB P&amp;L'!$E31:$G31)</f>
        <v/>
      </c>
      <c r="Z28" s="11">
        <f>SUM('KIN P&amp;L'!$E31:$G31)</f>
        <v/>
      </c>
      <c r="AA28" s="11">
        <f>SUM('MER P&amp;L'!$E31:$G31)</f>
        <v/>
      </c>
      <c r="AB28" s="11">
        <f>SUM('SST P&amp;L'!$E31:$G31)</f>
        <v/>
      </c>
      <c r="AC28" s="11">
        <f>SUM('HDN P&amp;L'!$E31:$G31)</f>
        <v/>
      </c>
      <c r="AD28" s="11">
        <f>SUM('NDN P&amp;L'!$E31:$G31)</f>
        <v/>
      </c>
      <c r="AE28" s="11">
        <f>SUM('SDN P&amp;L'!$E31:$G31)</f>
        <v/>
      </c>
      <c r="AF28" s="11">
        <f>SUM('LE P&amp;L'!$E31:$G31)</f>
        <v/>
      </c>
      <c r="AG28" s="11">
        <f>SUM('WH P&amp;L'!$E31:$G31)</f>
        <v/>
      </c>
      <c r="AH28" s="11">
        <f>SUM('HS P&amp;L'!$E31:$G31)</f>
        <v/>
      </c>
      <c r="AI28" s="11">
        <f>SUM('FH P&amp;L'!$E31:$G31)</f>
        <v/>
      </c>
      <c r="AJ28" s="11">
        <f>SUM('HAB P&amp;L'!$E31:$G31)</f>
        <v/>
      </c>
      <c r="AK28" s="11">
        <f>SUM('SALT P&amp;L'!$E31:$G31)</f>
        <v/>
      </c>
      <c r="AL28" s="11">
        <f>SUM('KNL HO P&amp;L'!$E31:$G31)+SUM('CCL HO P&amp;L'!$E31:$G31)+SUM('YBHN HO P&amp;L'!$E31:$G31)+SUM('YBN HO P&amp;L'!$E31:$G31)+SUM('Moe2 P&amp;L'!$E31:$G31)</f>
        <v/>
      </c>
      <c r="AM28" s="93">
        <f>SUM(U28:AL28)</f>
        <v/>
      </c>
      <c r="AN28" s="11">
        <f>SUM('ABA P&amp;L'!$H31:$J31)</f>
        <v/>
      </c>
      <c r="AO28" s="11">
        <f>SUM('BK P&amp;L'!$H31:$J31)</f>
        <v/>
      </c>
      <c r="AP28" s="11">
        <f>SUM('BW P&amp;L'!$H31:$J31)</f>
        <v/>
      </c>
      <c r="AQ28" s="11">
        <f>SUM('CED P&amp;L'!$H31:$J31)</f>
        <v/>
      </c>
      <c r="AR28" s="11">
        <f>SUM('HB P&amp;L'!$H31:$J31)</f>
        <v/>
      </c>
      <c r="AS28" s="11">
        <f>SUM('KIN P&amp;L'!$H31:$J31)</f>
        <v/>
      </c>
      <c r="AT28" s="11">
        <f>SUM('MER P&amp;L'!$H31:$J31)</f>
        <v/>
      </c>
      <c r="AU28" s="11">
        <f>SUM('SST P&amp;L'!$H31:$J31)</f>
        <v/>
      </c>
      <c r="AV28" s="11">
        <f>SUM('HDN P&amp;L'!$H31:$J31)</f>
        <v/>
      </c>
      <c r="AW28" s="11">
        <f>SUM('NDN P&amp;L'!$H31:$J31)</f>
        <v/>
      </c>
      <c r="AX28" s="11">
        <f>SUM('SDN P&amp;L'!$H31:$J31)</f>
        <v/>
      </c>
      <c r="AY28" s="11">
        <f>SUM('LE P&amp;L'!$H31:$J31)</f>
        <v/>
      </c>
      <c r="AZ28" s="11">
        <f>SUM('WH P&amp;L'!$H31:$J31)</f>
        <v/>
      </c>
      <c r="BA28" s="11">
        <f>SUM('HS P&amp;L'!$H31:$J31)</f>
        <v/>
      </c>
      <c r="BB28" s="11">
        <f>SUM('FH P&amp;L'!$H31:$J31)</f>
        <v/>
      </c>
      <c r="BC28" s="11">
        <f>SUM('HAB P&amp;L'!$H31:$J31)</f>
        <v/>
      </c>
      <c r="BD28" s="11">
        <f>SUM('SALT P&amp;L'!$H31:$J31)</f>
        <v/>
      </c>
      <c r="BE28" s="11">
        <f>SUM('KNL HO P&amp;L'!$H31:$J31)+SUM('CCL HO P&amp;L'!$H31:$J31)+SUM('YBHN HO P&amp;L'!$H31:$J31)+SUM('YBN HO P&amp;L'!$H31:$J31)+SUM('Moe2 P&amp;L'!$H31:$J31)</f>
        <v/>
      </c>
      <c r="BF28" s="93">
        <f>SUM(AN28:BE28)</f>
        <v/>
      </c>
      <c r="BG28" s="11">
        <f>SUM('ABA P&amp;L'!$K31:$M31)</f>
        <v/>
      </c>
      <c r="BH28" s="11">
        <f>SUM('BK P&amp;L'!$K31:$M31)</f>
        <v/>
      </c>
      <c r="BI28" s="11">
        <f>SUM('BW P&amp;L'!$K31:$M31)</f>
        <v/>
      </c>
      <c r="BJ28" s="11">
        <f>SUM('CED P&amp;L'!$K31:$M31)</f>
        <v/>
      </c>
      <c r="BK28" s="11">
        <f>SUM('HB P&amp;L'!$K31:$M31)</f>
        <v/>
      </c>
      <c r="BL28" s="11">
        <f>SUM('KIN P&amp;L'!$K31:$M31)</f>
        <v/>
      </c>
      <c r="BM28" s="11">
        <f>SUM('MER P&amp;L'!$K31:$M31)</f>
        <v/>
      </c>
      <c r="BN28" s="11">
        <f>SUM('SST P&amp;L'!$K31:$M31)</f>
        <v/>
      </c>
      <c r="BO28" s="11">
        <f>SUM('HDN P&amp;L'!$K31:$M31)</f>
        <v/>
      </c>
      <c r="BP28" s="11">
        <f>SUM('NDN P&amp;L'!$K31:$M31)</f>
        <v/>
      </c>
      <c r="BQ28" s="11">
        <f>SUM('SDN P&amp;L'!$K31:$M31)</f>
        <v/>
      </c>
      <c r="BR28" s="11">
        <f>SUM('LE P&amp;L'!$K31:$M31)</f>
        <v/>
      </c>
      <c r="BS28" s="11">
        <f>SUM('WH P&amp;L'!$K31:$M31)</f>
        <v/>
      </c>
      <c r="BT28" s="11">
        <f>SUM('HS P&amp;L'!$K31:$M31)</f>
        <v/>
      </c>
      <c r="BU28" s="11">
        <f>SUM('FH P&amp;L'!$K31:$M31)</f>
        <v/>
      </c>
      <c r="BV28" s="11">
        <f>SUM('HAB P&amp;L'!$K31:$M31)</f>
        <v/>
      </c>
      <c r="BW28" s="11">
        <f>SUM('SALT P&amp;L'!$K31:$M31)</f>
        <v/>
      </c>
      <c r="BX28" s="11">
        <f>SUM('KNL HO P&amp;L'!$K31:$M31)+SUM('CCL HO P&amp;L'!$K31:$M31)+SUM('YBHN HO P&amp;L'!$K31:$M31)+SUM('YBN HO P&amp;L'!$K31:$M31)+SUM('Moe2 P&amp;L'!$K31:$M31)</f>
        <v/>
      </c>
      <c r="BY28" s="93">
        <f>SUM(BG28:BX28)</f>
        <v/>
      </c>
      <c r="BZ28" s="121">
        <f>BY28+BF28+AM28+T28</f>
        <v/>
      </c>
      <c r="CB28" s="94" t="n"/>
    </row>
    <row r="29" hidden="1" s="393">
      <c r="A29" s="120" t="inlineStr">
        <is>
          <t>Nursery Consumables</t>
        </is>
      </c>
      <c r="B29" s="11">
        <f>SUM('ABA P&amp;L'!$B32:$D32)</f>
        <v/>
      </c>
      <c r="C29" s="11">
        <f>SUM('BK P&amp;L'!$B32:$D32)</f>
        <v/>
      </c>
      <c r="D29" s="11">
        <f>SUM('BW P&amp;L'!$B32:$D32)</f>
        <v/>
      </c>
      <c r="E29" s="11">
        <f>SUM('CED P&amp;L'!$B32:$D32)</f>
        <v/>
      </c>
      <c r="F29" s="11">
        <f>SUM('HB P&amp;L'!$B32:$D32)</f>
        <v/>
      </c>
      <c r="G29" s="11">
        <f>SUM('KIN P&amp;L'!$B32:$D32)</f>
        <v/>
      </c>
      <c r="H29" s="11">
        <f>SUM('MER P&amp;L'!$B32:$D32)</f>
        <v/>
      </c>
      <c r="I29" s="11">
        <f>SUM('SST P&amp;L'!$B32:$D32)</f>
        <v/>
      </c>
      <c r="J29" s="11">
        <f>SUM('HDN P&amp;L'!$B32:$D32)</f>
        <v/>
      </c>
      <c r="K29" s="11">
        <f>SUM('NDN P&amp;L'!$B32:$D32)</f>
        <v/>
      </c>
      <c r="L29" s="11">
        <f>SUM('SDN P&amp;L'!$B32:$D32)</f>
        <v/>
      </c>
      <c r="M29" s="11">
        <f>SUM('LE P&amp;L'!$B32:$D32)</f>
        <v/>
      </c>
      <c r="N29" s="11">
        <f>SUM('WH P&amp;L'!$B32:$D32)</f>
        <v/>
      </c>
      <c r="O29" s="11">
        <f>SUM('HS P&amp;L'!$B32:$D32)</f>
        <v/>
      </c>
      <c r="P29" s="11">
        <f>SUM('FH P&amp;L'!$B32:$D32)</f>
        <v/>
      </c>
      <c r="Q29" s="11">
        <f>SUM('HAB P&amp;L'!$B32:$D32)</f>
        <v/>
      </c>
      <c r="R29" s="11">
        <f>SUM('SALT P&amp;L'!$B32:$D32)</f>
        <v/>
      </c>
      <c r="S29" s="11">
        <f>SUM('KNL HO P&amp;L'!$B32:$D32)+SUM('CCL HO P&amp;L'!$B32:$D32)+SUM('YBHN HO P&amp;L'!$B32:$D32)+SUM('YBN HO P&amp;L'!$B32:$D32)+SUM('Moe2 P&amp;L'!$B32:$D32)</f>
        <v/>
      </c>
      <c r="T29" s="93">
        <f>SUM(B29:S29)</f>
        <v/>
      </c>
      <c r="U29" s="11">
        <f>SUM('ABA P&amp;L'!$E32:$G32)</f>
        <v/>
      </c>
      <c r="V29" s="11">
        <f>SUM('BK P&amp;L'!$E32:$G32)</f>
        <v/>
      </c>
      <c r="W29" s="11">
        <f>SUM('BW P&amp;L'!$E32:$G32)</f>
        <v/>
      </c>
      <c r="X29" s="11">
        <f>SUM('CED P&amp;L'!$E32:$G32)</f>
        <v/>
      </c>
      <c r="Y29" s="11">
        <f>SUM('HB P&amp;L'!$E32:$G32)</f>
        <v/>
      </c>
      <c r="Z29" s="11">
        <f>SUM('KIN P&amp;L'!$E32:$G32)</f>
        <v/>
      </c>
      <c r="AA29" s="11">
        <f>SUM('MER P&amp;L'!$E32:$G32)</f>
        <v/>
      </c>
      <c r="AB29" s="11">
        <f>SUM('SST P&amp;L'!$E32:$G32)</f>
        <v/>
      </c>
      <c r="AC29" s="11">
        <f>SUM('HDN P&amp;L'!$E32:$G32)</f>
        <v/>
      </c>
      <c r="AD29" s="11">
        <f>SUM('NDN P&amp;L'!$E32:$G32)</f>
        <v/>
      </c>
      <c r="AE29" s="11">
        <f>SUM('SDN P&amp;L'!$E32:$G32)</f>
        <v/>
      </c>
      <c r="AF29" s="11">
        <f>SUM('LE P&amp;L'!$E32:$G32)</f>
        <v/>
      </c>
      <c r="AG29" s="11">
        <f>SUM('WH P&amp;L'!$E32:$G32)</f>
        <v/>
      </c>
      <c r="AH29" s="11">
        <f>SUM('HS P&amp;L'!$E32:$G32)</f>
        <v/>
      </c>
      <c r="AI29" s="11">
        <f>SUM('FH P&amp;L'!$E32:$G32)</f>
        <v/>
      </c>
      <c r="AJ29" s="11">
        <f>SUM('HAB P&amp;L'!$E32:$G32)</f>
        <v/>
      </c>
      <c r="AK29" s="11">
        <f>SUM('SALT P&amp;L'!$E32:$G32)</f>
        <v/>
      </c>
      <c r="AL29" s="11">
        <f>SUM('KNL HO P&amp;L'!$E32:$G32)+SUM('CCL HO P&amp;L'!$E32:$G32)+SUM('YBHN HO P&amp;L'!$E32:$G32)+SUM('YBN HO P&amp;L'!$E32:$G32)+SUM('Moe2 P&amp;L'!$E32:$G32)</f>
        <v/>
      </c>
      <c r="AM29" s="93">
        <f>SUM(U29:AL29)</f>
        <v/>
      </c>
      <c r="AN29" s="11">
        <f>SUM('ABA P&amp;L'!$H32:$J32)</f>
        <v/>
      </c>
      <c r="AO29" s="11">
        <f>SUM('BK P&amp;L'!$H32:$J32)</f>
        <v/>
      </c>
      <c r="AP29" s="11">
        <f>SUM('BW P&amp;L'!$H32:$J32)</f>
        <v/>
      </c>
      <c r="AQ29" s="11">
        <f>SUM('CED P&amp;L'!$H32:$J32)</f>
        <v/>
      </c>
      <c r="AR29" s="11">
        <f>SUM('HB P&amp;L'!$H32:$J32)</f>
        <v/>
      </c>
      <c r="AS29" s="11">
        <f>SUM('KIN P&amp;L'!$H32:$J32)</f>
        <v/>
      </c>
      <c r="AT29" s="11">
        <f>SUM('MER P&amp;L'!$H32:$J32)</f>
        <v/>
      </c>
      <c r="AU29" s="11">
        <f>SUM('SST P&amp;L'!$H32:$J32)</f>
        <v/>
      </c>
      <c r="AV29" s="11">
        <f>SUM('HDN P&amp;L'!$H32:$J32)</f>
        <v/>
      </c>
      <c r="AW29" s="11">
        <f>SUM('NDN P&amp;L'!$H32:$J32)</f>
        <v/>
      </c>
      <c r="AX29" s="11">
        <f>SUM('SDN P&amp;L'!$H32:$J32)</f>
        <v/>
      </c>
      <c r="AY29" s="11">
        <f>SUM('LE P&amp;L'!$H32:$J32)</f>
        <v/>
      </c>
      <c r="AZ29" s="11">
        <f>SUM('WH P&amp;L'!$H32:$J32)</f>
        <v/>
      </c>
      <c r="BA29" s="11">
        <f>SUM('HS P&amp;L'!$H32:$J32)</f>
        <v/>
      </c>
      <c r="BB29" s="11">
        <f>SUM('FH P&amp;L'!$H32:$J32)</f>
        <v/>
      </c>
      <c r="BC29" s="11">
        <f>SUM('HAB P&amp;L'!$H32:$J32)</f>
        <v/>
      </c>
      <c r="BD29" s="11">
        <f>SUM('SALT P&amp;L'!$H32:$J32)</f>
        <v/>
      </c>
      <c r="BE29" s="11">
        <f>SUM('KNL HO P&amp;L'!$H32:$J32)+SUM('CCL HO P&amp;L'!$H32:$J32)+SUM('YBHN HO P&amp;L'!$H32:$J32)+SUM('YBN HO P&amp;L'!$H32:$J32)+SUM('Moe2 P&amp;L'!$H32:$J32)</f>
        <v/>
      </c>
      <c r="BF29" s="93">
        <f>SUM(AN29:BE29)</f>
        <v/>
      </c>
      <c r="BG29" s="11">
        <f>SUM('ABA P&amp;L'!$K32:$M32)</f>
        <v/>
      </c>
      <c r="BH29" s="11">
        <f>SUM('BK P&amp;L'!$K32:$M32)</f>
        <v/>
      </c>
      <c r="BI29" s="11">
        <f>SUM('BW P&amp;L'!$K32:$M32)</f>
        <v/>
      </c>
      <c r="BJ29" s="11">
        <f>SUM('CED P&amp;L'!$K32:$M32)</f>
        <v/>
      </c>
      <c r="BK29" s="11">
        <f>SUM('HB P&amp;L'!$K32:$M32)</f>
        <v/>
      </c>
      <c r="BL29" s="11">
        <f>SUM('KIN P&amp;L'!$K32:$M32)</f>
        <v/>
      </c>
      <c r="BM29" s="11">
        <f>SUM('MER P&amp;L'!$K32:$M32)</f>
        <v/>
      </c>
      <c r="BN29" s="11">
        <f>SUM('SST P&amp;L'!$K32:$M32)</f>
        <v/>
      </c>
      <c r="BO29" s="11">
        <f>SUM('HDN P&amp;L'!$K32:$M32)</f>
        <v/>
      </c>
      <c r="BP29" s="11">
        <f>SUM('NDN P&amp;L'!$K32:$M32)</f>
        <v/>
      </c>
      <c r="BQ29" s="11">
        <f>SUM('SDN P&amp;L'!$K32:$M32)</f>
        <v/>
      </c>
      <c r="BR29" s="11">
        <f>SUM('LE P&amp;L'!$K32:$M32)</f>
        <v/>
      </c>
      <c r="BS29" s="11">
        <f>SUM('WH P&amp;L'!$K32:$M32)</f>
        <v/>
      </c>
      <c r="BT29" s="11">
        <f>SUM('HS P&amp;L'!$K32:$M32)</f>
        <v/>
      </c>
      <c r="BU29" s="11">
        <f>SUM('FH P&amp;L'!$K32:$M32)</f>
        <v/>
      </c>
      <c r="BV29" s="11">
        <f>SUM('HAB P&amp;L'!$K32:$M32)</f>
        <v/>
      </c>
      <c r="BW29" s="11">
        <f>SUM('SALT P&amp;L'!$K32:$M32)</f>
        <v/>
      </c>
      <c r="BX29" s="11">
        <f>SUM('KNL HO P&amp;L'!$K32:$M32)+SUM('CCL HO P&amp;L'!$K32:$M32)+SUM('YBHN HO P&amp;L'!$K32:$M32)+SUM('YBN HO P&amp;L'!$K32:$M32)+SUM('Moe2 P&amp;L'!$K32:$M32)</f>
        <v/>
      </c>
      <c r="BY29" s="93">
        <f>SUM(BG29:BX29)</f>
        <v/>
      </c>
      <c r="BZ29" s="121">
        <f>BY29+BF29+AM29+T29</f>
        <v/>
      </c>
      <c r="CB29" s="94" t="n"/>
    </row>
    <row r="30" hidden="1" s="393">
      <c r="A30" s="120" t="inlineStr">
        <is>
          <t>Miscellaneous Child Care</t>
        </is>
      </c>
      <c r="B30" s="11">
        <f>SUM('ABA P&amp;L'!$B33:$D33)</f>
        <v/>
      </c>
      <c r="C30" s="11">
        <f>SUM('BK P&amp;L'!$B33:$D33)</f>
        <v/>
      </c>
      <c r="D30" s="11">
        <f>SUM('BW P&amp;L'!$B33:$D33)</f>
        <v/>
      </c>
      <c r="E30" s="11">
        <f>SUM('CED P&amp;L'!$B33:$D33)</f>
        <v/>
      </c>
      <c r="F30" s="11">
        <f>SUM('HB P&amp;L'!$B33:$D33)</f>
        <v/>
      </c>
      <c r="G30" s="11">
        <f>SUM('KIN P&amp;L'!$B33:$D33)</f>
        <v/>
      </c>
      <c r="H30" s="11">
        <f>SUM('MER P&amp;L'!$B33:$D33)</f>
        <v/>
      </c>
      <c r="I30" s="11">
        <f>SUM('SST P&amp;L'!$B33:$D33)</f>
        <v/>
      </c>
      <c r="J30" s="11">
        <f>SUM('HDN P&amp;L'!$B33:$D33)</f>
        <v/>
      </c>
      <c r="K30" s="11">
        <f>SUM('NDN P&amp;L'!$B33:$D33)</f>
        <v/>
      </c>
      <c r="L30" s="11">
        <f>SUM('SDN P&amp;L'!$B33:$D33)</f>
        <v/>
      </c>
      <c r="M30" s="11">
        <f>SUM('LE P&amp;L'!$B33:$D33)</f>
        <v/>
      </c>
      <c r="N30" s="11">
        <f>SUM('WH P&amp;L'!$B33:$D33)</f>
        <v/>
      </c>
      <c r="O30" s="11">
        <f>SUM('HS P&amp;L'!$B33:$D33)</f>
        <v/>
      </c>
      <c r="P30" s="11">
        <f>SUM('FH P&amp;L'!$B33:$D33)</f>
        <v/>
      </c>
      <c r="Q30" s="11">
        <f>SUM('HAB P&amp;L'!$B33:$D33)</f>
        <v/>
      </c>
      <c r="R30" s="11">
        <f>SUM('SALT P&amp;L'!$B33:$D33)</f>
        <v/>
      </c>
      <c r="S30" s="11">
        <f>SUM('KNL HO P&amp;L'!$B33:$D33)+SUM('CCL HO P&amp;L'!$B33:$D33)+SUM('YBHN HO P&amp;L'!$B33:$D33)+SUM('YBN HO P&amp;L'!$B33:$D33)+SUM('Moe2 P&amp;L'!$B33:$D33)</f>
        <v/>
      </c>
      <c r="T30" s="93">
        <f>SUM(B30:S30)</f>
        <v/>
      </c>
      <c r="U30" s="11">
        <f>SUM('ABA P&amp;L'!$E33:$G33)</f>
        <v/>
      </c>
      <c r="V30" s="11">
        <f>SUM('BK P&amp;L'!$E33:$G33)</f>
        <v/>
      </c>
      <c r="W30" s="11">
        <f>SUM('BW P&amp;L'!$E33:$G33)</f>
        <v/>
      </c>
      <c r="X30" s="11">
        <f>SUM('CED P&amp;L'!$E33:$G33)</f>
        <v/>
      </c>
      <c r="Y30" s="11">
        <f>SUM('HB P&amp;L'!$E33:$G33)</f>
        <v/>
      </c>
      <c r="Z30" s="11">
        <f>SUM('KIN P&amp;L'!$E33:$G33)</f>
        <v/>
      </c>
      <c r="AA30" s="11">
        <f>SUM('MER P&amp;L'!$E33:$G33)</f>
        <v/>
      </c>
      <c r="AB30" s="11">
        <f>SUM('SST P&amp;L'!$E33:$G33)</f>
        <v/>
      </c>
      <c r="AC30" s="11">
        <f>SUM('HDN P&amp;L'!$E33:$G33)</f>
        <v/>
      </c>
      <c r="AD30" s="11">
        <f>SUM('NDN P&amp;L'!$E33:$G33)</f>
        <v/>
      </c>
      <c r="AE30" s="11">
        <f>SUM('SDN P&amp;L'!$E33:$G33)</f>
        <v/>
      </c>
      <c r="AF30" s="11">
        <f>SUM('LE P&amp;L'!$E33:$G33)</f>
        <v/>
      </c>
      <c r="AG30" s="11">
        <f>SUM('WH P&amp;L'!$E33:$G33)</f>
        <v/>
      </c>
      <c r="AH30" s="11">
        <f>SUM('HS P&amp;L'!$E33:$G33)</f>
        <v/>
      </c>
      <c r="AI30" s="11">
        <f>SUM('FH P&amp;L'!$E33:$G33)</f>
        <v/>
      </c>
      <c r="AJ30" s="11">
        <f>SUM('HAB P&amp;L'!$E33:$G33)</f>
        <v/>
      </c>
      <c r="AK30" s="11">
        <f>SUM('SALT P&amp;L'!$E33:$G33)</f>
        <v/>
      </c>
      <c r="AL30" s="11">
        <f>SUM('KNL HO P&amp;L'!$E33:$G33)+SUM('CCL HO P&amp;L'!$E33:$G33)+SUM('YBHN HO P&amp;L'!$E33:$G33)+SUM('YBN HO P&amp;L'!$E33:$G33)+SUM('Moe2 P&amp;L'!$E33:$G33)</f>
        <v/>
      </c>
      <c r="AM30" s="93">
        <f>SUM(U30:AL30)</f>
        <v/>
      </c>
      <c r="AN30" s="11">
        <f>SUM('ABA P&amp;L'!$H33:$J33)</f>
        <v/>
      </c>
      <c r="AO30" s="11">
        <f>SUM('BK P&amp;L'!$H33:$J33)</f>
        <v/>
      </c>
      <c r="AP30" s="11">
        <f>SUM('BW P&amp;L'!$H33:$J33)</f>
        <v/>
      </c>
      <c r="AQ30" s="11">
        <f>SUM('CED P&amp;L'!$H33:$J33)</f>
        <v/>
      </c>
      <c r="AR30" s="11">
        <f>SUM('HB P&amp;L'!$H33:$J33)</f>
        <v/>
      </c>
      <c r="AS30" s="11">
        <f>SUM('KIN P&amp;L'!$H33:$J33)</f>
        <v/>
      </c>
      <c r="AT30" s="11">
        <f>SUM('MER P&amp;L'!$H33:$J33)</f>
        <v/>
      </c>
      <c r="AU30" s="11">
        <f>SUM('SST P&amp;L'!$H33:$J33)</f>
        <v/>
      </c>
      <c r="AV30" s="11">
        <f>SUM('HDN P&amp;L'!$H33:$J33)</f>
        <v/>
      </c>
      <c r="AW30" s="11">
        <f>SUM('NDN P&amp;L'!$H33:$J33)</f>
        <v/>
      </c>
      <c r="AX30" s="11">
        <f>SUM('SDN P&amp;L'!$H33:$J33)</f>
        <v/>
      </c>
      <c r="AY30" s="11">
        <f>SUM('LE P&amp;L'!$H33:$J33)</f>
        <v/>
      </c>
      <c r="AZ30" s="11">
        <f>SUM('WH P&amp;L'!$H33:$J33)</f>
        <v/>
      </c>
      <c r="BA30" s="11">
        <f>SUM('HS P&amp;L'!$H33:$J33)</f>
        <v/>
      </c>
      <c r="BB30" s="11">
        <f>SUM('FH P&amp;L'!$H33:$J33)</f>
        <v/>
      </c>
      <c r="BC30" s="11">
        <f>SUM('HAB P&amp;L'!$H33:$J33)</f>
        <v/>
      </c>
      <c r="BD30" s="11">
        <f>SUM('SALT P&amp;L'!$H33:$J33)</f>
        <v/>
      </c>
      <c r="BE30" s="11">
        <f>SUM('KNL HO P&amp;L'!$H33:$J33)+SUM('CCL HO P&amp;L'!$H33:$J33)+SUM('YBHN HO P&amp;L'!$H33:$J33)+SUM('YBN HO P&amp;L'!$H33:$J33)+SUM('Moe2 P&amp;L'!$H33:$J33)</f>
        <v/>
      </c>
      <c r="BF30" s="93">
        <f>SUM(AN30:BE30)</f>
        <v/>
      </c>
      <c r="BG30" s="11">
        <f>SUM('ABA P&amp;L'!$K33:$M33)</f>
        <v/>
      </c>
      <c r="BH30" s="11">
        <f>SUM('BK P&amp;L'!$K33:$M33)</f>
        <v/>
      </c>
      <c r="BI30" s="11">
        <f>SUM('BW P&amp;L'!$K33:$M33)</f>
        <v/>
      </c>
      <c r="BJ30" s="11">
        <f>SUM('CED P&amp;L'!$K33:$M33)</f>
        <v/>
      </c>
      <c r="BK30" s="11">
        <f>SUM('HB P&amp;L'!$K33:$M33)</f>
        <v/>
      </c>
      <c r="BL30" s="11">
        <f>SUM('KIN P&amp;L'!$K33:$M33)</f>
        <v/>
      </c>
      <c r="BM30" s="11">
        <f>SUM('MER P&amp;L'!$K33:$M33)</f>
        <v/>
      </c>
      <c r="BN30" s="11">
        <f>SUM('SST P&amp;L'!$K33:$M33)</f>
        <v/>
      </c>
      <c r="BO30" s="11">
        <f>SUM('HDN P&amp;L'!$K33:$M33)</f>
        <v/>
      </c>
      <c r="BP30" s="11">
        <f>SUM('NDN P&amp;L'!$K33:$M33)</f>
        <v/>
      </c>
      <c r="BQ30" s="11">
        <f>SUM('SDN P&amp;L'!$K33:$M33)</f>
        <v/>
      </c>
      <c r="BR30" s="11">
        <f>SUM('LE P&amp;L'!$K33:$M33)</f>
        <v/>
      </c>
      <c r="BS30" s="11">
        <f>SUM('WH P&amp;L'!$K33:$M33)</f>
        <v/>
      </c>
      <c r="BT30" s="11">
        <f>SUM('HS P&amp;L'!$K33:$M33)</f>
        <v/>
      </c>
      <c r="BU30" s="11">
        <f>SUM('FH P&amp;L'!$K33:$M33)</f>
        <v/>
      </c>
      <c r="BV30" s="11">
        <f>SUM('HAB P&amp;L'!$K33:$M33)</f>
        <v/>
      </c>
      <c r="BW30" s="11">
        <f>SUM('SALT P&amp;L'!$K33:$M33)</f>
        <v/>
      </c>
      <c r="BX30" s="11">
        <f>SUM('KNL HO P&amp;L'!$K33:$M33)+SUM('CCL HO P&amp;L'!$K33:$M33)+SUM('YBHN HO P&amp;L'!$K33:$M33)+SUM('YBN HO P&amp;L'!$K33:$M33)+SUM('Moe2 P&amp;L'!$K33:$M33)</f>
        <v/>
      </c>
      <c r="BY30" s="93">
        <f>SUM(BG30:BX30)</f>
        <v/>
      </c>
      <c r="BZ30" s="121">
        <f>BY30+BF30+AM30+T30</f>
        <v/>
      </c>
      <c r="CB30" s="94" t="n"/>
    </row>
    <row r="31">
      <c r="A31" s="122" t="inlineStr">
        <is>
          <t>Total Childcare Costs</t>
        </is>
      </c>
      <c r="B31" s="11">
        <f>SUM('ABA P&amp;L'!$B34:$D34)</f>
        <v/>
      </c>
      <c r="C31" s="11">
        <f>SUM('BK P&amp;L'!$B34:$D34)</f>
        <v/>
      </c>
      <c r="D31" s="11">
        <f>SUM('BW P&amp;L'!$B34:$D34)</f>
        <v/>
      </c>
      <c r="E31" s="11">
        <f>SUM('CED P&amp;L'!$B34:$D34)</f>
        <v/>
      </c>
      <c r="F31" s="11">
        <f>SUM('HB P&amp;L'!$B34:$D34)</f>
        <v/>
      </c>
      <c r="G31" s="11">
        <f>SUM('KIN P&amp;L'!$B34:$D34)</f>
        <v/>
      </c>
      <c r="H31" s="11">
        <f>SUM('MER P&amp;L'!$B34:$D34)</f>
        <v/>
      </c>
      <c r="I31" s="11">
        <f>SUM('SST P&amp;L'!$B34:$D34)</f>
        <v/>
      </c>
      <c r="J31" s="11">
        <f>SUM('HDN P&amp;L'!$B34:$D34)</f>
        <v/>
      </c>
      <c r="K31" s="11">
        <f>SUM('NDN P&amp;L'!$B34:$D34)</f>
        <v/>
      </c>
      <c r="L31" s="11">
        <f>SUM('SDN P&amp;L'!$B34:$D34)</f>
        <v/>
      </c>
      <c r="M31" s="11">
        <f>SUM('LE P&amp;L'!$B34:$D34)</f>
        <v/>
      </c>
      <c r="N31" s="11">
        <f>SUM('WH P&amp;L'!$B34:$D34)</f>
        <v/>
      </c>
      <c r="O31" s="11">
        <f>SUM('HS P&amp;L'!$B34:$D34)</f>
        <v/>
      </c>
      <c r="P31" s="11">
        <f>SUM('FH P&amp;L'!$B34:$D34)</f>
        <v/>
      </c>
      <c r="Q31" s="11">
        <f>SUM('HAB P&amp;L'!$B34:$D34)</f>
        <v/>
      </c>
      <c r="R31" s="11">
        <f>SUM('SALT P&amp;L'!$B34:$D34)</f>
        <v/>
      </c>
      <c r="S31" s="11">
        <f>SUM('KNL HO P&amp;L'!$B34:$D34)+SUM('CCL HO P&amp;L'!$B34:$D34)+SUM('YBHN HO P&amp;L'!$B34:$D34)+SUM('YBN HO P&amp;L'!$B34:$D34)+SUM('Moe2 P&amp;L'!$B34:$D34)</f>
        <v/>
      </c>
      <c r="T31" s="93">
        <f>SUM(B31:S31)</f>
        <v/>
      </c>
      <c r="U31" s="11">
        <f>SUM('ABA P&amp;L'!$E34:$G34)</f>
        <v/>
      </c>
      <c r="V31" s="11">
        <f>SUM('BK P&amp;L'!$E34:$G34)</f>
        <v/>
      </c>
      <c r="W31" s="11">
        <f>SUM('BW P&amp;L'!$E34:$G34)</f>
        <v/>
      </c>
      <c r="X31" s="11">
        <f>SUM('CED P&amp;L'!$E34:$G34)</f>
        <v/>
      </c>
      <c r="Y31" s="11">
        <f>SUM('HB P&amp;L'!$E34:$G34)</f>
        <v/>
      </c>
      <c r="Z31" s="11">
        <f>SUM('KIN P&amp;L'!$E34:$G34)</f>
        <v/>
      </c>
      <c r="AA31" s="11">
        <f>SUM('MER P&amp;L'!$E34:$G34)</f>
        <v/>
      </c>
      <c r="AB31" s="11">
        <f>SUM('SST P&amp;L'!$E34:$G34)</f>
        <v/>
      </c>
      <c r="AC31" s="11">
        <f>SUM('HDN P&amp;L'!$E34:$G34)</f>
        <v/>
      </c>
      <c r="AD31" s="11">
        <f>SUM('NDN P&amp;L'!$E34:$G34)</f>
        <v/>
      </c>
      <c r="AE31" s="11">
        <f>SUM('SDN P&amp;L'!$E34:$G34)</f>
        <v/>
      </c>
      <c r="AF31" s="11">
        <f>SUM('LE P&amp;L'!$E34:$G34)</f>
        <v/>
      </c>
      <c r="AG31" s="11">
        <f>SUM('WH P&amp;L'!$E34:$G34)</f>
        <v/>
      </c>
      <c r="AH31" s="11">
        <f>SUM('HS P&amp;L'!$E34:$G34)</f>
        <v/>
      </c>
      <c r="AI31" s="11">
        <f>SUM('FH P&amp;L'!$E34:$G34)</f>
        <v/>
      </c>
      <c r="AJ31" s="11">
        <f>SUM('HAB P&amp;L'!$E34:$G34)</f>
        <v/>
      </c>
      <c r="AK31" s="11">
        <f>SUM('SALT P&amp;L'!$E34:$G34)</f>
        <v/>
      </c>
      <c r="AL31" s="11">
        <f>SUM('KNL HO P&amp;L'!$E34:$G34)+SUM('CCL HO P&amp;L'!$E34:$G34)+SUM('YBHN HO P&amp;L'!$E34:$G34)+SUM('YBN HO P&amp;L'!$E34:$G34)+SUM('Moe2 P&amp;L'!$E34:$G34)</f>
        <v/>
      </c>
      <c r="AM31" s="93">
        <f>SUM(U31:AL31)</f>
        <v/>
      </c>
      <c r="AN31" s="11">
        <f>SUM('ABA P&amp;L'!$H34:$J34)</f>
        <v/>
      </c>
      <c r="AO31" s="11">
        <f>SUM('BK P&amp;L'!$H34:$J34)</f>
        <v/>
      </c>
      <c r="AP31" s="11">
        <f>SUM('BW P&amp;L'!$H34:$J34)</f>
        <v/>
      </c>
      <c r="AQ31" s="11">
        <f>SUM('CED P&amp;L'!$H34:$J34)</f>
        <v/>
      </c>
      <c r="AR31" s="11">
        <f>SUM('HB P&amp;L'!$H34:$J34)</f>
        <v/>
      </c>
      <c r="AS31" s="11">
        <f>SUM('KIN P&amp;L'!$H34:$J34)</f>
        <v/>
      </c>
      <c r="AT31" s="11">
        <f>SUM('MER P&amp;L'!$H34:$J34)</f>
        <v/>
      </c>
      <c r="AU31" s="11">
        <f>SUM('SST P&amp;L'!$H34:$J34)</f>
        <v/>
      </c>
      <c r="AV31" s="11">
        <f>SUM('HDN P&amp;L'!$H34:$J34)</f>
        <v/>
      </c>
      <c r="AW31" s="11">
        <f>SUM('NDN P&amp;L'!$H34:$J34)</f>
        <v/>
      </c>
      <c r="AX31" s="11">
        <f>SUM('SDN P&amp;L'!$H34:$J34)</f>
        <v/>
      </c>
      <c r="AY31" s="11">
        <f>SUM('LE P&amp;L'!$H34:$J34)</f>
        <v/>
      </c>
      <c r="AZ31" s="11">
        <f>SUM('WH P&amp;L'!$H34:$J34)</f>
        <v/>
      </c>
      <c r="BA31" s="11">
        <f>SUM('HS P&amp;L'!$H34:$J34)</f>
        <v/>
      </c>
      <c r="BB31" s="11">
        <f>SUM('FH P&amp;L'!$H34:$J34)</f>
        <v/>
      </c>
      <c r="BC31" s="11">
        <f>SUM('HAB P&amp;L'!$H34:$J34)</f>
        <v/>
      </c>
      <c r="BD31" s="11">
        <f>SUM('SALT P&amp;L'!$H34:$J34)</f>
        <v/>
      </c>
      <c r="BE31" s="11">
        <f>SUM('KNL HO P&amp;L'!$H34:$J34)+SUM('CCL HO P&amp;L'!$H34:$J34)+SUM('YBHN HO P&amp;L'!$H34:$J34)+SUM('YBN HO P&amp;L'!$H34:$J34)+SUM('Moe2 P&amp;L'!$H34:$J34)</f>
        <v/>
      </c>
      <c r="BF31" s="93">
        <f>SUM(AN31:BE31)</f>
        <v/>
      </c>
      <c r="BG31" s="11">
        <f>SUM('ABA P&amp;L'!$K34:$M34)</f>
        <v/>
      </c>
      <c r="BH31" s="11">
        <f>SUM('BK P&amp;L'!$K34:$M34)</f>
        <v/>
      </c>
      <c r="BI31" s="11">
        <f>SUM('BW P&amp;L'!$K34:$M34)</f>
        <v/>
      </c>
      <c r="BJ31" s="11">
        <f>SUM('CED P&amp;L'!$K34:$M34)</f>
        <v/>
      </c>
      <c r="BK31" s="11">
        <f>SUM('HB P&amp;L'!$K34:$M34)</f>
        <v/>
      </c>
      <c r="BL31" s="11">
        <f>SUM('KIN P&amp;L'!$K34:$M34)</f>
        <v/>
      </c>
      <c r="BM31" s="11">
        <f>SUM('MER P&amp;L'!$K34:$M34)</f>
        <v/>
      </c>
      <c r="BN31" s="11">
        <f>SUM('SST P&amp;L'!$K34:$M34)</f>
        <v/>
      </c>
      <c r="BO31" s="11">
        <f>SUM('HDN P&amp;L'!$K34:$M34)</f>
        <v/>
      </c>
      <c r="BP31" s="11">
        <f>SUM('NDN P&amp;L'!$K34:$M34)</f>
        <v/>
      </c>
      <c r="BQ31" s="11">
        <f>SUM('SDN P&amp;L'!$K34:$M34)</f>
        <v/>
      </c>
      <c r="BR31" s="11">
        <f>SUM('LE P&amp;L'!$K34:$M34)</f>
        <v/>
      </c>
      <c r="BS31" s="11">
        <f>SUM('WH P&amp;L'!$K34:$M34)</f>
        <v/>
      </c>
      <c r="BT31" s="11">
        <f>SUM('HS P&amp;L'!$K34:$M34)</f>
        <v/>
      </c>
      <c r="BU31" s="11">
        <f>SUM('FH P&amp;L'!$K34:$M34)</f>
        <v/>
      </c>
      <c r="BV31" s="11">
        <f>SUM('HAB P&amp;L'!$K34:$M34)</f>
        <v/>
      </c>
      <c r="BW31" s="11">
        <f>SUM('SALT P&amp;L'!$K34:$M34)</f>
        <v/>
      </c>
      <c r="BX31" s="11">
        <f>SUM('KNL HO P&amp;L'!$K34:$M34)+SUM('CCL HO P&amp;L'!$K34:$M34)+SUM('YBHN HO P&amp;L'!$K34:$M34)+SUM('YBN HO P&amp;L'!$K34:$M34)+SUM('Moe2 P&amp;L'!$K34:$M34)</f>
        <v/>
      </c>
      <c r="BY31" s="93">
        <f>SUM(BG31:BX31)</f>
        <v/>
      </c>
      <c r="BZ31" s="121">
        <f>BY31+BF31+AM31+T31</f>
        <v/>
      </c>
      <c r="CB31" s="94" t="n"/>
    </row>
    <row r="32" hidden="1" s="393">
      <c r="A32" s="116" t="inlineStr">
        <is>
          <t>Premises &amp; Admin</t>
        </is>
      </c>
      <c r="B32" s="11">
        <f>SUM('ABA P&amp;L'!$B35:$D35)</f>
        <v/>
      </c>
      <c r="C32" s="11">
        <f>SUM('BK P&amp;L'!$B35:$D35)</f>
        <v/>
      </c>
      <c r="D32" s="11">
        <f>SUM('BW P&amp;L'!$B35:$D35)</f>
        <v/>
      </c>
      <c r="E32" s="11">
        <f>SUM('CED P&amp;L'!$B35:$D35)</f>
        <v/>
      </c>
      <c r="F32" s="11">
        <f>SUM('HB P&amp;L'!$B35:$D35)</f>
        <v/>
      </c>
      <c r="G32" s="11">
        <f>SUM('KIN P&amp;L'!$B35:$D35)</f>
        <v/>
      </c>
      <c r="H32" s="11">
        <f>SUM('MER P&amp;L'!$B35:$D35)</f>
        <v/>
      </c>
      <c r="I32" s="11">
        <f>SUM('SST P&amp;L'!$B35:$D35)</f>
        <v/>
      </c>
      <c r="J32" s="11">
        <f>SUM('HDN P&amp;L'!$B35:$D35)</f>
        <v/>
      </c>
      <c r="K32" s="11">
        <f>SUM('NDN P&amp;L'!$B35:$D35)</f>
        <v/>
      </c>
      <c r="L32" s="11">
        <f>SUM('SDN P&amp;L'!$B35:$D35)</f>
        <v/>
      </c>
      <c r="M32" s="11">
        <f>SUM('LE P&amp;L'!$B35:$D35)</f>
        <v/>
      </c>
      <c r="N32" s="11">
        <f>SUM('WH P&amp;L'!$B35:$D35)</f>
        <v/>
      </c>
      <c r="O32" s="11">
        <f>SUM('HS P&amp;L'!$B35:$D35)</f>
        <v/>
      </c>
      <c r="P32" s="11">
        <f>SUM('FH P&amp;L'!$B35:$D35)</f>
        <v/>
      </c>
      <c r="Q32" s="11">
        <f>SUM('HAB P&amp;L'!$B35:$D35)</f>
        <v/>
      </c>
      <c r="R32" s="11">
        <f>SUM('SALT P&amp;L'!$B35:$D35)</f>
        <v/>
      </c>
      <c r="S32" s="11">
        <f>SUM('KNL HO P&amp;L'!$B35:$D35)+SUM('CCL HO P&amp;L'!$B35:$D35)+SUM('YBHN HO P&amp;L'!$B35:$D35)+SUM('YBN HO P&amp;L'!$B35:$D35)+SUM('Moe2 P&amp;L'!$B35:$D35)</f>
        <v/>
      </c>
      <c r="T32" s="93">
        <f>SUM(B32:S32)</f>
        <v/>
      </c>
      <c r="U32" s="11">
        <f>SUM('ABA P&amp;L'!$E35:$G35)</f>
        <v/>
      </c>
      <c r="V32" s="11">
        <f>SUM('BK P&amp;L'!$E35:$G35)</f>
        <v/>
      </c>
      <c r="W32" s="11">
        <f>SUM('BW P&amp;L'!$E35:$G35)</f>
        <v/>
      </c>
      <c r="X32" s="11">
        <f>SUM('CED P&amp;L'!$E35:$G35)</f>
        <v/>
      </c>
      <c r="Y32" s="11">
        <f>SUM('HB P&amp;L'!$E35:$G35)</f>
        <v/>
      </c>
      <c r="Z32" s="11">
        <f>SUM('KIN P&amp;L'!$E35:$G35)</f>
        <v/>
      </c>
      <c r="AA32" s="11">
        <f>SUM('MER P&amp;L'!$E35:$G35)</f>
        <v/>
      </c>
      <c r="AB32" s="11">
        <f>SUM('SST P&amp;L'!$E35:$G35)</f>
        <v/>
      </c>
      <c r="AC32" s="11">
        <f>SUM('HDN P&amp;L'!$E35:$G35)</f>
        <v/>
      </c>
      <c r="AD32" s="11">
        <f>SUM('NDN P&amp;L'!$E35:$G35)</f>
        <v/>
      </c>
      <c r="AE32" s="11">
        <f>SUM('SDN P&amp;L'!$E35:$G35)</f>
        <v/>
      </c>
      <c r="AF32" s="11">
        <f>SUM('LE P&amp;L'!$E35:$G35)</f>
        <v/>
      </c>
      <c r="AG32" s="11">
        <f>SUM('WH P&amp;L'!$E35:$G35)</f>
        <v/>
      </c>
      <c r="AH32" s="11">
        <f>SUM('HS P&amp;L'!$E35:$G35)</f>
        <v/>
      </c>
      <c r="AI32" s="11">
        <f>SUM('FH P&amp;L'!$E35:$G35)</f>
        <v/>
      </c>
      <c r="AJ32" s="11">
        <f>SUM('HAB P&amp;L'!$E35:$G35)</f>
        <v/>
      </c>
      <c r="AK32" s="11">
        <f>SUM('SALT P&amp;L'!$E35:$G35)</f>
        <v/>
      </c>
      <c r="AL32" s="11">
        <f>SUM('KNL HO P&amp;L'!$E35:$G35)+SUM('CCL HO P&amp;L'!$E35:$G35)+SUM('YBHN HO P&amp;L'!$E35:$G35)+SUM('YBN HO P&amp;L'!$E35:$G35)+SUM('Moe2 P&amp;L'!$E35:$G35)</f>
        <v/>
      </c>
      <c r="AM32" s="93">
        <f>SUM(U32:AL32)</f>
        <v/>
      </c>
      <c r="AN32" s="11">
        <f>SUM('ABA P&amp;L'!$H35:$J35)</f>
        <v/>
      </c>
      <c r="AO32" s="11">
        <f>SUM('BK P&amp;L'!$H35:$J35)</f>
        <v/>
      </c>
      <c r="AP32" s="11">
        <f>SUM('BW P&amp;L'!$H35:$J35)</f>
        <v/>
      </c>
      <c r="AQ32" s="11">
        <f>SUM('CED P&amp;L'!$H35:$J35)</f>
        <v/>
      </c>
      <c r="AR32" s="11">
        <f>SUM('HB P&amp;L'!$H35:$J35)</f>
        <v/>
      </c>
      <c r="AS32" s="11">
        <f>SUM('KIN P&amp;L'!$H35:$J35)</f>
        <v/>
      </c>
      <c r="AT32" s="11">
        <f>SUM('MER P&amp;L'!$H35:$J35)</f>
        <v/>
      </c>
      <c r="AU32" s="11">
        <f>SUM('SST P&amp;L'!$H35:$J35)</f>
        <v/>
      </c>
      <c r="AV32" s="11">
        <f>SUM('HDN P&amp;L'!$H35:$J35)</f>
        <v/>
      </c>
      <c r="AW32" s="11">
        <f>SUM('NDN P&amp;L'!$H35:$J35)</f>
        <v/>
      </c>
      <c r="AX32" s="11">
        <f>SUM('SDN P&amp;L'!$H35:$J35)</f>
        <v/>
      </c>
      <c r="AY32" s="11">
        <f>SUM('LE P&amp;L'!$H35:$J35)</f>
        <v/>
      </c>
      <c r="AZ32" s="11">
        <f>SUM('WH P&amp;L'!$H35:$J35)</f>
        <v/>
      </c>
      <c r="BA32" s="11">
        <f>SUM('HS P&amp;L'!$H35:$J35)</f>
        <v/>
      </c>
      <c r="BB32" s="11">
        <f>SUM('FH P&amp;L'!$H35:$J35)</f>
        <v/>
      </c>
      <c r="BC32" s="11">
        <f>SUM('HAB P&amp;L'!$H35:$J35)</f>
        <v/>
      </c>
      <c r="BD32" s="11">
        <f>SUM('SALT P&amp;L'!$H35:$J35)</f>
        <v/>
      </c>
      <c r="BE32" s="11">
        <f>SUM('KNL HO P&amp;L'!$H35:$J35)+SUM('CCL HO P&amp;L'!$H35:$J35)+SUM('YBHN HO P&amp;L'!$H35:$J35)+SUM('YBN HO P&amp;L'!$H35:$J35)+SUM('Moe2 P&amp;L'!$H35:$J35)</f>
        <v/>
      </c>
      <c r="BF32" s="93">
        <f>SUM(AN32:BE32)</f>
        <v/>
      </c>
      <c r="BG32" s="11">
        <f>SUM('ABA P&amp;L'!$K35:$M35)</f>
        <v/>
      </c>
      <c r="BH32" s="11">
        <f>SUM('BK P&amp;L'!$K35:$M35)</f>
        <v/>
      </c>
      <c r="BI32" s="11">
        <f>SUM('BW P&amp;L'!$K35:$M35)</f>
        <v/>
      </c>
      <c r="BJ32" s="11">
        <f>SUM('CED P&amp;L'!$K35:$M35)</f>
        <v/>
      </c>
      <c r="BK32" s="11">
        <f>SUM('HB P&amp;L'!$K35:$M35)</f>
        <v/>
      </c>
      <c r="BL32" s="11">
        <f>SUM('KIN P&amp;L'!$K35:$M35)</f>
        <v/>
      </c>
      <c r="BM32" s="11">
        <f>SUM('MER P&amp;L'!$K35:$M35)</f>
        <v/>
      </c>
      <c r="BN32" s="11">
        <f>SUM('SST P&amp;L'!$K35:$M35)</f>
        <v/>
      </c>
      <c r="BO32" s="11">
        <f>SUM('HDN P&amp;L'!$K35:$M35)</f>
        <v/>
      </c>
      <c r="BP32" s="11">
        <f>SUM('NDN P&amp;L'!$K35:$M35)</f>
        <v/>
      </c>
      <c r="BQ32" s="11">
        <f>SUM('SDN P&amp;L'!$K35:$M35)</f>
        <v/>
      </c>
      <c r="BR32" s="11">
        <f>SUM('LE P&amp;L'!$K35:$M35)</f>
        <v/>
      </c>
      <c r="BS32" s="11">
        <f>SUM('WH P&amp;L'!$K35:$M35)</f>
        <v/>
      </c>
      <c r="BT32" s="11">
        <f>SUM('HS P&amp;L'!$K35:$M35)</f>
        <v/>
      </c>
      <c r="BU32" s="11">
        <f>SUM('FH P&amp;L'!$K35:$M35)</f>
        <v/>
      </c>
      <c r="BV32" s="11">
        <f>SUM('HAB P&amp;L'!$K35:$M35)</f>
        <v/>
      </c>
      <c r="BW32" s="11">
        <f>SUM('SALT P&amp;L'!$K35:$M35)</f>
        <v/>
      </c>
      <c r="BX32" s="11">
        <f>SUM('KNL HO P&amp;L'!$K35:$M35)+SUM('CCL HO P&amp;L'!$K35:$M35)+SUM('YBHN HO P&amp;L'!$K35:$M35)+SUM('YBN HO P&amp;L'!$K35:$M35)+SUM('Moe2 P&amp;L'!$K35:$M35)</f>
        <v/>
      </c>
      <c r="BY32" s="93">
        <f>SUM(BG32:BX32)</f>
        <v/>
      </c>
      <c r="BZ32" s="121">
        <f>BY32+BF32+AM32+T32</f>
        <v/>
      </c>
      <c r="CB32" s="94" t="n"/>
    </row>
    <row r="33" hidden="1" s="393">
      <c r="A33" s="120" t="inlineStr">
        <is>
          <t>Rent</t>
        </is>
      </c>
      <c r="B33" s="11">
        <f>SUM('ABA P&amp;L'!$B36:$D36)</f>
        <v/>
      </c>
      <c r="C33" s="11">
        <f>SUM('BK P&amp;L'!$B36:$D36)</f>
        <v/>
      </c>
      <c r="D33" s="11">
        <f>SUM('BW P&amp;L'!$B36:$D36)</f>
        <v/>
      </c>
      <c r="E33" s="11">
        <f>SUM('CED P&amp;L'!$B36:$D36)</f>
        <v/>
      </c>
      <c r="F33" s="11">
        <f>SUM('HB P&amp;L'!$B36:$D36)</f>
        <v/>
      </c>
      <c r="G33" s="11">
        <f>SUM('KIN P&amp;L'!$B36:$D36)</f>
        <v/>
      </c>
      <c r="H33" s="11">
        <f>SUM('MER P&amp;L'!$B36:$D36)</f>
        <v/>
      </c>
      <c r="I33" s="11">
        <f>SUM('SST P&amp;L'!$B36:$D36)</f>
        <v/>
      </c>
      <c r="J33" s="11">
        <f>SUM('HDN P&amp;L'!$B36:$D36)</f>
        <v/>
      </c>
      <c r="K33" s="11">
        <f>SUM('NDN P&amp;L'!$B36:$D36)</f>
        <v/>
      </c>
      <c r="L33" s="11">
        <f>SUM('SDN P&amp;L'!$B36:$D36)</f>
        <v/>
      </c>
      <c r="M33" s="11">
        <f>SUM('LE P&amp;L'!$B36:$D36)</f>
        <v/>
      </c>
      <c r="N33" s="11">
        <f>SUM('WH P&amp;L'!$B36:$D36)</f>
        <v/>
      </c>
      <c r="O33" s="11">
        <f>SUM('HS P&amp;L'!$B36:$D36)</f>
        <v/>
      </c>
      <c r="P33" s="11">
        <f>SUM('FH P&amp;L'!$B36:$D36)</f>
        <v/>
      </c>
      <c r="Q33" s="11">
        <f>SUM('HAB P&amp;L'!$B36:$D36)</f>
        <v/>
      </c>
      <c r="R33" s="11">
        <f>SUM('SALT P&amp;L'!$B36:$D36)</f>
        <v/>
      </c>
      <c r="S33" s="11">
        <f>SUM('KNL HO P&amp;L'!$B36:$D36)+SUM('CCL HO P&amp;L'!$B36:$D36)+SUM('YBHN HO P&amp;L'!$B36:$D36)+SUM('YBN HO P&amp;L'!$B36:$D36)+SUM('Moe2 P&amp;L'!$B36:$D36)</f>
        <v/>
      </c>
      <c r="T33" s="93">
        <f>SUM(B33:S33)</f>
        <v/>
      </c>
      <c r="U33" s="11">
        <f>SUM('ABA P&amp;L'!$E36:$G36)</f>
        <v/>
      </c>
      <c r="V33" s="11">
        <f>SUM('BK P&amp;L'!$E36:$G36)</f>
        <v/>
      </c>
      <c r="W33" s="11">
        <f>SUM('BW P&amp;L'!$E36:$G36)</f>
        <v/>
      </c>
      <c r="X33" s="11">
        <f>SUM('CED P&amp;L'!$E36:$G36)</f>
        <v/>
      </c>
      <c r="Y33" s="11">
        <f>SUM('HB P&amp;L'!$E36:$G36)</f>
        <v/>
      </c>
      <c r="Z33" s="11">
        <f>SUM('KIN P&amp;L'!$E36:$G36)</f>
        <v/>
      </c>
      <c r="AA33" s="11">
        <f>SUM('MER P&amp;L'!$E36:$G36)</f>
        <v/>
      </c>
      <c r="AB33" s="11">
        <f>SUM('SST P&amp;L'!$E36:$G36)</f>
        <v/>
      </c>
      <c r="AC33" s="11">
        <f>SUM('HDN P&amp;L'!$E36:$G36)</f>
        <v/>
      </c>
      <c r="AD33" s="11">
        <f>SUM('NDN P&amp;L'!$E36:$G36)</f>
        <v/>
      </c>
      <c r="AE33" s="11">
        <f>SUM('SDN P&amp;L'!$E36:$G36)</f>
        <v/>
      </c>
      <c r="AF33" s="11">
        <f>SUM('LE P&amp;L'!$E36:$G36)</f>
        <v/>
      </c>
      <c r="AG33" s="11">
        <f>SUM('WH P&amp;L'!$E36:$G36)</f>
        <v/>
      </c>
      <c r="AH33" s="11">
        <f>SUM('HS P&amp;L'!$E36:$G36)</f>
        <v/>
      </c>
      <c r="AI33" s="11">
        <f>SUM('FH P&amp;L'!$E36:$G36)</f>
        <v/>
      </c>
      <c r="AJ33" s="11">
        <f>SUM('HAB P&amp;L'!$E36:$G36)</f>
        <v/>
      </c>
      <c r="AK33" s="11">
        <f>SUM('SALT P&amp;L'!$E36:$G36)</f>
        <v/>
      </c>
      <c r="AL33" s="11">
        <f>SUM('KNL HO P&amp;L'!$E36:$G36)+SUM('CCL HO P&amp;L'!$E36:$G36)+SUM('YBHN HO P&amp;L'!$E36:$G36)+SUM('YBN HO P&amp;L'!$E36:$G36)+SUM('Moe2 P&amp;L'!$E36:$G36)</f>
        <v/>
      </c>
      <c r="AM33" s="93">
        <f>SUM(U33:AL33)</f>
        <v/>
      </c>
      <c r="AN33" s="11">
        <f>SUM('ABA P&amp;L'!$H36:$J36)</f>
        <v/>
      </c>
      <c r="AO33" s="11">
        <f>SUM('BK P&amp;L'!$H36:$J36)</f>
        <v/>
      </c>
      <c r="AP33" s="11">
        <f>SUM('BW P&amp;L'!$H36:$J36)</f>
        <v/>
      </c>
      <c r="AQ33" s="11">
        <f>SUM('CED P&amp;L'!$H36:$J36)</f>
        <v/>
      </c>
      <c r="AR33" s="11">
        <f>SUM('HB P&amp;L'!$H36:$J36)</f>
        <v/>
      </c>
      <c r="AS33" s="11">
        <f>SUM('KIN P&amp;L'!$H36:$J36)</f>
        <v/>
      </c>
      <c r="AT33" s="11">
        <f>SUM('MER P&amp;L'!$H36:$J36)</f>
        <v/>
      </c>
      <c r="AU33" s="11">
        <f>SUM('SST P&amp;L'!$H36:$J36)</f>
        <v/>
      </c>
      <c r="AV33" s="11">
        <f>SUM('HDN P&amp;L'!$H36:$J36)</f>
        <v/>
      </c>
      <c r="AW33" s="11">
        <f>SUM('NDN P&amp;L'!$H36:$J36)</f>
        <v/>
      </c>
      <c r="AX33" s="11">
        <f>SUM('SDN P&amp;L'!$H36:$J36)</f>
        <v/>
      </c>
      <c r="AY33" s="11">
        <f>SUM('LE P&amp;L'!$H36:$J36)</f>
        <v/>
      </c>
      <c r="AZ33" s="11">
        <f>SUM('WH P&amp;L'!$H36:$J36)</f>
        <v/>
      </c>
      <c r="BA33" s="11">
        <f>SUM('HS P&amp;L'!$H36:$J36)</f>
        <v/>
      </c>
      <c r="BB33" s="11">
        <f>SUM('FH P&amp;L'!$H36:$J36)</f>
        <v/>
      </c>
      <c r="BC33" s="11">
        <f>SUM('HAB P&amp;L'!$H36:$J36)</f>
        <v/>
      </c>
      <c r="BD33" s="11">
        <f>SUM('SALT P&amp;L'!$H36:$J36)</f>
        <v/>
      </c>
      <c r="BE33" s="11">
        <f>SUM('KNL HO P&amp;L'!$H36:$J36)+SUM('CCL HO P&amp;L'!$H36:$J36)+SUM('YBHN HO P&amp;L'!$H36:$J36)+SUM('YBN HO P&amp;L'!$H36:$J36)+SUM('Moe2 P&amp;L'!$H36:$J36)</f>
        <v/>
      </c>
      <c r="BF33" s="93">
        <f>SUM(AN33:BE33)</f>
        <v/>
      </c>
      <c r="BG33" s="11">
        <f>SUM('ABA P&amp;L'!$K36:$M36)</f>
        <v/>
      </c>
      <c r="BH33" s="11">
        <f>SUM('BK P&amp;L'!$K36:$M36)</f>
        <v/>
      </c>
      <c r="BI33" s="11">
        <f>SUM('BW P&amp;L'!$K36:$M36)</f>
        <v/>
      </c>
      <c r="BJ33" s="11">
        <f>SUM('CED P&amp;L'!$K36:$M36)</f>
        <v/>
      </c>
      <c r="BK33" s="11">
        <f>SUM('HB P&amp;L'!$K36:$M36)</f>
        <v/>
      </c>
      <c r="BL33" s="11">
        <f>SUM('KIN P&amp;L'!$K36:$M36)</f>
        <v/>
      </c>
      <c r="BM33" s="11">
        <f>SUM('MER P&amp;L'!$K36:$M36)</f>
        <v/>
      </c>
      <c r="BN33" s="11">
        <f>SUM('SST P&amp;L'!$K36:$M36)</f>
        <v/>
      </c>
      <c r="BO33" s="11">
        <f>SUM('HDN P&amp;L'!$K36:$M36)</f>
        <v/>
      </c>
      <c r="BP33" s="11">
        <f>SUM('NDN P&amp;L'!$K36:$M36)</f>
        <v/>
      </c>
      <c r="BQ33" s="11">
        <f>SUM('SDN P&amp;L'!$K36:$M36)</f>
        <v/>
      </c>
      <c r="BR33" s="11">
        <f>SUM('LE P&amp;L'!$K36:$M36)</f>
        <v/>
      </c>
      <c r="BS33" s="11">
        <f>SUM('WH P&amp;L'!$K36:$M36)</f>
        <v/>
      </c>
      <c r="BT33" s="11">
        <f>SUM('HS P&amp;L'!$K36:$M36)</f>
        <v/>
      </c>
      <c r="BU33" s="11">
        <f>SUM('FH P&amp;L'!$K36:$M36)</f>
        <v/>
      </c>
      <c r="BV33" s="11">
        <f>SUM('HAB P&amp;L'!$K36:$M36)</f>
        <v/>
      </c>
      <c r="BW33" s="11">
        <f>SUM('SALT P&amp;L'!$K36:$M36)</f>
        <v/>
      </c>
      <c r="BX33" s="11">
        <f>SUM('KNL HO P&amp;L'!$K36:$M36)+SUM('CCL HO P&amp;L'!$K36:$M36)+SUM('YBHN HO P&amp;L'!$K36:$M36)+SUM('YBN HO P&amp;L'!$K36:$M36)+SUM('Moe2 P&amp;L'!$K36:$M36)</f>
        <v/>
      </c>
      <c r="BY33" s="93">
        <f>SUM(BG33:BX33)</f>
        <v/>
      </c>
      <c r="BZ33" s="121">
        <f>BY33+BF33+AM33+T33</f>
        <v/>
      </c>
      <c r="CB33" s="94" t="n"/>
    </row>
    <row r="34" hidden="1" s="393">
      <c r="A34" s="120" t="inlineStr">
        <is>
          <t>Business Rates</t>
        </is>
      </c>
      <c r="B34" s="11">
        <f>SUM('ABA P&amp;L'!$B37:$D37)</f>
        <v/>
      </c>
      <c r="C34" s="11">
        <f>SUM('BK P&amp;L'!$B37:$D37)</f>
        <v/>
      </c>
      <c r="D34" s="11">
        <f>SUM('BW P&amp;L'!$B37:$D37)</f>
        <v/>
      </c>
      <c r="E34" s="11">
        <f>SUM('CED P&amp;L'!$B37:$D37)</f>
        <v/>
      </c>
      <c r="F34" s="11">
        <f>SUM('HB P&amp;L'!$B37:$D37)</f>
        <v/>
      </c>
      <c r="G34" s="11">
        <f>SUM('KIN P&amp;L'!$B37:$D37)</f>
        <v/>
      </c>
      <c r="H34" s="11">
        <f>SUM('MER P&amp;L'!$B37:$D37)</f>
        <v/>
      </c>
      <c r="I34" s="11">
        <f>SUM('SST P&amp;L'!$B37:$D37)</f>
        <v/>
      </c>
      <c r="J34" s="11">
        <f>SUM('HDN P&amp;L'!$B37:$D37)</f>
        <v/>
      </c>
      <c r="K34" s="11">
        <f>SUM('NDN P&amp;L'!$B37:$D37)</f>
        <v/>
      </c>
      <c r="L34" s="11">
        <f>SUM('SDN P&amp;L'!$B37:$D37)</f>
        <v/>
      </c>
      <c r="M34" s="11">
        <f>SUM('LE P&amp;L'!$B37:$D37)</f>
        <v/>
      </c>
      <c r="N34" s="11">
        <f>SUM('WH P&amp;L'!$B37:$D37)</f>
        <v/>
      </c>
      <c r="O34" s="11">
        <f>SUM('HS P&amp;L'!$B37:$D37)</f>
        <v/>
      </c>
      <c r="P34" s="11">
        <f>SUM('FH P&amp;L'!$B37:$D37)</f>
        <v/>
      </c>
      <c r="Q34" s="11">
        <f>SUM('HAB P&amp;L'!$B37:$D37)</f>
        <v/>
      </c>
      <c r="R34" s="11">
        <f>SUM('SALT P&amp;L'!$B37:$D37)</f>
        <v/>
      </c>
      <c r="S34" s="11">
        <f>SUM('KNL HO P&amp;L'!$B37:$D37)+SUM('CCL HO P&amp;L'!$B37:$D37)+SUM('YBHN HO P&amp;L'!$B37:$D37)+SUM('YBN HO P&amp;L'!$B37:$D37)+SUM('Moe2 P&amp;L'!$B37:$D37)</f>
        <v/>
      </c>
      <c r="T34" s="93">
        <f>SUM(B34:S34)</f>
        <v/>
      </c>
      <c r="U34" s="11">
        <f>SUM('ABA P&amp;L'!$E37:$G37)</f>
        <v/>
      </c>
      <c r="V34" s="11">
        <f>SUM('BK P&amp;L'!$E37:$G37)</f>
        <v/>
      </c>
      <c r="W34" s="11">
        <f>SUM('BW P&amp;L'!$E37:$G37)</f>
        <v/>
      </c>
      <c r="X34" s="11">
        <f>SUM('CED P&amp;L'!$E37:$G37)</f>
        <v/>
      </c>
      <c r="Y34" s="11">
        <f>SUM('HB P&amp;L'!$E37:$G37)</f>
        <v/>
      </c>
      <c r="Z34" s="11">
        <f>SUM('KIN P&amp;L'!$E37:$G37)</f>
        <v/>
      </c>
      <c r="AA34" s="11">
        <f>SUM('MER P&amp;L'!$E37:$G37)</f>
        <v/>
      </c>
      <c r="AB34" s="11">
        <f>SUM('SST P&amp;L'!$E37:$G37)</f>
        <v/>
      </c>
      <c r="AC34" s="11">
        <f>SUM('HDN P&amp;L'!$E37:$G37)</f>
        <v/>
      </c>
      <c r="AD34" s="11">
        <f>SUM('NDN P&amp;L'!$E37:$G37)</f>
        <v/>
      </c>
      <c r="AE34" s="11">
        <f>SUM('SDN P&amp;L'!$E37:$G37)</f>
        <v/>
      </c>
      <c r="AF34" s="11">
        <f>SUM('LE P&amp;L'!$E37:$G37)</f>
        <v/>
      </c>
      <c r="AG34" s="11">
        <f>SUM('WH P&amp;L'!$E37:$G37)</f>
        <v/>
      </c>
      <c r="AH34" s="11">
        <f>SUM('HS P&amp;L'!$E37:$G37)</f>
        <v/>
      </c>
      <c r="AI34" s="11">
        <f>SUM('FH P&amp;L'!$E37:$G37)</f>
        <v/>
      </c>
      <c r="AJ34" s="11">
        <f>SUM('HAB P&amp;L'!$E37:$G37)</f>
        <v/>
      </c>
      <c r="AK34" s="11">
        <f>SUM('SALT P&amp;L'!$E37:$G37)</f>
        <v/>
      </c>
      <c r="AL34" s="11">
        <f>SUM('KNL HO P&amp;L'!$E37:$G37)+SUM('CCL HO P&amp;L'!$E37:$G37)+SUM('YBHN HO P&amp;L'!$E37:$G37)+SUM('YBN HO P&amp;L'!$E37:$G37)+SUM('Moe2 P&amp;L'!$E37:$G37)</f>
        <v/>
      </c>
      <c r="AM34" s="93">
        <f>SUM(U34:AL34)</f>
        <v/>
      </c>
      <c r="AN34" s="11">
        <f>SUM('ABA P&amp;L'!$H37:$J37)</f>
        <v/>
      </c>
      <c r="AO34" s="11">
        <f>SUM('BK P&amp;L'!$H37:$J37)</f>
        <v/>
      </c>
      <c r="AP34" s="11">
        <f>SUM('BW P&amp;L'!$H37:$J37)</f>
        <v/>
      </c>
      <c r="AQ34" s="11">
        <f>SUM('CED P&amp;L'!$H37:$J37)</f>
        <v/>
      </c>
      <c r="AR34" s="11">
        <f>SUM('HB P&amp;L'!$H37:$J37)</f>
        <v/>
      </c>
      <c r="AS34" s="11">
        <f>SUM('KIN P&amp;L'!$H37:$J37)</f>
        <v/>
      </c>
      <c r="AT34" s="11">
        <f>SUM('MER P&amp;L'!$H37:$J37)</f>
        <v/>
      </c>
      <c r="AU34" s="11">
        <f>SUM('SST P&amp;L'!$H37:$J37)</f>
        <v/>
      </c>
      <c r="AV34" s="11">
        <f>SUM('HDN P&amp;L'!$H37:$J37)</f>
        <v/>
      </c>
      <c r="AW34" s="11">
        <f>SUM('NDN P&amp;L'!$H37:$J37)</f>
        <v/>
      </c>
      <c r="AX34" s="11">
        <f>SUM('SDN P&amp;L'!$H37:$J37)</f>
        <v/>
      </c>
      <c r="AY34" s="11">
        <f>SUM('LE P&amp;L'!$H37:$J37)</f>
        <v/>
      </c>
      <c r="AZ34" s="11">
        <f>SUM('WH P&amp;L'!$H37:$J37)</f>
        <v/>
      </c>
      <c r="BA34" s="11">
        <f>SUM('HS P&amp;L'!$H37:$J37)</f>
        <v/>
      </c>
      <c r="BB34" s="11">
        <f>SUM('FH P&amp;L'!$H37:$J37)</f>
        <v/>
      </c>
      <c r="BC34" s="11">
        <f>SUM('HAB P&amp;L'!$H37:$J37)</f>
        <v/>
      </c>
      <c r="BD34" s="11">
        <f>SUM('SALT P&amp;L'!$H37:$J37)</f>
        <v/>
      </c>
      <c r="BE34" s="11">
        <f>SUM('KNL HO P&amp;L'!$H37:$J37)+SUM('CCL HO P&amp;L'!$H37:$J37)+SUM('YBHN HO P&amp;L'!$H37:$J37)+SUM('YBN HO P&amp;L'!$H37:$J37)+SUM('Moe2 P&amp;L'!$H37:$J37)</f>
        <v/>
      </c>
      <c r="BF34" s="93">
        <f>SUM(AN34:BE34)</f>
        <v/>
      </c>
      <c r="BG34" s="11">
        <f>SUM('ABA P&amp;L'!$K37:$M37)</f>
        <v/>
      </c>
      <c r="BH34" s="11">
        <f>SUM('BK P&amp;L'!$K37:$M37)</f>
        <v/>
      </c>
      <c r="BI34" s="11">
        <f>SUM('BW P&amp;L'!$K37:$M37)</f>
        <v/>
      </c>
      <c r="BJ34" s="11">
        <f>SUM('CED P&amp;L'!$K37:$M37)</f>
        <v/>
      </c>
      <c r="BK34" s="11">
        <f>SUM('HB P&amp;L'!$K37:$M37)</f>
        <v/>
      </c>
      <c r="BL34" s="11">
        <f>SUM('KIN P&amp;L'!$K37:$M37)</f>
        <v/>
      </c>
      <c r="BM34" s="11">
        <f>SUM('MER P&amp;L'!$K37:$M37)</f>
        <v/>
      </c>
      <c r="BN34" s="11">
        <f>SUM('SST P&amp;L'!$K37:$M37)</f>
        <v/>
      </c>
      <c r="BO34" s="11">
        <f>SUM('HDN P&amp;L'!$K37:$M37)</f>
        <v/>
      </c>
      <c r="BP34" s="11">
        <f>SUM('NDN P&amp;L'!$K37:$M37)</f>
        <v/>
      </c>
      <c r="BQ34" s="11">
        <f>SUM('SDN P&amp;L'!$K37:$M37)</f>
        <v/>
      </c>
      <c r="BR34" s="11">
        <f>SUM('LE P&amp;L'!$K37:$M37)</f>
        <v/>
      </c>
      <c r="BS34" s="11">
        <f>SUM('WH P&amp;L'!$K37:$M37)</f>
        <v/>
      </c>
      <c r="BT34" s="11">
        <f>SUM('HS P&amp;L'!$K37:$M37)</f>
        <v/>
      </c>
      <c r="BU34" s="11">
        <f>SUM('FH P&amp;L'!$K37:$M37)</f>
        <v/>
      </c>
      <c r="BV34" s="11">
        <f>SUM('HAB P&amp;L'!$K37:$M37)</f>
        <v/>
      </c>
      <c r="BW34" s="11">
        <f>SUM('SALT P&amp;L'!$K37:$M37)</f>
        <v/>
      </c>
      <c r="BX34" s="11">
        <f>SUM('KNL HO P&amp;L'!$K37:$M37)+SUM('CCL HO P&amp;L'!$K37:$M37)+SUM('YBHN HO P&amp;L'!$K37:$M37)+SUM('YBN HO P&amp;L'!$K37:$M37)+SUM('Moe2 P&amp;L'!$K37:$M37)</f>
        <v/>
      </c>
      <c r="BY34" s="93">
        <f>SUM(BG34:BX34)</f>
        <v/>
      </c>
      <c r="BZ34" s="121">
        <f>BY34+BF34+AM34+T34</f>
        <v/>
      </c>
      <c r="CB34" s="94" t="n"/>
    </row>
    <row r="35" hidden="1" s="393">
      <c r="A35" s="120" t="inlineStr">
        <is>
          <t>Utilities</t>
        </is>
      </c>
      <c r="B35" s="11">
        <f>SUM('ABA P&amp;L'!$B38:$D38)</f>
        <v/>
      </c>
      <c r="C35" s="11">
        <f>SUM('BK P&amp;L'!$B38:$D38)</f>
        <v/>
      </c>
      <c r="D35" s="11">
        <f>SUM('BW P&amp;L'!$B38:$D38)</f>
        <v/>
      </c>
      <c r="E35" s="11">
        <f>SUM('CED P&amp;L'!$B38:$D38)</f>
        <v/>
      </c>
      <c r="F35" s="11">
        <f>SUM('HB P&amp;L'!$B38:$D38)</f>
        <v/>
      </c>
      <c r="G35" s="11">
        <f>SUM('KIN P&amp;L'!$B38:$D38)</f>
        <v/>
      </c>
      <c r="H35" s="11">
        <f>SUM('MER P&amp;L'!$B38:$D38)</f>
        <v/>
      </c>
      <c r="I35" s="11">
        <f>SUM('SST P&amp;L'!$B38:$D38)</f>
        <v/>
      </c>
      <c r="J35" s="11">
        <f>SUM('HDN P&amp;L'!$B38:$D38)</f>
        <v/>
      </c>
      <c r="K35" s="11">
        <f>SUM('NDN P&amp;L'!$B38:$D38)</f>
        <v/>
      </c>
      <c r="L35" s="11">
        <f>SUM('SDN P&amp;L'!$B38:$D38)</f>
        <v/>
      </c>
      <c r="M35" s="11">
        <f>SUM('LE P&amp;L'!$B38:$D38)</f>
        <v/>
      </c>
      <c r="N35" s="11">
        <f>SUM('WH P&amp;L'!$B38:$D38)</f>
        <v/>
      </c>
      <c r="O35" s="11">
        <f>SUM('HS P&amp;L'!$B38:$D38)</f>
        <v/>
      </c>
      <c r="P35" s="11">
        <f>SUM('FH P&amp;L'!$B38:$D38)</f>
        <v/>
      </c>
      <c r="Q35" s="11">
        <f>SUM('HAB P&amp;L'!$B38:$D38)</f>
        <v/>
      </c>
      <c r="R35" s="11">
        <f>SUM('SALT P&amp;L'!$B38:$D38)</f>
        <v/>
      </c>
      <c r="S35" s="11">
        <f>SUM('KNL HO P&amp;L'!$B38:$D38)+SUM('CCL HO P&amp;L'!$B38:$D38)+SUM('YBHN HO P&amp;L'!$B38:$D38)+SUM('YBN HO P&amp;L'!$B38:$D38)+SUM('Moe2 P&amp;L'!$B38:$D38)</f>
        <v/>
      </c>
      <c r="T35" s="93">
        <f>SUM(B35:S35)</f>
        <v/>
      </c>
      <c r="U35" s="11">
        <f>SUM('ABA P&amp;L'!$E38:$G38)</f>
        <v/>
      </c>
      <c r="V35" s="11">
        <f>SUM('BK P&amp;L'!$E38:$G38)</f>
        <v/>
      </c>
      <c r="W35" s="11">
        <f>SUM('BW P&amp;L'!$E38:$G38)</f>
        <v/>
      </c>
      <c r="X35" s="11">
        <f>SUM('CED P&amp;L'!$E38:$G38)</f>
        <v/>
      </c>
      <c r="Y35" s="11">
        <f>SUM('HB P&amp;L'!$E38:$G38)</f>
        <v/>
      </c>
      <c r="Z35" s="11">
        <f>SUM('KIN P&amp;L'!$E38:$G38)</f>
        <v/>
      </c>
      <c r="AA35" s="11">
        <f>SUM('MER P&amp;L'!$E38:$G38)</f>
        <v/>
      </c>
      <c r="AB35" s="11">
        <f>SUM('SST P&amp;L'!$E38:$G38)</f>
        <v/>
      </c>
      <c r="AC35" s="11">
        <f>SUM('HDN P&amp;L'!$E38:$G38)</f>
        <v/>
      </c>
      <c r="AD35" s="11">
        <f>SUM('NDN P&amp;L'!$E38:$G38)</f>
        <v/>
      </c>
      <c r="AE35" s="11">
        <f>SUM('SDN P&amp;L'!$E38:$G38)</f>
        <v/>
      </c>
      <c r="AF35" s="11">
        <f>SUM('LE P&amp;L'!$E38:$G38)</f>
        <v/>
      </c>
      <c r="AG35" s="11">
        <f>SUM('WH P&amp;L'!$E38:$G38)</f>
        <v/>
      </c>
      <c r="AH35" s="11">
        <f>SUM('HS P&amp;L'!$E38:$G38)</f>
        <v/>
      </c>
      <c r="AI35" s="11">
        <f>SUM('FH P&amp;L'!$E38:$G38)</f>
        <v/>
      </c>
      <c r="AJ35" s="11">
        <f>SUM('HAB P&amp;L'!$E38:$G38)</f>
        <v/>
      </c>
      <c r="AK35" s="11">
        <f>SUM('SALT P&amp;L'!$E38:$G38)</f>
        <v/>
      </c>
      <c r="AL35" s="11">
        <f>SUM('KNL HO P&amp;L'!$E38:$G38)+SUM('CCL HO P&amp;L'!$E38:$G38)+SUM('YBHN HO P&amp;L'!$E38:$G38)+SUM('YBN HO P&amp;L'!$E38:$G38)+SUM('Moe2 P&amp;L'!$E38:$G38)</f>
        <v/>
      </c>
      <c r="AM35" s="93">
        <f>SUM(U35:AL35)</f>
        <v/>
      </c>
      <c r="AN35" s="11">
        <f>SUM('ABA P&amp;L'!$H38:$J38)</f>
        <v/>
      </c>
      <c r="AO35" s="11">
        <f>SUM('BK P&amp;L'!$H38:$J38)</f>
        <v/>
      </c>
      <c r="AP35" s="11">
        <f>SUM('BW P&amp;L'!$H38:$J38)</f>
        <v/>
      </c>
      <c r="AQ35" s="11">
        <f>SUM('CED P&amp;L'!$H38:$J38)</f>
        <v/>
      </c>
      <c r="AR35" s="11">
        <f>SUM('HB P&amp;L'!$H38:$J38)</f>
        <v/>
      </c>
      <c r="AS35" s="11">
        <f>SUM('KIN P&amp;L'!$H38:$J38)</f>
        <v/>
      </c>
      <c r="AT35" s="11">
        <f>SUM('MER P&amp;L'!$H38:$J38)</f>
        <v/>
      </c>
      <c r="AU35" s="11">
        <f>SUM('SST P&amp;L'!$H38:$J38)</f>
        <v/>
      </c>
      <c r="AV35" s="11">
        <f>SUM('HDN P&amp;L'!$H38:$J38)</f>
        <v/>
      </c>
      <c r="AW35" s="11">
        <f>SUM('NDN P&amp;L'!$H38:$J38)</f>
        <v/>
      </c>
      <c r="AX35" s="11">
        <f>SUM('SDN P&amp;L'!$H38:$J38)</f>
        <v/>
      </c>
      <c r="AY35" s="11">
        <f>SUM('LE P&amp;L'!$H38:$J38)</f>
        <v/>
      </c>
      <c r="AZ35" s="11">
        <f>SUM('WH P&amp;L'!$H38:$J38)</f>
        <v/>
      </c>
      <c r="BA35" s="11">
        <f>SUM('HS P&amp;L'!$H38:$J38)</f>
        <v/>
      </c>
      <c r="BB35" s="11">
        <f>SUM('FH P&amp;L'!$H38:$J38)</f>
        <v/>
      </c>
      <c r="BC35" s="11">
        <f>SUM('HAB P&amp;L'!$H38:$J38)</f>
        <v/>
      </c>
      <c r="BD35" s="11">
        <f>SUM('SALT P&amp;L'!$H38:$J38)</f>
        <v/>
      </c>
      <c r="BE35" s="11">
        <f>SUM('KNL HO P&amp;L'!$H38:$J38)+SUM('CCL HO P&amp;L'!$H38:$J38)+SUM('YBHN HO P&amp;L'!$H38:$J38)+SUM('YBN HO P&amp;L'!$H38:$J38)+SUM('Moe2 P&amp;L'!$H38:$J38)</f>
        <v/>
      </c>
      <c r="BF35" s="93">
        <f>SUM(AN35:BE35)</f>
        <v/>
      </c>
      <c r="BG35" s="11">
        <f>SUM('ABA P&amp;L'!$K38:$M38)</f>
        <v/>
      </c>
      <c r="BH35" s="11">
        <f>SUM('BK P&amp;L'!$K38:$M38)</f>
        <v/>
      </c>
      <c r="BI35" s="11">
        <f>SUM('BW P&amp;L'!$K38:$M38)</f>
        <v/>
      </c>
      <c r="BJ35" s="11">
        <f>SUM('CED P&amp;L'!$K38:$M38)</f>
        <v/>
      </c>
      <c r="BK35" s="11">
        <f>SUM('HB P&amp;L'!$K38:$M38)</f>
        <v/>
      </c>
      <c r="BL35" s="11">
        <f>SUM('KIN P&amp;L'!$K38:$M38)</f>
        <v/>
      </c>
      <c r="BM35" s="11">
        <f>SUM('MER P&amp;L'!$K38:$M38)</f>
        <v/>
      </c>
      <c r="BN35" s="11">
        <f>SUM('SST P&amp;L'!$K38:$M38)</f>
        <v/>
      </c>
      <c r="BO35" s="11">
        <f>SUM('HDN P&amp;L'!$K38:$M38)</f>
        <v/>
      </c>
      <c r="BP35" s="11">
        <f>SUM('NDN P&amp;L'!$K38:$M38)</f>
        <v/>
      </c>
      <c r="BQ35" s="11">
        <f>SUM('SDN P&amp;L'!$K38:$M38)</f>
        <v/>
      </c>
      <c r="BR35" s="11">
        <f>SUM('LE P&amp;L'!$K38:$M38)</f>
        <v/>
      </c>
      <c r="BS35" s="11">
        <f>SUM('WH P&amp;L'!$K38:$M38)</f>
        <v/>
      </c>
      <c r="BT35" s="11">
        <f>SUM('HS P&amp;L'!$K38:$M38)</f>
        <v/>
      </c>
      <c r="BU35" s="11">
        <f>SUM('FH P&amp;L'!$K38:$M38)</f>
        <v/>
      </c>
      <c r="BV35" s="11">
        <f>SUM('HAB P&amp;L'!$K38:$M38)</f>
        <v/>
      </c>
      <c r="BW35" s="11">
        <f>SUM('SALT P&amp;L'!$K38:$M38)</f>
        <v/>
      </c>
      <c r="BX35" s="11">
        <f>SUM('KNL HO P&amp;L'!$K38:$M38)+SUM('CCL HO P&amp;L'!$K38:$M38)+SUM('YBHN HO P&amp;L'!$K38:$M38)+SUM('YBN HO P&amp;L'!$K38:$M38)+SUM('Moe2 P&amp;L'!$K38:$M38)</f>
        <v/>
      </c>
      <c r="BY35" s="93">
        <f>SUM(BG35:BX35)</f>
        <v/>
      </c>
      <c r="BZ35" s="121">
        <f>BY35+BF35+AM35+T35</f>
        <v/>
      </c>
      <c r="CB35" s="94" t="n"/>
    </row>
    <row r="36" hidden="1" s="393">
      <c r="A36" s="120" t="inlineStr">
        <is>
          <t>Repairs &amp; Maintenance</t>
        </is>
      </c>
      <c r="B36" s="11">
        <f>SUM('ABA P&amp;L'!$B39:$D39)</f>
        <v/>
      </c>
      <c r="C36" s="11">
        <f>SUM('BK P&amp;L'!$B39:$D39)</f>
        <v/>
      </c>
      <c r="D36" s="11">
        <f>SUM('BW P&amp;L'!$B39:$D39)</f>
        <v/>
      </c>
      <c r="E36" s="11">
        <f>SUM('CED P&amp;L'!$B39:$D39)</f>
        <v/>
      </c>
      <c r="F36" s="11">
        <f>SUM('HB P&amp;L'!$B39:$D39)</f>
        <v/>
      </c>
      <c r="G36" s="11">
        <f>SUM('KIN P&amp;L'!$B39:$D39)</f>
        <v/>
      </c>
      <c r="H36" s="11">
        <f>SUM('MER P&amp;L'!$B39:$D39)</f>
        <v/>
      </c>
      <c r="I36" s="11">
        <f>SUM('SST P&amp;L'!$B39:$D39)</f>
        <v/>
      </c>
      <c r="J36" s="11">
        <f>SUM('HDN P&amp;L'!$B39:$D39)</f>
        <v/>
      </c>
      <c r="K36" s="11">
        <f>SUM('NDN P&amp;L'!$B39:$D39)</f>
        <v/>
      </c>
      <c r="L36" s="11">
        <f>SUM('SDN P&amp;L'!$B39:$D39)</f>
        <v/>
      </c>
      <c r="M36" s="11">
        <f>SUM('LE P&amp;L'!$B39:$D39)</f>
        <v/>
      </c>
      <c r="N36" s="11">
        <f>SUM('WH P&amp;L'!$B39:$D39)</f>
        <v/>
      </c>
      <c r="O36" s="11">
        <f>SUM('HS P&amp;L'!$B39:$D39)</f>
        <v/>
      </c>
      <c r="P36" s="11">
        <f>SUM('FH P&amp;L'!$B39:$D39)</f>
        <v/>
      </c>
      <c r="Q36" s="11">
        <f>SUM('HAB P&amp;L'!$B39:$D39)</f>
        <v/>
      </c>
      <c r="R36" s="11">
        <f>SUM('SALT P&amp;L'!$B39:$D39)</f>
        <v/>
      </c>
      <c r="S36" s="11">
        <f>SUM('KNL HO P&amp;L'!$B39:$D39)+SUM('CCL HO P&amp;L'!$B39:$D39)+SUM('YBHN HO P&amp;L'!$B39:$D39)+SUM('YBN HO P&amp;L'!$B39:$D39)+SUM('Moe2 P&amp;L'!$B39:$D39)</f>
        <v/>
      </c>
      <c r="T36" s="93">
        <f>SUM(B36:S36)</f>
        <v/>
      </c>
      <c r="U36" s="11">
        <f>SUM('ABA P&amp;L'!$E39:$G39)</f>
        <v/>
      </c>
      <c r="V36" s="11">
        <f>SUM('BK P&amp;L'!$E39:$G39)</f>
        <v/>
      </c>
      <c r="W36" s="11">
        <f>SUM('BW P&amp;L'!$E39:$G39)</f>
        <v/>
      </c>
      <c r="X36" s="11">
        <f>SUM('CED P&amp;L'!$E39:$G39)</f>
        <v/>
      </c>
      <c r="Y36" s="11">
        <f>SUM('HB P&amp;L'!$E39:$G39)</f>
        <v/>
      </c>
      <c r="Z36" s="11">
        <f>SUM('KIN P&amp;L'!$E39:$G39)</f>
        <v/>
      </c>
      <c r="AA36" s="11">
        <f>SUM('MER P&amp;L'!$E39:$G39)</f>
        <v/>
      </c>
      <c r="AB36" s="11">
        <f>SUM('SST P&amp;L'!$E39:$G39)</f>
        <v/>
      </c>
      <c r="AC36" s="11">
        <f>SUM('HDN P&amp;L'!$E39:$G39)</f>
        <v/>
      </c>
      <c r="AD36" s="11">
        <f>SUM('NDN P&amp;L'!$E39:$G39)</f>
        <v/>
      </c>
      <c r="AE36" s="11">
        <f>SUM('SDN P&amp;L'!$E39:$G39)</f>
        <v/>
      </c>
      <c r="AF36" s="11">
        <f>SUM('LE P&amp;L'!$E39:$G39)</f>
        <v/>
      </c>
      <c r="AG36" s="11">
        <f>SUM('WH P&amp;L'!$E39:$G39)</f>
        <v/>
      </c>
      <c r="AH36" s="11">
        <f>SUM('HS P&amp;L'!$E39:$G39)</f>
        <v/>
      </c>
      <c r="AI36" s="11">
        <f>SUM('FH P&amp;L'!$E39:$G39)</f>
        <v/>
      </c>
      <c r="AJ36" s="11">
        <f>SUM('HAB P&amp;L'!$E39:$G39)</f>
        <v/>
      </c>
      <c r="AK36" s="11">
        <f>SUM('SALT P&amp;L'!$E39:$G39)</f>
        <v/>
      </c>
      <c r="AL36" s="11">
        <f>SUM('KNL HO P&amp;L'!$E39:$G39)+SUM('CCL HO P&amp;L'!$E39:$G39)+SUM('YBHN HO P&amp;L'!$E39:$G39)+SUM('YBN HO P&amp;L'!$E39:$G39)+SUM('Moe2 P&amp;L'!$E39:$G39)</f>
        <v/>
      </c>
      <c r="AM36" s="93">
        <f>SUM(U36:AL36)</f>
        <v/>
      </c>
      <c r="AN36" s="11">
        <f>SUM('ABA P&amp;L'!$H39:$J39)</f>
        <v/>
      </c>
      <c r="AO36" s="11">
        <f>SUM('BK P&amp;L'!$H39:$J39)</f>
        <v/>
      </c>
      <c r="AP36" s="11">
        <f>SUM('BW P&amp;L'!$H39:$J39)</f>
        <v/>
      </c>
      <c r="AQ36" s="11">
        <f>SUM('CED P&amp;L'!$H39:$J39)</f>
        <v/>
      </c>
      <c r="AR36" s="11">
        <f>SUM('HB P&amp;L'!$H39:$J39)</f>
        <v/>
      </c>
      <c r="AS36" s="11">
        <f>SUM('KIN P&amp;L'!$H39:$J39)</f>
        <v/>
      </c>
      <c r="AT36" s="11">
        <f>SUM('MER P&amp;L'!$H39:$J39)</f>
        <v/>
      </c>
      <c r="AU36" s="11">
        <f>SUM('SST P&amp;L'!$H39:$J39)</f>
        <v/>
      </c>
      <c r="AV36" s="11">
        <f>SUM('HDN P&amp;L'!$H39:$J39)</f>
        <v/>
      </c>
      <c r="AW36" s="11">
        <f>SUM('NDN P&amp;L'!$H39:$J39)</f>
        <v/>
      </c>
      <c r="AX36" s="11">
        <f>SUM('SDN P&amp;L'!$H39:$J39)</f>
        <v/>
      </c>
      <c r="AY36" s="11">
        <f>SUM('LE P&amp;L'!$H39:$J39)</f>
        <v/>
      </c>
      <c r="AZ36" s="11">
        <f>SUM('WH P&amp;L'!$H39:$J39)</f>
        <v/>
      </c>
      <c r="BA36" s="11">
        <f>SUM('HS P&amp;L'!$H39:$J39)</f>
        <v/>
      </c>
      <c r="BB36" s="11">
        <f>SUM('FH P&amp;L'!$H39:$J39)</f>
        <v/>
      </c>
      <c r="BC36" s="11">
        <f>SUM('HAB P&amp;L'!$H39:$J39)</f>
        <v/>
      </c>
      <c r="BD36" s="11">
        <f>SUM('SALT P&amp;L'!$H39:$J39)</f>
        <v/>
      </c>
      <c r="BE36" s="11">
        <f>SUM('KNL HO P&amp;L'!$H39:$J39)+SUM('CCL HO P&amp;L'!$H39:$J39)+SUM('YBHN HO P&amp;L'!$H39:$J39)+SUM('YBN HO P&amp;L'!$H39:$J39)+SUM('Moe2 P&amp;L'!$H39:$J39)</f>
        <v/>
      </c>
      <c r="BF36" s="93">
        <f>SUM(AN36:BE36)</f>
        <v/>
      </c>
      <c r="BG36" s="11">
        <f>SUM('ABA P&amp;L'!$K39:$M39)</f>
        <v/>
      </c>
      <c r="BH36" s="11">
        <f>SUM('BK P&amp;L'!$K39:$M39)</f>
        <v/>
      </c>
      <c r="BI36" s="11">
        <f>SUM('BW P&amp;L'!$K39:$M39)</f>
        <v/>
      </c>
      <c r="BJ36" s="11">
        <f>SUM('CED P&amp;L'!$K39:$M39)</f>
        <v/>
      </c>
      <c r="BK36" s="11">
        <f>SUM('HB P&amp;L'!$K39:$M39)</f>
        <v/>
      </c>
      <c r="BL36" s="11">
        <f>SUM('KIN P&amp;L'!$K39:$M39)</f>
        <v/>
      </c>
      <c r="BM36" s="11">
        <f>SUM('MER P&amp;L'!$K39:$M39)</f>
        <v/>
      </c>
      <c r="BN36" s="11">
        <f>SUM('SST P&amp;L'!$K39:$M39)</f>
        <v/>
      </c>
      <c r="BO36" s="11">
        <f>SUM('HDN P&amp;L'!$K39:$M39)</f>
        <v/>
      </c>
      <c r="BP36" s="11">
        <f>SUM('NDN P&amp;L'!$K39:$M39)</f>
        <v/>
      </c>
      <c r="BQ36" s="11">
        <f>SUM('SDN P&amp;L'!$K39:$M39)</f>
        <v/>
      </c>
      <c r="BR36" s="11">
        <f>SUM('LE P&amp;L'!$K39:$M39)</f>
        <v/>
      </c>
      <c r="BS36" s="11">
        <f>SUM('WH P&amp;L'!$K39:$M39)</f>
        <v/>
      </c>
      <c r="BT36" s="11">
        <f>SUM('HS P&amp;L'!$K39:$M39)</f>
        <v/>
      </c>
      <c r="BU36" s="11">
        <f>SUM('FH P&amp;L'!$K39:$M39)</f>
        <v/>
      </c>
      <c r="BV36" s="11">
        <f>SUM('HAB P&amp;L'!$K39:$M39)</f>
        <v/>
      </c>
      <c r="BW36" s="11">
        <f>SUM('SALT P&amp;L'!$K39:$M39)</f>
        <v/>
      </c>
      <c r="BX36" s="11">
        <f>SUM('KNL HO P&amp;L'!$K39:$M39)+SUM('CCL HO P&amp;L'!$K39:$M39)+SUM('YBHN HO P&amp;L'!$K39:$M39)+SUM('YBN HO P&amp;L'!$K39:$M39)+SUM('Moe2 P&amp;L'!$K39:$M39)</f>
        <v/>
      </c>
      <c r="BY36" s="93">
        <f>SUM(BG36:BX36)</f>
        <v/>
      </c>
      <c r="BZ36" s="121">
        <f>BY36+BF36+AM36+T36</f>
        <v/>
      </c>
      <c r="CB36" s="94" t="n"/>
    </row>
    <row r="37" hidden="1" s="393">
      <c r="A37" s="120" t="inlineStr">
        <is>
          <t>Cleaning</t>
        </is>
      </c>
      <c r="B37" s="11">
        <f>SUM('ABA P&amp;L'!$B40:$D40)</f>
        <v/>
      </c>
      <c r="C37" s="11">
        <f>SUM('BK P&amp;L'!$B40:$D40)</f>
        <v/>
      </c>
      <c r="D37" s="11">
        <f>SUM('BW P&amp;L'!$B40:$D40)</f>
        <v/>
      </c>
      <c r="E37" s="11">
        <f>SUM('CED P&amp;L'!$B40:$D40)</f>
        <v/>
      </c>
      <c r="F37" s="11">
        <f>SUM('HB P&amp;L'!$B40:$D40)</f>
        <v/>
      </c>
      <c r="G37" s="11">
        <f>SUM('KIN P&amp;L'!$B40:$D40)</f>
        <v/>
      </c>
      <c r="H37" s="11">
        <f>SUM('MER P&amp;L'!$B40:$D40)</f>
        <v/>
      </c>
      <c r="I37" s="11">
        <f>SUM('SST P&amp;L'!$B40:$D40)</f>
        <v/>
      </c>
      <c r="J37" s="11">
        <f>SUM('HDN P&amp;L'!$B40:$D40)</f>
        <v/>
      </c>
      <c r="K37" s="11">
        <f>SUM('NDN P&amp;L'!$B40:$D40)</f>
        <v/>
      </c>
      <c r="L37" s="11">
        <f>SUM('SDN P&amp;L'!$B40:$D40)</f>
        <v/>
      </c>
      <c r="M37" s="11">
        <f>SUM('LE P&amp;L'!$B40:$D40)</f>
        <v/>
      </c>
      <c r="N37" s="11">
        <f>SUM('WH P&amp;L'!$B40:$D40)</f>
        <v/>
      </c>
      <c r="O37" s="11">
        <f>SUM('HS P&amp;L'!$B40:$D40)</f>
        <v/>
      </c>
      <c r="P37" s="11">
        <f>SUM('FH P&amp;L'!$B40:$D40)</f>
        <v/>
      </c>
      <c r="Q37" s="11">
        <f>SUM('HAB P&amp;L'!$B40:$D40)</f>
        <v/>
      </c>
      <c r="R37" s="11">
        <f>SUM('SALT P&amp;L'!$B40:$D40)</f>
        <v/>
      </c>
      <c r="S37" s="11">
        <f>SUM('KNL HO P&amp;L'!$B40:$D40)+SUM('CCL HO P&amp;L'!$B40:$D40)+SUM('YBHN HO P&amp;L'!$B40:$D40)+SUM('YBN HO P&amp;L'!$B40:$D40)+SUM('Moe2 P&amp;L'!$B40:$D40)</f>
        <v/>
      </c>
      <c r="T37" s="93">
        <f>SUM(B37:S37)</f>
        <v/>
      </c>
      <c r="U37" s="11">
        <f>SUM('ABA P&amp;L'!$E40:$G40)</f>
        <v/>
      </c>
      <c r="V37" s="11">
        <f>SUM('BK P&amp;L'!$E40:$G40)</f>
        <v/>
      </c>
      <c r="W37" s="11">
        <f>SUM('BW P&amp;L'!$E40:$G40)</f>
        <v/>
      </c>
      <c r="X37" s="11">
        <f>SUM('CED P&amp;L'!$E40:$G40)</f>
        <v/>
      </c>
      <c r="Y37" s="11">
        <f>SUM('HB P&amp;L'!$E40:$G40)</f>
        <v/>
      </c>
      <c r="Z37" s="11">
        <f>SUM('KIN P&amp;L'!$E40:$G40)</f>
        <v/>
      </c>
      <c r="AA37" s="11">
        <f>SUM('MER P&amp;L'!$E40:$G40)</f>
        <v/>
      </c>
      <c r="AB37" s="11">
        <f>SUM('SST P&amp;L'!$E40:$G40)</f>
        <v/>
      </c>
      <c r="AC37" s="11">
        <f>SUM('HDN P&amp;L'!$E40:$G40)</f>
        <v/>
      </c>
      <c r="AD37" s="11">
        <f>SUM('NDN P&amp;L'!$E40:$G40)</f>
        <v/>
      </c>
      <c r="AE37" s="11">
        <f>SUM('SDN P&amp;L'!$E40:$G40)</f>
        <v/>
      </c>
      <c r="AF37" s="11">
        <f>SUM('LE P&amp;L'!$E40:$G40)</f>
        <v/>
      </c>
      <c r="AG37" s="11">
        <f>SUM('WH P&amp;L'!$E40:$G40)</f>
        <v/>
      </c>
      <c r="AH37" s="11">
        <f>SUM('HS P&amp;L'!$E40:$G40)</f>
        <v/>
      </c>
      <c r="AI37" s="11">
        <f>SUM('FH P&amp;L'!$E40:$G40)</f>
        <v/>
      </c>
      <c r="AJ37" s="11">
        <f>SUM('HAB P&amp;L'!$E40:$G40)</f>
        <v/>
      </c>
      <c r="AK37" s="11">
        <f>SUM('SALT P&amp;L'!$E40:$G40)</f>
        <v/>
      </c>
      <c r="AL37" s="11">
        <f>SUM('KNL HO P&amp;L'!$E40:$G40)+SUM('CCL HO P&amp;L'!$E40:$G40)+SUM('YBHN HO P&amp;L'!$E40:$G40)+SUM('YBN HO P&amp;L'!$E40:$G40)+SUM('Moe2 P&amp;L'!$E40:$G40)</f>
        <v/>
      </c>
      <c r="AM37" s="93">
        <f>SUM(U37:AL37)</f>
        <v/>
      </c>
      <c r="AN37" s="11">
        <f>SUM('ABA P&amp;L'!$H40:$J40)</f>
        <v/>
      </c>
      <c r="AO37" s="11">
        <f>SUM('BK P&amp;L'!$H40:$J40)</f>
        <v/>
      </c>
      <c r="AP37" s="11">
        <f>SUM('BW P&amp;L'!$H40:$J40)</f>
        <v/>
      </c>
      <c r="AQ37" s="11">
        <f>SUM('CED P&amp;L'!$H40:$J40)</f>
        <v/>
      </c>
      <c r="AR37" s="11">
        <f>SUM('HB P&amp;L'!$H40:$J40)</f>
        <v/>
      </c>
      <c r="AS37" s="11">
        <f>SUM('KIN P&amp;L'!$H40:$J40)</f>
        <v/>
      </c>
      <c r="AT37" s="11">
        <f>SUM('MER P&amp;L'!$H40:$J40)</f>
        <v/>
      </c>
      <c r="AU37" s="11">
        <f>SUM('SST P&amp;L'!$H40:$J40)</f>
        <v/>
      </c>
      <c r="AV37" s="11">
        <f>SUM('HDN P&amp;L'!$H40:$J40)</f>
        <v/>
      </c>
      <c r="AW37" s="11">
        <f>SUM('NDN P&amp;L'!$H40:$J40)</f>
        <v/>
      </c>
      <c r="AX37" s="11">
        <f>SUM('SDN P&amp;L'!$H40:$J40)</f>
        <v/>
      </c>
      <c r="AY37" s="11">
        <f>SUM('LE P&amp;L'!$H40:$J40)</f>
        <v/>
      </c>
      <c r="AZ37" s="11">
        <f>SUM('WH P&amp;L'!$H40:$J40)</f>
        <v/>
      </c>
      <c r="BA37" s="11">
        <f>SUM('HS P&amp;L'!$H40:$J40)</f>
        <v/>
      </c>
      <c r="BB37" s="11">
        <f>SUM('FH P&amp;L'!$H40:$J40)</f>
        <v/>
      </c>
      <c r="BC37" s="11">
        <f>SUM('HAB P&amp;L'!$H40:$J40)</f>
        <v/>
      </c>
      <c r="BD37" s="11">
        <f>SUM('SALT P&amp;L'!$H40:$J40)</f>
        <v/>
      </c>
      <c r="BE37" s="11">
        <f>SUM('KNL HO P&amp;L'!$H40:$J40)+SUM('CCL HO P&amp;L'!$H40:$J40)+SUM('YBHN HO P&amp;L'!$H40:$J40)+SUM('YBN HO P&amp;L'!$H40:$J40)+SUM('Moe2 P&amp;L'!$H40:$J40)</f>
        <v/>
      </c>
      <c r="BF37" s="93">
        <f>SUM(AN37:BE37)</f>
        <v/>
      </c>
      <c r="BG37" s="11">
        <f>SUM('ABA P&amp;L'!$K40:$M40)</f>
        <v/>
      </c>
      <c r="BH37" s="11">
        <f>SUM('BK P&amp;L'!$K40:$M40)</f>
        <v/>
      </c>
      <c r="BI37" s="11">
        <f>SUM('BW P&amp;L'!$K40:$M40)</f>
        <v/>
      </c>
      <c r="BJ37" s="11">
        <f>SUM('CED P&amp;L'!$K40:$M40)</f>
        <v/>
      </c>
      <c r="BK37" s="11">
        <f>SUM('HB P&amp;L'!$K40:$M40)</f>
        <v/>
      </c>
      <c r="BL37" s="11">
        <f>SUM('KIN P&amp;L'!$K40:$M40)</f>
        <v/>
      </c>
      <c r="BM37" s="11">
        <f>SUM('MER P&amp;L'!$K40:$M40)</f>
        <v/>
      </c>
      <c r="BN37" s="11">
        <f>SUM('SST P&amp;L'!$K40:$M40)</f>
        <v/>
      </c>
      <c r="BO37" s="11">
        <f>SUM('HDN P&amp;L'!$K40:$M40)</f>
        <v/>
      </c>
      <c r="BP37" s="11">
        <f>SUM('NDN P&amp;L'!$K40:$M40)</f>
        <v/>
      </c>
      <c r="BQ37" s="11">
        <f>SUM('SDN P&amp;L'!$K40:$M40)</f>
        <v/>
      </c>
      <c r="BR37" s="11">
        <f>SUM('LE P&amp;L'!$K40:$M40)</f>
        <v/>
      </c>
      <c r="BS37" s="11">
        <f>SUM('WH P&amp;L'!$K40:$M40)</f>
        <v/>
      </c>
      <c r="BT37" s="11">
        <f>SUM('HS P&amp;L'!$K40:$M40)</f>
        <v/>
      </c>
      <c r="BU37" s="11">
        <f>SUM('FH P&amp;L'!$K40:$M40)</f>
        <v/>
      </c>
      <c r="BV37" s="11">
        <f>SUM('HAB P&amp;L'!$K40:$M40)</f>
        <v/>
      </c>
      <c r="BW37" s="11">
        <f>SUM('SALT P&amp;L'!$K40:$M40)</f>
        <v/>
      </c>
      <c r="BX37" s="11">
        <f>SUM('KNL HO P&amp;L'!$K40:$M40)+SUM('CCL HO P&amp;L'!$K40:$M40)+SUM('YBHN HO P&amp;L'!$K40:$M40)+SUM('YBN HO P&amp;L'!$K40:$M40)+SUM('Moe2 P&amp;L'!$K40:$M40)</f>
        <v/>
      </c>
      <c r="BY37" s="93">
        <f>SUM(BG37:BX37)</f>
        <v/>
      </c>
      <c r="BZ37" s="121">
        <f>BY37+BF37+AM37+T37</f>
        <v/>
      </c>
      <c r="CB37" s="94" t="n"/>
    </row>
    <row r="38" hidden="1" s="393">
      <c r="A38" s="120" t="inlineStr">
        <is>
          <t>Waste Disposal</t>
        </is>
      </c>
      <c r="B38" s="11">
        <f>SUM('ABA P&amp;L'!$B41:$D41)</f>
        <v/>
      </c>
      <c r="C38" s="11">
        <f>SUM('BK P&amp;L'!$B41:$D41)</f>
        <v/>
      </c>
      <c r="D38" s="11">
        <f>SUM('BW P&amp;L'!$B41:$D41)</f>
        <v/>
      </c>
      <c r="E38" s="11">
        <f>SUM('CED P&amp;L'!$B41:$D41)</f>
        <v/>
      </c>
      <c r="F38" s="11">
        <f>SUM('HB P&amp;L'!$B41:$D41)</f>
        <v/>
      </c>
      <c r="G38" s="11">
        <f>SUM('KIN P&amp;L'!$B41:$D41)</f>
        <v/>
      </c>
      <c r="H38" s="11">
        <f>SUM('MER P&amp;L'!$B41:$D41)</f>
        <v/>
      </c>
      <c r="I38" s="11">
        <f>SUM('SST P&amp;L'!$B41:$D41)</f>
        <v/>
      </c>
      <c r="J38" s="11">
        <f>SUM('HDN P&amp;L'!$B41:$D41)</f>
        <v/>
      </c>
      <c r="K38" s="11">
        <f>SUM('NDN P&amp;L'!$B41:$D41)</f>
        <v/>
      </c>
      <c r="L38" s="11">
        <f>SUM('SDN P&amp;L'!$B41:$D41)</f>
        <v/>
      </c>
      <c r="M38" s="11">
        <f>SUM('LE P&amp;L'!$B41:$D41)</f>
        <v/>
      </c>
      <c r="N38" s="11">
        <f>SUM('WH P&amp;L'!$B41:$D41)</f>
        <v/>
      </c>
      <c r="O38" s="11">
        <f>SUM('HS P&amp;L'!$B41:$D41)</f>
        <v/>
      </c>
      <c r="P38" s="11">
        <f>SUM('FH P&amp;L'!$B41:$D41)</f>
        <v/>
      </c>
      <c r="Q38" s="11">
        <f>SUM('HAB P&amp;L'!$B41:$D41)</f>
        <v/>
      </c>
      <c r="R38" s="11">
        <f>SUM('SALT P&amp;L'!$B41:$D41)</f>
        <v/>
      </c>
      <c r="S38" s="11">
        <f>SUM('KNL HO P&amp;L'!$B41:$D41)+SUM('CCL HO P&amp;L'!$B41:$D41)+SUM('YBHN HO P&amp;L'!$B41:$D41)+SUM('YBN HO P&amp;L'!$B41:$D41)+SUM('Moe2 P&amp;L'!$B41:$D41)</f>
        <v/>
      </c>
      <c r="T38" s="93">
        <f>SUM(B38:S38)</f>
        <v/>
      </c>
      <c r="U38" s="11">
        <f>SUM('ABA P&amp;L'!$E41:$G41)</f>
        <v/>
      </c>
      <c r="V38" s="11">
        <f>SUM('BK P&amp;L'!$E41:$G41)</f>
        <v/>
      </c>
      <c r="W38" s="11">
        <f>SUM('BW P&amp;L'!$E41:$G41)</f>
        <v/>
      </c>
      <c r="X38" s="11">
        <f>SUM('CED P&amp;L'!$E41:$G41)</f>
        <v/>
      </c>
      <c r="Y38" s="11">
        <f>SUM('HB P&amp;L'!$E41:$G41)</f>
        <v/>
      </c>
      <c r="Z38" s="11">
        <f>SUM('KIN P&amp;L'!$E41:$G41)</f>
        <v/>
      </c>
      <c r="AA38" s="11">
        <f>SUM('MER P&amp;L'!$E41:$G41)</f>
        <v/>
      </c>
      <c r="AB38" s="11">
        <f>SUM('SST P&amp;L'!$E41:$G41)</f>
        <v/>
      </c>
      <c r="AC38" s="11">
        <f>SUM('HDN P&amp;L'!$E41:$G41)</f>
        <v/>
      </c>
      <c r="AD38" s="11">
        <f>SUM('NDN P&amp;L'!$E41:$G41)</f>
        <v/>
      </c>
      <c r="AE38" s="11">
        <f>SUM('SDN P&amp;L'!$E41:$G41)</f>
        <v/>
      </c>
      <c r="AF38" s="11">
        <f>SUM('LE P&amp;L'!$E41:$G41)</f>
        <v/>
      </c>
      <c r="AG38" s="11">
        <f>SUM('WH P&amp;L'!$E41:$G41)</f>
        <v/>
      </c>
      <c r="AH38" s="11">
        <f>SUM('HS P&amp;L'!$E41:$G41)</f>
        <v/>
      </c>
      <c r="AI38" s="11">
        <f>SUM('FH P&amp;L'!$E41:$G41)</f>
        <v/>
      </c>
      <c r="AJ38" s="11">
        <f>SUM('HAB P&amp;L'!$E41:$G41)</f>
        <v/>
      </c>
      <c r="AK38" s="11">
        <f>SUM('SALT P&amp;L'!$E41:$G41)</f>
        <v/>
      </c>
      <c r="AL38" s="11">
        <f>SUM('KNL HO P&amp;L'!$E41:$G41)+SUM('CCL HO P&amp;L'!$E41:$G41)+SUM('YBHN HO P&amp;L'!$E41:$G41)+SUM('YBN HO P&amp;L'!$E41:$G41)+SUM('Moe2 P&amp;L'!$E41:$G41)</f>
        <v/>
      </c>
      <c r="AM38" s="93">
        <f>SUM(U38:AL38)</f>
        <v/>
      </c>
      <c r="AN38" s="11">
        <f>SUM('ABA P&amp;L'!$H41:$J41)</f>
        <v/>
      </c>
      <c r="AO38" s="11">
        <f>SUM('BK P&amp;L'!$H41:$J41)</f>
        <v/>
      </c>
      <c r="AP38" s="11">
        <f>SUM('BW P&amp;L'!$H41:$J41)</f>
        <v/>
      </c>
      <c r="AQ38" s="11">
        <f>SUM('CED P&amp;L'!$H41:$J41)</f>
        <v/>
      </c>
      <c r="AR38" s="11">
        <f>SUM('HB P&amp;L'!$H41:$J41)</f>
        <v/>
      </c>
      <c r="AS38" s="11">
        <f>SUM('KIN P&amp;L'!$H41:$J41)</f>
        <v/>
      </c>
      <c r="AT38" s="11">
        <f>SUM('MER P&amp;L'!$H41:$J41)</f>
        <v/>
      </c>
      <c r="AU38" s="11">
        <f>SUM('SST P&amp;L'!$H41:$J41)</f>
        <v/>
      </c>
      <c r="AV38" s="11">
        <f>SUM('HDN P&amp;L'!$H41:$J41)</f>
        <v/>
      </c>
      <c r="AW38" s="11">
        <f>SUM('NDN P&amp;L'!$H41:$J41)</f>
        <v/>
      </c>
      <c r="AX38" s="11">
        <f>SUM('SDN P&amp;L'!$H41:$J41)</f>
        <v/>
      </c>
      <c r="AY38" s="11">
        <f>SUM('LE P&amp;L'!$H41:$J41)</f>
        <v/>
      </c>
      <c r="AZ38" s="11">
        <f>SUM('WH P&amp;L'!$H41:$J41)</f>
        <v/>
      </c>
      <c r="BA38" s="11">
        <f>SUM('HS P&amp;L'!$H41:$J41)</f>
        <v/>
      </c>
      <c r="BB38" s="11">
        <f>SUM('FH P&amp;L'!$H41:$J41)</f>
        <v/>
      </c>
      <c r="BC38" s="11">
        <f>SUM('HAB P&amp;L'!$H41:$J41)</f>
        <v/>
      </c>
      <c r="BD38" s="11">
        <f>SUM('SALT P&amp;L'!$H41:$J41)</f>
        <v/>
      </c>
      <c r="BE38" s="11">
        <f>SUM('KNL HO P&amp;L'!$H41:$J41)+SUM('CCL HO P&amp;L'!$H41:$J41)+SUM('YBHN HO P&amp;L'!$H41:$J41)+SUM('YBN HO P&amp;L'!$H41:$J41)+SUM('Moe2 P&amp;L'!$H41:$J41)</f>
        <v/>
      </c>
      <c r="BF38" s="93">
        <f>SUM(AN38:BE38)</f>
        <v/>
      </c>
      <c r="BG38" s="11">
        <f>SUM('ABA P&amp;L'!$K41:$M41)</f>
        <v/>
      </c>
      <c r="BH38" s="11">
        <f>SUM('BK P&amp;L'!$K41:$M41)</f>
        <v/>
      </c>
      <c r="BI38" s="11">
        <f>SUM('BW P&amp;L'!$K41:$M41)</f>
        <v/>
      </c>
      <c r="BJ38" s="11">
        <f>SUM('CED P&amp;L'!$K41:$M41)</f>
        <v/>
      </c>
      <c r="BK38" s="11">
        <f>SUM('HB P&amp;L'!$K41:$M41)</f>
        <v/>
      </c>
      <c r="BL38" s="11">
        <f>SUM('KIN P&amp;L'!$K41:$M41)</f>
        <v/>
      </c>
      <c r="BM38" s="11">
        <f>SUM('MER P&amp;L'!$K41:$M41)</f>
        <v/>
      </c>
      <c r="BN38" s="11">
        <f>SUM('SST P&amp;L'!$K41:$M41)</f>
        <v/>
      </c>
      <c r="BO38" s="11">
        <f>SUM('HDN P&amp;L'!$K41:$M41)</f>
        <v/>
      </c>
      <c r="BP38" s="11">
        <f>SUM('NDN P&amp;L'!$K41:$M41)</f>
        <v/>
      </c>
      <c r="BQ38" s="11">
        <f>SUM('SDN P&amp;L'!$K41:$M41)</f>
        <v/>
      </c>
      <c r="BR38" s="11">
        <f>SUM('LE P&amp;L'!$K41:$M41)</f>
        <v/>
      </c>
      <c r="BS38" s="11">
        <f>SUM('WH P&amp;L'!$K41:$M41)</f>
        <v/>
      </c>
      <c r="BT38" s="11">
        <f>SUM('HS P&amp;L'!$K41:$M41)</f>
        <v/>
      </c>
      <c r="BU38" s="11">
        <f>SUM('FH P&amp;L'!$K41:$M41)</f>
        <v/>
      </c>
      <c r="BV38" s="11">
        <f>SUM('HAB P&amp;L'!$K41:$M41)</f>
        <v/>
      </c>
      <c r="BW38" s="11">
        <f>SUM('SALT P&amp;L'!$K41:$M41)</f>
        <v/>
      </c>
      <c r="BX38" s="11">
        <f>SUM('KNL HO P&amp;L'!$K41:$M41)+SUM('CCL HO P&amp;L'!$K41:$M41)+SUM('YBHN HO P&amp;L'!$K41:$M41)+SUM('YBN HO P&amp;L'!$K41:$M41)+SUM('Moe2 P&amp;L'!$K41:$M41)</f>
        <v/>
      </c>
      <c r="BY38" s="93">
        <f>SUM(BG38:BX38)</f>
        <v/>
      </c>
      <c r="BZ38" s="121">
        <f>BY38+BF38+AM38+T38</f>
        <v/>
      </c>
      <c r="CB38" s="94" t="n"/>
    </row>
    <row r="39" hidden="1" ht="30" customHeight="1" s="393">
      <c r="A39" s="120" t="inlineStr">
        <is>
          <t>Postage/Printing/Stationery</t>
        </is>
      </c>
      <c r="B39" s="11">
        <f>SUM('ABA P&amp;L'!$B42:$D42)</f>
        <v/>
      </c>
      <c r="C39" s="11">
        <f>SUM('BK P&amp;L'!$B42:$D42)</f>
        <v/>
      </c>
      <c r="D39" s="11">
        <f>SUM('BW P&amp;L'!$B42:$D42)</f>
        <v/>
      </c>
      <c r="E39" s="11">
        <f>SUM('CED P&amp;L'!$B42:$D42)</f>
        <v/>
      </c>
      <c r="F39" s="11">
        <f>SUM('HB P&amp;L'!$B42:$D42)</f>
        <v/>
      </c>
      <c r="G39" s="11">
        <f>SUM('KIN P&amp;L'!$B42:$D42)</f>
        <v/>
      </c>
      <c r="H39" s="11">
        <f>SUM('MER P&amp;L'!$B42:$D42)</f>
        <v/>
      </c>
      <c r="I39" s="11">
        <f>SUM('SST P&amp;L'!$B42:$D42)</f>
        <v/>
      </c>
      <c r="J39" s="11">
        <f>SUM('HDN P&amp;L'!$B42:$D42)</f>
        <v/>
      </c>
      <c r="K39" s="11">
        <f>SUM('NDN P&amp;L'!$B42:$D42)</f>
        <v/>
      </c>
      <c r="L39" s="11">
        <f>SUM('SDN P&amp;L'!$B42:$D42)</f>
        <v/>
      </c>
      <c r="M39" s="11">
        <f>SUM('LE P&amp;L'!$B42:$D42)</f>
        <v/>
      </c>
      <c r="N39" s="11">
        <f>SUM('WH P&amp;L'!$B42:$D42)</f>
        <v/>
      </c>
      <c r="O39" s="11">
        <f>SUM('HS P&amp;L'!$B42:$D42)</f>
        <v/>
      </c>
      <c r="P39" s="11">
        <f>SUM('FH P&amp;L'!$B42:$D42)</f>
        <v/>
      </c>
      <c r="Q39" s="11">
        <f>SUM('HAB P&amp;L'!$B42:$D42)</f>
        <v/>
      </c>
      <c r="R39" s="11">
        <f>SUM('SALT P&amp;L'!$B42:$D42)</f>
        <v/>
      </c>
      <c r="S39" s="11">
        <f>SUM('KNL HO P&amp;L'!$B42:$D42)+SUM('CCL HO P&amp;L'!$B42:$D42)+SUM('YBHN HO P&amp;L'!$B42:$D42)+SUM('YBN HO P&amp;L'!$B42:$D42)+SUM('Moe2 P&amp;L'!$B42:$D42)</f>
        <v/>
      </c>
      <c r="T39" s="93">
        <f>SUM(B39:S39)</f>
        <v/>
      </c>
      <c r="U39" s="11">
        <f>SUM('ABA P&amp;L'!$E42:$G42)</f>
        <v/>
      </c>
      <c r="V39" s="11">
        <f>SUM('BK P&amp;L'!$E42:$G42)</f>
        <v/>
      </c>
      <c r="W39" s="11">
        <f>SUM('BW P&amp;L'!$E42:$G42)</f>
        <v/>
      </c>
      <c r="X39" s="11">
        <f>SUM('CED P&amp;L'!$E42:$G42)</f>
        <v/>
      </c>
      <c r="Y39" s="11">
        <f>SUM('HB P&amp;L'!$E42:$G42)</f>
        <v/>
      </c>
      <c r="Z39" s="11">
        <f>SUM('KIN P&amp;L'!$E42:$G42)</f>
        <v/>
      </c>
      <c r="AA39" s="11">
        <f>SUM('MER P&amp;L'!$E42:$G42)</f>
        <v/>
      </c>
      <c r="AB39" s="11">
        <f>SUM('SST P&amp;L'!$E42:$G42)</f>
        <v/>
      </c>
      <c r="AC39" s="11">
        <f>SUM('HDN P&amp;L'!$E42:$G42)</f>
        <v/>
      </c>
      <c r="AD39" s="11">
        <f>SUM('NDN P&amp;L'!$E42:$G42)</f>
        <v/>
      </c>
      <c r="AE39" s="11">
        <f>SUM('SDN P&amp;L'!$E42:$G42)</f>
        <v/>
      </c>
      <c r="AF39" s="11">
        <f>SUM('LE P&amp;L'!$E42:$G42)</f>
        <v/>
      </c>
      <c r="AG39" s="11">
        <f>SUM('WH P&amp;L'!$E42:$G42)</f>
        <v/>
      </c>
      <c r="AH39" s="11">
        <f>SUM('HS P&amp;L'!$E42:$G42)</f>
        <v/>
      </c>
      <c r="AI39" s="11">
        <f>SUM('FH P&amp;L'!$E42:$G42)</f>
        <v/>
      </c>
      <c r="AJ39" s="11">
        <f>SUM('HAB P&amp;L'!$E42:$G42)</f>
        <v/>
      </c>
      <c r="AK39" s="11">
        <f>SUM('SALT P&amp;L'!$E42:$G42)</f>
        <v/>
      </c>
      <c r="AL39" s="11">
        <f>SUM('KNL HO P&amp;L'!$E42:$G42)+SUM('CCL HO P&amp;L'!$E42:$G42)+SUM('YBHN HO P&amp;L'!$E42:$G42)+SUM('YBN HO P&amp;L'!$E42:$G42)+SUM('Moe2 P&amp;L'!$E42:$G42)</f>
        <v/>
      </c>
      <c r="AM39" s="93">
        <f>SUM(U39:AL39)</f>
        <v/>
      </c>
      <c r="AN39" s="11">
        <f>SUM('ABA P&amp;L'!$H42:$J42)</f>
        <v/>
      </c>
      <c r="AO39" s="11">
        <f>SUM('BK P&amp;L'!$H42:$J42)</f>
        <v/>
      </c>
      <c r="AP39" s="11">
        <f>SUM('BW P&amp;L'!$H42:$J42)</f>
        <v/>
      </c>
      <c r="AQ39" s="11">
        <f>SUM('CED P&amp;L'!$H42:$J42)</f>
        <v/>
      </c>
      <c r="AR39" s="11">
        <f>SUM('HB P&amp;L'!$H42:$J42)</f>
        <v/>
      </c>
      <c r="AS39" s="11">
        <f>SUM('KIN P&amp;L'!$H42:$J42)</f>
        <v/>
      </c>
      <c r="AT39" s="11">
        <f>SUM('MER P&amp;L'!$H42:$J42)</f>
        <v/>
      </c>
      <c r="AU39" s="11">
        <f>SUM('SST P&amp;L'!$H42:$J42)</f>
        <v/>
      </c>
      <c r="AV39" s="11">
        <f>SUM('HDN P&amp;L'!$H42:$J42)</f>
        <v/>
      </c>
      <c r="AW39" s="11">
        <f>SUM('NDN P&amp;L'!$H42:$J42)</f>
        <v/>
      </c>
      <c r="AX39" s="11">
        <f>SUM('SDN P&amp;L'!$H42:$J42)</f>
        <v/>
      </c>
      <c r="AY39" s="11">
        <f>SUM('LE P&amp;L'!$H42:$J42)</f>
        <v/>
      </c>
      <c r="AZ39" s="11">
        <f>SUM('WH P&amp;L'!$H42:$J42)</f>
        <v/>
      </c>
      <c r="BA39" s="11">
        <f>SUM('HS P&amp;L'!$H42:$J42)</f>
        <v/>
      </c>
      <c r="BB39" s="11">
        <f>SUM('FH P&amp;L'!$H42:$J42)</f>
        <v/>
      </c>
      <c r="BC39" s="11">
        <f>SUM('HAB P&amp;L'!$H42:$J42)</f>
        <v/>
      </c>
      <c r="BD39" s="11">
        <f>SUM('SALT P&amp;L'!$H42:$J42)</f>
        <v/>
      </c>
      <c r="BE39" s="11">
        <f>SUM('KNL HO P&amp;L'!$H42:$J42)+SUM('CCL HO P&amp;L'!$H42:$J42)+SUM('YBHN HO P&amp;L'!$H42:$J42)+SUM('YBN HO P&amp;L'!$H42:$J42)+SUM('Moe2 P&amp;L'!$H42:$J42)</f>
        <v/>
      </c>
      <c r="BF39" s="93">
        <f>SUM(AN39:BE39)</f>
        <v/>
      </c>
      <c r="BG39" s="11">
        <f>SUM('ABA P&amp;L'!$K42:$M42)</f>
        <v/>
      </c>
      <c r="BH39" s="11">
        <f>SUM('BK P&amp;L'!$K42:$M42)</f>
        <v/>
      </c>
      <c r="BI39" s="11">
        <f>SUM('BW P&amp;L'!$K42:$M42)</f>
        <v/>
      </c>
      <c r="BJ39" s="11">
        <f>SUM('CED P&amp;L'!$K42:$M42)</f>
        <v/>
      </c>
      <c r="BK39" s="11">
        <f>SUM('HB P&amp;L'!$K42:$M42)</f>
        <v/>
      </c>
      <c r="BL39" s="11">
        <f>SUM('KIN P&amp;L'!$K42:$M42)</f>
        <v/>
      </c>
      <c r="BM39" s="11">
        <f>SUM('MER P&amp;L'!$K42:$M42)</f>
        <v/>
      </c>
      <c r="BN39" s="11">
        <f>SUM('SST P&amp;L'!$K42:$M42)</f>
        <v/>
      </c>
      <c r="BO39" s="11">
        <f>SUM('HDN P&amp;L'!$K42:$M42)</f>
        <v/>
      </c>
      <c r="BP39" s="11">
        <f>SUM('NDN P&amp;L'!$K42:$M42)</f>
        <v/>
      </c>
      <c r="BQ39" s="11">
        <f>SUM('SDN P&amp;L'!$K42:$M42)</f>
        <v/>
      </c>
      <c r="BR39" s="11">
        <f>SUM('LE P&amp;L'!$K42:$M42)</f>
        <v/>
      </c>
      <c r="BS39" s="11">
        <f>SUM('WH P&amp;L'!$K42:$M42)</f>
        <v/>
      </c>
      <c r="BT39" s="11">
        <f>SUM('HS P&amp;L'!$K42:$M42)</f>
        <v/>
      </c>
      <c r="BU39" s="11">
        <f>SUM('FH P&amp;L'!$K42:$M42)</f>
        <v/>
      </c>
      <c r="BV39" s="11">
        <f>SUM('HAB P&amp;L'!$K42:$M42)</f>
        <v/>
      </c>
      <c r="BW39" s="11">
        <f>SUM('SALT P&amp;L'!$K42:$M42)</f>
        <v/>
      </c>
      <c r="BX39" s="11">
        <f>SUM('KNL HO P&amp;L'!$K42:$M42)+SUM('CCL HO P&amp;L'!$K42:$M42)+SUM('YBHN HO P&amp;L'!$K42:$M42)+SUM('YBN HO P&amp;L'!$K42:$M42)+SUM('Moe2 P&amp;L'!$K42:$M42)</f>
        <v/>
      </c>
      <c r="BY39" s="93">
        <f>SUM(BG39:BX39)</f>
        <v/>
      </c>
      <c r="BZ39" s="121">
        <f>BY39+BF39+AM39+T39</f>
        <v/>
      </c>
      <c r="CB39" s="94" t="n"/>
    </row>
    <row r="40" hidden="1" s="393">
      <c r="A40" s="120" t="inlineStr">
        <is>
          <t>Telephone</t>
        </is>
      </c>
      <c r="B40" s="11">
        <f>SUM('ABA P&amp;L'!$B43:$D43)</f>
        <v/>
      </c>
      <c r="C40" s="11">
        <f>SUM('BK P&amp;L'!$B43:$D43)</f>
        <v/>
      </c>
      <c r="D40" s="11">
        <f>SUM('BW P&amp;L'!$B43:$D43)</f>
        <v/>
      </c>
      <c r="E40" s="11">
        <f>SUM('CED P&amp;L'!$B43:$D43)</f>
        <v/>
      </c>
      <c r="F40" s="11">
        <f>SUM('HB P&amp;L'!$B43:$D43)</f>
        <v/>
      </c>
      <c r="G40" s="11">
        <f>SUM('KIN P&amp;L'!$B43:$D43)</f>
        <v/>
      </c>
      <c r="H40" s="11">
        <f>SUM('MER P&amp;L'!$B43:$D43)</f>
        <v/>
      </c>
      <c r="I40" s="11">
        <f>SUM('SST P&amp;L'!$B43:$D43)</f>
        <v/>
      </c>
      <c r="J40" s="11">
        <f>SUM('HDN P&amp;L'!$B43:$D43)</f>
        <v/>
      </c>
      <c r="K40" s="11">
        <f>SUM('NDN P&amp;L'!$B43:$D43)</f>
        <v/>
      </c>
      <c r="L40" s="11">
        <f>SUM('SDN P&amp;L'!$B43:$D43)</f>
        <v/>
      </c>
      <c r="M40" s="11">
        <f>SUM('LE P&amp;L'!$B43:$D43)</f>
        <v/>
      </c>
      <c r="N40" s="11">
        <f>SUM('WH P&amp;L'!$B43:$D43)</f>
        <v/>
      </c>
      <c r="O40" s="11">
        <f>SUM('HS P&amp;L'!$B43:$D43)</f>
        <v/>
      </c>
      <c r="P40" s="11">
        <f>SUM('FH P&amp;L'!$B43:$D43)</f>
        <v/>
      </c>
      <c r="Q40" s="11">
        <f>SUM('HAB P&amp;L'!$B43:$D43)</f>
        <v/>
      </c>
      <c r="R40" s="11">
        <f>SUM('SALT P&amp;L'!$B43:$D43)</f>
        <v/>
      </c>
      <c r="S40" s="11">
        <f>SUM('KNL HO P&amp;L'!$B43:$D43)+SUM('CCL HO P&amp;L'!$B43:$D43)+SUM('YBHN HO P&amp;L'!$B43:$D43)+SUM('YBN HO P&amp;L'!$B43:$D43)+SUM('Moe2 P&amp;L'!$B43:$D43)</f>
        <v/>
      </c>
      <c r="T40" s="93">
        <f>SUM(B40:S40)</f>
        <v/>
      </c>
      <c r="U40" s="11">
        <f>SUM('ABA P&amp;L'!$E43:$G43)</f>
        <v/>
      </c>
      <c r="V40" s="11">
        <f>SUM('BK P&amp;L'!$E43:$G43)</f>
        <v/>
      </c>
      <c r="W40" s="11">
        <f>SUM('BW P&amp;L'!$E43:$G43)</f>
        <v/>
      </c>
      <c r="X40" s="11">
        <f>SUM('CED P&amp;L'!$E43:$G43)</f>
        <v/>
      </c>
      <c r="Y40" s="11">
        <f>SUM('HB P&amp;L'!$E43:$G43)</f>
        <v/>
      </c>
      <c r="Z40" s="11">
        <f>SUM('KIN P&amp;L'!$E43:$G43)</f>
        <v/>
      </c>
      <c r="AA40" s="11">
        <f>SUM('MER P&amp;L'!$E43:$G43)</f>
        <v/>
      </c>
      <c r="AB40" s="11">
        <f>SUM('SST P&amp;L'!$E43:$G43)</f>
        <v/>
      </c>
      <c r="AC40" s="11">
        <f>SUM('HDN P&amp;L'!$E43:$G43)</f>
        <v/>
      </c>
      <c r="AD40" s="11">
        <f>SUM('NDN P&amp;L'!$E43:$G43)</f>
        <v/>
      </c>
      <c r="AE40" s="11">
        <f>SUM('SDN P&amp;L'!$E43:$G43)</f>
        <v/>
      </c>
      <c r="AF40" s="11">
        <f>SUM('LE P&amp;L'!$E43:$G43)</f>
        <v/>
      </c>
      <c r="AG40" s="11">
        <f>SUM('WH P&amp;L'!$E43:$G43)</f>
        <v/>
      </c>
      <c r="AH40" s="11">
        <f>SUM('HS P&amp;L'!$E43:$G43)</f>
        <v/>
      </c>
      <c r="AI40" s="11">
        <f>SUM('FH P&amp;L'!$E43:$G43)</f>
        <v/>
      </c>
      <c r="AJ40" s="11">
        <f>SUM('HAB P&amp;L'!$E43:$G43)</f>
        <v/>
      </c>
      <c r="AK40" s="11">
        <f>SUM('SALT P&amp;L'!$E43:$G43)</f>
        <v/>
      </c>
      <c r="AL40" s="11">
        <f>SUM('KNL HO P&amp;L'!$E43:$G43)+SUM('CCL HO P&amp;L'!$E43:$G43)+SUM('YBHN HO P&amp;L'!$E43:$G43)+SUM('YBN HO P&amp;L'!$E43:$G43)+SUM('Moe2 P&amp;L'!$E43:$G43)</f>
        <v/>
      </c>
      <c r="AM40" s="93">
        <f>SUM(U40:AL40)</f>
        <v/>
      </c>
      <c r="AN40" s="11">
        <f>SUM('ABA P&amp;L'!$H43:$J43)</f>
        <v/>
      </c>
      <c r="AO40" s="11">
        <f>SUM('BK P&amp;L'!$H43:$J43)</f>
        <v/>
      </c>
      <c r="AP40" s="11">
        <f>SUM('BW P&amp;L'!$H43:$J43)</f>
        <v/>
      </c>
      <c r="AQ40" s="11">
        <f>SUM('CED P&amp;L'!$H43:$J43)</f>
        <v/>
      </c>
      <c r="AR40" s="11">
        <f>SUM('HB P&amp;L'!$H43:$J43)</f>
        <v/>
      </c>
      <c r="AS40" s="11">
        <f>SUM('KIN P&amp;L'!$H43:$J43)</f>
        <v/>
      </c>
      <c r="AT40" s="11">
        <f>SUM('MER P&amp;L'!$H43:$J43)</f>
        <v/>
      </c>
      <c r="AU40" s="11">
        <f>SUM('SST P&amp;L'!$H43:$J43)</f>
        <v/>
      </c>
      <c r="AV40" s="11">
        <f>SUM('HDN P&amp;L'!$H43:$J43)</f>
        <v/>
      </c>
      <c r="AW40" s="11">
        <f>SUM('NDN P&amp;L'!$H43:$J43)</f>
        <v/>
      </c>
      <c r="AX40" s="11">
        <f>SUM('SDN P&amp;L'!$H43:$J43)</f>
        <v/>
      </c>
      <c r="AY40" s="11">
        <f>SUM('LE P&amp;L'!$H43:$J43)</f>
        <v/>
      </c>
      <c r="AZ40" s="11">
        <f>SUM('WH P&amp;L'!$H43:$J43)</f>
        <v/>
      </c>
      <c r="BA40" s="11">
        <f>SUM('HS P&amp;L'!$H43:$J43)</f>
        <v/>
      </c>
      <c r="BB40" s="11">
        <f>SUM('FH P&amp;L'!$H43:$J43)</f>
        <v/>
      </c>
      <c r="BC40" s="11">
        <f>SUM('HAB P&amp;L'!$H43:$J43)</f>
        <v/>
      </c>
      <c r="BD40" s="11">
        <f>SUM('SALT P&amp;L'!$H43:$J43)</f>
        <v/>
      </c>
      <c r="BE40" s="11">
        <f>SUM('KNL HO P&amp;L'!$H43:$J43)+SUM('CCL HO P&amp;L'!$H43:$J43)+SUM('YBHN HO P&amp;L'!$H43:$J43)+SUM('YBN HO P&amp;L'!$H43:$J43)+SUM('Moe2 P&amp;L'!$H43:$J43)</f>
        <v/>
      </c>
      <c r="BF40" s="93">
        <f>SUM(AN40:BE40)</f>
        <v/>
      </c>
      <c r="BG40" s="11">
        <f>SUM('ABA P&amp;L'!$K43:$M43)</f>
        <v/>
      </c>
      <c r="BH40" s="11">
        <f>SUM('BK P&amp;L'!$K43:$M43)</f>
        <v/>
      </c>
      <c r="BI40" s="11">
        <f>SUM('BW P&amp;L'!$K43:$M43)</f>
        <v/>
      </c>
      <c r="BJ40" s="11">
        <f>SUM('CED P&amp;L'!$K43:$M43)</f>
        <v/>
      </c>
      <c r="BK40" s="11">
        <f>SUM('HB P&amp;L'!$K43:$M43)</f>
        <v/>
      </c>
      <c r="BL40" s="11">
        <f>SUM('KIN P&amp;L'!$K43:$M43)</f>
        <v/>
      </c>
      <c r="BM40" s="11">
        <f>SUM('MER P&amp;L'!$K43:$M43)</f>
        <v/>
      </c>
      <c r="BN40" s="11">
        <f>SUM('SST P&amp;L'!$K43:$M43)</f>
        <v/>
      </c>
      <c r="BO40" s="11">
        <f>SUM('HDN P&amp;L'!$K43:$M43)</f>
        <v/>
      </c>
      <c r="BP40" s="11">
        <f>SUM('NDN P&amp;L'!$K43:$M43)</f>
        <v/>
      </c>
      <c r="BQ40" s="11">
        <f>SUM('SDN P&amp;L'!$K43:$M43)</f>
        <v/>
      </c>
      <c r="BR40" s="11">
        <f>SUM('LE P&amp;L'!$K43:$M43)</f>
        <v/>
      </c>
      <c r="BS40" s="11">
        <f>SUM('WH P&amp;L'!$K43:$M43)</f>
        <v/>
      </c>
      <c r="BT40" s="11">
        <f>SUM('HS P&amp;L'!$K43:$M43)</f>
        <v/>
      </c>
      <c r="BU40" s="11">
        <f>SUM('FH P&amp;L'!$K43:$M43)</f>
        <v/>
      </c>
      <c r="BV40" s="11">
        <f>SUM('HAB P&amp;L'!$K43:$M43)</f>
        <v/>
      </c>
      <c r="BW40" s="11">
        <f>SUM('SALT P&amp;L'!$K43:$M43)</f>
        <v/>
      </c>
      <c r="BX40" s="11">
        <f>SUM('KNL HO P&amp;L'!$K43:$M43)+SUM('CCL HO P&amp;L'!$K43:$M43)+SUM('YBHN HO P&amp;L'!$K43:$M43)+SUM('YBN HO P&amp;L'!$K43:$M43)+SUM('Moe2 P&amp;L'!$K43:$M43)</f>
        <v/>
      </c>
      <c r="BY40" s="93">
        <f>SUM(BG40:BX40)</f>
        <v/>
      </c>
      <c r="BZ40" s="121">
        <f>BY40+BF40+AM40+T40</f>
        <v/>
      </c>
      <c r="CB40" s="94" t="n"/>
    </row>
    <row r="41" hidden="1" s="393">
      <c r="A41" s="120" t="inlineStr">
        <is>
          <t>Internet</t>
        </is>
      </c>
      <c r="B41" s="11">
        <f>SUM('ABA P&amp;L'!$B44:$D44)</f>
        <v/>
      </c>
      <c r="C41" s="11">
        <f>SUM('BK P&amp;L'!$B44:$D44)</f>
        <v/>
      </c>
      <c r="D41" s="11">
        <f>SUM('BW P&amp;L'!$B44:$D44)</f>
        <v/>
      </c>
      <c r="E41" s="11">
        <f>SUM('CED P&amp;L'!$B44:$D44)</f>
        <v/>
      </c>
      <c r="F41" s="11">
        <f>SUM('HB P&amp;L'!$B44:$D44)</f>
        <v/>
      </c>
      <c r="G41" s="11">
        <f>SUM('KIN P&amp;L'!$B44:$D44)</f>
        <v/>
      </c>
      <c r="H41" s="11">
        <f>SUM('MER P&amp;L'!$B44:$D44)</f>
        <v/>
      </c>
      <c r="I41" s="11">
        <f>SUM('SST P&amp;L'!$B44:$D44)</f>
        <v/>
      </c>
      <c r="J41" s="11">
        <f>SUM('HDN P&amp;L'!$B44:$D44)</f>
        <v/>
      </c>
      <c r="K41" s="11">
        <f>SUM('NDN P&amp;L'!$B44:$D44)</f>
        <v/>
      </c>
      <c r="L41" s="11">
        <f>SUM('SDN P&amp;L'!$B44:$D44)</f>
        <v/>
      </c>
      <c r="M41" s="11">
        <f>SUM('LE P&amp;L'!$B44:$D44)</f>
        <v/>
      </c>
      <c r="N41" s="11">
        <f>SUM('WH P&amp;L'!$B44:$D44)</f>
        <v/>
      </c>
      <c r="O41" s="11">
        <f>SUM('HS P&amp;L'!$B44:$D44)</f>
        <v/>
      </c>
      <c r="P41" s="11">
        <f>SUM('FH P&amp;L'!$B44:$D44)</f>
        <v/>
      </c>
      <c r="Q41" s="11">
        <f>SUM('HAB P&amp;L'!$B44:$D44)</f>
        <v/>
      </c>
      <c r="R41" s="11">
        <f>SUM('SALT P&amp;L'!$B44:$D44)</f>
        <v/>
      </c>
      <c r="S41" s="11">
        <f>SUM('KNL HO P&amp;L'!$B44:$D44)+SUM('CCL HO P&amp;L'!$B44:$D44)+SUM('YBHN HO P&amp;L'!$B44:$D44)+SUM('YBN HO P&amp;L'!$B44:$D44)+SUM('Moe2 P&amp;L'!$B44:$D44)</f>
        <v/>
      </c>
      <c r="T41" s="93">
        <f>SUM(B41:S41)</f>
        <v/>
      </c>
      <c r="U41" s="11">
        <f>SUM('ABA P&amp;L'!$E44:$G44)</f>
        <v/>
      </c>
      <c r="V41" s="11">
        <f>SUM('BK P&amp;L'!$E44:$G44)</f>
        <v/>
      </c>
      <c r="W41" s="11">
        <f>SUM('BW P&amp;L'!$E44:$G44)</f>
        <v/>
      </c>
      <c r="X41" s="11">
        <f>SUM('CED P&amp;L'!$E44:$G44)</f>
        <v/>
      </c>
      <c r="Y41" s="11">
        <f>SUM('HB P&amp;L'!$E44:$G44)</f>
        <v/>
      </c>
      <c r="Z41" s="11">
        <f>SUM('KIN P&amp;L'!$E44:$G44)</f>
        <v/>
      </c>
      <c r="AA41" s="11">
        <f>SUM('MER P&amp;L'!$E44:$G44)</f>
        <v/>
      </c>
      <c r="AB41" s="11">
        <f>SUM('SST P&amp;L'!$E44:$G44)</f>
        <v/>
      </c>
      <c r="AC41" s="11">
        <f>SUM('HDN P&amp;L'!$E44:$G44)</f>
        <v/>
      </c>
      <c r="AD41" s="11">
        <f>SUM('NDN P&amp;L'!$E44:$G44)</f>
        <v/>
      </c>
      <c r="AE41" s="11">
        <f>SUM('SDN P&amp;L'!$E44:$G44)</f>
        <v/>
      </c>
      <c r="AF41" s="11">
        <f>SUM('LE P&amp;L'!$E44:$G44)</f>
        <v/>
      </c>
      <c r="AG41" s="11">
        <f>SUM('WH P&amp;L'!$E44:$G44)</f>
        <v/>
      </c>
      <c r="AH41" s="11">
        <f>SUM('HS P&amp;L'!$E44:$G44)</f>
        <v/>
      </c>
      <c r="AI41" s="11">
        <f>SUM('FH P&amp;L'!$E44:$G44)</f>
        <v/>
      </c>
      <c r="AJ41" s="11">
        <f>SUM('HAB P&amp;L'!$E44:$G44)</f>
        <v/>
      </c>
      <c r="AK41" s="11">
        <f>SUM('SALT P&amp;L'!$E44:$G44)</f>
        <v/>
      </c>
      <c r="AL41" s="11">
        <f>SUM('KNL HO P&amp;L'!$E44:$G44)+SUM('CCL HO P&amp;L'!$E44:$G44)+SUM('YBHN HO P&amp;L'!$E44:$G44)+SUM('YBN HO P&amp;L'!$E44:$G44)+SUM('Moe2 P&amp;L'!$E44:$G44)</f>
        <v/>
      </c>
      <c r="AM41" s="93">
        <f>SUM(U41:AL41)</f>
        <v/>
      </c>
      <c r="AN41" s="11">
        <f>SUM('ABA P&amp;L'!$H44:$J44)</f>
        <v/>
      </c>
      <c r="AO41" s="11">
        <f>SUM('BK P&amp;L'!$H44:$J44)</f>
        <v/>
      </c>
      <c r="AP41" s="11">
        <f>SUM('BW P&amp;L'!$H44:$J44)</f>
        <v/>
      </c>
      <c r="AQ41" s="11">
        <f>SUM('CED P&amp;L'!$H44:$J44)</f>
        <v/>
      </c>
      <c r="AR41" s="11">
        <f>SUM('HB P&amp;L'!$H44:$J44)</f>
        <v/>
      </c>
      <c r="AS41" s="11">
        <f>SUM('KIN P&amp;L'!$H44:$J44)</f>
        <v/>
      </c>
      <c r="AT41" s="11">
        <f>SUM('MER P&amp;L'!$H44:$J44)</f>
        <v/>
      </c>
      <c r="AU41" s="11">
        <f>SUM('SST P&amp;L'!$H44:$J44)</f>
        <v/>
      </c>
      <c r="AV41" s="11">
        <f>SUM('HDN P&amp;L'!$H44:$J44)</f>
        <v/>
      </c>
      <c r="AW41" s="11">
        <f>SUM('NDN P&amp;L'!$H44:$J44)</f>
        <v/>
      </c>
      <c r="AX41" s="11">
        <f>SUM('SDN P&amp;L'!$H44:$J44)</f>
        <v/>
      </c>
      <c r="AY41" s="11">
        <f>SUM('LE P&amp;L'!$H44:$J44)</f>
        <v/>
      </c>
      <c r="AZ41" s="11">
        <f>SUM('WH P&amp;L'!$H44:$J44)</f>
        <v/>
      </c>
      <c r="BA41" s="11">
        <f>SUM('HS P&amp;L'!$H44:$J44)</f>
        <v/>
      </c>
      <c r="BB41" s="11">
        <f>SUM('FH P&amp;L'!$H44:$J44)</f>
        <v/>
      </c>
      <c r="BC41" s="11">
        <f>SUM('HAB P&amp;L'!$H44:$J44)</f>
        <v/>
      </c>
      <c r="BD41" s="11">
        <f>SUM('SALT P&amp;L'!$H44:$J44)</f>
        <v/>
      </c>
      <c r="BE41" s="11">
        <f>SUM('KNL HO P&amp;L'!$H44:$J44)+SUM('CCL HO P&amp;L'!$H44:$J44)+SUM('YBHN HO P&amp;L'!$H44:$J44)+SUM('YBN HO P&amp;L'!$H44:$J44)+SUM('Moe2 P&amp;L'!$H44:$J44)</f>
        <v/>
      </c>
      <c r="BF41" s="93">
        <f>SUM(AN41:BE41)</f>
        <v/>
      </c>
      <c r="BG41" s="11">
        <f>SUM('ABA P&amp;L'!$K44:$M44)</f>
        <v/>
      </c>
      <c r="BH41" s="11">
        <f>SUM('BK P&amp;L'!$K44:$M44)</f>
        <v/>
      </c>
      <c r="BI41" s="11">
        <f>SUM('BW P&amp;L'!$K44:$M44)</f>
        <v/>
      </c>
      <c r="BJ41" s="11">
        <f>SUM('CED P&amp;L'!$K44:$M44)</f>
        <v/>
      </c>
      <c r="BK41" s="11">
        <f>SUM('HB P&amp;L'!$K44:$M44)</f>
        <v/>
      </c>
      <c r="BL41" s="11">
        <f>SUM('KIN P&amp;L'!$K44:$M44)</f>
        <v/>
      </c>
      <c r="BM41" s="11">
        <f>SUM('MER P&amp;L'!$K44:$M44)</f>
        <v/>
      </c>
      <c r="BN41" s="11">
        <f>SUM('SST P&amp;L'!$K44:$M44)</f>
        <v/>
      </c>
      <c r="BO41" s="11">
        <f>SUM('HDN P&amp;L'!$K44:$M44)</f>
        <v/>
      </c>
      <c r="BP41" s="11">
        <f>SUM('NDN P&amp;L'!$K44:$M44)</f>
        <v/>
      </c>
      <c r="BQ41" s="11">
        <f>SUM('SDN P&amp;L'!$K44:$M44)</f>
        <v/>
      </c>
      <c r="BR41" s="11">
        <f>SUM('LE P&amp;L'!$K44:$M44)</f>
        <v/>
      </c>
      <c r="BS41" s="11">
        <f>SUM('WH P&amp;L'!$K44:$M44)</f>
        <v/>
      </c>
      <c r="BT41" s="11">
        <f>SUM('HS P&amp;L'!$K44:$M44)</f>
        <v/>
      </c>
      <c r="BU41" s="11">
        <f>SUM('FH P&amp;L'!$K44:$M44)</f>
        <v/>
      </c>
      <c r="BV41" s="11">
        <f>SUM('HAB P&amp;L'!$K44:$M44)</f>
        <v/>
      </c>
      <c r="BW41" s="11">
        <f>SUM('SALT P&amp;L'!$K44:$M44)</f>
        <v/>
      </c>
      <c r="BX41" s="11">
        <f>SUM('KNL HO P&amp;L'!$K44:$M44)+SUM('CCL HO P&amp;L'!$K44:$M44)+SUM('YBHN HO P&amp;L'!$K44:$M44)+SUM('YBN HO P&amp;L'!$K44:$M44)+SUM('Moe2 P&amp;L'!$K44:$M44)</f>
        <v/>
      </c>
      <c r="BY41" s="93">
        <f>SUM(BG41:BX41)</f>
        <v/>
      </c>
      <c r="BZ41" s="121">
        <f>BY41+BF41+AM41+T41</f>
        <v/>
      </c>
      <c r="CB41" s="94" t="n"/>
    </row>
    <row r="42" hidden="1" s="393">
      <c r="A42" s="120" t="inlineStr">
        <is>
          <t>Marketing</t>
        </is>
      </c>
      <c r="B42" s="11">
        <f>SUM('ABA P&amp;L'!$B45:$D45)</f>
        <v/>
      </c>
      <c r="C42" s="11">
        <f>SUM('BK P&amp;L'!$B45:$D45)</f>
        <v/>
      </c>
      <c r="D42" s="11">
        <f>SUM('BW P&amp;L'!$B45:$D45)</f>
        <v/>
      </c>
      <c r="E42" s="11">
        <f>SUM('CED P&amp;L'!$B45:$D45)</f>
        <v/>
      </c>
      <c r="F42" s="11">
        <f>SUM('HB P&amp;L'!$B45:$D45)</f>
        <v/>
      </c>
      <c r="G42" s="11">
        <f>SUM('KIN P&amp;L'!$B45:$D45)</f>
        <v/>
      </c>
      <c r="H42" s="11">
        <f>SUM('MER P&amp;L'!$B45:$D45)</f>
        <v/>
      </c>
      <c r="I42" s="11">
        <f>SUM('SST P&amp;L'!$B45:$D45)</f>
        <v/>
      </c>
      <c r="J42" s="11">
        <f>SUM('HDN P&amp;L'!$B45:$D45)</f>
        <v/>
      </c>
      <c r="K42" s="11">
        <f>SUM('NDN P&amp;L'!$B45:$D45)</f>
        <v/>
      </c>
      <c r="L42" s="11">
        <f>SUM('SDN P&amp;L'!$B45:$D45)</f>
        <v/>
      </c>
      <c r="M42" s="11">
        <f>SUM('LE P&amp;L'!$B45:$D45)</f>
        <v/>
      </c>
      <c r="N42" s="11">
        <f>SUM('WH P&amp;L'!$B45:$D45)</f>
        <v/>
      </c>
      <c r="O42" s="11">
        <f>SUM('HS P&amp;L'!$B45:$D45)</f>
        <v/>
      </c>
      <c r="P42" s="11">
        <f>SUM('FH P&amp;L'!$B45:$D45)</f>
        <v/>
      </c>
      <c r="Q42" s="11">
        <f>SUM('HAB P&amp;L'!$B45:$D45)</f>
        <v/>
      </c>
      <c r="R42" s="11">
        <f>SUM('SALT P&amp;L'!$B45:$D45)</f>
        <v/>
      </c>
      <c r="S42" s="11">
        <f>SUM('KNL HO P&amp;L'!$B45:$D45)+SUM('CCL HO P&amp;L'!$B45:$D45)+SUM('YBHN HO P&amp;L'!$B45:$D45)+SUM('YBN HO P&amp;L'!$B45:$D45)+SUM('Moe2 P&amp;L'!$B45:$D45)</f>
        <v/>
      </c>
      <c r="T42" s="93">
        <f>SUM(B42:S42)</f>
        <v/>
      </c>
      <c r="U42" s="11">
        <f>SUM('ABA P&amp;L'!$E45:$G45)</f>
        <v/>
      </c>
      <c r="V42" s="11">
        <f>SUM('BK P&amp;L'!$E45:$G45)</f>
        <v/>
      </c>
      <c r="W42" s="11">
        <f>SUM('BW P&amp;L'!$E45:$G45)</f>
        <v/>
      </c>
      <c r="X42" s="11">
        <f>SUM('CED P&amp;L'!$E45:$G45)</f>
        <v/>
      </c>
      <c r="Y42" s="11">
        <f>SUM('HB P&amp;L'!$E45:$G45)</f>
        <v/>
      </c>
      <c r="Z42" s="11">
        <f>SUM('KIN P&amp;L'!$E45:$G45)</f>
        <v/>
      </c>
      <c r="AA42" s="11">
        <f>SUM('MER P&amp;L'!$E45:$G45)</f>
        <v/>
      </c>
      <c r="AB42" s="11">
        <f>SUM('SST P&amp;L'!$E45:$G45)</f>
        <v/>
      </c>
      <c r="AC42" s="11">
        <f>SUM('HDN P&amp;L'!$E45:$G45)</f>
        <v/>
      </c>
      <c r="AD42" s="11">
        <f>SUM('NDN P&amp;L'!$E45:$G45)</f>
        <v/>
      </c>
      <c r="AE42" s="11">
        <f>SUM('SDN P&amp;L'!$E45:$G45)</f>
        <v/>
      </c>
      <c r="AF42" s="11">
        <f>SUM('LE P&amp;L'!$E45:$G45)</f>
        <v/>
      </c>
      <c r="AG42" s="11">
        <f>SUM('WH P&amp;L'!$E45:$G45)</f>
        <v/>
      </c>
      <c r="AH42" s="11">
        <f>SUM('HS P&amp;L'!$E45:$G45)</f>
        <v/>
      </c>
      <c r="AI42" s="11">
        <f>SUM('FH P&amp;L'!$E45:$G45)</f>
        <v/>
      </c>
      <c r="AJ42" s="11">
        <f>SUM('HAB P&amp;L'!$E45:$G45)</f>
        <v/>
      </c>
      <c r="AK42" s="11">
        <f>SUM('SALT P&amp;L'!$E45:$G45)</f>
        <v/>
      </c>
      <c r="AL42" s="11">
        <f>SUM('KNL HO P&amp;L'!$E45:$G45)+SUM('CCL HO P&amp;L'!$E45:$G45)+SUM('YBHN HO P&amp;L'!$E45:$G45)+SUM('YBN HO P&amp;L'!$E45:$G45)+SUM('Moe2 P&amp;L'!$E45:$G45)</f>
        <v/>
      </c>
      <c r="AM42" s="93">
        <f>SUM(U42:AL42)</f>
        <v/>
      </c>
      <c r="AN42" s="11">
        <f>SUM('ABA P&amp;L'!$H45:$J45)</f>
        <v/>
      </c>
      <c r="AO42" s="11">
        <f>SUM('BK P&amp;L'!$H45:$J45)</f>
        <v/>
      </c>
      <c r="AP42" s="11">
        <f>SUM('BW P&amp;L'!$H45:$J45)</f>
        <v/>
      </c>
      <c r="AQ42" s="11">
        <f>SUM('CED P&amp;L'!$H45:$J45)</f>
        <v/>
      </c>
      <c r="AR42" s="11">
        <f>SUM('HB P&amp;L'!$H45:$J45)</f>
        <v/>
      </c>
      <c r="AS42" s="11">
        <f>SUM('KIN P&amp;L'!$H45:$J45)</f>
        <v/>
      </c>
      <c r="AT42" s="11">
        <f>SUM('MER P&amp;L'!$H45:$J45)</f>
        <v/>
      </c>
      <c r="AU42" s="11">
        <f>SUM('SST P&amp;L'!$H45:$J45)</f>
        <v/>
      </c>
      <c r="AV42" s="11">
        <f>SUM('HDN P&amp;L'!$H45:$J45)</f>
        <v/>
      </c>
      <c r="AW42" s="11">
        <f>SUM('NDN P&amp;L'!$H45:$J45)</f>
        <v/>
      </c>
      <c r="AX42" s="11">
        <f>SUM('SDN P&amp;L'!$H45:$J45)</f>
        <v/>
      </c>
      <c r="AY42" s="11">
        <f>SUM('LE P&amp;L'!$H45:$J45)</f>
        <v/>
      </c>
      <c r="AZ42" s="11">
        <f>SUM('WH P&amp;L'!$H45:$J45)</f>
        <v/>
      </c>
      <c r="BA42" s="11">
        <f>SUM('HS P&amp;L'!$H45:$J45)</f>
        <v/>
      </c>
      <c r="BB42" s="11">
        <f>SUM('FH P&amp;L'!$H45:$J45)</f>
        <v/>
      </c>
      <c r="BC42" s="11">
        <f>SUM('HAB P&amp;L'!$H45:$J45)</f>
        <v/>
      </c>
      <c r="BD42" s="11">
        <f>SUM('SALT P&amp;L'!$H45:$J45)</f>
        <v/>
      </c>
      <c r="BE42" s="11">
        <f>SUM('KNL HO P&amp;L'!$H45:$J45)+SUM('CCL HO P&amp;L'!$H45:$J45)+SUM('YBHN HO P&amp;L'!$H45:$J45)+SUM('YBN HO P&amp;L'!$H45:$J45)+SUM('Moe2 P&amp;L'!$H45:$J45)</f>
        <v/>
      </c>
      <c r="BF42" s="93">
        <f>SUM(AN42:BE42)</f>
        <v/>
      </c>
      <c r="BG42" s="11">
        <f>SUM('ABA P&amp;L'!$K45:$M45)</f>
        <v/>
      </c>
      <c r="BH42" s="11">
        <f>SUM('BK P&amp;L'!$K45:$M45)</f>
        <v/>
      </c>
      <c r="BI42" s="11">
        <f>SUM('BW P&amp;L'!$K45:$M45)</f>
        <v/>
      </c>
      <c r="BJ42" s="11">
        <f>SUM('CED P&amp;L'!$K45:$M45)</f>
        <v/>
      </c>
      <c r="BK42" s="11">
        <f>SUM('HB P&amp;L'!$K45:$M45)</f>
        <v/>
      </c>
      <c r="BL42" s="11">
        <f>SUM('KIN P&amp;L'!$K45:$M45)</f>
        <v/>
      </c>
      <c r="BM42" s="11">
        <f>SUM('MER P&amp;L'!$K45:$M45)</f>
        <v/>
      </c>
      <c r="BN42" s="11">
        <f>SUM('SST P&amp;L'!$K45:$M45)</f>
        <v/>
      </c>
      <c r="BO42" s="11">
        <f>SUM('HDN P&amp;L'!$K45:$M45)</f>
        <v/>
      </c>
      <c r="BP42" s="11">
        <f>SUM('NDN P&amp;L'!$K45:$M45)</f>
        <v/>
      </c>
      <c r="BQ42" s="11">
        <f>SUM('SDN P&amp;L'!$K45:$M45)</f>
        <v/>
      </c>
      <c r="BR42" s="11">
        <f>SUM('LE P&amp;L'!$K45:$M45)</f>
        <v/>
      </c>
      <c r="BS42" s="11">
        <f>SUM('WH P&amp;L'!$K45:$M45)</f>
        <v/>
      </c>
      <c r="BT42" s="11">
        <f>SUM('HS P&amp;L'!$K45:$M45)</f>
        <v/>
      </c>
      <c r="BU42" s="11">
        <f>SUM('FH P&amp;L'!$K45:$M45)</f>
        <v/>
      </c>
      <c r="BV42" s="11">
        <f>SUM('HAB P&amp;L'!$K45:$M45)</f>
        <v/>
      </c>
      <c r="BW42" s="11">
        <f>SUM('SALT P&amp;L'!$K45:$M45)</f>
        <v/>
      </c>
      <c r="BX42" s="11">
        <f>SUM('KNL HO P&amp;L'!$K45:$M45)+SUM('CCL HO P&amp;L'!$K45:$M45)+SUM('YBHN HO P&amp;L'!$K45:$M45)+SUM('YBN HO P&amp;L'!$K45:$M45)+SUM('Moe2 P&amp;L'!$K45:$M45)</f>
        <v/>
      </c>
      <c r="BY42" s="93">
        <f>SUM(BG42:BX42)</f>
        <v/>
      </c>
      <c r="BZ42" s="121">
        <f>BY42+BF42+AM42+T42</f>
        <v/>
      </c>
      <c r="CB42" s="94" t="n"/>
    </row>
    <row r="43" hidden="1" s="393">
      <c r="A43" s="120" t="inlineStr">
        <is>
          <t>Office Equipment</t>
        </is>
      </c>
      <c r="B43" s="11">
        <f>SUM('ABA P&amp;L'!$B46:$D46)</f>
        <v/>
      </c>
      <c r="C43" s="11">
        <f>SUM('BK P&amp;L'!$B46:$D46)</f>
        <v/>
      </c>
      <c r="D43" s="11">
        <f>SUM('BW P&amp;L'!$B46:$D46)</f>
        <v/>
      </c>
      <c r="E43" s="11">
        <f>SUM('CED P&amp;L'!$B46:$D46)</f>
        <v/>
      </c>
      <c r="F43" s="11">
        <f>SUM('HB P&amp;L'!$B46:$D46)</f>
        <v/>
      </c>
      <c r="G43" s="11">
        <f>SUM('KIN P&amp;L'!$B46:$D46)</f>
        <v/>
      </c>
      <c r="H43" s="11">
        <f>SUM('MER P&amp;L'!$B46:$D46)</f>
        <v/>
      </c>
      <c r="I43" s="11">
        <f>SUM('SST P&amp;L'!$B46:$D46)</f>
        <v/>
      </c>
      <c r="J43" s="11">
        <f>SUM('HDN P&amp;L'!$B46:$D46)</f>
        <v/>
      </c>
      <c r="K43" s="11">
        <f>SUM('NDN P&amp;L'!$B46:$D46)</f>
        <v/>
      </c>
      <c r="L43" s="11">
        <f>SUM('SDN P&amp;L'!$B46:$D46)</f>
        <v/>
      </c>
      <c r="M43" s="11">
        <f>SUM('LE P&amp;L'!$B46:$D46)</f>
        <v/>
      </c>
      <c r="N43" s="11">
        <f>SUM('WH P&amp;L'!$B46:$D46)</f>
        <v/>
      </c>
      <c r="O43" s="11">
        <f>SUM('HS P&amp;L'!$B46:$D46)</f>
        <v/>
      </c>
      <c r="P43" s="11">
        <f>SUM('FH P&amp;L'!$B46:$D46)</f>
        <v/>
      </c>
      <c r="Q43" s="11">
        <f>SUM('HAB P&amp;L'!$B46:$D46)</f>
        <v/>
      </c>
      <c r="R43" s="11">
        <f>SUM('SALT P&amp;L'!$B46:$D46)</f>
        <v/>
      </c>
      <c r="S43" s="11">
        <f>SUM('KNL HO P&amp;L'!$B46:$D46)+SUM('CCL HO P&amp;L'!$B46:$D46)+SUM('YBHN HO P&amp;L'!$B46:$D46)+SUM('YBN HO P&amp;L'!$B46:$D46)+SUM('Moe2 P&amp;L'!$B46:$D46)</f>
        <v/>
      </c>
      <c r="T43" s="93">
        <f>SUM(B43:S43)</f>
        <v/>
      </c>
      <c r="U43" s="11">
        <f>SUM('ABA P&amp;L'!$E46:$G46)</f>
        <v/>
      </c>
      <c r="V43" s="11">
        <f>SUM('BK P&amp;L'!$E46:$G46)</f>
        <v/>
      </c>
      <c r="W43" s="11">
        <f>SUM('BW P&amp;L'!$E46:$G46)</f>
        <v/>
      </c>
      <c r="X43" s="11">
        <f>SUM('CED P&amp;L'!$E46:$G46)</f>
        <v/>
      </c>
      <c r="Y43" s="11">
        <f>SUM('HB P&amp;L'!$E46:$G46)</f>
        <v/>
      </c>
      <c r="Z43" s="11">
        <f>SUM('KIN P&amp;L'!$E46:$G46)</f>
        <v/>
      </c>
      <c r="AA43" s="11">
        <f>SUM('MER P&amp;L'!$E46:$G46)</f>
        <v/>
      </c>
      <c r="AB43" s="11">
        <f>SUM('SST P&amp;L'!$E46:$G46)</f>
        <v/>
      </c>
      <c r="AC43" s="11">
        <f>SUM('HDN P&amp;L'!$E46:$G46)</f>
        <v/>
      </c>
      <c r="AD43" s="11">
        <f>SUM('NDN P&amp;L'!$E46:$G46)</f>
        <v/>
      </c>
      <c r="AE43" s="11">
        <f>SUM('SDN P&amp;L'!$E46:$G46)</f>
        <v/>
      </c>
      <c r="AF43" s="11">
        <f>SUM('LE P&amp;L'!$E46:$G46)</f>
        <v/>
      </c>
      <c r="AG43" s="11">
        <f>SUM('WH P&amp;L'!$E46:$G46)</f>
        <v/>
      </c>
      <c r="AH43" s="11">
        <f>SUM('HS P&amp;L'!$E46:$G46)</f>
        <v/>
      </c>
      <c r="AI43" s="11">
        <f>SUM('FH P&amp;L'!$E46:$G46)</f>
        <v/>
      </c>
      <c r="AJ43" s="11">
        <f>SUM('HAB P&amp;L'!$E46:$G46)</f>
        <v/>
      </c>
      <c r="AK43" s="11">
        <f>SUM('SALT P&amp;L'!$E46:$G46)</f>
        <v/>
      </c>
      <c r="AL43" s="11">
        <f>SUM('KNL HO P&amp;L'!$E46:$G46)+SUM('CCL HO P&amp;L'!$E46:$G46)+SUM('YBHN HO P&amp;L'!$E46:$G46)+SUM('YBN HO P&amp;L'!$E46:$G46)+SUM('Moe2 P&amp;L'!$E46:$G46)</f>
        <v/>
      </c>
      <c r="AM43" s="93">
        <f>SUM(U43:AL43)</f>
        <v/>
      </c>
      <c r="AN43" s="11">
        <f>SUM('ABA P&amp;L'!$H46:$J46)</f>
        <v/>
      </c>
      <c r="AO43" s="11">
        <f>SUM('BK P&amp;L'!$H46:$J46)</f>
        <v/>
      </c>
      <c r="AP43" s="11">
        <f>SUM('BW P&amp;L'!$H46:$J46)</f>
        <v/>
      </c>
      <c r="AQ43" s="11">
        <f>SUM('CED P&amp;L'!$H46:$J46)</f>
        <v/>
      </c>
      <c r="AR43" s="11">
        <f>SUM('HB P&amp;L'!$H46:$J46)</f>
        <v/>
      </c>
      <c r="AS43" s="11">
        <f>SUM('KIN P&amp;L'!$H46:$J46)</f>
        <v/>
      </c>
      <c r="AT43" s="11">
        <f>SUM('MER P&amp;L'!$H46:$J46)</f>
        <v/>
      </c>
      <c r="AU43" s="11">
        <f>SUM('SST P&amp;L'!$H46:$J46)</f>
        <v/>
      </c>
      <c r="AV43" s="11">
        <f>SUM('HDN P&amp;L'!$H46:$J46)</f>
        <v/>
      </c>
      <c r="AW43" s="11">
        <f>SUM('NDN P&amp;L'!$H46:$J46)</f>
        <v/>
      </c>
      <c r="AX43" s="11">
        <f>SUM('SDN P&amp;L'!$H46:$J46)</f>
        <v/>
      </c>
      <c r="AY43" s="11">
        <f>SUM('LE P&amp;L'!$H46:$J46)</f>
        <v/>
      </c>
      <c r="AZ43" s="11">
        <f>SUM('WH P&amp;L'!$H46:$J46)</f>
        <v/>
      </c>
      <c r="BA43" s="11">
        <f>SUM('HS P&amp;L'!$H46:$J46)</f>
        <v/>
      </c>
      <c r="BB43" s="11">
        <f>SUM('FH P&amp;L'!$H46:$J46)</f>
        <v/>
      </c>
      <c r="BC43" s="11">
        <f>SUM('HAB P&amp;L'!$H46:$J46)</f>
        <v/>
      </c>
      <c r="BD43" s="11">
        <f>SUM('SALT P&amp;L'!$H46:$J46)</f>
        <v/>
      </c>
      <c r="BE43" s="11">
        <f>SUM('KNL HO P&amp;L'!$H46:$J46)+SUM('CCL HO P&amp;L'!$H46:$J46)+SUM('YBHN HO P&amp;L'!$H46:$J46)+SUM('YBN HO P&amp;L'!$H46:$J46)+SUM('Moe2 P&amp;L'!$H46:$J46)</f>
        <v/>
      </c>
      <c r="BF43" s="93">
        <f>SUM(AN43:BE43)</f>
        <v/>
      </c>
      <c r="BG43" s="11">
        <f>SUM('ABA P&amp;L'!$K46:$M46)</f>
        <v/>
      </c>
      <c r="BH43" s="11">
        <f>SUM('BK P&amp;L'!$K46:$M46)</f>
        <v/>
      </c>
      <c r="BI43" s="11">
        <f>SUM('BW P&amp;L'!$K46:$M46)</f>
        <v/>
      </c>
      <c r="BJ43" s="11">
        <f>SUM('CED P&amp;L'!$K46:$M46)</f>
        <v/>
      </c>
      <c r="BK43" s="11">
        <f>SUM('HB P&amp;L'!$K46:$M46)</f>
        <v/>
      </c>
      <c r="BL43" s="11">
        <f>SUM('KIN P&amp;L'!$K46:$M46)</f>
        <v/>
      </c>
      <c r="BM43" s="11">
        <f>SUM('MER P&amp;L'!$K46:$M46)</f>
        <v/>
      </c>
      <c r="BN43" s="11">
        <f>SUM('SST P&amp;L'!$K46:$M46)</f>
        <v/>
      </c>
      <c r="BO43" s="11">
        <f>SUM('HDN P&amp;L'!$K46:$M46)</f>
        <v/>
      </c>
      <c r="BP43" s="11">
        <f>SUM('NDN P&amp;L'!$K46:$M46)</f>
        <v/>
      </c>
      <c r="BQ43" s="11">
        <f>SUM('SDN P&amp;L'!$K46:$M46)</f>
        <v/>
      </c>
      <c r="BR43" s="11">
        <f>SUM('LE P&amp;L'!$K46:$M46)</f>
        <v/>
      </c>
      <c r="BS43" s="11">
        <f>SUM('WH P&amp;L'!$K46:$M46)</f>
        <v/>
      </c>
      <c r="BT43" s="11">
        <f>SUM('HS P&amp;L'!$K46:$M46)</f>
        <v/>
      </c>
      <c r="BU43" s="11">
        <f>SUM('FH P&amp;L'!$K46:$M46)</f>
        <v/>
      </c>
      <c r="BV43" s="11">
        <f>SUM('HAB P&amp;L'!$K46:$M46)</f>
        <v/>
      </c>
      <c r="BW43" s="11">
        <f>SUM('SALT P&amp;L'!$K46:$M46)</f>
        <v/>
      </c>
      <c r="BX43" s="11">
        <f>SUM('KNL HO P&amp;L'!$K46:$M46)+SUM('CCL HO P&amp;L'!$K46:$M46)+SUM('YBHN HO P&amp;L'!$K46:$M46)+SUM('YBN HO P&amp;L'!$K46:$M46)+SUM('Moe2 P&amp;L'!$K46:$M46)</f>
        <v/>
      </c>
      <c r="BY43" s="93">
        <f>SUM(BG43:BX43)</f>
        <v/>
      </c>
      <c r="BZ43" s="121">
        <f>BY43+BF43+AM43+T43</f>
        <v/>
      </c>
      <c r="CB43" s="94" t="n"/>
    </row>
    <row r="44">
      <c r="A44" s="122" t="inlineStr">
        <is>
          <t>Total Premises &amp; Admin</t>
        </is>
      </c>
      <c r="B44" s="11">
        <f>SUM('ABA P&amp;L'!$B47:$D47)</f>
        <v/>
      </c>
      <c r="C44" s="11">
        <f>SUM('BK P&amp;L'!$B47:$D47)</f>
        <v/>
      </c>
      <c r="D44" s="11">
        <f>SUM('BW P&amp;L'!$B47:$D47)</f>
        <v/>
      </c>
      <c r="E44" s="11">
        <f>SUM('CED P&amp;L'!$B47:$D47)</f>
        <v/>
      </c>
      <c r="F44" s="11">
        <f>SUM('HB P&amp;L'!$B47:$D47)</f>
        <v/>
      </c>
      <c r="G44" s="11">
        <f>SUM('KIN P&amp;L'!$B47:$D47)</f>
        <v/>
      </c>
      <c r="H44" s="11">
        <f>SUM('MER P&amp;L'!$B47:$D47)</f>
        <v/>
      </c>
      <c r="I44" s="11">
        <f>SUM('SST P&amp;L'!$B47:$D47)</f>
        <v/>
      </c>
      <c r="J44" s="11">
        <f>SUM('HDN P&amp;L'!$B47:$D47)</f>
        <v/>
      </c>
      <c r="K44" s="11">
        <f>SUM('NDN P&amp;L'!$B47:$D47)</f>
        <v/>
      </c>
      <c r="L44" s="11">
        <f>SUM('SDN P&amp;L'!$B47:$D47)</f>
        <v/>
      </c>
      <c r="M44" s="11">
        <f>SUM('LE P&amp;L'!$B47:$D47)</f>
        <v/>
      </c>
      <c r="N44" s="11">
        <f>SUM('WH P&amp;L'!$B47:$D47)</f>
        <v/>
      </c>
      <c r="O44" s="11">
        <f>SUM('HS P&amp;L'!$B47:$D47)</f>
        <v/>
      </c>
      <c r="P44" s="11">
        <f>SUM('FH P&amp;L'!$B47:$D47)</f>
        <v/>
      </c>
      <c r="Q44" s="11">
        <f>SUM('HAB P&amp;L'!$B47:$D47)</f>
        <v/>
      </c>
      <c r="R44" s="11">
        <f>SUM('SALT P&amp;L'!$B47:$D47)</f>
        <v/>
      </c>
      <c r="S44" s="11">
        <f>SUM('KNL HO P&amp;L'!$B47:$D47)+SUM('CCL HO P&amp;L'!$B47:$D47)+SUM('YBHN HO P&amp;L'!$B47:$D47)+SUM('YBN HO P&amp;L'!$B47:$D47)+SUM('Moe2 P&amp;L'!$B47:$D47)</f>
        <v/>
      </c>
      <c r="T44" s="93">
        <f>SUM(B44:S44)</f>
        <v/>
      </c>
      <c r="U44" s="11">
        <f>SUM('ABA P&amp;L'!$E47:$G47)</f>
        <v/>
      </c>
      <c r="V44" s="11">
        <f>SUM('BK P&amp;L'!$E47:$G47)</f>
        <v/>
      </c>
      <c r="W44" s="11">
        <f>SUM('BW P&amp;L'!$E47:$G47)</f>
        <v/>
      </c>
      <c r="X44" s="11">
        <f>SUM('CED P&amp;L'!$E47:$G47)</f>
        <v/>
      </c>
      <c r="Y44" s="11">
        <f>SUM('HB P&amp;L'!$E47:$G47)</f>
        <v/>
      </c>
      <c r="Z44" s="11">
        <f>SUM('KIN P&amp;L'!$E47:$G47)</f>
        <v/>
      </c>
      <c r="AA44" s="11">
        <f>SUM('MER P&amp;L'!$E47:$G47)</f>
        <v/>
      </c>
      <c r="AB44" s="11">
        <f>SUM('SST P&amp;L'!$E47:$G47)</f>
        <v/>
      </c>
      <c r="AC44" s="11">
        <f>SUM('HDN P&amp;L'!$E47:$G47)</f>
        <v/>
      </c>
      <c r="AD44" s="11">
        <f>SUM('NDN P&amp;L'!$E47:$G47)</f>
        <v/>
      </c>
      <c r="AE44" s="11">
        <f>SUM('SDN P&amp;L'!$E47:$G47)</f>
        <v/>
      </c>
      <c r="AF44" s="11">
        <f>SUM('LE P&amp;L'!$E47:$G47)</f>
        <v/>
      </c>
      <c r="AG44" s="11">
        <f>SUM('WH P&amp;L'!$E47:$G47)</f>
        <v/>
      </c>
      <c r="AH44" s="11">
        <f>SUM('HS P&amp;L'!$E47:$G47)</f>
        <v/>
      </c>
      <c r="AI44" s="11">
        <f>SUM('FH P&amp;L'!$E47:$G47)</f>
        <v/>
      </c>
      <c r="AJ44" s="11">
        <f>SUM('HAB P&amp;L'!$E47:$G47)</f>
        <v/>
      </c>
      <c r="AK44" s="11">
        <f>SUM('SALT P&amp;L'!$E47:$G47)</f>
        <v/>
      </c>
      <c r="AL44" s="11">
        <f>SUM('KNL HO P&amp;L'!$E47:$G47)+SUM('CCL HO P&amp;L'!$E47:$G47)+SUM('YBHN HO P&amp;L'!$E47:$G47)+SUM('YBN HO P&amp;L'!$E47:$G47)+SUM('Moe2 P&amp;L'!$E47:$G47)</f>
        <v/>
      </c>
      <c r="AM44" s="93">
        <f>SUM(U44:AL44)</f>
        <v/>
      </c>
      <c r="AN44" s="11">
        <f>SUM('ABA P&amp;L'!$H47:$J47)</f>
        <v/>
      </c>
      <c r="AO44" s="11">
        <f>SUM('BK P&amp;L'!$H47:$J47)</f>
        <v/>
      </c>
      <c r="AP44" s="11">
        <f>SUM('BW P&amp;L'!$H47:$J47)</f>
        <v/>
      </c>
      <c r="AQ44" s="11">
        <f>SUM('CED P&amp;L'!$H47:$J47)</f>
        <v/>
      </c>
      <c r="AR44" s="11">
        <f>SUM('HB P&amp;L'!$H47:$J47)</f>
        <v/>
      </c>
      <c r="AS44" s="11">
        <f>SUM('KIN P&amp;L'!$H47:$J47)</f>
        <v/>
      </c>
      <c r="AT44" s="11">
        <f>SUM('MER P&amp;L'!$H47:$J47)</f>
        <v/>
      </c>
      <c r="AU44" s="11">
        <f>SUM('SST P&amp;L'!$H47:$J47)</f>
        <v/>
      </c>
      <c r="AV44" s="11">
        <f>SUM('HDN P&amp;L'!$H47:$J47)</f>
        <v/>
      </c>
      <c r="AW44" s="11">
        <f>SUM('NDN P&amp;L'!$H47:$J47)</f>
        <v/>
      </c>
      <c r="AX44" s="11">
        <f>SUM('SDN P&amp;L'!$H47:$J47)</f>
        <v/>
      </c>
      <c r="AY44" s="11">
        <f>SUM('LE P&amp;L'!$H47:$J47)</f>
        <v/>
      </c>
      <c r="AZ44" s="11">
        <f>SUM('WH P&amp;L'!$H47:$J47)</f>
        <v/>
      </c>
      <c r="BA44" s="11">
        <f>SUM('HS P&amp;L'!$H47:$J47)</f>
        <v/>
      </c>
      <c r="BB44" s="11">
        <f>SUM('FH P&amp;L'!$H47:$J47)</f>
        <v/>
      </c>
      <c r="BC44" s="11">
        <f>SUM('HAB P&amp;L'!$H47:$J47)</f>
        <v/>
      </c>
      <c r="BD44" s="11">
        <f>SUM('SALT P&amp;L'!$H47:$J47)</f>
        <v/>
      </c>
      <c r="BE44" s="11">
        <f>SUM('KNL HO P&amp;L'!$H47:$J47)+SUM('CCL HO P&amp;L'!$H47:$J47)+SUM('YBHN HO P&amp;L'!$H47:$J47)+SUM('YBN HO P&amp;L'!$H47:$J47)+SUM('Moe2 P&amp;L'!$H47:$J47)</f>
        <v/>
      </c>
      <c r="BF44" s="93">
        <f>SUM(AN44:BE44)</f>
        <v/>
      </c>
      <c r="BG44" s="11">
        <f>SUM('ABA P&amp;L'!$K47:$M47)</f>
        <v/>
      </c>
      <c r="BH44" s="11">
        <f>SUM('BK P&amp;L'!$K47:$M47)</f>
        <v/>
      </c>
      <c r="BI44" s="11">
        <f>SUM('BW P&amp;L'!$K47:$M47)</f>
        <v/>
      </c>
      <c r="BJ44" s="11">
        <f>SUM('CED P&amp;L'!$K47:$M47)</f>
        <v/>
      </c>
      <c r="BK44" s="11">
        <f>SUM('HB P&amp;L'!$K47:$M47)</f>
        <v/>
      </c>
      <c r="BL44" s="11">
        <f>SUM('KIN P&amp;L'!$K47:$M47)</f>
        <v/>
      </c>
      <c r="BM44" s="11">
        <f>SUM('MER P&amp;L'!$K47:$M47)</f>
        <v/>
      </c>
      <c r="BN44" s="11">
        <f>SUM('SST P&amp;L'!$K47:$M47)</f>
        <v/>
      </c>
      <c r="BO44" s="11">
        <f>SUM('HDN P&amp;L'!$K47:$M47)</f>
        <v/>
      </c>
      <c r="BP44" s="11">
        <f>SUM('NDN P&amp;L'!$K47:$M47)</f>
        <v/>
      </c>
      <c r="BQ44" s="11">
        <f>SUM('SDN P&amp;L'!$K47:$M47)</f>
        <v/>
      </c>
      <c r="BR44" s="11">
        <f>SUM('LE P&amp;L'!$K47:$M47)</f>
        <v/>
      </c>
      <c r="BS44" s="11">
        <f>SUM('WH P&amp;L'!$K47:$M47)</f>
        <v/>
      </c>
      <c r="BT44" s="11">
        <f>SUM('HS P&amp;L'!$K47:$M47)</f>
        <v/>
      </c>
      <c r="BU44" s="11">
        <f>SUM('FH P&amp;L'!$K47:$M47)</f>
        <v/>
      </c>
      <c r="BV44" s="11">
        <f>SUM('HAB P&amp;L'!$K47:$M47)</f>
        <v/>
      </c>
      <c r="BW44" s="11">
        <f>SUM('SALT P&amp;L'!$K47:$M47)</f>
        <v/>
      </c>
      <c r="BX44" s="11">
        <f>SUM('KNL HO P&amp;L'!$K47:$M47)+SUM('CCL HO P&amp;L'!$K47:$M47)+SUM('YBHN HO P&amp;L'!$K47:$M47)+SUM('YBN HO P&amp;L'!$K47:$M47)+SUM('Moe2 P&amp;L'!$K47:$M47)</f>
        <v/>
      </c>
      <c r="BY44" s="93">
        <f>SUM(BG44:BX44)</f>
        <v/>
      </c>
      <c r="BZ44" s="121">
        <f>BY44+BF44+AM44+T44</f>
        <v/>
      </c>
      <c r="CB44" s="94" t="n"/>
    </row>
    <row r="45">
      <c r="A45" s="122" t="inlineStr">
        <is>
          <t>Total Direct Costs</t>
        </is>
      </c>
      <c r="B45" s="11">
        <f>SUM('ABA P&amp;L'!$B48:$D48)</f>
        <v/>
      </c>
      <c r="C45" s="11">
        <f>SUM('BK P&amp;L'!$B48:$D48)</f>
        <v/>
      </c>
      <c r="D45" s="11">
        <f>SUM('BW P&amp;L'!$B48:$D48)</f>
        <v/>
      </c>
      <c r="E45" s="11">
        <f>SUM('CED P&amp;L'!$B48:$D48)</f>
        <v/>
      </c>
      <c r="F45" s="11">
        <f>SUM('HB P&amp;L'!$B48:$D48)</f>
        <v/>
      </c>
      <c r="G45" s="11">
        <f>SUM('KIN P&amp;L'!$B48:$D48)</f>
        <v/>
      </c>
      <c r="H45" s="11">
        <f>SUM('MER P&amp;L'!$B48:$D48)</f>
        <v/>
      </c>
      <c r="I45" s="11">
        <f>SUM('SST P&amp;L'!$B48:$D48)</f>
        <v/>
      </c>
      <c r="J45" s="11">
        <f>SUM('HDN P&amp;L'!$B48:$D48)</f>
        <v/>
      </c>
      <c r="K45" s="11">
        <f>SUM('NDN P&amp;L'!$B48:$D48)</f>
        <v/>
      </c>
      <c r="L45" s="11">
        <f>SUM('SDN P&amp;L'!$B48:$D48)</f>
        <v/>
      </c>
      <c r="M45" s="11">
        <f>SUM('LE P&amp;L'!$B48:$D48)</f>
        <v/>
      </c>
      <c r="N45" s="11">
        <f>SUM('WH P&amp;L'!$B48:$D48)</f>
        <v/>
      </c>
      <c r="O45" s="11">
        <f>SUM('HS P&amp;L'!$B48:$D48)</f>
        <v/>
      </c>
      <c r="P45" s="11">
        <f>SUM('FH P&amp;L'!$B48:$D48)</f>
        <v/>
      </c>
      <c r="Q45" s="11">
        <f>SUM('HAB P&amp;L'!$B48:$D48)</f>
        <v/>
      </c>
      <c r="R45" s="11">
        <f>SUM('SALT P&amp;L'!$B48:$D48)</f>
        <v/>
      </c>
      <c r="S45" s="11">
        <f>SUM('KNL HO P&amp;L'!$B48:$D48)+SUM('CCL HO P&amp;L'!$B48:$D48)+SUM('YBHN HO P&amp;L'!$B48:$D48)+SUM('YBN HO P&amp;L'!$B48:$D48)+SUM('Moe2 P&amp;L'!$B48:$D48)</f>
        <v/>
      </c>
      <c r="T45" s="93">
        <f>SUM(B45:S45)</f>
        <v/>
      </c>
      <c r="U45" s="11">
        <f>SUM('ABA P&amp;L'!$E48:$G48)</f>
        <v/>
      </c>
      <c r="V45" s="11">
        <f>SUM('BK P&amp;L'!$E48:$G48)</f>
        <v/>
      </c>
      <c r="W45" s="11">
        <f>SUM('BW P&amp;L'!$E48:$G48)</f>
        <v/>
      </c>
      <c r="X45" s="11">
        <f>SUM('CED P&amp;L'!$E48:$G48)</f>
        <v/>
      </c>
      <c r="Y45" s="11">
        <f>SUM('HB P&amp;L'!$E48:$G48)</f>
        <v/>
      </c>
      <c r="Z45" s="11">
        <f>SUM('KIN P&amp;L'!$E48:$G48)</f>
        <v/>
      </c>
      <c r="AA45" s="11">
        <f>SUM('MER P&amp;L'!$E48:$G48)</f>
        <v/>
      </c>
      <c r="AB45" s="11">
        <f>SUM('SST P&amp;L'!$E48:$G48)</f>
        <v/>
      </c>
      <c r="AC45" s="11">
        <f>SUM('HDN P&amp;L'!$E48:$G48)</f>
        <v/>
      </c>
      <c r="AD45" s="11">
        <f>SUM('NDN P&amp;L'!$E48:$G48)</f>
        <v/>
      </c>
      <c r="AE45" s="11">
        <f>SUM('SDN P&amp;L'!$E48:$G48)</f>
        <v/>
      </c>
      <c r="AF45" s="11">
        <f>SUM('LE P&amp;L'!$E48:$G48)</f>
        <v/>
      </c>
      <c r="AG45" s="11">
        <f>SUM('WH P&amp;L'!$E48:$G48)</f>
        <v/>
      </c>
      <c r="AH45" s="11">
        <f>SUM('HS P&amp;L'!$E48:$G48)</f>
        <v/>
      </c>
      <c r="AI45" s="11">
        <f>SUM('FH P&amp;L'!$E48:$G48)</f>
        <v/>
      </c>
      <c r="AJ45" s="11">
        <f>SUM('HAB P&amp;L'!$E48:$G48)</f>
        <v/>
      </c>
      <c r="AK45" s="11">
        <f>SUM('SALT P&amp;L'!$E48:$G48)</f>
        <v/>
      </c>
      <c r="AL45" s="11">
        <f>SUM('KNL HO P&amp;L'!$E48:$G48)+SUM('CCL HO P&amp;L'!$E48:$G48)+SUM('YBHN HO P&amp;L'!$E48:$G48)+SUM('YBN HO P&amp;L'!$E48:$G48)+SUM('Moe2 P&amp;L'!$E48:$G48)</f>
        <v/>
      </c>
      <c r="AM45" s="93">
        <f>SUM(U45:AL45)</f>
        <v/>
      </c>
      <c r="AN45" s="11">
        <f>SUM('ABA P&amp;L'!$H48:$J48)</f>
        <v/>
      </c>
      <c r="AO45" s="11">
        <f>SUM('BK P&amp;L'!$H48:$J48)</f>
        <v/>
      </c>
      <c r="AP45" s="11">
        <f>SUM('BW P&amp;L'!$H48:$J48)</f>
        <v/>
      </c>
      <c r="AQ45" s="11">
        <f>SUM('CED P&amp;L'!$H48:$J48)</f>
        <v/>
      </c>
      <c r="AR45" s="11">
        <f>SUM('HB P&amp;L'!$H48:$J48)</f>
        <v/>
      </c>
      <c r="AS45" s="11">
        <f>SUM('KIN P&amp;L'!$H48:$J48)</f>
        <v/>
      </c>
      <c r="AT45" s="11">
        <f>SUM('MER P&amp;L'!$H48:$J48)</f>
        <v/>
      </c>
      <c r="AU45" s="11">
        <f>SUM('SST P&amp;L'!$H48:$J48)</f>
        <v/>
      </c>
      <c r="AV45" s="11">
        <f>SUM('HDN P&amp;L'!$H48:$J48)</f>
        <v/>
      </c>
      <c r="AW45" s="11">
        <f>SUM('NDN P&amp;L'!$H48:$J48)</f>
        <v/>
      </c>
      <c r="AX45" s="11">
        <f>SUM('SDN P&amp;L'!$H48:$J48)</f>
        <v/>
      </c>
      <c r="AY45" s="11">
        <f>SUM('LE P&amp;L'!$H48:$J48)</f>
        <v/>
      </c>
      <c r="AZ45" s="11">
        <f>SUM('WH P&amp;L'!$H48:$J48)</f>
        <v/>
      </c>
      <c r="BA45" s="11">
        <f>SUM('HS P&amp;L'!$H48:$J48)</f>
        <v/>
      </c>
      <c r="BB45" s="11">
        <f>SUM('FH P&amp;L'!$H48:$J48)</f>
        <v/>
      </c>
      <c r="BC45" s="11">
        <f>SUM('HAB P&amp;L'!$H48:$J48)</f>
        <v/>
      </c>
      <c r="BD45" s="11">
        <f>SUM('SALT P&amp;L'!$H48:$J48)</f>
        <v/>
      </c>
      <c r="BE45" s="11">
        <f>SUM('KNL HO P&amp;L'!$H48:$J48)+SUM('CCL HO P&amp;L'!$H48:$J48)+SUM('YBHN HO P&amp;L'!$H48:$J48)+SUM('YBN HO P&amp;L'!$H48:$J48)+SUM('Moe2 P&amp;L'!$H48:$J48)</f>
        <v/>
      </c>
      <c r="BF45" s="93">
        <f>SUM(AN45:BE45)</f>
        <v/>
      </c>
      <c r="BG45" s="11">
        <f>SUM('ABA P&amp;L'!$K48:$M48)</f>
        <v/>
      </c>
      <c r="BH45" s="11">
        <f>SUM('BK P&amp;L'!$K48:$M48)</f>
        <v/>
      </c>
      <c r="BI45" s="11">
        <f>SUM('BW P&amp;L'!$K48:$M48)</f>
        <v/>
      </c>
      <c r="BJ45" s="11">
        <f>SUM('CED P&amp;L'!$K48:$M48)</f>
        <v/>
      </c>
      <c r="BK45" s="11">
        <f>SUM('HB P&amp;L'!$K48:$M48)</f>
        <v/>
      </c>
      <c r="BL45" s="11">
        <f>SUM('KIN P&amp;L'!$K48:$M48)</f>
        <v/>
      </c>
      <c r="BM45" s="11">
        <f>SUM('MER P&amp;L'!$K48:$M48)</f>
        <v/>
      </c>
      <c r="BN45" s="11">
        <f>SUM('SST P&amp;L'!$K48:$M48)</f>
        <v/>
      </c>
      <c r="BO45" s="11">
        <f>SUM('HDN P&amp;L'!$K48:$M48)</f>
        <v/>
      </c>
      <c r="BP45" s="11">
        <f>SUM('NDN P&amp;L'!$K48:$M48)</f>
        <v/>
      </c>
      <c r="BQ45" s="11">
        <f>SUM('SDN P&amp;L'!$K48:$M48)</f>
        <v/>
      </c>
      <c r="BR45" s="11">
        <f>SUM('LE P&amp;L'!$K48:$M48)</f>
        <v/>
      </c>
      <c r="BS45" s="11">
        <f>SUM('WH P&amp;L'!$K48:$M48)</f>
        <v/>
      </c>
      <c r="BT45" s="11">
        <f>SUM('HS P&amp;L'!$K48:$M48)</f>
        <v/>
      </c>
      <c r="BU45" s="11">
        <f>SUM('FH P&amp;L'!$K48:$M48)</f>
        <v/>
      </c>
      <c r="BV45" s="11">
        <f>SUM('HAB P&amp;L'!$K48:$M48)</f>
        <v/>
      </c>
      <c r="BW45" s="11">
        <f>SUM('SALT P&amp;L'!$K48:$M48)</f>
        <v/>
      </c>
      <c r="BX45" s="11">
        <f>SUM('KNL HO P&amp;L'!$K48:$M48)+SUM('CCL HO P&amp;L'!$K48:$M48)+SUM('YBHN HO P&amp;L'!$K48:$M48)+SUM('YBN HO P&amp;L'!$K48:$M48)+SUM('Moe2 P&amp;L'!$K48:$M48)</f>
        <v/>
      </c>
      <c r="BY45" s="93">
        <f>SUM(BG45:BX45)</f>
        <v/>
      </c>
      <c r="BZ45" s="121">
        <f>BY45+BF45+AM45+T45</f>
        <v/>
      </c>
      <c r="CB45" s="94" t="n"/>
    </row>
    <row r="46">
      <c r="A46" s="122" t="n"/>
      <c r="B46" s="11" t="n"/>
      <c r="C46" s="11" t="n"/>
      <c r="D46" s="11" t="n"/>
      <c r="E46" s="11" t="n"/>
      <c r="F46" s="11" t="n"/>
      <c r="G46" s="11" t="n"/>
      <c r="H46" s="11" t="n"/>
      <c r="I46" s="11" t="n"/>
      <c r="J46" s="11" t="n"/>
      <c r="K46" s="11" t="n"/>
      <c r="L46" s="11" t="n"/>
      <c r="M46" s="11" t="n"/>
      <c r="N46" s="11" t="n"/>
      <c r="O46" s="11" t="n"/>
      <c r="P46" s="11" t="n"/>
      <c r="Q46" s="11" t="n"/>
      <c r="R46" s="11" t="n"/>
      <c r="S46" s="11" t="n"/>
      <c r="T46" s="93" t="n"/>
      <c r="U46" s="11" t="n"/>
      <c r="V46" s="11" t="n"/>
      <c r="W46" s="11" t="n"/>
      <c r="X46" s="11" t="n"/>
      <c r="Y46" s="11" t="n"/>
      <c r="Z46" s="11" t="n"/>
      <c r="AA46" s="11" t="n"/>
      <c r="AB46" s="11" t="n"/>
      <c r="AC46" s="11" t="n"/>
      <c r="AD46" s="11" t="n"/>
      <c r="AE46" s="11" t="n"/>
      <c r="AF46" s="11" t="n"/>
      <c r="AG46" s="11" t="n"/>
      <c r="AH46" s="11" t="n"/>
      <c r="AI46" s="11" t="n"/>
      <c r="AJ46" s="11" t="n"/>
      <c r="AK46" s="11" t="n"/>
      <c r="AL46" s="11" t="n"/>
      <c r="AM46" s="93"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93"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93" t="n"/>
      <c r="BZ46" s="121" t="n"/>
      <c r="CB46" s="94" t="n"/>
    </row>
    <row r="47">
      <c r="A47" s="123" t="inlineStr">
        <is>
          <t>CONTRIBUTION</t>
        </is>
      </c>
      <c r="B47" s="86">
        <f>B10-B45</f>
        <v/>
      </c>
      <c r="C47" s="86">
        <f>C10-C45</f>
        <v/>
      </c>
      <c r="D47" s="86">
        <f>D10-D45</f>
        <v/>
      </c>
      <c r="E47" s="86">
        <f>E10-E45</f>
        <v/>
      </c>
      <c r="F47" s="86">
        <f>F10-F45</f>
        <v/>
      </c>
      <c r="G47" s="86">
        <f>G10-G45</f>
        <v/>
      </c>
      <c r="H47" s="86">
        <f>H10-H45</f>
        <v/>
      </c>
      <c r="I47" s="86">
        <f>I10-I45</f>
        <v/>
      </c>
      <c r="J47" s="86">
        <f>J10-J45</f>
        <v/>
      </c>
      <c r="K47" s="86">
        <f>K10-K45</f>
        <v/>
      </c>
      <c r="L47" s="86">
        <f>L10-L45</f>
        <v/>
      </c>
      <c r="M47" s="86">
        <f>M10-M45</f>
        <v/>
      </c>
      <c r="N47" s="86">
        <f>N10-N45</f>
        <v/>
      </c>
      <c r="O47" s="86">
        <f>O10-O45</f>
        <v/>
      </c>
      <c r="P47" s="86">
        <f>P10-P45</f>
        <v/>
      </c>
      <c r="Q47" s="86">
        <f>Q10-Q45</f>
        <v/>
      </c>
      <c r="R47" s="86">
        <f>R10-R45</f>
        <v/>
      </c>
      <c r="S47" s="86">
        <f>S10-S45</f>
        <v/>
      </c>
      <c r="T47" s="93">
        <f>SUM(B47:S47)</f>
        <v/>
      </c>
      <c r="U47" s="86">
        <f>U10-U45</f>
        <v/>
      </c>
      <c r="V47" s="86">
        <f>V10-V45</f>
        <v/>
      </c>
      <c r="W47" s="86">
        <f>W10-W45</f>
        <v/>
      </c>
      <c r="X47" s="86">
        <f>X10-X45</f>
        <v/>
      </c>
      <c r="Y47" s="86">
        <f>Y10-Y45</f>
        <v/>
      </c>
      <c r="Z47" s="86">
        <f>Z10-Z45</f>
        <v/>
      </c>
      <c r="AA47" s="86">
        <f>AA10-AA45</f>
        <v/>
      </c>
      <c r="AB47" s="86">
        <f>AB10-AB45</f>
        <v/>
      </c>
      <c r="AC47" s="86">
        <f>AC10-AC45</f>
        <v/>
      </c>
      <c r="AD47" s="86">
        <f>AD10-AD45</f>
        <v/>
      </c>
      <c r="AE47" s="86">
        <f>AE10-AE45</f>
        <v/>
      </c>
      <c r="AF47" s="86">
        <f>AF10-AF45</f>
        <v/>
      </c>
      <c r="AG47" s="86">
        <f>AG10-AG45</f>
        <v/>
      </c>
      <c r="AH47" s="86">
        <f>AH10-AH45</f>
        <v/>
      </c>
      <c r="AI47" s="86">
        <f>AI10-AI45</f>
        <v/>
      </c>
      <c r="AJ47" s="86">
        <f>AJ10-AJ45</f>
        <v/>
      </c>
      <c r="AK47" s="86">
        <f>AK10-AK45</f>
        <v/>
      </c>
      <c r="AL47" s="86">
        <f>AL10-AL45</f>
        <v/>
      </c>
      <c r="AM47" s="93">
        <f>SUM(U47:AL47)</f>
        <v/>
      </c>
      <c r="AN47" s="86">
        <f>AN10-AN45</f>
        <v/>
      </c>
      <c r="AO47" s="86">
        <f>AO10-AO45</f>
        <v/>
      </c>
      <c r="AP47" s="86">
        <f>AP10-AP45</f>
        <v/>
      </c>
      <c r="AQ47" s="86">
        <f>AQ10-AQ45</f>
        <v/>
      </c>
      <c r="AR47" s="86">
        <f>AR10-AR45</f>
        <v/>
      </c>
      <c r="AS47" s="86">
        <f>AS10-AS45</f>
        <v/>
      </c>
      <c r="AT47" s="86">
        <f>AT10-AT45</f>
        <v/>
      </c>
      <c r="AU47" s="86">
        <f>AU10-AU45</f>
        <v/>
      </c>
      <c r="AV47" s="86">
        <f>AV10-AV45</f>
        <v/>
      </c>
      <c r="AW47" s="86">
        <f>AW10-AW45</f>
        <v/>
      </c>
      <c r="AX47" s="86">
        <f>AX10-AX45</f>
        <v/>
      </c>
      <c r="AY47" s="86">
        <f>AY10-AY45</f>
        <v/>
      </c>
      <c r="AZ47" s="86">
        <f>AZ10-AZ45</f>
        <v/>
      </c>
      <c r="BA47" s="86">
        <f>BA10-BA45</f>
        <v/>
      </c>
      <c r="BB47" s="86">
        <f>BB10-BB45</f>
        <v/>
      </c>
      <c r="BC47" s="86">
        <f>BC10-BC45</f>
        <v/>
      </c>
      <c r="BD47" s="86">
        <f>BD10-BD45</f>
        <v/>
      </c>
      <c r="BE47" s="86">
        <f>BE10-BE45</f>
        <v/>
      </c>
      <c r="BF47" s="93">
        <f>SUM(AN47:BE47)</f>
        <v/>
      </c>
      <c r="BG47" s="86">
        <f>BG10-BG45</f>
        <v/>
      </c>
      <c r="BH47" s="86">
        <f>BH10-BH45</f>
        <v/>
      </c>
      <c r="BI47" s="86">
        <f>BI10-BI45</f>
        <v/>
      </c>
      <c r="BJ47" s="86">
        <f>BJ10-BJ45</f>
        <v/>
      </c>
      <c r="BK47" s="86">
        <f>BK10-BK45</f>
        <v/>
      </c>
      <c r="BL47" s="86">
        <f>BL10-BL45</f>
        <v/>
      </c>
      <c r="BM47" s="86">
        <f>BM10-BM45</f>
        <v/>
      </c>
      <c r="BN47" s="86">
        <f>BN10-BN45</f>
        <v/>
      </c>
      <c r="BO47" s="86">
        <f>BO10-BO45</f>
        <v/>
      </c>
      <c r="BP47" s="86">
        <f>BP10-BP45</f>
        <v/>
      </c>
      <c r="BQ47" s="86">
        <f>BQ10-BQ45</f>
        <v/>
      </c>
      <c r="BR47" s="86">
        <f>BR10-BR45</f>
        <v/>
      </c>
      <c r="BS47" s="86">
        <f>BS10-BS45</f>
        <v/>
      </c>
      <c r="BT47" s="86">
        <f>BT10-BT45</f>
        <v/>
      </c>
      <c r="BU47" s="86">
        <f>BU10-BU45</f>
        <v/>
      </c>
      <c r="BV47" s="86">
        <f>BV10-BV45</f>
        <v/>
      </c>
      <c r="BW47" s="86">
        <f>BW10-BW45</f>
        <v/>
      </c>
      <c r="BX47" s="86">
        <f>BX10-BX45</f>
        <v/>
      </c>
      <c r="BY47" s="93">
        <f>SUM(BG47:BX47)</f>
        <v/>
      </c>
      <c r="BZ47" s="121">
        <f>BY47+BF47+AM47+T47</f>
        <v/>
      </c>
      <c r="CB47" s="94" t="n"/>
    </row>
    <row r="48">
      <c r="A48" s="122" t="n"/>
      <c r="B48" s="95">
        <f>B47/B45</f>
        <v/>
      </c>
      <c r="C48" s="95">
        <f>C47/C45</f>
        <v/>
      </c>
      <c r="D48" s="95">
        <f>D47/D45</f>
        <v/>
      </c>
      <c r="E48" s="95">
        <f>E47/E45</f>
        <v/>
      </c>
      <c r="F48" s="95">
        <f>F47/F45</f>
        <v/>
      </c>
      <c r="G48" s="95">
        <f>G47/G45</f>
        <v/>
      </c>
      <c r="H48" s="95">
        <f>H47/H45</f>
        <v/>
      </c>
      <c r="I48" s="95">
        <f>I47/I45</f>
        <v/>
      </c>
      <c r="J48" s="95">
        <f>J47/J45</f>
        <v/>
      </c>
      <c r="K48" s="95">
        <f>K47/K45</f>
        <v/>
      </c>
      <c r="L48" s="95">
        <f>L47/L45</f>
        <v/>
      </c>
      <c r="M48" s="95">
        <f>M47/M45</f>
        <v/>
      </c>
      <c r="N48" s="95">
        <f>N47/N45</f>
        <v/>
      </c>
      <c r="O48" s="95">
        <f>O47/O45</f>
        <v/>
      </c>
      <c r="P48" s="95">
        <f>P47/P45</f>
        <v/>
      </c>
      <c r="Q48" s="95">
        <f>Q47/Q45</f>
        <v/>
      </c>
      <c r="R48" s="95">
        <f>R47/R45</f>
        <v/>
      </c>
      <c r="S48" s="95">
        <f>S47/S45</f>
        <v/>
      </c>
      <c r="T48" s="93" t="n"/>
      <c r="U48" s="11" t="n"/>
      <c r="V48" s="11" t="n"/>
      <c r="W48" s="11" t="n"/>
      <c r="X48" s="11" t="n"/>
      <c r="Y48" s="11" t="n"/>
      <c r="Z48" s="11" t="n"/>
      <c r="AA48" s="11" t="n"/>
      <c r="AB48" s="11" t="n"/>
      <c r="AC48" s="11" t="n"/>
      <c r="AD48" s="11" t="n"/>
      <c r="AE48" s="11" t="n"/>
      <c r="AF48" s="11" t="n"/>
      <c r="AG48" s="11" t="n"/>
      <c r="AH48" s="11" t="n"/>
      <c r="AI48" s="11" t="n"/>
      <c r="AJ48" s="11" t="n"/>
      <c r="AK48" s="11" t="n"/>
      <c r="AL48" s="11" t="n"/>
      <c r="AM48" s="93"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93"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93" t="n"/>
      <c r="BZ48" s="121" t="n"/>
      <c r="CB48" s="94" t="n"/>
    </row>
    <row r="49" hidden="1" s="393">
      <c r="A49" s="116" t="inlineStr">
        <is>
          <t>OVERHEADS</t>
        </is>
      </c>
      <c r="B49" s="11">
        <f>SUM('ABA P&amp;L'!$B52:$D52)</f>
        <v/>
      </c>
      <c r="C49" s="11">
        <f>SUM('BK P&amp;L'!$B52:$D52)</f>
        <v/>
      </c>
      <c r="D49" s="11">
        <f>SUM('BW P&amp;L'!$B52:$D52)</f>
        <v/>
      </c>
      <c r="E49" s="11">
        <f>SUM('CED P&amp;L'!$B52:$D52)</f>
        <v/>
      </c>
      <c r="F49" s="11">
        <f>SUM('HB P&amp;L'!$B52:$D52)</f>
        <v/>
      </c>
      <c r="G49" s="11">
        <f>SUM('KIN P&amp;L'!$B52:$D52)</f>
        <v/>
      </c>
      <c r="H49" s="11">
        <f>SUM('MER P&amp;L'!$B52:$D52)</f>
        <v/>
      </c>
      <c r="I49" s="11">
        <f>SUM('SST P&amp;L'!$B52:$D52)</f>
        <v/>
      </c>
      <c r="J49" s="11">
        <f>SUM('HDN P&amp;L'!$B52:$D52)</f>
        <v/>
      </c>
      <c r="K49" s="11">
        <f>SUM('NDN P&amp;L'!$B52:$D52)</f>
        <v/>
      </c>
      <c r="L49" s="11">
        <f>SUM('SDN P&amp;L'!$B52:$D52)</f>
        <v/>
      </c>
      <c r="M49" s="11">
        <f>SUM('LE P&amp;L'!$B52:$D52)</f>
        <v/>
      </c>
      <c r="N49" s="11">
        <f>SUM('WH P&amp;L'!$B52:$D52)</f>
        <v/>
      </c>
      <c r="O49" s="11">
        <f>SUM('HS P&amp;L'!$B52:$D52)</f>
        <v/>
      </c>
      <c r="P49" s="11">
        <f>SUM('FH P&amp;L'!$B52:$D52)</f>
        <v/>
      </c>
      <c r="Q49" s="11">
        <f>SUM('HAB P&amp;L'!$B52:$D52)</f>
        <v/>
      </c>
      <c r="R49" s="11">
        <f>SUM('SALT P&amp;L'!$B52:$D52)</f>
        <v/>
      </c>
      <c r="S49" s="11">
        <f>SUM('KNL HO P&amp;L'!$B52:$D52)+SUM('CCL HO P&amp;L'!$B52:$D52)+SUM('YBHN HO P&amp;L'!$B52:$D52)+SUM('YBN HO P&amp;L'!$B52:$D52)+SUM('Moe2 P&amp;L'!$B52:$D52)</f>
        <v/>
      </c>
      <c r="T49" s="93">
        <f>SUM(B49:S49)</f>
        <v/>
      </c>
      <c r="U49" s="11">
        <f>SUM('ABA P&amp;L'!$E52:$G52)</f>
        <v/>
      </c>
      <c r="V49" s="11">
        <f>SUM('BK P&amp;L'!$E52:$G52)</f>
        <v/>
      </c>
      <c r="W49" s="11">
        <f>SUM('BW P&amp;L'!$E52:$G52)</f>
        <v/>
      </c>
      <c r="X49" s="11">
        <f>SUM('CED P&amp;L'!$E52:$G52)</f>
        <v/>
      </c>
      <c r="Y49" s="11">
        <f>SUM('HB P&amp;L'!$E52:$G52)</f>
        <v/>
      </c>
      <c r="Z49" s="11">
        <f>SUM('KIN P&amp;L'!$E52:$G52)</f>
        <v/>
      </c>
      <c r="AA49" s="11">
        <f>SUM('MER P&amp;L'!$E52:$G52)</f>
        <v/>
      </c>
      <c r="AB49" s="11">
        <f>SUM('SST P&amp;L'!$E52:$G52)</f>
        <v/>
      </c>
      <c r="AC49" s="11">
        <f>SUM('HDN P&amp;L'!$E52:$G52)</f>
        <v/>
      </c>
      <c r="AD49" s="11">
        <f>SUM('NDN P&amp;L'!$E52:$G52)</f>
        <v/>
      </c>
      <c r="AE49" s="11">
        <f>SUM('SDN P&amp;L'!$E52:$G52)</f>
        <v/>
      </c>
      <c r="AF49" s="11">
        <f>SUM('LE P&amp;L'!$E52:$G52)</f>
        <v/>
      </c>
      <c r="AG49" s="11">
        <f>SUM('WH P&amp;L'!$E52:$G52)</f>
        <v/>
      </c>
      <c r="AH49" s="11">
        <f>SUM('HS P&amp;L'!$E52:$G52)</f>
        <v/>
      </c>
      <c r="AI49" s="11">
        <f>SUM('FH P&amp;L'!$E52:$G52)</f>
        <v/>
      </c>
      <c r="AJ49" s="11">
        <f>SUM('HAB P&amp;L'!$E52:$G52)</f>
        <v/>
      </c>
      <c r="AK49" s="11">
        <f>SUM('SALT P&amp;L'!$E52:$G52)</f>
        <v/>
      </c>
      <c r="AL49" s="11">
        <f>SUM('KNL HO P&amp;L'!$E52:$G52)+SUM('CCL HO P&amp;L'!$E52:$G52)+SUM('YBHN HO P&amp;L'!$E52:$G52)+SUM('YBN HO P&amp;L'!$E52:$G52)+SUM('Moe2 P&amp;L'!$E52:$G52)</f>
        <v/>
      </c>
      <c r="AM49" s="93">
        <f>SUM(U49:AL49)</f>
        <v/>
      </c>
      <c r="AN49" s="11">
        <f>SUM('ABA P&amp;L'!$H52:$J52)</f>
        <v/>
      </c>
      <c r="AO49" s="11">
        <f>SUM('BK P&amp;L'!$H52:$J52)</f>
        <v/>
      </c>
      <c r="AP49" s="11">
        <f>SUM('BW P&amp;L'!$H52:$J52)</f>
        <v/>
      </c>
      <c r="AQ49" s="11">
        <f>SUM('CED P&amp;L'!$H52:$J52)</f>
        <v/>
      </c>
      <c r="AR49" s="11">
        <f>SUM('HB P&amp;L'!$H52:$J52)</f>
        <v/>
      </c>
      <c r="AS49" s="11">
        <f>SUM('KIN P&amp;L'!$H52:$J52)</f>
        <v/>
      </c>
      <c r="AT49" s="11">
        <f>SUM('MER P&amp;L'!$H52:$J52)</f>
        <v/>
      </c>
      <c r="AU49" s="11">
        <f>SUM('SST P&amp;L'!$H52:$J52)</f>
        <v/>
      </c>
      <c r="AV49" s="11">
        <f>SUM('HDN P&amp;L'!$H52:$J52)</f>
        <v/>
      </c>
      <c r="AW49" s="11">
        <f>SUM('NDN P&amp;L'!$H52:$J52)</f>
        <v/>
      </c>
      <c r="AX49" s="11">
        <f>SUM('SDN P&amp;L'!$H52:$J52)</f>
        <v/>
      </c>
      <c r="AY49" s="11">
        <f>SUM('LE P&amp;L'!$H52:$J52)</f>
        <v/>
      </c>
      <c r="AZ49" s="11">
        <f>SUM('WH P&amp;L'!$H52:$J52)</f>
        <v/>
      </c>
      <c r="BA49" s="11">
        <f>SUM('HS P&amp;L'!$H52:$J52)</f>
        <v/>
      </c>
      <c r="BB49" s="11">
        <f>SUM('FH P&amp;L'!$H52:$J52)</f>
        <v/>
      </c>
      <c r="BC49" s="11">
        <f>SUM('HAB P&amp;L'!$H52:$J52)</f>
        <v/>
      </c>
      <c r="BD49" s="11">
        <f>SUM('SALT P&amp;L'!$H52:$J52)</f>
        <v/>
      </c>
      <c r="BE49" s="11">
        <f>SUM('KNL HO P&amp;L'!$H52:$J52)+SUM('CCL HO P&amp;L'!$H52:$J52)+SUM('YBHN HO P&amp;L'!$H52:$J52)+SUM('YBN HO P&amp;L'!$H52:$J52)+SUM('Moe2 P&amp;L'!$H52:$J52)</f>
        <v/>
      </c>
      <c r="BF49" s="93">
        <f>SUM(AN49:BE49)</f>
        <v/>
      </c>
      <c r="BG49" s="11">
        <f>SUM('ABA P&amp;L'!$K52:$M52)</f>
        <v/>
      </c>
      <c r="BH49" s="11">
        <f>SUM('BK P&amp;L'!$K52:$M52)</f>
        <v/>
      </c>
      <c r="BI49" s="11">
        <f>SUM('BW P&amp;L'!$K52:$M52)</f>
        <v/>
      </c>
      <c r="BJ49" s="11">
        <f>SUM('CED P&amp;L'!$K52:$M52)</f>
        <v/>
      </c>
      <c r="BK49" s="11">
        <f>SUM('HB P&amp;L'!$K52:$M52)</f>
        <v/>
      </c>
      <c r="BL49" s="11">
        <f>SUM('KIN P&amp;L'!$K52:$M52)</f>
        <v/>
      </c>
      <c r="BM49" s="11">
        <f>SUM('MER P&amp;L'!$K52:$M52)</f>
        <v/>
      </c>
      <c r="BN49" s="11">
        <f>SUM('SST P&amp;L'!$K52:$M52)</f>
        <v/>
      </c>
      <c r="BO49" s="11">
        <f>SUM('HDN P&amp;L'!$K52:$M52)</f>
        <v/>
      </c>
      <c r="BP49" s="11">
        <f>SUM('NDN P&amp;L'!$K52:$M52)</f>
        <v/>
      </c>
      <c r="BQ49" s="11">
        <f>SUM('SDN P&amp;L'!$K52:$M52)</f>
        <v/>
      </c>
      <c r="BR49" s="11">
        <f>SUM('LE P&amp;L'!$K52:$M52)</f>
        <v/>
      </c>
      <c r="BS49" s="11">
        <f>SUM('WH P&amp;L'!$K52:$M52)</f>
        <v/>
      </c>
      <c r="BT49" s="11">
        <f>SUM('HS P&amp;L'!$K52:$M52)</f>
        <v/>
      </c>
      <c r="BU49" s="11">
        <f>SUM('FH P&amp;L'!$K52:$M52)</f>
        <v/>
      </c>
      <c r="BV49" s="11">
        <f>SUM('HAB P&amp;L'!$K52:$M52)</f>
        <v/>
      </c>
      <c r="BW49" s="11">
        <f>SUM('SALT P&amp;L'!$K52:$M52)</f>
        <v/>
      </c>
      <c r="BX49" s="11">
        <f>SUM('KNL HO P&amp;L'!$K52:$M52)+SUM('CCL HO P&amp;L'!$K52:$M52)+SUM('YBHN HO P&amp;L'!$K52:$M52)+SUM('YBN HO P&amp;L'!$K52:$M52)+SUM('Moe2 P&amp;L'!$K52:$M52)</f>
        <v/>
      </c>
      <c r="BY49" s="93">
        <f>SUM(BG49:BX49)</f>
        <v/>
      </c>
      <c r="BZ49" s="121">
        <f>BY49+BF49+AM49+T49</f>
        <v/>
      </c>
      <c r="CB49" s="94" t="n"/>
    </row>
    <row r="50" hidden="1" s="393">
      <c r="A50" s="120" t="inlineStr">
        <is>
          <t>HO Salaries</t>
        </is>
      </c>
      <c r="B50" s="11">
        <f>SUM('ABA P&amp;L'!$B53:$D53)</f>
        <v/>
      </c>
      <c r="C50" s="11">
        <f>SUM('BK P&amp;L'!$B53:$D53)</f>
        <v/>
      </c>
      <c r="D50" s="11">
        <f>SUM('BW P&amp;L'!$B53:$D53)</f>
        <v/>
      </c>
      <c r="E50" s="11">
        <f>SUM('CED P&amp;L'!$B53:$D53)</f>
        <v/>
      </c>
      <c r="F50" s="11">
        <f>SUM('HB P&amp;L'!$B53:$D53)</f>
        <v/>
      </c>
      <c r="G50" s="11">
        <f>SUM('KIN P&amp;L'!$B53:$D53)</f>
        <v/>
      </c>
      <c r="H50" s="11">
        <f>SUM('MER P&amp;L'!$B53:$D53)</f>
        <v/>
      </c>
      <c r="I50" s="11">
        <f>SUM('SST P&amp;L'!$B53:$D53)</f>
        <v/>
      </c>
      <c r="J50" s="11">
        <f>SUM('HDN P&amp;L'!$B53:$D53)</f>
        <v/>
      </c>
      <c r="K50" s="11">
        <f>SUM('NDN P&amp;L'!$B53:$D53)</f>
        <v/>
      </c>
      <c r="L50" s="11">
        <f>SUM('SDN P&amp;L'!$B53:$D53)</f>
        <v/>
      </c>
      <c r="M50" s="11">
        <f>SUM('LE P&amp;L'!$B53:$D53)</f>
        <v/>
      </c>
      <c r="N50" s="11">
        <f>SUM('WH P&amp;L'!$B53:$D53)</f>
        <v/>
      </c>
      <c r="O50" s="11">
        <f>SUM('HS P&amp;L'!$B53:$D53)</f>
        <v/>
      </c>
      <c r="P50" s="11">
        <f>SUM('FH P&amp;L'!$B53:$D53)</f>
        <v/>
      </c>
      <c r="Q50" s="11">
        <f>SUM('HAB P&amp;L'!$B53:$D53)</f>
        <v/>
      </c>
      <c r="R50" s="11">
        <f>SUM('SALT P&amp;L'!$B53:$D53)</f>
        <v/>
      </c>
      <c r="S50" s="11">
        <f>SUM('KNL HO P&amp;L'!$B53:$D53)+SUM('CCL HO P&amp;L'!$B53:$D53)+SUM('YBHN HO P&amp;L'!$B53:$D53)+SUM('YBN HO P&amp;L'!$B53:$D53)+SUM('Moe2 P&amp;L'!$B53:$D53)</f>
        <v/>
      </c>
      <c r="T50" s="93">
        <f>SUM(B50:S50)</f>
        <v/>
      </c>
      <c r="U50" s="11">
        <f>SUM('ABA P&amp;L'!$E53:$G53)</f>
        <v/>
      </c>
      <c r="V50" s="11">
        <f>SUM('BK P&amp;L'!$E53:$G53)</f>
        <v/>
      </c>
      <c r="W50" s="11">
        <f>SUM('BW P&amp;L'!$E53:$G53)</f>
        <v/>
      </c>
      <c r="X50" s="11">
        <f>SUM('CED P&amp;L'!$E53:$G53)</f>
        <v/>
      </c>
      <c r="Y50" s="11">
        <f>SUM('HB P&amp;L'!$E53:$G53)</f>
        <v/>
      </c>
      <c r="Z50" s="11">
        <f>SUM('KIN P&amp;L'!$E53:$G53)</f>
        <v/>
      </c>
      <c r="AA50" s="11">
        <f>SUM('MER P&amp;L'!$E53:$G53)</f>
        <v/>
      </c>
      <c r="AB50" s="11">
        <f>SUM('SST P&amp;L'!$E53:$G53)</f>
        <v/>
      </c>
      <c r="AC50" s="11">
        <f>SUM('HDN P&amp;L'!$E53:$G53)</f>
        <v/>
      </c>
      <c r="AD50" s="11">
        <f>SUM('NDN P&amp;L'!$E53:$G53)</f>
        <v/>
      </c>
      <c r="AE50" s="11">
        <f>SUM('SDN P&amp;L'!$E53:$G53)</f>
        <v/>
      </c>
      <c r="AF50" s="11">
        <f>SUM('LE P&amp;L'!$E53:$G53)</f>
        <v/>
      </c>
      <c r="AG50" s="11">
        <f>SUM('WH P&amp;L'!$E53:$G53)</f>
        <v/>
      </c>
      <c r="AH50" s="11">
        <f>SUM('HS P&amp;L'!$E53:$G53)</f>
        <v/>
      </c>
      <c r="AI50" s="11">
        <f>SUM('FH P&amp;L'!$E53:$G53)</f>
        <v/>
      </c>
      <c r="AJ50" s="11">
        <f>SUM('HAB P&amp;L'!$E53:$G53)</f>
        <v/>
      </c>
      <c r="AK50" s="11">
        <f>SUM('SALT P&amp;L'!$E53:$G53)</f>
        <v/>
      </c>
      <c r="AL50" s="11">
        <f>SUM('KNL HO P&amp;L'!$E53:$G53)+SUM('CCL HO P&amp;L'!$E53:$G53)+SUM('YBHN HO P&amp;L'!$E53:$G53)+SUM('YBN HO P&amp;L'!$E53:$G53)+SUM('Moe2 P&amp;L'!$E53:$G53)</f>
        <v/>
      </c>
      <c r="AM50" s="93">
        <f>SUM(U50:AL50)</f>
        <v/>
      </c>
      <c r="AN50" s="11">
        <f>SUM('ABA P&amp;L'!$H53:$J53)</f>
        <v/>
      </c>
      <c r="AO50" s="11">
        <f>SUM('BK P&amp;L'!$H53:$J53)</f>
        <v/>
      </c>
      <c r="AP50" s="11">
        <f>SUM('BW P&amp;L'!$H53:$J53)</f>
        <v/>
      </c>
      <c r="AQ50" s="11">
        <f>SUM('CED P&amp;L'!$H53:$J53)</f>
        <v/>
      </c>
      <c r="AR50" s="11">
        <f>SUM('HB P&amp;L'!$H53:$J53)</f>
        <v/>
      </c>
      <c r="AS50" s="11">
        <f>SUM('KIN P&amp;L'!$H53:$J53)</f>
        <v/>
      </c>
      <c r="AT50" s="11">
        <f>SUM('MER P&amp;L'!$H53:$J53)</f>
        <v/>
      </c>
      <c r="AU50" s="11">
        <f>SUM('SST P&amp;L'!$H53:$J53)</f>
        <v/>
      </c>
      <c r="AV50" s="11">
        <f>SUM('HDN P&amp;L'!$H53:$J53)</f>
        <v/>
      </c>
      <c r="AW50" s="11">
        <f>SUM('NDN P&amp;L'!$H53:$J53)</f>
        <v/>
      </c>
      <c r="AX50" s="11">
        <f>SUM('SDN P&amp;L'!$H53:$J53)</f>
        <v/>
      </c>
      <c r="AY50" s="11">
        <f>SUM('LE P&amp;L'!$H53:$J53)</f>
        <v/>
      </c>
      <c r="AZ50" s="11">
        <f>SUM('WH P&amp;L'!$H53:$J53)</f>
        <v/>
      </c>
      <c r="BA50" s="11">
        <f>SUM('HS P&amp;L'!$H53:$J53)</f>
        <v/>
      </c>
      <c r="BB50" s="11">
        <f>SUM('FH P&amp;L'!$H53:$J53)</f>
        <v/>
      </c>
      <c r="BC50" s="11">
        <f>SUM('HAB P&amp;L'!$H53:$J53)</f>
        <v/>
      </c>
      <c r="BD50" s="11">
        <f>SUM('SALT P&amp;L'!$H53:$J53)</f>
        <v/>
      </c>
      <c r="BE50" s="11">
        <f>SUM('KNL HO P&amp;L'!$H53:$J53)+SUM('CCL HO P&amp;L'!$H53:$J53)+SUM('YBHN HO P&amp;L'!$H53:$J53)+SUM('YBN HO P&amp;L'!$H53:$J53)+SUM('Moe2 P&amp;L'!$H53:$J53)</f>
        <v/>
      </c>
      <c r="BF50" s="93">
        <f>SUM(AN50:BE50)</f>
        <v/>
      </c>
      <c r="BG50" s="11">
        <f>SUM('ABA P&amp;L'!$K53:$M53)</f>
        <v/>
      </c>
      <c r="BH50" s="11">
        <f>SUM('BK P&amp;L'!$K53:$M53)</f>
        <v/>
      </c>
      <c r="BI50" s="11">
        <f>SUM('BW P&amp;L'!$K53:$M53)</f>
        <v/>
      </c>
      <c r="BJ50" s="11">
        <f>SUM('CED P&amp;L'!$K53:$M53)</f>
        <v/>
      </c>
      <c r="BK50" s="11">
        <f>SUM('HB P&amp;L'!$K53:$M53)</f>
        <v/>
      </c>
      <c r="BL50" s="11">
        <f>SUM('KIN P&amp;L'!$K53:$M53)</f>
        <v/>
      </c>
      <c r="BM50" s="11">
        <f>SUM('MER P&amp;L'!$K53:$M53)</f>
        <v/>
      </c>
      <c r="BN50" s="11">
        <f>SUM('SST P&amp;L'!$K53:$M53)</f>
        <v/>
      </c>
      <c r="BO50" s="11">
        <f>SUM('HDN P&amp;L'!$K53:$M53)</f>
        <v/>
      </c>
      <c r="BP50" s="11">
        <f>SUM('NDN P&amp;L'!$K53:$M53)</f>
        <v/>
      </c>
      <c r="BQ50" s="11">
        <f>SUM('SDN P&amp;L'!$K53:$M53)</f>
        <v/>
      </c>
      <c r="BR50" s="11">
        <f>SUM('LE P&amp;L'!$K53:$M53)</f>
        <v/>
      </c>
      <c r="BS50" s="11">
        <f>SUM('WH P&amp;L'!$K53:$M53)</f>
        <v/>
      </c>
      <c r="BT50" s="11">
        <f>SUM('HS P&amp;L'!$K53:$M53)</f>
        <v/>
      </c>
      <c r="BU50" s="11">
        <f>SUM('FH P&amp;L'!$K53:$M53)</f>
        <v/>
      </c>
      <c r="BV50" s="11">
        <f>SUM('HAB P&amp;L'!$K53:$M53)</f>
        <v/>
      </c>
      <c r="BW50" s="11">
        <f>SUM('SALT P&amp;L'!$K53:$M53)</f>
        <v/>
      </c>
      <c r="BX50" s="11">
        <f>SUM('KNL HO P&amp;L'!$K53:$M53)+SUM('CCL HO P&amp;L'!$K53:$M53)+SUM('YBHN HO P&amp;L'!$K53:$M53)+SUM('YBN HO P&amp;L'!$K53:$M53)+SUM('Moe2 P&amp;L'!$K53:$M53)</f>
        <v/>
      </c>
      <c r="BY50" s="93">
        <f>SUM(BG50:BX50)</f>
        <v/>
      </c>
      <c r="BZ50" s="121">
        <f>BY50+BF50+AM50+T50</f>
        <v/>
      </c>
      <c r="CB50" s="94" t="n"/>
    </row>
    <row r="51" hidden="1" s="393">
      <c r="A51" s="120" t="inlineStr">
        <is>
          <t>HO NI</t>
        </is>
      </c>
      <c r="B51" s="11">
        <f>SUM('ABA P&amp;L'!$B54:$D54)</f>
        <v/>
      </c>
      <c r="C51" s="11">
        <f>SUM('BK P&amp;L'!$B54:$D54)</f>
        <v/>
      </c>
      <c r="D51" s="11">
        <f>SUM('BW P&amp;L'!$B54:$D54)</f>
        <v/>
      </c>
      <c r="E51" s="11">
        <f>SUM('CED P&amp;L'!$B54:$D54)</f>
        <v/>
      </c>
      <c r="F51" s="11">
        <f>SUM('HB P&amp;L'!$B54:$D54)</f>
        <v/>
      </c>
      <c r="G51" s="11">
        <f>SUM('KIN P&amp;L'!$B54:$D54)</f>
        <v/>
      </c>
      <c r="H51" s="11">
        <f>SUM('MER P&amp;L'!$B54:$D54)</f>
        <v/>
      </c>
      <c r="I51" s="11">
        <f>SUM('SST P&amp;L'!$B54:$D54)</f>
        <v/>
      </c>
      <c r="J51" s="11">
        <f>SUM('HDN P&amp;L'!$B54:$D54)</f>
        <v/>
      </c>
      <c r="K51" s="11">
        <f>SUM('NDN P&amp;L'!$B54:$D54)</f>
        <v/>
      </c>
      <c r="L51" s="11">
        <f>SUM('SDN P&amp;L'!$B54:$D54)</f>
        <v/>
      </c>
      <c r="M51" s="11">
        <f>SUM('LE P&amp;L'!$B54:$D54)</f>
        <v/>
      </c>
      <c r="N51" s="11">
        <f>SUM('WH P&amp;L'!$B54:$D54)</f>
        <v/>
      </c>
      <c r="O51" s="11">
        <f>SUM('HS P&amp;L'!$B54:$D54)</f>
        <v/>
      </c>
      <c r="P51" s="11">
        <f>SUM('FH P&amp;L'!$B54:$D54)</f>
        <v/>
      </c>
      <c r="Q51" s="11">
        <f>SUM('HAB P&amp;L'!$B54:$D54)</f>
        <v/>
      </c>
      <c r="R51" s="11">
        <f>SUM('SALT P&amp;L'!$B54:$D54)</f>
        <v/>
      </c>
      <c r="S51" s="11">
        <f>SUM('KNL HO P&amp;L'!$B54:$D54)+SUM('CCL HO P&amp;L'!$B54:$D54)+SUM('YBHN HO P&amp;L'!$B54:$D54)+SUM('YBN HO P&amp;L'!$B54:$D54)+SUM('Moe2 P&amp;L'!$B54:$D54)</f>
        <v/>
      </c>
      <c r="T51" s="93">
        <f>SUM(B51:S51)</f>
        <v/>
      </c>
      <c r="U51" s="11">
        <f>SUM('ABA P&amp;L'!$E54:$G54)</f>
        <v/>
      </c>
      <c r="V51" s="11">
        <f>SUM('BK P&amp;L'!$E54:$G54)</f>
        <v/>
      </c>
      <c r="W51" s="11">
        <f>SUM('BW P&amp;L'!$E54:$G54)</f>
        <v/>
      </c>
      <c r="X51" s="11">
        <f>SUM('CED P&amp;L'!$E54:$G54)</f>
        <v/>
      </c>
      <c r="Y51" s="11">
        <f>SUM('HB P&amp;L'!$E54:$G54)</f>
        <v/>
      </c>
      <c r="Z51" s="11">
        <f>SUM('KIN P&amp;L'!$E54:$G54)</f>
        <v/>
      </c>
      <c r="AA51" s="11">
        <f>SUM('MER P&amp;L'!$E54:$G54)</f>
        <v/>
      </c>
      <c r="AB51" s="11">
        <f>SUM('SST P&amp;L'!$E54:$G54)</f>
        <v/>
      </c>
      <c r="AC51" s="11">
        <f>SUM('HDN P&amp;L'!$E54:$G54)</f>
        <v/>
      </c>
      <c r="AD51" s="11">
        <f>SUM('NDN P&amp;L'!$E54:$G54)</f>
        <v/>
      </c>
      <c r="AE51" s="11">
        <f>SUM('SDN P&amp;L'!$E54:$G54)</f>
        <v/>
      </c>
      <c r="AF51" s="11">
        <f>SUM('LE P&amp;L'!$E54:$G54)</f>
        <v/>
      </c>
      <c r="AG51" s="11">
        <f>SUM('WH P&amp;L'!$E54:$G54)</f>
        <v/>
      </c>
      <c r="AH51" s="11">
        <f>SUM('HS P&amp;L'!$E54:$G54)</f>
        <v/>
      </c>
      <c r="AI51" s="11">
        <f>SUM('FH P&amp;L'!$E54:$G54)</f>
        <v/>
      </c>
      <c r="AJ51" s="11">
        <f>SUM('HAB P&amp;L'!$E54:$G54)</f>
        <v/>
      </c>
      <c r="AK51" s="11">
        <f>SUM('SALT P&amp;L'!$E54:$G54)</f>
        <v/>
      </c>
      <c r="AL51" s="11">
        <f>SUM('KNL HO P&amp;L'!$E54:$G54)+SUM('CCL HO P&amp;L'!$E54:$G54)+SUM('YBHN HO P&amp;L'!$E54:$G54)+SUM('YBN HO P&amp;L'!$E54:$G54)+SUM('Moe2 P&amp;L'!$E54:$G54)</f>
        <v/>
      </c>
      <c r="AM51" s="93">
        <f>SUM(U51:AL51)</f>
        <v/>
      </c>
      <c r="AN51" s="11">
        <f>SUM('ABA P&amp;L'!$H54:$J54)</f>
        <v/>
      </c>
      <c r="AO51" s="11">
        <f>SUM('BK P&amp;L'!$H54:$J54)</f>
        <v/>
      </c>
      <c r="AP51" s="11">
        <f>SUM('BW P&amp;L'!$H54:$J54)</f>
        <v/>
      </c>
      <c r="AQ51" s="11">
        <f>SUM('CED P&amp;L'!$H54:$J54)</f>
        <v/>
      </c>
      <c r="AR51" s="11">
        <f>SUM('HB P&amp;L'!$H54:$J54)</f>
        <v/>
      </c>
      <c r="AS51" s="11">
        <f>SUM('KIN P&amp;L'!$H54:$J54)</f>
        <v/>
      </c>
      <c r="AT51" s="11">
        <f>SUM('MER P&amp;L'!$H54:$J54)</f>
        <v/>
      </c>
      <c r="AU51" s="11">
        <f>SUM('SST P&amp;L'!$H54:$J54)</f>
        <v/>
      </c>
      <c r="AV51" s="11">
        <f>SUM('HDN P&amp;L'!$H54:$J54)</f>
        <v/>
      </c>
      <c r="AW51" s="11">
        <f>SUM('NDN P&amp;L'!$H54:$J54)</f>
        <v/>
      </c>
      <c r="AX51" s="11">
        <f>SUM('SDN P&amp;L'!$H54:$J54)</f>
        <v/>
      </c>
      <c r="AY51" s="11">
        <f>SUM('LE P&amp;L'!$H54:$J54)</f>
        <v/>
      </c>
      <c r="AZ51" s="11">
        <f>SUM('WH P&amp;L'!$H54:$J54)</f>
        <v/>
      </c>
      <c r="BA51" s="11">
        <f>SUM('HS P&amp;L'!$H54:$J54)</f>
        <v/>
      </c>
      <c r="BB51" s="11">
        <f>SUM('FH P&amp;L'!$H54:$J54)</f>
        <v/>
      </c>
      <c r="BC51" s="11">
        <f>SUM('HAB P&amp;L'!$H54:$J54)</f>
        <v/>
      </c>
      <c r="BD51" s="11">
        <f>SUM('SALT P&amp;L'!$H54:$J54)</f>
        <v/>
      </c>
      <c r="BE51" s="11">
        <f>SUM('KNL HO P&amp;L'!$H54:$J54)+SUM('CCL HO P&amp;L'!$H54:$J54)+SUM('YBHN HO P&amp;L'!$H54:$J54)+SUM('YBN HO P&amp;L'!$H54:$J54)+SUM('Moe2 P&amp;L'!$H54:$J54)</f>
        <v/>
      </c>
      <c r="BF51" s="93">
        <f>SUM(AN51:BE51)</f>
        <v/>
      </c>
      <c r="BG51" s="11">
        <f>SUM('ABA P&amp;L'!$K54:$M54)</f>
        <v/>
      </c>
      <c r="BH51" s="11">
        <f>SUM('BK P&amp;L'!$K54:$M54)</f>
        <v/>
      </c>
      <c r="BI51" s="11">
        <f>SUM('BW P&amp;L'!$K54:$M54)</f>
        <v/>
      </c>
      <c r="BJ51" s="11">
        <f>SUM('CED P&amp;L'!$K54:$M54)</f>
        <v/>
      </c>
      <c r="BK51" s="11">
        <f>SUM('HB P&amp;L'!$K54:$M54)</f>
        <v/>
      </c>
      <c r="BL51" s="11">
        <f>SUM('KIN P&amp;L'!$K54:$M54)</f>
        <v/>
      </c>
      <c r="BM51" s="11">
        <f>SUM('MER P&amp;L'!$K54:$M54)</f>
        <v/>
      </c>
      <c r="BN51" s="11">
        <f>SUM('SST P&amp;L'!$K54:$M54)</f>
        <v/>
      </c>
      <c r="BO51" s="11">
        <f>SUM('HDN P&amp;L'!$K54:$M54)</f>
        <v/>
      </c>
      <c r="BP51" s="11">
        <f>SUM('NDN P&amp;L'!$K54:$M54)</f>
        <v/>
      </c>
      <c r="BQ51" s="11">
        <f>SUM('SDN P&amp;L'!$K54:$M54)</f>
        <v/>
      </c>
      <c r="BR51" s="11">
        <f>SUM('LE P&amp;L'!$K54:$M54)</f>
        <v/>
      </c>
      <c r="BS51" s="11">
        <f>SUM('WH P&amp;L'!$K54:$M54)</f>
        <v/>
      </c>
      <c r="BT51" s="11">
        <f>SUM('HS P&amp;L'!$K54:$M54)</f>
        <v/>
      </c>
      <c r="BU51" s="11">
        <f>SUM('FH P&amp;L'!$K54:$M54)</f>
        <v/>
      </c>
      <c r="BV51" s="11">
        <f>SUM('HAB P&amp;L'!$K54:$M54)</f>
        <v/>
      </c>
      <c r="BW51" s="11">
        <f>SUM('SALT P&amp;L'!$K54:$M54)</f>
        <v/>
      </c>
      <c r="BX51" s="11">
        <f>SUM('KNL HO P&amp;L'!$K54:$M54)+SUM('CCL HO P&amp;L'!$K54:$M54)+SUM('YBHN HO P&amp;L'!$K54:$M54)+SUM('YBN HO P&amp;L'!$K54:$M54)+SUM('Moe2 P&amp;L'!$K54:$M54)</f>
        <v/>
      </c>
      <c r="BY51" s="93">
        <f>SUM(BG51:BX51)</f>
        <v/>
      </c>
      <c r="BZ51" s="121">
        <f>BY51+BF51+AM51+T51</f>
        <v/>
      </c>
      <c r="CB51" s="94" t="n"/>
    </row>
    <row r="52" hidden="1" s="393">
      <c r="A52" s="120" t="inlineStr">
        <is>
          <t>HO Health Care</t>
        </is>
      </c>
      <c r="B52" s="11">
        <f>SUM('ABA P&amp;L'!$B55:$D55)</f>
        <v/>
      </c>
      <c r="C52" s="11">
        <f>SUM('BK P&amp;L'!$B55:$D55)</f>
        <v/>
      </c>
      <c r="D52" s="11">
        <f>SUM('BW P&amp;L'!$B55:$D55)</f>
        <v/>
      </c>
      <c r="E52" s="11">
        <f>SUM('CED P&amp;L'!$B55:$D55)</f>
        <v/>
      </c>
      <c r="F52" s="11">
        <f>SUM('HB P&amp;L'!$B55:$D55)</f>
        <v/>
      </c>
      <c r="G52" s="11">
        <f>SUM('KIN P&amp;L'!$B55:$D55)</f>
        <v/>
      </c>
      <c r="H52" s="11">
        <f>SUM('MER P&amp;L'!$B55:$D55)</f>
        <v/>
      </c>
      <c r="I52" s="11">
        <f>SUM('SST P&amp;L'!$B55:$D55)</f>
        <v/>
      </c>
      <c r="J52" s="11">
        <f>SUM('HDN P&amp;L'!$B55:$D55)</f>
        <v/>
      </c>
      <c r="K52" s="11">
        <f>SUM('NDN P&amp;L'!$B55:$D55)</f>
        <v/>
      </c>
      <c r="L52" s="11">
        <f>SUM('SDN P&amp;L'!$B55:$D55)</f>
        <v/>
      </c>
      <c r="M52" s="11">
        <f>SUM('LE P&amp;L'!$B55:$D55)</f>
        <v/>
      </c>
      <c r="N52" s="11">
        <f>SUM('WH P&amp;L'!$B55:$D55)</f>
        <v/>
      </c>
      <c r="O52" s="11">
        <f>SUM('HS P&amp;L'!$B55:$D55)</f>
        <v/>
      </c>
      <c r="P52" s="11">
        <f>SUM('FH P&amp;L'!$B55:$D55)</f>
        <v/>
      </c>
      <c r="Q52" s="11">
        <f>SUM('HAB P&amp;L'!$B55:$D55)</f>
        <v/>
      </c>
      <c r="R52" s="11">
        <f>SUM('SALT P&amp;L'!$B55:$D55)</f>
        <v/>
      </c>
      <c r="S52" s="11">
        <f>SUM('KNL HO P&amp;L'!$B55:$D55)+SUM('CCL HO P&amp;L'!$B55:$D55)+SUM('YBHN HO P&amp;L'!$B55:$D55)+SUM('YBN HO P&amp;L'!$B55:$D55)+SUM('Moe2 P&amp;L'!$B55:$D55)</f>
        <v/>
      </c>
      <c r="T52" s="93">
        <f>SUM(B52:S52)</f>
        <v/>
      </c>
      <c r="U52" s="11">
        <f>SUM('ABA P&amp;L'!$E55:$G55)</f>
        <v/>
      </c>
      <c r="V52" s="11">
        <f>SUM('BK P&amp;L'!$E55:$G55)</f>
        <v/>
      </c>
      <c r="W52" s="11">
        <f>SUM('BW P&amp;L'!$E55:$G55)</f>
        <v/>
      </c>
      <c r="X52" s="11">
        <f>SUM('CED P&amp;L'!$E55:$G55)</f>
        <v/>
      </c>
      <c r="Y52" s="11">
        <f>SUM('HB P&amp;L'!$E55:$G55)</f>
        <v/>
      </c>
      <c r="Z52" s="11">
        <f>SUM('KIN P&amp;L'!$E55:$G55)</f>
        <v/>
      </c>
      <c r="AA52" s="11">
        <f>SUM('MER P&amp;L'!$E55:$G55)</f>
        <v/>
      </c>
      <c r="AB52" s="11">
        <f>SUM('SST P&amp;L'!$E55:$G55)</f>
        <v/>
      </c>
      <c r="AC52" s="11">
        <f>SUM('HDN P&amp;L'!$E55:$G55)</f>
        <v/>
      </c>
      <c r="AD52" s="11">
        <f>SUM('NDN P&amp;L'!$E55:$G55)</f>
        <v/>
      </c>
      <c r="AE52" s="11">
        <f>SUM('SDN P&amp;L'!$E55:$G55)</f>
        <v/>
      </c>
      <c r="AF52" s="11">
        <f>SUM('LE P&amp;L'!$E55:$G55)</f>
        <v/>
      </c>
      <c r="AG52" s="11">
        <f>SUM('WH P&amp;L'!$E55:$G55)</f>
        <v/>
      </c>
      <c r="AH52" s="11">
        <f>SUM('HS P&amp;L'!$E55:$G55)</f>
        <v/>
      </c>
      <c r="AI52" s="11">
        <f>SUM('FH P&amp;L'!$E55:$G55)</f>
        <v/>
      </c>
      <c r="AJ52" s="11">
        <f>SUM('HAB P&amp;L'!$E55:$G55)</f>
        <v/>
      </c>
      <c r="AK52" s="11">
        <f>SUM('SALT P&amp;L'!$E55:$G55)</f>
        <v/>
      </c>
      <c r="AL52" s="11">
        <f>SUM('KNL HO P&amp;L'!$E55:$G55)+SUM('CCL HO P&amp;L'!$E55:$G55)+SUM('YBHN HO P&amp;L'!$E55:$G55)+SUM('YBN HO P&amp;L'!$E55:$G55)+SUM('Moe2 P&amp;L'!$E55:$G55)</f>
        <v/>
      </c>
      <c r="AM52" s="93">
        <f>SUM(U52:AL52)</f>
        <v/>
      </c>
      <c r="AN52" s="11">
        <f>SUM('ABA P&amp;L'!$H55:$J55)</f>
        <v/>
      </c>
      <c r="AO52" s="11">
        <f>SUM('BK P&amp;L'!$H55:$J55)</f>
        <v/>
      </c>
      <c r="AP52" s="11">
        <f>SUM('BW P&amp;L'!$H55:$J55)</f>
        <v/>
      </c>
      <c r="AQ52" s="11">
        <f>SUM('CED P&amp;L'!$H55:$J55)</f>
        <v/>
      </c>
      <c r="AR52" s="11">
        <f>SUM('HB P&amp;L'!$H55:$J55)</f>
        <v/>
      </c>
      <c r="AS52" s="11">
        <f>SUM('KIN P&amp;L'!$H55:$J55)</f>
        <v/>
      </c>
      <c r="AT52" s="11">
        <f>SUM('MER P&amp;L'!$H55:$J55)</f>
        <v/>
      </c>
      <c r="AU52" s="11">
        <f>SUM('SST P&amp;L'!$H55:$J55)</f>
        <v/>
      </c>
      <c r="AV52" s="11">
        <f>SUM('HDN P&amp;L'!$H55:$J55)</f>
        <v/>
      </c>
      <c r="AW52" s="11">
        <f>SUM('NDN P&amp;L'!$H55:$J55)</f>
        <v/>
      </c>
      <c r="AX52" s="11">
        <f>SUM('SDN P&amp;L'!$H55:$J55)</f>
        <v/>
      </c>
      <c r="AY52" s="11">
        <f>SUM('LE P&amp;L'!$H55:$J55)</f>
        <v/>
      </c>
      <c r="AZ52" s="11">
        <f>SUM('WH P&amp;L'!$H55:$J55)</f>
        <v/>
      </c>
      <c r="BA52" s="11">
        <f>SUM('HS P&amp;L'!$H55:$J55)</f>
        <v/>
      </c>
      <c r="BB52" s="11">
        <f>SUM('FH P&amp;L'!$H55:$J55)</f>
        <v/>
      </c>
      <c r="BC52" s="11">
        <f>SUM('HAB P&amp;L'!$H55:$J55)</f>
        <v/>
      </c>
      <c r="BD52" s="11">
        <f>SUM('SALT P&amp;L'!$H55:$J55)</f>
        <v/>
      </c>
      <c r="BE52" s="11">
        <f>SUM('KNL HO P&amp;L'!$H55:$J55)+SUM('CCL HO P&amp;L'!$H55:$J55)+SUM('YBHN HO P&amp;L'!$H55:$J55)+SUM('YBN HO P&amp;L'!$H55:$J55)+SUM('Moe2 P&amp;L'!$H55:$J55)</f>
        <v/>
      </c>
      <c r="BF52" s="93">
        <f>SUM(AN52:BE52)</f>
        <v/>
      </c>
      <c r="BG52" s="11">
        <f>SUM('ABA P&amp;L'!$K55:$M55)</f>
        <v/>
      </c>
      <c r="BH52" s="11">
        <f>SUM('BK P&amp;L'!$K55:$M55)</f>
        <v/>
      </c>
      <c r="BI52" s="11">
        <f>SUM('BW P&amp;L'!$K55:$M55)</f>
        <v/>
      </c>
      <c r="BJ52" s="11">
        <f>SUM('CED P&amp;L'!$K55:$M55)</f>
        <v/>
      </c>
      <c r="BK52" s="11">
        <f>SUM('HB P&amp;L'!$K55:$M55)</f>
        <v/>
      </c>
      <c r="BL52" s="11">
        <f>SUM('KIN P&amp;L'!$K55:$M55)</f>
        <v/>
      </c>
      <c r="BM52" s="11">
        <f>SUM('MER P&amp;L'!$K55:$M55)</f>
        <v/>
      </c>
      <c r="BN52" s="11">
        <f>SUM('SST P&amp;L'!$K55:$M55)</f>
        <v/>
      </c>
      <c r="BO52" s="11">
        <f>SUM('HDN P&amp;L'!$K55:$M55)</f>
        <v/>
      </c>
      <c r="BP52" s="11">
        <f>SUM('NDN P&amp;L'!$K55:$M55)</f>
        <v/>
      </c>
      <c r="BQ52" s="11">
        <f>SUM('SDN P&amp;L'!$K55:$M55)</f>
        <v/>
      </c>
      <c r="BR52" s="11">
        <f>SUM('LE P&amp;L'!$K55:$M55)</f>
        <v/>
      </c>
      <c r="BS52" s="11">
        <f>SUM('WH P&amp;L'!$K55:$M55)</f>
        <v/>
      </c>
      <c r="BT52" s="11">
        <f>SUM('HS P&amp;L'!$K55:$M55)</f>
        <v/>
      </c>
      <c r="BU52" s="11">
        <f>SUM('FH P&amp;L'!$K55:$M55)</f>
        <v/>
      </c>
      <c r="BV52" s="11">
        <f>SUM('HAB P&amp;L'!$K55:$M55)</f>
        <v/>
      </c>
      <c r="BW52" s="11">
        <f>SUM('SALT P&amp;L'!$K55:$M55)</f>
        <v/>
      </c>
      <c r="BX52" s="11">
        <f>SUM('KNL HO P&amp;L'!$K55:$M55)+SUM('CCL HO P&amp;L'!$K55:$M55)+SUM('YBHN HO P&amp;L'!$K55:$M55)+SUM('YBN HO P&amp;L'!$K55:$M55)+SUM('Moe2 P&amp;L'!$K55:$M55)</f>
        <v/>
      </c>
      <c r="BY52" s="93">
        <f>SUM(BG52:BX52)</f>
        <v/>
      </c>
      <c r="BZ52" s="121">
        <f>BY52+BF52+AM52+T52</f>
        <v/>
      </c>
      <c r="CB52" s="94" t="n"/>
    </row>
    <row r="53" hidden="1" s="393">
      <c r="A53" s="120" t="inlineStr">
        <is>
          <t>HO Pension</t>
        </is>
      </c>
      <c r="B53" s="11">
        <f>SUM('ABA P&amp;L'!$B56:$D56)</f>
        <v/>
      </c>
      <c r="C53" s="11">
        <f>SUM('BK P&amp;L'!$B56:$D56)</f>
        <v/>
      </c>
      <c r="D53" s="11">
        <f>SUM('BW P&amp;L'!$B56:$D56)</f>
        <v/>
      </c>
      <c r="E53" s="11">
        <f>SUM('CED P&amp;L'!$B56:$D56)</f>
        <v/>
      </c>
      <c r="F53" s="11">
        <f>SUM('HB P&amp;L'!$B56:$D56)</f>
        <v/>
      </c>
      <c r="G53" s="11">
        <f>SUM('KIN P&amp;L'!$B56:$D56)</f>
        <v/>
      </c>
      <c r="H53" s="11">
        <f>SUM('MER P&amp;L'!$B56:$D56)</f>
        <v/>
      </c>
      <c r="I53" s="11">
        <f>SUM('SST P&amp;L'!$B56:$D56)</f>
        <v/>
      </c>
      <c r="J53" s="11">
        <f>SUM('HDN P&amp;L'!$B56:$D56)</f>
        <v/>
      </c>
      <c r="K53" s="11">
        <f>SUM('NDN P&amp;L'!$B56:$D56)</f>
        <v/>
      </c>
      <c r="L53" s="11">
        <f>SUM('SDN P&amp;L'!$B56:$D56)</f>
        <v/>
      </c>
      <c r="M53" s="11">
        <f>SUM('LE P&amp;L'!$B56:$D56)</f>
        <v/>
      </c>
      <c r="N53" s="11">
        <f>SUM('WH P&amp;L'!$B56:$D56)</f>
        <v/>
      </c>
      <c r="O53" s="11">
        <f>SUM('HS P&amp;L'!$B56:$D56)</f>
        <v/>
      </c>
      <c r="P53" s="11">
        <f>SUM('FH P&amp;L'!$B56:$D56)</f>
        <v/>
      </c>
      <c r="Q53" s="11">
        <f>SUM('HAB P&amp;L'!$B56:$D56)</f>
        <v/>
      </c>
      <c r="R53" s="11">
        <f>SUM('SALT P&amp;L'!$B56:$D56)</f>
        <v/>
      </c>
      <c r="S53" s="11">
        <f>SUM('KNL HO P&amp;L'!$B56:$D56)+SUM('CCL HO P&amp;L'!$B56:$D56)+SUM('YBHN HO P&amp;L'!$B56:$D56)+SUM('YBN HO P&amp;L'!$B56:$D56)+SUM('Moe2 P&amp;L'!$B56:$D56)</f>
        <v/>
      </c>
      <c r="T53" s="93">
        <f>SUM(B53:S53)</f>
        <v/>
      </c>
      <c r="U53" s="11">
        <f>SUM('ABA P&amp;L'!$E56:$G56)</f>
        <v/>
      </c>
      <c r="V53" s="11">
        <f>SUM('BK P&amp;L'!$E56:$G56)</f>
        <v/>
      </c>
      <c r="W53" s="11">
        <f>SUM('BW P&amp;L'!$E56:$G56)</f>
        <v/>
      </c>
      <c r="X53" s="11">
        <f>SUM('CED P&amp;L'!$E56:$G56)</f>
        <v/>
      </c>
      <c r="Y53" s="11">
        <f>SUM('HB P&amp;L'!$E56:$G56)</f>
        <v/>
      </c>
      <c r="Z53" s="11">
        <f>SUM('KIN P&amp;L'!$E56:$G56)</f>
        <v/>
      </c>
      <c r="AA53" s="11">
        <f>SUM('MER P&amp;L'!$E56:$G56)</f>
        <v/>
      </c>
      <c r="AB53" s="11">
        <f>SUM('SST P&amp;L'!$E56:$G56)</f>
        <v/>
      </c>
      <c r="AC53" s="11">
        <f>SUM('HDN P&amp;L'!$E56:$G56)</f>
        <v/>
      </c>
      <c r="AD53" s="11">
        <f>SUM('NDN P&amp;L'!$E56:$G56)</f>
        <v/>
      </c>
      <c r="AE53" s="11">
        <f>SUM('SDN P&amp;L'!$E56:$G56)</f>
        <v/>
      </c>
      <c r="AF53" s="11">
        <f>SUM('LE P&amp;L'!$E56:$G56)</f>
        <v/>
      </c>
      <c r="AG53" s="11">
        <f>SUM('WH P&amp;L'!$E56:$G56)</f>
        <v/>
      </c>
      <c r="AH53" s="11">
        <f>SUM('HS P&amp;L'!$E56:$G56)</f>
        <v/>
      </c>
      <c r="AI53" s="11">
        <f>SUM('FH P&amp;L'!$E56:$G56)</f>
        <v/>
      </c>
      <c r="AJ53" s="11">
        <f>SUM('HAB P&amp;L'!$E56:$G56)</f>
        <v/>
      </c>
      <c r="AK53" s="11">
        <f>SUM('SALT P&amp;L'!$E56:$G56)</f>
        <v/>
      </c>
      <c r="AL53" s="11">
        <f>SUM('KNL HO P&amp;L'!$E56:$G56)+SUM('CCL HO P&amp;L'!$E56:$G56)+SUM('YBHN HO P&amp;L'!$E56:$G56)+SUM('YBN HO P&amp;L'!$E56:$G56)+SUM('Moe2 P&amp;L'!$E56:$G56)</f>
        <v/>
      </c>
      <c r="AM53" s="93">
        <f>SUM(U53:AL53)</f>
        <v/>
      </c>
      <c r="AN53" s="11">
        <f>SUM('ABA P&amp;L'!$H56:$J56)</f>
        <v/>
      </c>
      <c r="AO53" s="11">
        <f>SUM('BK P&amp;L'!$H56:$J56)</f>
        <v/>
      </c>
      <c r="AP53" s="11">
        <f>SUM('BW P&amp;L'!$H56:$J56)</f>
        <v/>
      </c>
      <c r="AQ53" s="11">
        <f>SUM('CED P&amp;L'!$H56:$J56)</f>
        <v/>
      </c>
      <c r="AR53" s="11">
        <f>SUM('HB P&amp;L'!$H56:$J56)</f>
        <v/>
      </c>
      <c r="AS53" s="11">
        <f>SUM('KIN P&amp;L'!$H56:$J56)</f>
        <v/>
      </c>
      <c r="AT53" s="11">
        <f>SUM('MER P&amp;L'!$H56:$J56)</f>
        <v/>
      </c>
      <c r="AU53" s="11">
        <f>SUM('SST P&amp;L'!$H56:$J56)</f>
        <v/>
      </c>
      <c r="AV53" s="11">
        <f>SUM('HDN P&amp;L'!$H56:$J56)</f>
        <v/>
      </c>
      <c r="AW53" s="11">
        <f>SUM('NDN P&amp;L'!$H56:$J56)</f>
        <v/>
      </c>
      <c r="AX53" s="11">
        <f>SUM('SDN P&amp;L'!$H56:$J56)</f>
        <v/>
      </c>
      <c r="AY53" s="11">
        <f>SUM('LE P&amp;L'!$H56:$J56)</f>
        <v/>
      </c>
      <c r="AZ53" s="11">
        <f>SUM('WH P&amp;L'!$H56:$J56)</f>
        <v/>
      </c>
      <c r="BA53" s="11">
        <f>SUM('HS P&amp;L'!$H56:$J56)</f>
        <v/>
      </c>
      <c r="BB53" s="11">
        <f>SUM('FH P&amp;L'!$H56:$J56)</f>
        <v/>
      </c>
      <c r="BC53" s="11">
        <f>SUM('HAB P&amp;L'!$H56:$J56)</f>
        <v/>
      </c>
      <c r="BD53" s="11">
        <f>SUM('SALT P&amp;L'!$H56:$J56)</f>
        <v/>
      </c>
      <c r="BE53" s="11">
        <f>SUM('KNL HO P&amp;L'!$H56:$J56)+SUM('CCL HO P&amp;L'!$H56:$J56)+SUM('YBHN HO P&amp;L'!$H56:$J56)+SUM('YBN HO P&amp;L'!$H56:$J56)+SUM('Moe2 P&amp;L'!$H56:$J56)</f>
        <v/>
      </c>
      <c r="BF53" s="93">
        <f>SUM(AN53:BE53)</f>
        <v/>
      </c>
      <c r="BG53" s="11">
        <f>SUM('ABA P&amp;L'!$K56:$M56)</f>
        <v/>
      </c>
      <c r="BH53" s="11">
        <f>SUM('BK P&amp;L'!$K56:$M56)</f>
        <v/>
      </c>
      <c r="BI53" s="11">
        <f>SUM('BW P&amp;L'!$K56:$M56)</f>
        <v/>
      </c>
      <c r="BJ53" s="11">
        <f>SUM('CED P&amp;L'!$K56:$M56)</f>
        <v/>
      </c>
      <c r="BK53" s="11">
        <f>SUM('HB P&amp;L'!$K56:$M56)</f>
        <v/>
      </c>
      <c r="BL53" s="11">
        <f>SUM('KIN P&amp;L'!$K56:$M56)</f>
        <v/>
      </c>
      <c r="BM53" s="11">
        <f>SUM('MER P&amp;L'!$K56:$M56)</f>
        <v/>
      </c>
      <c r="BN53" s="11">
        <f>SUM('SST P&amp;L'!$K56:$M56)</f>
        <v/>
      </c>
      <c r="BO53" s="11">
        <f>SUM('HDN P&amp;L'!$K56:$M56)</f>
        <v/>
      </c>
      <c r="BP53" s="11">
        <f>SUM('NDN P&amp;L'!$K56:$M56)</f>
        <v/>
      </c>
      <c r="BQ53" s="11">
        <f>SUM('SDN P&amp;L'!$K56:$M56)</f>
        <v/>
      </c>
      <c r="BR53" s="11">
        <f>SUM('LE P&amp;L'!$K56:$M56)</f>
        <v/>
      </c>
      <c r="BS53" s="11">
        <f>SUM('WH P&amp;L'!$K56:$M56)</f>
        <v/>
      </c>
      <c r="BT53" s="11">
        <f>SUM('HS P&amp;L'!$K56:$M56)</f>
        <v/>
      </c>
      <c r="BU53" s="11">
        <f>SUM('FH P&amp;L'!$K56:$M56)</f>
        <v/>
      </c>
      <c r="BV53" s="11">
        <f>SUM('HAB P&amp;L'!$K56:$M56)</f>
        <v/>
      </c>
      <c r="BW53" s="11">
        <f>SUM('SALT P&amp;L'!$K56:$M56)</f>
        <v/>
      </c>
      <c r="BX53" s="11">
        <f>SUM('KNL HO P&amp;L'!$K56:$M56)+SUM('CCL HO P&amp;L'!$K56:$M56)+SUM('YBHN HO P&amp;L'!$K56:$M56)+SUM('YBN HO P&amp;L'!$K56:$M56)+SUM('Moe2 P&amp;L'!$K56:$M56)</f>
        <v/>
      </c>
      <c r="BY53" s="93">
        <f>SUM(BG53:BX53)</f>
        <v/>
      </c>
      <c r="BZ53" s="121">
        <f>BY53+BF53+AM53+T53</f>
        <v/>
      </c>
      <c r="CB53" s="94" t="n"/>
    </row>
    <row r="54" hidden="1" s="393">
      <c r="A54" s="120" t="inlineStr">
        <is>
          <t>Staff Entertaining</t>
        </is>
      </c>
      <c r="B54" s="11">
        <f>SUM('ABA P&amp;L'!$B57:$D57)</f>
        <v/>
      </c>
      <c r="C54" s="11">
        <f>SUM('BK P&amp;L'!$B57:$D57)</f>
        <v/>
      </c>
      <c r="D54" s="11">
        <f>SUM('BW P&amp;L'!$B57:$D57)</f>
        <v/>
      </c>
      <c r="E54" s="11">
        <f>SUM('CED P&amp;L'!$B57:$D57)</f>
        <v/>
      </c>
      <c r="F54" s="11">
        <f>SUM('HB P&amp;L'!$B57:$D57)</f>
        <v/>
      </c>
      <c r="G54" s="11">
        <f>SUM('KIN P&amp;L'!$B57:$D57)</f>
        <v/>
      </c>
      <c r="H54" s="11">
        <f>SUM('MER P&amp;L'!$B57:$D57)</f>
        <v/>
      </c>
      <c r="I54" s="11">
        <f>SUM('SST P&amp;L'!$B57:$D57)</f>
        <v/>
      </c>
      <c r="J54" s="11">
        <f>SUM('HDN P&amp;L'!$B57:$D57)</f>
        <v/>
      </c>
      <c r="K54" s="11">
        <f>SUM('NDN P&amp;L'!$B57:$D57)</f>
        <v/>
      </c>
      <c r="L54" s="11">
        <f>SUM('SDN P&amp;L'!$B57:$D57)</f>
        <v/>
      </c>
      <c r="M54" s="11">
        <f>SUM('LE P&amp;L'!$B57:$D57)</f>
        <v/>
      </c>
      <c r="N54" s="11">
        <f>SUM('WH P&amp;L'!$B57:$D57)</f>
        <v/>
      </c>
      <c r="O54" s="11">
        <f>SUM('HS P&amp;L'!$B57:$D57)</f>
        <v/>
      </c>
      <c r="P54" s="11">
        <f>SUM('FH P&amp;L'!$B57:$D57)</f>
        <v/>
      </c>
      <c r="Q54" s="11">
        <f>SUM('HAB P&amp;L'!$B57:$D57)</f>
        <v/>
      </c>
      <c r="R54" s="11">
        <f>SUM('SALT P&amp;L'!$B57:$D57)</f>
        <v/>
      </c>
      <c r="S54" s="11">
        <f>SUM('KNL HO P&amp;L'!$B57:$D57)+SUM('CCL HO P&amp;L'!$B57:$D57)+SUM('YBHN HO P&amp;L'!$B57:$D57)+SUM('YBN HO P&amp;L'!$B57:$D57)+SUM('Moe2 P&amp;L'!$B57:$D57)</f>
        <v/>
      </c>
      <c r="T54" s="93">
        <f>SUM(B54:S54)</f>
        <v/>
      </c>
      <c r="U54" s="11">
        <f>SUM('ABA P&amp;L'!$E57:$G57)</f>
        <v/>
      </c>
      <c r="V54" s="11">
        <f>SUM('BK P&amp;L'!$E57:$G57)</f>
        <v/>
      </c>
      <c r="W54" s="11">
        <f>SUM('BW P&amp;L'!$E57:$G57)</f>
        <v/>
      </c>
      <c r="X54" s="11">
        <f>SUM('CED P&amp;L'!$E57:$G57)</f>
        <v/>
      </c>
      <c r="Y54" s="11">
        <f>SUM('HB P&amp;L'!$E57:$G57)</f>
        <v/>
      </c>
      <c r="Z54" s="11">
        <f>SUM('KIN P&amp;L'!$E57:$G57)</f>
        <v/>
      </c>
      <c r="AA54" s="11">
        <f>SUM('MER P&amp;L'!$E57:$G57)</f>
        <v/>
      </c>
      <c r="AB54" s="11">
        <f>SUM('SST P&amp;L'!$E57:$G57)</f>
        <v/>
      </c>
      <c r="AC54" s="11">
        <f>SUM('HDN P&amp;L'!$E57:$G57)</f>
        <v/>
      </c>
      <c r="AD54" s="11">
        <f>SUM('NDN P&amp;L'!$E57:$G57)</f>
        <v/>
      </c>
      <c r="AE54" s="11">
        <f>SUM('SDN P&amp;L'!$E57:$G57)</f>
        <v/>
      </c>
      <c r="AF54" s="11">
        <f>SUM('LE P&amp;L'!$E57:$G57)</f>
        <v/>
      </c>
      <c r="AG54" s="11">
        <f>SUM('WH P&amp;L'!$E57:$G57)</f>
        <v/>
      </c>
      <c r="AH54" s="11">
        <f>SUM('HS P&amp;L'!$E57:$G57)</f>
        <v/>
      </c>
      <c r="AI54" s="11">
        <f>SUM('FH P&amp;L'!$E57:$G57)</f>
        <v/>
      </c>
      <c r="AJ54" s="11">
        <f>SUM('HAB P&amp;L'!$E57:$G57)</f>
        <v/>
      </c>
      <c r="AK54" s="11">
        <f>SUM('SALT P&amp;L'!$E57:$G57)</f>
        <v/>
      </c>
      <c r="AL54" s="11">
        <f>SUM('KNL HO P&amp;L'!$E57:$G57)+SUM('CCL HO P&amp;L'!$E57:$G57)+SUM('YBHN HO P&amp;L'!$E57:$G57)+SUM('YBN HO P&amp;L'!$E57:$G57)+SUM('Moe2 P&amp;L'!$E57:$G57)</f>
        <v/>
      </c>
      <c r="AM54" s="93">
        <f>SUM(U54:AL54)</f>
        <v/>
      </c>
      <c r="AN54" s="11">
        <f>SUM('ABA P&amp;L'!$H57:$J57)</f>
        <v/>
      </c>
      <c r="AO54" s="11">
        <f>SUM('BK P&amp;L'!$H57:$J57)</f>
        <v/>
      </c>
      <c r="AP54" s="11">
        <f>SUM('BW P&amp;L'!$H57:$J57)</f>
        <v/>
      </c>
      <c r="AQ54" s="11">
        <f>SUM('CED P&amp;L'!$H57:$J57)</f>
        <v/>
      </c>
      <c r="AR54" s="11">
        <f>SUM('HB P&amp;L'!$H57:$J57)</f>
        <v/>
      </c>
      <c r="AS54" s="11">
        <f>SUM('KIN P&amp;L'!$H57:$J57)</f>
        <v/>
      </c>
      <c r="AT54" s="11">
        <f>SUM('MER P&amp;L'!$H57:$J57)</f>
        <v/>
      </c>
      <c r="AU54" s="11">
        <f>SUM('SST P&amp;L'!$H57:$J57)</f>
        <v/>
      </c>
      <c r="AV54" s="11">
        <f>SUM('HDN P&amp;L'!$H57:$J57)</f>
        <v/>
      </c>
      <c r="AW54" s="11">
        <f>SUM('NDN P&amp;L'!$H57:$J57)</f>
        <v/>
      </c>
      <c r="AX54" s="11">
        <f>SUM('SDN P&amp;L'!$H57:$J57)</f>
        <v/>
      </c>
      <c r="AY54" s="11">
        <f>SUM('LE P&amp;L'!$H57:$J57)</f>
        <v/>
      </c>
      <c r="AZ54" s="11">
        <f>SUM('WH P&amp;L'!$H57:$J57)</f>
        <v/>
      </c>
      <c r="BA54" s="11">
        <f>SUM('HS P&amp;L'!$H57:$J57)</f>
        <v/>
      </c>
      <c r="BB54" s="11">
        <f>SUM('FH P&amp;L'!$H57:$J57)</f>
        <v/>
      </c>
      <c r="BC54" s="11">
        <f>SUM('HAB P&amp;L'!$H57:$J57)</f>
        <v/>
      </c>
      <c r="BD54" s="11">
        <f>SUM('SALT P&amp;L'!$H57:$J57)</f>
        <v/>
      </c>
      <c r="BE54" s="11">
        <f>SUM('KNL HO P&amp;L'!$H57:$J57)+SUM('CCL HO P&amp;L'!$H57:$J57)+SUM('YBHN HO P&amp;L'!$H57:$J57)+SUM('YBN HO P&amp;L'!$H57:$J57)+SUM('Moe2 P&amp;L'!$H57:$J57)</f>
        <v/>
      </c>
      <c r="BF54" s="93">
        <f>SUM(AN54:BE54)</f>
        <v/>
      </c>
      <c r="BG54" s="11">
        <f>SUM('ABA P&amp;L'!$K57:$M57)</f>
        <v/>
      </c>
      <c r="BH54" s="11">
        <f>SUM('BK P&amp;L'!$K57:$M57)</f>
        <v/>
      </c>
      <c r="BI54" s="11">
        <f>SUM('BW P&amp;L'!$K57:$M57)</f>
        <v/>
      </c>
      <c r="BJ54" s="11">
        <f>SUM('CED P&amp;L'!$K57:$M57)</f>
        <v/>
      </c>
      <c r="BK54" s="11">
        <f>SUM('HB P&amp;L'!$K57:$M57)</f>
        <v/>
      </c>
      <c r="BL54" s="11">
        <f>SUM('KIN P&amp;L'!$K57:$M57)</f>
        <v/>
      </c>
      <c r="BM54" s="11">
        <f>SUM('MER P&amp;L'!$K57:$M57)</f>
        <v/>
      </c>
      <c r="BN54" s="11">
        <f>SUM('SST P&amp;L'!$K57:$M57)</f>
        <v/>
      </c>
      <c r="BO54" s="11">
        <f>SUM('HDN P&amp;L'!$K57:$M57)</f>
        <v/>
      </c>
      <c r="BP54" s="11">
        <f>SUM('NDN P&amp;L'!$K57:$M57)</f>
        <v/>
      </c>
      <c r="BQ54" s="11">
        <f>SUM('SDN P&amp;L'!$K57:$M57)</f>
        <v/>
      </c>
      <c r="BR54" s="11">
        <f>SUM('LE P&amp;L'!$K57:$M57)</f>
        <v/>
      </c>
      <c r="BS54" s="11">
        <f>SUM('WH P&amp;L'!$K57:$M57)</f>
        <v/>
      </c>
      <c r="BT54" s="11">
        <f>SUM('HS P&amp;L'!$K57:$M57)</f>
        <v/>
      </c>
      <c r="BU54" s="11">
        <f>SUM('FH P&amp;L'!$K57:$M57)</f>
        <v/>
      </c>
      <c r="BV54" s="11">
        <f>SUM('HAB P&amp;L'!$K57:$M57)</f>
        <v/>
      </c>
      <c r="BW54" s="11">
        <f>SUM('SALT P&amp;L'!$K57:$M57)</f>
        <v/>
      </c>
      <c r="BX54" s="11">
        <f>SUM('KNL HO P&amp;L'!$K57:$M57)+SUM('CCL HO P&amp;L'!$K57:$M57)+SUM('YBHN HO P&amp;L'!$K57:$M57)+SUM('YBN HO P&amp;L'!$K57:$M57)+SUM('Moe2 P&amp;L'!$K57:$M57)</f>
        <v/>
      </c>
      <c r="BY54" s="93">
        <f>SUM(BG54:BX54)</f>
        <v/>
      </c>
      <c r="BZ54" s="121">
        <f>BY54+BF54+AM54+T54</f>
        <v/>
      </c>
      <c r="CB54" s="94" t="n"/>
    </row>
    <row r="55" hidden="1" s="393">
      <c r="A55" s="120" t="inlineStr">
        <is>
          <t>Business Insurance</t>
        </is>
      </c>
      <c r="B55" s="11">
        <f>SUM('ABA P&amp;L'!$B58:$D58)</f>
        <v/>
      </c>
      <c r="C55" s="11">
        <f>SUM('BK P&amp;L'!$B58:$D58)</f>
        <v/>
      </c>
      <c r="D55" s="11">
        <f>SUM('BW P&amp;L'!$B58:$D58)</f>
        <v/>
      </c>
      <c r="E55" s="11">
        <f>SUM('CED P&amp;L'!$B58:$D58)</f>
        <v/>
      </c>
      <c r="F55" s="11">
        <f>SUM('HB P&amp;L'!$B58:$D58)</f>
        <v/>
      </c>
      <c r="G55" s="11">
        <f>SUM('KIN P&amp;L'!$B58:$D58)</f>
        <v/>
      </c>
      <c r="H55" s="11">
        <f>SUM('MER P&amp;L'!$B58:$D58)</f>
        <v/>
      </c>
      <c r="I55" s="11">
        <f>SUM('SST P&amp;L'!$B58:$D58)</f>
        <v/>
      </c>
      <c r="J55" s="11">
        <f>SUM('HDN P&amp;L'!$B58:$D58)</f>
        <v/>
      </c>
      <c r="K55" s="11">
        <f>SUM('NDN P&amp;L'!$B58:$D58)</f>
        <v/>
      </c>
      <c r="L55" s="11">
        <f>SUM('SDN P&amp;L'!$B58:$D58)</f>
        <v/>
      </c>
      <c r="M55" s="11">
        <f>SUM('LE P&amp;L'!$B58:$D58)</f>
        <v/>
      </c>
      <c r="N55" s="11">
        <f>SUM('WH P&amp;L'!$B58:$D58)</f>
        <v/>
      </c>
      <c r="O55" s="11">
        <f>SUM('HS P&amp;L'!$B58:$D58)</f>
        <v/>
      </c>
      <c r="P55" s="11">
        <f>SUM('FH P&amp;L'!$B58:$D58)</f>
        <v/>
      </c>
      <c r="Q55" s="11">
        <f>SUM('HAB P&amp;L'!$B58:$D58)</f>
        <v/>
      </c>
      <c r="R55" s="11">
        <f>SUM('SALT P&amp;L'!$B58:$D58)</f>
        <v/>
      </c>
      <c r="S55" s="11">
        <f>SUM('KNL HO P&amp;L'!$B58:$D58)+SUM('CCL HO P&amp;L'!$B58:$D58)+SUM('YBHN HO P&amp;L'!$B58:$D58)+SUM('YBN HO P&amp;L'!$B58:$D58)+SUM('Moe2 P&amp;L'!$B58:$D58)</f>
        <v/>
      </c>
      <c r="T55" s="93">
        <f>SUM(B55:S55)</f>
        <v/>
      </c>
      <c r="U55" s="11">
        <f>SUM('ABA P&amp;L'!$E58:$G58)</f>
        <v/>
      </c>
      <c r="V55" s="11">
        <f>SUM('BK P&amp;L'!$E58:$G58)</f>
        <v/>
      </c>
      <c r="W55" s="11">
        <f>SUM('BW P&amp;L'!$E58:$G58)</f>
        <v/>
      </c>
      <c r="X55" s="11">
        <f>SUM('CED P&amp;L'!$E58:$G58)</f>
        <v/>
      </c>
      <c r="Y55" s="11">
        <f>SUM('HB P&amp;L'!$E58:$G58)</f>
        <v/>
      </c>
      <c r="Z55" s="11">
        <f>SUM('KIN P&amp;L'!$E58:$G58)</f>
        <v/>
      </c>
      <c r="AA55" s="11">
        <f>SUM('MER P&amp;L'!$E58:$G58)</f>
        <v/>
      </c>
      <c r="AB55" s="11">
        <f>SUM('SST P&amp;L'!$E58:$G58)</f>
        <v/>
      </c>
      <c r="AC55" s="11">
        <f>SUM('HDN P&amp;L'!$E58:$G58)</f>
        <v/>
      </c>
      <c r="AD55" s="11">
        <f>SUM('NDN P&amp;L'!$E58:$G58)</f>
        <v/>
      </c>
      <c r="AE55" s="11">
        <f>SUM('SDN P&amp;L'!$E58:$G58)</f>
        <v/>
      </c>
      <c r="AF55" s="11">
        <f>SUM('LE P&amp;L'!$E58:$G58)</f>
        <v/>
      </c>
      <c r="AG55" s="11">
        <f>SUM('WH P&amp;L'!$E58:$G58)</f>
        <v/>
      </c>
      <c r="AH55" s="11">
        <f>SUM('HS P&amp;L'!$E58:$G58)</f>
        <v/>
      </c>
      <c r="AI55" s="11">
        <f>SUM('FH P&amp;L'!$E58:$G58)</f>
        <v/>
      </c>
      <c r="AJ55" s="11">
        <f>SUM('HAB P&amp;L'!$E58:$G58)</f>
        <v/>
      </c>
      <c r="AK55" s="11">
        <f>SUM('SALT P&amp;L'!$E58:$G58)</f>
        <v/>
      </c>
      <c r="AL55" s="11">
        <f>SUM('KNL HO P&amp;L'!$E58:$G58)+SUM('CCL HO P&amp;L'!$E58:$G58)+SUM('YBHN HO P&amp;L'!$E58:$G58)+SUM('YBN HO P&amp;L'!$E58:$G58)+SUM('Moe2 P&amp;L'!$E58:$G58)</f>
        <v/>
      </c>
      <c r="AM55" s="93">
        <f>SUM(U55:AL55)</f>
        <v/>
      </c>
      <c r="AN55" s="11">
        <f>SUM('ABA P&amp;L'!$H58:$J58)</f>
        <v/>
      </c>
      <c r="AO55" s="11">
        <f>SUM('BK P&amp;L'!$H58:$J58)</f>
        <v/>
      </c>
      <c r="AP55" s="11">
        <f>SUM('BW P&amp;L'!$H58:$J58)</f>
        <v/>
      </c>
      <c r="AQ55" s="11">
        <f>SUM('CED P&amp;L'!$H58:$J58)</f>
        <v/>
      </c>
      <c r="AR55" s="11">
        <f>SUM('HB P&amp;L'!$H58:$J58)</f>
        <v/>
      </c>
      <c r="AS55" s="11">
        <f>SUM('KIN P&amp;L'!$H58:$J58)</f>
        <v/>
      </c>
      <c r="AT55" s="11">
        <f>SUM('MER P&amp;L'!$H58:$J58)</f>
        <v/>
      </c>
      <c r="AU55" s="11">
        <f>SUM('SST P&amp;L'!$H58:$J58)</f>
        <v/>
      </c>
      <c r="AV55" s="11">
        <f>SUM('HDN P&amp;L'!$H58:$J58)</f>
        <v/>
      </c>
      <c r="AW55" s="11">
        <f>SUM('NDN P&amp;L'!$H58:$J58)</f>
        <v/>
      </c>
      <c r="AX55" s="11">
        <f>SUM('SDN P&amp;L'!$H58:$J58)</f>
        <v/>
      </c>
      <c r="AY55" s="11">
        <f>SUM('LE P&amp;L'!$H58:$J58)</f>
        <v/>
      </c>
      <c r="AZ55" s="11">
        <f>SUM('WH P&amp;L'!$H58:$J58)</f>
        <v/>
      </c>
      <c r="BA55" s="11">
        <f>SUM('HS P&amp;L'!$H58:$J58)</f>
        <v/>
      </c>
      <c r="BB55" s="11">
        <f>SUM('FH P&amp;L'!$H58:$J58)</f>
        <v/>
      </c>
      <c r="BC55" s="11">
        <f>SUM('HAB P&amp;L'!$H58:$J58)</f>
        <v/>
      </c>
      <c r="BD55" s="11">
        <f>SUM('SALT P&amp;L'!$H58:$J58)</f>
        <v/>
      </c>
      <c r="BE55" s="11">
        <f>SUM('KNL HO P&amp;L'!$H58:$J58)+SUM('CCL HO P&amp;L'!$H58:$J58)+SUM('YBHN HO P&amp;L'!$H58:$J58)+SUM('YBN HO P&amp;L'!$H58:$J58)+SUM('Moe2 P&amp;L'!$H58:$J58)</f>
        <v/>
      </c>
      <c r="BF55" s="93">
        <f>SUM(AN55:BE55)</f>
        <v/>
      </c>
      <c r="BG55" s="11">
        <f>SUM('ABA P&amp;L'!$K58:$M58)</f>
        <v/>
      </c>
      <c r="BH55" s="11">
        <f>SUM('BK P&amp;L'!$K58:$M58)</f>
        <v/>
      </c>
      <c r="BI55" s="11">
        <f>SUM('BW P&amp;L'!$K58:$M58)</f>
        <v/>
      </c>
      <c r="BJ55" s="11">
        <f>SUM('CED P&amp;L'!$K58:$M58)</f>
        <v/>
      </c>
      <c r="BK55" s="11">
        <f>SUM('HB P&amp;L'!$K58:$M58)</f>
        <v/>
      </c>
      <c r="BL55" s="11">
        <f>SUM('KIN P&amp;L'!$K58:$M58)</f>
        <v/>
      </c>
      <c r="BM55" s="11">
        <f>SUM('MER P&amp;L'!$K58:$M58)</f>
        <v/>
      </c>
      <c r="BN55" s="11">
        <f>SUM('SST P&amp;L'!$K58:$M58)</f>
        <v/>
      </c>
      <c r="BO55" s="11">
        <f>SUM('HDN P&amp;L'!$K58:$M58)</f>
        <v/>
      </c>
      <c r="BP55" s="11">
        <f>SUM('NDN P&amp;L'!$K58:$M58)</f>
        <v/>
      </c>
      <c r="BQ55" s="11">
        <f>SUM('SDN P&amp;L'!$K58:$M58)</f>
        <v/>
      </c>
      <c r="BR55" s="11">
        <f>SUM('LE P&amp;L'!$K58:$M58)</f>
        <v/>
      </c>
      <c r="BS55" s="11">
        <f>SUM('WH P&amp;L'!$K58:$M58)</f>
        <v/>
      </c>
      <c r="BT55" s="11">
        <f>SUM('HS P&amp;L'!$K58:$M58)</f>
        <v/>
      </c>
      <c r="BU55" s="11">
        <f>SUM('FH P&amp;L'!$K58:$M58)</f>
        <v/>
      </c>
      <c r="BV55" s="11">
        <f>SUM('HAB P&amp;L'!$K58:$M58)</f>
        <v/>
      </c>
      <c r="BW55" s="11">
        <f>SUM('SALT P&amp;L'!$K58:$M58)</f>
        <v/>
      </c>
      <c r="BX55" s="11">
        <f>SUM('KNL HO P&amp;L'!$K58:$M58)+SUM('CCL HO P&amp;L'!$K58:$M58)+SUM('YBHN HO P&amp;L'!$K58:$M58)+SUM('YBN HO P&amp;L'!$K58:$M58)+SUM('Moe2 P&amp;L'!$K58:$M58)</f>
        <v/>
      </c>
      <c r="BY55" s="93">
        <f>SUM(BG55:BX55)</f>
        <v/>
      </c>
      <c r="BZ55" s="121">
        <f>BY55+BF55+AM55+T55</f>
        <v/>
      </c>
      <c r="CB55" s="94" t="n"/>
    </row>
    <row r="56" hidden="1" s="393">
      <c r="A56" s="120" t="inlineStr">
        <is>
          <t>IT Support</t>
        </is>
      </c>
      <c r="B56" s="11">
        <f>SUM('ABA P&amp;L'!$B59:$D59)</f>
        <v/>
      </c>
      <c r="C56" s="11">
        <f>SUM('BK P&amp;L'!$B59:$D59)</f>
        <v/>
      </c>
      <c r="D56" s="11">
        <f>SUM('BW P&amp;L'!$B59:$D59)</f>
        <v/>
      </c>
      <c r="E56" s="11">
        <f>SUM('CED P&amp;L'!$B59:$D59)</f>
        <v/>
      </c>
      <c r="F56" s="11">
        <f>SUM('HB P&amp;L'!$B59:$D59)</f>
        <v/>
      </c>
      <c r="G56" s="11">
        <f>SUM('KIN P&amp;L'!$B59:$D59)</f>
        <v/>
      </c>
      <c r="H56" s="11">
        <f>SUM('MER P&amp;L'!$B59:$D59)</f>
        <v/>
      </c>
      <c r="I56" s="11">
        <f>SUM('SST P&amp;L'!$B59:$D59)</f>
        <v/>
      </c>
      <c r="J56" s="11">
        <f>SUM('HDN P&amp;L'!$B59:$D59)</f>
        <v/>
      </c>
      <c r="K56" s="11">
        <f>SUM('NDN P&amp;L'!$B59:$D59)</f>
        <v/>
      </c>
      <c r="L56" s="11">
        <f>SUM('SDN P&amp;L'!$B59:$D59)</f>
        <v/>
      </c>
      <c r="M56" s="11">
        <f>SUM('LE P&amp;L'!$B59:$D59)</f>
        <v/>
      </c>
      <c r="N56" s="11">
        <f>SUM('WH P&amp;L'!$B59:$D59)</f>
        <v/>
      </c>
      <c r="O56" s="11">
        <f>SUM('HS P&amp;L'!$B59:$D59)</f>
        <v/>
      </c>
      <c r="P56" s="11">
        <f>SUM('FH P&amp;L'!$B59:$D59)</f>
        <v/>
      </c>
      <c r="Q56" s="11">
        <f>SUM('HAB P&amp;L'!$B59:$D59)</f>
        <v/>
      </c>
      <c r="R56" s="11">
        <f>SUM('SALT P&amp;L'!$B59:$D59)</f>
        <v/>
      </c>
      <c r="S56" s="11">
        <f>SUM('KNL HO P&amp;L'!$B59:$D59)+SUM('CCL HO P&amp;L'!$B59:$D59)+SUM('YBHN HO P&amp;L'!$B59:$D59)+SUM('YBN HO P&amp;L'!$B59:$D59)+SUM('Moe2 P&amp;L'!$B59:$D59)</f>
        <v/>
      </c>
      <c r="T56" s="93">
        <f>SUM(B56:S56)</f>
        <v/>
      </c>
      <c r="U56" s="11">
        <f>SUM('ABA P&amp;L'!$E59:$G59)</f>
        <v/>
      </c>
      <c r="V56" s="11">
        <f>SUM('BK P&amp;L'!$E59:$G59)</f>
        <v/>
      </c>
      <c r="W56" s="11">
        <f>SUM('BW P&amp;L'!$E59:$G59)</f>
        <v/>
      </c>
      <c r="X56" s="11">
        <f>SUM('CED P&amp;L'!$E59:$G59)</f>
        <v/>
      </c>
      <c r="Y56" s="11">
        <f>SUM('HB P&amp;L'!$E59:$G59)</f>
        <v/>
      </c>
      <c r="Z56" s="11">
        <f>SUM('KIN P&amp;L'!$E59:$G59)</f>
        <v/>
      </c>
      <c r="AA56" s="11">
        <f>SUM('MER P&amp;L'!$E59:$G59)</f>
        <v/>
      </c>
      <c r="AB56" s="11">
        <f>SUM('SST P&amp;L'!$E59:$G59)</f>
        <v/>
      </c>
      <c r="AC56" s="11">
        <f>SUM('HDN P&amp;L'!$E59:$G59)</f>
        <v/>
      </c>
      <c r="AD56" s="11">
        <f>SUM('NDN P&amp;L'!$E59:$G59)</f>
        <v/>
      </c>
      <c r="AE56" s="11">
        <f>SUM('SDN P&amp;L'!$E59:$G59)</f>
        <v/>
      </c>
      <c r="AF56" s="11">
        <f>SUM('LE P&amp;L'!$E59:$G59)</f>
        <v/>
      </c>
      <c r="AG56" s="11">
        <f>SUM('WH P&amp;L'!$E59:$G59)</f>
        <v/>
      </c>
      <c r="AH56" s="11">
        <f>SUM('HS P&amp;L'!$E59:$G59)</f>
        <v/>
      </c>
      <c r="AI56" s="11">
        <f>SUM('FH P&amp;L'!$E59:$G59)</f>
        <v/>
      </c>
      <c r="AJ56" s="11">
        <f>SUM('HAB P&amp;L'!$E59:$G59)</f>
        <v/>
      </c>
      <c r="AK56" s="11">
        <f>SUM('SALT P&amp;L'!$E59:$G59)</f>
        <v/>
      </c>
      <c r="AL56" s="11">
        <f>SUM('KNL HO P&amp;L'!$E59:$G59)+SUM('CCL HO P&amp;L'!$E59:$G59)+SUM('YBHN HO P&amp;L'!$E59:$G59)+SUM('YBN HO P&amp;L'!$E59:$G59)+SUM('Moe2 P&amp;L'!$E59:$G59)</f>
        <v/>
      </c>
      <c r="AM56" s="93">
        <f>SUM(U56:AL56)</f>
        <v/>
      </c>
      <c r="AN56" s="11">
        <f>SUM('ABA P&amp;L'!$H59:$J59)</f>
        <v/>
      </c>
      <c r="AO56" s="11">
        <f>SUM('BK P&amp;L'!$H59:$J59)</f>
        <v/>
      </c>
      <c r="AP56" s="11">
        <f>SUM('BW P&amp;L'!$H59:$J59)</f>
        <v/>
      </c>
      <c r="AQ56" s="11">
        <f>SUM('CED P&amp;L'!$H59:$J59)</f>
        <v/>
      </c>
      <c r="AR56" s="11">
        <f>SUM('HB P&amp;L'!$H59:$J59)</f>
        <v/>
      </c>
      <c r="AS56" s="11">
        <f>SUM('KIN P&amp;L'!$H59:$J59)</f>
        <v/>
      </c>
      <c r="AT56" s="11">
        <f>SUM('MER P&amp;L'!$H59:$J59)</f>
        <v/>
      </c>
      <c r="AU56" s="11">
        <f>SUM('SST P&amp;L'!$H59:$J59)</f>
        <v/>
      </c>
      <c r="AV56" s="11">
        <f>SUM('HDN P&amp;L'!$H59:$J59)</f>
        <v/>
      </c>
      <c r="AW56" s="11">
        <f>SUM('NDN P&amp;L'!$H59:$J59)</f>
        <v/>
      </c>
      <c r="AX56" s="11">
        <f>SUM('SDN P&amp;L'!$H59:$J59)</f>
        <v/>
      </c>
      <c r="AY56" s="11">
        <f>SUM('LE P&amp;L'!$H59:$J59)</f>
        <v/>
      </c>
      <c r="AZ56" s="11">
        <f>SUM('WH P&amp;L'!$H59:$J59)</f>
        <v/>
      </c>
      <c r="BA56" s="11">
        <f>SUM('HS P&amp;L'!$H59:$J59)</f>
        <v/>
      </c>
      <c r="BB56" s="11">
        <f>SUM('FH P&amp;L'!$H59:$J59)</f>
        <v/>
      </c>
      <c r="BC56" s="11">
        <f>SUM('HAB P&amp;L'!$H59:$J59)</f>
        <v/>
      </c>
      <c r="BD56" s="11">
        <f>SUM('SALT P&amp;L'!$H59:$J59)</f>
        <v/>
      </c>
      <c r="BE56" s="11">
        <f>SUM('KNL HO P&amp;L'!$H59:$J59)+SUM('CCL HO P&amp;L'!$H59:$J59)+SUM('YBHN HO P&amp;L'!$H59:$J59)+SUM('YBN HO P&amp;L'!$H59:$J59)+SUM('Moe2 P&amp;L'!$H59:$J59)</f>
        <v/>
      </c>
      <c r="BF56" s="93">
        <f>SUM(AN56:BE56)</f>
        <v/>
      </c>
      <c r="BG56" s="11">
        <f>SUM('ABA P&amp;L'!$K59:$M59)</f>
        <v/>
      </c>
      <c r="BH56" s="11">
        <f>SUM('BK P&amp;L'!$K59:$M59)</f>
        <v/>
      </c>
      <c r="BI56" s="11">
        <f>SUM('BW P&amp;L'!$K59:$M59)</f>
        <v/>
      </c>
      <c r="BJ56" s="11">
        <f>SUM('CED P&amp;L'!$K59:$M59)</f>
        <v/>
      </c>
      <c r="BK56" s="11">
        <f>SUM('HB P&amp;L'!$K59:$M59)</f>
        <v/>
      </c>
      <c r="BL56" s="11">
        <f>SUM('KIN P&amp;L'!$K59:$M59)</f>
        <v/>
      </c>
      <c r="BM56" s="11">
        <f>SUM('MER P&amp;L'!$K59:$M59)</f>
        <v/>
      </c>
      <c r="BN56" s="11">
        <f>SUM('SST P&amp;L'!$K59:$M59)</f>
        <v/>
      </c>
      <c r="BO56" s="11">
        <f>SUM('HDN P&amp;L'!$K59:$M59)</f>
        <v/>
      </c>
      <c r="BP56" s="11">
        <f>SUM('NDN P&amp;L'!$K59:$M59)</f>
        <v/>
      </c>
      <c r="BQ56" s="11">
        <f>SUM('SDN P&amp;L'!$K59:$M59)</f>
        <v/>
      </c>
      <c r="BR56" s="11">
        <f>SUM('LE P&amp;L'!$K59:$M59)</f>
        <v/>
      </c>
      <c r="BS56" s="11">
        <f>SUM('WH P&amp;L'!$K59:$M59)</f>
        <v/>
      </c>
      <c r="BT56" s="11">
        <f>SUM('HS P&amp;L'!$K59:$M59)</f>
        <v/>
      </c>
      <c r="BU56" s="11">
        <f>SUM('FH P&amp;L'!$K59:$M59)</f>
        <v/>
      </c>
      <c r="BV56" s="11">
        <f>SUM('HAB P&amp;L'!$K59:$M59)</f>
        <v/>
      </c>
      <c r="BW56" s="11">
        <f>SUM('SALT P&amp;L'!$K59:$M59)</f>
        <v/>
      </c>
      <c r="BX56" s="11">
        <f>SUM('KNL HO P&amp;L'!$K59:$M59)+SUM('CCL HO P&amp;L'!$K59:$M59)+SUM('YBHN HO P&amp;L'!$K59:$M59)+SUM('YBN HO P&amp;L'!$K59:$M59)+SUM('Moe2 P&amp;L'!$K59:$M59)</f>
        <v/>
      </c>
      <c r="BY56" s="93">
        <f>SUM(BG56:BX56)</f>
        <v/>
      </c>
      <c r="BZ56" s="121">
        <f>BY56+BF56+AM56+T56</f>
        <v/>
      </c>
      <c r="CB56" s="94" t="n"/>
    </row>
    <row r="57" hidden="1" s="393">
      <c r="A57" s="120" t="inlineStr">
        <is>
          <t>Fees &amp; Subscriptions</t>
        </is>
      </c>
      <c r="B57" s="11">
        <f>SUM('ABA P&amp;L'!$B60:$D60)</f>
        <v/>
      </c>
      <c r="C57" s="11">
        <f>SUM('BK P&amp;L'!$B60:$D60)</f>
        <v/>
      </c>
      <c r="D57" s="11">
        <f>SUM('BW P&amp;L'!$B60:$D60)</f>
        <v/>
      </c>
      <c r="E57" s="11">
        <f>SUM('CED P&amp;L'!$B60:$D60)</f>
        <v/>
      </c>
      <c r="F57" s="11">
        <f>SUM('HB P&amp;L'!$B60:$D60)</f>
        <v/>
      </c>
      <c r="G57" s="11">
        <f>SUM('KIN P&amp;L'!$B60:$D60)</f>
        <v/>
      </c>
      <c r="H57" s="11">
        <f>SUM('MER P&amp;L'!$B60:$D60)</f>
        <v/>
      </c>
      <c r="I57" s="11">
        <f>SUM('SST P&amp;L'!$B60:$D60)</f>
        <v/>
      </c>
      <c r="J57" s="11">
        <f>SUM('HDN P&amp;L'!$B60:$D60)</f>
        <v/>
      </c>
      <c r="K57" s="11">
        <f>SUM('NDN P&amp;L'!$B60:$D60)</f>
        <v/>
      </c>
      <c r="L57" s="11">
        <f>SUM('SDN P&amp;L'!$B60:$D60)</f>
        <v/>
      </c>
      <c r="M57" s="11">
        <f>SUM('LE P&amp;L'!$B60:$D60)</f>
        <v/>
      </c>
      <c r="N57" s="11">
        <f>SUM('WH P&amp;L'!$B60:$D60)</f>
        <v/>
      </c>
      <c r="O57" s="11">
        <f>SUM('HS P&amp;L'!$B60:$D60)</f>
        <v/>
      </c>
      <c r="P57" s="11">
        <f>SUM('FH P&amp;L'!$B60:$D60)</f>
        <v/>
      </c>
      <c r="Q57" s="11">
        <f>SUM('HAB P&amp;L'!$B60:$D60)</f>
        <v/>
      </c>
      <c r="R57" s="11">
        <f>SUM('SALT P&amp;L'!$B60:$D60)</f>
        <v/>
      </c>
      <c r="S57" s="11">
        <f>SUM('KNL HO P&amp;L'!$B60:$D60)+SUM('CCL HO P&amp;L'!$B60:$D60)+SUM('YBHN HO P&amp;L'!$B60:$D60)+SUM('YBN HO P&amp;L'!$B60:$D60)+SUM('Moe2 P&amp;L'!$B60:$D60)</f>
        <v/>
      </c>
      <c r="T57" s="93">
        <f>SUM(B57:S57)</f>
        <v/>
      </c>
      <c r="U57" s="11">
        <f>SUM('ABA P&amp;L'!$E60:$G60)</f>
        <v/>
      </c>
      <c r="V57" s="11">
        <f>SUM('BK P&amp;L'!$E60:$G60)</f>
        <v/>
      </c>
      <c r="W57" s="11">
        <f>SUM('BW P&amp;L'!$E60:$G60)</f>
        <v/>
      </c>
      <c r="X57" s="11">
        <f>SUM('CED P&amp;L'!$E60:$G60)</f>
        <v/>
      </c>
      <c r="Y57" s="11">
        <f>SUM('HB P&amp;L'!$E60:$G60)</f>
        <v/>
      </c>
      <c r="Z57" s="11">
        <f>SUM('KIN P&amp;L'!$E60:$G60)</f>
        <v/>
      </c>
      <c r="AA57" s="11">
        <f>SUM('MER P&amp;L'!$E60:$G60)</f>
        <v/>
      </c>
      <c r="AB57" s="11">
        <f>SUM('SST P&amp;L'!$E60:$G60)</f>
        <v/>
      </c>
      <c r="AC57" s="11">
        <f>SUM('HDN P&amp;L'!$E60:$G60)</f>
        <v/>
      </c>
      <c r="AD57" s="11">
        <f>SUM('NDN P&amp;L'!$E60:$G60)</f>
        <v/>
      </c>
      <c r="AE57" s="11">
        <f>SUM('SDN P&amp;L'!$E60:$G60)</f>
        <v/>
      </c>
      <c r="AF57" s="11">
        <f>SUM('LE P&amp;L'!$E60:$G60)</f>
        <v/>
      </c>
      <c r="AG57" s="11">
        <f>SUM('WH P&amp;L'!$E60:$G60)</f>
        <v/>
      </c>
      <c r="AH57" s="11">
        <f>SUM('HS P&amp;L'!$E60:$G60)</f>
        <v/>
      </c>
      <c r="AI57" s="11">
        <f>SUM('FH P&amp;L'!$E60:$G60)</f>
        <v/>
      </c>
      <c r="AJ57" s="11">
        <f>SUM('HAB P&amp;L'!$E60:$G60)</f>
        <v/>
      </c>
      <c r="AK57" s="11">
        <f>SUM('SALT P&amp;L'!$E60:$G60)</f>
        <v/>
      </c>
      <c r="AL57" s="11">
        <f>SUM('KNL HO P&amp;L'!$E60:$G60)+SUM('CCL HO P&amp;L'!$E60:$G60)+SUM('YBHN HO P&amp;L'!$E60:$G60)+SUM('YBN HO P&amp;L'!$E60:$G60)+SUM('Moe2 P&amp;L'!$E60:$G60)</f>
        <v/>
      </c>
      <c r="AM57" s="93">
        <f>SUM(U57:AL57)</f>
        <v/>
      </c>
      <c r="AN57" s="11">
        <f>SUM('ABA P&amp;L'!$H60:$J60)</f>
        <v/>
      </c>
      <c r="AO57" s="11">
        <f>SUM('BK P&amp;L'!$H60:$J60)</f>
        <v/>
      </c>
      <c r="AP57" s="11">
        <f>SUM('BW P&amp;L'!$H60:$J60)</f>
        <v/>
      </c>
      <c r="AQ57" s="11">
        <f>SUM('CED P&amp;L'!$H60:$J60)</f>
        <v/>
      </c>
      <c r="AR57" s="11">
        <f>SUM('HB P&amp;L'!$H60:$J60)</f>
        <v/>
      </c>
      <c r="AS57" s="11">
        <f>SUM('KIN P&amp;L'!$H60:$J60)</f>
        <v/>
      </c>
      <c r="AT57" s="11">
        <f>SUM('MER P&amp;L'!$H60:$J60)</f>
        <v/>
      </c>
      <c r="AU57" s="11">
        <f>SUM('SST P&amp;L'!$H60:$J60)</f>
        <v/>
      </c>
      <c r="AV57" s="11">
        <f>SUM('HDN P&amp;L'!$H60:$J60)</f>
        <v/>
      </c>
      <c r="AW57" s="11">
        <f>SUM('NDN P&amp;L'!$H60:$J60)</f>
        <v/>
      </c>
      <c r="AX57" s="11">
        <f>SUM('SDN P&amp;L'!$H60:$J60)</f>
        <v/>
      </c>
      <c r="AY57" s="11">
        <f>SUM('LE P&amp;L'!$H60:$J60)</f>
        <v/>
      </c>
      <c r="AZ57" s="11">
        <f>SUM('WH P&amp;L'!$H60:$J60)</f>
        <v/>
      </c>
      <c r="BA57" s="11">
        <f>SUM('HS P&amp;L'!$H60:$J60)</f>
        <v/>
      </c>
      <c r="BB57" s="11">
        <f>SUM('FH P&amp;L'!$H60:$J60)</f>
        <v/>
      </c>
      <c r="BC57" s="11">
        <f>SUM('HAB P&amp;L'!$H60:$J60)</f>
        <v/>
      </c>
      <c r="BD57" s="11">
        <f>SUM('SALT P&amp;L'!$H60:$J60)</f>
        <v/>
      </c>
      <c r="BE57" s="11">
        <f>SUM('KNL HO P&amp;L'!$H60:$J60)+SUM('CCL HO P&amp;L'!$H60:$J60)+SUM('YBHN HO P&amp;L'!$H60:$J60)+SUM('YBN HO P&amp;L'!$H60:$J60)+SUM('Moe2 P&amp;L'!$H60:$J60)</f>
        <v/>
      </c>
      <c r="BF57" s="93">
        <f>SUM(AN57:BE57)</f>
        <v/>
      </c>
      <c r="BG57" s="11">
        <f>SUM('ABA P&amp;L'!$K60:$M60)</f>
        <v/>
      </c>
      <c r="BH57" s="11">
        <f>SUM('BK P&amp;L'!$K60:$M60)</f>
        <v/>
      </c>
      <c r="BI57" s="11">
        <f>SUM('BW P&amp;L'!$K60:$M60)</f>
        <v/>
      </c>
      <c r="BJ57" s="11">
        <f>SUM('CED P&amp;L'!$K60:$M60)</f>
        <v/>
      </c>
      <c r="BK57" s="11">
        <f>SUM('HB P&amp;L'!$K60:$M60)</f>
        <v/>
      </c>
      <c r="BL57" s="11">
        <f>SUM('KIN P&amp;L'!$K60:$M60)</f>
        <v/>
      </c>
      <c r="BM57" s="11">
        <f>SUM('MER P&amp;L'!$K60:$M60)</f>
        <v/>
      </c>
      <c r="BN57" s="11">
        <f>SUM('SST P&amp;L'!$K60:$M60)</f>
        <v/>
      </c>
      <c r="BO57" s="11">
        <f>SUM('HDN P&amp;L'!$K60:$M60)</f>
        <v/>
      </c>
      <c r="BP57" s="11">
        <f>SUM('NDN P&amp;L'!$K60:$M60)</f>
        <v/>
      </c>
      <c r="BQ57" s="11">
        <f>SUM('SDN P&amp;L'!$K60:$M60)</f>
        <v/>
      </c>
      <c r="BR57" s="11">
        <f>SUM('LE P&amp;L'!$K60:$M60)</f>
        <v/>
      </c>
      <c r="BS57" s="11">
        <f>SUM('WH P&amp;L'!$K60:$M60)</f>
        <v/>
      </c>
      <c r="BT57" s="11">
        <f>SUM('HS P&amp;L'!$K60:$M60)</f>
        <v/>
      </c>
      <c r="BU57" s="11">
        <f>SUM('FH P&amp;L'!$K60:$M60)</f>
        <v/>
      </c>
      <c r="BV57" s="11">
        <f>SUM('HAB P&amp;L'!$K60:$M60)</f>
        <v/>
      </c>
      <c r="BW57" s="11">
        <f>SUM('SALT P&amp;L'!$K60:$M60)</f>
        <v/>
      </c>
      <c r="BX57" s="11">
        <f>SUM('KNL HO P&amp;L'!$K60:$M60)+SUM('CCL HO P&amp;L'!$K60:$M60)+SUM('YBHN HO P&amp;L'!$K60:$M60)+SUM('YBN HO P&amp;L'!$K60:$M60)+SUM('Moe2 P&amp;L'!$K60:$M60)</f>
        <v/>
      </c>
      <c r="BY57" s="93">
        <f>SUM(BG57:BX57)</f>
        <v/>
      </c>
      <c r="BZ57" s="121">
        <f>BY57+BF57+AM57+T57</f>
        <v/>
      </c>
      <c r="CB57" s="94" t="n"/>
    </row>
    <row r="58" hidden="1" s="393">
      <c r="A58" s="120" t="inlineStr">
        <is>
          <t>Miscellaneous</t>
        </is>
      </c>
      <c r="B58" s="11">
        <f>SUM('ABA P&amp;L'!$B61:$D61)</f>
        <v/>
      </c>
      <c r="C58" s="11">
        <f>SUM('BK P&amp;L'!$B61:$D61)</f>
        <v/>
      </c>
      <c r="D58" s="11">
        <f>SUM('BW P&amp;L'!$B61:$D61)</f>
        <v/>
      </c>
      <c r="E58" s="11">
        <f>SUM('CED P&amp;L'!$B61:$D61)</f>
        <v/>
      </c>
      <c r="F58" s="11">
        <f>SUM('HB P&amp;L'!$B61:$D61)</f>
        <v/>
      </c>
      <c r="G58" s="11">
        <f>SUM('KIN P&amp;L'!$B61:$D61)</f>
        <v/>
      </c>
      <c r="H58" s="11">
        <f>SUM('MER P&amp;L'!$B61:$D61)</f>
        <v/>
      </c>
      <c r="I58" s="11">
        <f>SUM('SST P&amp;L'!$B61:$D61)</f>
        <v/>
      </c>
      <c r="J58" s="11">
        <f>SUM('HDN P&amp;L'!$B61:$D61)</f>
        <v/>
      </c>
      <c r="K58" s="11">
        <f>SUM('NDN P&amp;L'!$B61:$D61)</f>
        <v/>
      </c>
      <c r="L58" s="11">
        <f>SUM('SDN P&amp;L'!$B61:$D61)</f>
        <v/>
      </c>
      <c r="M58" s="11">
        <f>SUM('LE P&amp;L'!$B61:$D61)</f>
        <v/>
      </c>
      <c r="N58" s="11">
        <f>SUM('WH P&amp;L'!$B61:$D61)</f>
        <v/>
      </c>
      <c r="O58" s="11">
        <f>SUM('HS P&amp;L'!$B61:$D61)</f>
        <v/>
      </c>
      <c r="P58" s="11">
        <f>SUM('FH P&amp;L'!$B61:$D61)</f>
        <v/>
      </c>
      <c r="Q58" s="11">
        <f>SUM('HAB P&amp;L'!$B61:$D61)</f>
        <v/>
      </c>
      <c r="R58" s="11">
        <f>SUM('SALT P&amp;L'!$B61:$D61)</f>
        <v/>
      </c>
      <c r="S58" s="11">
        <f>SUM('KNL HO P&amp;L'!$B61:$D61)+SUM('CCL HO P&amp;L'!$B61:$D61)+SUM('YBHN HO P&amp;L'!$B61:$D61)+SUM('YBN HO P&amp;L'!$B61:$D61)+SUM('Moe2 P&amp;L'!$B61:$D61)</f>
        <v/>
      </c>
      <c r="T58" s="93">
        <f>SUM(B58:S58)</f>
        <v/>
      </c>
      <c r="U58" s="11">
        <f>SUM('ABA P&amp;L'!$E61:$G61)</f>
        <v/>
      </c>
      <c r="V58" s="11">
        <f>SUM('BK P&amp;L'!$E61:$G61)</f>
        <v/>
      </c>
      <c r="W58" s="11">
        <f>SUM('BW P&amp;L'!$E61:$G61)</f>
        <v/>
      </c>
      <c r="X58" s="11">
        <f>SUM('CED P&amp;L'!$E61:$G61)</f>
        <v/>
      </c>
      <c r="Y58" s="11">
        <f>SUM('HB P&amp;L'!$E61:$G61)</f>
        <v/>
      </c>
      <c r="Z58" s="11">
        <f>SUM('KIN P&amp;L'!$E61:$G61)</f>
        <v/>
      </c>
      <c r="AA58" s="11">
        <f>SUM('MER P&amp;L'!$E61:$G61)</f>
        <v/>
      </c>
      <c r="AB58" s="11">
        <f>SUM('SST P&amp;L'!$E61:$G61)</f>
        <v/>
      </c>
      <c r="AC58" s="11">
        <f>SUM('HDN P&amp;L'!$E61:$G61)</f>
        <v/>
      </c>
      <c r="AD58" s="11">
        <f>SUM('NDN P&amp;L'!$E61:$G61)</f>
        <v/>
      </c>
      <c r="AE58" s="11">
        <f>SUM('SDN P&amp;L'!$E61:$G61)</f>
        <v/>
      </c>
      <c r="AF58" s="11">
        <f>SUM('LE P&amp;L'!$E61:$G61)</f>
        <v/>
      </c>
      <c r="AG58" s="11">
        <f>SUM('WH P&amp;L'!$E61:$G61)</f>
        <v/>
      </c>
      <c r="AH58" s="11">
        <f>SUM('HS P&amp;L'!$E61:$G61)</f>
        <v/>
      </c>
      <c r="AI58" s="11">
        <f>SUM('FH P&amp;L'!$E61:$G61)</f>
        <v/>
      </c>
      <c r="AJ58" s="11">
        <f>SUM('HAB P&amp;L'!$E61:$G61)</f>
        <v/>
      </c>
      <c r="AK58" s="11">
        <f>SUM('SALT P&amp;L'!$E61:$G61)</f>
        <v/>
      </c>
      <c r="AL58" s="11">
        <f>SUM('KNL HO P&amp;L'!$E61:$G61)+SUM('CCL HO P&amp;L'!$E61:$G61)+SUM('YBHN HO P&amp;L'!$E61:$G61)+SUM('YBN HO P&amp;L'!$E61:$G61)+SUM('Moe2 P&amp;L'!$E61:$G61)</f>
        <v/>
      </c>
      <c r="AM58" s="93">
        <f>SUM(U58:AL58)</f>
        <v/>
      </c>
      <c r="AN58" s="11">
        <f>SUM('ABA P&amp;L'!$H61:$J61)</f>
        <v/>
      </c>
      <c r="AO58" s="11">
        <f>SUM('BK P&amp;L'!$H61:$J61)</f>
        <v/>
      </c>
      <c r="AP58" s="11">
        <f>SUM('BW P&amp;L'!$H61:$J61)</f>
        <v/>
      </c>
      <c r="AQ58" s="11">
        <f>SUM('CED P&amp;L'!$H61:$J61)</f>
        <v/>
      </c>
      <c r="AR58" s="11">
        <f>SUM('HB P&amp;L'!$H61:$J61)</f>
        <v/>
      </c>
      <c r="AS58" s="11">
        <f>SUM('KIN P&amp;L'!$H61:$J61)</f>
        <v/>
      </c>
      <c r="AT58" s="11">
        <f>SUM('MER P&amp;L'!$H61:$J61)</f>
        <v/>
      </c>
      <c r="AU58" s="11">
        <f>SUM('SST P&amp;L'!$H61:$J61)</f>
        <v/>
      </c>
      <c r="AV58" s="11">
        <f>SUM('HDN P&amp;L'!$H61:$J61)</f>
        <v/>
      </c>
      <c r="AW58" s="11">
        <f>SUM('NDN P&amp;L'!$H61:$J61)</f>
        <v/>
      </c>
      <c r="AX58" s="11">
        <f>SUM('SDN P&amp;L'!$H61:$J61)</f>
        <v/>
      </c>
      <c r="AY58" s="11">
        <f>SUM('LE P&amp;L'!$H61:$J61)</f>
        <v/>
      </c>
      <c r="AZ58" s="11">
        <f>SUM('WH P&amp;L'!$H61:$J61)</f>
        <v/>
      </c>
      <c r="BA58" s="11">
        <f>SUM('HS P&amp;L'!$H61:$J61)</f>
        <v/>
      </c>
      <c r="BB58" s="11">
        <f>SUM('FH P&amp;L'!$H61:$J61)</f>
        <v/>
      </c>
      <c r="BC58" s="11">
        <f>SUM('HAB P&amp;L'!$H61:$J61)</f>
        <v/>
      </c>
      <c r="BD58" s="11">
        <f>SUM('SALT P&amp;L'!$H61:$J61)</f>
        <v/>
      </c>
      <c r="BE58" s="11">
        <f>SUM('KNL HO P&amp;L'!$H61:$J61)+SUM('CCL HO P&amp;L'!$H61:$J61)+SUM('YBHN HO P&amp;L'!$H61:$J61)+SUM('YBN HO P&amp;L'!$H61:$J61)+SUM('Moe2 P&amp;L'!$H61:$J61)</f>
        <v/>
      </c>
      <c r="BF58" s="93">
        <f>SUM(AN58:BE58)</f>
        <v/>
      </c>
      <c r="BG58" s="11">
        <f>SUM('ABA P&amp;L'!$K61:$M61)</f>
        <v/>
      </c>
      <c r="BH58" s="11">
        <f>SUM('BK P&amp;L'!$K61:$M61)</f>
        <v/>
      </c>
      <c r="BI58" s="11">
        <f>SUM('BW P&amp;L'!$K61:$M61)</f>
        <v/>
      </c>
      <c r="BJ58" s="11">
        <f>SUM('CED P&amp;L'!$K61:$M61)</f>
        <v/>
      </c>
      <c r="BK58" s="11">
        <f>SUM('HB P&amp;L'!$K61:$M61)</f>
        <v/>
      </c>
      <c r="BL58" s="11">
        <f>SUM('KIN P&amp;L'!$K61:$M61)</f>
        <v/>
      </c>
      <c r="BM58" s="11">
        <f>SUM('MER P&amp;L'!$K61:$M61)</f>
        <v/>
      </c>
      <c r="BN58" s="11">
        <f>SUM('SST P&amp;L'!$K61:$M61)</f>
        <v/>
      </c>
      <c r="BO58" s="11">
        <f>SUM('HDN P&amp;L'!$K61:$M61)</f>
        <v/>
      </c>
      <c r="BP58" s="11">
        <f>SUM('NDN P&amp;L'!$K61:$M61)</f>
        <v/>
      </c>
      <c r="BQ58" s="11">
        <f>SUM('SDN P&amp;L'!$K61:$M61)</f>
        <v/>
      </c>
      <c r="BR58" s="11">
        <f>SUM('LE P&amp;L'!$K61:$M61)</f>
        <v/>
      </c>
      <c r="BS58" s="11">
        <f>SUM('WH P&amp;L'!$K61:$M61)</f>
        <v/>
      </c>
      <c r="BT58" s="11">
        <f>SUM('HS P&amp;L'!$K61:$M61)</f>
        <v/>
      </c>
      <c r="BU58" s="11">
        <f>SUM('FH P&amp;L'!$K61:$M61)</f>
        <v/>
      </c>
      <c r="BV58" s="11">
        <f>SUM('HAB P&amp;L'!$K61:$M61)</f>
        <v/>
      </c>
      <c r="BW58" s="11">
        <f>SUM('SALT P&amp;L'!$K61:$M61)</f>
        <v/>
      </c>
      <c r="BX58" s="11">
        <f>SUM('KNL HO P&amp;L'!$K61:$M61)+SUM('CCL HO P&amp;L'!$K61:$M61)+SUM('YBHN HO P&amp;L'!$K61:$M61)+SUM('YBN HO P&amp;L'!$K61:$M61)+SUM('Moe2 P&amp;L'!$K61:$M61)</f>
        <v/>
      </c>
      <c r="BY58" s="93">
        <f>SUM(BG58:BX58)</f>
        <v/>
      </c>
      <c r="BZ58" s="121">
        <f>BY58+BF58+AM58+T58</f>
        <v/>
      </c>
      <c r="CB58" s="94" t="n"/>
    </row>
    <row r="59" hidden="1" s="393">
      <c r="A59" s="120" t="inlineStr">
        <is>
          <t>Motor &amp; Travel</t>
        </is>
      </c>
      <c r="B59" s="11">
        <f>SUM('ABA P&amp;L'!$B62:$D62)</f>
        <v/>
      </c>
      <c r="C59" s="11">
        <f>SUM('BK P&amp;L'!$B62:$D62)</f>
        <v/>
      </c>
      <c r="D59" s="11">
        <f>SUM('BW P&amp;L'!$B62:$D62)</f>
        <v/>
      </c>
      <c r="E59" s="11">
        <f>SUM('CED P&amp;L'!$B62:$D62)</f>
        <v/>
      </c>
      <c r="F59" s="11">
        <f>SUM('HB P&amp;L'!$B62:$D62)</f>
        <v/>
      </c>
      <c r="G59" s="11">
        <f>SUM('KIN P&amp;L'!$B62:$D62)</f>
        <v/>
      </c>
      <c r="H59" s="11">
        <f>SUM('MER P&amp;L'!$B62:$D62)</f>
        <v/>
      </c>
      <c r="I59" s="11">
        <f>SUM('SST P&amp;L'!$B62:$D62)</f>
        <v/>
      </c>
      <c r="J59" s="11">
        <f>SUM('HDN P&amp;L'!$B62:$D62)</f>
        <v/>
      </c>
      <c r="K59" s="11">
        <f>SUM('NDN P&amp;L'!$B62:$D62)</f>
        <v/>
      </c>
      <c r="L59" s="11">
        <f>SUM('SDN P&amp;L'!$B62:$D62)</f>
        <v/>
      </c>
      <c r="M59" s="11">
        <f>SUM('LE P&amp;L'!$B62:$D62)</f>
        <v/>
      </c>
      <c r="N59" s="11">
        <f>SUM('WH P&amp;L'!$B62:$D62)</f>
        <v/>
      </c>
      <c r="O59" s="11">
        <f>SUM('HS P&amp;L'!$B62:$D62)</f>
        <v/>
      </c>
      <c r="P59" s="11">
        <f>SUM('FH P&amp;L'!$B62:$D62)</f>
        <v/>
      </c>
      <c r="Q59" s="11">
        <f>SUM('HAB P&amp;L'!$B62:$D62)</f>
        <v/>
      </c>
      <c r="R59" s="11">
        <f>SUM('SALT P&amp;L'!$B62:$D62)</f>
        <v/>
      </c>
      <c r="S59" s="11">
        <f>SUM('KNL HO P&amp;L'!$B62:$D62)+SUM('CCL HO P&amp;L'!$B62:$D62)+SUM('YBHN HO P&amp;L'!$B62:$D62)+SUM('YBN HO P&amp;L'!$B62:$D62)+SUM('Moe2 P&amp;L'!$B62:$D62)</f>
        <v/>
      </c>
      <c r="T59" s="93">
        <f>SUM(B59:S59)</f>
        <v/>
      </c>
      <c r="U59" s="11">
        <f>SUM('ABA P&amp;L'!$E62:$G62)</f>
        <v/>
      </c>
      <c r="V59" s="11">
        <f>SUM('BK P&amp;L'!$E62:$G62)</f>
        <v/>
      </c>
      <c r="W59" s="11">
        <f>SUM('BW P&amp;L'!$E62:$G62)</f>
        <v/>
      </c>
      <c r="X59" s="11">
        <f>SUM('CED P&amp;L'!$E62:$G62)</f>
        <v/>
      </c>
      <c r="Y59" s="11">
        <f>SUM('HB P&amp;L'!$E62:$G62)</f>
        <v/>
      </c>
      <c r="Z59" s="11">
        <f>SUM('KIN P&amp;L'!$E62:$G62)</f>
        <v/>
      </c>
      <c r="AA59" s="11">
        <f>SUM('MER P&amp;L'!$E62:$G62)</f>
        <v/>
      </c>
      <c r="AB59" s="11">
        <f>SUM('SST P&amp;L'!$E62:$G62)</f>
        <v/>
      </c>
      <c r="AC59" s="11">
        <f>SUM('HDN P&amp;L'!$E62:$G62)</f>
        <v/>
      </c>
      <c r="AD59" s="11">
        <f>SUM('NDN P&amp;L'!$E62:$G62)</f>
        <v/>
      </c>
      <c r="AE59" s="11">
        <f>SUM('SDN P&amp;L'!$E62:$G62)</f>
        <v/>
      </c>
      <c r="AF59" s="11">
        <f>SUM('LE P&amp;L'!$E62:$G62)</f>
        <v/>
      </c>
      <c r="AG59" s="11">
        <f>SUM('WH P&amp;L'!$E62:$G62)</f>
        <v/>
      </c>
      <c r="AH59" s="11">
        <f>SUM('HS P&amp;L'!$E62:$G62)</f>
        <v/>
      </c>
      <c r="AI59" s="11">
        <f>SUM('FH P&amp;L'!$E62:$G62)</f>
        <v/>
      </c>
      <c r="AJ59" s="11">
        <f>SUM('HAB P&amp;L'!$E62:$G62)</f>
        <v/>
      </c>
      <c r="AK59" s="11">
        <f>SUM('SALT P&amp;L'!$E62:$G62)</f>
        <v/>
      </c>
      <c r="AL59" s="11">
        <f>SUM('KNL HO P&amp;L'!$E62:$G62)+SUM('CCL HO P&amp;L'!$E62:$G62)+SUM('YBHN HO P&amp;L'!$E62:$G62)+SUM('YBN HO P&amp;L'!$E62:$G62)+SUM('Moe2 P&amp;L'!$E62:$G62)</f>
        <v/>
      </c>
      <c r="AM59" s="93">
        <f>SUM(U59:AL59)</f>
        <v/>
      </c>
      <c r="AN59" s="11">
        <f>SUM('ABA P&amp;L'!$H62:$J62)</f>
        <v/>
      </c>
      <c r="AO59" s="11">
        <f>SUM('BK P&amp;L'!$H62:$J62)</f>
        <v/>
      </c>
      <c r="AP59" s="11">
        <f>SUM('BW P&amp;L'!$H62:$J62)</f>
        <v/>
      </c>
      <c r="AQ59" s="11">
        <f>SUM('CED P&amp;L'!$H62:$J62)</f>
        <v/>
      </c>
      <c r="AR59" s="11">
        <f>SUM('HB P&amp;L'!$H62:$J62)</f>
        <v/>
      </c>
      <c r="AS59" s="11">
        <f>SUM('KIN P&amp;L'!$H62:$J62)</f>
        <v/>
      </c>
      <c r="AT59" s="11">
        <f>SUM('MER P&amp;L'!$H62:$J62)</f>
        <v/>
      </c>
      <c r="AU59" s="11">
        <f>SUM('SST P&amp;L'!$H62:$J62)</f>
        <v/>
      </c>
      <c r="AV59" s="11">
        <f>SUM('HDN P&amp;L'!$H62:$J62)</f>
        <v/>
      </c>
      <c r="AW59" s="11">
        <f>SUM('NDN P&amp;L'!$H62:$J62)</f>
        <v/>
      </c>
      <c r="AX59" s="11">
        <f>SUM('SDN P&amp;L'!$H62:$J62)</f>
        <v/>
      </c>
      <c r="AY59" s="11">
        <f>SUM('LE P&amp;L'!$H62:$J62)</f>
        <v/>
      </c>
      <c r="AZ59" s="11">
        <f>SUM('WH P&amp;L'!$H62:$J62)</f>
        <v/>
      </c>
      <c r="BA59" s="11">
        <f>SUM('HS P&amp;L'!$H62:$J62)</f>
        <v/>
      </c>
      <c r="BB59" s="11">
        <f>SUM('FH P&amp;L'!$H62:$J62)</f>
        <v/>
      </c>
      <c r="BC59" s="11">
        <f>SUM('HAB P&amp;L'!$H62:$J62)</f>
        <v/>
      </c>
      <c r="BD59" s="11">
        <f>SUM('SALT P&amp;L'!$H62:$J62)</f>
        <v/>
      </c>
      <c r="BE59" s="11">
        <f>SUM('KNL HO P&amp;L'!$H62:$J62)+SUM('CCL HO P&amp;L'!$H62:$J62)+SUM('YBHN HO P&amp;L'!$H62:$J62)+SUM('YBN HO P&amp;L'!$H62:$J62)+SUM('Moe2 P&amp;L'!$H62:$J62)</f>
        <v/>
      </c>
      <c r="BF59" s="93">
        <f>SUM(AN59:BE59)</f>
        <v/>
      </c>
      <c r="BG59" s="11">
        <f>SUM('ABA P&amp;L'!$K62:$M62)</f>
        <v/>
      </c>
      <c r="BH59" s="11">
        <f>SUM('BK P&amp;L'!$K62:$M62)</f>
        <v/>
      </c>
      <c r="BI59" s="11">
        <f>SUM('BW P&amp;L'!$K62:$M62)</f>
        <v/>
      </c>
      <c r="BJ59" s="11">
        <f>SUM('CED P&amp;L'!$K62:$M62)</f>
        <v/>
      </c>
      <c r="BK59" s="11">
        <f>SUM('HB P&amp;L'!$K62:$M62)</f>
        <v/>
      </c>
      <c r="BL59" s="11">
        <f>SUM('KIN P&amp;L'!$K62:$M62)</f>
        <v/>
      </c>
      <c r="BM59" s="11">
        <f>SUM('MER P&amp;L'!$K62:$M62)</f>
        <v/>
      </c>
      <c r="BN59" s="11">
        <f>SUM('SST P&amp;L'!$K62:$M62)</f>
        <v/>
      </c>
      <c r="BO59" s="11">
        <f>SUM('HDN P&amp;L'!$K62:$M62)</f>
        <v/>
      </c>
      <c r="BP59" s="11">
        <f>SUM('NDN P&amp;L'!$K62:$M62)</f>
        <v/>
      </c>
      <c r="BQ59" s="11">
        <f>SUM('SDN P&amp;L'!$K62:$M62)</f>
        <v/>
      </c>
      <c r="BR59" s="11">
        <f>SUM('LE P&amp;L'!$K62:$M62)</f>
        <v/>
      </c>
      <c r="BS59" s="11">
        <f>SUM('WH P&amp;L'!$K62:$M62)</f>
        <v/>
      </c>
      <c r="BT59" s="11">
        <f>SUM('HS P&amp;L'!$K62:$M62)</f>
        <v/>
      </c>
      <c r="BU59" s="11">
        <f>SUM('FH P&amp;L'!$K62:$M62)</f>
        <v/>
      </c>
      <c r="BV59" s="11">
        <f>SUM('HAB P&amp;L'!$K62:$M62)</f>
        <v/>
      </c>
      <c r="BW59" s="11">
        <f>SUM('SALT P&amp;L'!$K62:$M62)</f>
        <v/>
      </c>
      <c r="BX59" s="11">
        <f>SUM('KNL HO P&amp;L'!$K62:$M62)+SUM('CCL HO P&amp;L'!$K62:$M62)+SUM('YBHN HO P&amp;L'!$K62:$M62)+SUM('YBN HO P&amp;L'!$K62:$M62)+SUM('Moe2 P&amp;L'!$K62:$M62)</f>
        <v/>
      </c>
      <c r="BY59" s="93">
        <f>SUM(BG59:BX59)</f>
        <v/>
      </c>
      <c r="BZ59" s="121">
        <f>BY59+BF59+AM59+T59</f>
        <v/>
      </c>
      <c r="CB59" s="94" t="n"/>
    </row>
    <row r="60" hidden="1" s="393">
      <c r="A60" s="120" t="inlineStr">
        <is>
          <t>Motor Insurance</t>
        </is>
      </c>
      <c r="B60" s="11">
        <f>SUM('ABA P&amp;L'!$B63:$D63)</f>
        <v/>
      </c>
      <c r="C60" s="11">
        <f>SUM('BK P&amp;L'!$B63:$D63)</f>
        <v/>
      </c>
      <c r="D60" s="11">
        <f>SUM('BW P&amp;L'!$B63:$D63)</f>
        <v/>
      </c>
      <c r="E60" s="11">
        <f>SUM('CED P&amp;L'!$B63:$D63)</f>
        <v/>
      </c>
      <c r="F60" s="11">
        <f>SUM('HB P&amp;L'!$B63:$D63)</f>
        <v/>
      </c>
      <c r="G60" s="11">
        <f>SUM('KIN P&amp;L'!$B63:$D63)</f>
        <v/>
      </c>
      <c r="H60" s="11">
        <f>SUM('MER P&amp;L'!$B63:$D63)</f>
        <v/>
      </c>
      <c r="I60" s="11">
        <f>SUM('SST P&amp;L'!$B63:$D63)</f>
        <v/>
      </c>
      <c r="J60" s="11">
        <f>SUM('HDN P&amp;L'!$B63:$D63)</f>
        <v/>
      </c>
      <c r="K60" s="11">
        <f>SUM('NDN P&amp;L'!$B63:$D63)</f>
        <v/>
      </c>
      <c r="L60" s="11">
        <f>SUM('SDN P&amp;L'!$B63:$D63)</f>
        <v/>
      </c>
      <c r="M60" s="11">
        <f>SUM('LE P&amp;L'!$B63:$D63)</f>
        <v/>
      </c>
      <c r="N60" s="11">
        <f>SUM('WH P&amp;L'!$B63:$D63)</f>
        <v/>
      </c>
      <c r="O60" s="11">
        <f>SUM('HS P&amp;L'!$B63:$D63)</f>
        <v/>
      </c>
      <c r="P60" s="11">
        <f>SUM('FH P&amp;L'!$B63:$D63)</f>
        <v/>
      </c>
      <c r="Q60" s="11">
        <f>SUM('HAB P&amp;L'!$B63:$D63)</f>
        <v/>
      </c>
      <c r="R60" s="11">
        <f>SUM('SALT P&amp;L'!$B63:$D63)</f>
        <v/>
      </c>
      <c r="S60" s="11">
        <f>SUM('KNL HO P&amp;L'!$B63:$D63)+SUM('CCL HO P&amp;L'!$B63:$D63)+SUM('YBHN HO P&amp;L'!$B63:$D63)+SUM('YBN HO P&amp;L'!$B63:$D63)+SUM('Moe2 P&amp;L'!$B63:$D63)</f>
        <v/>
      </c>
      <c r="T60" s="93">
        <f>SUM(B60:S60)</f>
        <v/>
      </c>
      <c r="U60" s="11">
        <f>SUM('ABA P&amp;L'!$E63:$G63)</f>
        <v/>
      </c>
      <c r="V60" s="11">
        <f>SUM('BK P&amp;L'!$E63:$G63)</f>
        <v/>
      </c>
      <c r="W60" s="11">
        <f>SUM('BW P&amp;L'!$E63:$G63)</f>
        <v/>
      </c>
      <c r="X60" s="11">
        <f>SUM('CED P&amp;L'!$E63:$G63)</f>
        <v/>
      </c>
      <c r="Y60" s="11">
        <f>SUM('HB P&amp;L'!$E63:$G63)</f>
        <v/>
      </c>
      <c r="Z60" s="11">
        <f>SUM('KIN P&amp;L'!$E63:$G63)</f>
        <v/>
      </c>
      <c r="AA60" s="11">
        <f>SUM('MER P&amp;L'!$E63:$G63)</f>
        <v/>
      </c>
      <c r="AB60" s="11">
        <f>SUM('SST P&amp;L'!$E63:$G63)</f>
        <v/>
      </c>
      <c r="AC60" s="11">
        <f>SUM('HDN P&amp;L'!$E63:$G63)</f>
        <v/>
      </c>
      <c r="AD60" s="11">
        <f>SUM('NDN P&amp;L'!$E63:$G63)</f>
        <v/>
      </c>
      <c r="AE60" s="11">
        <f>SUM('SDN P&amp;L'!$E63:$G63)</f>
        <v/>
      </c>
      <c r="AF60" s="11">
        <f>SUM('LE P&amp;L'!$E63:$G63)</f>
        <v/>
      </c>
      <c r="AG60" s="11">
        <f>SUM('WH P&amp;L'!$E63:$G63)</f>
        <v/>
      </c>
      <c r="AH60" s="11">
        <f>SUM('HS P&amp;L'!$E63:$G63)</f>
        <v/>
      </c>
      <c r="AI60" s="11">
        <f>SUM('FH P&amp;L'!$E63:$G63)</f>
        <v/>
      </c>
      <c r="AJ60" s="11">
        <f>SUM('HAB P&amp;L'!$E63:$G63)</f>
        <v/>
      </c>
      <c r="AK60" s="11">
        <f>SUM('SALT P&amp;L'!$E63:$G63)</f>
        <v/>
      </c>
      <c r="AL60" s="11">
        <f>SUM('KNL HO P&amp;L'!$E63:$G63)+SUM('CCL HO P&amp;L'!$E63:$G63)+SUM('YBHN HO P&amp;L'!$E63:$G63)+SUM('YBN HO P&amp;L'!$E63:$G63)+SUM('Moe2 P&amp;L'!$E63:$G63)</f>
        <v/>
      </c>
      <c r="AM60" s="93">
        <f>SUM(U60:AL60)</f>
        <v/>
      </c>
      <c r="AN60" s="11">
        <f>SUM('ABA P&amp;L'!$H63:$J63)</f>
        <v/>
      </c>
      <c r="AO60" s="11">
        <f>SUM('BK P&amp;L'!$H63:$J63)</f>
        <v/>
      </c>
      <c r="AP60" s="11">
        <f>SUM('BW P&amp;L'!$H63:$J63)</f>
        <v/>
      </c>
      <c r="AQ60" s="11">
        <f>SUM('CED P&amp;L'!$H63:$J63)</f>
        <v/>
      </c>
      <c r="AR60" s="11">
        <f>SUM('HB P&amp;L'!$H63:$J63)</f>
        <v/>
      </c>
      <c r="AS60" s="11">
        <f>SUM('KIN P&amp;L'!$H63:$J63)</f>
        <v/>
      </c>
      <c r="AT60" s="11">
        <f>SUM('MER P&amp;L'!$H63:$J63)</f>
        <v/>
      </c>
      <c r="AU60" s="11">
        <f>SUM('SST P&amp;L'!$H63:$J63)</f>
        <v/>
      </c>
      <c r="AV60" s="11">
        <f>SUM('HDN P&amp;L'!$H63:$J63)</f>
        <v/>
      </c>
      <c r="AW60" s="11">
        <f>SUM('NDN P&amp;L'!$H63:$J63)</f>
        <v/>
      </c>
      <c r="AX60" s="11">
        <f>SUM('SDN P&amp;L'!$H63:$J63)</f>
        <v/>
      </c>
      <c r="AY60" s="11">
        <f>SUM('LE P&amp;L'!$H63:$J63)</f>
        <v/>
      </c>
      <c r="AZ60" s="11">
        <f>SUM('WH P&amp;L'!$H63:$J63)</f>
        <v/>
      </c>
      <c r="BA60" s="11">
        <f>SUM('HS P&amp;L'!$H63:$J63)</f>
        <v/>
      </c>
      <c r="BB60" s="11">
        <f>SUM('FH P&amp;L'!$H63:$J63)</f>
        <v/>
      </c>
      <c r="BC60" s="11">
        <f>SUM('HAB P&amp;L'!$H63:$J63)</f>
        <v/>
      </c>
      <c r="BD60" s="11">
        <f>SUM('SALT P&amp;L'!$H63:$J63)</f>
        <v/>
      </c>
      <c r="BE60" s="11">
        <f>SUM('KNL HO P&amp;L'!$H63:$J63)+SUM('CCL HO P&amp;L'!$H63:$J63)+SUM('YBHN HO P&amp;L'!$H63:$J63)+SUM('YBN HO P&amp;L'!$H63:$J63)+SUM('Moe2 P&amp;L'!$H63:$J63)</f>
        <v/>
      </c>
      <c r="BF60" s="93">
        <f>SUM(AN60:BE60)</f>
        <v/>
      </c>
      <c r="BG60" s="11">
        <f>SUM('ABA P&amp;L'!$K63:$M63)</f>
        <v/>
      </c>
      <c r="BH60" s="11">
        <f>SUM('BK P&amp;L'!$K63:$M63)</f>
        <v/>
      </c>
      <c r="BI60" s="11">
        <f>SUM('BW P&amp;L'!$K63:$M63)</f>
        <v/>
      </c>
      <c r="BJ60" s="11">
        <f>SUM('CED P&amp;L'!$K63:$M63)</f>
        <v/>
      </c>
      <c r="BK60" s="11">
        <f>SUM('HB P&amp;L'!$K63:$M63)</f>
        <v/>
      </c>
      <c r="BL60" s="11">
        <f>SUM('KIN P&amp;L'!$K63:$M63)</f>
        <v/>
      </c>
      <c r="BM60" s="11">
        <f>SUM('MER P&amp;L'!$K63:$M63)</f>
        <v/>
      </c>
      <c r="BN60" s="11">
        <f>SUM('SST P&amp;L'!$K63:$M63)</f>
        <v/>
      </c>
      <c r="BO60" s="11">
        <f>SUM('HDN P&amp;L'!$K63:$M63)</f>
        <v/>
      </c>
      <c r="BP60" s="11">
        <f>SUM('NDN P&amp;L'!$K63:$M63)</f>
        <v/>
      </c>
      <c r="BQ60" s="11">
        <f>SUM('SDN P&amp;L'!$K63:$M63)</f>
        <v/>
      </c>
      <c r="BR60" s="11">
        <f>SUM('LE P&amp;L'!$K63:$M63)</f>
        <v/>
      </c>
      <c r="BS60" s="11">
        <f>SUM('WH P&amp;L'!$K63:$M63)</f>
        <v/>
      </c>
      <c r="BT60" s="11">
        <f>SUM('HS P&amp;L'!$K63:$M63)</f>
        <v/>
      </c>
      <c r="BU60" s="11">
        <f>SUM('FH P&amp;L'!$K63:$M63)</f>
        <v/>
      </c>
      <c r="BV60" s="11">
        <f>SUM('HAB P&amp;L'!$K63:$M63)</f>
        <v/>
      </c>
      <c r="BW60" s="11">
        <f>SUM('SALT P&amp;L'!$K63:$M63)</f>
        <v/>
      </c>
      <c r="BX60" s="11">
        <f>SUM('KNL HO P&amp;L'!$K63:$M63)+SUM('CCL HO P&amp;L'!$K63:$M63)+SUM('YBHN HO P&amp;L'!$K63:$M63)+SUM('YBN HO P&amp;L'!$K63:$M63)+SUM('Moe2 P&amp;L'!$K63:$M63)</f>
        <v/>
      </c>
      <c r="BY60" s="93">
        <f>SUM(BG60:BX60)</f>
        <v/>
      </c>
      <c r="BZ60" s="121">
        <f>BY60+BF60+AM60+T60</f>
        <v/>
      </c>
      <c r="CB60" s="94" t="n"/>
    </row>
    <row r="61" hidden="1" s="393">
      <c r="A61" s="120" t="inlineStr">
        <is>
          <t>Publications</t>
        </is>
      </c>
      <c r="B61" s="11">
        <f>SUM('ABA P&amp;L'!$B64:$D64)</f>
        <v/>
      </c>
      <c r="C61" s="11">
        <f>SUM('BK P&amp;L'!$B64:$D64)</f>
        <v/>
      </c>
      <c r="D61" s="11">
        <f>SUM('BW P&amp;L'!$B64:$D64)</f>
        <v/>
      </c>
      <c r="E61" s="11">
        <f>SUM('CED P&amp;L'!$B64:$D64)</f>
        <v/>
      </c>
      <c r="F61" s="11">
        <f>SUM('HB P&amp;L'!$B64:$D64)</f>
        <v/>
      </c>
      <c r="G61" s="11">
        <f>SUM('KIN P&amp;L'!$B64:$D64)</f>
        <v/>
      </c>
      <c r="H61" s="11">
        <f>SUM('MER P&amp;L'!$B64:$D64)</f>
        <v/>
      </c>
      <c r="I61" s="11">
        <f>SUM('SST P&amp;L'!$B64:$D64)</f>
        <v/>
      </c>
      <c r="J61" s="11">
        <f>SUM('HDN P&amp;L'!$B64:$D64)</f>
        <v/>
      </c>
      <c r="K61" s="11">
        <f>SUM('NDN P&amp;L'!$B64:$D64)</f>
        <v/>
      </c>
      <c r="L61" s="11">
        <f>SUM('SDN P&amp;L'!$B64:$D64)</f>
        <v/>
      </c>
      <c r="M61" s="11">
        <f>SUM('LE P&amp;L'!$B64:$D64)</f>
        <v/>
      </c>
      <c r="N61" s="11">
        <f>SUM('WH P&amp;L'!$B64:$D64)</f>
        <v/>
      </c>
      <c r="O61" s="11">
        <f>SUM('HS P&amp;L'!$B64:$D64)</f>
        <v/>
      </c>
      <c r="P61" s="11">
        <f>SUM('FH P&amp;L'!$B64:$D64)</f>
        <v/>
      </c>
      <c r="Q61" s="11">
        <f>SUM('HAB P&amp;L'!$B64:$D64)</f>
        <v/>
      </c>
      <c r="R61" s="11">
        <f>SUM('SALT P&amp;L'!$B64:$D64)</f>
        <v/>
      </c>
      <c r="S61" s="11">
        <f>SUM('KNL HO P&amp;L'!$B64:$D64)+SUM('CCL HO P&amp;L'!$B64:$D64)+SUM('YBHN HO P&amp;L'!$B64:$D64)+SUM('YBN HO P&amp;L'!$B64:$D64)+SUM('Moe2 P&amp;L'!$B64:$D64)</f>
        <v/>
      </c>
      <c r="T61" s="93">
        <f>SUM(B61:S61)</f>
        <v/>
      </c>
      <c r="U61" s="11">
        <f>SUM('ABA P&amp;L'!$E64:$G64)</f>
        <v/>
      </c>
      <c r="V61" s="11">
        <f>SUM('BK P&amp;L'!$E64:$G64)</f>
        <v/>
      </c>
      <c r="W61" s="11">
        <f>SUM('BW P&amp;L'!$E64:$G64)</f>
        <v/>
      </c>
      <c r="X61" s="11">
        <f>SUM('CED P&amp;L'!$E64:$G64)</f>
        <v/>
      </c>
      <c r="Y61" s="11">
        <f>SUM('HB P&amp;L'!$E64:$G64)</f>
        <v/>
      </c>
      <c r="Z61" s="11">
        <f>SUM('KIN P&amp;L'!$E64:$G64)</f>
        <v/>
      </c>
      <c r="AA61" s="11">
        <f>SUM('MER P&amp;L'!$E64:$G64)</f>
        <v/>
      </c>
      <c r="AB61" s="11">
        <f>SUM('SST P&amp;L'!$E64:$G64)</f>
        <v/>
      </c>
      <c r="AC61" s="11">
        <f>SUM('HDN P&amp;L'!$E64:$G64)</f>
        <v/>
      </c>
      <c r="AD61" s="11">
        <f>SUM('NDN P&amp;L'!$E64:$G64)</f>
        <v/>
      </c>
      <c r="AE61" s="11">
        <f>SUM('SDN P&amp;L'!$E64:$G64)</f>
        <v/>
      </c>
      <c r="AF61" s="11">
        <f>SUM('LE P&amp;L'!$E64:$G64)</f>
        <v/>
      </c>
      <c r="AG61" s="11">
        <f>SUM('WH P&amp;L'!$E64:$G64)</f>
        <v/>
      </c>
      <c r="AH61" s="11">
        <f>SUM('HS P&amp;L'!$E64:$G64)</f>
        <v/>
      </c>
      <c r="AI61" s="11">
        <f>SUM('FH P&amp;L'!$E64:$G64)</f>
        <v/>
      </c>
      <c r="AJ61" s="11">
        <f>SUM('HAB P&amp;L'!$E64:$G64)</f>
        <v/>
      </c>
      <c r="AK61" s="11">
        <f>SUM('SALT P&amp;L'!$E64:$G64)</f>
        <v/>
      </c>
      <c r="AL61" s="11">
        <f>SUM('KNL HO P&amp;L'!$E64:$G64)+SUM('CCL HO P&amp;L'!$E64:$G64)+SUM('YBHN HO P&amp;L'!$E64:$G64)+SUM('YBN HO P&amp;L'!$E64:$G64)+SUM('Moe2 P&amp;L'!$E64:$G64)</f>
        <v/>
      </c>
      <c r="AM61" s="93">
        <f>SUM(U61:AL61)</f>
        <v/>
      </c>
      <c r="AN61" s="11">
        <f>SUM('ABA P&amp;L'!$H64:$J64)</f>
        <v/>
      </c>
      <c r="AO61" s="11">
        <f>SUM('BK P&amp;L'!$H64:$J64)</f>
        <v/>
      </c>
      <c r="AP61" s="11">
        <f>SUM('BW P&amp;L'!$H64:$J64)</f>
        <v/>
      </c>
      <c r="AQ61" s="11">
        <f>SUM('CED P&amp;L'!$H64:$J64)</f>
        <v/>
      </c>
      <c r="AR61" s="11">
        <f>SUM('HB P&amp;L'!$H64:$J64)</f>
        <v/>
      </c>
      <c r="AS61" s="11">
        <f>SUM('KIN P&amp;L'!$H64:$J64)</f>
        <v/>
      </c>
      <c r="AT61" s="11">
        <f>SUM('MER P&amp;L'!$H64:$J64)</f>
        <v/>
      </c>
      <c r="AU61" s="11">
        <f>SUM('SST P&amp;L'!$H64:$J64)</f>
        <v/>
      </c>
      <c r="AV61" s="11">
        <f>SUM('HDN P&amp;L'!$H64:$J64)</f>
        <v/>
      </c>
      <c r="AW61" s="11">
        <f>SUM('NDN P&amp;L'!$H64:$J64)</f>
        <v/>
      </c>
      <c r="AX61" s="11">
        <f>SUM('SDN P&amp;L'!$H64:$J64)</f>
        <v/>
      </c>
      <c r="AY61" s="11">
        <f>SUM('LE P&amp;L'!$H64:$J64)</f>
        <v/>
      </c>
      <c r="AZ61" s="11">
        <f>SUM('WH P&amp;L'!$H64:$J64)</f>
        <v/>
      </c>
      <c r="BA61" s="11">
        <f>SUM('HS P&amp;L'!$H64:$J64)</f>
        <v/>
      </c>
      <c r="BB61" s="11">
        <f>SUM('FH P&amp;L'!$H64:$J64)</f>
        <v/>
      </c>
      <c r="BC61" s="11">
        <f>SUM('HAB P&amp;L'!$H64:$J64)</f>
        <v/>
      </c>
      <c r="BD61" s="11">
        <f>SUM('SALT P&amp;L'!$H64:$J64)</f>
        <v/>
      </c>
      <c r="BE61" s="11">
        <f>SUM('KNL HO P&amp;L'!$H64:$J64)+SUM('CCL HO P&amp;L'!$H64:$J64)+SUM('YBHN HO P&amp;L'!$H64:$J64)+SUM('YBN HO P&amp;L'!$H64:$J64)+SUM('Moe2 P&amp;L'!$H64:$J64)</f>
        <v/>
      </c>
      <c r="BF61" s="93">
        <f>SUM(AN61:BE61)</f>
        <v/>
      </c>
      <c r="BG61" s="11">
        <f>SUM('ABA P&amp;L'!$K64:$M64)</f>
        <v/>
      </c>
      <c r="BH61" s="11">
        <f>SUM('BK P&amp;L'!$K64:$M64)</f>
        <v/>
      </c>
      <c r="BI61" s="11">
        <f>SUM('BW P&amp;L'!$K64:$M64)</f>
        <v/>
      </c>
      <c r="BJ61" s="11">
        <f>SUM('CED P&amp;L'!$K64:$M64)</f>
        <v/>
      </c>
      <c r="BK61" s="11">
        <f>SUM('HB P&amp;L'!$K64:$M64)</f>
        <v/>
      </c>
      <c r="BL61" s="11">
        <f>SUM('KIN P&amp;L'!$K64:$M64)</f>
        <v/>
      </c>
      <c r="BM61" s="11">
        <f>SUM('MER P&amp;L'!$K64:$M64)</f>
        <v/>
      </c>
      <c r="BN61" s="11">
        <f>SUM('SST P&amp;L'!$K64:$M64)</f>
        <v/>
      </c>
      <c r="BO61" s="11">
        <f>SUM('HDN P&amp;L'!$K64:$M64)</f>
        <v/>
      </c>
      <c r="BP61" s="11">
        <f>SUM('NDN P&amp;L'!$K64:$M64)</f>
        <v/>
      </c>
      <c r="BQ61" s="11">
        <f>SUM('SDN P&amp;L'!$K64:$M64)</f>
        <v/>
      </c>
      <c r="BR61" s="11">
        <f>SUM('LE P&amp;L'!$K64:$M64)</f>
        <v/>
      </c>
      <c r="BS61" s="11">
        <f>SUM('WH P&amp;L'!$K64:$M64)</f>
        <v/>
      </c>
      <c r="BT61" s="11">
        <f>SUM('HS P&amp;L'!$K64:$M64)</f>
        <v/>
      </c>
      <c r="BU61" s="11">
        <f>SUM('FH P&amp;L'!$K64:$M64)</f>
        <v/>
      </c>
      <c r="BV61" s="11">
        <f>SUM('HAB P&amp;L'!$K64:$M64)</f>
        <v/>
      </c>
      <c r="BW61" s="11">
        <f>SUM('SALT P&amp;L'!$K64:$M64)</f>
        <v/>
      </c>
      <c r="BX61" s="11">
        <f>SUM('KNL HO P&amp;L'!$K64:$M64)+SUM('CCL HO P&amp;L'!$K64:$M64)+SUM('YBHN HO P&amp;L'!$K64:$M64)+SUM('YBN HO P&amp;L'!$K64:$M64)+SUM('Moe2 P&amp;L'!$K64:$M64)</f>
        <v/>
      </c>
      <c r="BY61" s="93">
        <f>SUM(BG61:BX61)</f>
        <v/>
      </c>
      <c r="BZ61" s="121">
        <f>BY61+BF61+AM61+T61</f>
        <v/>
      </c>
      <c r="CB61" s="94" t="n"/>
    </row>
    <row r="62" hidden="1" s="393">
      <c r="A62" s="120" t="inlineStr">
        <is>
          <t>Audit</t>
        </is>
      </c>
      <c r="B62" s="11">
        <f>SUM('ABA P&amp;L'!$B65:$D65)</f>
        <v/>
      </c>
      <c r="C62" s="11">
        <f>SUM('BK P&amp;L'!$B65:$D65)</f>
        <v/>
      </c>
      <c r="D62" s="11">
        <f>SUM('BW P&amp;L'!$B65:$D65)</f>
        <v/>
      </c>
      <c r="E62" s="11">
        <f>SUM('CED P&amp;L'!$B65:$D65)</f>
        <v/>
      </c>
      <c r="F62" s="11">
        <f>SUM('HB P&amp;L'!$B65:$D65)</f>
        <v/>
      </c>
      <c r="G62" s="11">
        <f>SUM('KIN P&amp;L'!$B65:$D65)</f>
        <v/>
      </c>
      <c r="H62" s="11">
        <f>SUM('MER P&amp;L'!$B65:$D65)</f>
        <v/>
      </c>
      <c r="I62" s="11">
        <f>SUM('SST P&amp;L'!$B65:$D65)</f>
        <v/>
      </c>
      <c r="J62" s="11">
        <f>SUM('HDN P&amp;L'!$B65:$D65)</f>
        <v/>
      </c>
      <c r="K62" s="11">
        <f>SUM('NDN P&amp;L'!$B65:$D65)</f>
        <v/>
      </c>
      <c r="L62" s="11">
        <f>SUM('SDN P&amp;L'!$B65:$D65)</f>
        <v/>
      </c>
      <c r="M62" s="11">
        <f>SUM('LE P&amp;L'!$B65:$D65)</f>
        <v/>
      </c>
      <c r="N62" s="11">
        <f>SUM('WH P&amp;L'!$B65:$D65)</f>
        <v/>
      </c>
      <c r="O62" s="11">
        <f>SUM('HS P&amp;L'!$B65:$D65)</f>
        <v/>
      </c>
      <c r="P62" s="11">
        <f>SUM('FH P&amp;L'!$B65:$D65)</f>
        <v/>
      </c>
      <c r="Q62" s="11">
        <f>SUM('HAB P&amp;L'!$B65:$D65)</f>
        <v/>
      </c>
      <c r="R62" s="11">
        <f>SUM('SALT P&amp;L'!$B65:$D65)</f>
        <v/>
      </c>
      <c r="S62" s="11">
        <f>SUM('KNL HO P&amp;L'!$B65:$D65)+SUM('CCL HO P&amp;L'!$B65:$D65)+SUM('YBHN HO P&amp;L'!$B65:$D65)+SUM('YBN HO P&amp;L'!$B65:$D65)+SUM('Moe2 P&amp;L'!$B65:$D65)</f>
        <v/>
      </c>
      <c r="T62" s="93">
        <f>SUM(B62:S62)</f>
        <v/>
      </c>
      <c r="U62" s="11">
        <f>SUM('ABA P&amp;L'!$E65:$G65)</f>
        <v/>
      </c>
      <c r="V62" s="11">
        <f>SUM('BK P&amp;L'!$E65:$G65)</f>
        <v/>
      </c>
      <c r="W62" s="11">
        <f>SUM('BW P&amp;L'!$E65:$G65)</f>
        <v/>
      </c>
      <c r="X62" s="11">
        <f>SUM('CED P&amp;L'!$E65:$G65)</f>
        <v/>
      </c>
      <c r="Y62" s="11">
        <f>SUM('HB P&amp;L'!$E65:$G65)</f>
        <v/>
      </c>
      <c r="Z62" s="11">
        <f>SUM('KIN P&amp;L'!$E65:$G65)</f>
        <v/>
      </c>
      <c r="AA62" s="11">
        <f>SUM('MER P&amp;L'!$E65:$G65)</f>
        <v/>
      </c>
      <c r="AB62" s="11">
        <f>SUM('SST P&amp;L'!$E65:$G65)</f>
        <v/>
      </c>
      <c r="AC62" s="11">
        <f>SUM('HDN P&amp;L'!$E65:$G65)</f>
        <v/>
      </c>
      <c r="AD62" s="11">
        <f>SUM('NDN P&amp;L'!$E65:$G65)</f>
        <v/>
      </c>
      <c r="AE62" s="11">
        <f>SUM('SDN P&amp;L'!$E65:$G65)</f>
        <v/>
      </c>
      <c r="AF62" s="11">
        <f>SUM('LE P&amp;L'!$E65:$G65)</f>
        <v/>
      </c>
      <c r="AG62" s="11">
        <f>SUM('WH P&amp;L'!$E65:$G65)</f>
        <v/>
      </c>
      <c r="AH62" s="11">
        <f>SUM('HS P&amp;L'!$E65:$G65)</f>
        <v/>
      </c>
      <c r="AI62" s="11">
        <f>SUM('FH P&amp;L'!$E65:$G65)</f>
        <v/>
      </c>
      <c r="AJ62" s="11">
        <f>SUM('HAB P&amp;L'!$E65:$G65)</f>
        <v/>
      </c>
      <c r="AK62" s="11">
        <f>SUM('SALT P&amp;L'!$E65:$G65)</f>
        <v/>
      </c>
      <c r="AL62" s="11">
        <f>SUM('KNL HO P&amp;L'!$E65:$G65)+SUM('CCL HO P&amp;L'!$E65:$G65)+SUM('YBHN HO P&amp;L'!$E65:$G65)+SUM('YBN HO P&amp;L'!$E65:$G65)+SUM('Moe2 P&amp;L'!$E65:$G65)</f>
        <v/>
      </c>
      <c r="AM62" s="93">
        <f>SUM(U62:AL62)</f>
        <v/>
      </c>
      <c r="AN62" s="11">
        <f>SUM('ABA P&amp;L'!$H65:$J65)</f>
        <v/>
      </c>
      <c r="AO62" s="11">
        <f>SUM('BK P&amp;L'!$H65:$J65)</f>
        <v/>
      </c>
      <c r="AP62" s="11">
        <f>SUM('BW P&amp;L'!$H65:$J65)</f>
        <v/>
      </c>
      <c r="AQ62" s="11">
        <f>SUM('CED P&amp;L'!$H65:$J65)</f>
        <v/>
      </c>
      <c r="AR62" s="11">
        <f>SUM('HB P&amp;L'!$H65:$J65)</f>
        <v/>
      </c>
      <c r="AS62" s="11">
        <f>SUM('KIN P&amp;L'!$H65:$J65)</f>
        <v/>
      </c>
      <c r="AT62" s="11">
        <f>SUM('MER P&amp;L'!$H65:$J65)</f>
        <v/>
      </c>
      <c r="AU62" s="11">
        <f>SUM('SST P&amp;L'!$H65:$J65)</f>
        <v/>
      </c>
      <c r="AV62" s="11">
        <f>SUM('HDN P&amp;L'!$H65:$J65)</f>
        <v/>
      </c>
      <c r="AW62" s="11">
        <f>SUM('NDN P&amp;L'!$H65:$J65)</f>
        <v/>
      </c>
      <c r="AX62" s="11">
        <f>SUM('SDN P&amp;L'!$H65:$J65)</f>
        <v/>
      </c>
      <c r="AY62" s="11">
        <f>SUM('LE P&amp;L'!$H65:$J65)</f>
        <v/>
      </c>
      <c r="AZ62" s="11">
        <f>SUM('WH P&amp;L'!$H65:$J65)</f>
        <v/>
      </c>
      <c r="BA62" s="11">
        <f>SUM('HS P&amp;L'!$H65:$J65)</f>
        <v/>
      </c>
      <c r="BB62" s="11">
        <f>SUM('FH P&amp;L'!$H65:$J65)</f>
        <v/>
      </c>
      <c r="BC62" s="11">
        <f>SUM('HAB P&amp;L'!$H65:$J65)</f>
        <v/>
      </c>
      <c r="BD62" s="11">
        <f>SUM('SALT P&amp;L'!$H65:$J65)</f>
        <v/>
      </c>
      <c r="BE62" s="11">
        <f>SUM('KNL HO P&amp;L'!$H65:$J65)+SUM('CCL HO P&amp;L'!$H65:$J65)+SUM('YBHN HO P&amp;L'!$H65:$J65)+SUM('YBN HO P&amp;L'!$H65:$J65)+SUM('Moe2 P&amp;L'!$H65:$J65)</f>
        <v/>
      </c>
      <c r="BF62" s="93">
        <f>SUM(AN62:BE62)</f>
        <v/>
      </c>
      <c r="BG62" s="11">
        <f>SUM('ABA P&amp;L'!$K65:$M65)</f>
        <v/>
      </c>
      <c r="BH62" s="11">
        <f>SUM('BK P&amp;L'!$K65:$M65)</f>
        <v/>
      </c>
      <c r="BI62" s="11">
        <f>SUM('BW P&amp;L'!$K65:$M65)</f>
        <v/>
      </c>
      <c r="BJ62" s="11">
        <f>SUM('CED P&amp;L'!$K65:$M65)</f>
        <v/>
      </c>
      <c r="BK62" s="11">
        <f>SUM('HB P&amp;L'!$K65:$M65)</f>
        <v/>
      </c>
      <c r="BL62" s="11">
        <f>SUM('KIN P&amp;L'!$K65:$M65)</f>
        <v/>
      </c>
      <c r="BM62" s="11">
        <f>SUM('MER P&amp;L'!$K65:$M65)</f>
        <v/>
      </c>
      <c r="BN62" s="11">
        <f>SUM('SST P&amp;L'!$K65:$M65)</f>
        <v/>
      </c>
      <c r="BO62" s="11">
        <f>SUM('HDN P&amp;L'!$K65:$M65)</f>
        <v/>
      </c>
      <c r="BP62" s="11">
        <f>SUM('NDN P&amp;L'!$K65:$M65)</f>
        <v/>
      </c>
      <c r="BQ62" s="11">
        <f>SUM('SDN P&amp;L'!$K65:$M65)</f>
        <v/>
      </c>
      <c r="BR62" s="11">
        <f>SUM('LE P&amp;L'!$K65:$M65)</f>
        <v/>
      </c>
      <c r="BS62" s="11">
        <f>SUM('WH P&amp;L'!$K65:$M65)</f>
        <v/>
      </c>
      <c r="BT62" s="11">
        <f>SUM('HS P&amp;L'!$K65:$M65)</f>
        <v/>
      </c>
      <c r="BU62" s="11">
        <f>SUM('FH P&amp;L'!$K65:$M65)</f>
        <v/>
      </c>
      <c r="BV62" s="11">
        <f>SUM('HAB P&amp;L'!$K65:$M65)</f>
        <v/>
      </c>
      <c r="BW62" s="11">
        <f>SUM('SALT P&amp;L'!$K65:$M65)</f>
        <v/>
      </c>
      <c r="BX62" s="11">
        <f>SUM('KNL HO P&amp;L'!$K65:$M65)+SUM('CCL HO P&amp;L'!$K65:$M65)+SUM('YBHN HO P&amp;L'!$K65:$M65)+SUM('YBN HO P&amp;L'!$K65:$M65)+SUM('Moe2 P&amp;L'!$K65:$M65)</f>
        <v/>
      </c>
      <c r="BY62" s="93">
        <f>SUM(BG62:BX62)</f>
        <v/>
      </c>
      <c r="BZ62" s="121">
        <f>BY62+BF62+AM62+T62</f>
        <v/>
      </c>
      <c r="CB62" s="94" t="n"/>
    </row>
    <row r="63" hidden="1" s="393">
      <c r="A63" s="120" t="inlineStr">
        <is>
          <t>Accountancy</t>
        </is>
      </c>
      <c r="B63" s="11">
        <f>SUM('ABA P&amp;L'!$B66:$D66)</f>
        <v/>
      </c>
      <c r="C63" s="11">
        <f>SUM('BK P&amp;L'!$B66:$D66)</f>
        <v/>
      </c>
      <c r="D63" s="11">
        <f>SUM('BW P&amp;L'!$B66:$D66)</f>
        <v/>
      </c>
      <c r="E63" s="11">
        <f>SUM('CED P&amp;L'!$B66:$D66)</f>
        <v/>
      </c>
      <c r="F63" s="11">
        <f>SUM('HB P&amp;L'!$B66:$D66)</f>
        <v/>
      </c>
      <c r="G63" s="11">
        <f>SUM('KIN P&amp;L'!$B66:$D66)</f>
        <v/>
      </c>
      <c r="H63" s="11">
        <f>SUM('MER P&amp;L'!$B66:$D66)</f>
        <v/>
      </c>
      <c r="I63" s="11">
        <f>SUM('SST P&amp;L'!$B66:$D66)</f>
        <v/>
      </c>
      <c r="J63" s="11">
        <f>SUM('HDN P&amp;L'!$B66:$D66)</f>
        <v/>
      </c>
      <c r="K63" s="11">
        <f>SUM('NDN P&amp;L'!$B66:$D66)</f>
        <v/>
      </c>
      <c r="L63" s="11">
        <f>SUM('SDN P&amp;L'!$B66:$D66)</f>
        <v/>
      </c>
      <c r="M63" s="11">
        <f>SUM('LE P&amp;L'!$B66:$D66)</f>
        <v/>
      </c>
      <c r="N63" s="11">
        <f>SUM('WH P&amp;L'!$B66:$D66)</f>
        <v/>
      </c>
      <c r="O63" s="11">
        <f>SUM('HS P&amp;L'!$B66:$D66)</f>
        <v/>
      </c>
      <c r="P63" s="11">
        <f>SUM('FH P&amp;L'!$B66:$D66)</f>
        <v/>
      </c>
      <c r="Q63" s="11">
        <f>SUM('HAB P&amp;L'!$B66:$D66)</f>
        <v/>
      </c>
      <c r="R63" s="11">
        <f>SUM('SALT P&amp;L'!$B66:$D66)</f>
        <v/>
      </c>
      <c r="S63" s="11">
        <f>SUM('KNL HO P&amp;L'!$B66:$D66)+SUM('CCL HO P&amp;L'!$B66:$D66)+SUM('YBHN HO P&amp;L'!$B66:$D66)+SUM('YBN HO P&amp;L'!$B66:$D66)+SUM('Moe2 P&amp;L'!$B66:$D66)</f>
        <v/>
      </c>
      <c r="T63" s="93">
        <f>SUM(B63:S63)</f>
        <v/>
      </c>
      <c r="U63" s="11">
        <f>SUM('ABA P&amp;L'!$E66:$G66)</f>
        <v/>
      </c>
      <c r="V63" s="11">
        <f>SUM('BK P&amp;L'!$E66:$G66)</f>
        <v/>
      </c>
      <c r="W63" s="11">
        <f>SUM('BW P&amp;L'!$E66:$G66)</f>
        <v/>
      </c>
      <c r="X63" s="11">
        <f>SUM('CED P&amp;L'!$E66:$G66)</f>
        <v/>
      </c>
      <c r="Y63" s="11">
        <f>SUM('HB P&amp;L'!$E66:$G66)</f>
        <v/>
      </c>
      <c r="Z63" s="11">
        <f>SUM('KIN P&amp;L'!$E66:$G66)</f>
        <v/>
      </c>
      <c r="AA63" s="11">
        <f>SUM('MER P&amp;L'!$E66:$G66)</f>
        <v/>
      </c>
      <c r="AB63" s="11">
        <f>SUM('SST P&amp;L'!$E66:$G66)</f>
        <v/>
      </c>
      <c r="AC63" s="11">
        <f>SUM('HDN P&amp;L'!$E66:$G66)</f>
        <v/>
      </c>
      <c r="AD63" s="11">
        <f>SUM('NDN P&amp;L'!$E66:$G66)</f>
        <v/>
      </c>
      <c r="AE63" s="11">
        <f>SUM('SDN P&amp;L'!$E66:$G66)</f>
        <v/>
      </c>
      <c r="AF63" s="11">
        <f>SUM('LE P&amp;L'!$E66:$G66)</f>
        <v/>
      </c>
      <c r="AG63" s="11">
        <f>SUM('WH P&amp;L'!$E66:$G66)</f>
        <v/>
      </c>
      <c r="AH63" s="11">
        <f>SUM('HS P&amp;L'!$E66:$G66)</f>
        <v/>
      </c>
      <c r="AI63" s="11">
        <f>SUM('FH P&amp;L'!$E66:$G66)</f>
        <v/>
      </c>
      <c r="AJ63" s="11">
        <f>SUM('HAB P&amp;L'!$E66:$G66)</f>
        <v/>
      </c>
      <c r="AK63" s="11">
        <f>SUM('SALT P&amp;L'!$E66:$G66)</f>
        <v/>
      </c>
      <c r="AL63" s="11">
        <f>SUM('KNL HO P&amp;L'!$E66:$G66)+SUM('CCL HO P&amp;L'!$E66:$G66)+SUM('YBHN HO P&amp;L'!$E66:$G66)+SUM('YBN HO P&amp;L'!$E66:$G66)+SUM('Moe2 P&amp;L'!$E66:$G66)</f>
        <v/>
      </c>
      <c r="AM63" s="93">
        <f>SUM(U63:AL63)</f>
        <v/>
      </c>
      <c r="AN63" s="11">
        <f>SUM('ABA P&amp;L'!$H66:$J66)</f>
        <v/>
      </c>
      <c r="AO63" s="11">
        <f>SUM('BK P&amp;L'!$H66:$J66)</f>
        <v/>
      </c>
      <c r="AP63" s="11">
        <f>SUM('BW P&amp;L'!$H66:$J66)</f>
        <v/>
      </c>
      <c r="AQ63" s="11">
        <f>SUM('CED P&amp;L'!$H66:$J66)</f>
        <v/>
      </c>
      <c r="AR63" s="11">
        <f>SUM('HB P&amp;L'!$H66:$J66)</f>
        <v/>
      </c>
      <c r="AS63" s="11">
        <f>SUM('KIN P&amp;L'!$H66:$J66)</f>
        <v/>
      </c>
      <c r="AT63" s="11">
        <f>SUM('MER P&amp;L'!$H66:$J66)</f>
        <v/>
      </c>
      <c r="AU63" s="11">
        <f>SUM('SST P&amp;L'!$H66:$J66)</f>
        <v/>
      </c>
      <c r="AV63" s="11">
        <f>SUM('HDN P&amp;L'!$H66:$J66)</f>
        <v/>
      </c>
      <c r="AW63" s="11">
        <f>SUM('NDN P&amp;L'!$H66:$J66)</f>
        <v/>
      </c>
      <c r="AX63" s="11">
        <f>SUM('SDN P&amp;L'!$H66:$J66)</f>
        <v/>
      </c>
      <c r="AY63" s="11">
        <f>SUM('LE P&amp;L'!$H66:$J66)</f>
        <v/>
      </c>
      <c r="AZ63" s="11">
        <f>SUM('WH P&amp;L'!$H66:$J66)</f>
        <v/>
      </c>
      <c r="BA63" s="11">
        <f>SUM('HS P&amp;L'!$H66:$J66)</f>
        <v/>
      </c>
      <c r="BB63" s="11">
        <f>SUM('FH P&amp;L'!$H66:$J66)</f>
        <v/>
      </c>
      <c r="BC63" s="11">
        <f>SUM('HAB P&amp;L'!$H66:$J66)</f>
        <v/>
      </c>
      <c r="BD63" s="11">
        <f>SUM('SALT P&amp;L'!$H66:$J66)</f>
        <v/>
      </c>
      <c r="BE63" s="11">
        <f>SUM('KNL HO P&amp;L'!$H66:$J66)+SUM('CCL HO P&amp;L'!$H66:$J66)+SUM('YBHN HO P&amp;L'!$H66:$J66)+SUM('YBN HO P&amp;L'!$H66:$J66)+SUM('Moe2 P&amp;L'!$H66:$J66)</f>
        <v/>
      </c>
      <c r="BF63" s="93">
        <f>SUM(AN63:BE63)</f>
        <v/>
      </c>
      <c r="BG63" s="11">
        <f>SUM('ABA P&amp;L'!$K66:$M66)</f>
        <v/>
      </c>
      <c r="BH63" s="11">
        <f>SUM('BK P&amp;L'!$K66:$M66)</f>
        <v/>
      </c>
      <c r="BI63" s="11">
        <f>SUM('BW P&amp;L'!$K66:$M66)</f>
        <v/>
      </c>
      <c r="BJ63" s="11">
        <f>SUM('CED P&amp;L'!$K66:$M66)</f>
        <v/>
      </c>
      <c r="BK63" s="11">
        <f>SUM('HB P&amp;L'!$K66:$M66)</f>
        <v/>
      </c>
      <c r="BL63" s="11">
        <f>SUM('KIN P&amp;L'!$K66:$M66)</f>
        <v/>
      </c>
      <c r="BM63" s="11">
        <f>SUM('MER P&amp;L'!$K66:$M66)</f>
        <v/>
      </c>
      <c r="BN63" s="11">
        <f>SUM('SST P&amp;L'!$K66:$M66)</f>
        <v/>
      </c>
      <c r="BO63" s="11">
        <f>SUM('HDN P&amp;L'!$K66:$M66)</f>
        <v/>
      </c>
      <c r="BP63" s="11">
        <f>SUM('NDN P&amp;L'!$K66:$M66)</f>
        <v/>
      </c>
      <c r="BQ63" s="11">
        <f>SUM('SDN P&amp;L'!$K66:$M66)</f>
        <v/>
      </c>
      <c r="BR63" s="11">
        <f>SUM('LE P&amp;L'!$K66:$M66)</f>
        <v/>
      </c>
      <c r="BS63" s="11">
        <f>SUM('WH P&amp;L'!$K66:$M66)</f>
        <v/>
      </c>
      <c r="BT63" s="11">
        <f>SUM('HS P&amp;L'!$K66:$M66)</f>
        <v/>
      </c>
      <c r="BU63" s="11">
        <f>SUM('FH P&amp;L'!$K66:$M66)</f>
        <v/>
      </c>
      <c r="BV63" s="11">
        <f>SUM('HAB P&amp;L'!$K66:$M66)</f>
        <v/>
      </c>
      <c r="BW63" s="11">
        <f>SUM('SALT P&amp;L'!$K66:$M66)</f>
        <v/>
      </c>
      <c r="BX63" s="11">
        <f>SUM('KNL HO P&amp;L'!$K66:$M66)+SUM('CCL HO P&amp;L'!$K66:$M66)+SUM('YBHN HO P&amp;L'!$K66:$M66)+SUM('YBN HO P&amp;L'!$K66:$M66)+SUM('Moe2 P&amp;L'!$K66:$M66)</f>
        <v/>
      </c>
      <c r="BY63" s="93">
        <f>SUM(BG63:BX63)</f>
        <v/>
      </c>
      <c r="BZ63" s="121">
        <f>BY63+BF63+AM63+T63</f>
        <v/>
      </c>
      <c r="CB63" s="94" t="n"/>
    </row>
    <row r="64" hidden="1" s="393">
      <c r="A64" s="120" t="inlineStr">
        <is>
          <t>Proffessional Fees</t>
        </is>
      </c>
      <c r="B64" s="11">
        <f>SUM('ABA P&amp;L'!$B67:$D67)</f>
        <v/>
      </c>
      <c r="C64" s="11">
        <f>SUM('BK P&amp;L'!$B67:$D67)</f>
        <v/>
      </c>
      <c r="D64" s="11">
        <f>SUM('BW P&amp;L'!$B67:$D67)</f>
        <v/>
      </c>
      <c r="E64" s="11">
        <f>SUM('CED P&amp;L'!$B67:$D67)</f>
        <v/>
      </c>
      <c r="F64" s="11">
        <f>SUM('HB P&amp;L'!$B67:$D67)</f>
        <v/>
      </c>
      <c r="G64" s="11">
        <f>SUM('KIN P&amp;L'!$B67:$D67)</f>
        <v/>
      </c>
      <c r="H64" s="11">
        <f>SUM('MER P&amp;L'!$B67:$D67)</f>
        <v/>
      </c>
      <c r="I64" s="11">
        <f>SUM('SST P&amp;L'!$B67:$D67)</f>
        <v/>
      </c>
      <c r="J64" s="11">
        <f>SUM('HDN P&amp;L'!$B67:$D67)</f>
        <v/>
      </c>
      <c r="K64" s="11">
        <f>SUM('NDN P&amp;L'!$B67:$D67)</f>
        <v/>
      </c>
      <c r="L64" s="11">
        <f>SUM('SDN P&amp;L'!$B67:$D67)</f>
        <v/>
      </c>
      <c r="M64" s="11">
        <f>SUM('LE P&amp;L'!$B67:$D67)</f>
        <v/>
      </c>
      <c r="N64" s="11">
        <f>SUM('WH P&amp;L'!$B67:$D67)</f>
        <v/>
      </c>
      <c r="O64" s="11">
        <f>SUM('HS P&amp;L'!$B67:$D67)</f>
        <v/>
      </c>
      <c r="P64" s="11">
        <f>SUM('FH P&amp;L'!$B67:$D67)</f>
        <v/>
      </c>
      <c r="Q64" s="11">
        <f>SUM('HAB P&amp;L'!$B67:$D67)</f>
        <v/>
      </c>
      <c r="R64" s="11">
        <f>SUM('SALT P&amp;L'!$B67:$D67)</f>
        <v/>
      </c>
      <c r="S64" s="11">
        <f>SUM('KNL HO P&amp;L'!$B67:$D67)+SUM('CCL HO P&amp;L'!$B67:$D67)+SUM('YBHN HO P&amp;L'!$B67:$D67)+SUM('YBN HO P&amp;L'!$B67:$D67)+SUM('Moe2 P&amp;L'!$B67:$D67)</f>
        <v/>
      </c>
      <c r="T64" s="93">
        <f>SUM(B64:S64)</f>
        <v/>
      </c>
      <c r="U64" s="11">
        <f>SUM('ABA P&amp;L'!$E67:$G67)</f>
        <v/>
      </c>
      <c r="V64" s="11">
        <f>SUM('BK P&amp;L'!$E67:$G67)</f>
        <v/>
      </c>
      <c r="W64" s="11">
        <f>SUM('BW P&amp;L'!$E67:$G67)</f>
        <v/>
      </c>
      <c r="X64" s="11">
        <f>SUM('CED P&amp;L'!$E67:$G67)</f>
        <v/>
      </c>
      <c r="Y64" s="11">
        <f>SUM('HB P&amp;L'!$E67:$G67)</f>
        <v/>
      </c>
      <c r="Z64" s="11">
        <f>SUM('KIN P&amp;L'!$E67:$G67)</f>
        <v/>
      </c>
      <c r="AA64" s="11">
        <f>SUM('MER P&amp;L'!$E67:$G67)</f>
        <v/>
      </c>
      <c r="AB64" s="11">
        <f>SUM('SST P&amp;L'!$E67:$G67)</f>
        <v/>
      </c>
      <c r="AC64" s="11">
        <f>SUM('HDN P&amp;L'!$E67:$G67)</f>
        <v/>
      </c>
      <c r="AD64" s="11">
        <f>SUM('NDN P&amp;L'!$E67:$G67)</f>
        <v/>
      </c>
      <c r="AE64" s="11">
        <f>SUM('SDN P&amp;L'!$E67:$G67)</f>
        <v/>
      </c>
      <c r="AF64" s="11">
        <f>SUM('LE P&amp;L'!$E67:$G67)</f>
        <v/>
      </c>
      <c r="AG64" s="11">
        <f>SUM('WH P&amp;L'!$E67:$G67)</f>
        <v/>
      </c>
      <c r="AH64" s="11">
        <f>SUM('HS P&amp;L'!$E67:$G67)</f>
        <v/>
      </c>
      <c r="AI64" s="11">
        <f>SUM('FH P&amp;L'!$E67:$G67)</f>
        <v/>
      </c>
      <c r="AJ64" s="11">
        <f>SUM('HAB P&amp;L'!$E67:$G67)</f>
        <v/>
      </c>
      <c r="AK64" s="11">
        <f>SUM('SALT P&amp;L'!$E67:$G67)</f>
        <v/>
      </c>
      <c r="AL64" s="11">
        <f>SUM('KNL HO P&amp;L'!$E67:$G67)+SUM('CCL HO P&amp;L'!$E67:$G67)+SUM('YBHN HO P&amp;L'!$E67:$G67)+SUM('YBN HO P&amp;L'!$E67:$G67)+SUM('Moe2 P&amp;L'!$E67:$G67)</f>
        <v/>
      </c>
      <c r="AM64" s="93">
        <f>SUM(U64:AL64)</f>
        <v/>
      </c>
      <c r="AN64" s="11">
        <f>SUM('ABA P&amp;L'!$H67:$J67)</f>
        <v/>
      </c>
      <c r="AO64" s="11">
        <f>SUM('BK P&amp;L'!$H67:$J67)</f>
        <v/>
      </c>
      <c r="AP64" s="11">
        <f>SUM('BW P&amp;L'!$H67:$J67)</f>
        <v/>
      </c>
      <c r="AQ64" s="11">
        <f>SUM('CED P&amp;L'!$H67:$J67)</f>
        <v/>
      </c>
      <c r="AR64" s="11">
        <f>SUM('HB P&amp;L'!$H67:$J67)</f>
        <v/>
      </c>
      <c r="AS64" s="11">
        <f>SUM('KIN P&amp;L'!$H67:$J67)</f>
        <v/>
      </c>
      <c r="AT64" s="11">
        <f>SUM('MER P&amp;L'!$H67:$J67)</f>
        <v/>
      </c>
      <c r="AU64" s="11">
        <f>SUM('SST P&amp;L'!$H67:$J67)</f>
        <v/>
      </c>
      <c r="AV64" s="11">
        <f>SUM('HDN P&amp;L'!$H67:$J67)</f>
        <v/>
      </c>
      <c r="AW64" s="11">
        <f>SUM('NDN P&amp;L'!$H67:$J67)</f>
        <v/>
      </c>
      <c r="AX64" s="11">
        <f>SUM('SDN P&amp;L'!$H67:$J67)</f>
        <v/>
      </c>
      <c r="AY64" s="11">
        <f>SUM('LE P&amp;L'!$H67:$J67)</f>
        <v/>
      </c>
      <c r="AZ64" s="11">
        <f>SUM('WH P&amp;L'!$H67:$J67)</f>
        <v/>
      </c>
      <c r="BA64" s="11">
        <f>SUM('HS P&amp;L'!$H67:$J67)</f>
        <v/>
      </c>
      <c r="BB64" s="11">
        <f>SUM('FH P&amp;L'!$H67:$J67)</f>
        <v/>
      </c>
      <c r="BC64" s="11">
        <f>SUM('HAB P&amp;L'!$H67:$J67)</f>
        <v/>
      </c>
      <c r="BD64" s="11">
        <f>SUM('SALT P&amp;L'!$H67:$J67)</f>
        <v/>
      </c>
      <c r="BE64" s="11">
        <f>SUM('KNL HO P&amp;L'!$H67:$J67)+SUM('CCL HO P&amp;L'!$H67:$J67)+SUM('YBHN HO P&amp;L'!$H67:$J67)+SUM('YBN HO P&amp;L'!$H67:$J67)+SUM('Moe2 P&amp;L'!$H67:$J67)</f>
        <v/>
      </c>
      <c r="BF64" s="93">
        <f>SUM(AN64:BE64)</f>
        <v/>
      </c>
      <c r="BG64" s="11">
        <f>SUM('ABA P&amp;L'!$K67:$M67)</f>
        <v/>
      </c>
      <c r="BH64" s="11">
        <f>SUM('BK P&amp;L'!$K67:$M67)</f>
        <v/>
      </c>
      <c r="BI64" s="11">
        <f>SUM('BW P&amp;L'!$K67:$M67)</f>
        <v/>
      </c>
      <c r="BJ64" s="11">
        <f>SUM('CED P&amp;L'!$K67:$M67)</f>
        <v/>
      </c>
      <c r="BK64" s="11">
        <f>SUM('HB P&amp;L'!$K67:$M67)</f>
        <v/>
      </c>
      <c r="BL64" s="11">
        <f>SUM('KIN P&amp;L'!$K67:$M67)</f>
        <v/>
      </c>
      <c r="BM64" s="11">
        <f>SUM('MER P&amp;L'!$K67:$M67)</f>
        <v/>
      </c>
      <c r="BN64" s="11">
        <f>SUM('SST P&amp;L'!$K67:$M67)</f>
        <v/>
      </c>
      <c r="BO64" s="11">
        <f>SUM('HDN P&amp;L'!$K67:$M67)</f>
        <v/>
      </c>
      <c r="BP64" s="11">
        <f>SUM('NDN P&amp;L'!$K67:$M67)</f>
        <v/>
      </c>
      <c r="BQ64" s="11">
        <f>SUM('SDN P&amp;L'!$K67:$M67)</f>
        <v/>
      </c>
      <c r="BR64" s="11">
        <f>SUM('LE P&amp;L'!$K67:$M67)</f>
        <v/>
      </c>
      <c r="BS64" s="11">
        <f>SUM('WH P&amp;L'!$K67:$M67)</f>
        <v/>
      </c>
      <c r="BT64" s="11">
        <f>SUM('HS P&amp;L'!$K67:$M67)</f>
        <v/>
      </c>
      <c r="BU64" s="11">
        <f>SUM('FH P&amp;L'!$K67:$M67)</f>
        <v/>
      </c>
      <c r="BV64" s="11">
        <f>SUM('HAB P&amp;L'!$K67:$M67)</f>
        <v/>
      </c>
      <c r="BW64" s="11">
        <f>SUM('SALT P&amp;L'!$K67:$M67)</f>
        <v/>
      </c>
      <c r="BX64" s="11">
        <f>SUM('KNL HO P&amp;L'!$K67:$M67)+SUM('CCL HO P&amp;L'!$K67:$M67)+SUM('YBHN HO P&amp;L'!$K67:$M67)+SUM('YBN HO P&amp;L'!$K67:$M67)+SUM('Moe2 P&amp;L'!$K67:$M67)</f>
        <v/>
      </c>
      <c r="BY64" s="93">
        <f>SUM(BG64:BX64)</f>
        <v/>
      </c>
      <c r="BZ64" s="121">
        <f>BY64+BF64+AM64+T64</f>
        <v/>
      </c>
      <c r="CB64" s="94" t="n"/>
    </row>
    <row r="65" hidden="1" s="393">
      <c r="A65" s="120" t="inlineStr">
        <is>
          <t>Finance Costs</t>
        </is>
      </c>
      <c r="B65" s="11">
        <f>SUM('ABA P&amp;L'!$B68:$D68)</f>
        <v/>
      </c>
      <c r="C65" s="11">
        <f>SUM('BK P&amp;L'!$B68:$D68)</f>
        <v/>
      </c>
      <c r="D65" s="11">
        <f>SUM('BW P&amp;L'!$B68:$D68)</f>
        <v/>
      </c>
      <c r="E65" s="11">
        <f>SUM('CED P&amp;L'!$B68:$D68)</f>
        <v/>
      </c>
      <c r="F65" s="11">
        <f>SUM('HB P&amp;L'!$B68:$D68)</f>
        <v/>
      </c>
      <c r="G65" s="11">
        <f>SUM('KIN P&amp;L'!$B68:$D68)</f>
        <v/>
      </c>
      <c r="H65" s="11">
        <f>SUM('MER P&amp;L'!$B68:$D68)</f>
        <v/>
      </c>
      <c r="I65" s="11">
        <f>SUM('SST P&amp;L'!$B68:$D68)</f>
        <v/>
      </c>
      <c r="J65" s="11">
        <f>SUM('HDN P&amp;L'!$B68:$D68)</f>
        <v/>
      </c>
      <c r="K65" s="11">
        <f>SUM('NDN P&amp;L'!$B68:$D68)</f>
        <v/>
      </c>
      <c r="L65" s="11">
        <f>SUM('SDN P&amp;L'!$B68:$D68)</f>
        <v/>
      </c>
      <c r="M65" s="11">
        <f>SUM('LE P&amp;L'!$B68:$D68)</f>
        <v/>
      </c>
      <c r="N65" s="11">
        <f>SUM('WH P&amp;L'!$B68:$D68)</f>
        <v/>
      </c>
      <c r="O65" s="11">
        <f>SUM('HS P&amp;L'!$B68:$D68)</f>
        <v/>
      </c>
      <c r="P65" s="11">
        <f>SUM('FH P&amp;L'!$B68:$D68)</f>
        <v/>
      </c>
      <c r="Q65" s="11">
        <f>SUM('HAB P&amp;L'!$B68:$D68)</f>
        <v/>
      </c>
      <c r="R65" s="11">
        <f>SUM('SALT P&amp;L'!$B68:$D68)</f>
        <v/>
      </c>
      <c r="S65" s="11">
        <f>SUM('KNL HO P&amp;L'!$B68:$D68)+SUM('CCL HO P&amp;L'!$B68:$D68)+SUM('YBHN HO P&amp;L'!$B68:$D68)+SUM('YBN HO P&amp;L'!$B68:$D68)+SUM('Moe2 P&amp;L'!$B68:$D68)</f>
        <v/>
      </c>
      <c r="T65" s="93">
        <f>SUM(B65:S65)</f>
        <v/>
      </c>
      <c r="U65" s="11">
        <f>SUM('ABA P&amp;L'!$E68:$G68)</f>
        <v/>
      </c>
      <c r="V65" s="11">
        <f>SUM('BK P&amp;L'!$E68:$G68)</f>
        <v/>
      </c>
      <c r="W65" s="11">
        <f>SUM('BW P&amp;L'!$E68:$G68)</f>
        <v/>
      </c>
      <c r="X65" s="11">
        <f>SUM('CED P&amp;L'!$E68:$G68)</f>
        <v/>
      </c>
      <c r="Y65" s="11">
        <f>SUM('HB P&amp;L'!$E68:$G68)</f>
        <v/>
      </c>
      <c r="Z65" s="11">
        <f>SUM('KIN P&amp;L'!$E68:$G68)</f>
        <v/>
      </c>
      <c r="AA65" s="11">
        <f>SUM('MER P&amp;L'!$E68:$G68)</f>
        <v/>
      </c>
      <c r="AB65" s="11">
        <f>SUM('SST P&amp;L'!$E68:$G68)</f>
        <v/>
      </c>
      <c r="AC65" s="11">
        <f>SUM('HDN P&amp;L'!$E68:$G68)</f>
        <v/>
      </c>
      <c r="AD65" s="11">
        <f>SUM('NDN P&amp;L'!$E68:$G68)</f>
        <v/>
      </c>
      <c r="AE65" s="11">
        <f>SUM('SDN P&amp;L'!$E68:$G68)</f>
        <v/>
      </c>
      <c r="AF65" s="11">
        <f>SUM('LE P&amp;L'!$E68:$G68)</f>
        <v/>
      </c>
      <c r="AG65" s="11">
        <f>SUM('WH P&amp;L'!$E68:$G68)</f>
        <v/>
      </c>
      <c r="AH65" s="11">
        <f>SUM('HS P&amp;L'!$E68:$G68)</f>
        <v/>
      </c>
      <c r="AI65" s="11">
        <f>SUM('FH P&amp;L'!$E68:$G68)</f>
        <v/>
      </c>
      <c r="AJ65" s="11">
        <f>SUM('HAB P&amp;L'!$E68:$G68)</f>
        <v/>
      </c>
      <c r="AK65" s="11">
        <f>SUM('SALT P&amp;L'!$E68:$G68)</f>
        <v/>
      </c>
      <c r="AL65" s="11">
        <f>SUM('KNL HO P&amp;L'!$E68:$G68)+SUM('CCL HO P&amp;L'!$E68:$G68)+SUM('YBHN HO P&amp;L'!$E68:$G68)+SUM('YBN HO P&amp;L'!$E68:$G68)+SUM('Moe2 P&amp;L'!$E68:$G68)</f>
        <v/>
      </c>
      <c r="AM65" s="93">
        <f>SUM(U65:AL65)</f>
        <v/>
      </c>
      <c r="AN65" s="11">
        <f>SUM('ABA P&amp;L'!$H68:$J68)</f>
        <v/>
      </c>
      <c r="AO65" s="11">
        <f>SUM('BK P&amp;L'!$H68:$J68)</f>
        <v/>
      </c>
      <c r="AP65" s="11">
        <f>SUM('BW P&amp;L'!$H68:$J68)</f>
        <v/>
      </c>
      <c r="AQ65" s="11">
        <f>SUM('CED P&amp;L'!$H68:$J68)</f>
        <v/>
      </c>
      <c r="AR65" s="11">
        <f>SUM('HB P&amp;L'!$H68:$J68)</f>
        <v/>
      </c>
      <c r="AS65" s="11">
        <f>SUM('KIN P&amp;L'!$H68:$J68)</f>
        <v/>
      </c>
      <c r="AT65" s="11">
        <f>SUM('MER P&amp;L'!$H68:$J68)</f>
        <v/>
      </c>
      <c r="AU65" s="11">
        <f>SUM('SST P&amp;L'!$H68:$J68)</f>
        <v/>
      </c>
      <c r="AV65" s="11">
        <f>SUM('HDN P&amp;L'!$H68:$J68)</f>
        <v/>
      </c>
      <c r="AW65" s="11">
        <f>SUM('NDN P&amp;L'!$H68:$J68)</f>
        <v/>
      </c>
      <c r="AX65" s="11">
        <f>SUM('SDN P&amp;L'!$H68:$J68)</f>
        <v/>
      </c>
      <c r="AY65" s="11">
        <f>SUM('LE P&amp;L'!$H68:$J68)</f>
        <v/>
      </c>
      <c r="AZ65" s="11">
        <f>SUM('WH P&amp;L'!$H68:$J68)</f>
        <v/>
      </c>
      <c r="BA65" s="11">
        <f>SUM('HS P&amp;L'!$H68:$J68)</f>
        <v/>
      </c>
      <c r="BB65" s="11">
        <f>SUM('FH P&amp;L'!$H68:$J68)</f>
        <v/>
      </c>
      <c r="BC65" s="11">
        <f>SUM('HAB P&amp;L'!$H68:$J68)</f>
        <v/>
      </c>
      <c r="BD65" s="11">
        <f>SUM('SALT P&amp;L'!$H68:$J68)</f>
        <v/>
      </c>
      <c r="BE65" s="11">
        <f>SUM('KNL HO P&amp;L'!$H68:$J68)+SUM('CCL HO P&amp;L'!$H68:$J68)+SUM('YBHN HO P&amp;L'!$H68:$J68)+SUM('YBN HO P&amp;L'!$H68:$J68)+SUM('Moe2 P&amp;L'!$H68:$J68)</f>
        <v/>
      </c>
      <c r="BF65" s="93">
        <f>SUM(AN65:BE65)</f>
        <v/>
      </c>
      <c r="BG65" s="11">
        <f>SUM('ABA P&amp;L'!$K68:$M68)</f>
        <v/>
      </c>
      <c r="BH65" s="11">
        <f>SUM('BK P&amp;L'!$K68:$M68)</f>
        <v/>
      </c>
      <c r="BI65" s="11">
        <f>SUM('BW P&amp;L'!$K68:$M68)</f>
        <v/>
      </c>
      <c r="BJ65" s="11">
        <f>SUM('CED P&amp;L'!$K68:$M68)</f>
        <v/>
      </c>
      <c r="BK65" s="11">
        <f>SUM('HB P&amp;L'!$K68:$M68)</f>
        <v/>
      </c>
      <c r="BL65" s="11">
        <f>SUM('KIN P&amp;L'!$K68:$M68)</f>
        <v/>
      </c>
      <c r="BM65" s="11">
        <f>SUM('MER P&amp;L'!$K68:$M68)</f>
        <v/>
      </c>
      <c r="BN65" s="11">
        <f>SUM('SST P&amp;L'!$K68:$M68)</f>
        <v/>
      </c>
      <c r="BO65" s="11">
        <f>SUM('HDN P&amp;L'!$K68:$M68)</f>
        <v/>
      </c>
      <c r="BP65" s="11">
        <f>SUM('NDN P&amp;L'!$K68:$M68)</f>
        <v/>
      </c>
      <c r="BQ65" s="11">
        <f>SUM('SDN P&amp;L'!$K68:$M68)</f>
        <v/>
      </c>
      <c r="BR65" s="11">
        <f>SUM('LE P&amp;L'!$K68:$M68)</f>
        <v/>
      </c>
      <c r="BS65" s="11">
        <f>SUM('WH P&amp;L'!$K68:$M68)</f>
        <v/>
      </c>
      <c r="BT65" s="11">
        <f>SUM('HS P&amp;L'!$K68:$M68)</f>
        <v/>
      </c>
      <c r="BU65" s="11">
        <f>SUM('FH P&amp;L'!$K68:$M68)</f>
        <v/>
      </c>
      <c r="BV65" s="11">
        <f>SUM('HAB P&amp;L'!$K68:$M68)</f>
        <v/>
      </c>
      <c r="BW65" s="11">
        <f>SUM('SALT P&amp;L'!$K68:$M68)</f>
        <v/>
      </c>
      <c r="BX65" s="11">
        <f>SUM('KNL HO P&amp;L'!$K68:$M68)+SUM('CCL HO P&amp;L'!$K68:$M68)+SUM('YBHN HO P&amp;L'!$K68:$M68)+SUM('YBN HO P&amp;L'!$K68:$M68)+SUM('Moe2 P&amp;L'!$K68:$M68)</f>
        <v/>
      </c>
      <c r="BY65" s="93">
        <f>SUM(BG65:BX65)</f>
        <v/>
      </c>
      <c r="BZ65" s="121">
        <f>BY65+BF65+AM65+T65</f>
        <v/>
      </c>
      <c r="CB65" s="94" t="n"/>
    </row>
    <row r="66">
      <c r="A66" s="122" t="inlineStr">
        <is>
          <t>Total Overheads</t>
        </is>
      </c>
      <c r="B66" s="11">
        <f>SUM('ABA P&amp;L'!$B69:$D69)</f>
        <v/>
      </c>
      <c r="C66" s="11">
        <f>SUM('BK P&amp;L'!$B69:$D69)</f>
        <v/>
      </c>
      <c r="D66" s="11">
        <f>SUM('BW P&amp;L'!$B69:$D69)</f>
        <v/>
      </c>
      <c r="E66" s="11">
        <f>SUM('CED P&amp;L'!$B69:$D69)</f>
        <v/>
      </c>
      <c r="F66" s="11">
        <f>SUM('HB P&amp;L'!$B69:$D69)</f>
        <v/>
      </c>
      <c r="G66" s="11">
        <f>SUM('KIN P&amp;L'!$B69:$D69)</f>
        <v/>
      </c>
      <c r="H66" s="11">
        <f>SUM('MER P&amp;L'!$B69:$D69)</f>
        <v/>
      </c>
      <c r="I66" s="11">
        <f>SUM('SST P&amp;L'!$B69:$D69)</f>
        <v/>
      </c>
      <c r="J66" s="11">
        <f>SUM('HDN P&amp;L'!$B69:$D69)</f>
        <v/>
      </c>
      <c r="K66" s="11">
        <f>SUM('NDN P&amp;L'!$B69:$D69)</f>
        <v/>
      </c>
      <c r="L66" s="11">
        <f>SUM('SDN P&amp;L'!$B69:$D69)</f>
        <v/>
      </c>
      <c r="M66" s="11">
        <f>SUM('LE P&amp;L'!$B69:$D69)</f>
        <v/>
      </c>
      <c r="N66" s="11">
        <f>SUM('WH P&amp;L'!$B69:$D69)</f>
        <v/>
      </c>
      <c r="O66" s="11">
        <f>SUM('HS P&amp;L'!$B69:$D69)</f>
        <v/>
      </c>
      <c r="P66" s="11">
        <f>SUM('FH P&amp;L'!$B69:$D69)</f>
        <v/>
      </c>
      <c r="Q66" s="11">
        <f>SUM('HAB P&amp;L'!$B69:$D69)</f>
        <v/>
      </c>
      <c r="R66" s="11">
        <f>SUM('SALT P&amp;L'!$B69:$D69)</f>
        <v/>
      </c>
      <c r="S66" s="11">
        <f>SUM('KNL HO P&amp;L'!$B69:$D69)+SUM('CCL HO P&amp;L'!$B69:$D69)+SUM('YBHN HO P&amp;L'!$B69:$D69)+SUM('YBN HO P&amp;L'!$B69:$D69)+SUM('Moe2 P&amp;L'!$B69:$D69)</f>
        <v/>
      </c>
      <c r="T66" s="93">
        <f>SUM(B66:S66)</f>
        <v/>
      </c>
      <c r="U66" s="11">
        <f>SUM('ABA P&amp;L'!$E69:$G69)</f>
        <v/>
      </c>
      <c r="V66" s="11">
        <f>SUM('BK P&amp;L'!$E69:$G69)</f>
        <v/>
      </c>
      <c r="W66" s="11">
        <f>SUM('BW P&amp;L'!$E69:$G69)</f>
        <v/>
      </c>
      <c r="X66" s="11">
        <f>SUM('CED P&amp;L'!$E69:$G69)</f>
        <v/>
      </c>
      <c r="Y66" s="11">
        <f>SUM('HB P&amp;L'!$E69:$G69)</f>
        <v/>
      </c>
      <c r="Z66" s="11">
        <f>SUM('KIN P&amp;L'!$E69:$G69)</f>
        <v/>
      </c>
      <c r="AA66" s="11">
        <f>SUM('MER P&amp;L'!$E69:$G69)</f>
        <v/>
      </c>
      <c r="AB66" s="11">
        <f>SUM('SST P&amp;L'!$E69:$G69)</f>
        <v/>
      </c>
      <c r="AC66" s="11">
        <f>SUM('HDN P&amp;L'!$E69:$G69)</f>
        <v/>
      </c>
      <c r="AD66" s="11">
        <f>SUM('NDN P&amp;L'!$E69:$G69)</f>
        <v/>
      </c>
      <c r="AE66" s="11">
        <f>SUM('SDN P&amp;L'!$E69:$G69)</f>
        <v/>
      </c>
      <c r="AF66" s="11">
        <f>SUM('LE P&amp;L'!$E69:$G69)</f>
        <v/>
      </c>
      <c r="AG66" s="11">
        <f>SUM('WH P&amp;L'!$E69:$G69)</f>
        <v/>
      </c>
      <c r="AH66" s="11">
        <f>SUM('HS P&amp;L'!$E69:$G69)</f>
        <v/>
      </c>
      <c r="AI66" s="11">
        <f>SUM('FH P&amp;L'!$E69:$G69)</f>
        <v/>
      </c>
      <c r="AJ66" s="11">
        <f>SUM('HAB P&amp;L'!$E69:$G69)</f>
        <v/>
      </c>
      <c r="AK66" s="11">
        <f>SUM('SALT P&amp;L'!$E69:$G69)</f>
        <v/>
      </c>
      <c r="AL66" s="11">
        <f>SUM('KNL HO P&amp;L'!$E69:$G69)+SUM('CCL HO P&amp;L'!$E69:$G69)+SUM('YBHN HO P&amp;L'!$E69:$G69)+SUM('YBN HO P&amp;L'!$E69:$G69)+SUM('Moe2 P&amp;L'!$E69:$G69)</f>
        <v/>
      </c>
      <c r="AM66" s="93">
        <f>SUM(U66:AL66)</f>
        <v/>
      </c>
      <c r="AN66" s="11">
        <f>SUM('ABA P&amp;L'!$H69:$J69)</f>
        <v/>
      </c>
      <c r="AO66" s="11">
        <f>SUM('BK P&amp;L'!$H69:$J69)</f>
        <v/>
      </c>
      <c r="AP66" s="11">
        <f>SUM('BW P&amp;L'!$H69:$J69)</f>
        <v/>
      </c>
      <c r="AQ66" s="11">
        <f>SUM('CED P&amp;L'!$H69:$J69)</f>
        <v/>
      </c>
      <c r="AR66" s="11">
        <f>SUM('HB P&amp;L'!$H69:$J69)</f>
        <v/>
      </c>
      <c r="AS66" s="11">
        <f>SUM('KIN P&amp;L'!$H69:$J69)</f>
        <v/>
      </c>
      <c r="AT66" s="11">
        <f>SUM('MER P&amp;L'!$H69:$J69)</f>
        <v/>
      </c>
      <c r="AU66" s="11">
        <f>SUM('SST P&amp;L'!$H69:$J69)</f>
        <v/>
      </c>
      <c r="AV66" s="11">
        <f>SUM('HDN P&amp;L'!$H69:$J69)</f>
        <v/>
      </c>
      <c r="AW66" s="11">
        <f>SUM('NDN P&amp;L'!$H69:$J69)</f>
        <v/>
      </c>
      <c r="AX66" s="11">
        <f>SUM('SDN P&amp;L'!$H69:$J69)</f>
        <v/>
      </c>
      <c r="AY66" s="11">
        <f>SUM('LE P&amp;L'!$H69:$J69)</f>
        <v/>
      </c>
      <c r="AZ66" s="11">
        <f>SUM('WH P&amp;L'!$H69:$J69)</f>
        <v/>
      </c>
      <c r="BA66" s="11">
        <f>SUM('HS P&amp;L'!$H69:$J69)</f>
        <v/>
      </c>
      <c r="BB66" s="11">
        <f>SUM('FH P&amp;L'!$H69:$J69)</f>
        <v/>
      </c>
      <c r="BC66" s="11">
        <f>SUM('HAB P&amp;L'!$H69:$J69)</f>
        <v/>
      </c>
      <c r="BD66" s="11">
        <f>SUM('SALT P&amp;L'!$H69:$J69)</f>
        <v/>
      </c>
      <c r="BE66" s="11">
        <f>SUM('KNL HO P&amp;L'!$H69:$J69)+SUM('CCL HO P&amp;L'!$H69:$J69)+SUM('YBHN HO P&amp;L'!$H69:$J69)+SUM('YBN HO P&amp;L'!$H69:$J69)+SUM('Moe2 P&amp;L'!$H69:$J69)</f>
        <v/>
      </c>
      <c r="BF66" s="93">
        <f>SUM(AN66:BE66)</f>
        <v/>
      </c>
      <c r="BG66" s="11">
        <f>SUM('ABA P&amp;L'!$K69:$M69)</f>
        <v/>
      </c>
      <c r="BH66" s="11">
        <f>SUM('BK P&amp;L'!$K69:$M69)</f>
        <v/>
      </c>
      <c r="BI66" s="11">
        <f>SUM('BW P&amp;L'!$K69:$M69)</f>
        <v/>
      </c>
      <c r="BJ66" s="11">
        <f>SUM('CED P&amp;L'!$K69:$M69)</f>
        <v/>
      </c>
      <c r="BK66" s="11">
        <f>SUM('HB P&amp;L'!$K69:$M69)</f>
        <v/>
      </c>
      <c r="BL66" s="11">
        <f>SUM('KIN P&amp;L'!$K69:$M69)</f>
        <v/>
      </c>
      <c r="BM66" s="11">
        <f>SUM('MER P&amp;L'!$K69:$M69)</f>
        <v/>
      </c>
      <c r="BN66" s="11">
        <f>SUM('SST P&amp;L'!$K69:$M69)</f>
        <v/>
      </c>
      <c r="BO66" s="11">
        <f>SUM('HDN P&amp;L'!$K69:$M69)</f>
        <v/>
      </c>
      <c r="BP66" s="11">
        <f>SUM('NDN P&amp;L'!$K69:$M69)</f>
        <v/>
      </c>
      <c r="BQ66" s="11">
        <f>SUM('SDN P&amp;L'!$K69:$M69)</f>
        <v/>
      </c>
      <c r="BR66" s="11">
        <f>SUM('LE P&amp;L'!$K69:$M69)</f>
        <v/>
      </c>
      <c r="BS66" s="11">
        <f>SUM('WH P&amp;L'!$K69:$M69)</f>
        <v/>
      </c>
      <c r="BT66" s="11">
        <f>SUM('HS P&amp;L'!$K69:$M69)</f>
        <v/>
      </c>
      <c r="BU66" s="11">
        <f>SUM('FH P&amp;L'!$K69:$M69)</f>
        <v/>
      </c>
      <c r="BV66" s="11">
        <f>SUM('HAB P&amp;L'!$K69:$M69)</f>
        <v/>
      </c>
      <c r="BW66" s="11">
        <f>SUM('SALT P&amp;L'!$K69:$M69)</f>
        <v/>
      </c>
      <c r="BX66" s="11">
        <f>SUM('KNL HO P&amp;L'!$K69:$M69)+SUM('CCL HO P&amp;L'!$K69:$M69)+SUM('YBHN HO P&amp;L'!$K69:$M69)+SUM('YBN HO P&amp;L'!$K69:$M69)+SUM('Moe2 P&amp;L'!$K69:$M69)</f>
        <v/>
      </c>
      <c r="BY66" s="93">
        <f>SUM(BG66:BX66)</f>
        <v/>
      </c>
      <c r="BZ66" s="121">
        <f>BY66+BF66+AM66+T66</f>
        <v/>
      </c>
      <c r="CB66" s="94" t="n"/>
    </row>
    <row r="67" ht="15.75" customHeight="1" s="393" thickBot="1">
      <c r="A67" s="124" t="inlineStr">
        <is>
          <t>EBITDA</t>
        </is>
      </c>
      <c r="B67" s="125">
        <f>B47-B66</f>
        <v/>
      </c>
      <c r="C67" s="125">
        <f>C47-C66</f>
        <v/>
      </c>
      <c r="D67" s="125">
        <f>D47-D66</f>
        <v/>
      </c>
      <c r="E67" s="125">
        <f>E47-E66</f>
        <v/>
      </c>
      <c r="F67" s="125">
        <f>F47-F66</f>
        <v/>
      </c>
      <c r="G67" s="125">
        <f>G47-G66</f>
        <v/>
      </c>
      <c r="H67" s="125">
        <f>H47-H66</f>
        <v/>
      </c>
      <c r="I67" s="125">
        <f>I47-I66</f>
        <v/>
      </c>
      <c r="J67" s="125">
        <f>J47-J66</f>
        <v/>
      </c>
      <c r="K67" s="125">
        <f>K47-K66</f>
        <v/>
      </c>
      <c r="L67" s="125">
        <f>L47-L66</f>
        <v/>
      </c>
      <c r="M67" s="125">
        <f>M47-M66</f>
        <v/>
      </c>
      <c r="N67" s="125">
        <f>N47-N66</f>
        <v/>
      </c>
      <c r="O67" s="125">
        <f>O47-O66</f>
        <v/>
      </c>
      <c r="P67" s="125">
        <f>P47-P66</f>
        <v/>
      </c>
      <c r="Q67" s="125">
        <f>Q47-Q66</f>
        <v/>
      </c>
      <c r="R67" s="125">
        <f>R47-R66</f>
        <v/>
      </c>
      <c r="S67" s="125">
        <f>S47-S66</f>
        <v/>
      </c>
      <c r="T67" s="126">
        <f>SUM(B67:S67)</f>
        <v/>
      </c>
      <c r="U67" s="125">
        <f>U47-U66</f>
        <v/>
      </c>
      <c r="V67" s="125">
        <f>V47-V66</f>
        <v/>
      </c>
      <c r="W67" s="125">
        <f>W47-W66</f>
        <v/>
      </c>
      <c r="X67" s="125">
        <f>X47-X66</f>
        <v/>
      </c>
      <c r="Y67" s="125">
        <f>Y47-Y66</f>
        <v/>
      </c>
      <c r="Z67" s="125">
        <f>Z47-Z66</f>
        <v/>
      </c>
      <c r="AA67" s="125">
        <f>AA47-AA66</f>
        <v/>
      </c>
      <c r="AB67" s="125">
        <f>AB47-AB66</f>
        <v/>
      </c>
      <c r="AC67" s="125">
        <f>AC47-AC66</f>
        <v/>
      </c>
      <c r="AD67" s="125">
        <f>AD47-AD66</f>
        <v/>
      </c>
      <c r="AE67" s="125">
        <f>AE47-AE66</f>
        <v/>
      </c>
      <c r="AF67" s="125">
        <f>AF47-AF66</f>
        <v/>
      </c>
      <c r="AG67" s="125">
        <f>AG47-AG66</f>
        <v/>
      </c>
      <c r="AH67" s="125">
        <f>AH47-AH66</f>
        <v/>
      </c>
      <c r="AI67" s="125">
        <f>AI47-AI66</f>
        <v/>
      </c>
      <c r="AJ67" s="125">
        <f>AJ47-AJ66</f>
        <v/>
      </c>
      <c r="AK67" s="125">
        <f>AK47-AK66</f>
        <v/>
      </c>
      <c r="AL67" s="125">
        <f>AL47-AL66</f>
        <v/>
      </c>
      <c r="AM67" s="126">
        <f>SUM(U67:AL67)</f>
        <v/>
      </c>
      <c r="AN67" s="125">
        <f>AN47-AN66</f>
        <v/>
      </c>
      <c r="AO67" s="125">
        <f>AO47-AO66</f>
        <v/>
      </c>
      <c r="AP67" s="125">
        <f>AP47-AP66</f>
        <v/>
      </c>
      <c r="AQ67" s="125">
        <f>AQ47-AQ66</f>
        <v/>
      </c>
      <c r="AR67" s="125">
        <f>AR47-AR66</f>
        <v/>
      </c>
      <c r="AS67" s="125">
        <f>AS47-AS66</f>
        <v/>
      </c>
      <c r="AT67" s="125">
        <f>AT47-AT66</f>
        <v/>
      </c>
      <c r="AU67" s="125">
        <f>AU47-AU66</f>
        <v/>
      </c>
      <c r="AV67" s="125">
        <f>AV47-AV66</f>
        <v/>
      </c>
      <c r="AW67" s="125">
        <f>AW47-AW66</f>
        <v/>
      </c>
      <c r="AX67" s="125">
        <f>AX47-AX66</f>
        <v/>
      </c>
      <c r="AY67" s="125">
        <f>AY47-AY66</f>
        <v/>
      </c>
      <c r="AZ67" s="125">
        <f>AZ47-AZ66</f>
        <v/>
      </c>
      <c r="BA67" s="125">
        <f>BA47-BA66</f>
        <v/>
      </c>
      <c r="BB67" s="125">
        <f>BB47-BB66</f>
        <v/>
      </c>
      <c r="BC67" s="125">
        <f>BC47-BC66</f>
        <v/>
      </c>
      <c r="BD67" s="125">
        <f>BD47-BD66</f>
        <v/>
      </c>
      <c r="BE67" s="125">
        <f>BE47-BE66</f>
        <v/>
      </c>
      <c r="BF67" s="126">
        <f>SUM(AN67:BE67)</f>
        <v/>
      </c>
      <c r="BG67" s="125">
        <f>BG47-BG66</f>
        <v/>
      </c>
      <c r="BH67" s="125">
        <f>BH47-BH66</f>
        <v/>
      </c>
      <c r="BI67" s="125">
        <f>BI47-BI66</f>
        <v/>
      </c>
      <c r="BJ67" s="125">
        <f>BJ47-BJ66</f>
        <v/>
      </c>
      <c r="BK67" s="125">
        <f>BK47-BK66</f>
        <v/>
      </c>
      <c r="BL67" s="125">
        <f>BL47-BL66</f>
        <v/>
      </c>
      <c r="BM67" s="125">
        <f>BM47-BM66</f>
        <v/>
      </c>
      <c r="BN67" s="125">
        <f>BN47-BN66</f>
        <v/>
      </c>
      <c r="BO67" s="125">
        <f>BO47-BO66</f>
        <v/>
      </c>
      <c r="BP67" s="125">
        <f>BP47-BP66</f>
        <v/>
      </c>
      <c r="BQ67" s="125">
        <f>BQ47-BQ66</f>
        <v/>
      </c>
      <c r="BR67" s="125">
        <f>BR47-BR66</f>
        <v/>
      </c>
      <c r="BS67" s="125">
        <f>BS47-BS66</f>
        <v/>
      </c>
      <c r="BT67" s="125">
        <f>BT47-BT66</f>
        <v/>
      </c>
      <c r="BU67" s="125">
        <f>BU47-BU66</f>
        <v/>
      </c>
      <c r="BV67" s="125">
        <f>BV47-BV66</f>
        <v/>
      </c>
      <c r="BW67" s="125">
        <f>BW47-BW66</f>
        <v/>
      </c>
      <c r="BX67" s="125">
        <f>BX47-BX66</f>
        <v/>
      </c>
      <c r="BY67" s="126">
        <f>SUM(BG67:BX67)</f>
        <v/>
      </c>
      <c r="BZ67" s="127">
        <f>BY67+BF67+AM67+T67</f>
        <v/>
      </c>
      <c r="CB67" s="94" t="n"/>
    </row>
    <row r="68" ht="22.5" customHeight="1" s="393" thickBot="1"/>
    <row r="69" ht="21" customHeight="1" s="393">
      <c r="A69" s="114" t="n">
        <v>2026</v>
      </c>
      <c r="B69" s="115" t="inlineStr">
        <is>
          <t>Q1</t>
        </is>
      </c>
      <c r="C69" s="115" t="n"/>
      <c r="D69" s="115" t="n"/>
      <c r="E69" s="115" t="n"/>
      <c r="F69" s="115" t="n"/>
      <c r="G69" s="115" t="n"/>
      <c r="H69" s="115" t="n"/>
      <c r="I69" s="115" t="n"/>
      <c r="J69" s="115" t="n"/>
      <c r="K69" s="115" t="n"/>
      <c r="L69" s="115" t="n"/>
      <c r="M69" s="115" t="n"/>
      <c r="N69" s="115" t="n"/>
      <c r="O69" s="115" t="n"/>
      <c r="P69" s="115" t="n"/>
      <c r="Q69" s="115" t="n"/>
      <c r="R69" s="115" t="n"/>
      <c r="S69" s="115" t="n"/>
      <c r="T69" s="128" t="n"/>
      <c r="U69" s="115" t="inlineStr">
        <is>
          <t>Q2</t>
        </is>
      </c>
      <c r="V69" s="115" t="inlineStr">
        <is>
          <t>FORECAST DATA</t>
        </is>
      </c>
      <c r="W69" s="115" t="n"/>
      <c r="X69" s="115" t="n"/>
      <c r="Y69" s="115" t="n"/>
      <c r="Z69" s="115" t="n"/>
      <c r="AA69" s="115" t="n"/>
      <c r="AB69" s="115" t="n"/>
      <c r="AC69" s="115" t="n"/>
      <c r="AD69" s="115" t="n"/>
      <c r="AE69" s="115" t="n"/>
      <c r="AF69" s="115" t="n"/>
      <c r="AG69" s="115" t="n"/>
      <c r="AH69" s="115" t="n"/>
      <c r="AI69" s="115" t="n"/>
      <c r="AJ69" s="115" t="n"/>
      <c r="AK69" s="115" t="n"/>
      <c r="AL69" s="115" t="n"/>
      <c r="AM69" s="128" t="n"/>
      <c r="AN69" s="115" t="inlineStr">
        <is>
          <t>Q3</t>
        </is>
      </c>
      <c r="AO69" s="115" t="inlineStr">
        <is>
          <t>FORECAST DATA</t>
        </is>
      </c>
      <c r="AP69" s="115" t="n"/>
      <c r="AQ69" s="115" t="n"/>
      <c r="AR69" s="115" t="n"/>
      <c r="AS69" s="115" t="n"/>
      <c r="AT69" s="115" t="n"/>
      <c r="AU69" s="115" t="n"/>
      <c r="AV69" s="115" t="n"/>
      <c r="AW69" s="115" t="n"/>
      <c r="AX69" s="115" t="n"/>
      <c r="AY69" s="115" t="n"/>
      <c r="AZ69" s="115" t="n"/>
      <c r="BA69" s="115" t="n"/>
      <c r="BB69" s="115" t="n"/>
      <c r="BC69" s="115" t="n"/>
      <c r="BD69" s="115" t="n"/>
      <c r="BE69" s="115" t="n"/>
      <c r="BF69" s="128" t="n"/>
      <c r="BG69" s="115" t="inlineStr">
        <is>
          <t>Q4</t>
        </is>
      </c>
      <c r="BH69" s="115" t="inlineStr">
        <is>
          <t>FORECAST DATA</t>
        </is>
      </c>
      <c r="BI69" s="115" t="n"/>
      <c r="BJ69" s="115" t="n"/>
      <c r="BK69" s="115" t="n"/>
      <c r="BL69" s="115" t="n"/>
      <c r="BM69" s="115" t="n"/>
      <c r="BN69" s="115" t="n"/>
      <c r="BO69" s="115" t="n"/>
      <c r="BP69" s="115" t="n"/>
      <c r="BQ69" s="115" t="n"/>
      <c r="BR69" s="115" t="n"/>
      <c r="BS69" s="115" t="n"/>
      <c r="BT69" s="115" t="n"/>
      <c r="BU69" s="115" t="n"/>
      <c r="BV69" s="115" t="n"/>
      <c r="BW69" s="115" t="n"/>
      <c r="BX69" s="115" t="n"/>
      <c r="BY69" s="128" t="n"/>
      <c r="BZ69" s="129" t="n"/>
    </row>
    <row r="70" ht="30" customHeight="1" s="393">
      <c r="A70" s="116" t="n"/>
      <c r="B70" s="88" t="inlineStr">
        <is>
          <t>Abacus</t>
        </is>
      </c>
      <c r="C70" s="88" t="inlineStr">
        <is>
          <t>Bees Knees</t>
        </is>
      </c>
      <c r="D70" s="88" t="inlineStr">
        <is>
          <t>Bramleywood</t>
        </is>
      </c>
      <c r="E70" s="88" t="inlineStr">
        <is>
          <t>Cedars</t>
        </is>
      </c>
      <c r="F70" s="88" t="inlineStr">
        <is>
          <t>Hazebrouck</t>
        </is>
      </c>
      <c r="G70" s="88" t="inlineStr">
        <is>
          <t>Kingsclere</t>
        </is>
      </c>
      <c r="H70" s="88" t="inlineStr">
        <is>
          <t>Merrydale</t>
        </is>
      </c>
      <c r="I70" s="88" t="inlineStr">
        <is>
          <t>Stepping Stones</t>
        </is>
      </c>
      <c r="J70" s="88" t="inlineStr">
        <is>
          <t>Happitots</t>
        </is>
      </c>
      <c r="K70" s="88" t="inlineStr">
        <is>
          <t>Northumberland</t>
        </is>
      </c>
      <c r="L70" s="88" t="inlineStr">
        <is>
          <t>Smart Tots</t>
        </is>
      </c>
      <c r="M70" s="88" t="inlineStr">
        <is>
          <t>Lower Earley</t>
        </is>
      </c>
      <c r="N70" s="88" t="inlineStr">
        <is>
          <t>Woosehill</t>
        </is>
      </c>
      <c r="O70" s="88" t="inlineStr">
        <is>
          <t>Our Den</t>
        </is>
      </c>
      <c r="P70" s="88" t="inlineStr">
        <is>
          <t>Finchampstead</t>
        </is>
      </c>
      <c r="Q70" s="88" t="inlineStr">
        <is>
          <t>Boot Farm</t>
        </is>
      </c>
      <c r="R70" s="88" t="inlineStr">
        <is>
          <t>Saltway</t>
        </is>
      </c>
      <c r="S70" s="88" t="inlineStr">
        <is>
          <t>Head Office &amp; Misc</t>
        </is>
      </c>
      <c r="T70" s="90" t="inlineStr">
        <is>
          <t>Totals</t>
        </is>
      </c>
      <c r="U70" s="88" t="inlineStr">
        <is>
          <t>Abacus</t>
        </is>
      </c>
      <c r="V70" s="88" t="inlineStr">
        <is>
          <t>Bees Knees</t>
        </is>
      </c>
      <c r="W70" s="88" t="inlineStr">
        <is>
          <t>Bramleywood</t>
        </is>
      </c>
      <c r="X70" s="88" t="inlineStr">
        <is>
          <t>Cedars</t>
        </is>
      </c>
      <c r="Y70" s="88" t="inlineStr">
        <is>
          <t>Hazebrouck</t>
        </is>
      </c>
      <c r="Z70" s="88" t="inlineStr">
        <is>
          <t>Kingsclere</t>
        </is>
      </c>
      <c r="AA70" s="88" t="inlineStr">
        <is>
          <t>Merrydale</t>
        </is>
      </c>
      <c r="AB70" s="88" t="inlineStr">
        <is>
          <t>Stepping Stones</t>
        </is>
      </c>
      <c r="AC70" s="88" t="inlineStr">
        <is>
          <t>Happitots</t>
        </is>
      </c>
      <c r="AD70" s="88" t="inlineStr">
        <is>
          <t>Northumberland</t>
        </is>
      </c>
      <c r="AE70" s="88" t="inlineStr">
        <is>
          <t>Smart Tots</t>
        </is>
      </c>
      <c r="AF70" s="88" t="inlineStr">
        <is>
          <t>Lower Earley</t>
        </is>
      </c>
      <c r="AG70" s="88" t="inlineStr">
        <is>
          <t>Woosehill</t>
        </is>
      </c>
      <c r="AH70" s="88" t="inlineStr">
        <is>
          <t>Our Den</t>
        </is>
      </c>
      <c r="AI70" s="88" t="inlineStr">
        <is>
          <t>Finchampstead</t>
        </is>
      </c>
      <c r="AJ70" s="88" t="inlineStr">
        <is>
          <t>Boot Farm</t>
        </is>
      </c>
      <c r="AK70" s="88" t="inlineStr">
        <is>
          <t>Saltway</t>
        </is>
      </c>
      <c r="AL70" s="88" t="inlineStr">
        <is>
          <t>Head Office &amp; Misc</t>
        </is>
      </c>
      <c r="AM70" s="90" t="inlineStr">
        <is>
          <t>Totals</t>
        </is>
      </c>
      <c r="AN70" s="88" t="inlineStr">
        <is>
          <t>Abacus</t>
        </is>
      </c>
      <c r="AO70" s="88" t="inlineStr">
        <is>
          <t>Bees Knees</t>
        </is>
      </c>
      <c r="AP70" s="88" t="inlineStr">
        <is>
          <t>Bramleywood</t>
        </is>
      </c>
      <c r="AQ70" s="88" t="inlineStr">
        <is>
          <t>Cedars</t>
        </is>
      </c>
      <c r="AR70" s="88" t="inlineStr">
        <is>
          <t>Hazebrouck</t>
        </is>
      </c>
      <c r="AS70" s="88" t="inlineStr">
        <is>
          <t>Kingsclere</t>
        </is>
      </c>
      <c r="AT70" s="88" t="inlineStr">
        <is>
          <t>Merrydale</t>
        </is>
      </c>
      <c r="AU70" s="88" t="inlineStr">
        <is>
          <t>Stepping Stones</t>
        </is>
      </c>
      <c r="AV70" s="88" t="inlineStr">
        <is>
          <t>Happitots</t>
        </is>
      </c>
      <c r="AW70" s="88" t="inlineStr">
        <is>
          <t>Northumberland</t>
        </is>
      </c>
      <c r="AX70" s="88" t="inlineStr">
        <is>
          <t>Smart Tots</t>
        </is>
      </c>
      <c r="AY70" s="88" t="inlineStr">
        <is>
          <t>Lower Earley</t>
        </is>
      </c>
      <c r="AZ70" s="88" t="inlineStr">
        <is>
          <t>Woosehill</t>
        </is>
      </c>
      <c r="BA70" s="88" t="inlineStr">
        <is>
          <t>Our Den</t>
        </is>
      </c>
      <c r="BB70" s="88" t="inlineStr">
        <is>
          <t>Finchampstead</t>
        </is>
      </c>
      <c r="BC70" s="88" t="inlineStr">
        <is>
          <t>Boot Farm</t>
        </is>
      </c>
      <c r="BD70" s="88" t="inlineStr">
        <is>
          <t>Saltway</t>
        </is>
      </c>
      <c r="BE70" s="88" t="inlineStr">
        <is>
          <t>Head Office &amp; Misc</t>
        </is>
      </c>
      <c r="BF70" s="90" t="inlineStr">
        <is>
          <t>Totals</t>
        </is>
      </c>
      <c r="BG70" s="88" t="inlineStr">
        <is>
          <t>Abacus</t>
        </is>
      </c>
      <c r="BH70" s="88" t="inlineStr">
        <is>
          <t>Bees Knees</t>
        </is>
      </c>
      <c r="BI70" s="88" t="inlineStr">
        <is>
          <t>Bramleywood</t>
        </is>
      </c>
      <c r="BJ70" s="88" t="inlineStr">
        <is>
          <t>Cedars</t>
        </is>
      </c>
      <c r="BK70" s="88" t="inlineStr">
        <is>
          <t>Hazebrouck</t>
        </is>
      </c>
      <c r="BL70" s="88" t="inlineStr">
        <is>
          <t>Kingsclere</t>
        </is>
      </c>
      <c r="BM70" s="88" t="inlineStr">
        <is>
          <t>Merrydale</t>
        </is>
      </c>
      <c r="BN70" s="88" t="inlineStr">
        <is>
          <t>Stepping Stones</t>
        </is>
      </c>
      <c r="BO70" s="88" t="inlineStr">
        <is>
          <t>Happitots</t>
        </is>
      </c>
      <c r="BP70" s="88" t="inlineStr">
        <is>
          <t>Northumberland</t>
        </is>
      </c>
      <c r="BQ70" s="88" t="inlineStr">
        <is>
          <t>Smart Tots</t>
        </is>
      </c>
      <c r="BR70" s="88" t="inlineStr">
        <is>
          <t>Lower Earley</t>
        </is>
      </c>
      <c r="BS70" s="88" t="inlineStr">
        <is>
          <t>Woosehill</t>
        </is>
      </c>
      <c r="BT70" s="88" t="inlineStr">
        <is>
          <t>Our Den</t>
        </is>
      </c>
      <c r="BU70" s="88" t="inlineStr">
        <is>
          <t>Finchampstead</t>
        </is>
      </c>
      <c r="BV70" s="88" t="inlineStr">
        <is>
          <t>Boot Farm</t>
        </is>
      </c>
      <c r="BW70" s="88" t="inlineStr">
        <is>
          <t>Saltway</t>
        </is>
      </c>
      <c r="BX70" s="88" t="inlineStr">
        <is>
          <t>Head Office &amp; Misc</t>
        </is>
      </c>
      <c r="BY70" s="90" t="inlineStr">
        <is>
          <t>Totals</t>
        </is>
      </c>
      <c r="BZ70" s="117" t="inlineStr">
        <is>
          <t>Year Total</t>
        </is>
      </c>
      <c r="CB70" s="14" t="inlineStr">
        <is>
          <t>Checks</t>
        </is>
      </c>
    </row>
    <row r="71" hidden="1" s="393">
      <c r="A71" s="116" t="inlineStr">
        <is>
          <t>INCOME</t>
        </is>
      </c>
      <c r="B71" s="9" t="n"/>
      <c r="C71" s="9" t="n"/>
      <c r="D71" s="9" t="n"/>
      <c r="E71" s="9" t="n"/>
      <c r="F71" s="9" t="n"/>
      <c r="G71" s="9" t="n"/>
      <c r="H71" s="9" t="n"/>
      <c r="I71" s="9" t="n"/>
      <c r="J71" s="9" t="n"/>
      <c r="K71" s="9" t="n"/>
      <c r="L71" s="9" t="n"/>
      <c r="M71" s="9" t="n"/>
      <c r="N71" s="9" t="n"/>
      <c r="O71" s="9" t="n"/>
      <c r="P71" s="9" t="n"/>
      <c r="Q71" s="9" t="n"/>
      <c r="R71" s="9" t="n"/>
      <c r="S71" s="9" t="n"/>
      <c r="T71" s="91" t="n"/>
      <c r="U71" s="9" t="n"/>
      <c r="V71" s="9" t="n"/>
      <c r="W71" s="9" t="n"/>
      <c r="X71" s="9" t="n"/>
      <c r="Y71" s="9" t="n"/>
      <c r="Z71" s="9" t="n"/>
      <c r="AA71" s="9" t="n"/>
      <c r="AB71" s="9" t="n"/>
      <c r="AC71" s="9" t="n"/>
      <c r="AD71" s="9" t="n"/>
      <c r="AE71" s="9" t="n"/>
      <c r="AF71" s="9" t="n"/>
      <c r="AG71" s="9" t="n"/>
      <c r="AH71" s="9" t="n"/>
      <c r="AI71" s="9" t="n"/>
      <c r="AJ71" s="9" t="n"/>
      <c r="AK71" s="9" t="n"/>
      <c r="AL71" s="9" t="n"/>
      <c r="AM71" s="91" t="n"/>
      <c r="AN71" s="9" t="n"/>
      <c r="AO71" s="9" t="n"/>
      <c r="AP71" s="9" t="n"/>
      <c r="AQ71" s="9" t="n"/>
      <c r="AR71" s="9" t="n"/>
      <c r="AS71" s="9" t="n"/>
      <c r="AT71" s="9" t="n"/>
      <c r="AU71" s="9" t="n"/>
      <c r="AV71" s="9" t="n"/>
      <c r="AW71" s="9" t="n"/>
      <c r="AX71" s="9" t="n"/>
      <c r="AY71" s="9" t="n"/>
      <c r="AZ71" s="9" t="n"/>
      <c r="BA71" s="9" t="n"/>
      <c r="BB71" s="9" t="n"/>
      <c r="BC71" s="9" t="n"/>
      <c r="BD71" s="9" t="n"/>
      <c r="BE71" s="9" t="n"/>
      <c r="BF71" s="91" t="n"/>
      <c r="BG71" s="9" t="n"/>
      <c r="BH71" s="9" t="n"/>
      <c r="BI71" s="9" t="n"/>
      <c r="BJ71" s="9" t="n"/>
      <c r="BK71" s="9" t="n"/>
      <c r="BL71" s="9" t="n"/>
      <c r="BM71" s="9" t="n"/>
      <c r="BN71" s="9" t="n"/>
      <c r="BO71" s="9" t="n"/>
      <c r="BP71" s="9" t="n"/>
      <c r="BQ71" s="9" t="n"/>
      <c r="BR71" s="9" t="n"/>
      <c r="BS71" s="9" t="n"/>
      <c r="BT71" s="9" t="n"/>
      <c r="BU71" s="9" t="n"/>
      <c r="BV71" s="9" t="n"/>
      <c r="BW71" s="9" t="n"/>
      <c r="BX71" s="9" t="n"/>
      <c r="BY71" s="91" t="n"/>
      <c r="BZ71" s="118" t="n"/>
    </row>
    <row r="72" hidden="1" s="393">
      <c r="A72" s="119" t="n"/>
      <c r="B72" s="7" t="n"/>
      <c r="C72" s="7" t="n"/>
      <c r="D72" s="7" t="n"/>
      <c r="E72" s="7" t="n"/>
      <c r="F72" s="7" t="n"/>
      <c r="G72" s="7" t="n"/>
      <c r="H72" s="7" t="n"/>
      <c r="I72" s="7" t="n"/>
      <c r="J72" s="7" t="n"/>
      <c r="K72" s="7" t="n"/>
      <c r="L72" s="7" t="n"/>
      <c r="M72" s="7" t="n"/>
      <c r="N72" s="7" t="n"/>
      <c r="O72" s="7" t="n"/>
      <c r="P72" s="7" t="n"/>
      <c r="Q72" s="7" t="n"/>
      <c r="R72" s="7" t="n"/>
      <c r="S72" s="7" t="n"/>
      <c r="T72" s="92" t="n"/>
      <c r="U72" s="7" t="n"/>
      <c r="V72" s="7" t="n"/>
      <c r="W72" s="7" t="n"/>
      <c r="X72" s="7" t="n"/>
      <c r="Y72" s="7" t="n"/>
      <c r="Z72" s="7" t="n"/>
      <c r="AA72" s="7" t="n"/>
      <c r="AB72" s="7" t="n"/>
      <c r="AC72" s="7" t="n"/>
      <c r="AD72" s="7" t="n"/>
      <c r="AE72" s="7" t="n"/>
      <c r="AF72" s="7" t="n"/>
      <c r="AG72" s="7" t="n"/>
      <c r="AH72" s="7" t="n"/>
      <c r="AI72" s="7" t="n"/>
      <c r="AJ72" s="7" t="n"/>
      <c r="AK72" s="7" t="n"/>
      <c r="AL72" s="7" t="n"/>
      <c r="AM72" s="92" t="n"/>
      <c r="AN72" s="7" t="n"/>
      <c r="AO72" s="7" t="n"/>
      <c r="AP72" s="7" t="n"/>
      <c r="AQ72" s="7" t="n"/>
      <c r="AR72" s="7" t="n"/>
      <c r="AS72" s="7" t="n"/>
      <c r="AT72" s="7" t="n"/>
      <c r="AU72" s="7" t="n"/>
      <c r="AV72" s="7" t="n"/>
      <c r="AW72" s="7" t="n"/>
      <c r="AX72" s="7" t="n"/>
      <c r="AY72" s="7" t="n"/>
      <c r="AZ72" s="7" t="n"/>
      <c r="BA72" s="7" t="n"/>
      <c r="BB72" s="7" t="n"/>
      <c r="BC72" s="7" t="n"/>
      <c r="BD72" s="7" t="n"/>
      <c r="BE72" s="7" t="n"/>
      <c r="BF72" s="92" t="n"/>
      <c r="BG72" s="7" t="n"/>
      <c r="BH72" s="7" t="n"/>
      <c r="BI72" s="7" t="n"/>
      <c r="BJ72" s="7" t="n"/>
      <c r="BK72" s="7" t="n"/>
      <c r="BL72" s="7" t="n"/>
      <c r="BM72" s="7" t="n"/>
      <c r="BN72" s="7" t="n"/>
      <c r="BO72" s="7" t="n"/>
      <c r="BP72" s="7" t="n"/>
      <c r="BQ72" s="7" t="n"/>
      <c r="BR72" s="7" t="n"/>
      <c r="BS72" s="7" t="n"/>
      <c r="BT72" s="7" t="n"/>
      <c r="BU72" s="7" t="n"/>
      <c r="BV72" s="7" t="n"/>
      <c r="BW72" s="7" t="n"/>
      <c r="BX72" s="7" t="n"/>
      <c r="BY72" s="92" t="n"/>
      <c r="BZ72" s="118" t="n"/>
    </row>
    <row r="73">
      <c r="A73" s="120" t="inlineStr">
        <is>
          <t>Fee Income Regular</t>
        </is>
      </c>
      <c r="B73" s="11">
        <f>SUM('ABA P&amp;L'!$O8:$Q8)</f>
        <v/>
      </c>
      <c r="C73" s="11">
        <f>SUM('BK P&amp;L'!$O8:$Q8)</f>
        <v/>
      </c>
      <c r="D73" s="11">
        <f>SUM('BW P&amp;L'!$O8:$Q8)</f>
        <v/>
      </c>
      <c r="E73" s="11">
        <f>SUM('CED P&amp;L'!$O8:$Q8)</f>
        <v/>
      </c>
      <c r="F73" s="11">
        <f>SUM('HB P&amp;L'!$O8:$Q8)</f>
        <v/>
      </c>
      <c r="G73" s="11">
        <f>SUM('KIN P&amp;L'!$O8:$Q8)</f>
        <v/>
      </c>
      <c r="H73" s="11">
        <f>SUM('MER P&amp;L'!$O8:$Q8)</f>
        <v/>
      </c>
      <c r="I73" s="11">
        <f>SUM('SST P&amp;L'!$O8:$Q8)</f>
        <v/>
      </c>
      <c r="J73" s="11">
        <f>SUM('HDN P&amp;L'!$O8:$Q8)</f>
        <v/>
      </c>
      <c r="K73" s="11">
        <f>SUM('NDN P&amp;L'!$O8:$Q8)</f>
        <v/>
      </c>
      <c r="L73" s="11">
        <f>SUM('SDN P&amp;L'!$O8:$Q8)</f>
        <v/>
      </c>
      <c r="M73" s="11">
        <f>SUM('LE P&amp;L'!$O8:$Q8)</f>
        <v/>
      </c>
      <c r="N73" s="11">
        <f>SUM('WH P&amp;L'!$O8:$Q8)</f>
        <v/>
      </c>
      <c r="O73" s="11">
        <f>SUM('HS P&amp;L'!$O8:$Q8)</f>
        <v/>
      </c>
      <c r="P73" s="11">
        <f>SUM('FH P&amp;L'!$O8:$Q8)</f>
        <v/>
      </c>
      <c r="Q73" s="11">
        <f>SUM('HAB P&amp;L'!$O8:$Q8)</f>
        <v/>
      </c>
      <c r="R73" s="11">
        <f>SUM('SALT P&amp;L'!$O8:$Q8)</f>
        <v/>
      </c>
      <c r="S73" s="11">
        <f>SUM('KNL HO P&amp;L'!$O8:$Q8)+SUM('CCL HO P&amp;L'!$O8:$Q8)+SUM('YBHN HO P&amp;L'!$O8:$Q8)+SUM('YBN HO P&amp;L'!$O8:$Q8)+SUM('Moe2 P&amp;L'!$O8:$Q8)</f>
        <v/>
      </c>
      <c r="T73" s="93">
        <f>SUM(B73:S73)</f>
        <v/>
      </c>
      <c r="U73" s="11">
        <f>SUM('ABA P&amp;L'!$R8:$T8)</f>
        <v/>
      </c>
      <c r="V73" s="11">
        <f>SUM('BK P&amp;L'!$R8:$T8)</f>
        <v/>
      </c>
      <c r="W73" s="11">
        <f>SUM('BW P&amp;L'!$R8:$T8)</f>
        <v/>
      </c>
      <c r="X73" s="11">
        <f>SUM('CED P&amp;L'!$R8:$T8)</f>
        <v/>
      </c>
      <c r="Y73" s="11">
        <f>SUM('HB P&amp;L'!$R8:$T8)</f>
        <v/>
      </c>
      <c r="Z73" s="11">
        <f>SUM('KIN P&amp;L'!$R8:$T8)</f>
        <v/>
      </c>
      <c r="AA73" s="11">
        <f>SUM('MER P&amp;L'!$R8:$T8)</f>
        <v/>
      </c>
      <c r="AB73" s="11">
        <f>SUM('SST P&amp;L'!$R8:$T8)</f>
        <v/>
      </c>
      <c r="AC73" s="11">
        <f>SUM('HDN P&amp;L'!$R8:$T8)</f>
        <v/>
      </c>
      <c r="AD73" s="11">
        <f>SUM('NDN P&amp;L'!$R8:$T8)</f>
        <v/>
      </c>
      <c r="AE73" s="11">
        <f>SUM('SDN P&amp;L'!$R8:$T8)</f>
        <v/>
      </c>
      <c r="AF73" s="11">
        <f>SUM('LE P&amp;L'!$R8:$T8)</f>
        <v/>
      </c>
      <c r="AG73" s="11">
        <f>SUM('WH P&amp;L'!$R8:$T8)</f>
        <v/>
      </c>
      <c r="AH73" s="11">
        <f>SUM('HS P&amp;L'!$R8:$T8)</f>
        <v/>
      </c>
      <c r="AI73" s="11">
        <f>SUM('FH P&amp;L'!$R8:$T8)</f>
        <v/>
      </c>
      <c r="AJ73" s="11">
        <f>SUM('HAB P&amp;L'!$R8:$T8)</f>
        <v/>
      </c>
      <c r="AK73" s="11">
        <f>SUM('SALT P&amp;L'!$R8:$T8)</f>
        <v/>
      </c>
      <c r="AL73" s="11">
        <f>SUM('KNL HO P&amp;L'!$R8:$T8)+SUM('CCL HO P&amp;L'!$R8:$T8)+SUM('YBHN HO P&amp;L'!$R8:$T8)+SUM('YBN HO P&amp;L'!$R8:$T8)+SUM('Moe2 P&amp;L'!$R8:$T8)</f>
        <v/>
      </c>
      <c r="AM73" s="93">
        <f>SUM(U73:AL73)</f>
        <v/>
      </c>
      <c r="AN73" s="11">
        <f>SUM('ABA P&amp;L'!$U8:$W8)</f>
        <v/>
      </c>
      <c r="AO73" s="11">
        <f>SUM('BK P&amp;L'!$U8:$W8)</f>
        <v/>
      </c>
      <c r="AP73" s="11">
        <f>SUM('BW P&amp;L'!$U8:$W8)</f>
        <v/>
      </c>
      <c r="AQ73" s="11">
        <f>SUM('CED P&amp;L'!$U8:$W8)</f>
        <v/>
      </c>
      <c r="AR73" s="11">
        <f>SUM('HB P&amp;L'!$U8:$W8)</f>
        <v/>
      </c>
      <c r="AS73" s="11">
        <f>SUM('KIN P&amp;L'!$U8:$W8)</f>
        <v/>
      </c>
      <c r="AT73" s="11">
        <f>SUM('MER P&amp;L'!$U8:$W8)</f>
        <v/>
      </c>
      <c r="AU73" s="11">
        <f>SUM('SST P&amp;L'!$U8:$W8)</f>
        <v/>
      </c>
      <c r="AV73" s="11">
        <f>SUM('HDN P&amp;L'!$U8:$W8)</f>
        <v/>
      </c>
      <c r="AW73" s="11">
        <f>SUM('NDN P&amp;L'!$U8:$W8)</f>
        <v/>
      </c>
      <c r="AX73" s="11">
        <f>SUM('SDN P&amp;L'!$U8:$W8)</f>
        <v/>
      </c>
      <c r="AY73" s="11">
        <f>SUM('LE P&amp;L'!$U8:$W8)</f>
        <v/>
      </c>
      <c r="AZ73" s="11">
        <f>SUM('WH P&amp;L'!$U8:$W8)</f>
        <v/>
      </c>
      <c r="BA73" s="11">
        <f>SUM('HS P&amp;L'!$U8:$W8)</f>
        <v/>
      </c>
      <c r="BB73" s="11">
        <f>SUM('FH P&amp;L'!$U8:$W8)</f>
        <v/>
      </c>
      <c r="BC73" s="11">
        <f>SUM('HAB P&amp;L'!$U8:$W8)</f>
        <v/>
      </c>
      <c r="BD73" s="11">
        <f>SUM('SALT P&amp;L'!$U8:$W8)</f>
        <v/>
      </c>
      <c r="BE73" s="11">
        <f>SUM('KNL HO P&amp;L'!$U8:$W8)+SUM('CCL HO P&amp;L'!$U8:$W8)+SUM('YBHN HO P&amp;L'!$U8:$W8)+SUM('YBN HO P&amp;L'!$U8:$W8)+SUM('Moe2 P&amp;L'!$U8:$W8)</f>
        <v/>
      </c>
      <c r="BF73" s="93">
        <f>SUM(AN73:BE73)</f>
        <v/>
      </c>
      <c r="BG73" s="11">
        <f>SUM('ABA P&amp;L'!$X8:$Z8)</f>
        <v/>
      </c>
      <c r="BH73" s="11">
        <f>SUM('BK P&amp;L'!$X8:$Z8)</f>
        <v/>
      </c>
      <c r="BI73" s="11">
        <f>SUM('BW P&amp;L'!$X8:$Z8)</f>
        <v/>
      </c>
      <c r="BJ73" s="11">
        <f>SUM('CED P&amp;L'!$X8:$Z8)</f>
        <v/>
      </c>
      <c r="BK73" s="11">
        <f>SUM('HB P&amp;L'!$X8:$Z8)</f>
        <v/>
      </c>
      <c r="BL73" s="11">
        <f>SUM('KIN P&amp;L'!$X8:$Z8)</f>
        <v/>
      </c>
      <c r="BM73" s="11">
        <f>SUM('MER P&amp;L'!$X8:$Z8)</f>
        <v/>
      </c>
      <c r="BN73" s="11">
        <f>SUM('SST P&amp;L'!$X8:$Z8)</f>
        <v/>
      </c>
      <c r="BO73" s="11">
        <f>SUM('HDN P&amp;L'!$X8:$Z8)</f>
        <v/>
      </c>
      <c r="BP73" s="11">
        <f>SUM('NDN P&amp;L'!$X8:$Z8)</f>
        <v/>
      </c>
      <c r="BQ73" s="11">
        <f>SUM('SDN P&amp;L'!$X8:$Z8)</f>
        <v/>
      </c>
      <c r="BR73" s="11">
        <f>SUM('LE P&amp;L'!$X8:$Z8)</f>
        <v/>
      </c>
      <c r="BS73" s="11">
        <f>SUM('WH P&amp;L'!$X8:$Z8)</f>
        <v/>
      </c>
      <c r="BT73" s="11">
        <f>SUM('HS P&amp;L'!$X8:$Z8)</f>
        <v/>
      </c>
      <c r="BU73" s="11">
        <f>SUM('FH P&amp;L'!$X8:$Z8)</f>
        <v/>
      </c>
      <c r="BV73" s="11">
        <f>SUM('HAB P&amp;L'!$X8:$Z8)</f>
        <v/>
      </c>
      <c r="BW73" s="11">
        <f>SUM('SALT P&amp;L'!$X8:$Z8)</f>
        <v/>
      </c>
      <c r="BX73" s="11">
        <f>SUM('KNL HO P&amp;L'!$X8:$Z8)+SUM('CCL HO P&amp;L'!$X8:$Z8)+SUM('YBHN HO P&amp;L'!$X8:$Z8)+SUM('YBN HO P&amp;L'!$X8:$Z8)+SUM('Moe2 P&amp;L'!$X8:$Z8)</f>
        <v/>
      </c>
      <c r="BY73" s="93">
        <f>SUM(BG73:BX73)</f>
        <v/>
      </c>
      <c r="BZ73" s="121">
        <f>BY73+BF73+AM73+T73</f>
        <v/>
      </c>
      <c r="CA73" s="98">
        <f>'GROUP TOTALS MONTHLY P&amp;L'!AB8</f>
        <v/>
      </c>
      <c r="CB73" s="94">
        <f>BZ73-CA73</f>
        <v/>
      </c>
    </row>
    <row r="74">
      <c r="A74" s="120" t="inlineStr">
        <is>
          <t>EEEF Embeded</t>
        </is>
      </c>
      <c r="B74" s="11">
        <f>SUM('ABA P&amp;L'!$O9:$Q9)</f>
        <v/>
      </c>
      <c r="C74" s="11">
        <f>SUM('BK P&amp;L'!$O9:$Q9)</f>
        <v/>
      </c>
      <c r="D74" s="11">
        <f>SUM('BW P&amp;L'!$O9:$Q9)</f>
        <v/>
      </c>
      <c r="E74" s="11">
        <f>SUM('CED P&amp;L'!$O9:$Q9)</f>
        <v/>
      </c>
      <c r="F74" s="11">
        <f>SUM('HB P&amp;L'!$O9:$Q9)</f>
        <v/>
      </c>
      <c r="G74" s="11">
        <f>SUM('KIN P&amp;L'!$O9:$Q9)</f>
        <v/>
      </c>
      <c r="H74" s="11">
        <f>SUM('MER P&amp;L'!$O9:$Q9)</f>
        <v/>
      </c>
      <c r="I74" s="11">
        <f>SUM('SST P&amp;L'!$O9:$Q9)</f>
        <v/>
      </c>
      <c r="J74" s="11">
        <f>SUM('HDN P&amp;L'!$O9:$Q9)</f>
        <v/>
      </c>
      <c r="K74" s="11">
        <f>SUM('NDN P&amp;L'!$O9:$Q9)</f>
        <v/>
      </c>
      <c r="L74" s="11">
        <f>SUM('SDN P&amp;L'!$O9:$Q9)</f>
        <v/>
      </c>
      <c r="M74" s="11">
        <f>SUM('LE P&amp;L'!$O9:$Q9)</f>
        <v/>
      </c>
      <c r="N74" s="11">
        <f>SUM('WH P&amp;L'!$O9:$Q9)</f>
        <v/>
      </c>
      <c r="O74" s="11">
        <f>SUM('HS P&amp;L'!$O9:$Q9)</f>
        <v/>
      </c>
      <c r="P74" s="11">
        <f>SUM('FH P&amp;L'!$O9:$Q9)</f>
        <v/>
      </c>
      <c r="Q74" s="11">
        <f>SUM('HAB P&amp;L'!$O9:$Q9)</f>
        <v/>
      </c>
      <c r="R74" s="11">
        <f>SUM('SALT P&amp;L'!$O9:$Q9)</f>
        <v/>
      </c>
      <c r="S74" s="11">
        <f>SUM('KNL HO P&amp;L'!$O9:$Q9)+SUM('CCL HO P&amp;L'!$O9:$Q9)+SUM('YBHN HO P&amp;L'!$O9:$Q9)+SUM('YBN HO P&amp;L'!$O9:$Q9)+SUM('Moe2 P&amp;L'!$O9:$Q9)</f>
        <v/>
      </c>
      <c r="T74" s="93">
        <f>SUM(B74:S74)</f>
        <v/>
      </c>
      <c r="U74" s="11">
        <f>SUM('ABA P&amp;L'!$R9:$T9)</f>
        <v/>
      </c>
      <c r="V74" s="11">
        <f>SUM('BK P&amp;L'!$R9:$T9)</f>
        <v/>
      </c>
      <c r="W74" s="11">
        <f>SUM('BW P&amp;L'!$R9:$T9)</f>
        <v/>
      </c>
      <c r="X74" s="11">
        <f>SUM('CED P&amp;L'!$R9:$T9)</f>
        <v/>
      </c>
      <c r="Y74" s="11">
        <f>SUM('HB P&amp;L'!$R9:$T9)</f>
        <v/>
      </c>
      <c r="Z74" s="11">
        <f>SUM('KIN P&amp;L'!$R9:$T9)</f>
        <v/>
      </c>
      <c r="AA74" s="11">
        <f>SUM('MER P&amp;L'!$R9:$T9)</f>
        <v/>
      </c>
      <c r="AB74" s="11">
        <f>SUM('SST P&amp;L'!$R9:$T9)</f>
        <v/>
      </c>
      <c r="AC74" s="11">
        <f>SUM('HDN P&amp;L'!$R9:$T9)</f>
        <v/>
      </c>
      <c r="AD74" s="11">
        <f>SUM('NDN P&amp;L'!$R9:$T9)</f>
        <v/>
      </c>
      <c r="AE74" s="11">
        <f>SUM('SDN P&amp;L'!$R9:$T9)</f>
        <v/>
      </c>
      <c r="AF74" s="11">
        <f>SUM('LE P&amp;L'!$R9:$T9)</f>
        <v/>
      </c>
      <c r="AG74" s="11">
        <f>SUM('WH P&amp;L'!$R9:$T9)</f>
        <v/>
      </c>
      <c r="AH74" s="11">
        <f>SUM('HS P&amp;L'!$R9:$T9)</f>
        <v/>
      </c>
      <c r="AI74" s="11">
        <f>SUM('FH P&amp;L'!$R9:$T9)</f>
        <v/>
      </c>
      <c r="AJ74" s="11">
        <f>SUM('HAB P&amp;L'!$R9:$T9)</f>
        <v/>
      </c>
      <c r="AK74" s="11">
        <f>SUM('SALT P&amp;L'!$R9:$T9)</f>
        <v/>
      </c>
      <c r="AL74" s="11">
        <f>SUM('KNL HO P&amp;L'!$R9:$T9)+SUM('CCL HO P&amp;L'!$R9:$T9)+SUM('YBHN HO P&amp;L'!$R9:$T9)+SUM('YBN HO P&amp;L'!$R9:$T9)+SUM('Moe2 P&amp;L'!$R9:$T9)</f>
        <v/>
      </c>
      <c r="AM74" s="93">
        <f>SUM(U74:AL74)</f>
        <v/>
      </c>
      <c r="AN74" s="11">
        <f>SUM('ABA P&amp;L'!$U9:$W9)</f>
        <v/>
      </c>
      <c r="AO74" s="11">
        <f>SUM('BK P&amp;L'!$U9:$W9)</f>
        <v/>
      </c>
      <c r="AP74" s="11">
        <f>SUM('BW P&amp;L'!$U9:$W9)</f>
        <v/>
      </c>
      <c r="AQ74" s="11">
        <f>SUM('CED P&amp;L'!$U9:$W9)</f>
        <v/>
      </c>
      <c r="AR74" s="11">
        <f>SUM('HB P&amp;L'!$U9:$W9)</f>
        <v/>
      </c>
      <c r="AS74" s="11">
        <f>SUM('KIN P&amp;L'!$U9:$W9)</f>
        <v/>
      </c>
      <c r="AT74" s="11">
        <f>SUM('MER P&amp;L'!$U9:$W9)</f>
        <v/>
      </c>
      <c r="AU74" s="11">
        <f>SUM('SST P&amp;L'!$U9:$W9)</f>
        <v/>
      </c>
      <c r="AV74" s="11">
        <f>SUM('HDN P&amp;L'!$U9:$W9)</f>
        <v/>
      </c>
      <c r="AW74" s="11">
        <f>SUM('NDN P&amp;L'!$U9:$W9)</f>
        <v/>
      </c>
      <c r="AX74" s="11">
        <f>SUM('SDN P&amp;L'!$U9:$W9)</f>
        <v/>
      </c>
      <c r="AY74" s="11">
        <f>SUM('LE P&amp;L'!$U9:$W9)</f>
        <v/>
      </c>
      <c r="AZ74" s="11">
        <f>SUM('WH P&amp;L'!$U9:$W9)</f>
        <v/>
      </c>
      <c r="BA74" s="11">
        <f>SUM('HS P&amp;L'!$U9:$W9)</f>
        <v/>
      </c>
      <c r="BB74" s="11">
        <f>SUM('FH P&amp;L'!$U9:$W9)</f>
        <v/>
      </c>
      <c r="BC74" s="11">
        <f>SUM('HAB P&amp;L'!$U9:$W9)</f>
        <v/>
      </c>
      <c r="BD74" s="11">
        <f>SUM('SALT P&amp;L'!$U9:$W9)</f>
        <v/>
      </c>
      <c r="BE74" s="11">
        <f>SUM('KNL HO P&amp;L'!$U9:$W9)+SUM('CCL HO P&amp;L'!$U9:$W9)+SUM('YBHN HO P&amp;L'!$U9:$W9)+SUM('YBN HO P&amp;L'!$U9:$W9)+SUM('Moe2 P&amp;L'!$U9:$W9)</f>
        <v/>
      </c>
      <c r="BF74" s="93">
        <f>SUM(AN74:BE74)</f>
        <v/>
      </c>
      <c r="BG74" s="11">
        <f>SUM('ABA P&amp;L'!$X9:$Z9)</f>
        <v/>
      </c>
      <c r="BH74" s="11">
        <f>SUM('BK P&amp;L'!$X9:$Z9)</f>
        <v/>
      </c>
      <c r="BI74" s="11">
        <f>SUM('BW P&amp;L'!$X9:$Z9)</f>
        <v/>
      </c>
      <c r="BJ74" s="11">
        <f>SUM('CED P&amp;L'!$X9:$Z9)</f>
        <v/>
      </c>
      <c r="BK74" s="11">
        <f>SUM('HB P&amp;L'!$X9:$Z9)</f>
        <v/>
      </c>
      <c r="BL74" s="11">
        <f>SUM('KIN P&amp;L'!$X9:$Z9)</f>
        <v/>
      </c>
      <c r="BM74" s="11">
        <f>SUM('MER P&amp;L'!$X9:$Z9)</f>
        <v/>
      </c>
      <c r="BN74" s="11">
        <f>SUM('SST P&amp;L'!$X9:$Z9)</f>
        <v/>
      </c>
      <c r="BO74" s="11">
        <f>SUM('HDN P&amp;L'!$X9:$Z9)</f>
        <v/>
      </c>
      <c r="BP74" s="11">
        <f>SUM('NDN P&amp;L'!$X9:$Z9)</f>
        <v/>
      </c>
      <c r="BQ74" s="11">
        <f>SUM('SDN P&amp;L'!$X9:$Z9)</f>
        <v/>
      </c>
      <c r="BR74" s="11">
        <f>SUM('LE P&amp;L'!$X9:$Z9)</f>
        <v/>
      </c>
      <c r="BS74" s="11">
        <f>SUM('WH P&amp;L'!$X9:$Z9)</f>
        <v/>
      </c>
      <c r="BT74" s="11">
        <f>SUM('HS P&amp;L'!$X9:$Z9)</f>
        <v/>
      </c>
      <c r="BU74" s="11">
        <f>SUM('FH P&amp;L'!$X9:$Z9)</f>
        <v/>
      </c>
      <c r="BV74" s="11">
        <f>SUM('HAB P&amp;L'!$X9:$Z9)</f>
        <v/>
      </c>
      <c r="BW74" s="11">
        <f>SUM('SALT P&amp;L'!$X9:$Z9)</f>
        <v/>
      </c>
      <c r="BX74" s="11">
        <f>SUM('KNL HO P&amp;L'!$X9:$Z9)+SUM('CCL HO P&amp;L'!$X9:$Z9)+SUM('YBHN HO P&amp;L'!$X9:$Z9)+SUM('YBN HO P&amp;L'!$X9:$Z9)+SUM('Moe2 P&amp;L'!$X9:$Z9)</f>
        <v/>
      </c>
      <c r="BY74" s="93">
        <f>SUM(BG74:BX74)</f>
        <v/>
      </c>
      <c r="BZ74" s="121">
        <f>BY74+BF74+AM74+T74</f>
        <v/>
      </c>
      <c r="CA74" s="98">
        <f>'GROUP TOTALS MONTHLY P&amp;L'!AB9</f>
        <v/>
      </c>
      <c r="CB74" s="94">
        <f>BZ74-CA74</f>
        <v/>
      </c>
    </row>
    <row r="75">
      <c r="A75" s="120" t="inlineStr">
        <is>
          <t>Other Income</t>
        </is>
      </c>
      <c r="B75" s="11">
        <f>SUM('ABA P&amp;L'!$O10:$Q10)</f>
        <v/>
      </c>
      <c r="C75" s="11">
        <f>SUM('BK P&amp;L'!$O10:$Q10)</f>
        <v/>
      </c>
      <c r="D75" s="11">
        <f>SUM('BW P&amp;L'!$O10:$Q10)</f>
        <v/>
      </c>
      <c r="E75" s="11">
        <f>SUM('CED P&amp;L'!$O10:$Q10)</f>
        <v/>
      </c>
      <c r="F75" s="11">
        <f>SUM('HB P&amp;L'!$O10:$Q10)</f>
        <v/>
      </c>
      <c r="G75" s="11">
        <f>SUM('KIN P&amp;L'!$O10:$Q10)</f>
        <v/>
      </c>
      <c r="H75" s="11">
        <f>SUM('MER P&amp;L'!$O10:$Q10)</f>
        <v/>
      </c>
      <c r="I75" s="11">
        <f>SUM('SST P&amp;L'!$O10:$Q10)</f>
        <v/>
      </c>
      <c r="J75" s="11">
        <f>SUM('HDN P&amp;L'!$O10:$Q10)</f>
        <v/>
      </c>
      <c r="K75" s="11">
        <f>SUM('NDN P&amp;L'!$O10:$Q10)</f>
        <v/>
      </c>
      <c r="L75" s="11">
        <f>SUM('SDN P&amp;L'!$O10:$Q10)</f>
        <v/>
      </c>
      <c r="M75" s="11">
        <f>SUM('LE P&amp;L'!$O10:$Q10)</f>
        <v/>
      </c>
      <c r="N75" s="11">
        <f>SUM('WH P&amp;L'!$O10:$Q10)</f>
        <v/>
      </c>
      <c r="O75" s="11">
        <f>SUM('HS P&amp;L'!$O10:$Q10)</f>
        <v/>
      </c>
      <c r="P75" s="11">
        <f>SUM('FH P&amp;L'!$O10:$Q10)</f>
        <v/>
      </c>
      <c r="Q75" s="11">
        <f>SUM('HAB P&amp;L'!$O10:$Q10)</f>
        <v/>
      </c>
      <c r="R75" s="11">
        <f>SUM('SALT P&amp;L'!$O10:$Q10)</f>
        <v/>
      </c>
      <c r="S75" s="11">
        <f>SUM('KNL HO P&amp;L'!$O10:$Q10)+SUM('CCL HO P&amp;L'!$O10:$Q10)+SUM('YBHN HO P&amp;L'!$O10:$Q10)+SUM('YBN HO P&amp;L'!$O10:$Q10)+SUM('Moe2 P&amp;L'!$O10:$Q10)</f>
        <v/>
      </c>
      <c r="T75" s="93">
        <f>SUM(B75:S75)</f>
        <v/>
      </c>
      <c r="U75" s="11">
        <f>SUM('ABA P&amp;L'!$R10:$T10)</f>
        <v/>
      </c>
      <c r="V75" s="11">
        <f>SUM('BK P&amp;L'!$R10:$T10)</f>
        <v/>
      </c>
      <c r="W75" s="11">
        <f>SUM('BW P&amp;L'!$R10:$T10)</f>
        <v/>
      </c>
      <c r="X75" s="11">
        <f>SUM('CED P&amp;L'!$R10:$T10)</f>
        <v/>
      </c>
      <c r="Y75" s="11">
        <f>SUM('HB P&amp;L'!$R10:$T10)</f>
        <v/>
      </c>
      <c r="Z75" s="11">
        <f>SUM('KIN P&amp;L'!$R10:$T10)</f>
        <v/>
      </c>
      <c r="AA75" s="11">
        <f>SUM('MER P&amp;L'!$R10:$T10)</f>
        <v/>
      </c>
      <c r="AB75" s="11">
        <f>SUM('SST P&amp;L'!$R10:$T10)</f>
        <v/>
      </c>
      <c r="AC75" s="11">
        <f>SUM('HDN P&amp;L'!$R10:$T10)</f>
        <v/>
      </c>
      <c r="AD75" s="11">
        <f>SUM('NDN P&amp;L'!$R10:$T10)</f>
        <v/>
      </c>
      <c r="AE75" s="11">
        <f>SUM('SDN P&amp;L'!$R10:$T10)</f>
        <v/>
      </c>
      <c r="AF75" s="11">
        <f>SUM('LE P&amp;L'!$R10:$T10)</f>
        <v/>
      </c>
      <c r="AG75" s="11">
        <f>SUM('WH P&amp;L'!$R10:$T10)</f>
        <v/>
      </c>
      <c r="AH75" s="11">
        <f>SUM('HS P&amp;L'!$R10:$T10)</f>
        <v/>
      </c>
      <c r="AI75" s="11">
        <f>SUM('FH P&amp;L'!$R10:$T10)</f>
        <v/>
      </c>
      <c r="AJ75" s="11">
        <f>SUM('HAB P&amp;L'!$R10:$T10)</f>
        <v/>
      </c>
      <c r="AK75" s="11">
        <f>SUM('SALT P&amp;L'!$R10:$T10)</f>
        <v/>
      </c>
      <c r="AL75" s="11">
        <f>SUM('KNL HO P&amp;L'!$R10:$T10)+SUM('CCL HO P&amp;L'!$R10:$T10)+SUM('YBHN HO P&amp;L'!$R10:$T10)+SUM('YBN HO P&amp;L'!$R10:$T10)+SUM('Moe2 P&amp;L'!$R10:$T10)</f>
        <v/>
      </c>
      <c r="AM75" s="93">
        <f>SUM(U75:AL75)</f>
        <v/>
      </c>
      <c r="AN75" s="11">
        <f>SUM('ABA P&amp;L'!$U10:$W10)</f>
        <v/>
      </c>
      <c r="AO75" s="11">
        <f>SUM('BK P&amp;L'!$U10:$W10)</f>
        <v/>
      </c>
      <c r="AP75" s="11">
        <f>SUM('BW P&amp;L'!$U10:$W10)</f>
        <v/>
      </c>
      <c r="AQ75" s="11">
        <f>SUM('CED P&amp;L'!$U10:$W10)</f>
        <v/>
      </c>
      <c r="AR75" s="11">
        <f>SUM('HB P&amp;L'!$U10:$W10)</f>
        <v/>
      </c>
      <c r="AS75" s="11">
        <f>SUM('KIN P&amp;L'!$U10:$W10)</f>
        <v/>
      </c>
      <c r="AT75" s="11">
        <f>SUM('MER P&amp;L'!$U10:$W10)</f>
        <v/>
      </c>
      <c r="AU75" s="11">
        <f>SUM('SST P&amp;L'!$U10:$W10)</f>
        <v/>
      </c>
      <c r="AV75" s="11">
        <f>SUM('HDN P&amp;L'!$U10:$W10)</f>
        <v/>
      </c>
      <c r="AW75" s="11">
        <f>SUM('NDN P&amp;L'!$U10:$W10)</f>
        <v/>
      </c>
      <c r="AX75" s="11">
        <f>SUM('SDN P&amp;L'!$U10:$W10)</f>
        <v/>
      </c>
      <c r="AY75" s="11">
        <f>SUM('LE P&amp;L'!$U10:$W10)</f>
        <v/>
      </c>
      <c r="AZ75" s="11">
        <f>SUM('WH P&amp;L'!$U10:$W10)</f>
        <v/>
      </c>
      <c r="BA75" s="11">
        <f>SUM('HS P&amp;L'!$U10:$W10)</f>
        <v/>
      </c>
      <c r="BB75" s="11">
        <f>SUM('FH P&amp;L'!$U10:$W10)</f>
        <v/>
      </c>
      <c r="BC75" s="11">
        <f>SUM('HAB P&amp;L'!$U10:$W10)</f>
        <v/>
      </c>
      <c r="BD75" s="11">
        <f>SUM('SALT P&amp;L'!$U10:$W10)</f>
        <v/>
      </c>
      <c r="BE75" s="11">
        <f>SUM('KNL HO P&amp;L'!$U10:$W10)+SUM('CCL HO P&amp;L'!$U10:$W10)+SUM('YBHN HO P&amp;L'!$U10:$W10)+SUM('YBN HO P&amp;L'!$U10:$W10)+SUM('Moe2 P&amp;L'!$U10:$W10)</f>
        <v/>
      </c>
      <c r="BF75" s="93">
        <f>SUM(AN75:BE75)</f>
        <v/>
      </c>
      <c r="BG75" s="11">
        <f>SUM('ABA P&amp;L'!$X10:$Z10)</f>
        <v/>
      </c>
      <c r="BH75" s="11">
        <f>SUM('BK P&amp;L'!$X10:$Z10)</f>
        <v/>
      </c>
      <c r="BI75" s="11">
        <f>SUM('BW P&amp;L'!$X10:$Z10)</f>
        <v/>
      </c>
      <c r="BJ75" s="11">
        <f>SUM('CED P&amp;L'!$X10:$Z10)</f>
        <v/>
      </c>
      <c r="BK75" s="11">
        <f>SUM('HB P&amp;L'!$X10:$Z10)</f>
        <v/>
      </c>
      <c r="BL75" s="11">
        <f>SUM('KIN P&amp;L'!$X10:$Z10)</f>
        <v/>
      </c>
      <c r="BM75" s="11">
        <f>SUM('MER P&amp;L'!$X10:$Z10)</f>
        <v/>
      </c>
      <c r="BN75" s="11">
        <f>SUM('SST P&amp;L'!$X10:$Z10)</f>
        <v/>
      </c>
      <c r="BO75" s="11">
        <f>SUM('HDN P&amp;L'!$X10:$Z10)</f>
        <v/>
      </c>
      <c r="BP75" s="11">
        <f>SUM('NDN P&amp;L'!$X10:$Z10)</f>
        <v/>
      </c>
      <c r="BQ75" s="11">
        <f>SUM('SDN P&amp;L'!$X10:$Z10)</f>
        <v/>
      </c>
      <c r="BR75" s="11">
        <f>SUM('LE P&amp;L'!$X10:$Z10)</f>
        <v/>
      </c>
      <c r="BS75" s="11">
        <f>SUM('WH P&amp;L'!$X10:$Z10)</f>
        <v/>
      </c>
      <c r="BT75" s="11">
        <f>SUM('HS P&amp;L'!$X10:$Z10)</f>
        <v/>
      </c>
      <c r="BU75" s="11">
        <f>SUM('FH P&amp;L'!$X10:$Z10)</f>
        <v/>
      </c>
      <c r="BV75" s="11">
        <f>SUM('HAB P&amp;L'!$X10:$Z10)</f>
        <v/>
      </c>
      <c r="BW75" s="11">
        <f>SUM('SALT P&amp;L'!$X10:$Z10)</f>
        <v/>
      </c>
      <c r="BX75" s="11">
        <f>SUM('KNL HO P&amp;L'!$X10:$Z10)+SUM('CCL HO P&amp;L'!$X10:$Z10)+SUM('YBHN HO P&amp;L'!$X10:$Z10)+SUM('YBN HO P&amp;L'!$X10:$Z10)+SUM('Moe2 P&amp;L'!$X10:$Z10)</f>
        <v/>
      </c>
      <c r="BY75" s="93">
        <f>SUM(BG75:BX75)</f>
        <v/>
      </c>
      <c r="BZ75" s="121">
        <f>BY75+BF75+AM75+T75</f>
        <v/>
      </c>
      <c r="CA75" s="98">
        <f>'GROUP TOTALS MONTHLY P&amp;L'!AB10</f>
        <v/>
      </c>
      <c r="CB75" s="94">
        <f>BZ75-CA75</f>
        <v/>
      </c>
    </row>
    <row r="76">
      <c r="A76" s="122" t="inlineStr">
        <is>
          <t>Total Income</t>
        </is>
      </c>
      <c r="B76" s="7">
        <f>SUM('ABA P&amp;L'!$O11:$Q11)</f>
        <v/>
      </c>
      <c r="C76" s="7">
        <f>SUM('BK P&amp;L'!$O11:$Q11)</f>
        <v/>
      </c>
      <c r="D76" s="7">
        <f>SUM('BW P&amp;L'!$O11:$Q11)</f>
        <v/>
      </c>
      <c r="E76" s="7">
        <f>SUM('CED P&amp;L'!$O11:$Q11)</f>
        <v/>
      </c>
      <c r="F76" s="7">
        <f>SUM('HB P&amp;L'!$O11:$Q11)</f>
        <v/>
      </c>
      <c r="G76" s="7">
        <f>SUM('KIN P&amp;L'!$O11:$Q11)</f>
        <v/>
      </c>
      <c r="H76" s="7">
        <f>SUM('MER P&amp;L'!$O11:$Q11)</f>
        <v/>
      </c>
      <c r="I76" s="7">
        <f>SUM('SST P&amp;L'!$O11:$Q11)</f>
        <v/>
      </c>
      <c r="J76" s="7">
        <f>SUM('HDN P&amp;L'!$O11:$Q11)</f>
        <v/>
      </c>
      <c r="K76" s="7">
        <f>SUM('NDN P&amp;L'!$O11:$Q11)</f>
        <v/>
      </c>
      <c r="L76" s="7">
        <f>SUM('SDN P&amp;L'!$O11:$Q11)</f>
        <v/>
      </c>
      <c r="M76" s="7">
        <f>SUM('LE P&amp;L'!$O11:$Q11)</f>
        <v/>
      </c>
      <c r="N76" s="7">
        <f>SUM('WH P&amp;L'!$O11:$Q11)</f>
        <v/>
      </c>
      <c r="O76" s="7">
        <f>SUM('HS P&amp;L'!$O11:$Q11)</f>
        <v/>
      </c>
      <c r="P76" s="7">
        <f>SUM('FH P&amp;L'!$O11:$Q11)</f>
        <v/>
      </c>
      <c r="Q76" s="7">
        <f>SUM('HAB P&amp;L'!$O11:$Q11)</f>
        <v/>
      </c>
      <c r="R76" s="7">
        <f>SUM('SALT P&amp;L'!$O11:$Q11)</f>
        <v/>
      </c>
      <c r="S76" s="7">
        <f>SUM('KNL HO P&amp;L'!$O11:$Q11)+SUM('CCL HO P&amp;L'!$O11:$Q11)+SUM('YBHN HO P&amp;L'!$O11:$Q11)+SUM('YBN HO P&amp;L'!$O11:$Q11)+SUM('Moe2 P&amp;L'!$O11:$Q11)</f>
        <v/>
      </c>
      <c r="T76" s="93">
        <f>SUM(B76:S76)</f>
        <v/>
      </c>
      <c r="U76" s="7">
        <f>SUM('ABA P&amp;L'!$R11:$T11)</f>
        <v/>
      </c>
      <c r="V76" s="7">
        <f>SUM('BK P&amp;L'!$R11:$T11)</f>
        <v/>
      </c>
      <c r="W76" s="7">
        <f>SUM('BW P&amp;L'!$R11:$T11)</f>
        <v/>
      </c>
      <c r="X76" s="7">
        <f>SUM('CED P&amp;L'!$R11:$T11)</f>
        <v/>
      </c>
      <c r="Y76" s="7">
        <f>SUM('HB P&amp;L'!$R11:$T11)</f>
        <v/>
      </c>
      <c r="Z76" s="7">
        <f>SUM('KIN P&amp;L'!$R11:$T11)</f>
        <v/>
      </c>
      <c r="AA76" s="7">
        <f>SUM('MER P&amp;L'!$R11:$T11)</f>
        <v/>
      </c>
      <c r="AB76" s="7">
        <f>SUM('SST P&amp;L'!$R11:$T11)</f>
        <v/>
      </c>
      <c r="AC76" s="7">
        <f>SUM('HDN P&amp;L'!$R11:$T11)</f>
        <v/>
      </c>
      <c r="AD76" s="7">
        <f>SUM('NDN P&amp;L'!$R11:$T11)</f>
        <v/>
      </c>
      <c r="AE76" s="7">
        <f>SUM('SDN P&amp;L'!$R11:$T11)</f>
        <v/>
      </c>
      <c r="AF76" s="7">
        <f>SUM('LE P&amp;L'!$R11:$T11)</f>
        <v/>
      </c>
      <c r="AG76" s="7">
        <f>SUM('WH P&amp;L'!$R11:$T11)</f>
        <v/>
      </c>
      <c r="AH76" s="7">
        <f>SUM('HS P&amp;L'!$R11:$T11)</f>
        <v/>
      </c>
      <c r="AI76" s="7">
        <f>SUM('FH P&amp;L'!$R11:$T11)</f>
        <v/>
      </c>
      <c r="AJ76" s="7">
        <f>SUM('HAB P&amp;L'!$R11:$T11)</f>
        <v/>
      </c>
      <c r="AK76" s="7">
        <f>SUM('SALT P&amp;L'!$R11:$T11)</f>
        <v/>
      </c>
      <c r="AL76" s="7">
        <f>SUM('KNL HO P&amp;L'!$R11:$T11)+SUM('CCL HO P&amp;L'!$R11:$T11)+SUM('YBHN HO P&amp;L'!$R11:$T11)+SUM('YBN HO P&amp;L'!$R11:$T11)+SUM('Moe2 P&amp;L'!$R11:$T11)</f>
        <v/>
      </c>
      <c r="AM76" s="93">
        <f>SUM(U76:AL76)</f>
        <v/>
      </c>
      <c r="AN76" s="7">
        <f>SUM('ABA P&amp;L'!$U11:$W11)</f>
        <v/>
      </c>
      <c r="AO76" s="7">
        <f>SUM('BK P&amp;L'!$U11:$W11)</f>
        <v/>
      </c>
      <c r="AP76" s="7">
        <f>SUM('BW P&amp;L'!$U11:$W11)</f>
        <v/>
      </c>
      <c r="AQ76" s="7">
        <f>SUM('CED P&amp;L'!$U11:$W11)</f>
        <v/>
      </c>
      <c r="AR76" s="7">
        <f>SUM('HB P&amp;L'!$U11:$W11)</f>
        <v/>
      </c>
      <c r="AS76" s="7">
        <f>SUM('KIN P&amp;L'!$U11:$W11)</f>
        <v/>
      </c>
      <c r="AT76" s="7">
        <f>SUM('MER P&amp;L'!$U11:$W11)</f>
        <v/>
      </c>
      <c r="AU76" s="7">
        <f>SUM('SST P&amp;L'!$U11:$W11)</f>
        <v/>
      </c>
      <c r="AV76" s="7">
        <f>SUM('HDN P&amp;L'!$U11:$W11)</f>
        <v/>
      </c>
      <c r="AW76" s="7">
        <f>SUM('NDN P&amp;L'!$U11:$W11)</f>
        <v/>
      </c>
      <c r="AX76" s="7">
        <f>SUM('SDN P&amp;L'!$U11:$W11)</f>
        <v/>
      </c>
      <c r="AY76" s="7">
        <f>SUM('LE P&amp;L'!$U11:$W11)</f>
        <v/>
      </c>
      <c r="AZ76" s="7">
        <f>SUM('WH P&amp;L'!$U11:$W11)</f>
        <v/>
      </c>
      <c r="BA76" s="7">
        <f>SUM('HS P&amp;L'!$U11:$W11)</f>
        <v/>
      </c>
      <c r="BB76" s="7">
        <f>SUM('FH P&amp;L'!$U11:$W11)</f>
        <v/>
      </c>
      <c r="BC76" s="7">
        <f>SUM('HAB P&amp;L'!$U11:$W11)</f>
        <v/>
      </c>
      <c r="BD76" s="7">
        <f>SUM('SALT P&amp;L'!$U11:$W11)</f>
        <v/>
      </c>
      <c r="BE76" s="7">
        <f>SUM('KNL HO P&amp;L'!$U11:$W11)+SUM('CCL HO P&amp;L'!$U11:$W11)+SUM('YBHN HO P&amp;L'!$U11:$W11)+SUM('YBN HO P&amp;L'!$U11:$W11)+SUM('Moe2 P&amp;L'!$U11:$W11)</f>
        <v/>
      </c>
      <c r="BF76" s="93">
        <f>SUM(AN76:BE76)</f>
        <v/>
      </c>
      <c r="BG76" s="7">
        <f>SUM('ABA P&amp;L'!$X11:$Z11)</f>
        <v/>
      </c>
      <c r="BH76" s="7">
        <f>SUM('BK P&amp;L'!$X11:$Z11)</f>
        <v/>
      </c>
      <c r="BI76" s="7">
        <f>SUM('BW P&amp;L'!$X11:$Z11)</f>
        <v/>
      </c>
      <c r="BJ76" s="7">
        <f>SUM('CED P&amp;L'!$X11:$Z11)</f>
        <v/>
      </c>
      <c r="BK76" s="7">
        <f>SUM('HB P&amp;L'!$X11:$Z11)</f>
        <v/>
      </c>
      <c r="BL76" s="7">
        <f>SUM('KIN P&amp;L'!$X11:$Z11)</f>
        <v/>
      </c>
      <c r="BM76" s="7">
        <f>SUM('MER P&amp;L'!$X11:$Z11)</f>
        <v/>
      </c>
      <c r="BN76" s="7">
        <f>SUM('SST P&amp;L'!$X11:$Z11)</f>
        <v/>
      </c>
      <c r="BO76" s="7">
        <f>SUM('HDN P&amp;L'!$X11:$Z11)</f>
        <v/>
      </c>
      <c r="BP76" s="7">
        <f>SUM('NDN P&amp;L'!$X11:$Z11)</f>
        <v/>
      </c>
      <c r="BQ76" s="7">
        <f>SUM('SDN P&amp;L'!$X11:$Z11)</f>
        <v/>
      </c>
      <c r="BR76" s="7">
        <f>SUM('LE P&amp;L'!$X11:$Z11)</f>
        <v/>
      </c>
      <c r="BS76" s="7">
        <f>SUM('WH P&amp;L'!$X11:$Z11)</f>
        <v/>
      </c>
      <c r="BT76" s="7">
        <f>SUM('HS P&amp;L'!$X11:$Z11)</f>
        <v/>
      </c>
      <c r="BU76" s="7">
        <f>SUM('FH P&amp;L'!$X11:$Z11)</f>
        <v/>
      </c>
      <c r="BV76" s="7">
        <f>SUM('HAB P&amp;L'!$X11:$Z11)</f>
        <v/>
      </c>
      <c r="BW76" s="7">
        <f>SUM('SALT P&amp;L'!$X11:$Z11)</f>
        <v/>
      </c>
      <c r="BX76" s="7">
        <f>SUM('KNL HO P&amp;L'!$X11:$Z11)+SUM('CCL HO P&amp;L'!$X11:$Z11)+SUM('YBHN HO P&amp;L'!$X11:$Z11)+SUM('YBN HO P&amp;L'!$X11:$Z11)+SUM('Moe2 P&amp;L'!$X11:$Z11)</f>
        <v/>
      </c>
      <c r="BY76" s="93">
        <f>SUM(BG76:BX76)</f>
        <v/>
      </c>
      <c r="BZ76" s="121">
        <f>BY76+BF76+AM76+T76</f>
        <v/>
      </c>
      <c r="CA76" s="98">
        <f>'GROUP TOTALS MONTHLY P&amp;L'!AB11</f>
        <v/>
      </c>
      <c r="CB76" s="94">
        <f>BZ76-CA76</f>
        <v/>
      </c>
    </row>
    <row r="77" hidden="1" s="393">
      <c r="A77" s="116" t="inlineStr">
        <is>
          <t>DIRECTCOSTS</t>
        </is>
      </c>
      <c r="B77" s="9">
        <f>SUM('ABA P&amp;L'!$O12:$Q12)</f>
        <v/>
      </c>
      <c r="C77" s="9">
        <f>SUM('BK P&amp;L'!$O12:$Q12)</f>
        <v/>
      </c>
      <c r="D77" s="9">
        <f>SUM('BW P&amp;L'!$O12:$Q12)</f>
        <v/>
      </c>
      <c r="E77" s="9">
        <f>SUM('CED P&amp;L'!$O12:$Q12)</f>
        <v/>
      </c>
      <c r="F77" s="9">
        <f>SUM('HB P&amp;L'!$O12:$Q12)</f>
        <v/>
      </c>
      <c r="G77" s="9">
        <f>SUM('KIN P&amp;L'!$O12:$Q12)</f>
        <v/>
      </c>
      <c r="H77" s="9">
        <f>SUM('MER P&amp;L'!$O12:$Q12)</f>
        <v/>
      </c>
      <c r="I77" s="9">
        <f>SUM('SST P&amp;L'!$O12:$Q12)</f>
        <v/>
      </c>
      <c r="J77" s="9">
        <f>SUM('HDN P&amp;L'!$O12:$Q12)</f>
        <v/>
      </c>
      <c r="K77" s="9">
        <f>SUM('NDN P&amp;L'!$O12:$Q12)</f>
        <v/>
      </c>
      <c r="L77" s="9">
        <f>SUM('SDN P&amp;L'!$O12:$Q12)</f>
        <v/>
      </c>
      <c r="M77" s="9">
        <f>SUM('LE P&amp;L'!$O12:$Q12)</f>
        <v/>
      </c>
      <c r="N77" s="9">
        <f>SUM('WH P&amp;L'!$O12:$Q12)</f>
        <v/>
      </c>
      <c r="O77" s="9">
        <f>SUM('HS P&amp;L'!$O12:$Q12)</f>
        <v/>
      </c>
      <c r="P77" s="9">
        <f>SUM('FH P&amp;L'!$O12:$Q12)</f>
        <v/>
      </c>
      <c r="Q77" s="9">
        <f>SUM('HAB P&amp;L'!$O12:$Q12)</f>
        <v/>
      </c>
      <c r="R77" s="9">
        <f>SUM('SALT P&amp;L'!$O12:$Q12)</f>
        <v/>
      </c>
      <c r="S77" s="9">
        <f>SUM('KNL HO P&amp;L'!$O12:$Q12)+SUM('CCL HO P&amp;L'!$O12:$Q12)+SUM('YBHN HO P&amp;L'!$O12:$Q12)+SUM('YBN HO P&amp;L'!$O12:$Q12)+SUM('Moe2 P&amp;L'!$O12:$Q12)</f>
        <v/>
      </c>
      <c r="T77" s="93">
        <f>SUM(B77:S77)</f>
        <v/>
      </c>
      <c r="U77" s="9">
        <f>SUM('ABA P&amp;L'!$R12:$T12)</f>
        <v/>
      </c>
      <c r="V77" s="9">
        <f>SUM('BK P&amp;L'!$R12:$T12)</f>
        <v/>
      </c>
      <c r="W77" s="9">
        <f>SUM('BW P&amp;L'!$R12:$T12)</f>
        <v/>
      </c>
      <c r="X77" s="9">
        <f>SUM('CED P&amp;L'!$R12:$T12)</f>
        <v/>
      </c>
      <c r="Y77" s="9">
        <f>SUM('HB P&amp;L'!$R12:$T12)</f>
        <v/>
      </c>
      <c r="Z77" s="9">
        <f>SUM('KIN P&amp;L'!$R12:$T12)</f>
        <v/>
      </c>
      <c r="AA77" s="9">
        <f>SUM('MER P&amp;L'!$R12:$T12)</f>
        <v/>
      </c>
      <c r="AB77" s="9">
        <f>SUM('SST P&amp;L'!$R12:$T12)</f>
        <v/>
      </c>
      <c r="AC77" s="9">
        <f>SUM('HDN P&amp;L'!$R12:$T12)</f>
        <v/>
      </c>
      <c r="AD77" s="9">
        <f>SUM('NDN P&amp;L'!$R12:$T12)</f>
        <v/>
      </c>
      <c r="AE77" s="9">
        <f>SUM('SDN P&amp;L'!$R12:$T12)</f>
        <v/>
      </c>
      <c r="AF77" s="9">
        <f>SUM('LE P&amp;L'!$R12:$T12)</f>
        <v/>
      </c>
      <c r="AG77" s="9">
        <f>SUM('WH P&amp;L'!$R12:$T12)</f>
        <v/>
      </c>
      <c r="AH77" s="9">
        <f>SUM('HS P&amp;L'!$R12:$T12)</f>
        <v/>
      </c>
      <c r="AI77" s="9">
        <f>SUM('FH P&amp;L'!$R12:$T12)</f>
        <v/>
      </c>
      <c r="AJ77" s="9">
        <f>SUM('HAB P&amp;L'!$R12:$T12)</f>
        <v/>
      </c>
      <c r="AK77" s="9">
        <f>SUM('SALT P&amp;L'!$R12:$T12)</f>
        <v/>
      </c>
      <c r="AL77" s="9">
        <f>SUM('KNL HO P&amp;L'!$R12:$T12)+SUM('CCL HO P&amp;L'!$R12:$T12)+SUM('YBHN HO P&amp;L'!$R12:$T12)+SUM('YBN HO P&amp;L'!$R12:$T12)+SUM('Moe2 P&amp;L'!$R12:$T12)</f>
        <v/>
      </c>
      <c r="AM77" s="93">
        <f>SUM(U77:AL77)</f>
        <v/>
      </c>
      <c r="AN77" s="9">
        <f>SUM('ABA P&amp;L'!$U12:$W12)</f>
        <v/>
      </c>
      <c r="AO77" s="9">
        <f>SUM('BK P&amp;L'!$U12:$W12)</f>
        <v/>
      </c>
      <c r="AP77" s="9">
        <f>SUM('BW P&amp;L'!$U12:$W12)</f>
        <v/>
      </c>
      <c r="AQ77" s="9">
        <f>SUM('CED P&amp;L'!$U12:$W12)</f>
        <v/>
      </c>
      <c r="AR77" s="9">
        <f>SUM('HB P&amp;L'!$U12:$W12)</f>
        <v/>
      </c>
      <c r="AS77" s="9">
        <f>SUM('KIN P&amp;L'!$U12:$W12)</f>
        <v/>
      </c>
      <c r="AT77" s="9">
        <f>SUM('MER P&amp;L'!$U12:$W12)</f>
        <v/>
      </c>
      <c r="AU77" s="9">
        <f>SUM('SST P&amp;L'!$U12:$W12)</f>
        <v/>
      </c>
      <c r="AV77" s="9">
        <f>SUM('HDN P&amp;L'!$U12:$W12)</f>
        <v/>
      </c>
      <c r="AW77" s="9">
        <f>SUM('NDN P&amp;L'!$U12:$W12)</f>
        <v/>
      </c>
      <c r="AX77" s="9">
        <f>SUM('SDN P&amp;L'!$U12:$W12)</f>
        <v/>
      </c>
      <c r="AY77" s="9">
        <f>SUM('LE P&amp;L'!$U12:$W12)</f>
        <v/>
      </c>
      <c r="AZ77" s="9">
        <f>SUM('WH P&amp;L'!$U12:$W12)</f>
        <v/>
      </c>
      <c r="BA77" s="9">
        <f>SUM('HS P&amp;L'!$U12:$W12)</f>
        <v/>
      </c>
      <c r="BB77" s="9">
        <f>SUM('FH P&amp;L'!$U12:$W12)</f>
        <v/>
      </c>
      <c r="BC77" s="9">
        <f>SUM('HAB P&amp;L'!$U12:$W12)</f>
        <v/>
      </c>
      <c r="BD77" s="9">
        <f>SUM('SALT P&amp;L'!$U12:$W12)</f>
        <v/>
      </c>
      <c r="BE77" s="9">
        <f>SUM('KNL HO P&amp;L'!$U12:$W12)+SUM('CCL HO P&amp;L'!$U12:$W12)+SUM('YBHN HO P&amp;L'!$U12:$W12)+SUM('YBN HO P&amp;L'!$U12:$W12)+SUM('Moe2 P&amp;L'!$U12:$W12)</f>
        <v/>
      </c>
      <c r="BF77" s="93">
        <f>SUM(AN77:BE77)</f>
        <v/>
      </c>
      <c r="BG77" s="9">
        <f>SUM('ABA P&amp;L'!$X12:$Z12)</f>
        <v/>
      </c>
      <c r="BH77" s="9">
        <f>SUM('BK P&amp;L'!$X12:$Z12)</f>
        <v/>
      </c>
      <c r="BI77" s="9">
        <f>SUM('BW P&amp;L'!$X12:$Z12)</f>
        <v/>
      </c>
      <c r="BJ77" s="9">
        <f>SUM('CED P&amp;L'!$X12:$Z12)</f>
        <v/>
      </c>
      <c r="BK77" s="9">
        <f>SUM('HB P&amp;L'!$X12:$Z12)</f>
        <v/>
      </c>
      <c r="BL77" s="9">
        <f>SUM('KIN P&amp;L'!$X12:$Z12)</f>
        <v/>
      </c>
      <c r="BM77" s="9">
        <f>SUM('MER P&amp;L'!$X12:$Z12)</f>
        <v/>
      </c>
      <c r="BN77" s="9">
        <f>SUM('SST P&amp;L'!$X12:$Z12)</f>
        <v/>
      </c>
      <c r="BO77" s="9">
        <f>SUM('HDN P&amp;L'!$X12:$Z12)</f>
        <v/>
      </c>
      <c r="BP77" s="9">
        <f>SUM('NDN P&amp;L'!$X12:$Z12)</f>
        <v/>
      </c>
      <c r="BQ77" s="9">
        <f>SUM('SDN P&amp;L'!$X12:$Z12)</f>
        <v/>
      </c>
      <c r="BR77" s="9">
        <f>SUM('LE P&amp;L'!$X12:$Z12)</f>
        <v/>
      </c>
      <c r="BS77" s="9">
        <f>SUM('WH P&amp;L'!$X12:$Z12)</f>
        <v/>
      </c>
      <c r="BT77" s="9">
        <f>SUM('HS P&amp;L'!$X12:$Z12)</f>
        <v/>
      </c>
      <c r="BU77" s="9">
        <f>SUM('FH P&amp;L'!$X12:$Z12)</f>
        <v/>
      </c>
      <c r="BV77" s="9">
        <f>SUM('HAB P&amp;L'!$X12:$Z12)</f>
        <v/>
      </c>
      <c r="BW77" s="9">
        <f>SUM('SALT P&amp;L'!$X12:$Z12)</f>
        <v/>
      </c>
      <c r="BX77" s="9">
        <f>SUM('KNL HO P&amp;L'!$X12:$Z12)+SUM('CCL HO P&amp;L'!$X12:$Z12)+SUM('YBHN HO P&amp;L'!$X12:$Z12)+SUM('YBN HO P&amp;L'!$X12:$Z12)+SUM('Moe2 P&amp;L'!$X12:$Z12)</f>
        <v/>
      </c>
      <c r="BY77" s="93">
        <f>SUM(BG77:BX77)</f>
        <v/>
      </c>
      <c r="BZ77" s="121">
        <f>BY77+BF77+AM77+T77</f>
        <v/>
      </c>
      <c r="CA77" s="98">
        <f>'GROUP TOTALS MONTHLY P&amp;L'!AB12</f>
        <v/>
      </c>
      <c r="CB77" s="94">
        <f>BZ77-CA77</f>
        <v/>
      </c>
    </row>
    <row r="78" hidden="1" s="393">
      <c r="A78" s="116" t="inlineStr">
        <is>
          <t>Personnel</t>
        </is>
      </c>
      <c r="B78" s="7">
        <f>SUM('ABA P&amp;L'!$O15:$Q15)</f>
        <v/>
      </c>
      <c r="C78" s="7">
        <f>SUM('BK P&amp;L'!$O15:$Q15)</f>
        <v/>
      </c>
      <c r="D78" s="7">
        <f>SUM('BW P&amp;L'!$O15:$Q15)</f>
        <v/>
      </c>
      <c r="E78" s="7">
        <f>SUM('CED P&amp;L'!$O15:$Q15)</f>
        <v/>
      </c>
      <c r="F78" s="7">
        <f>SUM('HB P&amp;L'!$O15:$Q15)</f>
        <v/>
      </c>
      <c r="G78" s="7">
        <f>SUM('KIN P&amp;L'!$O15:$Q15)</f>
        <v/>
      </c>
      <c r="H78" s="7">
        <f>SUM('MER P&amp;L'!$O15:$Q15)</f>
        <v/>
      </c>
      <c r="I78" s="7">
        <f>SUM('SST P&amp;L'!$O15:$Q15)</f>
        <v/>
      </c>
      <c r="J78" s="7">
        <f>SUM('HDN P&amp;L'!$O15:$Q15)</f>
        <v/>
      </c>
      <c r="K78" s="7">
        <f>SUM('NDN P&amp;L'!$O15:$Q15)</f>
        <v/>
      </c>
      <c r="L78" s="7">
        <f>SUM('SDN P&amp;L'!$O15:$Q15)</f>
        <v/>
      </c>
      <c r="M78" s="7">
        <f>SUM('LE P&amp;L'!$O15:$Q15)</f>
        <v/>
      </c>
      <c r="N78" s="7">
        <f>SUM('WH P&amp;L'!$O15:$Q15)</f>
        <v/>
      </c>
      <c r="O78" s="7">
        <f>SUM('HS P&amp;L'!$O15:$Q15)</f>
        <v/>
      </c>
      <c r="P78" s="7">
        <f>SUM('FH P&amp;L'!$O15:$Q15)</f>
        <v/>
      </c>
      <c r="Q78" s="7">
        <f>SUM('HAB P&amp;L'!$O15:$Q15)</f>
        <v/>
      </c>
      <c r="R78" s="7">
        <f>SUM('SALT P&amp;L'!$O15:$Q15)</f>
        <v/>
      </c>
      <c r="S78" s="7">
        <f>SUM('KNL HO P&amp;L'!$O15:$Q15)+SUM('CCL HO P&amp;L'!$O15:$Q15)+SUM('YBHN HO P&amp;L'!$O15:$Q15)+SUM('YBN HO P&amp;L'!$O15:$Q15)+SUM('Moe2 P&amp;L'!$O15:$Q15)</f>
        <v/>
      </c>
      <c r="T78" s="93">
        <f>SUM(B78:S78)</f>
        <v/>
      </c>
      <c r="U78" s="7">
        <f>SUM('ABA P&amp;L'!$R15:$T15)</f>
        <v/>
      </c>
      <c r="V78" s="7">
        <f>SUM('BK P&amp;L'!$R15:$T15)</f>
        <v/>
      </c>
      <c r="W78" s="7">
        <f>SUM('BW P&amp;L'!$R15:$T15)</f>
        <v/>
      </c>
      <c r="X78" s="7">
        <f>SUM('CED P&amp;L'!$R15:$T15)</f>
        <v/>
      </c>
      <c r="Y78" s="7">
        <f>SUM('HB P&amp;L'!$R15:$T15)</f>
        <v/>
      </c>
      <c r="Z78" s="7">
        <f>SUM('KIN P&amp;L'!$R15:$T15)</f>
        <v/>
      </c>
      <c r="AA78" s="7">
        <f>SUM('MER P&amp;L'!$R15:$T15)</f>
        <v/>
      </c>
      <c r="AB78" s="7">
        <f>SUM('SST P&amp;L'!$R15:$T15)</f>
        <v/>
      </c>
      <c r="AC78" s="7">
        <f>SUM('HDN P&amp;L'!$R15:$T15)</f>
        <v/>
      </c>
      <c r="AD78" s="7">
        <f>SUM('NDN P&amp;L'!$R15:$T15)</f>
        <v/>
      </c>
      <c r="AE78" s="7">
        <f>SUM('SDN P&amp;L'!$R15:$T15)</f>
        <v/>
      </c>
      <c r="AF78" s="7">
        <f>SUM('LE P&amp;L'!$R15:$T15)</f>
        <v/>
      </c>
      <c r="AG78" s="7">
        <f>SUM('WH P&amp;L'!$R15:$T15)</f>
        <v/>
      </c>
      <c r="AH78" s="7">
        <f>SUM('HS P&amp;L'!$R15:$T15)</f>
        <v/>
      </c>
      <c r="AI78" s="7">
        <f>SUM('FH P&amp;L'!$R15:$T15)</f>
        <v/>
      </c>
      <c r="AJ78" s="7">
        <f>SUM('HAB P&amp;L'!$R15:$T15)</f>
        <v/>
      </c>
      <c r="AK78" s="7">
        <f>SUM('SALT P&amp;L'!$R15:$T15)</f>
        <v/>
      </c>
      <c r="AL78" s="7">
        <f>SUM('KNL HO P&amp;L'!$R15:$T15)+SUM('CCL HO P&amp;L'!$R15:$T15)+SUM('YBHN HO P&amp;L'!$R15:$T15)+SUM('YBN HO P&amp;L'!$R15:$T15)+SUM('Moe2 P&amp;L'!$R15:$T15)</f>
        <v/>
      </c>
      <c r="AM78" s="93">
        <f>SUM(U78:AL78)</f>
        <v/>
      </c>
      <c r="AN78" s="7">
        <f>SUM('ABA P&amp;L'!$U15:$W15)</f>
        <v/>
      </c>
      <c r="AO78" s="7">
        <f>SUM('BK P&amp;L'!$U15:$W15)</f>
        <v/>
      </c>
      <c r="AP78" s="7">
        <f>SUM('BW P&amp;L'!$U15:$W15)</f>
        <v/>
      </c>
      <c r="AQ78" s="7">
        <f>SUM('CED P&amp;L'!$U15:$W15)</f>
        <v/>
      </c>
      <c r="AR78" s="7">
        <f>SUM('HB P&amp;L'!$U15:$W15)</f>
        <v/>
      </c>
      <c r="AS78" s="7">
        <f>SUM('KIN P&amp;L'!$U15:$W15)</f>
        <v/>
      </c>
      <c r="AT78" s="7">
        <f>SUM('MER P&amp;L'!$U15:$W15)</f>
        <v/>
      </c>
      <c r="AU78" s="7">
        <f>SUM('SST P&amp;L'!$U15:$W15)</f>
        <v/>
      </c>
      <c r="AV78" s="7">
        <f>SUM('HDN P&amp;L'!$U15:$W15)</f>
        <v/>
      </c>
      <c r="AW78" s="7">
        <f>SUM('NDN P&amp;L'!$U15:$W15)</f>
        <v/>
      </c>
      <c r="AX78" s="7">
        <f>SUM('SDN P&amp;L'!$U15:$W15)</f>
        <v/>
      </c>
      <c r="AY78" s="7">
        <f>SUM('LE P&amp;L'!$U15:$W15)</f>
        <v/>
      </c>
      <c r="AZ78" s="7">
        <f>SUM('WH P&amp;L'!$U15:$W15)</f>
        <v/>
      </c>
      <c r="BA78" s="7">
        <f>SUM('HS P&amp;L'!$U15:$W15)</f>
        <v/>
      </c>
      <c r="BB78" s="7">
        <f>SUM('FH P&amp;L'!$U15:$W15)</f>
        <v/>
      </c>
      <c r="BC78" s="7">
        <f>SUM('HAB P&amp;L'!$U15:$W15)</f>
        <v/>
      </c>
      <c r="BD78" s="7">
        <f>SUM('SALT P&amp;L'!$U15:$W15)</f>
        <v/>
      </c>
      <c r="BE78" s="7">
        <f>SUM('KNL HO P&amp;L'!$U15:$W15)+SUM('CCL HO P&amp;L'!$U15:$W15)+SUM('YBHN HO P&amp;L'!$U15:$W15)+SUM('YBN HO P&amp;L'!$U15:$W15)+SUM('Moe2 P&amp;L'!$U15:$W15)</f>
        <v/>
      </c>
      <c r="BF78" s="93">
        <f>SUM(AN78:BE78)</f>
        <v/>
      </c>
      <c r="BG78" s="7">
        <f>SUM('ABA P&amp;L'!$X15:$Z15)</f>
        <v/>
      </c>
      <c r="BH78" s="7">
        <f>SUM('BK P&amp;L'!$X15:$Z15)</f>
        <v/>
      </c>
      <c r="BI78" s="7">
        <f>SUM('BW P&amp;L'!$X15:$Z15)</f>
        <v/>
      </c>
      <c r="BJ78" s="7">
        <f>SUM('CED P&amp;L'!$X15:$Z15)</f>
        <v/>
      </c>
      <c r="BK78" s="7">
        <f>SUM('HB P&amp;L'!$X15:$Z15)</f>
        <v/>
      </c>
      <c r="BL78" s="7">
        <f>SUM('KIN P&amp;L'!$X15:$Z15)</f>
        <v/>
      </c>
      <c r="BM78" s="7">
        <f>SUM('MER P&amp;L'!$X15:$Z15)</f>
        <v/>
      </c>
      <c r="BN78" s="7">
        <f>SUM('SST P&amp;L'!$X15:$Z15)</f>
        <v/>
      </c>
      <c r="BO78" s="7">
        <f>SUM('HDN P&amp;L'!$X15:$Z15)</f>
        <v/>
      </c>
      <c r="BP78" s="7">
        <f>SUM('NDN P&amp;L'!$X15:$Z15)</f>
        <v/>
      </c>
      <c r="BQ78" s="7">
        <f>SUM('SDN P&amp;L'!$X15:$Z15)</f>
        <v/>
      </c>
      <c r="BR78" s="7">
        <f>SUM('LE P&amp;L'!$X15:$Z15)</f>
        <v/>
      </c>
      <c r="BS78" s="7">
        <f>SUM('WH P&amp;L'!$X15:$Z15)</f>
        <v/>
      </c>
      <c r="BT78" s="7">
        <f>SUM('HS P&amp;L'!$X15:$Z15)</f>
        <v/>
      </c>
      <c r="BU78" s="7">
        <f>SUM('FH P&amp;L'!$X15:$Z15)</f>
        <v/>
      </c>
      <c r="BV78" s="7">
        <f>SUM('HAB P&amp;L'!$X15:$Z15)</f>
        <v/>
      </c>
      <c r="BW78" s="7">
        <f>SUM('SALT P&amp;L'!$X15:$Z15)</f>
        <v/>
      </c>
      <c r="BX78" s="7">
        <f>SUM('KNL HO P&amp;L'!$X15:$Z15)+SUM('CCL HO P&amp;L'!$X15:$Z15)+SUM('YBHN HO P&amp;L'!$X15:$Z15)+SUM('YBN HO P&amp;L'!$X15:$Z15)+SUM('Moe2 P&amp;L'!$X15:$Z15)</f>
        <v/>
      </c>
      <c r="BY78" s="93">
        <f>SUM(BG78:BX78)</f>
        <v/>
      </c>
      <c r="BZ78" s="121">
        <f>BY78+BF78+AM78+T78</f>
        <v/>
      </c>
      <c r="CA78" s="98">
        <f>'GROUP TOTALS MONTHLY P&amp;L'!AB15</f>
        <v/>
      </c>
      <c r="CB78" s="94">
        <f>BZ78-CA78</f>
        <v/>
      </c>
    </row>
    <row r="79" hidden="1" s="393">
      <c r="A79" s="120" t="inlineStr">
        <is>
          <t>Nursery Salaries</t>
        </is>
      </c>
      <c r="B79" s="11">
        <f>SUM('ABA P&amp;L'!$O16:$Q16)</f>
        <v/>
      </c>
      <c r="C79" s="11">
        <f>SUM('BK P&amp;L'!$O16:$Q16)</f>
        <v/>
      </c>
      <c r="D79" s="11">
        <f>SUM('BW P&amp;L'!$O16:$Q16)</f>
        <v/>
      </c>
      <c r="E79" s="11">
        <f>SUM('CED P&amp;L'!$O16:$Q16)</f>
        <v/>
      </c>
      <c r="F79" s="11">
        <f>SUM('HB P&amp;L'!$O16:$Q16)</f>
        <v/>
      </c>
      <c r="G79" s="11">
        <f>SUM('KIN P&amp;L'!$O16:$Q16)</f>
        <v/>
      </c>
      <c r="H79" s="11">
        <f>SUM('MER P&amp;L'!$O16:$Q16)</f>
        <v/>
      </c>
      <c r="I79" s="11">
        <f>SUM('SST P&amp;L'!$O16:$Q16)</f>
        <v/>
      </c>
      <c r="J79" s="11">
        <f>SUM('HDN P&amp;L'!$O16:$Q16)</f>
        <v/>
      </c>
      <c r="K79" s="11">
        <f>SUM('NDN P&amp;L'!$O16:$Q16)</f>
        <v/>
      </c>
      <c r="L79" s="11">
        <f>SUM('SDN P&amp;L'!$O16:$Q16)</f>
        <v/>
      </c>
      <c r="M79" s="11">
        <f>SUM('LE P&amp;L'!$O16:$Q16)</f>
        <v/>
      </c>
      <c r="N79" s="11">
        <f>SUM('WH P&amp;L'!$O16:$Q16)</f>
        <v/>
      </c>
      <c r="O79" s="11">
        <f>SUM('HS P&amp;L'!$O16:$Q16)</f>
        <v/>
      </c>
      <c r="P79" s="11">
        <f>SUM('FH P&amp;L'!$O16:$Q16)</f>
        <v/>
      </c>
      <c r="Q79" s="11">
        <f>SUM('HAB P&amp;L'!$O16:$Q16)</f>
        <v/>
      </c>
      <c r="R79" s="11">
        <f>SUM('SALT P&amp;L'!$O16:$Q16)</f>
        <v/>
      </c>
      <c r="S79" s="11">
        <f>SUM('KNL HO P&amp;L'!$O16:$Q16)+SUM('CCL HO P&amp;L'!$O16:$Q16)+SUM('YBHN HO P&amp;L'!$O16:$Q16)+SUM('YBN HO P&amp;L'!$O16:$Q16)+SUM('Moe2 P&amp;L'!$O16:$Q16)</f>
        <v/>
      </c>
      <c r="T79" s="93">
        <f>SUM(B79:S79)</f>
        <v/>
      </c>
      <c r="U79" s="11">
        <f>SUM('ABA P&amp;L'!$R16:$T16)</f>
        <v/>
      </c>
      <c r="V79" s="11">
        <f>SUM('BK P&amp;L'!$R16:$T16)</f>
        <v/>
      </c>
      <c r="W79" s="11">
        <f>SUM('BW P&amp;L'!$R16:$T16)</f>
        <v/>
      </c>
      <c r="X79" s="11">
        <f>SUM('CED P&amp;L'!$R16:$T16)</f>
        <v/>
      </c>
      <c r="Y79" s="11">
        <f>SUM('HB P&amp;L'!$R16:$T16)</f>
        <v/>
      </c>
      <c r="Z79" s="11">
        <f>SUM('KIN P&amp;L'!$R16:$T16)</f>
        <v/>
      </c>
      <c r="AA79" s="11">
        <f>SUM('MER P&amp;L'!$R16:$T16)</f>
        <v/>
      </c>
      <c r="AB79" s="11">
        <f>SUM('SST P&amp;L'!$R16:$T16)</f>
        <v/>
      </c>
      <c r="AC79" s="11">
        <f>SUM('HDN P&amp;L'!$R16:$T16)</f>
        <v/>
      </c>
      <c r="AD79" s="11">
        <f>SUM('NDN P&amp;L'!$R16:$T16)</f>
        <v/>
      </c>
      <c r="AE79" s="11">
        <f>SUM('SDN P&amp;L'!$R16:$T16)</f>
        <v/>
      </c>
      <c r="AF79" s="11">
        <f>SUM('LE P&amp;L'!$R16:$T16)</f>
        <v/>
      </c>
      <c r="AG79" s="11">
        <f>SUM('WH P&amp;L'!$R16:$T16)</f>
        <v/>
      </c>
      <c r="AH79" s="11">
        <f>SUM('HS P&amp;L'!$R16:$T16)</f>
        <v/>
      </c>
      <c r="AI79" s="11">
        <f>SUM('FH P&amp;L'!$R16:$T16)</f>
        <v/>
      </c>
      <c r="AJ79" s="11">
        <f>SUM('HAB P&amp;L'!$R16:$T16)</f>
        <v/>
      </c>
      <c r="AK79" s="11">
        <f>SUM('SALT P&amp;L'!$R16:$T16)</f>
        <v/>
      </c>
      <c r="AL79" s="11">
        <f>SUM('KNL HO P&amp;L'!$R16:$T16)+SUM('CCL HO P&amp;L'!$R16:$T16)+SUM('YBHN HO P&amp;L'!$R16:$T16)+SUM('YBN HO P&amp;L'!$R16:$T16)+SUM('Moe2 P&amp;L'!$R16:$T16)</f>
        <v/>
      </c>
      <c r="AM79" s="93">
        <f>SUM(U79:AL79)</f>
        <v/>
      </c>
      <c r="AN79" s="11">
        <f>SUM('ABA P&amp;L'!$U16:$W16)</f>
        <v/>
      </c>
      <c r="AO79" s="11">
        <f>SUM('BK P&amp;L'!$U16:$W16)</f>
        <v/>
      </c>
      <c r="AP79" s="11">
        <f>SUM('BW P&amp;L'!$U16:$W16)</f>
        <v/>
      </c>
      <c r="AQ79" s="11">
        <f>SUM('CED P&amp;L'!$U16:$W16)</f>
        <v/>
      </c>
      <c r="AR79" s="11">
        <f>SUM('HB P&amp;L'!$U16:$W16)</f>
        <v/>
      </c>
      <c r="AS79" s="11">
        <f>SUM('KIN P&amp;L'!$U16:$W16)</f>
        <v/>
      </c>
      <c r="AT79" s="11">
        <f>SUM('MER P&amp;L'!$U16:$W16)</f>
        <v/>
      </c>
      <c r="AU79" s="11">
        <f>SUM('SST P&amp;L'!$U16:$W16)</f>
        <v/>
      </c>
      <c r="AV79" s="11">
        <f>SUM('HDN P&amp;L'!$U16:$W16)</f>
        <v/>
      </c>
      <c r="AW79" s="11">
        <f>SUM('NDN P&amp;L'!$U16:$W16)</f>
        <v/>
      </c>
      <c r="AX79" s="11">
        <f>SUM('SDN P&amp;L'!$U16:$W16)</f>
        <v/>
      </c>
      <c r="AY79" s="11">
        <f>SUM('LE P&amp;L'!$U16:$W16)</f>
        <v/>
      </c>
      <c r="AZ79" s="11">
        <f>SUM('WH P&amp;L'!$U16:$W16)</f>
        <v/>
      </c>
      <c r="BA79" s="11">
        <f>SUM('HS P&amp;L'!$U16:$W16)</f>
        <v/>
      </c>
      <c r="BB79" s="11">
        <f>SUM('FH P&amp;L'!$U16:$W16)</f>
        <v/>
      </c>
      <c r="BC79" s="11">
        <f>SUM('HAB P&amp;L'!$U16:$W16)</f>
        <v/>
      </c>
      <c r="BD79" s="11">
        <f>SUM('SALT P&amp;L'!$U16:$W16)</f>
        <v/>
      </c>
      <c r="BE79" s="11">
        <f>SUM('KNL HO P&amp;L'!$U16:$W16)+SUM('CCL HO P&amp;L'!$U16:$W16)+SUM('YBHN HO P&amp;L'!$U16:$W16)+SUM('YBN HO P&amp;L'!$U16:$W16)+SUM('Moe2 P&amp;L'!$U16:$W16)</f>
        <v/>
      </c>
      <c r="BF79" s="93">
        <f>SUM(AN79:BE79)</f>
        <v/>
      </c>
      <c r="BG79" s="11">
        <f>SUM('ABA P&amp;L'!$X16:$Z16)</f>
        <v/>
      </c>
      <c r="BH79" s="11">
        <f>SUM('BK P&amp;L'!$X16:$Z16)</f>
        <v/>
      </c>
      <c r="BI79" s="11">
        <f>SUM('BW P&amp;L'!$X16:$Z16)</f>
        <v/>
      </c>
      <c r="BJ79" s="11">
        <f>SUM('CED P&amp;L'!$X16:$Z16)</f>
        <v/>
      </c>
      <c r="BK79" s="11">
        <f>SUM('HB P&amp;L'!$X16:$Z16)</f>
        <v/>
      </c>
      <c r="BL79" s="11">
        <f>SUM('KIN P&amp;L'!$X16:$Z16)</f>
        <v/>
      </c>
      <c r="BM79" s="11">
        <f>SUM('MER P&amp;L'!$X16:$Z16)</f>
        <v/>
      </c>
      <c r="BN79" s="11">
        <f>SUM('SST P&amp;L'!$X16:$Z16)</f>
        <v/>
      </c>
      <c r="BO79" s="11">
        <f>SUM('HDN P&amp;L'!$X16:$Z16)</f>
        <v/>
      </c>
      <c r="BP79" s="11">
        <f>SUM('NDN P&amp;L'!$X16:$Z16)</f>
        <v/>
      </c>
      <c r="BQ79" s="11">
        <f>SUM('SDN P&amp;L'!$X16:$Z16)</f>
        <v/>
      </c>
      <c r="BR79" s="11">
        <f>SUM('LE P&amp;L'!$X16:$Z16)</f>
        <v/>
      </c>
      <c r="BS79" s="11">
        <f>SUM('WH P&amp;L'!$X16:$Z16)</f>
        <v/>
      </c>
      <c r="BT79" s="11">
        <f>SUM('HS P&amp;L'!$X16:$Z16)</f>
        <v/>
      </c>
      <c r="BU79" s="11">
        <f>SUM('FH P&amp;L'!$X16:$Z16)</f>
        <v/>
      </c>
      <c r="BV79" s="11">
        <f>SUM('HAB P&amp;L'!$X16:$Z16)</f>
        <v/>
      </c>
      <c r="BW79" s="11">
        <f>SUM('SALT P&amp;L'!$X16:$Z16)</f>
        <v/>
      </c>
      <c r="BX79" s="11">
        <f>SUM('KNL HO P&amp;L'!$X16:$Z16)+SUM('CCL HO P&amp;L'!$X16:$Z16)+SUM('YBHN HO P&amp;L'!$X16:$Z16)+SUM('YBN HO P&amp;L'!$X16:$Z16)+SUM('Moe2 P&amp;L'!$X16:$Z16)</f>
        <v/>
      </c>
      <c r="BY79" s="93">
        <f>SUM(BG79:BX79)</f>
        <v/>
      </c>
      <c r="BZ79" s="121">
        <f>BY79+BF79+AM79+T79</f>
        <v/>
      </c>
      <c r="CA79" s="98">
        <f>'GROUP TOTALS MONTHLY P&amp;L'!AB16</f>
        <v/>
      </c>
      <c r="CB79" s="94">
        <f>BZ79-CA79</f>
        <v/>
      </c>
    </row>
    <row r="80" hidden="1" s="393">
      <c r="A80" s="120" t="inlineStr">
        <is>
          <t>Nursery NI</t>
        </is>
      </c>
      <c r="B80" s="11">
        <f>SUM('ABA P&amp;L'!$O17:$Q17)</f>
        <v/>
      </c>
      <c r="C80" s="11">
        <f>SUM('BK P&amp;L'!$O17:$Q17)</f>
        <v/>
      </c>
      <c r="D80" s="11">
        <f>SUM('BW P&amp;L'!$O17:$Q17)</f>
        <v/>
      </c>
      <c r="E80" s="11">
        <f>SUM('CED P&amp;L'!$O17:$Q17)</f>
        <v/>
      </c>
      <c r="F80" s="11">
        <f>SUM('HB P&amp;L'!$O17:$Q17)</f>
        <v/>
      </c>
      <c r="G80" s="11">
        <f>SUM('KIN P&amp;L'!$O17:$Q17)</f>
        <v/>
      </c>
      <c r="H80" s="11">
        <f>SUM('MER P&amp;L'!$O17:$Q17)</f>
        <v/>
      </c>
      <c r="I80" s="11">
        <f>SUM('SST P&amp;L'!$O17:$Q17)</f>
        <v/>
      </c>
      <c r="J80" s="11">
        <f>SUM('HDN P&amp;L'!$O17:$Q17)</f>
        <v/>
      </c>
      <c r="K80" s="11">
        <f>SUM('NDN P&amp;L'!$O17:$Q17)</f>
        <v/>
      </c>
      <c r="L80" s="11">
        <f>SUM('SDN P&amp;L'!$O17:$Q17)</f>
        <v/>
      </c>
      <c r="M80" s="11">
        <f>SUM('LE P&amp;L'!$O17:$Q17)</f>
        <v/>
      </c>
      <c r="N80" s="11">
        <f>SUM('WH P&amp;L'!$O17:$Q17)</f>
        <v/>
      </c>
      <c r="O80" s="11">
        <f>SUM('HS P&amp;L'!$O17:$Q17)</f>
        <v/>
      </c>
      <c r="P80" s="11">
        <f>SUM('FH P&amp;L'!$O17:$Q17)</f>
        <v/>
      </c>
      <c r="Q80" s="11">
        <f>SUM('HAB P&amp;L'!$O17:$Q17)</f>
        <v/>
      </c>
      <c r="R80" s="11">
        <f>SUM('SALT P&amp;L'!$O17:$Q17)</f>
        <v/>
      </c>
      <c r="S80" s="11">
        <f>SUM('KNL HO P&amp;L'!$O17:$Q17)+SUM('CCL HO P&amp;L'!$O17:$Q17)+SUM('YBHN HO P&amp;L'!$O17:$Q17)+SUM('YBN HO P&amp;L'!$O17:$Q17)+SUM('Moe2 P&amp;L'!$O17:$Q17)</f>
        <v/>
      </c>
      <c r="T80" s="93">
        <f>SUM(B80:S80)</f>
        <v/>
      </c>
      <c r="U80" s="11">
        <f>SUM('ABA P&amp;L'!$R17:$T17)</f>
        <v/>
      </c>
      <c r="V80" s="11">
        <f>SUM('BK P&amp;L'!$R17:$T17)</f>
        <v/>
      </c>
      <c r="W80" s="11">
        <f>SUM('BW P&amp;L'!$R17:$T17)</f>
        <v/>
      </c>
      <c r="X80" s="11">
        <f>SUM('CED P&amp;L'!$R17:$T17)</f>
        <v/>
      </c>
      <c r="Y80" s="11">
        <f>SUM('HB P&amp;L'!$R17:$T17)</f>
        <v/>
      </c>
      <c r="Z80" s="11">
        <f>SUM('KIN P&amp;L'!$R17:$T17)</f>
        <v/>
      </c>
      <c r="AA80" s="11">
        <f>SUM('MER P&amp;L'!$R17:$T17)</f>
        <v/>
      </c>
      <c r="AB80" s="11">
        <f>SUM('SST P&amp;L'!$R17:$T17)</f>
        <v/>
      </c>
      <c r="AC80" s="11">
        <f>SUM('HDN P&amp;L'!$R17:$T17)</f>
        <v/>
      </c>
      <c r="AD80" s="11">
        <f>SUM('NDN P&amp;L'!$R17:$T17)</f>
        <v/>
      </c>
      <c r="AE80" s="11">
        <f>SUM('SDN P&amp;L'!$R17:$T17)</f>
        <v/>
      </c>
      <c r="AF80" s="11">
        <f>SUM('LE P&amp;L'!$R17:$T17)</f>
        <v/>
      </c>
      <c r="AG80" s="11">
        <f>SUM('WH P&amp;L'!$R17:$T17)</f>
        <v/>
      </c>
      <c r="AH80" s="11">
        <f>SUM('HS P&amp;L'!$R17:$T17)</f>
        <v/>
      </c>
      <c r="AI80" s="11">
        <f>SUM('FH P&amp;L'!$R17:$T17)</f>
        <v/>
      </c>
      <c r="AJ80" s="11">
        <f>SUM('HAB P&amp;L'!$R17:$T17)</f>
        <v/>
      </c>
      <c r="AK80" s="11">
        <f>SUM('SALT P&amp;L'!$R17:$T17)</f>
        <v/>
      </c>
      <c r="AL80" s="11">
        <f>SUM('KNL HO P&amp;L'!$R17:$T17)+SUM('CCL HO P&amp;L'!$R17:$T17)+SUM('YBHN HO P&amp;L'!$R17:$T17)+SUM('YBN HO P&amp;L'!$R17:$T17)+SUM('Moe2 P&amp;L'!$R17:$T17)</f>
        <v/>
      </c>
      <c r="AM80" s="93">
        <f>SUM(U80:AL80)</f>
        <v/>
      </c>
      <c r="AN80" s="11">
        <f>SUM('ABA P&amp;L'!$U17:$W17)</f>
        <v/>
      </c>
      <c r="AO80" s="11">
        <f>SUM('BK P&amp;L'!$U17:$W17)</f>
        <v/>
      </c>
      <c r="AP80" s="11">
        <f>SUM('BW P&amp;L'!$U17:$W17)</f>
        <v/>
      </c>
      <c r="AQ80" s="11">
        <f>SUM('CED P&amp;L'!$U17:$W17)</f>
        <v/>
      </c>
      <c r="AR80" s="11">
        <f>SUM('HB P&amp;L'!$U17:$W17)</f>
        <v/>
      </c>
      <c r="AS80" s="11">
        <f>SUM('KIN P&amp;L'!$U17:$W17)</f>
        <v/>
      </c>
      <c r="AT80" s="11">
        <f>SUM('MER P&amp;L'!$U17:$W17)</f>
        <v/>
      </c>
      <c r="AU80" s="11">
        <f>SUM('SST P&amp;L'!$U17:$W17)</f>
        <v/>
      </c>
      <c r="AV80" s="11">
        <f>SUM('HDN P&amp;L'!$U17:$W17)</f>
        <v/>
      </c>
      <c r="AW80" s="11">
        <f>SUM('NDN P&amp;L'!$U17:$W17)</f>
        <v/>
      </c>
      <c r="AX80" s="11">
        <f>SUM('SDN P&amp;L'!$U17:$W17)</f>
        <v/>
      </c>
      <c r="AY80" s="11">
        <f>SUM('LE P&amp;L'!$U17:$W17)</f>
        <v/>
      </c>
      <c r="AZ80" s="11">
        <f>SUM('WH P&amp;L'!$U17:$W17)</f>
        <v/>
      </c>
      <c r="BA80" s="11">
        <f>SUM('HS P&amp;L'!$U17:$W17)</f>
        <v/>
      </c>
      <c r="BB80" s="11">
        <f>SUM('FH P&amp;L'!$U17:$W17)</f>
        <v/>
      </c>
      <c r="BC80" s="11">
        <f>SUM('HAB P&amp;L'!$U17:$W17)</f>
        <v/>
      </c>
      <c r="BD80" s="11">
        <f>SUM('SALT P&amp;L'!$U17:$W17)</f>
        <v/>
      </c>
      <c r="BE80" s="11">
        <f>SUM('KNL HO P&amp;L'!$U17:$W17)+SUM('CCL HO P&amp;L'!$U17:$W17)+SUM('YBHN HO P&amp;L'!$U17:$W17)+SUM('YBN HO P&amp;L'!$U17:$W17)+SUM('Moe2 P&amp;L'!$U17:$W17)</f>
        <v/>
      </c>
      <c r="BF80" s="93">
        <f>SUM(AN80:BE80)</f>
        <v/>
      </c>
      <c r="BG80" s="11">
        <f>SUM('ABA P&amp;L'!$X17:$Z17)</f>
        <v/>
      </c>
      <c r="BH80" s="11">
        <f>SUM('BK P&amp;L'!$X17:$Z17)</f>
        <v/>
      </c>
      <c r="BI80" s="11">
        <f>SUM('BW P&amp;L'!$X17:$Z17)</f>
        <v/>
      </c>
      <c r="BJ80" s="11">
        <f>SUM('CED P&amp;L'!$X17:$Z17)</f>
        <v/>
      </c>
      <c r="BK80" s="11">
        <f>SUM('HB P&amp;L'!$X17:$Z17)</f>
        <v/>
      </c>
      <c r="BL80" s="11">
        <f>SUM('KIN P&amp;L'!$X17:$Z17)</f>
        <v/>
      </c>
      <c r="BM80" s="11">
        <f>SUM('MER P&amp;L'!$X17:$Z17)</f>
        <v/>
      </c>
      <c r="BN80" s="11">
        <f>SUM('SST P&amp;L'!$X17:$Z17)</f>
        <v/>
      </c>
      <c r="BO80" s="11">
        <f>SUM('HDN P&amp;L'!$X17:$Z17)</f>
        <v/>
      </c>
      <c r="BP80" s="11">
        <f>SUM('NDN P&amp;L'!$X17:$Z17)</f>
        <v/>
      </c>
      <c r="BQ80" s="11">
        <f>SUM('SDN P&amp;L'!$X17:$Z17)</f>
        <v/>
      </c>
      <c r="BR80" s="11">
        <f>SUM('LE P&amp;L'!$X17:$Z17)</f>
        <v/>
      </c>
      <c r="BS80" s="11">
        <f>SUM('WH P&amp;L'!$X17:$Z17)</f>
        <v/>
      </c>
      <c r="BT80" s="11">
        <f>SUM('HS P&amp;L'!$X17:$Z17)</f>
        <v/>
      </c>
      <c r="BU80" s="11">
        <f>SUM('FH P&amp;L'!$X17:$Z17)</f>
        <v/>
      </c>
      <c r="BV80" s="11">
        <f>SUM('HAB P&amp;L'!$X17:$Z17)</f>
        <v/>
      </c>
      <c r="BW80" s="11">
        <f>SUM('SALT P&amp;L'!$X17:$Z17)</f>
        <v/>
      </c>
      <c r="BX80" s="11">
        <f>SUM('KNL HO P&amp;L'!$X17:$Z17)+SUM('CCL HO P&amp;L'!$X17:$Z17)+SUM('YBHN HO P&amp;L'!$X17:$Z17)+SUM('YBN HO P&amp;L'!$X17:$Z17)+SUM('Moe2 P&amp;L'!$X17:$Z17)</f>
        <v/>
      </c>
      <c r="BY80" s="93">
        <f>SUM(BG80:BX80)</f>
        <v/>
      </c>
      <c r="BZ80" s="121">
        <f>BY80+BF80+AM80+T80</f>
        <v/>
      </c>
      <c r="CA80" s="98">
        <f>'GROUP TOTALS MONTHLY P&amp;L'!AB17</f>
        <v/>
      </c>
      <c r="CB80" s="94">
        <f>BZ80-CA80</f>
        <v/>
      </c>
    </row>
    <row r="81" hidden="1" s="393">
      <c r="A81" s="120" t="inlineStr">
        <is>
          <t>Nursery Pension</t>
        </is>
      </c>
      <c r="B81" s="11">
        <f>SUM('ABA P&amp;L'!$O18:$Q18)</f>
        <v/>
      </c>
      <c r="C81" s="11">
        <f>SUM('BK P&amp;L'!$O18:$Q18)</f>
        <v/>
      </c>
      <c r="D81" s="11">
        <f>SUM('BW P&amp;L'!$O18:$Q18)</f>
        <v/>
      </c>
      <c r="E81" s="11">
        <f>SUM('CED P&amp;L'!$O18:$Q18)</f>
        <v/>
      </c>
      <c r="F81" s="11">
        <f>SUM('HB P&amp;L'!$O18:$Q18)</f>
        <v/>
      </c>
      <c r="G81" s="11">
        <f>SUM('KIN P&amp;L'!$O18:$Q18)</f>
        <v/>
      </c>
      <c r="H81" s="11">
        <f>SUM('MER P&amp;L'!$O18:$Q18)</f>
        <v/>
      </c>
      <c r="I81" s="11">
        <f>SUM('SST P&amp;L'!$O18:$Q18)</f>
        <v/>
      </c>
      <c r="J81" s="11">
        <f>SUM('HDN P&amp;L'!$O18:$Q18)</f>
        <v/>
      </c>
      <c r="K81" s="11">
        <f>SUM('NDN P&amp;L'!$O18:$Q18)</f>
        <v/>
      </c>
      <c r="L81" s="11">
        <f>SUM('SDN P&amp;L'!$O18:$Q18)</f>
        <v/>
      </c>
      <c r="M81" s="11">
        <f>SUM('LE P&amp;L'!$O18:$Q18)</f>
        <v/>
      </c>
      <c r="N81" s="11">
        <f>SUM('WH P&amp;L'!$O18:$Q18)</f>
        <v/>
      </c>
      <c r="O81" s="11">
        <f>SUM('HS P&amp;L'!$O18:$Q18)</f>
        <v/>
      </c>
      <c r="P81" s="11">
        <f>SUM('FH P&amp;L'!$O18:$Q18)</f>
        <v/>
      </c>
      <c r="Q81" s="11">
        <f>SUM('HAB P&amp;L'!$O18:$Q18)</f>
        <v/>
      </c>
      <c r="R81" s="11">
        <f>SUM('SALT P&amp;L'!$O18:$Q18)</f>
        <v/>
      </c>
      <c r="S81" s="11">
        <f>SUM('KNL HO P&amp;L'!$O18:$Q18)+SUM('CCL HO P&amp;L'!$O18:$Q18)+SUM('YBHN HO P&amp;L'!$O18:$Q18)+SUM('YBN HO P&amp;L'!$O18:$Q18)+SUM('Moe2 P&amp;L'!$O18:$Q18)</f>
        <v/>
      </c>
      <c r="T81" s="93">
        <f>SUM(B81:S81)</f>
        <v/>
      </c>
      <c r="U81" s="11">
        <f>SUM('ABA P&amp;L'!$R18:$T18)</f>
        <v/>
      </c>
      <c r="V81" s="11">
        <f>SUM('BK P&amp;L'!$R18:$T18)</f>
        <v/>
      </c>
      <c r="W81" s="11">
        <f>SUM('BW P&amp;L'!$R18:$T18)</f>
        <v/>
      </c>
      <c r="X81" s="11">
        <f>SUM('CED P&amp;L'!$R18:$T18)</f>
        <v/>
      </c>
      <c r="Y81" s="11">
        <f>SUM('HB P&amp;L'!$R18:$T18)</f>
        <v/>
      </c>
      <c r="Z81" s="11">
        <f>SUM('KIN P&amp;L'!$R18:$T18)</f>
        <v/>
      </c>
      <c r="AA81" s="11">
        <f>SUM('MER P&amp;L'!$R18:$T18)</f>
        <v/>
      </c>
      <c r="AB81" s="11">
        <f>SUM('SST P&amp;L'!$R18:$T18)</f>
        <v/>
      </c>
      <c r="AC81" s="11">
        <f>SUM('HDN P&amp;L'!$R18:$T18)</f>
        <v/>
      </c>
      <c r="AD81" s="11">
        <f>SUM('NDN P&amp;L'!$R18:$T18)</f>
        <v/>
      </c>
      <c r="AE81" s="11">
        <f>SUM('SDN P&amp;L'!$R18:$T18)</f>
        <v/>
      </c>
      <c r="AF81" s="11">
        <f>SUM('LE P&amp;L'!$R18:$T18)</f>
        <v/>
      </c>
      <c r="AG81" s="11">
        <f>SUM('WH P&amp;L'!$R18:$T18)</f>
        <v/>
      </c>
      <c r="AH81" s="11">
        <f>SUM('HS P&amp;L'!$R18:$T18)</f>
        <v/>
      </c>
      <c r="AI81" s="11">
        <f>SUM('FH P&amp;L'!$R18:$T18)</f>
        <v/>
      </c>
      <c r="AJ81" s="11">
        <f>SUM('HAB P&amp;L'!$R18:$T18)</f>
        <v/>
      </c>
      <c r="AK81" s="11">
        <f>SUM('SALT P&amp;L'!$R18:$T18)</f>
        <v/>
      </c>
      <c r="AL81" s="11">
        <f>SUM('KNL HO P&amp;L'!$R18:$T18)+SUM('CCL HO P&amp;L'!$R18:$T18)+SUM('YBHN HO P&amp;L'!$R18:$T18)+SUM('YBN HO P&amp;L'!$R18:$T18)+SUM('Moe2 P&amp;L'!$R18:$T18)</f>
        <v/>
      </c>
      <c r="AM81" s="93">
        <f>SUM(U81:AL81)</f>
        <v/>
      </c>
      <c r="AN81" s="11">
        <f>SUM('ABA P&amp;L'!$U18:$W18)</f>
        <v/>
      </c>
      <c r="AO81" s="11">
        <f>SUM('BK P&amp;L'!$U18:$W18)</f>
        <v/>
      </c>
      <c r="AP81" s="11">
        <f>SUM('BW P&amp;L'!$U18:$W18)</f>
        <v/>
      </c>
      <c r="AQ81" s="11">
        <f>SUM('CED P&amp;L'!$U18:$W18)</f>
        <v/>
      </c>
      <c r="AR81" s="11">
        <f>SUM('HB P&amp;L'!$U18:$W18)</f>
        <v/>
      </c>
      <c r="AS81" s="11">
        <f>SUM('KIN P&amp;L'!$U18:$W18)</f>
        <v/>
      </c>
      <c r="AT81" s="11">
        <f>SUM('MER P&amp;L'!$U18:$W18)</f>
        <v/>
      </c>
      <c r="AU81" s="11">
        <f>SUM('SST P&amp;L'!$U18:$W18)</f>
        <v/>
      </c>
      <c r="AV81" s="11">
        <f>SUM('HDN P&amp;L'!$U18:$W18)</f>
        <v/>
      </c>
      <c r="AW81" s="11">
        <f>SUM('NDN P&amp;L'!$U18:$W18)</f>
        <v/>
      </c>
      <c r="AX81" s="11">
        <f>SUM('SDN P&amp;L'!$U18:$W18)</f>
        <v/>
      </c>
      <c r="AY81" s="11">
        <f>SUM('LE P&amp;L'!$U18:$W18)</f>
        <v/>
      </c>
      <c r="AZ81" s="11">
        <f>SUM('WH P&amp;L'!$U18:$W18)</f>
        <v/>
      </c>
      <c r="BA81" s="11">
        <f>SUM('HS P&amp;L'!$U18:$W18)</f>
        <v/>
      </c>
      <c r="BB81" s="11">
        <f>SUM('FH P&amp;L'!$U18:$W18)</f>
        <v/>
      </c>
      <c r="BC81" s="11">
        <f>SUM('HAB P&amp;L'!$U18:$W18)</f>
        <v/>
      </c>
      <c r="BD81" s="11">
        <f>SUM('SALT P&amp;L'!$U18:$W18)</f>
        <v/>
      </c>
      <c r="BE81" s="11">
        <f>SUM('KNL HO P&amp;L'!$U18:$W18)+SUM('CCL HO P&amp;L'!$U18:$W18)+SUM('YBHN HO P&amp;L'!$U18:$W18)+SUM('YBN HO P&amp;L'!$U18:$W18)+SUM('Moe2 P&amp;L'!$U18:$W18)</f>
        <v/>
      </c>
      <c r="BF81" s="93">
        <f>SUM(AN81:BE81)</f>
        <v/>
      </c>
      <c r="BG81" s="11">
        <f>SUM('ABA P&amp;L'!$X18:$Z18)</f>
        <v/>
      </c>
      <c r="BH81" s="11">
        <f>SUM('BK P&amp;L'!$X18:$Z18)</f>
        <v/>
      </c>
      <c r="BI81" s="11">
        <f>SUM('BW P&amp;L'!$X18:$Z18)</f>
        <v/>
      </c>
      <c r="BJ81" s="11">
        <f>SUM('CED P&amp;L'!$X18:$Z18)</f>
        <v/>
      </c>
      <c r="BK81" s="11">
        <f>SUM('HB P&amp;L'!$X18:$Z18)</f>
        <v/>
      </c>
      <c r="BL81" s="11">
        <f>SUM('KIN P&amp;L'!$X18:$Z18)</f>
        <v/>
      </c>
      <c r="BM81" s="11">
        <f>SUM('MER P&amp;L'!$X18:$Z18)</f>
        <v/>
      </c>
      <c r="BN81" s="11">
        <f>SUM('SST P&amp;L'!$X18:$Z18)</f>
        <v/>
      </c>
      <c r="BO81" s="11">
        <f>SUM('HDN P&amp;L'!$X18:$Z18)</f>
        <v/>
      </c>
      <c r="BP81" s="11">
        <f>SUM('NDN P&amp;L'!$X18:$Z18)</f>
        <v/>
      </c>
      <c r="BQ81" s="11">
        <f>SUM('SDN P&amp;L'!$X18:$Z18)</f>
        <v/>
      </c>
      <c r="BR81" s="11">
        <f>SUM('LE P&amp;L'!$X18:$Z18)</f>
        <v/>
      </c>
      <c r="BS81" s="11">
        <f>SUM('WH P&amp;L'!$X18:$Z18)</f>
        <v/>
      </c>
      <c r="BT81" s="11">
        <f>SUM('HS P&amp;L'!$X18:$Z18)</f>
        <v/>
      </c>
      <c r="BU81" s="11">
        <f>SUM('FH P&amp;L'!$X18:$Z18)</f>
        <v/>
      </c>
      <c r="BV81" s="11">
        <f>SUM('HAB P&amp;L'!$X18:$Z18)</f>
        <v/>
      </c>
      <c r="BW81" s="11">
        <f>SUM('SALT P&amp;L'!$X18:$Z18)</f>
        <v/>
      </c>
      <c r="BX81" s="11">
        <f>SUM('KNL HO P&amp;L'!$X18:$Z18)+SUM('CCL HO P&amp;L'!$X18:$Z18)+SUM('YBHN HO P&amp;L'!$X18:$Z18)+SUM('YBN HO P&amp;L'!$X18:$Z18)+SUM('Moe2 P&amp;L'!$X18:$Z18)</f>
        <v/>
      </c>
      <c r="BY81" s="93">
        <f>SUM(BG81:BX81)</f>
        <v/>
      </c>
      <c r="BZ81" s="121">
        <f>BY81+BF81+AM81+T81</f>
        <v/>
      </c>
      <c r="CA81" s="98">
        <f>'GROUP TOTALS MONTHLY P&amp;L'!AB18</f>
        <v/>
      </c>
      <c r="CB81" s="94">
        <f>BZ81-CA81</f>
        <v/>
      </c>
    </row>
    <row r="82" hidden="1" s="393">
      <c r="A82" s="120" t="inlineStr">
        <is>
          <t>Uniform</t>
        </is>
      </c>
      <c r="B82" s="11">
        <f>SUM('ABA P&amp;L'!$O19:$Q19)</f>
        <v/>
      </c>
      <c r="C82" s="11">
        <f>SUM('BK P&amp;L'!$O19:$Q19)</f>
        <v/>
      </c>
      <c r="D82" s="11">
        <f>SUM('BW P&amp;L'!$O19:$Q19)</f>
        <v/>
      </c>
      <c r="E82" s="11">
        <f>SUM('CED P&amp;L'!$O19:$Q19)</f>
        <v/>
      </c>
      <c r="F82" s="11">
        <f>SUM('HB P&amp;L'!$O19:$Q19)</f>
        <v/>
      </c>
      <c r="G82" s="11">
        <f>SUM('KIN P&amp;L'!$O19:$Q19)</f>
        <v/>
      </c>
      <c r="H82" s="11">
        <f>SUM('MER P&amp;L'!$O19:$Q19)</f>
        <v/>
      </c>
      <c r="I82" s="11">
        <f>SUM('SST P&amp;L'!$O19:$Q19)</f>
        <v/>
      </c>
      <c r="J82" s="11">
        <f>SUM('HDN P&amp;L'!$O19:$Q19)</f>
        <v/>
      </c>
      <c r="K82" s="11">
        <f>SUM('NDN P&amp;L'!$O19:$Q19)</f>
        <v/>
      </c>
      <c r="L82" s="11">
        <f>SUM('SDN P&amp;L'!$O19:$Q19)</f>
        <v/>
      </c>
      <c r="M82" s="11">
        <f>SUM('LE P&amp;L'!$O19:$Q19)</f>
        <v/>
      </c>
      <c r="N82" s="11">
        <f>SUM('WH P&amp;L'!$O19:$Q19)</f>
        <v/>
      </c>
      <c r="O82" s="11">
        <f>SUM('HS P&amp;L'!$O19:$Q19)</f>
        <v/>
      </c>
      <c r="P82" s="11">
        <f>SUM('FH P&amp;L'!$O19:$Q19)</f>
        <v/>
      </c>
      <c r="Q82" s="11">
        <f>SUM('HAB P&amp;L'!$O19:$Q19)</f>
        <v/>
      </c>
      <c r="R82" s="11">
        <f>SUM('SALT P&amp;L'!$O19:$Q19)</f>
        <v/>
      </c>
      <c r="S82" s="11">
        <f>SUM('KNL HO P&amp;L'!$O19:$Q19)+SUM('CCL HO P&amp;L'!$O19:$Q19)+SUM('YBHN HO P&amp;L'!$O19:$Q19)+SUM('YBN HO P&amp;L'!$O19:$Q19)+SUM('Moe2 P&amp;L'!$O19:$Q19)</f>
        <v/>
      </c>
      <c r="T82" s="93">
        <f>SUM(B82:S82)</f>
        <v/>
      </c>
      <c r="U82" s="11">
        <f>SUM('ABA P&amp;L'!$R19:$T19)</f>
        <v/>
      </c>
      <c r="V82" s="11">
        <f>SUM('BK P&amp;L'!$R19:$T19)</f>
        <v/>
      </c>
      <c r="W82" s="11">
        <f>SUM('BW P&amp;L'!$R19:$T19)</f>
        <v/>
      </c>
      <c r="X82" s="11">
        <f>SUM('CED P&amp;L'!$R19:$T19)</f>
        <v/>
      </c>
      <c r="Y82" s="11">
        <f>SUM('HB P&amp;L'!$R19:$T19)</f>
        <v/>
      </c>
      <c r="Z82" s="11">
        <f>SUM('KIN P&amp;L'!$R19:$T19)</f>
        <v/>
      </c>
      <c r="AA82" s="11">
        <f>SUM('MER P&amp;L'!$R19:$T19)</f>
        <v/>
      </c>
      <c r="AB82" s="11">
        <f>SUM('SST P&amp;L'!$R19:$T19)</f>
        <v/>
      </c>
      <c r="AC82" s="11">
        <f>SUM('HDN P&amp;L'!$R19:$T19)</f>
        <v/>
      </c>
      <c r="AD82" s="11">
        <f>SUM('NDN P&amp;L'!$R19:$T19)</f>
        <v/>
      </c>
      <c r="AE82" s="11">
        <f>SUM('SDN P&amp;L'!$R19:$T19)</f>
        <v/>
      </c>
      <c r="AF82" s="11">
        <f>SUM('LE P&amp;L'!$R19:$T19)</f>
        <v/>
      </c>
      <c r="AG82" s="11">
        <f>SUM('WH P&amp;L'!$R19:$T19)</f>
        <v/>
      </c>
      <c r="AH82" s="11">
        <f>SUM('HS P&amp;L'!$R19:$T19)</f>
        <v/>
      </c>
      <c r="AI82" s="11">
        <f>SUM('FH P&amp;L'!$R19:$T19)</f>
        <v/>
      </c>
      <c r="AJ82" s="11">
        <f>SUM('HAB P&amp;L'!$R19:$T19)</f>
        <v/>
      </c>
      <c r="AK82" s="11">
        <f>SUM('SALT P&amp;L'!$R19:$T19)</f>
        <v/>
      </c>
      <c r="AL82" s="11">
        <f>SUM('KNL HO P&amp;L'!$R19:$T19)+SUM('CCL HO P&amp;L'!$R19:$T19)+SUM('YBHN HO P&amp;L'!$R19:$T19)+SUM('YBN HO P&amp;L'!$R19:$T19)+SUM('Moe2 P&amp;L'!$R19:$T19)</f>
        <v/>
      </c>
      <c r="AM82" s="93">
        <f>SUM(U82:AL82)</f>
        <v/>
      </c>
      <c r="AN82" s="11">
        <f>SUM('ABA P&amp;L'!$U19:$W19)</f>
        <v/>
      </c>
      <c r="AO82" s="11">
        <f>SUM('BK P&amp;L'!$U19:$W19)</f>
        <v/>
      </c>
      <c r="AP82" s="11">
        <f>SUM('BW P&amp;L'!$U19:$W19)</f>
        <v/>
      </c>
      <c r="AQ82" s="11">
        <f>SUM('CED P&amp;L'!$U19:$W19)</f>
        <v/>
      </c>
      <c r="AR82" s="11">
        <f>SUM('HB P&amp;L'!$U19:$W19)</f>
        <v/>
      </c>
      <c r="AS82" s="11">
        <f>SUM('KIN P&amp;L'!$U19:$W19)</f>
        <v/>
      </c>
      <c r="AT82" s="11">
        <f>SUM('MER P&amp;L'!$U19:$W19)</f>
        <v/>
      </c>
      <c r="AU82" s="11">
        <f>SUM('SST P&amp;L'!$U19:$W19)</f>
        <v/>
      </c>
      <c r="AV82" s="11">
        <f>SUM('HDN P&amp;L'!$U19:$W19)</f>
        <v/>
      </c>
      <c r="AW82" s="11">
        <f>SUM('NDN P&amp;L'!$U19:$W19)</f>
        <v/>
      </c>
      <c r="AX82" s="11">
        <f>SUM('SDN P&amp;L'!$U19:$W19)</f>
        <v/>
      </c>
      <c r="AY82" s="11">
        <f>SUM('LE P&amp;L'!$U19:$W19)</f>
        <v/>
      </c>
      <c r="AZ82" s="11">
        <f>SUM('WH P&amp;L'!$U19:$W19)</f>
        <v/>
      </c>
      <c r="BA82" s="11">
        <f>SUM('HS P&amp;L'!$U19:$W19)</f>
        <v/>
      </c>
      <c r="BB82" s="11">
        <f>SUM('FH P&amp;L'!$U19:$W19)</f>
        <v/>
      </c>
      <c r="BC82" s="11">
        <f>SUM('HAB P&amp;L'!$U19:$W19)</f>
        <v/>
      </c>
      <c r="BD82" s="11">
        <f>SUM('SALT P&amp;L'!$U19:$W19)</f>
        <v/>
      </c>
      <c r="BE82" s="11">
        <f>SUM('KNL HO P&amp;L'!$U19:$W19)+SUM('CCL HO P&amp;L'!$U19:$W19)+SUM('YBHN HO P&amp;L'!$U19:$W19)+SUM('YBN HO P&amp;L'!$U19:$W19)+SUM('Moe2 P&amp;L'!$U19:$W19)</f>
        <v/>
      </c>
      <c r="BF82" s="93">
        <f>SUM(AN82:BE82)</f>
        <v/>
      </c>
      <c r="BG82" s="11">
        <f>SUM('ABA P&amp;L'!$X19:$Z19)</f>
        <v/>
      </c>
      <c r="BH82" s="11">
        <f>SUM('BK P&amp;L'!$X19:$Z19)</f>
        <v/>
      </c>
      <c r="BI82" s="11">
        <f>SUM('BW P&amp;L'!$X19:$Z19)</f>
        <v/>
      </c>
      <c r="BJ82" s="11">
        <f>SUM('CED P&amp;L'!$X19:$Z19)</f>
        <v/>
      </c>
      <c r="BK82" s="11">
        <f>SUM('HB P&amp;L'!$X19:$Z19)</f>
        <v/>
      </c>
      <c r="BL82" s="11">
        <f>SUM('KIN P&amp;L'!$X19:$Z19)</f>
        <v/>
      </c>
      <c r="BM82" s="11">
        <f>SUM('MER P&amp;L'!$X19:$Z19)</f>
        <v/>
      </c>
      <c r="BN82" s="11">
        <f>SUM('SST P&amp;L'!$X19:$Z19)</f>
        <v/>
      </c>
      <c r="BO82" s="11">
        <f>SUM('HDN P&amp;L'!$X19:$Z19)</f>
        <v/>
      </c>
      <c r="BP82" s="11">
        <f>SUM('NDN P&amp;L'!$X19:$Z19)</f>
        <v/>
      </c>
      <c r="BQ82" s="11">
        <f>SUM('SDN P&amp;L'!$X19:$Z19)</f>
        <v/>
      </c>
      <c r="BR82" s="11">
        <f>SUM('LE P&amp;L'!$X19:$Z19)</f>
        <v/>
      </c>
      <c r="BS82" s="11">
        <f>SUM('WH P&amp;L'!$X19:$Z19)</f>
        <v/>
      </c>
      <c r="BT82" s="11">
        <f>SUM('HS P&amp;L'!$X19:$Z19)</f>
        <v/>
      </c>
      <c r="BU82" s="11">
        <f>SUM('FH P&amp;L'!$X19:$Z19)</f>
        <v/>
      </c>
      <c r="BV82" s="11">
        <f>SUM('HAB P&amp;L'!$X19:$Z19)</f>
        <v/>
      </c>
      <c r="BW82" s="11">
        <f>SUM('SALT P&amp;L'!$X19:$Z19)</f>
        <v/>
      </c>
      <c r="BX82" s="11">
        <f>SUM('KNL HO P&amp;L'!$X19:$Z19)+SUM('CCL HO P&amp;L'!$X19:$Z19)+SUM('YBHN HO P&amp;L'!$X19:$Z19)+SUM('YBN HO P&amp;L'!$X19:$Z19)+SUM('Moe2 P&amp;L'!$X19:$Z19)</f>
        <v/>
      </c>
      <c r="BY82" s="93">
        <f>SUM(BG82:BX82)</f>
        <v/>
      </c>
      <c r="BZ82" s="121">
        <f>BY82+BF82+AM82+T82</f>
        <v/>
      </c>
      <c r="CA82" s="98">
        <f>'GROUP TOTALS MONTHLY P&amp;L'!AB19</f>
        <v/>
      </c>
      <c r="CB82" s="94">
        <f>BZ82-CA82</f>
        <v/>
      </c>
    </row>
    <row r="83" hidden="1" s="393">
      <c r="A83" s="120" t="inlineStr">
        <is>
          <t>Training</t>
        </is>
      </c>
      <c r="B83" s="11">
        <f>SUM('ABA P&amp;L'!$O20:$Q20)</f>
        <v/>
      </c>
      <c r="C83" s="11">
        <f>SUM('BK P&amp;L'!$O20:$Q20)</f>
        <v/>
      </c>
      <c r="D83" s="11">
        <f>SUM('BW P&amp;L'!$O20:$Q20)</f>
        <v/>
      </c>
      <c r="E83" s="11">
        <f>SUM('CED P&amp;L'!$O20:$Q20)</f>
        <v/>
      </c>
      <c r="F83" s="11">
        <f>SUM('HB P&amp;L'!$O20:$Q20)</f>
        <v/>
      </c>
      <c r="G83" s="11">
        <f>SUM('KIN P&amp;L'!$O20:$Q20)</f>
        <v/>
      </c>
      <c r="H83" s="11">
        <f>SUM('MER P&amp;L'!$O20:$Q20)</f>
        <v/>
      </c>
      <c r="I83" s="11">
        <f>SUM('SST P&amp;L'!$O20:$Q20)</f>
        <v/>
      </c>
      <c r="J83" s="11">
        <f>SUM('HDN P&amp;L'!$O20:$Q20)</f>
        <v/>
      </c>
      <c r="K83" s="11">
        <f>SUM('NDN P&amp;L'!$O20:$Q20)</f>
        <v/>
      </c>
      <c r="L83" s="11">
        <f>SUM('SDN P&amp;L'!$O20:$Q20)</f>
        <v/>
      </c>
      <c r="M83" s="11">
        <f>SUM('LE P&amp;L'!$O20:$Q20)</f>
        <v/>
      </c>
      <c r="N83" s="11">
        <f>SUM('WH P&amp;L'!$O20:$Q20)</f>
        <v/>
      </c>
      <c r="O83" s="11">
        <f>SUM('HS P&amp;L'!$O20:$Q20)</f>
        <v/>
      </c>
      <c r="P83" s="11">
        <f>SUM('FH P&amp;L'!$O20:$Q20)</f>
        <v/>
      </c>
      <c r="Q83" s="11">
        <f>SUM('HAB P&amp;L'!$O20:$Q20)</f>
        <v/>
      </c>
      <c r="R83" s="11">
        <f>SUM('SALT P&amp;L'!$O20:$Q20)</f>
        <v/>
      </c>
      <c r="S83" s="11">
        <f>SUM('KNL HO P&amp;L'!$O20:$Q20)+SUM('CCL HO P&amp;L'!$O20:$Q20)+SUM('YBHN HO P&amp;L'!$O20:$Q20)+SUM('YBN HO P&amp;L'!$O20:$Q20)+SUM('Moe2 P&amp;L'!$O20:$Q20)</f>
        <v/>
      </c>
      <c r="T83" s="93">
        <f>SUM(B83:S83)</f>
        <v/>
      </c>
      <c r="U83" s="11">
        <f>SUM('ABA P&amp;L'!$R20:$T20)</f>
        <v/>
      </c>
      <c r="V83" s="11">
        <f>SUM('BK P&amp;L'!$R20:$T20)</f>
        <v/>
      </c>
      <c r="W83" s="11">
        <f>SUM('BW P&amp;L'!$R20:$T20)</f>
        <v/>
      </c>
      <c r="X83" s="11">
        <f>SUM('CED P&amp;L'!$R20:$T20)</f>
        <v/>
      </c>
      <c r="Y83" s="11">
        <f>SUM('HB P&amp;L'!$R20:$T20)</f>
        <v/>
      </c>
      <c r="Z83" s="11">
        <f>SUM('KIN P&amp;L'!$R20:$T20)</f>
        <v/>
      </c>
      <c r="AA83" s="11">
        <f>SUM('MER P&amp;L'!$R20:$T20)</f>
        <v/>
      </c>
      <c r="AB83" s="11">
        <f>SUM('SST P&amp;L'!$R20:$T20)</f>
        <v/>
      </c>
      <c r="AC83" s="11">
        <f>SUM('HDN P&amp;L'!$R20:$T20)</f>
        <v/>
      </c>
      <c r="AD83" s="11">
        <f>SUM('NDN P&amp;L'!$R20:$T20)</f>
        <v/>
      </c>
      <c r="AE83" s="11">
        <f>SUM('SDN P&amp;L'!$R20:$T20)</f>
        <v/>
      </c>
      <c r="AF83" s="11">
        <f>SUM('LE P&amp;L'!$R20:$T20)</f>
        <v/>
      </c>
      <c r="AG83" s="11">
        <f>SUM('WH P&amp;L'!$R20:$T20)</f>
        <v/>
      </c>
      <c r="AH83" s="11">
        <f>SUM('HS P&amp;L'!$R20:$T20)</f>
        <v/>
      </c>
      <c r="AI83" s="11">
        <f>SUM('FH P&amp;L'!$R20:$T20)</f>
        <v/>
      </c>
      <c r="AJ83" s="11">
        <f>SUM('HAB P&amp;L'!$R20:$T20)</f>
        <v/>
      </c>
      <c r="AK83" s="11">
        <f>SUM('SALT P&amp;L'!$R20:$T20)</f>
        <v/>
      </c>
      <c r="AL83" s="11">
        <f>SUM('KNL HO P&amp;L'!$R20:$T20)+SUM('CCL HO P&amp;L'!$R20:$T20)+SUM('YBHN HO P&amp;L'!$R20:$T20)+SUM('YBN HO P&amp;L'!$R20:$T20)+SUM('Moe2 P&amp;L'!$R20:$T20)</f>
        <v/>
      </c>
      <c r="AM83" s="93">
        <f>SUM(U83:AL83)</f>
        <v/>
      </c>
      <c r="AN83" s="11">
        <f>SUM('ABA P&amp;L'!$U20:$W20)</f>
        <v/>
      </c>
      <c r="AO83" s="11">
        <f>SUM('BK P&amp;L'!$U20:$W20)</f>
        <v/>
      </c>
      <c r="AP83" s="11">
        <f>SUM('BW P&amp;L'!$U20:$W20)</f>
        <v/>
      </c>
      <c r="AQ83" s="11">
        <f>SUM('CED P&amp;L'!$U20:$W20)</f>
        <v/>
      </c>
      <c r="AR83" s="11">
        <f>SUM('HB P&amp;L'!$U20:$W20)</f>
        <v/>
      </c>
      <c r="AS83" s="11">
        <f>SUM('KIN P&amp;L'!$U20:$W20)</f>
        <v/>
      </c>
      <c r="AT83" s="11">
        <f>SUM('MER P&amp;L'!$U20:$W20)</f>
        <v/>
      </c>
      <c r="AU83" s="11">
        <f>SUM('SST P&amp;L'!$U20:$W20)</f>
        <v/>
      </c>
      <c r="AV83" s="11">
        <f>SUM('HDN P&amp;L'!$U20:$W20)</f>
        <v/>
      </c>
      <c r="AW83" s="11">
        <f>SUM('NDN P&amp;L'!$U20:$W20)</f>
        <v/>
      </c>
      <c r="AX83" s="11">
        <f>SUM('SDN P&amp;L'!$U20:$W20)</f>
        <v/>
      </c>
      <c r="AY83" s="11">
        <f>SUM('LE P&amp;L'!$U20:$W20)</f>
        <v/>
      </c>
      <c r="AZ83" s="11">
        <f>SUM('WH P&amp;L'!$U20:$W20)</f>
        <v/>
      </c>
      <c r="BA83" s="11">
        <f>SUM('HS P&amp;L'!$U20:$W20)</f>
        <v/>
      </c>
      <c r="BB83" s="11">
        <f>SUM('FH P&amp;L'!$U20:$W20)</f>
        <v/>
      </c>
      <c r="BC83" s="11">
        <f>SUM('HAB P&amp;L'!$U20:$W20)</f>
        <v/>
      </c>
      <c r="BD83" s="11">
        <f>SUM('SALT P&amp;L'!$U20:$W20)</f>
        <v/>
      </c>
      <c r="BE83" s="11">
        <f>SUM('KNL HO P&amp;L'!$U20:$W20)+SUM('CCL HO P&amp;L'!$U20:$W20)+SUM('YBHN HO P&amp;L'!$U20:$W20)+SUM('YBN HO P&amp;L'!$U20:$W20)+SUM('Moe2 P&amp;L'!$U20:$W20)</f>
        <v/>
      </c>
      <c r="BF83" s="93">
        <f>SUM(AN83:BE83)</f>
        <v/>
      </c>
      <c r="BG83" s="11">
        <f>SUM('ABA P&amp;L'!$X20:$Z20)</f>
        <v/>
      </c>
      <c r="BH83" s="11">
        <f>SUM('BK P&amp;L'!$X20:$Z20)</f>
        <v/>
      </c>
      <c r="BI83" s="11">
        <f>SUM('BW P&amp;L'!$X20:$Z20)</f>
        <v/>
      </c>
      <c r="BJ83" s="11">
        <f>SUM('CED P&amp;L'!$X20:$Z20)</f>
        <v/>
      </c>
      <c r="BK83" s="11">
        <f>SUM('HB P&amp;L'!$X20:$Z20)</f>
        <v/>
      </c>
      <c r="BL83" s="11">
        <f>SUM('KIN P&amp;L'!$X20:$Z20)</f>
        <v/>
      </c>
      <c r="BM83" s="11">
        <f>SUM('MER P&amp;L'!$X20:$Z20)</f>
        <v/>
      </c>
      <c r="BN83" s="11">
        <f>SUM('SST P&amp;L'!$X20:$Z20)</f>
        <v/>
      </c>
      <c r="BO83" s="11">
        <f>SUM('HDN P&amp;L'!$X20:$Z20)</f>
        <v/>
      </c>
      <c r="BP83" s="11">
        <f>SUM('NDN P&amp;L'!$X20:$Z20)</f>
        <v/>
      </c>
      <c r="BQ83" s="11">
        <f>SUM('SDN P&amp;L'!$X20:$Z20)</f>
        <v/>
      </c>
      <c r="BR83" s="11">
        <f>SUM('LE P&amp;L'!$X20:$Z20)</f>
        <v/>
      </c>
      <c r="BS83" s="11">
        <f>SUM('WH P&amp;L'!$X20:$Z20)</f>
        <v/>
      </c>
      <c r="BT83" s="11">
        <f>SUM('HS P&amp;L'!$X20:$Z20)</f>
        <v/>
      </c>
      <c r="BU83" s="11">
        <f>SUM('FH P&amp;L'!$X20:$Z20)</f>
        <v/>
      </c>
      <c r="BV83" s="11">
        <f>SUM('HAB P&amp;L'!$X20:$Z20)</f>
        <v/>
      </c>
      <c r="BW83" s="11">
        <f>SUM('SALT P&amp;L'!$X20:$Z20)</f>
        <v/>
      </c>
      <c r="BX83" s="11">
        <f>SUM('KNL HO P&amp;L'!$X20:$Z20)+SUM('CCL HO P&amp;L'!$X20:$Z20)+SUM('YBHN HO P&amp;L'!$X20:$Z20)+SUM('YBN HO P&amp;L'!$X20:$Z20)+SUM('Moe2 P&amp;L'!$X20:$Z20)</f>
        <v/>
      </c>
      <c r="BY83" s="93">
        <f>SUM(BG83:BX83)</f>
        <v/>
      </c>
      <c r="BZ83" s="121">
        <f>BY83+BF83+AM83+T83</f>
        <v/>
      </c>
      <c r="CA83" s="98">
        <f>'GROUP TOTALS MONTHLY P&amp;L'!AB20</f>
        <v/>
      </c>
      <c r="CB83" s="94">
        <f>BZ83-CA83</f>
        <v/>
      </c>
    </row>
    <row r="84" hidden="1" s="393">
      <c r="A84" s="120" t="inlineStr">
        <is>
          <t>Staff Welfare</t>
        </is>
      </c>
      <c r="B84" s="11">
        <f>SUM('ABA P&amp;L'!$O21:$Q21)</f>
        <v/>
      </c>
      <c r="C84" s="11">
        <f>SUM('BK P&amp;L'!$O21:$Q21)</f>
        <v/>
      </c>
      <c r="D84" s="11">
        <f>SUM('BW P&amp;L'!$O21:$Q21)</f>
        <v/>
      </c>
      <c r="E84" s="11">
        <f>SUM('CED P&amp;L'!$O21:$Q21)</f>
        <v/>
      </c>
      <c r="F84" s="11">
        <f>SUM('HB P&amp;L'!$O21:$Q21)</f>
        <v/>
      </c>
      <c r="G84" s="11">
        <f>SUM('KIN P&amp;L'!$O21:$Q21)</f>
        <v/>
      </c>
      <c r="H84" s="11">
        <f>SUM('MER P&amp;L'!$O21:$Q21)</f>
        <v/>
      </c>
      <c r="I84" s="11">
        <f>SUM('SST P&amp;L'!$O21:$Q21)</f>
        <v/>
      </c>
      <c r="J84" s="11">
        <f>SUM('HDN P&amp;L'!$O21:$Q21)</f>
        <v/>
      </c>
      <c r="K84" s="11">
        <f>SUM('NDN P&amp;L'!$O21:$Q21)</f>
        <v/>
      </c>
      <c r="L84" s="11">
        <f>SUM('SDN P&amp;L'!$O21:$Q21)</f>
        <v/>
      </c>
      <c r="M84" s="11">
        <f>SUM('LE P&amp;L'!$O21:$Q21)</f>
        <v/>
      </c>
      <c r="N84" s="11">
        <f>SUM('WH P&amp;L'!$O21:$Q21)</f>
        <v/>
      </c>
      <c r="O84" s="11">
        <f>SUM('HS P&amp;L'!$O21:$Q21)</f>
        <v/>
      </c>
      <c r="P84" s="11">
        <f>SUM('FH P&amp;L'!$O21:$Q21)</f>
        <v/>
      </c>
      <c r="Q84" s="11">
        <f>SUM('HAB P&amp;L'!$O21:$Q21)</f>
        <v/>
      </c>
      <c r="R84" s="11">
        <f>SUM('SALT P&amp;L'!$O21:$Q21)</f>
        <v/>
      </c>
      <c r="S84" s="11">
        <f>SUM('KNL HO P&amp;L'!$O21:$Q21)+SUM('CCL HO P&amp;L'!$O21:$Q21)+SUM('YBHN HO P&amp;L'!$O21:$Q21)+SUM('YBN HO P&amp;L'!$O21:$Q21)+SUM('Moe2 P&amp;L'!$O21:$Q21)</f>
        <v/>
      </c>
      <c r="T84" s="93">
        <f>SUM(B84:S84)</f>
        <v/>
      </c>
      <c r="U84" s="11">
        <f>SUM('ABA P&amp;L'!$R21:$T21)</f>
        <v/>
      </c>
      <c r="V84" s="11">
        <f>SUM('BK P&amp;L'!$R21:$T21)</f>
        <v/>
      </c>
      <c r="W84" s="11">
        <f>SUM('BW P&amp;L'!$R21:$T21)</f>
        <v/>
      </c>
      <c r="X84" s="11">
        <f>SUM('CED P&amp;L'!$R21:$T21)</f>
        <v/>
      </c>
      <c r="Y84" s="11">
        <f>SUM('HB P&amp;L'!$R21:$T21)</f>
        <v/>
      </c>
      <c r="Z84" s="11">
        <f>SUM('KIN P&amp;L'!$R21:$T21)</f>
        <v/>
      </c>
      <c r="AA84" s="11">
        <f>SUM('MER P&amp;L'!$R21:$T21)</f>
        <v/>
      </c>
      <c r="AB84" s="11">
        <f>SUM('SST P&amp;L'!$R21:$T21)</f>
        <v/>
      </c>
      <c r="AC84" s="11">
        <f>SUM('HDN P&amp;L'!$R21:$T21)</f>
        <v/>
      </c>
      <c r="AD84" s="11">
        <f>SUM('NDN P&amp;L'!$R21:$T21)</f>
        <v/>
      </c>
      <c r="AE84" s="11">
        <f>SUM('SDN P&amp;L'!$R21:$T21)</f>
        <v/>
      </c>
      <c r="AF84" s="11">
        <f>SUM('LE P&amp;L'!$R21:$T21)</f>
        <v/>
      </c>
      <c r="AG84" s="11">
        <f>SUM('WH P&amp;L'!$R21:$T21)</f>
        <v/>
      </c>
      <c r="AH84" s="11">
        <f>SUM('HS P&amp;L'!$R21:$T21)</f>
        <v/>
      </c>
      <c r="AI84" s="11">
        <f>SUM('FH P&amp;L'!$R21:$T21)</f>
        <v/>
      </c>
      <c r="AJ84" s="11">
        <f>SUM('HAB P&amp;L'!$R21:$T21)</f>
        <v/>
      </c>
      <c r="AK84" s="11">
        <f>SUM('SALT P&amp;L'!$R21:$T21)</f>
        <v/>
      </c>
      <c r="AL84" s="11">
        <f>SUM('KNL HO P&amp;L'!$R21:$T21)+SUM('CCL HO P&amp;L'!$R21:$T21)+SUM('YBHN HO P&amp;L'!$R21:$T21)+SUM('YBN HO P&amp;L'!$R21:$T21)+SUM('Moe2 P&amp;L'!$R21:$T21)</f>
        <v/>
      </c>
      <c r="AM84" s="93">
        <f>SUM(U84:AL84)</f>
        <v/>
      </c>
      <c r="AN84" s="11">
        <f>SUM('ABA P&amp;L'!$U21:$W21)</f>
        <v/>
      </c>
      <c r="AO84" s="11">
        <f>SUM('BK P&amp;L'!$U21:$W21)</f>
        <v/>
      </c>
      <c r="AP84" s="11">
        <f>SUM('BW P&amp;L'!$U21:$W21)</f>
        <v/>
      </c>
      <c r="AQ84" s="11">
        <f>SUM('CED P&amp;L'!$U21:$W21)</f>
        <v/>
      </c>
      <c r="AR84" s="11">
        <f>SUM('HB P&amp;L'!$U21:$W21)</f>
        <v/>
      </c>
      <c r="AS84" s="11">
        <f>SUM('KIN P&amp;L'!$U21:$W21)</f>
        <v/>
      </c>
      <c r="AT84" s="11">
        <f>SUM('MER P&amp;L'!$U21:$W21)</f>
        <v/>
      </c>
      <c r="AU84" s="11">
        <f>SUM('SST P&amp;L'!$U21:$W21)</f>
        <v/>
      </c>
      <c r="AV84" s="11">
        <f>SUM('HDN P&amp;L'!$U21:$W21)</f>
        <v/>
      </c>
      <c r="AW84" s="11">
        <f>SUM('NDN P&amp;L'!$U21:$W21)</f>
        <v/>
      </c>
      <c r="AX84" s="11">
        <f>SUM('SDN P&amp;L'!$U21:$W21)</f>
        <v/>
      </c>
      <c r="AY84" s="11">
        <f>SUM('LE P&amp;L'!$U21:$W21)</f>
        <v/>
      </c>
      <c r="AZ84" s="11">
        <f>SUM('WH P&amp;L'!$U21:$W21)</f>
        <v/>
      </c>
      <c r="BA84" s="11">
        <f>SUM('HS P&amp;L'!$U21:$W21)</f>
        <v/>
      </c>
      <c r="BB84" s="11">
        <f>SUM('FH P&amp;L'!$U21:$W21)</f>
        <v/>
      </c>
      <c r="BC84" s="11">
        <f>SUM('HAB P&amp;L'!$U21:$W21)</f>
        <v/>
      </c>
      <c r="BD84" s="11">
        <f>SUM('SALT P&amp;L'!$U21:$W21)</f>
        <v/>
      </c>
      <c r="BE84" s="11">
        <f>SUM('KNL HO P&amp;L'!$U21:$W21)+SUM('CCL HO P&amp;L'!$U21:$W21)+SUM('YBHN HO P&amp;L'!$U21:$W21)+SUM('YBN HO P&amp;L'!$U21:$W21)+SUM('Moe2 P&amp;L'!$U21:$W21)</f>
        <v/>
      </c>
      <c r="BF84" s="93">
        <f>SUM(AN84:BE84)</f>
        <v/>
      </c>
      <c r="BG84" s="11">
        <f>SUM('ABA P&amp;L'!$X21:$Z21)</f>
        <v/>
      </c>
      <c r="BH84" s="11">
        <f>SUM('BK P&amp;L'!$X21:$Z21)</f>
        <v/>
      </c>
      <c r="BI84" s="11">
        <f>SUM('BW P&amp;L'!$X21:$Z21)</f>
        <v/>
      </c>
      <c r="BJ84" s="11">
        <f>SUM('CED P&amp;L'!$X21:$Z21)</f>
        <v/>
      </c>
      <c r="BK84" s="11">
        <f>SUM('HB P&amp;L'!$X21:$Z21)</f>
        <v/>
      </c>
      <c r="BL84" s="11">
        <f>SUM('KIN P&amp;L'!$X21:$Z21)</f>
        <v/>
      </c>
      <c r="BM84" s="11">
        <f>SUM('MER P&amp;L'!$X21:$Z21)</f>
        <v/>
      </c>
      <c r="BN84" s="11">
        <f>SUM('SST P&amp;L'!$X21:$Z21)</f>
        <v/>
      </c>
      <c r="BO84" s="11">
        <f>SUM('HDN P&amp;L'!$X21:$Z21)</f>
        <v/>
      </c>
      <c r="BP84" s="11">
        <f>SUM('NDN P&amp;L'!$X21:$Z21)</f>
        <v/>
      </c>
      <c r="BQ84" s="11">
        <f>SUM('SDN P&amp;L'!$X21:$Z21)</f>
        <v/>
      </c>
      <c r="BR84" s="11">
        <f>SUM('LE P&amp;L'!$X21:$Z21)</f>
        <v/>
      </c>
      <c r="BS84" s="11">
        <f>SUM('WH P&amp;L'!$X21:$Z21)</f>
        <v/>
      </c>
      <c r="BT84" s="11">
        <f>SUM('HS P&amp;L'!$X21:$Z21)</f>
        <v/>
      </c>
      <c r="BU84" s="11">
        <f>SUM('FH P&amp;L'!$X21:$Z21)</f>
        <v/>
      </c>
      <c r="BV84" s="11">
        <f>SUM('HAB P&amp;L'!$X21:$Z21)</f>
        <v/>
      </c>
      <c r="BW84" s="11">
        <f>SUM('SALT P&amp;L'!$X21:$Z21)</f>
        <v/>
      </c>
      <c r="BX84" s="11">
        <f>SUM('KNL HO P&amp;L'!$X21:$Z21)+SUM('CCL HO P&amp;L'!$X21:$Z21)+SUM('YBHN HO P&amp;L'!$X21:$Z21)+SUM('YBN HO P&amp;L'!$X21:$Z21)+SUM('Moe2 P&amp;L'!$X21:$Z21)</f>
        <v/>
      </c>
      <c r="BY84" s="93">
        <f>SUM(BG84:BX84)</f>
        <v/>
      </c>
      <c r="BZ84" s="121">
        <f>BY84+BF84+AM84+T84</f>
        <v/>
      </c>
      <c r="CA84" s="98">
        <f>'GROUP TOTALS MONTHLY P&amp;L'!AB21</f>
        <v/>
      </c>
      <c r="CB84" s="94">
        <f>BZ84-CA84</f>
        <v/>
      </c>
    </row>
    <row r="85" hidden="1" s="393">
      <c r="A85" s="120" t="inlineStr">
        <is>
          <t>Recruitment</t>
        </is>
      </c>
      <c r="B85" s="11">
        <f>SUM('ABA P&amp;L'!$O22:$Q22)</f>
        <v/>
      </c>
      <c r="C85" s="11">
        <f>SUM('BK P&amp;L'!$O22:$Q22)</f>
        <v/>
      </c>
      <c r="D85" s="11">
        <f>SUM('BW P&amp;L'!$O22:$Q22)</f>
        <v/>
      </c>
      <c r="E85" s="11">
        <f>SUM('CED P&amp;L'!$O22:$Q22)</f>
        <v/>
      </c>
      <c r="F85" s="11">
        <f>SUM('HB P&amp;L'!$O22:$Q22)</f>
        <v/>
      </c>
      <c r="G85" s="11">
        <f>SUM('KIN P&amp;L'!$O22:$Q22)</f>
        <v/>
      </c>
      <c r="H85" s="11">
        <f>SUM('MER P&amp;L'!$O22:$Q22)</f>
        <v/>
      </c>
      <c r="I85" s="11">
        <f>SUM('SST P&amp;L'!$O22:$Q22)</f>
        <v/>
      </c>
      <c r="J85" s="11">
        <f>SUM('HDN P&amp;L'!$O22:$Q22)</f>
        <v/>
      </c>
      <c r="K85" s="11">
        <f>SUM('NDN P&amp;L'!$O22:$Q22)</f>
        <v/>
      </c>
      <c r="L85" s="11">
        <f>SUM('SDN P&amp;L'!$O22:$Q22)</f>
        <v/>
      </c>
      <c r="M85" s="11">
        <f>SUM('LE P&amp;L'!$O22:$Q22)</f>
        <v/>
      </c>
      <c r="N85" s="11">
        <f>SUM('WH P&amp;L'!$O22:$Q22)</f>
        <v/>
      </c>
      <c r="O85" s="11">
        <f>SUM('HS P&amp;L'!$O22:$Q22)</f>
        <v/>
      </c>
      <c r="P85" s="11">
        <f>SUM('FH P&amp;L'!$O22:$Q22)</f>
        <v/>
      </c>
      <c r="Q85" s="11">
        <f>SUM('HAB P&amp;L'!$O22:$Q22)</f>
        <v/>
      </c>
      <c r="R85" s="11">
        <f>SUM('SALT P&amp;L'!$O22:$Q22)</f>
        <v/>
      </c>
      <c r="S85" s="11">
        <f>SUM('KNL HO P&amp;L'!$O22:$Q22)+SUM('CCL HO P&amp;L'!$O22:$Q22)+SUM('YBHN HO P&amp;L'!$O22:$Q22)+SUM('YBN HO P&amp;L'!$O22:$Q22)+SUM('Moe2 P&amp;L'!$O22:$Q22)</f>
        <v/>
      </c>
      <c r="T85" s="93">
        <f>SUM(B85:S85)</f>
        <v/>
      </c>
      <c r="U85" s="11">
        <f>SUM('ABA P&amp;L'!$R22:$T22)</f>
        <v/>
      </c>
      <c r="V85" s="11">
        <f>SUM('BK P&amp;L'!$R22:$T22)</f>
        <v/>
      </c>
      <c r="W85" s="11">
        <f>SUM('BW P&amp;L'!$R22:$T22)</f>
        <v/>
      </c>
      <c r="X85" s="11">
        <f>SUM('CED P&amp;L'!$R22:$T22)</f>
        <v/>
      </c>
      <c r="Y85" s="11">
        <f>SUM('HB P&amp;L'!$R22:$T22)</f>
        <v/>
      </c>
      <c r="Z85" s="11">
        <f>SUM('KIN P&amp;L'!$R22:$T22)</f>
        <v/>
      </c>
      <c r="AA85" s="11">
        <f>SUM('MER P&amp;L'!$R22:$T22)</f>
        <v/>
      </c>
      <c r="AB85" s="11">
        <f>SUM('SST P&amp;L'!$R22:$T22)</f>
        <v/>
      </c>
      <c r="AC85" s="11">
        <f>SUM('HDN P&amp;L'!$R22:$T22)</f>
        <v/>
      </c>
      <c r="AD85" s="11">
        <f>SUM('NDN P&amp;L'!$R22:$T22)</f>
        <v/>
      </c>
      <c r="AE85" s="11">
        <f>SUM('SDN P&amp;L'!$R22:$T22)</f>
        <v/>
      </c>
      <c r="AF85" s="11">
        <f>SUM('LE P&amp;L'!$R22:$T22)</f>
        <v/>
      </c>
      <c r="AG85" s="11">
        <f>SUM('WH P&amp;L'!$R22:$T22)</f>
        <v/>
      </c>
      <c r="AH85" s="11">
        <f>SUM('HS P&amp;L'!$R22:$T22)</f>
        <v/>
      </c>
      <c r="AI85" s="11">
        <f>SUM('FH P&amp;L'!$R22:$T22)</f>
        <v/>
      </c>
      <c r="AJ85" s="11">
        <f>SUM('HAB P&amp;L'!$R22:$T22)</f>
        <v/>
      </c>
      <c r="AK85" s="11">
        <f>SUM('SALT P&amp;L'!$R22:$T22)</f>
        <v/>
      </c>
      <c r="AL85" s="11">
        <f>SUM('KNL HO P&amp;L'!$R22:$T22)+SUM('CCL HO P&amp;L'!$R22:$T22)+SUM('YBHN HO P&amp;L'!$R22:$T22)+SUM('YBN HO P&amp;L'!$R22:$T22)+SUM('Moe2 P&amp;L'!$R22:$T22)</f>
        <v/>
      </c>
      <c r="AM85" s="93">
        <f>SUM(U85:AL85)</f>
        <v/>
      </c>
      <c r="AN85" s="11">
        <f>SUM('ABA P&amp;L'!$U22:$W22)</f>
        <v/>
      </c>
      <c r="AO85" s="11">
        <f>SUM('BK P&amp;L'!$U22:$W22)</f>
        <v/>
      </c>
      <c r="AP85" s="11">
        <f>SUM('BW P&amp;L'!$U22:$W22)</f>
        <v/>
      </c>
      <c r="AQ85" s="11">
        <f>SUM('CED P&amp;L'!$U22:$W22)</f>
        <v/>
      </c>
      <c r="AR85" s="11">
        <f>SUM('HB P&amp;L'!$U22:$W22)</f>
        <v/>
      </c>
      <c r="AS85" s="11">
        <f>SUM('KIN P&amp;L'!$U22:$W22)</f>
        <v/>
      </c>
      <c r="AT85" s="11">
        <f>SUM('MER P&amp;L'!$U22:$W22)</f>
        <v/>
      </c>
      <c r="AU85" s="11">
        <f>SUM('SST P&amp;L'!$U22:$W22)</f>
        <v/>
      </c>
      <c r="AV85" s="11">
        <f>SUM('HDN P&amp;L'!$U22:$W22)</f>
        <v/>
      </c>
      <c r="AW85" s="11">
        <f>SUM('NDN P&amp;L'!$U22:$W22)</f>
        <v/>
      </c>
      <c r="AX85" s="11">
        <f>SUM('SDN P&amp;L'!$U22:$W22)</f>
        <v/>
      </c>
      <c r="AY85" s="11">
        <f>SUM('LE P&amp;L'!$U22:$W22)</f>
        <v/>
      </c>
      <c r="AZ85" s="11">
        <f>SUM('WH P&amp;L'!$U22:$W22)</f>
        <v/>
      </c>
      <c r="BA85" s="11">
        <f>SUM('HS P&amp;L'!$U22:$W22)</f>
        <v/>
      </c>
      <c r="BB85" s="11">
        <f>SUM('FH P&amp;L'!$U22:$W22)</f>
        <v/>
      </c>
      <c r="BC85" s="11">
        <f>SUM('HAB P&amp;L'!$U22:$W22)</f>
        <v/>
      </c>
      <c r="BD85" s="11">
        <f>SUM('SALT P&amp;L'!$U22:$W22)</f>
        <v/>
      </c>
      <c r="BE85" s="11">
        <f>SUM('KNL HO P&amp;L'!$U22:$W22)+SUM('CCL HO P&amp;L'!$U22:$W22)+SUM('YBHN HO P&amp;L'!$U22:$W22)+SUM('YBN HO P&amp;L'!$U22:$W22)+SUM('Moe2 P&amp;L'!$U22:$W22)</f>
        <v/>
      </c>
      <c r="BF85" s="93">
        <f>SUM(AN85:BE85)</f>
        <v/>
      </c>
      <c r="BG85" s="11">
        <f>SUM('ABA P&amp;L'!$X22:$Z22)</f>
        <v/>
      </c>
      <c r="BH85" s="11">
        <f>SUM('BK P&amp;L'!$X22:$Z22)</f>
        <v/>
      </c>
      <c r="BI85" s="11">
        <f>SUM('BW P&amp;L'!$X22:$Z22)</f>
        <v/>
      </c>
      <c r="BJ85" s="11">
        <f>SUM('CED P&amp;L'!$X22:$Z22)</f>
        <v/>
      </c>
      <c r="BK85" s="11">
        <f>SUM('HB P&amp;L'!$X22:$Z22)</f>
        <v/>
      </c>
      <c r="BL85" s="11">
        <f>SUM('KIN P&amp;L'!$X22:$Z22)</f>
        <v/>
      </c>
      <c r="BM85" s="11">
        <f>SUM('MER P&amp;L'!$X22:$Z22)</f>
        <v/>
      </c>
      <c r="BN85" s="11">
        <f>SUM('SST P&amp;L'!$X22:$Z22)</f>
        <v/>
      </c>
      <c r="BO85" s="11">
        <f>SUM('HDN P&amp;L'!$X22:$Z22)</f>
        <v/>
      </c>
      <c r="BP85" s="11">
        <f>SUM('NDN P&amp;L'!$X22:$Z22)</f>
        <v/>
      </c>
      <c r="BQ85" s="11">
        <f>SUM('SDN P&amp;L'!$X22:$Z22)</f>
        <v/>
      </c>
      <c r="BR85" s="11">
        <f>SUM('LE P&amp;L'!$X22:$Z22)</f>
        <v/>
      </c>
      <c r="BS85" s="11">
        <f>SUM('WH P&amp;L'!$X22:$Z22)</f>
        <v/>
      </c>
      <c r="BT85" s="11">
        <f>SUM('HS P&amp;L'!$X22:$Z22)</f>
        <v/>
      </c>
      <c r="BU85" s="11">
        <f>SUM('FH P&amp;L'!$X22:$Z22)</f>
        <v/>
      </c>
      <c r="BV85" s="11">
        <f>SUM('HAB P&amp;L'!$X22:$Z22)</f>
        <v/>
      </c>
      <c r="BW85" s="11">
        <f>SUM('SALT P&amp;L'!$X22:$Z22)</f>
        <v/>
      </c>
      <c r="BX85" s="11">
        <f>SUM('KNL HO P&amp;L'!$X22:$Z22)+SUM('CCL HO P&amp;L'!$X22:$Z22)+SUM('YBHN HO P&amp;L'!$X22:$Z22)+SUM('YBN HO P&amp;L'!$X22:$Z22)+SUM('Moe2 P&amp;L'!$X22:$Z22)</f>
        <v/>
      </c>
      <c r="BY85" s="93">
        <f>SUM(BG85:BX85)</f>
        <v/>
      </c>
      <c r="BZ85" s="121">
        <f>BY85+BF85+AM85+T85</f>
        <v/>
      </c>
      <c r="CA85" s="98">
        <f>'GROUP TOTALS MONTHLY P&amp;L'!AB22</f>
        <v/>
      </c>
      <c r="CB85" s="94">
        <f>BZ85-CA85</f>
        <v/>
      </c>
    </row>
    <row r="86" hidden="1" s="393">
      <c r="A86" s="120" t="inlineStr">
        <is>
          <t>Rewards &amp; Recognition</t>
        </is>
      </c>
      <c r="B86" s="11">
        <f>SUM('ABA P&amp;L'!$O23:$Q23)</f>
        <v/>
      </c>
      <c r="C86" s="11">
        <f>SUM('BK P&amp;L'!$O23:$Q23)</f>
        <v/>
      </c>
      <c r="D86" s="11">
        <f>SUM('BW P&amp;L'!$O23:$Q23)</f>
        <v/>
      </c>
      <c r="E86" s="11">
        <f>SUM('CED P&amp;L'!$O23:$Q23)</f>
        <v/>
      </c>
      <c r="F86" s="11">
        <f>SUM('HB P&amp;L'!$O23:$Q23)</f>
        <v/>
      </c>
      <c r="G86" s="11">
        <f>SUM('KIN P&amp;L'!$O23:$Q23)</f>
        <v/>
      </c>
      <c r="H86" s="11">
        <f>SUM('MER P&amp;L'!$O23:$Q23)</f>
        <v/>
      </c>
      <c r="I86" s="11">
        <f>SUM('SST P&amp;L'!$O23:$Q23)</f>
        <v/>
      </c>
      <c r="J86" s="11">
        <f>SUM('HDN P&amp;L'!$O23:$Q23)</f>
        <v/>
      </c>
      <c r="K86" s="11">
        <f>SUM('NDN P&amp;L'!$O23:$Q23)</f>
        <v/>
      </c>
      <c r="L86" s="11">
        <f>SUM('SDN P&amp;L'!$O23:$Q23)</f>
        <v/>
      </c>
      <c r="M86" s="11">
        <f>SUM('LE P&amp;L'!$O23:$Q23)</f>
        <v/>
      </c>
      <c r="N86" s="11">
        <f>SUM('WH P&amp;L'!$O23:$Q23)</f>
        <v/>
      </c>
      <c r="O86" s="11">
        <f>SUM('HS P&amp;L'!$O23:$Q23)</f>
        <v/>
      </c>
      <c r="P86" s="11">
        <f>SUM('FH P&amp;L'!$O23:$Q23)</f>
        <v/>
      </c>
      <c r="Q86" s="11">
        <f>SUM('HAB P&amp;L'!$O23:$Q23)</f>
        <v/>
      </c>
      <c r="R86" s="11">
        <f>SUM('SALT P&amp;L'!$O23:$Q23)</f>
        <v/>
      </c>
      <c r="S86" s="11">
        <f>SUM('KNL HO P&amp;L'!$O23:$Q23)+SUM('CCL HO P&amp;L'!$O23:$Q23)+SUM('YBHN HO P&amp;L'!$O23:$Q23)+SUM('YBN HO P&amp;L'!$O23:$Q23)+SUM('Moe2 P&amp;L'!$O23:$Q23)</f>
        <v/>
      </c>
      <c r="T86" s="93">
        <f>SUM(B86:S86)</f>
        <v/>
      </c>
      <c r="U86" s="11">
        <f>SUM('ABA P&amp;L'!$R23:$T23)</f>
        <v/>
      </c>
      <c r="V86" s="11">
        <f>SUM('BK P&amp;L'!$R23:$T23)</f>
        <v/>
      </c>
      <c r="W86" s="11">
        <f>SUM('BW P&amp;L'!$R23:$T23)</f>
        <v/>
      </c>
      <c r="X86" s="11">
        <f>SUM('CED P&amp;L'!$R23:$T23)</f>
        <v/>
      </c>
      <c r="Y86" s="11">
        <f>SUM('HB P&amp;L'!$R23:$T23)</f>
        <v/>
      </c>
      <c r="Z86" s="11">
        <f>SUM('KIN P&amp;L'!$R23:$T23)</f>
        <v/>
      </c>
      <c r="AA86" s="11">
        <f>SUM('MER P&amp;L'!$R23:$T23)</f>
        <v/>
      </c>
      <c r="AB86" s="11">
        <f>SUM('SST P&amp;L'!$R23:$T23)</f>
        <v/>
      </c>
      <c r="AC86" s="11">
        <f>SUM('HDN P&amp;L'!$R23:$T23)</f>
        <v/>
      </c>
      <c r="AD86" s="11">
        <f>SUM('NDN P&amp;L'!$R23:$T23)</f>
        <v/>
      </c>
      <c r="AE86" s="11">
        <f>SUM('SDN P&amp;L'!$R23:$T23)</f>
        <v/>
      </c>
      <c r="AF86" s="11">
        <f>SUM('LE P&amp;L'!$R23:$T23)</f>
        <v/>
      </c>
      <c r="AG86" s="11">
        <f>SUM('WH P&amp;L'!$R23:$T23)</f>
        <v/>
      </c>
      <c r="AH86" s="11">
        <f>SUM('HS P&amp;L'!$R23:$T23)</f>
        <v/>
      </c>
      <c r="AI86" s="11">
        <f>SUM('FH P&amp;L'!$R23:$T23)</f>
        <v/>
      </c>
      <c r="AJ86" s="11">
        <f>SUM('HAB P&amp;L'!$R23:$T23)</f>
        <v/>
      </c>
      <c r="AK86" s="11">
        <f>SUM('SALT P&amp;L'!$R23:$T23)</f>
        <v/>
      </c>
      <c r="AL86" s="11">
        <f>SUM('KNL HO P&amp;L'!$R23:$T23)+SUM('CCL HO P&amp;L'!$R23:$T23)+SUM('YBHN HO P&amp;L'!$R23:$T23)+SUM('YBN HO P&amp;L'!$R23:$T23)+SUM('Moe2 P&amp;L'!$R23:$T23)</f>
        <v/>
      </c>
      <c r="AM86" s="93">
        <f>SUM(U86:AL86)</f>
        <v/>
      </c>
      <c r="AN86" s="11">
        <f>SUM('ABA P&amp;L'!$U23:$W23)</f>
        <v/>
      </c>
      <c r="AO86" s="11">
        <f>SUM('BK P&amp;L'!$U23:$W23)</f>
        <v/>
      </c>
      <c r="AP86" s="11">
        <f>SUM('BW P&amp;L'!$U23:$W23)</f>
        <v/>
      </c>
      <c r="AQ86" s="11">
        <f>SUM('CED P&amp;L'!$U23:$W23)</f>
        <v/>
      </c>
      <c r="AR86" s="11">
        <f>SUM('HB P&amp;L'!$U23:$W23)</f>
        <v/>
      </c>
      <c r="AS86" s="11">
        <f>SUM('KIN P&amp;L'!$U23:$W23)</f>
        <v/>
      </c>
      <c r="AT86" s="11">
        <f>SUM('MER P&amp;L'!$U23:$W23)</f>
        <v/>
      </c>
      <c r="AU86" s="11">
        <f>SUM('SST P&amp;L'!$U23:$W23)</f>
        <v/>
      </c>
      <c r="AV86" s="11">
        <f>SUM('HDN P&amp;L'!$U23:$W23)</f>
        <v/>
      </c>
      <c r="AW86" s="11">
        <f>SUM('NDN P&amp;L'!$U23:$W23)</f>
        <v/>
      </c>
      <c r="AX86" s="11">
        <f>SUM('SDN P&amp;L'!$U23:$W23)</f>
        <v/>
      </c>
      <c r="AY86" s="11">
        <f>SUM('LE P&amp;L'!$U23:$W23)</f>
        <v/>
      </c>
      <c r="AZ86" s="11">
        <f>SUM('WH P&amp;L'!$U23:$W23)</f>
        <v/>
      </c>
      <c r="BA86" s="11">
        <f>SUM('HS P&amp;L'!$U23:$W23)</f>
        <v/>
      </c>
      <c r="BB86" s="11">
        <f>SUM('FH P&amp;L'!$U23:$W23)</f>
        <v/>
      </c>
      <c r="BC86" s="11">
        <f>SUM('HAB P&amp;L'!$U23:$W23)</f>
        <v/>
      </c>
      <c r="BD86" s="11">
        <f>SUM('SALT P&amp;L'!$U23:$W23)</f>
        <v/>
      </c>
      <c r="BE86" s="11">
        <f>SUM('KNL HO P&amp;L'!$U23:$W23)+SUM('CCL HO P&amp;L'!$U23:$W23)+SUM('YBHN HO P&amp;L'!$U23:$W23)+SUM('YBN HO P&amp;L'!$U23:$W23)+SUM('Moe2 P&amp;L'!$U23:$W23)</f>
        <v/>
      </c>
      <c r="BF86" s="93">
        <f>SUM(AN86:BE86)</f>
        <v/>
      </c>
      <c r="BG86" s="11">
        <f>SUM('ABA P&amp;L'!$X23:$Z23)</f>
        <v/>
      </c>
      <c r="BH86" s="11">
        <f>SUM('BK P&amp;L'!$X23:$Z23)</f>
        <v/>
      </c>
      <c r="BI86" s="11">
        <f>SUM('BW P&amp;L'!$X23:$Z23)</f>
        <v/>
      </c>
      <c r="BJ86" s="11">
        <f>SUM('CED P&amp;L'!$X23:$Z23)</f>
        <v/>
      </c>
      <c r="BK86" s="11">
        <f>SUM('HB P&amp;L'!$X23:$Z23)</f>
        <v/>
      </c>
      <c r="BL86" s="11">
        <f>SUM('KIN P&amp;L'!$X23:$Z23)</f>
        <v/>
      </c>
      <c r="BM86" s="11">
        <f>SUM('MER P&amp;L'!$X23:$Z23)</f>
        <v/>
      </c>
      <c r="BN86" s="11">
        <f>SUM('SST P&amp;L'!$X23:$Z23)</f>
        <v/>
      </c>
      <c r="BO86" s="11">
        <f>SUM('HDN P&amp;L'!$X23:$Z23)</f>
        <v/>
      </c>
      <c r="BP86" s="11">
        <f>SUM('NDN P&amp;L'!$X23:$Z23)</f>
        <v/>
      </c>
      <c r="BQ86" s="11">
        <f>SUM('SDN P&amp;L'!$X23:$Z23)</f>
        <v/>
      </c>
      <c r="BR86" s="11">
        <f>SUM('LE P&amp;L'!$X23:$Z23)</f>
        <v/>
      </c>
      <c r="BS86" s="11">
        <f>SUM('WH P&amp;L'!$X23:$Z23)</f>
        <v/>
      </c>
      <c r="BT86" s="11">
        <f>SUM('HS P&amp;L'!$X23:$Z23)</f>
        <v/>
      </c>
      <c r="BU86" s="11">
        <f>SUM('FH P&amp;L'!$X23:$Z23)</f>
        <v/>
      </c>
      <c r="BV86" s="11">
        <f>SUM('HAB P&amp;L'!$X23:$Z23)</f>
        <v/>
      </c>
      <c r="BW86" s="11">
        <f>SUM('SALT P&amp;L'!$X23:$Z23)</f>
        <v/>
      </c>
      <c r="BX86" s="11">
        <f>SUM('KNL HO P&amp;L'!$X23:$Z23)+SUM('CCL HO P&amp;L'!$X23:$Z23)+SUM('YBHN HO P&amp;L'!$X23:$Z23)+SUM('YBN HO P&amp;L'!$X23:$Z23)+SUM('Moe2 P&amp;L'!$X23:$Z23)</f>
        <v/>
      </c>
      <c r="BY86" s="93">
        <f>SUM(BG86:BX86)</f>
        <v/>
      </c>
      <c r="BZ86" s="121">
        <f>BY86+BF86+AM86+T86</f>
        <v/>
      </c>
      <c r="CA86" s="98">
        <f>'GROUP TOTALS MONTHLY P&amp;L'!AB23</f>
        <v/>
      </c>
      <c r="CB86" s="94">
        <f>BZ86-CA86</f>
        <v/>
      </c>
    </row>
    <row r="87" hidden="1" s="393">
      <c r="A87" s="120" t="inlineStr">
        <is>
          <t>Temps</t>
        </is>
      </c>
      <c r="B87" s="11">
        <f>SUM('ABA P&amp;L'!$O24:$Q24)</f>
        <v/>
      </c>
      <c r="C87" s="11">
        <f>SUM('BK P&amp;L'!$O24:$Q24)</f>
        <v/>
      </c>
      <c r="D87" s="11">
        <f>SUM('BW P&amp;L'!$O24:$Q24)</f>
        <v/>
      </c>
      <c r="E87" s="11">
        <f>SUM('CED P&amp;L'!$O24:$Q24)</f>
        <v/>
      </c>
      <c r="F87" s="11">
        <f>SUM('HB P&amp;L'!$O24:$Q24)</f>
        <v/>
      </c>
      <c r="G87" s="11">
        <f>SUM('KIN P&amp;L'!$O24:$Q24)</f>
        <v/>
      </c>
      <c r="H87" s="11">
        <f>SUM('MER P&amp;L'!$O24:$Q24)</f>
        <v/>
      </c>
      <c r="I87" s="11">
        <f>SUM('SST P&amp;L'!$O24:$Q24)</f>
        <v/>
      </c>
      <c r="J87" s="11">
        <f>SUM('HDN P&amp;L'!$O24:$Q24)</f>
        <v/>
      </c>
      <c r="K87" s="11">
        <f>SUM('NDN P&amp;L'!$O24:$Q24)</f>
        <v/>
      </c>
      <c r="L87" s="11">
        <f>SUM('SDN P&amp;L'!$O24:$Q24)</f>
        <v/>
      </c>
      <c r="M87" s="11">
        <f>SUM('LE P&amp;L'!$O24:$Q24)</f>
        <v/>
      </c>
      <c r="N87" s="11">
        <f>SUM('WH P&amp;L'!$O24:$Q24)</f>
        <v/>
      </c>
      <c r="O87" s="11">
        <f>SUM('HS P&amp;L'!$O24:$Q24)</f>
        <v/>
      </c>
      <c r="P87" s="11">
        <f>SUM('FH P&amp;L'!$O24:$Q24)</f>
        <v/>
      </c>
      <c r="Q87" s="11">
        <f>SUM('HAB P&amp;L'!$O24:$Q24)</f>
        <v/>
      </c>
      <c r="R87" s="11">
        <f>SUM('SALT P&amp;L'!$O24:$Q24)</f>
        <v/>
      </c>
      <c r="S87" s="11">
        <f>SUM('KNL HO P&amp;L'!$O24:$Q24)+SUM('CCL HO P&amp;L'!$O24:$Q24)+SUM('YBHN HO P&amp;L'!$O24:$Q24)+SUM('YBN HO P&amp;L'!$O24:$Q24)+SUM('Moe2 P&amp;L'!$O24:$Q24)</f>
        <v/>
      </c>
      <c r="T87" s="93">
        <f>SUM(B87:S87)</f>
        <v/>
      </c>
      <c r="U87" s="11">
        <f>SUM('ABA P&amp;L'!$R24:$T24)</f>
        <v/>
      </c>
      <c r="V87" s="11">
        <f>SUM('BK P&amp;L'!$R24:$T24)</f>
        <v/>
      </c>
      <c r="W87" s="11">
        <f>SUM('BW P&amp;L'!$R24:$T24)</f>
        <v/>
      </c>
      <c r="X87" s="11">
        <f>SUM('CED P&amp;L'!$R24:$T24)</f>
        <v/>
      </c>
      <c r="Y87" s="11">
        <f>SUM('HB P&amp;L'!$R24:$T24)</f>
        <v/>
      </c>
      <c r="Z87" s="11">
        <f>SUM('KIN P&amp;L'!$R24:$T24)</f>
        <v/>
      </c>
      <c r="AA87" s="11">
        <f>SUM('MER P&amp;L'!$R24:$T24)</f>
        <v/>
      </c>
      <c r="AB87" s="11">
        <f>SUM('SST P&amp;L'!$R24:$T24)</f>
        <v/>
      </c>
      <c r="AC87" s="11">
        <f>SUM('HDN P&amp;L'!$R24:$T24)</f>
        <v/>
      </c>
      <c r="AD87" s="11">
        <f>SUM('NDN P&amp;L'!$R24:$T24)</f>
        <v/>
      </c>
      <c r="AE87" s="11">
        <f>SUM('SDN P&amp;L'!$R24:$T24)</f>
        <v/>
      </c>
      <c r="AF87" s="11">
        <f>SUM('LE P&amp;L'!$R24:$T24)</f>
        <v/>
      </c>
      <c r="AG87" s="11">
        <f>SUM('WH P&amp;L'!$R24:$T24)</f>
        <v/>
      </c>
      <c r="AH87" s="11">
        <f>SUM('HS P&amp;L'!$R24:$T24)</f>
        <v/>
      </c>
      <c r="AI87" s="11">
        <f>SUM('FH P&amp;L'!$R24:$T24)</f>
        <v/>
      </c>
      <c r="AJ87" s="11">
        <f>SUM('HAB P&amp;L'!$R24:$T24)</f>
        <v/>
      </c>
      <c r="AK87" s="11">
        <f>SUM('SALT P&amp;L'!$R24:$T24)</f>
        <v/>
      </c>
      <c r="AL87" s="11">
        <f>SUM('KNL HO P&amp;L'!$R24:$T24)+SUM('CCL HO P&amp;L'!$R24:$T24)+SUM('YBHN HO P&amp;L'!$R24:$T24)+SUM('YBN HO P&amp;L'!$R24:$T24)+SUM('Moe2 P&amp;L'!$R24:$T24)</f>
        <v/>
      </c>
      <c r="AM87" s="93">
        <f>SUM(U87:AL87)</f>
        <v/>
      </c>
      <c r="AN87" s="11">
        <f>SUM('ABA P&amp;L'!$U24:$W24)</f>
        <v/>
      </c>
      <c r="AO87" s="11">
        <f>SUM('BK P&amp;L'!$U24:$W24)</f>
        <v/>
      </c>
      <c r="AP87" s="11">
        <f>SUM('BW P&amp;L'!$U24:$W24)</f>
        <v/>
      </c>
      <c r="AQ87" s="11">
        <f>SUM('CED P&amp;L'!$U24:$W24)</f>
        <v/>
      </c>
      <c r="AR87" s="11">
        <f>SUM('HB P&amp;L'!$U24:$W24)</f>
        <v/>
      </c>
      <c r="AS87" s="11">
        <f>SUM('KIN P&amp;L'!$U24:$W24)</f>
        <v/>
      </c>
      <c r="AT87" s="11">
        <f>SUM('MER P&amp;L'!$U24:$W24)</f>
        <v/>
      </c>
      <c r="AU87" s="11">
        <f>SUM('SST P&amp;L'!$U24:$W24)</f>
        <v/>
      </c>
      <c r="AV87" s="11">
        <f>SUM('HDN P&amp;L'!$U24:$W24)</f>
        <v/>
      </c>
      <c r="AW87" s="11">
        <f>SUM('NDN P&amp;L'!$U24:$W24)</f>
        <v/>
      </c>
      <c r="AX87" s="11">
        <f>SUM('SDN P&amp;L'!$U24:$W24)</f>
        <v/>
      </c>
      <c r="AY87" s="11">
        <f>SUM('LE P&amp;L'!$U24:$W24)</f>
        <v/>
      </c>
      <c r="AZ87" s="11">
        <f>SUM('WH P&amp;L'!$U24:$W24)</f>
        <v/>
      </c>
      <c r="BA87" s="11">
        <f>SUM('HS P&amp;L'!$U24:$W24)</f>
        <v/>
      </c>
      <c r="BB87" s="11">
        <f>SUM('FH P&amp;L'!$U24:$W24)</f>
        <v/>
      </c>
      <c r="BC87" s="11">
        <f>SUM('HAB P&amp;L'!$U24:$W24)</f>
        <v/>
      </c>
      <c r="BD87" s="11">
        <f>SUM('SALT P&amp;L'!$U24:$W24)</f>
        <v/>
      </c>
      <c r="BE87" s="11">
        <f>SUM('KNL HO P&amp;L'!$U24:$W24)+SUM('CCL HO P&amp;L'!$U24:$W24)+SUM('YBHN HO P&amp;L'!$U24:$W24)+SUM('YBN HO P&amp;L'!$U24:$W24)+SUM('Moe2 P&amp;L'!$U24:$W24)</f>
        <v/>
      </c>
      <c r="BF87" s="93">
        <f>SUM(AN87:BE87)</f>
        <v/>
      </c>
      <c r="BG87" s="11">
        <f>SUM('ABA P&amp;L'!$X24:$Z24)</f>
        <v/>
      </c>
      <c r="BH87" s="11">
        <f>SUM('BK P&amp;L'!$X24:$Z24)</f>
        <v/>
      </c>
      <c r="BI87" s="11">
        <f>SUM('BW P&amp;L'!$X24:$Z24)</f>
        <v/>
      </c>
      <c r="BJ87" s="11">
        <f>SUM('CED P&amp;L'!$X24:$Z24)</f>
        <v/>
      </c>
      <c r="BK87" s="11">
        <f>SUM('HB P&amp;L'!$X24:$Z24)</f>
        <v/>
      </c>
      <c r="BL87" s="11">
        <f>SUM('KIN P&amp;L'!$X24:$Z24)</f>
        <v/>
      </c>
      <c r="BM87" s="11">
        <f>SUM('MER P&amp;L'!$X24:$Z24)</f>
        <v/>
      </c>
      <c r="BN87" s="11">
        <f>SUM('SST P&amp;L'!$X24:$Z24)</f>
        <v/>
      </c>
      <c r="BO87" s="11">
        <f>SUM('HDN P&amp;L'!$X24:$Z24)</f>
        <v/>
      </c>
      <c r="BP87" s="11">
        <f>SUM('NDN P&amp;L'!$X24:$Z24)</f>
        <v/>
      </c>
      <c r="BQ87" s="11">
        <f>SUM('SDN P&amp;L'!$X24:$Z24)</f>
        <v/>
      </c>
      <c r="BR87" s="11">
        <f>SUM('LE P&amp;L'!$X24:$Z24)</f>
        <v/>
      </c>
      <c r="BS87" s="11">
        <f>SUM('WH P&amp;L'!$X24:$Z24)</f>
        <v/>
      </c>
      <c r="BT87" s="11">
        <f>SUM('HS P&amp;L'!$X24:$Z24)</f>
        <v/>
      </c>
      <c r="BU87" s="11">
        <f>SUM('FH P&amp;L'!$X24:$Z24)</f>
        <v/>
      </c>
      <c r="BV87" s="11">
        <f>SUM('HAB P&amp;L'!$X24:$Z24)</f>
        <v/>
      </c>
      <c r="BW87" s="11">
        <f>SUM('SALT P&amp;L'!$X24:$Z24)</f>
        <v/>
      </c>
      <c r="BX87" s="11">
        <f>SUM('KNL HO P&amp;L'!$X24:$Z24)+SUM('CCL HO P&amp;L'!$X24:$Z24)+SUM('YBHN HO P&amp;L'!$X24:$Z24)+SUM('YBN HO P&amp;L'!$X24:$Z24)+SUM('Moe2 P&amp;L'!$X24:$Z24)</f>
        <v/>
      </c>
      <c r="BY87" s="93">
        <f>SUM(BG87:BX87)</f>
        <v/>
      </c>
      <c r="BZ87" s="121">
        <f>BY87+BF87+AM87+T87</f>
        <v/>
      </c>
      <c r="CA87" s="98">
        <f>'GROUP TOTALS MONTHLY P&amp;L'!AB24</f>
        <v/>
      </c>
      <c r="CB87" s="94">
        <f>BZ87-CA87</f>
        <v/>
      </c>
    </row>
    <row r="88">
      <c r="A88" s="122" t="inlineStr">
        <is>
          <t>Total Personnel</t>
        </is>
      </c>
      <c r="B88" s="7">
        <f>SUM('ABA P&amp;L'!$O25:$Q25)</f>
        <v/>
      </c>
      <c r="C88" s="7">
        <f>SUM('BK P&amp;L'!$O25:$Q25)</f>
        <v/>
      </c>
      <c r="D88" s="7">
        <f>SUM('BW P&amp;L'!$O25:$Q25)</f>
        <v/>
      </c>
      <c r="E88" s="7">
        <f>SUM('CED P&amp;L'!$O25:$Q25)</f>
        <v/>
      </c>
      <c r="F88" s="7">
        <f>SUM('HB P&amp;L'!$O25:$Q25)</f>
        <v/>
      </c>
      <c r="G88" s="7">
        <f>SUM('KIN P&amp;L'!$O25:$Q25)</f>
        <v/>
      </c>
      <c r="H88" s="7">
        <f>SUM('MER P&amp;L'!$O25:$Q25)</f>
        <v/>
      </c>
      <c r="I88" s="7">
        <f>SUM('SST P&amp;L'!$O25:$Q25)</f>
        <v/>
      </c>
      <c r="J88" s="7">
        <f>SUM('HDN P&amp;L'!$O25:$Q25)</f>
        <v/>
      </c>
      <c r="K88" s="7">
        <f>SUM('NDN P&amp;L'!$O25:$Q25)</f>
        <v/>
      </c>
      <c r="L88" s="7">
        <f>SUM('SDN P&amp;L'!$O25:$Q25)</f>
        <v/>
      </c>
      <c r="M88" s="7">
        <f>SUM('LE P&amp;L'!$O25:$Q25)</f>
        <v/>
      </c>
      <c r="N88" s="7">
        <f>SUM('WH P&amp;L'!$O25:$Q25)</f>
        <v/>
      </c>
      <c r="O88" s="7">
        <f>SUM('HS P&amp;L'!$O25:$Q25)</f>
        <v/>
      </c>
      <c r="P88" s="7">
        <f>SUM('FH P&amp;L'!$O25:$Q25)</f>
        <v/>
      </c>
      <c r="Q88" s="7">
        <f>SUM('HAB P&amp;L'!$O25:$Q25)</f>
        <v/>
      </c>
      <c r="R88" s="7">
        <f>SUM('SALT P&amp;L'!$O25:$Q25)</f>
        <v/>
      </c>
      <c r="S88" s="7">
        <f>SUM('KNL HO P&amp;L'!$O25:$Q25)+SUM('CCL HO P&amp;L'!$O25:$Q25)+SUM('YBHN HO P&amp;L'!$O25:$Q25)+SUM('YBN HO P&amp;L'!$O25:$Q25)+SUM('Moe2 P&amp;L'!$O25:$Q25)</f>
        <v/>
      </c>
      <c r="T88" s="93">
        <f>SUM(B88:S88)</f>
        <v/>
      </c>
      <c r="U88" s="7">
        <f>SUM('ABA P&amp;L'!$R25:$T25)</f>
        <v/>
      </c>
      <c r="V88" s="7">
        <f>SUM('BK P&amp;L'!$R25:$T25)</f>
        <v/>
      </c>
      <c r="W88" s="7">
        <f>SUM('BW P&amp;L'!$R25:$T25)</f>
        <v/>
      </c>
      <c r="X88" s="7">
        <f>SUM('CED P&amp;L'!$R25:$T25)</f>
        <v/>
      </c>
      <c r="Y88" s="7">
        <f>SUM('HB P&amp;L'!$R25:$T25)</f>
        <v/>
      </c>
      <c r="Z88" s="7">
        <f>SUM('KIN P&amp;L'!$R25:$T25)</f>
        <v/>
      </c>
      <c r="AA88" s="7">
        <f>SUM('MER P&amp;L'!$R25:$T25)</f>
        <v/>
      </c>
      <c r="AB88" s="7">
        <f>SUM('SST P&amp;L'!$R25:$T25)</f>
        <v/>
      </c>
      <c r="AC88" s="7">
        <f>SUM('HDN P&amp;L'!$R25:$T25)</f>
        <v/>
      </c>
      <c r="AD88" s="7">
        <f>SUM('NDN P&amp;L'!$R25:$T25)</f>
        <v/>
      </c>
      <c r="AE88" s="7">
        <f>SUM('SDN P&amp;L'!$R25:$T25)</f>
        <v/>
      </c>
      <c r="AF88" s="7">
        <f>SUM('LE P&amp;L'!$R25:$T25)</f>
        <v/>
      </c>
      <c r="AG88" s="7">
        <f>SUM('WH P&amp;L'!$R25:$T25)</f>
        <v/>
      </c>
      <c r="AH88" s="7">
        <f>SUM('HS P&amp;L'!$R25:$T25)</f>
        <v/>
      </c>
      <c r="AI88" s="7">
        <f>SUM('FH P&amp;L'!$R25:$T25)</f>
        <v/>
      </c>
      <c r="AJ88" s="7">
        <f>SUM('HAB P&amp;L'!$R25:$T25)</f>
        <v/>
      </c>
      <c r="AK88" s="7">
        <f>SUM('SALT P&amp;L'!$R25:$T25)</f>
        <v/>
      </c>
      <c r="AL88" s="7">
        <f>SUM('KNL HO P&amp;L'!$R25:$T25)+SUM('CCL HO P&amp;L'!$R25:$T25)+SUM('YBHN HO P&amp;L'!$R25:$T25)+SUM('YBN HO P&amp;L'!$R25:$T25)+SUM('Moe2 P&amp;L'!$R25:$T25)</f>
        <v/>
      </c>
      <c r="AM88" s="93">
        <f>SUM(U88:AL88)</f>
        <v/>
      </c>
      <c r="AN88" s="7">
        <f>SUM('ABA P&amp;L'!$U25:$W25)</f>
        <v/>
      </c>
      <c r="AO88" s="7">
        <f>SUM('BK P&amp;L'!$U25:$W25)</f>
        <v/>
      </c>
      <c r="AP88" s="7">
        <f>SUM('BW P&amp;L'!$U25:$W25)</f>
        <v/>
      </c>
      <c r="AQ88" s="7">
        <f>SUM('CED P&amp;L'!$U25:$W25)</f>
        <v/>
      </c>
      <c r="AR88" s="7">
        <f>SUM('HB P&amp;L'!$U25:$W25)</f>
        <v/>
      </c>
      <c r="AS88" s="7">
        <f>SUM('KIN P&amp;L'!$U25:$W25)</f>
        <v/>
      </c>
      <c r="AT88" s="7">
        <f>SUM('MER P&amp;L'!$U25:$W25)</f>
        <v/>
      </c>
      <c r="AU88" s="7">
        <f>SUM('SST P&amp;L'!$U25:$W25)</f>
        <v/>
      </c>
      <c r="AV88" s="7">
        <f>SUM('HDN P&amp;L'!$U25:$W25)</f>
        <v/>
      </c>
      <c r="AW88" s="7">
        <f>SUM('NDN P&amp;L'!$U25:$W25)</f>
        <v/>
      </c>
      <c r="AX88" s="7">
        <f>SUM('SDN P&amp;L'!$U25:$W25)</f>
        <v/>
      </c>
      <c r="AY88" s="7">
        <f>SUM('LE P&amp;L'!$U25:$W25)</f>
        <v/>
      </c>
      <c r="AZ88" s="7">
        <f>SUM('WH P&amp;L'!$U25:$W25)</f>
        <v/>
      </c>
      <c r="BA88" s="7">
        <f>SUM('HS P&amp;L'!$U25:$W25)</f>
        <v/>
      </c>
      <c r="BB88" s="7">
        <f>SUM('FH P&amp;L'!$U25:$W25)</f>
        <v/>
      </c>
      <c r="BC88" s="7">
        <f>SUM('HAB P&amp;L'!$U25:$W25)</f>
        <v/>
      </c>
      <c r="BD88" s="7">
        <f>SUM('SALT P&amp;L'!$U25:$W25)</f>
        <v/>
      </c>
      <c r="BE88" s="7">
        <f>SUM('KNL HO P&amp;L'!$U25:$W25)+SUM('CCL HO P&amp;L'!$U25:$W25)+SUM('YBHN HO P&amp;L'!$U25:$W25)+SUM('YBN HO P&amp;L'!$U25:$W25)+SUM('Moe2 P&amp;L'!$U25:$W25)</f>
        <v/>
      </c>
      <c r="BF88" s="93">
        <f>SUM(AN88:BE88)</f>
        <v/>
      </c>
      <c r="BG88" s="7">
        <f>SUM('ABA P&amp;L'!$X25:$Z25)</f>
        <v/>
      </c>
      <c r="BH88" s="7">
        <f>SUM('BK P&amp;L'!$X25:$Z25)</f>
        <v/>
      </c>
      <c r="BI88" s="7">
        <f>SUM('BW P&amp;L'!$X25:$Z25)</f>
        <v/>
      </c>
      <c r="BJ88" s="7">
        <f>SUM('CED P&amp;L'!$X25:$Z25)</f>
        <v/>
      </c>
      <c r="BK88" s="7">
        <f>SUM('HB P&amp;L'!$X25:$Z25)</f>
        <v/>
      </c>
      <c r="BL88" s="7">
        <f>SUM('KIN P&amp;L'!$X25:$Z25)</f>
        <v/>
      </c>
      <c r="BM88" s="7">
        <f>SUM('MER P&amp;L'!$X25:$Z25)</f>
        <v/>
      </c>
      <c r="BN88" s="7">
        <f>SUM('SST P&amp;L'!$X25:$Z25)</f>
        <v/>
      </c>
      <c r="BO88" s="7">
        <f>SUM('HDN P&amp;L'!$X25:$Z25)</f>
        <v/>
      </c>
      <c r="BP88" s="7">
        <f>SUM('NDN P&amp;L'!$X25:$Z25)</f>
        <v/>
      </c>
      <c r="BQ88" s="7">
        <f>SUM('SDN P&amp;L'!$X25:$Z25)</f>
        <v/>
      </c>
      <c r="BR88" s="7">
        <f>SUM('LE P&amp;L'!$X25:$Z25)</f>
        <v/>
      </c>
      <c r="BS88" s="7">
        <f>SUM('WH P&amp;L'!$X25:$Z25)</f>
        <v/>
      </c>
      <c r="BT88" s="7">
        <f>SUM('HS P&amp;L'!$X25:$Z25)</f>
        <v/>
      </c>
      <c r="BU88" s="7">
        <f>SUM('FH P&amp;L'!$X25:$Z25)</f>
        <v/>
      </c>
      <c r="BV88" s="7">
        <f>SUM('HAB P&amp;L'!$X25:$Z25)</f>
        <v/>
      </c>
      <c r="BW88" s="7">
        <f>SUM('SALT P&amp;L'!$X25:$Z25)</f>
        <v/>
      </c>
      <c r="BX88" s="7">
        <f>SUM('KNL HO P&amp;L'!$X25:$Z25)+SUM('CCL HO P&amp;L'!$X25:$Z25)+SUM('YBHN HO P&amp;L'!$X25:$Z25)+SUM('YBN HO P&amp;L'!$X25:$Z25)+SUM('Moe2 P&amp;L'!$X25:$Z25)</f>
        <v/>
      </c>
      <c r="BY88" s="93">
        <f>SUM(BG88:BX88)</f>
        <v/>
      </c>
      <c r="BZ88" s="121">
        <f>BY88+BF88+AM88+T88</f>
        <v/>
      </c>
      <c r="CA88" s="98">
        <f>'GROUP TOTALS MONTHLY P&amp;L'!AB25</f>
        <v/>
      </c>
      <c r="CB88" s="94">
        <f>BZ88-CA88</f>
        <v/>
      </c>
    </row>
    <row r="89" hidden="1" s="393">
      <c r="A89" s="116" t="inlineStr">
        <is>
          <t>Childcare</t>
        </is>
      </c>
      <c r="B89" s="9">
        <f>SUM('ABA P&amp;L'!$O26:$Q26)</f>
        <v/>
      </c>
      <c r="C89" s="9">
        <f>SUM('BK P&amp;L'!$O26:$Q26)</f>
        <v/>
      </c>
      <c r="D89" s="9">
        <f>SUM('BW P&amp;L'!$O26:$Q26)</f>
        <v/>
      </c>
      <c r="E89" s="9">
        <f>SUM('CED P&amp;L'!$O26:$Q26)</f>
        <v/>
      </c>
      <c r="F89" s="9">
        <f>SUM('HB P&amp;L'!$O26:$Q26)</f>
        <v/>
      </c>
      <c r="G89" s="9">
        <f>SUM('KIN P&amp;L'!$O26:$Q26)</f>
        <v/>
      </c>
      <c r="H89" s="9">
        <f>SUM('MER P&amp;L'!$O26:$Q26)</f>
        <v/>
      </c>
      <c r="I89" s="9">
        <f>SUM('SST P&amp;L'!$O26:$Q26)</f>
        <v/>
      </c>
      <c r="J89" s="9">
        <f>SUM('HDN P&amp;L'!$O26:$Q26)</f>
        <v/>
      </c>
      <c r="K89" s="9">
        <f>SUM('NDN P&amp;L'!$O26:$Q26)</f>
        <v/>
      </c>
      <c r="L89" s="9">
        <f>SUM('SDN P&amp;L'!$O26:$Q26)</f>
        <v/>
      </c>
      <c r="M89" s="9">
        <f>SUM('LE P&amp;L'!$O26:$Q26)</f>
        <v/>
      </c>
      <c r="N89" s="9">
        <f>SUM('WH P&amp;L'!$O26:$Q26)</f>
        <v/>
      </c>
      <c r="O89" s="9">
        <f>SUM('HS P&amp;L'!$O26:$Q26)</f>
        <v/>
      </c>
      <c r="P89" s="9">
        <f>SUM('FH P&amp;L'!$O26:$Q26)</f>
        <v/>
      </c>
      <c r="Q89" s="9">
        <f>SUM('HAB P&amp;L'!$O26:$Q26)</f>
        <v/>
      </c>
      <c r="R89" s="9">
        <f>SUM('SALT P&amp;L'!$O26:$Q26)</f>
        <v/>
      </c>
      <c r="S89" s="9">
        <f>SUM('KNL HO P&amp;L'!$O26:$Q26)+SUM('CCL HO P&amp;L'!$O26:$Q26)+SUM('YBHN HO P&amp;L'!$O26:$Q26)+SUM('YBN HO P&amp;L'!$O26:$Q26)+SUM('Moe2 P&amp;L'!$O26:$Q26)</f>
        <v/>
      </c>
      <c r="T89" s="93">
        <f>SUM(B89:S89)</f>
        <v/>
      </c>
      <c r="U89" s="9">
        <f>SUM('ABA P&amp;L'!$R26:$T26)</f>
        <v/>
      </c>
      <c r="V89" s="9">
        <f>SUM('BK P&amp;L'!$R26:$T26)</f>
        <v/>
      </c>
      <c r="W89" s="9">
        <f>SUM('BW P&amp;L'!$R26:$T26)</f>
        <v/>
      </c>
      <c r="X89" s="9">
        <f>SUM('CED P&amp;L'!$R26:$T26)</f>
        <v/>
      </c>
      <c r="Y89" s="9">
        <f>SUM('HB P&amp;L'!$R26:$T26)</f>
        <v/>
      </c>
      <c r="Z89" s="9">
        <f>SUM('KIN P&amp;L'!$R26:$T26)</f>
        <v/>
      </c>
      <c r="AA89" s="9">
        <f>SUM('MER P&amp;L'!$R26:$T26)</f>
        <v/>
      </c>
      <c r="AB89" s="9">
        <f>SUM('SST P&amp;L'!$R26:$T26)</f>
        <v/>
      </c>
      <c r="AC89" s="9">
        <f>SUM('HDN P&amp;L'!$R26:$T26)</f>
        <v/>
      </c>
      <c r="AD89" s="9">
        <f>SUM('NDN P&amp;L'!$R26:$T26)</f>
        <v/>
      </c>
      <c r="AE89" s="9">
        <f>SUM('SDN P&amp;L'!$R26:$T26)</f>
        <v/>
      </c>
      <c r="AF89" s="9">
        <f>SUM('LE P&amp;L'!$R26:$T26)</f>
        <v/>
      </c>
      <c r="AG89" s="9">
        <f>SUM('WH P&amp;L'!$R26:$T26)</f>
        <v/>
      </c>
      <c r="AH89" s="9">
        <f>SUM('HS P&amp;L'!$R26:$T26)</f>
        <v/>
      </c>
      <c r="AI89" s="9">
        <f>SUM('FH P&amp;L'!$R26:$T26)</f>
        <v/>
      </c>
      <c r="AJ89" s="9">
        <f>SUM('HAB P&amp;L'!$R26:$T26)</f>
        <v/>
      </c>
      <c r="AK89" s="9">
        <f>SUM('SALT P&amp;L'!$R26:$T26)</f>
        <v/>
      </c>
      <c r="AL89" s="9">
        <f>SUM('KNL HO P&amp;L'!$R26:$T26)+SUM('CCL HO P&amp;L'!$R26:$T26)+SUM('YBHN HO P&amp;L'!$R26:$T26)+SUM('YBN HO P&amp;L'!$R26:$T26)+SUM('Moe2 P&amp;L'!$R26:$T26)</f>
        <v/>
      </c>
      <c r="AM89" s="93">
        <f>SUM(U89:AL89)</f>
        <v/>
      </c>
      <c r="AN89" s="9">
        <f>SUM('ABA P&amp;L'!$U26:$W26)</f>
        <v/>
      </c>
      <c r="AO89" s="9">
        <f>SUM('BK P&amp;L'!$U26:$W26)</f>
        <v/>
      </c>
      <c r="AP89" s="9">
        <f>SUM('BW P&amp;L'!$U26:$W26)</f>
        <v/>
      </c>
      <c r="AQ89" s="9">
        <f>SUM('CED P&amp;L'!$U26:$W26)</f>
        <v/>
      </c>
      <c r="AR89" s="9">
        <f>SUM('HB P&amp;L'!$U26:$W26)</f>
        <v/>
      </c>
      <c r="AS89" s="9">
        <f>SUM('KIN P&amp;L'!$U26:$W26)</f>
        <v/>
      </c>
      <c r="AT89" s="9">
        <f>SUM('MER P&amp;L'!$U26:$W26)</f>
        <v/>
      </c>
      <c r="AU89" s="9">
        <f>SUM('SST P&amp;L'!$U26:$W26)</f>
        <v/>
      </c>
      <c r="AV89" s="9">
        <f>SUM('HDN P&amp;L'!$U26:$W26)</f>
        <v/>
      </c>
      <c r="AW89" s="9">
        <f>SUM('NDN P&amp;L'!$U26:$W26)</f>
        <v/>
      </c>
      <c r="AX89" s="9">
        <f>SUM('SDN P&amp;L'!$U26:$W26)</f>
        <v/>
      </c>
      <c r="AY89" s="9">
        <f>SUM('LE P&amp;L'!$U26:$W26)</f>
        <v/>
      </c>
      <c r="AZ89" s="9">
        <f>SUM('WH P&amp;L'!$U26:$W26)</f>
        <v/>
      </c>
      <c r="BA89" s="9">
        <f>SUM('HS P&amp;L'!$U26:$W26)</f>
        <v/>
      </c>
      <c r="BB89" s="9">
        <f>SUM('FH P&amp;L'!$U26:$W26)</f>
        <v/>
      </c>
      <c r="BC89" s="9">
        <f>SUM('HAB P&amp;L'!$U26:$W26)</f>
        <v/>
      </c>
      <c r="BD89" s="9">
        <f>SUM('SALT P&amp;L'!$U26:$W26)</f>
        <v/>
      </c>
      <c r="BE89" s="9">
        <f>SUM('KNL HO P&amp;L'!$U26:$W26)+SUM('CCL HO P&amp;L'!$U26:$W26)+SUM('YBHN HO P&amp;L'!$U26:$W26)+SUM('YBN HO P&amp;L'!$U26:$W26)+SUM('Moe2 P&amp;L'!$U26:$W26)</f>
        <v/>
      </c>
      <c r="BF89" s="93">
        <f>SUM(AN89:BE89)</f>
        <v/>
      </c>
      <c r="BG89" s="9">
        <f>SUM('ABA P&amp;L'!$X26:$Z26)</f>
        <v/>
      </c>
      <c r="BH89" s="9">
        <f>SUM('BK P&amp;L'!$X26:$Z26)</f>
        <v/>
      </c>
      <c r="BI89" s="9">
        <f>SUM('BW P&amp;L'!$X26:$Z26)</f>
        <v/>
      </c>
      <c r="BJ89" s="9">
        <f>SUM('CED P&amp;L'!$X26:$Z26)</f>
        <v/>
      </c>
      <c r="BK89" s="9">
        <f>SUM('HB P&amp;L'!$X26:$Z26)</f>
        <v/>
      </c>
      <c r="BL89" s="9">
        <f>SUM('KIN P&amp;L'!$X26:$Z26)</f>
        <v/>
      </c>
      <c r="BM89" s="9">
        <f>SUM('MER P&amp;L'!$X26:$Z26)</f>
        <v/>
      </c>
      <c r="BN89" s="9">
        <f>SUM('SST P&amp;L'!$X26:$Z26)</f>
        <v/>
      </c>
      <c r="BO89" s="9">
        <f>SUM('HDN P&amp;L'!$X26:$Z26)</f>
        <v/>
      </c>
      <c r="BP89" s="9">
        <f>SUM('NDN P&amp;L'!$X26:$Z26)</f>
        <v/>
      </c>
      <c r="BQ89" s="9">
        <f>SUM('SDN P&amp;L'!$X26:$Z26)</f>
        <v/>
      </c>
      <c r="BR89" s="9">
        <f>SUM('LE P&amp;L'!$X26:$Z26)</f>
        <v/>
      </c>
      <c r="BS89" s="9">
        <f>SUM('WH P&amp;L'!$X26:$Z26)</f>
        <v/>
      </c>
      <c r="BT89" s="9">
        <f>SUM('HS P&amp;L'!$X26:$Z26)</f>
        <v/>
      </c>
      <c r="BU89" s="9">
        <f>SUM('FH P&amp;L'!$X26:$Z26)</f>
        <v/>
      </c>
      <c r="BV89" s="9">
        <f>SUM('HAB P&amp;L'!$X26:$Z26)</f>
        <v/>
      </c>
      <c r="BW89" s="9">
        <f>SUM('SALT P&amp;L'!$X26:$Z26)</f>
        <v/>
      </c>
      <c r="BX89" s="9">
        <f>SUM('KNL HO P&amp;L'!$X26:$Z26)+SUM('CCL HO P&amp;L'!$X26:$Z26)+SUM('YBHN HO P&amp;L'!$X26:$Z26)+SUM('YBN HO P&amp;L'!$X26:$Z26)+SUM('Moe2 P&amp;L'!$X26:$Z26)</f>
        <v/>
      </c>
      <c r="BY89" s="93">
        <f>SUM(BG89:BX89)</f>
        <v/>
      </c>
      <c r="BZ89" s="121">
        <f>BY89+BF89+AM89+T89</f>
        <v/>
      </c>
      <c r="CA89" s="98">
        <f>'GROUP TOTALS MONTHLY P&amp;L'!AB26</f>
        <v/>
      </c>
      <c r="CB89" s="94">
        <f>BZ89-CA89</f>
        <v/>
      </c>
    </row>
    <row r="90" hidden="1" s="393">
      <c r="A90" s="120" t="inlineStr">
        <is>
          <t>Catering Costs</t>
        </is>
      </c>
      <c r="B90" s="11">
        <f>SUM('ABA P&amp;L'!$O27:$Q27)</f>
        <v/>
      </c>
      <c r="C90" s="11">
        <f>SUM('BK P&amp;L'!$O27:$Q27)</f>
        <v/>
      </c>
      <c r="D90" s="11">
        <f>SUM('BW P&amp;L'!$O27:$Q27)</f>
        <v/>
      </c>
      <c r="E90" s="11">
        <f>SUM('CED P&amp;L'!$O27:$Q27)</f>
        <v/>
      </c>
      <c r="F90" s="11">
        <f>SUM('HB P&amp;L'!$O27:$Q27)</f>
        <v/>
      </c>
      <c r="G90" s="11">
        <f>SUM('KIN P&amp;L'!$O27:$Q27)</f>
        <v/>
      </c>
      <c r="H90" s="11">
        <f>SUM('MER P&amp;L'!$O27:$Q27)</f>
        <v/>
      </c>
      <c r="I90" s="11">
        <f>SUM('SST P&amp;L'!$O27:$Q27)</f>
        <v/>
      </c>
      <c r="J90" s="11">
        <f>SUM('HDN P&amp;L'!$O27:$Q27)</f>
        <v/>
      </c>
      <c r="K90" s="11">
        <f>SUM('NDN P&amp;L'!$O27:$Q27)</f>
        <v/>
      </c>
      <c r="L90" s="11">
        <f>SUM('SDN P&amp;L'!$O27:$Q27)</f>
        <v/>
      </c>
      <c r="M90" s="11">
        <f>SUM('LE P&amp;L'!$O27:$Q27)</f>
        <v/>
      </c>
      <c r="N90" s="11">
        <f>SUM('WH P&amp;L'!$O27:$Q27)</f>
        <v/>
      </c>
      <c r="O90" s="11">
        <f>SUM('HS P&amp;L'!$O27:$Q27)</f>
        <v/>
      </c>
      <c r="P90" s="11">
        <f>SUM('FH P&amp;L'!$O27:$Q27)</f>
        <v/>
      </c>
      <c r="Q90" s="11">
        <f>SUM('HAB P&amp;L'!$O27:$Q27)</f>
        <v/>
      </c>
      <c r="R90" s="11">
        <f>SUM('SALT P&amp;L'!$O27:$Q27)</f>
        <v/>
      </c>
      <c r="S90" s="11">
        <f>SUM('KNL HO P&amp;L'!$O27:$Q27)+SUM('CCL HO P&amp;L'!$O27:$Q27)+SUM('YBHN HO P&amp;L'!$O27:$Q27)+SUM('YBN HO P&amp;L'!$O27:$Q27)+SUM('Moe2 P&amp;L'!$O27:$Q27)</f>
        <v/>
      </c>
      <c r="T90" s="93">
        <f>SUM(B90:S90)</f>
        <v/>
      </c>
      <c r="U90" s="11">
        <f>SUM('ABA P&amp;L'!$R27:$T27)</f>
        <v/>
      </c>
      <c r="V90" s="11">
        <f>SUM('BK P&amp;L'!$R27:$T27)</f>
        <v/>
      </c>
      <c r="W90" s="11">
        <f>SUM('BW P&amp;L'!$R27:$T27)</f>
        <v/>
      </c>
      <c r="X90" s="11">
        <f>SUM('CED P&amp;L'!$R27:$T27)</f>
        <v/>
      </c>
      <c r="Y90" s="11">
        <f>SUM('HB P&amp;L'!$R27:$T27)</f>
        <v/>
      </c>
      <c r="Z90" s="11">
        <f>SUM('KIN P&amp;L'!$R27:$T27)</f>
        <v/>
      </c>
      <c r="AA90" s="11">
        <f>SUM('MER P&amp;L'!$R27:$T27)</f>
        <v/>
      </c>
      <c r="AB90" s="11">
        <f>SUM('SST P&amp;L'!$R27:$T27)</f>
        <v/>
      </c>
      <c r="AC90" s="11">
        <f>SUM('HDN P&amp;L'!$R27:$T27)</f>
        <v/>
      </c>
      <c r="AD90" s="11">
        <f>SUM('NDN P&amp;L'!$R27:$T27)</f>
        <v/>
      </c>
      <c r="AE90" s="11">
        <f>SUM('SDN P&amp;L'!$R27:$T27)</f>
        <v/>
      </c>
      <c r="AF90" s="11">
        <f>SUM('LE P&amp;L'!$R27:$T27)</f>
        <v/>
      </c>
      <c r="AG90" s="11">
        <f>SUM('WH P&amp;L'!$R27:$T27)</f>
        <v/>
      </c>
      <c r="AH90" s="11">
        <f>SUM('HS P&amp;L'!$R27:$T27)</f>
        <v/>
      </c>
      <c r="AI90" s="11">
        <f>SUM('FH P&amp;L'!$R27:$T27)</f>
        <v/>
      </c>
      <c r="AJ90" s="11">
        <f>SUM('HAB P&amp;L'!$R27:$T27)</f>
        <v/>
      </c>
      <c r="AK90" s="11">
        <f>SUM('SALT P&amp;L'!$R27:$T27)</f>
        <v/>
      </c>
      <c r="AL90" s="11">
        <f>SUM('KNL HO P&amp;L'!$R27:$T27)+SUM('CCL HO P&amp;L'!$R27:$T27)+SUM('YBHN HO P&amp;L'!$R27:$T27)+SUM('YBN HO P&amp;L'!$R27:$T27)+SUM('Moe2 P&amp;L'!$R27:$T27)</f>
        <v/>
      </c>
      <c r="AM90" s="93">
        <f>SUM(U90:AL90)</f>
        <v/>
      </c>
      <c r="AN90" s="11">
        <f>SUM('ABA P&amp;L'!$U27:$W27)</f>
        <v/>
      </c>
      <c r="AO90" s="11">
        <f>SUM('BK P&amp;L'!$U27:$W27)</f>
        <v/>
      </c>
      <c r="AP90" s="11">
        <f>SUM('BW P&amp;L'!$U27:$W27)</f>
        <v/>
      </c>
      <c r="AQ90" s="11">
        <f>SUM('CED P&amp;L'!$U27:$W27)</f>
        <v/>
      </c>
      <c r="AR90" s="11">
        <f>SUM('HB P&amp;L'!$U27:$W27)</f>
        <v/>
      </c>
      <c r="AS90" s="11">
        <f>SUM('KIN P&amp;L'!$U27:$W27)</f>
        <v/>
      </c>
      <c r="AT90" s="11">
        <f>SUM('MER P&amp;L'!$U27:$W27)</f>
        <v/>
      </c>
      <c r="AU90" s="11">
        <f>SUM('SST P&amp;L'!$U27:$W27)</f>
        <v/>
      </c>
      <c r="AV90" s="11">
        <f>SUM('HDN P&amp;L'!$U27:$W27)</f>
        <v/>
      </c>
      <c r="AW90" s="11">
        <f>SUM('NDN P&amp;L'!$U27:$W27)</f>
        <v/>
      </c>
      <c r="AX90" s="11">
        <f>SUM('SDN P&amp;L'!$U27:$W27)</f>
        <v/>
      </c>
      <c r="AY90" s="11">
        <f>SUM('LE P&amp;L'!$U27:$W27)</f>
        <v/>
      </c>
      <c r="AZ90" s="11">
        <f>SUM('WH P&amp;L'!$U27:$W27)</f>
        <v/>
      </c>
      <c r="BA90" s="11">
        <f>SUM('HS P&amp;L'!$U27:$W27)</f>
        <v/>
      </c>
      <c r="BB90" s="11">
        <f>SUM('FH P&amp;L'!$U27:$W27)</f>
        <v/>
      </c>
      <c r="BC90" s="11">
        <f>SUM('HAB P&amp;L'!$U27:$W27)</f>
        <v/>
      </c>
      <c r="BD90" s="11">
        <f>SUM('SALT P&amp;L'!$U27:$W27)</f>
        <v/>
      </c>
      <c r="BE90" s="11">
        <f>SUM('KNL HO P&amp;L'!$U27:$W27)+SUM('CCL HO P&amp;L'!$U27:$W27)+SUM('YBHN HO P&amp;L'!$U27:$W27)+SUM('YBN HO P&amp;L'!$U27:$W27)+SUM('Moe2 P&amp;L'!$U27:$W27)</f>
        <v/>
      </c>
      <c r="BF90" s="93">
        <f>SUM(AN90:BE90)</f>
        <v/>
      </c>
      <c r="BG90" s="11">
        <f>SUM('ABA P&amp;L'!$X27:$Z27)</f>
        <v/>
      </c>
      <c r="BH90" s="11">
        <f>SUM('BK P&amp;L'!$X27:$Z27)</f>
        <v/>
      </c>
      <c r="BI90" s="11">
        <f>SUM('BW P&amp;L'!$X27:$Z27)</f>
        <v/>
      </c>
      <c r="BJ90" s="11">
        <f>SUM('CED P&amp;L'!$X27:$Z27)</f>
        <v/>
      </c>
      <c r="BK90" s="11">
        <f>SUM('HB P&amp;L'!$X27:$Z27)</f>
        <v/>
      </c>
      <c r="BL90" s="11">
        <f>SUM('KIN P&amp;L'!$X27:$Z27)</f>
        <v/>
      </c>
      <c r="BM90" s="11">
        <f>SUM('MER P&amp;L'!$X27:$Z27)</f>
        <v/>
      </c>
      <c r="BN90" s="11">
        <f>SUM('SST P&amp;L'!$X27:$Z27)</f>
        <v/>
      </c>
      <c r="BO90" s="11">
        <f>SUM('HDN P&amp;L'!$X27:$Z27)</f>
        <v/>
      </c>
      <c r="BP90" s="11">
        <f>SUM('NDN P&amp;L'!$X27:$Z27)</f>
        <v/>
      </c>
      <c r="BQ90" s="11">
        <f>SUM('SDN P&amp;L'!$X27:$Z27)</f>
        <v/>
      </c>
      <c r="BR90" s="11">
        <f>SUM('LE P&amp;L'!$X27:$Z27)</f>
        <v/>
      </c>
      <c r="BS90" s="11">
        <f>SUM('WH P&amp;L'!$X27:$Z27)</f>
        <v/>
      </c>
      <c r="BT90" s="11">
        <f>SUM('HS P&amp;L'!$X27:$Z27)</f>
        <v/>
      </c>
      <c r="BU90" s="11">
        <f>SUM('FH P&amp;L'!$X27:$Z27)</f>
        <v/>
      </c>
      <c r="BV90" s="11">
        <f>SUM('HAB P&amp;L'!$X27:$Z27)</f>
        <v/>
      </c>
      <c r="BW90" s="11">
        <f>SUM('SALT P&amp;L'!$X27:$Z27)</f>
        <v/>
      </c>
      <c r="BX90" s="11">
        <f>SUM('KNL HO P&amp;L'!$X27:$Z27)+SUM('CCL HO P&amp;L'!$X27:$Z27)+SUM('YBHN HO P&amp;L'!$X27:$Z27)+SUM('YBN HO P&amp;L'!$X27:$Z27)+SUM('Moe2 P&amp;L'!$X27:$Z27)</f>
        <v/>
      </c>
      <c r="BY90" s="93">
        <f>SUM(BG90:BX90)</f>
        <v/>
      </c>
      <c r="BZ90" s="121">
        <f>BY90+BF90+AM90+T90</f>
        <v/>
      </c>
      <c r="CA90" s="98">
        <f>'GROUP TOTALS MONTHLY P&amp;L'!AB27</f>
        <v/>
      </c>
      <c r="CB90" s="94">
        <f>BZ90-CA90</f>
        <v/>
      </c>
      <c r="CC90" s="98" t="n"/>
    </row>
    <row r="91" hidden="1" s="393">
      <c r="A91" s="120" t="inlineStr">
        <is>
          <t>Toys and Games</t>
        </is>
      </c>
      <c r="B91" s="11">
        <f>SUM('ABA P&amp;L'!$O28:$Q28)</f>
        <v/>
      </c>
      <c r="C91" s="11">
        <f>SUM('BK P&amp;L'!$O28:$Q28)</f>
        <v/>
      </c>
      <c r="D91" s="11">
        <f>SUM('BW P&amp;L'!$O28:$Q28)</f>
        <v/>
      </c>
      <c r="E91" s="11">
        <f>SUM('CED P&amp;L'!$O28:$Q28)</f>
        <v/>
      </c>
      <c r="F91" s="11">
        <f>SUM('HB P&amp;L'!$O28:$Q28)</f>
        <v/>
      </c>
      <c r="G91" s="11">
        <f>SUM('KIN P&amp;L'!$O28:$Q28)</f>
        <v/>
      </c>
      <c r="H91" s="11">
        <f>SUM('MER P&amp;L'!$O28:$Q28)</f>
        <v/>
      </c>
      <c r="I91" s="11">
        <f>SUM('SST P&amp;L'!$O28:$Q28)</f>
        <v/>
      </c>
      <c r="J91" s="11">
        <f>SUM('HDN P&amp;L'!$O28:$Q28)</f>
        <v/>
      </c>
      <c r="K91" s="11">
        <f>SUM('NDN P&amp;L'!$O28:$Q28)</f>
        <v/>
      </c>
      <c r="L91" s="11">
        <f>SUM('SDN P&amp;L'!$O28:$Q28)</f>
        <v/>
      </c>
      <c r="M91" s="11">
        <f>SUM('LE P&amp;L'!$O28:$Q28)</f>
        <v/>
      </c>
      <c r="N91" s="11">
        <f>SUM('WH P&amp;L'!$O28:$Q28)</f>
        <v/>
      </c>
      <c r="O91" s="11">
        <f>SUM('HS P&amp;L'!$O28:$Q28)</f>
        <v/>
      </c>
      <c r="P91" s="11">
        <f>SUM('FH P&amp;L'!$O28:$Q28)</f>
        <v/>
      </c>
      <c r="Q91" s="11">
        <f>SUM('HAB P&amp;L'!$O28:$Q28)</f>
        <v/>
      </c>
      <c r="R91" s="11">
        <f>SUM('SALT P&amp;L'!$O28:$Q28)</f>
        <v/>
      </c>
      <c r="S91" s="11">
        <f>SUM('KNL HO P&amp;L'!$O28:$Q28)+SUM('CCL HO P&amp;L'!$O28:$Q28)+SUM('YBHN HO P&amp;L'!$O28:$Q28)+SUM('YBN HO P&amp;L'!$O28:$Q28)+SUM('Moe2 P&amp;L'!$O28:$Q28)</f>
        <v/>
      </c>
      <c r="T91" s="93">
        <f>SUM(B91:S91)</f>
        <v/>
      </c>
      <c r="U91" s="11">
        <f>SUM('ABA P&amp;L'!$R28:$T28)</f>
        <v/>
      </c>
      <c r="V91" s="11">
        <f>SUM('BK P&amp;L'!$R28:$T28)</f>
        <v/>
      </c>
      <c r="W91" s="11">
        <f>SUM('BW P&amp;L'!$R28:$T28)</f>
        <v/>
      </c>
      <c r="X91" s="11">
        <f>SUM('CED P&amp;L'!$R28:$T28)</f>
        <v/>
      </c>
      <c r="Y91" s="11">
        <f>SUM('HB P&amp;L'!$R28:$T28)</f>
        <v/>
      </c>
      <c r="Z91" s="11">
        <f>SUM('KIN P&amp;L'!$R28:$T28)</f>
        <v/>
      </c>
      <c r="AA91" s="11">
        <f>SUM('MER P&amp;L'!$R28:$T28)</f>
        <v/>
      </c>
      <c r="AB91" s="11">
        <f>SUM('SST P&amp;L'!$R28:$T28)</f>
        <v/>
      </c>
      <c r="AC91" s="11">
        <f>SUM('HDN P&amp;L'!$R28:$T28)</f>
        <v/>
      </c>
      <c r="AD91" s="11">
        <f>SUM('NDN P&amp;L'!$R28:$T28)</f>
        <v/>
      </c>
      <c r="AE91" s="11">
        <f>SUM('SDN P&amp;L'!$R28:$T28)</f>
        <v/>
      </c>
      <c r="AF91" s="11">
        <f>SUM('LE P&amp;L'!$R28:$T28)</f>
        <v/>
      </c>
      <c r="AG91" s="11">
        <f>SUM('WH P&amp;L'!$R28:$T28)</f>
        <v/>
      </c>
      <c r="AH91" s="11">
        <f>SUM('HS P&amp;L'!$R28:$T28)</f>
        <v/>
      </c>
      <c r="AI91" s="11">
        <f>SUM('FH P&amp;L'!$R28:$T28)</f>
        <v/>
      </c>
      <c r="AJ91" s="11">
        <f>SUM('HAB P&amp;L'!$R28:$T28)</f>
        <v/>
      </c>
      <c r="AK91" s="11">
        <f>SUM('SALT P&amp;L'!$R28:$T28)</f>
        <v/>
      </c>
      <c r="AL91" s="11">
        <f>SUM('KNL HO P&amp;L'!$R28:$T28)+SUM('CCL HO P&amp;L'!$R28:$T28)+SUM('YBHN HO P&amp;L'!$R28:$T28)+SUM('YBN HO P&amp;L'!$R28:$T28)+SUM('Moe2 P&amp;L'!$R28:$T28)</f>
        <v/>
      </c>
      <c r="AM91" s="93">
        <f>SUM(U91:AL91)</f>
        <v/>
      </c>
      <c r="AN91" s="11">
        <f>SUM('ABA P&amp;L'!$U28:$W28)</f>
        <v/>
      </c>
      <c r="AO91" s="11">
        <f>SUM('BK P&amp;L'!$U28:$W28)</f>
        <v/>
      </c>
      <c r="AP91" s="11">
        <f>SUM('BW P&amp;L'!$U28:$W28)</f>
        <v/>
      </c>
      <c r="AQ91" s="11">
        <f>SUM('CED P&amp;L'!$U28:$W28)</f>
        <v/>
      </c>
      <c r="AR91" s="11">
        <f>SUM('HB P&amp;L'!$U28:$W28)</f>
        <v/>
      </c>
      <c r="AS91" s="11">
        <f>SUM('KIN P&amp;L'!$U28:$W28)</f>
        <v/>
      </c>
      <c r="AT91" s="11">
        <f>SUM('MER P&amp;L'!$U28:$W28)</f>
        <v/>
      </c>
      <c r="AU91" s="11">
        <f>SUM('SST P&amp;L'!$U28:$W28)</f>
        <v/>
      </c>
      <c r="AV91" s="11">
        <f>SUM('HDN P&amp;L'!$U28:$W28)</f>
        <v/>
      </c>
      <c r="AW91" s="11">
        <f>SUM('NDN P&amp;L'!$U28:$W28)</f>
        <v/>
      </c>
      <c r="AX91" s="11">
        <f>SUM('SDN P&amp;L'!$U28:$W28)</f>
        <v/>
      </c>
      <c r="AY91" s="11">
        <f>SUM('LE P&amp;L'!$U28:$W28)</f>
        <v/>
      </c>
      <c r="AZ91" s="11">
        <f>SUM('WH P&amp;L'!$U28:$W28)</f>
        <v/>
      </c>
      <c r="BA91" s="11">
        <f>SUM('HS P&amp;L'!$U28:$W28)</f>
        <v/>
      </c>
      <c r="BB91" s="11">
        <f>SUM('FH P&amp;L'!$U28:$W28)</f>
        <v/>
      </c>
      <c r="BC91" s="11">
        <f>SUM('HAB P&amp;L'!$U28:$W28)</f>
        <v/>
      </c>
      <c r="BD91" s="11">
        <f>SUM('SALT P&amp;L'!$U28:$W28)</f>
        <v/>
      </c>
      <c r="BE91" s="11">
        <f>SUM('KNL HO P&amp;L'!$U28:$W28)+SUM('CCL HO P&amp;L'!$U28:$W28)+SUM('YBHN HO P&amp;L'!$U28:$W28)+SUM('YBN HO P&amp;L'!$U28:$W28)+SUM('Moe2 P&amp;L'!$U28:$W28)</f>
        <v/>
      </c>
      <c r="BF91" s="93">
        <f>SUM(AN91:BE91)</f>
        <v/>
      </c>
      <c r="BG91" s="11">
        <f>SUM('ABA P&amp;L'!$X28:$Z28)</f>
        <v/>
      </c>
      <c r="BH91" s="11">
        <f>SUM('BK P&amp;L'!$X28:$Z28)</f>
        <v/>
      </c>
      <c r="BI91" s="11">
        <f>SUM('BW P&amp;L'!$X28:$Z28)</f>
        <v/>
      </c>
      <c r="BJ91" s="11">
        <f>SUM('CED P&amp;L'!$X28:$Z28)</f>
        <v/>
      </c>
      <c r="BK91" s="11">
        <f>SUM('HB P&amp;L'!$X28:$Z28)</f>
        <v/>
      </c>
      <c r="BL91" s="11">
        <f>SUM('KIN P&amp;L'!$X28:$Z28)</f>
        <v/>
      </c>
      <c r="BM91" s="11">
        <f>SUM('MER P&amp;L'!$X28:$Z28)</f>
        <v/>
      </c>
      <c r="BN91" s="11">
        <f>SUM('SST P&amp;L'!$X28:$Z28)</f>
        <v/>
      </c>
      <c r="BO91" s="11">
        <f>SUM('HDN P&amp;L'!$X28:$Z28)</f>
        <v/>
      </c>
      <c r="BP91" s="11">
        <f>SUM('NDN P&amp;L'!$X28:$Z28)</f>
        <v/>
      </c>
      <c r="BQ91" s="11">
        <f>SUM('SDN P&amp;L'!$X28:$Z28)</f>
        <v/>
      </c>
      <c r="BR91" s="11">
        <f>SUM('LE P&amp;L'!$X28:$Z28)</f>
        <v/>
      </c>
      <c r="BS91" s="11">
        <f>SUM('WH P&amp;L'!$X28:$Z28)</f>
        <v/>
      </c>
      <c r="BT91" s="11">
        <f>SUM('HS P&amp;L'!$X28:$Z28)</f>
        <v/>
      </c>
      <c r="BU91" s="11">
        <f>SUM('FH P&amp;L'!$X28:$Z28)</f>
        <v/>
      </c>
      <c r="BV91" s="11">
        <f>SUM('HAB P&amp;L'!$X28:$Z28)</f>
        <v/>
      </c>
      <c r="BW91" s="11">
        <f>SUM('SALT P&amp;L'!$X28:$Z28)</f>
        <v/>
      </c>
      <c r="BX91" s="11">
        <f>SUM('KNL HO P&amp;L'!$X28:$Z28)+SUM('CCL HO P&amp;L'!$X28:$Z28)+SUM('YBHN HO P&amp;L'!$X28:$Z28)+SUM('YBN HO P&amp;L'!$X28:$Z28)+SUM('Moe2 P&amp;L'!$X28:$Z28)</f>
        <v/>
      </c>
      <c r="BY91" s="93">
        <f>SUM(BG91:BX91)</f>
        <v/>
      </c>
      <c r="BZ91" s="121">
        <f>BY91+BF91+AM91+T91</f>
        <v/>
      </c>
      <c r="CA91" s="98">
        <f>'GROUP TOTALS MONTHLY P&amp;L'!AB28</f>
        <v/>
      </c>
      <c r="CB91" s="94">
        <f>BZ91-CA91</f>
        <v/>
      </c>
      <c r="CC91" s="98" t="inlineStr">
        <is>
          <t>Incorrect Setting codes</t>
        </is>
      </c>
    </row>
    <row r="92" hidden="1" s="393">
      <c r="A92" s="120" t="inlineStr">
        <is>
          <t>Art Materials</t>
        </is>
      </c>
      <c r="B92" s="11">
        <f>SUM('ABA P&amp;L'!$O29:$Q29)</f>
        <v/>
      </c>
      <c r="C92" s="11">
        <f>SUM('BK P&amp;L'!$O29:$Q29)</f>
        <v/>
      </c>
      <c r="D92" s="11">
        <f>SUM('BW P&amp;L'!$O29:$Q29)</f>
        <v/>
      </c>
      <c r="E92" s="11">
        <f>SUM('CED P&amp;L'!$O29:$Q29)</f>
        <v/>
      </c>
      <c r="F92" s="11">
        <f>SUM('HB P&amp;L'!$O29:$Q29)</f>
        <v/>
      </c>
      <c r="G92" s="11">
        <f>SUM('KIN P&amp;L'!$O29:$Q29)</f>
        <v/>
      </c>
      <c r="H92" s="11">
        <f>SUM('MER P&amp;L'!$O29:$Q29)</f>
        <v/>
      </c>
      <c r="I92" s="11">
        <f>SUM('SST P&amp;L'!$O29:$Q29)</f>
        <v/>
      </c>
      <c r="J92" s="11">
        <f>SUM('HDN P&amp;L'!$O29:$Q29)</f>
        <v/>
      </c>
      <c r="K92" s="11">
        <f>SUM('NDN P&amp;L'!$O29:$Q29)</f>
        <v/>
      </c>
      <c r="L92" s="11">
        <f>SUM('SDN P&amp;L'!$O29:$Q29)</f>
        <v/>
      </c>
      <c r="M92" s="11">
        <f>SUM('LE P&amp;L'!$O29:$Q29)</f>
        <v/>
      </c>
      <c r="N92" s="11">
        <f>SUM('WH P&amp;L'!$O29:$Q29)</f>
        <v/>
      </c>
      <c r="O92" s="11">
        <f>SUM('HS P&amp;L'!$O29:$Q29)</f>
        <v/>
      </c>
      <c r="P92" s="11">
        <f>SUM('FH P&amp;L'!$O29:$Q29)</f>
        <v/>
      </c>
      <c r="Q92" s="11">
        <f>SUM('HAB P&amp;L'!$O29:$Q29)</f>
        <v/>
      </c>
      <c r="R92" s="11">
        <f>SUM('SALT P&amp;L'!$O29:$Q29)</f>
        <v/>
      </c>
      <c r="S92" s="11">
        <f>SUM('KNL HO P&amp;L'!$O29:$Q29)+SUM('CCL HO P&amp;L'!$O29:$Q29)+SUM('YBHN HO P&amp;L'!$O29:$Q29)+SUM('YBN HO P&amp;L'!$O29:$Q29)+SUM('Moe2 P&amp;L'!$O29:$Q29)</f>
        <v/>
      </c>
      <c r="T92" s="93">
        <f>SUM(B92:S92)</f>
        <v/>
      </c>
      <c r="U92" s="11">
        <f>SUM('ABA P&amp;L'!$R29:$T29)</f>
        <v/>
      </c>
      <c r="V92" s="11">
        <f>SUM('BK P&amp;L'!$R29:$T29)</f>
        <v/>
      </c>
      <c r="W92" s="11">
        <f>SUM('BW P&amp;L'!$R29:$T29)</f>
        <v/>
      </c>
      <c r="X92" s="11">
        <f>SUM('CED P&amp;L'!$R29:$T29)</f>
        <v/>
      </c>
      <c r="Y92" s="11">
        <f>SUM('HB P&amp;L'!$R29:$T29)</f>
        <v/>
      </c>
      <c r="Z92" s="11">
        <f>SUM('KIN P&amp;L'!$R29:$T29)</f>
        <v/>
      </c>
      <c r="AA92" s="11">
        <f>SUM('MER P&amp;L'!$R29:$T29)</f>
        <v/>
      </c>
      <c r="AB92" s="11">
        <f>SUM('SST P&amp;L'!$R29:$T29)</f>
        <v/>
      </c>
      <c r="AC92" s="11">
        <f>SUM('HDN P&amp;L'!$R29:$T29)</f>
        <v/>
      </c>
      <c r="AD92" s="11">
        <f>SUM('NDN P&amp;L'!$R29:$T29)</f>
        <v/>
      </c>
      <c r="AE92" s="11">
        <f>SUM('SDN P&amp;L'!$R29:$T29)</f>
        <v/>
      </c>
      <c r="AF92" s="11">
        <f>SUM('LE P&amp;L'!$R29:$T29)</f>
        <v/>
      </c>
      <c r="AG92" s="11">
        <f>SUM('WH P&amp;L'!$R29:$T29)</f>
        <v/>
      </c>
      <c r="AH92" s="11">
        <f>SUM('HS P&amp;L'!$R29:$T29)</f>
        <v/>
      </c>
      <c r="AI92" s="11">
        <f>SUM('FH P&amp;L'!$R29:$T29)</f>
        <v/>
      </c>
      <c r="AJ92" s="11">
        <f>SUM('HAB P&amp;L'!$R29:$T29)</f>
        <v/>
      </c>
      <c r="AK92" s="11">
        <f>SUM('SALT P&amp;L'!$R29:$T29)</f>
        <v/>
      </c>
      <c r="AL92" s="11">
        <f>SUM('KNL HO P&amp;L'!$R29:$T29)+SUM('CCL HO P&amp;L'!$R29:$T29)+SUM('YBHN HO P&amp;L'!$R29:$T29)+SUM('YBN HO P&amp;L'!$R29:$T29)+SUM('Moe2 P&amp;L'!$R29:$T29)</f>
        <v/>
      </c>
      <c r="AM92" s="93">
        <f>SUM(U92:AL92)</f>
        <v/>
      </c>
      <c r="AN92" s="11">
        <f>SUM('ABA P&amp;L'!$U29:$W29)</f>
        <v/>
      </c>
      <c r="AO92" s="11">
        <f>SUM('BK P&amp;L'!$U29:$W29)</f>
        <v/>
      </c>
      <c r="AP92" s="11">
        <f>SUM('BW P&amp;L'!$U29:$W29)</f>
        <v/>
      </c>
      <c r="AQ92" s="11">
        <f>SUM('CED P&amp;L'!$U29:$W29)</f>
        <v/>
      </c>
      <c r="AR92" s="11">
        <f>SUM('HB P&amp;L'!$U29:$W29)</f>
        <v/>
      </c>
      <c r="AS92" s="11">
        <f>SUM('KIN P&amp;L'!$U29:$W29)</f>
        <v/>
      </c>
      <c r="AT92" s="11">
        <f>SUM('MER P&amp;L'!$U29:$W29)</f>
        <v/>
      </c>
      <c r="AU92" s="11">
        <f>SUM('SST P&amp;L'!$U29:$W29)</f>
        <v/>
      </c>
      <c r="AV92" s="11">
        <f>SUM('HDN P&amp;L'!$U29:$W29)</f>
        <v/>
      </c>
      <c r="AW92" s="11">
        <f>SUM('NDN P&amp;L'!$U29:$W29)</f>
        <v/>
      </c>
      <c r="AX92" s="11">
        <f>SUM('SDN P&amp;L'!$U29:$W29)</f>
        <v/>
      </c>
      <c r="AY92" s="11">
        <f>SUM('LE P&amp;L'!$U29:$W29)</f>
        <v/>
      </c>
      <c r="AZ92" s="11">
        <f>SUM('WH P&amp;L'!$U29:$W29)</f>
        <v/>
      </c>
      <c r="BA92" s="11">
        <f>SUM('HS P&amp;L'!$U29:$W29)</f>
        <v/>
      </c>
      <c r="BB92" s="11">
        <f>SUM('FH P&amp;L'!$U29:$W29)</f>
        <v/>
      </c>
      <c r="BC92" s="11">
        <f>SUM('HAB P&amp;L'!$U29:$W29)</f>
        <v/>
      </c>
      <c r="BD92" s="11">
        <f>SUM('SALT P&amp;L'!$U29:$W29)</f>
        <v/>
      </c>
      <c r="BE92" s="11">
        <f>SUM('KNL HO P&amp;L'!$U29:$W29)+SUM('CCL HO P&amp;L'!$U29:$W29)+SUM('YBHN HO P&amp;L'!$U29:$W29)+SUM('YBN HO P&amp;L'!$U29:$W29)+SUM('Moe2 P&amp;L'!$U29:$W29)</f>
        <v/>
      </c>
      <c r="BF92" s="93">
        <f>SUM(AN92:BE92)</f>
        <v/>
      </c>
      <c r="BG92" s="11">
        <f>SUM('ABA P&amp;L'!$X29:$Z29)</f>
        <v/>
      </c>
      <c r="BH92" s="11">
        <f>SUM('BK P&amp;L'!$X29:$Z29)</f>
        <v/>
      </c>
      <c r="BI92" s="11">
        <f>SUM('BW P&amp;L'!$X29:$Z29)</f>
        <v/>
      </c>
      <c r="BJ92" s="11">
        <f>SUM('CED P&amp;L'!$X29:$Z29)</f>
        <v/>
      </c>
      <c r="BK92" s="11">
        <f>SUM('HB P&amp;L'!$X29:$Z29)</f>
        <v/>
      </c>
      <c r="BL92" s="11">
        <f>SUM('KIN P&amp;L'!$X29:$Z29)</f>
        <v/>
      </c>
      <c r="BM92" s="11">
        <f>SUM('MER P&amp;L'!$X29:$Z29)</f>
        <v/>
      </c>
      <c r="BN92" s="11">
        <f>SUM('SST P&amp;L'!$X29:$Z29)</f>
        <v/>
      </c>
      <c r="BO92" s="11">
        <f>SUM('HDN P&amp;L'!$X29:$Z29)</f>
        <v/>
      </c>
      <c r="BP92" s="11">
        <f>SUM('NDN P&amp;L'!$X29:$Z29)</f>
        <v/>
      </c>
      <c r="BQ92" s="11">
        <f>SUM('SDN P&amp;L'!$X29:$Z29)</f>
        <v/>
      </c>
      <c r="BR92" s="11">
        <f>SUM('LE P&amp;L'!$X29:$Z29)</f>
        <v/>
      </c>
      <c r="BS92" s="11">
        <f>SUM('WH P&amp;L'!$X29:$Z29)</f>
        <v/>
      </c>
      <c r="BT92" s="11">
        <f>SUM('HS P&amp;L'!$X29:$Z29)</f>
        <v/>
      </c>
      <c r="BU92" s="11">
        <f>SUM('FH P&amp;L'!$X29:$Z29)</f>
        <v/>
      </c>
      <c r="BV92" s="11">
        <f>SUM('HAB P&amp;L'!$X29:$Z29)</f>
        <v/>
      </c>
      <c r="BW92" s="11">
        <f>SUM('SALT P&amp;L'!$X29:$Z29)</f>
        <v/>
      </c>
      <c r="BX92" s="11">
        <f>SUM('KNL HO P&amp;L'!$X29:$Z29)+SUM('CCL HO P&amp;L'!$X29:$Z29)+SUM('YBHN HO P&amp;L'!$X29:$Z29)+SUM('YBN HO P&amp;L'!$X29:$Z29)+SUM('Moe2 P&amp;L'!$X29:$Z29)</f>
        <v/>
      </c>
      <c r="BY92" s="93">
        <f>SUM(BG92:BX92)</f>
        <v/>
      </c>
      <c r="BZ92" s="121">
        <f>BY92+BF92+AM92+T92</f>
        <v/>
      </c>
      <c r="CA92" s="98">
        <f>'GROUP TOTALS MONTHLY P&amp;L'!AB29</f>
        <v/>
      </c>
      <c r="CB92" s="94">
        <f>BZ92-CA92</f>
        <v/>
      </c>
      <c r="CC92" s="98" t="inlineStr">
        <is>
          <t>Incorrect Setting codes</t>
        </is>
      </c>
    </row>
    <row r="93" hidden="1" s="393">
      <c r="A93" s="120" t="inlineStr">
        <is>
          <t>Nursery Stationery</t>
        </is>
      </c>
      <c r="B93" s="11">
        <f>SUM('ABA P&amp;L'!$O30:$Q30)</f>
        <v/>
      </c>
      <c r="C93" s="11">
        <f>SUM('BK P&amp;L'!$O30:$Q30)</f>
        <v/>
      </c>
      <c r="D93" s="11">
        <f>SUM('BW P&amp;L'!$O30:$Q30)</f>
        <v/>
      </c>
      <c r="E93" s="11">
        <f>SUM('CED P&amp;L'!$O30:$Q30)</f>
        <v/>
      </c>
      <c r="F93" s="11">
        <f>SUM('HB P&amp;L'!$O30:$Q30)</f>
        <v/>
      </c>
      <c r="G93" s="11">
        <f>SUM('KIN P&amp;L'!$O30:$Q30)</f>
        <v/>
      </c>
      <c r="H93" s="11">
        <f>SUM('MER P&amp;L'!$O30:$Q30)</f>
        <v/>
      </c>
      <c r="I93" s="11">
        <f>SUM('SST P&amp;L'!$O30:$Q30)</f>
        <v/>
      </c>
      <c r="J93" s="11">
        <f>SUM('HDN P&amp;L'!$O30:$Q30)</f>
        <v/>
      </c>
      <c r="K93" s="11">
        <f>SUM('NDN P&amp;L'!$O30:$Q30)</f>
        <v/>
      </c>
      <c r="L93" s="11">
        <f>SUM('SDN P&amp;L'!$O30:$Q30)</f>
        <v/>
      </c>
      <c r="M93" s="11">
        <f>SUM('LE P&amp;L'!$O30:$Q30)</f>
        <v/>
      </c>
      <c r="N93" s="11">
        <f>SUM('WH P&amp;L'!$O30:$Q30)</f>
        <v/>
      </c>
      <c r="O93" s="11">
        <f>SUM('HS P&amp;L'!$O30:$Q30)</f>
        <v/>
      </c>
      <c r="P93" s="11">
        <f>SUM('FH P&amp;L'!$O30:$Q30)</f>
        <v/>
      </c>
      <c r="Q93" s="11">
        <f>SUM('HAB P&amp;L'!$O30:$Q30)</f>
        <v/>
      </c>
      <c r="R93" s="11">
        <f>SUM('SALT P&amp;L'!$O30:$Q30)</f>
        <v/>
      </c>
      <c r="S93" s="11">
        <f>SUM('KNL HO P&amp;L'!$O30:$Q30)+SUM('CCL HO P&amp;L'!$O30:$Q30)+SUM('YBHN HO P&amp;L'!$O30:$Q30)+SUM('YBN HO P&amp;L'!$O30:$Q30)+SUM('Moe2 P&amp;L'!$O30:$Q30)</f>
        <v/>
      </c>
      <c r="T93" s="93">
        <f>SUM(B93:S93)</f>
        <v/>
      </c>
      <c r="U93" s="11">
        <f>SUM('ABA P&amp;L'!$R30:$T30)</f>
        <v/>
      </c>
      <c r="V93" s="11">
        <f>SUM('BK P&amp;L'!$R30:$T30)</f>
        <v/>
      </c>
      <c r="W93" s="11">
        <f>SUM('BW P&amp;L'!$R30:$T30)</f>
        <v/>
      </c>
      <c r="X93" s="11">
        <f>SUM('CED P&amp;L'!$R30:$T30)</f>
        <v/>
      </c>
      <c r="Y93" s="11">
        <f>SUM('HB P&amp;L'!$R30:$T30)</f>
        <v/>
      </c>
      <c r="Z93" s="11">
        <f>SUM('KIN P&amp;L'!$R30:$T30)</f>
        <v/>
      </c>
      <c r="AA93" s="11">
        <f>SUM('MER P&amp;L'!$R30:$T30)</f>
        <v/>
      </c>
      <c r="AB93" s="11">
        <f>SUM('SST P&amp;L'!$R30:$T30)</f>
        <v/>
      </c>
      <c r="AC93" s="11">
        <f>SUM('HDN P&amp;L'!$R30:$T30)</f>
        <v/>
      </c>
      <c r="AD93" s="11">
        <f>SUM('NDN P&amp;L'!$R30:$T30)</f>
        <v/>
      </c>
      <c r="AE93" s="11">
        <f>SUM('SDN P&amp;L'!$R30:$T30)</f>
        <v/>
      </c>
      <c r="AF93" s="11">
        <f>SUM('LE P&amp;L'!$R30:$T30)</f>
        <v/>
      </c>
      <c r="AG93" s="11">
        <f>SUM('WH P&amp;L'!$R30:$T30)</f>
        <v/>
      </c>
      <c r="AH93" s="11">
        <f>SUM('HS P&amp;L'!$R30:$T30)</f>
        <v/>
      </c>
      <c r="AI93" s="11">
        <f>SUM('FH P&amp;L'!$R30:$T30)</f>
        <v/>
      </c>
      <c r="AJ93" s="11">
        <f>SUM('HAB P&amp;L'!$R30:$T30)</f>
        <v/>
      </c>
      <c r="AK93" s="11">
        <f>SUM('SALT P&amp;L'!$R30:$T30)</f>
        <v/>
      </c>
      <c r="AL93" s="11">
        <f>SUM('KNL HO P&amp;L'!$R30:$T30)+SUM('CCL HO P&amp;L'!$R30:$T30)+SUM('YBHN HO P&amp;L'!$R30:$T30)+SUM('YBN HO P&amp;L'!$R30:$T30)+SUM('Moe2 P&amp;L'!$R30:$T30)</f>
        <v/>
      </c>
      <c r="AM93" s="93">
        <f>SUM(U93:AL93)</f>
        <v/>
      </c>
      <c r="AN93" s="11">
        <f>SUM('ABA P&amp;L'!$U30:$W30)</f>
        <v/>
      </c>
      <c r="AO93" s="11">
        <f>SUM('BK P&amp;L'!$U30:$W30)</f>
        <v/>
      </c>
      <c r="AP93" s="11">
        <f>SUM('BW P&amp;L'!$U30:$W30)</f>
        <v/>
      </c>
      <c r="AQ93" s="11">
        <f>SUM('CED P&amp;L'!$U30:$W30)</f>
        <v/>
      </c>
      <c r="AR93" s="11">
        <f>SUM('HB P&amp;L'!$U30:$W30)</f>
        <v/>
      </c>
      <c r="AS93" s="11">
        <f>SUM('KIN P&amp;L'!$U30:$W30)</f>
        <v/>
      </c>
      <c r="AT93" s="11">
        <f>SUM('MER P&amp;L'!$U30:$W30)</f>
        <v/>
      </c>
      <c r="AU93" s="11">
        <f>SUM('SST P&amp;L'!$U30:$W30)</f>
        <v/>
      </c>
      <c r="AV93" s="11">
        <f>SUM('HDN P&amp;L'!$U30:$W30)</f>
        <v/>
      </c>
      <c r="AW93" s="11">
        <f>SUM('NDN P&amp;L'!$U30:$W30)</f>
        <v/>
      </c>
      <c r="AX93" s="11">
        <f>SUM('SDN P&amp;L'!$U30:$W30)</f>
        <v/>
      </c>
      <c r="AY93" s="11">
        <f>SUM('LE P&amp;L'!$U30:$W30)</f>
        <v/>
      </c>
      <c r="AZ93" s="11">
        <f>SUM('WH P&amp;L'!$U30:$W30)</f>
        <v/>
      </c>
      <c r="BA93" s="11">
        <f>SUM('HS P&amp;L'!$U30:$W30)</f>
        <v/>
      </c>
      <c r="BB93" s="11">
        <f>SUM('FH P&amp;L'!$U30:$W30)</f>
        <v/>
      </c>
      <c r="BC93" s="11">
        <f>SUM('HAB P&amp;L'!$U30:$W30)</f>
        <v/>
      </c>
      <c r="BD93" s="11">
        <f>SUM('SALT P&amp;L'!$U30:$W30)</f>
        <v/>
      </c>
      <c r="BE93" s="11">
        <f>SUM('KNL HO P&amp;L'!$U30:$W30)+SUM('CCL HO P&amp;L'!$U30:$W30)+SUM('YBHN HO P&amp;L'!$U30:$W30)+SUM('YBN HO P&amp;L'!$U30:$W30)+SUM('Moe2 P&amp;L'!$U30:$W30)</f>
        <v/>
      </c>
      <c r="BF93" s="93">
        <f>SUM(AN93:BE93)</f>
        <v/>
      </c>
      <c r="BG93" s="11">
        <f>SUM('ABA P&amp;L'!$X30:$Z30)</f>
        <v/>
      </c>
      <c r="BH93" s="11">
        <f>SUM('BK P&amp;L'!$X30:$Z30)</f>
        <v/>
      </c>
      <c r="BI93" s="11">
        <f>SUM('BW P&amp;L'!$X30:$Z30)</f>
        <v/>
      </c>
      <c r="BJ93" s="11">
        <f>SUM('CED P&amp;L'!$X30:$Z30)</f>
        <v/>
      </c>
      <c r="BK93" s="11">
        <f>SUM('HB P&amp;L'!$X30:$Z30)</f>
        <v/>
      </c>
      <c r="BL93" s="11">
        <f>SUM('KIN P&amp;L'!$X30:$Z30)</f>
        <v/>
      </c>
      <c r="BM93" s="11">
        <f>SUM('MER P&amp;L'!$X30:$Z30)</f>
        <v/>
      </c>
      <c r="BN93" s="11">
        <f>SUM('SST P&amp;L'!$X30:$Z30)</f>
        <v/>
      </c>
      <c r="BO93" s="11">
        <f>SUM('HDN P&amp;L'!$X30:$Z30)</f>
        <v/>
      </c>
      <c r="BP93" s="11">
        <f>SUM('NDN P&amp;L'!$X30:$Z30)</f>
        <v/>
      </c>
      <c r="BQ93" s="11">
        <f>SUM('SDN P&amp;L'!$X30:$Z30)</f>
        <v/>
      </c>
      <c r="BR93" s="11">
        <f>SUM('LE P&amp;L'!$X30:$Z30)</f>
        <v/>
      </c>
      <c r="BS93" s="11">
        <f>SUM('WH P&amp;L'!$X30:$Z30)</f>
        <v/>
      </c>
      <c r="BT93" s="11">
        <f>SUM('HS P&amp;L'!$X30:$Z30)</f>
        <v/>
      </c>
      <c r="BU93" s="11">
        <f>SUM('FH P&amp;L'!$X30:$Z30)</f>
        <v/>
      </c>
      <c r="BV93" s="11">
        <f>SUM('HAB P&amp;L'!$X30:$Z30)</f>
        <v/>
      </c>
      <c r="BW93" s="11">
        <f>SUM('SALT P&amp;L'!$X30:$Z30)</f>
        <v/>
      </c>
      <c r="BX93" s="11">
        <f>SUM('KNL HO P&amp;L'!$X30:$Z30)+SUM('CCL HO P&amp;L'!$X30:$Z30)+SUM('YBHN HO P&amp;L'!$X30:$Z30)+SUM('YBN HO P&amp;L'!$X30:$Z30)+SUM('Moe2 P&amp;L'!$X30:$Z30)</f>
        <v/>
      </c>
      <c r="BY93" s="93">
        <f>SUM(BG93:BX93)</f>
        <v/>
      </c>
      <c r="BZ93" s="121">
        <f>BY93+BF93+AM93+T93</f>
        <v/>
      </c>
      <c r="CA93" s="98">
        <f>'GROUP TOTALS MONTHLY P&amp;L'!AB30</f>
        <v/>
      </c>
      <c r="CB93" s="94">
        <f>BZ93-CA93</f>
        <v/>
      </c>
      <c r="CC93" s="98" t="inlineStr">
        <is>
          <t>Incorrect Setting codes</t>
        </is>
      </c>
    </row>
    <row r="94" hidden="1" s="393">
      <c r="A94" s="120" t="inlineStr">
        <is>
          <t>Nursery Equipment</t>
        </is>
      </c>
      <c r="B94" s="11">
        <f>SUM('ABA P&amp;L'!$O31:$Q31)</f>
        <v/>
      </c>
      <c r="C94" s="11">
        <f>SUM('BK P&amp;L'!$O31:$Q31)</f>
        <v/>
      </c>
      <c r="D94" s="11">
        <f>SUM('BW P&amp;L'!$O31:$Q31)</f>
        <v/>
      </c>
      <c r="E94" s="11">
        <f>SUM('CED P&amp;L'!$O31:$Q31)</f>
        <v/>
      </c>
      <c r="F94" s="11">
        <f>SUM('HB P&amp;L'!$O31:$Q31)</f>
        <v/>
      </c>
      <c r="G94" s="11">
        <f>SUM('KIN P&amp;L'!$O31:$Q31)</f>
        <v/>
      </c>
      <c r="H94" s="11">
        <f>SUM('MER P&amp;L'!$O31:$Q31)</f>
        <v/>
      </c>
      <c r="I94" s="11">
        <f>SUM('SST P&amp;L'!$O31:$Q31)</f>
        <v/>
      </c>
      <c r="J94" s="11">
        <f>SUM('HDN P&amp;L'!$O31:$Q31)</f>
        <v/>
      </c>
      <c r="K94" s="11">
        <f>SUM('NDN P&amp;L'!$O31:$Q31)</f>
        <v/>
      </c>
      <c r="L94" s="11">
        <f>SUM('SDN P&amp;L'!$O31:$Q31)</f>
        <v/>
      </c>
      <c r="M94" s="11">
        <f>SUM('LE P&amp;L'!$O31:$Q31)</f>
        <v/>
      </c>
      <c r="N94" s="11">
        <f>SUM('WH P&amp;L'!$O31:$Q31)</f>
        <v/>
      </c>
      <c r="O94" s="11">
        <f>SUM('HS P&amp;L'!$O31:$Q31)</f>
        <v/>
      </c>
      <c r="P94" s="11">
        <f>SUM('FH P&amp;L'!$O31:$Q31)</f>
        <v/>
      </c>
      <c r="Q94" s="11">
        <f>SUM('HAB P&amp;L'!$O31:$Q31)</f>
        <v/>
      </c>
      <c r="R94" s="11">
        <f>SUM('SALT P&amp;L'!$O31:$Q31)</f>
        <v/>
      </c>
      <c r="S94" s="11">
        <f>SUM('KNL HO P&amp;L'!$O31:$Q31)+SUM('CCL HO P&amp;L'!$O31:$Q31)+SUM('YBHN HO P&amp;L'!$O31:$Q31)+SUM('YBN HO P&amp;L'!$O31:$Q31)+SUM('Moe2 P&amp;L'!$O31:$Q31)</f>
        <v/>
      </c>
      <c r="T94" s="93">
        <f>SUM(B94:S94)</f>
        <v/>
      </c>
      <c r="U94" s="11">
        <f>SUM('ABA P&amp;L'!$R31:$T31)</f>
        <v/>
      </c>
      <c r="V94" s="11">
        <f>SUM('BK P&amp;L'!$R31:$T31)</f>
        <v/>
      </c>
      <c r="W94" s="11">
        <f>SUM('BW P&amp;L'!$R31:$T31)</f>
        <v/>
      </c>
      <c r="X94" s="11">
        <f>SUM('CED P&amp;L'!$R31:$T31)</f>
        <v/>
      </c>
      <c r="Y94" s="11">
        <f>SUM('HB P&amp;L'!$R31:$T31)</f>
        <v/>
      </c>
      <c r="Z94" s="11">
        <f>SUM('KIN P&amp;L'!$R31:$T31)</f>
        <v/>
      </c>
      <c r="AA94" s="11">
        <f>SUM('MER P&amp;L'!$R31:$T31)</f>
        <v/>
      </c>
      <c r="AB94" s="11">
        <f>SUM('SST P&amp;L'!$R31:$T31)</f>
        <v/>
      </c>
      <c r="AC94" s="11">
        <f>SUM('HDN P&amp;L'!$R31:$T31)</f>
        <v/>
      </c>
      <c r="AD94" s="11">
        <f>SUM('NDN P&amp;L'!$R31:$T31)</f>
        <v/>
      </c>
      <c r="AE94" s="11">
        <f>SUM('SDN P&amp;L'!$R31:$T31)</f>
        <v/>
      </c>
      <c r="AF94" s="11">
        <f>SUM('LE P&amp;L'!$R31:$T31)</f>
        <v/>
      </c>
      <c r="AG94" s="11">
        <f>SUM('WH P&amp;L'!$R31:$T31)</f>
        <v/>
      </c>
      <c r="AH94" s="11">
        <f>SUM('HS P&amp;L'!$R31:$T31)</f>
        <v/>
      </c>
      <c r="AI94" s="11">
        <f>SUM('FH P&amp;L'!$R31:$T31)</f>
        <v/>
      </c>
      <c r="AJ94" s="11">
        <f>SUM('HAB P&amp;L'!$R31:$T31)</f>
        <v/>
      </c>
      <c r="AK94" s="11">
        <f>SUM('SALT P&amp;L'!$R31:$T31)</f>
        <v/>
      </c>
      <c r="AL94" s="11">
        <f>SUM('KNL HO P&amp;L'!$R31:$T31)+SUM('CCL HO P&amp;L'!$R31:$T31)+SUM('YBHN HO P&amp;L'!$R31:$T31)+SUM('YBN HO P&amp;L'!$R31:$T31)+SUM('Moe2 P&amp;L'!$R31:$T31)</f>
        <v/>
      </c>
      <c r="AM94" s="93">
        <f>SUM(U94:AL94)</f>
        <v/>
      </c>
      <c r="AN94" s="11">
        <f>SUM('ABA P&amp;L'!$U31:$W31)</f>
        <v/>
      </c>
      <c r="AO94" s="11">
        <f>SUM('BK P&amp;L'!$U31:$W31)</f>
        <v/>
      </c>
      <c r="AP94" s="11">
        <f>SUM('BW P&amp;L'!$U31:$W31)</f>
        <v/>
      </c>
      <c r="AQ94" s="11">
        <f>SUM('CED P&amp;L'!$U31:$W31)</f>
        <v/>
      </c>
      <c r="AR94" s="11">
        <f>SUM('HB P&amp;L'!$U31:$W31)</f>
        <v/>
      </c>
      <c r="AS94" s="11">
        <f>SUM('KIN P&amp;L'!$U31:$W31)</f>
        <v/>
      </c>
      <c r="AT94" s="11">
        <f>SUM('MER P&amp;L'!$U31:$W31)</f>
        <v/>
      </c>
      <c r="AU94" s="11">
        <f>SUM('SST P&amp;L'!$U31:$W31)</f>
        <v/>
      </c>
      <c r="AV94" s="11">
        <f>SUM('HDN P&amp;L'!$U31:$W31)</f>
        <v/>
      </c>
      <c r="AW94" s="11">
        <f>SUM('NDN P&amp;L'!$U31:$W31)</f>
        <v/>
      </c>
      <c r="AX94" s="11">
        <f>SUM('SDN P&amp;L'!$U31:$W31)</f>
        <v/>
      </c>
      <c r="AY94" s="11">
        <f>SUM('LE P&amp;L'!$U31:$W31)</f>
        <v/>
      </c>
      <c r="AZ94" s="11">
        <f>SUM('WH P&amp;L'!$U31:$W31)</f>
        <v/>
      </c>
      <c r="BA94" s="11">
        <f>SUM('HS P&amp;L'!$U31:$W31)</f>
        <v/>
      </c>
      <c r="BB94" s="11">
        <f>SUM('FH P&amp;L'!$U31:$W31)</f>
        <v/>
      </c>
      <c r="BC94" s="11">
        <f>SUM('HAB P&amp;L'!$U31:$W31)</f>
        <v/>
      </c>
      <c r="BD94" s="11">
        <f>SUM('SALT P&amp;L'!$U31:$W31)</f>
        <v/>
      </c>
      <c r="BE94" s="11">
        <f>SUM('KNL HO P&amp;L'!$U31:$W31)+SUM('CCL HO P&amp;L'!$U31:$W31)+SUM('YBHN HO P&amp;L'!$U31:$W31)+SUM('YBN HO P&amp;L'!$U31:$W31)+SUM('Moe2 P&amp;L'!$U31:$W31)</f>
        <v/>
      </c>
      <c r="BF94" s="93">
        <f>SUM(AN94:BE94)</f>
        <v/>
      </c>
      <c r="BG94" s="11">
        <f>SUM('ABA P&amp;L'!$X31:$Z31)</f>
        <v/>
      </c>
      <c r="BH94" s="11">
        <f>SUM('BK P&amp;L'!$X31:$Z31)</f>
        <v/>
      </c>
      <c r="BI94" s="11">
        <f>SUM('BW P&amp;L'!$X31:$Z31)</f>
        <v/>
      </c>
      <c r="BJ94" s="11">
        <f>SUM('CED P&amp;L'!$X31:$Z31)</f>
        <v/>
      </c>
      <c r="BK94" s="11">
        <f>SUM('HB P&amp;L'!$X31:$Z31)</f>
        <v/>
      </c>
      <c r="BL94" s="11">
        <f>SUM('KIN P&amp;L'!$X31:$Z31)</f>
        <v/>
      </c>
      <c r="BM94" s="11">
        <f>SUM('MER P&amp;L'!$X31:$Z31)</f>
        <v/>
      </c>
      <c r="BN94" s="11">
        <f>SUM('SST P&amp;L'!$X31:$Z31)</f>
        <v/>
      </c>
      <c r="BO94" s="11">
        <f>SUM('HDN P&amp;L'!$X31:$Z31)</f>
        <v/>
      </c>
      <c r="BP94" s="11">
        <f>SUM('NDN P&amp;L'!$X31:$Z31)</f>
        <v/>
      </c>
      <c r="BQ94" s="11">
        <f>SUM('SDN P&amp;L'!$X31:$Z31)</f>
        <v/>
      </c>
      <c r="BR94" s="11">
        <f>SUM('LE P&amp;L'!$X31:$Z31)</f>
        <v/>
      </c>
      <c r="BS94" s="11">
        <f>SUM('WH P&amp;L'!$X31:$Z31)</f>
        <v/>
      </c>
      <c r="BT94" s="11">
        <f>SUM('HS P&amp;L'!$X31:$Z31)</f>
        <v/>
      </c>
      <c r="BU94" s="11">
        <f>SUM('FH P&amp;L'!$X31:$Z31)</f>
        <v/>
      </c>
      <c r="BV94" s="11">
        <f>SUM('HAB P&amp;L'!$X31:$Z31)</f>
        <v/>
      </c>
      <c r="BW94" s="11">
        <f>SUM('SALT P&amp;L'!$X31:$Z31)</f>
        <v/>
      </c>
      <c r="BX94" s="11">
        <f>SUM('KNL HO P&amp;L'!$X31:$Z31)+SUM('CCL HO P&amp;L'!$X31:$Z31)+SUM('YBHN HO P&amp;L'!$X31:$Z31)+SUM('YBN HO P&amp;L'!$X31:$Z31)+SUM('Moe2 P&amp;L'!$X31:$Z31)</f>
        <v/>
      </c>
      <c r="BY94" s="93">
        <f>SUM(BG94:BX94)</f>
        <v/>
      </c>
      <c r="BZ94" s="121">
        <f>BY94+BF94+AM94+T94</f>
        <v/>
      </c>
      <c r="CA94" s="98">
        <f>'GROUP TOTALS MONTHLY P&amp;L'!AB31</f>
        <v/>
      </c>
      <c r="CB94" s="94">
        <f>BZ94-CA94</f>
        <v/>
      </c>
      <c r="CC94" s="98" t="n"/>
    </row>
    <row r="95" hidden="1" s="393">
      <c r="A95" s="120" t="inlineStr">
        <is>
          <t>Nursery Consumables</t>
        </is>
      </c>
      <c r="B95" s="11">
        <f>SUM('ABA P&amp;L'!$O32:$Q32)</f>
        <v/>
      </c>
      <c r="C95" s="11">
        <f>SUM('BK P&amp;L'!$O32:$Q32)</f>
        <v/>
      </c>
      <c r="D95" s="11">
        <f>SUM('BW P&amp;L'!$O32:$Q32)</f>
        <v/>
      </c>
      <c r="E95" s="11">
        <f>SUM('CED P&amp;L'!$O32:$Q32)</f>
        <v/>
      </c>
      <c r="F95" s="11">
        <f>SUM('HB P&amp;L'!$O32:$Q32)</f>
        <v/>
      </c>
      <c r="G95" s="11">
        <f>SUM('KIN P&amp;L'!$O32:$Q32)</f>
        <v/>
      </c>
      <c r="H95" s="11">
        <f>SUM('MER P&amp;L'!$O32:$Q32)</f>
        <v/>
      </c>
      <c r="I95" s="11">
        <f>SUM('SST P&amp;L'!$O32:$Q32)</f>
        <v/>
      </c>
      <c r="J95" s="11">
        <f>SUM('HDN P&amp;L'!$O32:$Q32)</f>
        <v/>
      </c>
      <c r="K95" s="11">
        <f>SUM('NDN P&amp;L'!$O32:$Q32)</f>
        <v/>
      </c>
      <c r="L95" s="11">
        <f>SUM('SDN P&amp;L'!$O32:$Q32)</f>
        <v/>
      </c>
      <c r="M95" s="11">
        <f>SUM('LE P&amp;L'!$O32:$Q32)</f>
        <v/>
      </c>
      <c r="N95" s="11">
        <f>SUM('WH P&amp;L'!$O32:$Q32)</f>
        <v/>
      </c>
      <c r="O95" s="11">
        <f>SUM('HS P&amp;L'!$O32:$Q32)</f>
        <v/>
      </c>
      <c r="P95" s="11">
        <f>SUM('FH P&amp;L'!$O32:$Q32)</f>
        <v/>
      </c>
      <c r="Q95" s="11">
        <f>SUM('HAB P&amp;L'!$O32:$Q32)</f>
        <v/>
      </c>
      <c r="R95" s="11">
        <f>SUM('SALT P&amp;L'!$O32:$Q32)</f>
        <v/>
      </c>
      <c r="S95" s="11">
        <f>SUM('KNL HO P&amp;L'!$O32:$Q32)+SUM('CCL HO P&amp;L'!$O32:$Q32)+SUM('YBHN HO P&amp;L'!$O32:$Q32)+SUM('YBN HO P&amp;L'!$O32:$Q32)+SUM('Moe2 P&amp;L'!$O32:$Q32)</f>
        <v/>
      </c>
      <c r="T95" s="93">
        <f>SUM(B95:S95)</f>
        <v/>
      </c>
      <c r="U95" s="11">
        <f>SUM('ABA P&amp;L'!$R32:$T32)</f>
        <v/>
      </c>
      <c r="V95" s="11">
        <f>SUM('BK P&amp;L'!$R32:$T32)</f>
        <v/>
      </c>
      <c r="W95" s="11">
        <f>SUM('BW P&amp;L'!$R32:$T32)</f>
        <v/>
      </c>
      <c r="X95" s="11">
        <f>SUM('CED P&amp;L'!$R32:$T32)</f>
        <v/>
      </c>
      <c r="Y95" s="11">
        <f>SUM('HB P&amp;L'!$R32:$T32)</f>
        <v/>
      </c>
      <c r="Z95" s="11">
        <f>SUM('KIN P&amp;L'!$R32:$T32)</f>
        <v/>
      </c>
      <c r="AA95" s="11">
        <f>SUM('MER P&amp;L'!$R32:$T32)</f>
        <v/>
      </c>
      <c r="AB95" s="11">
        <f>SUM('SST P&amp;L'!$R32:$T32)</f>
        <v/>
      </c>
      <c r="AC95" s="11">
        <f>SUM('HDN P&amp;L'!$R32:$T32)</f>
        <v/>
      </c>
      <c r="AD95" s="11">
        <f>SUM('NDN P&amp;L'!$R32:$T32)</f>
        <v/>
      </c>
      <c r="AE95" s="11">
        <f>SUM('SDN P&amp;L'!$R32:$T32)</f>
        <v/>
      </c>
      <c r="AF95" s="11">
        <f>SUM('LE P&amp;L'!$R32:$T32)</f>
        <v/>
      </c>
      <c r="AG95" s="11">
        <f>SUM('WH P&amp;L'!$R32:$T32)</f>
        <v/>
      </c>
      <c r="AH95" s="11">
        <f>SUM('HS P&amp;L'!$R32:$T32)</f>
        <v/>
      </c>
      <c r="AI95" s="11">
        <f>SUM('FH P&amp;L'!$R32:$T32)</f>
        <v/>
      </c>
      <c r="AJ95" s="11">
        <f>SUM('HAB P&amp;L'!$R32:$T32)</f>
        <v/>
      </c>
      <c r="AK95" s="11">
        <f>SUM('SALT P&amp;L'!$R32:$T32)</f>
        <v/>
      </c>
      <c r="AL95" s="11">
        <f>SUM('KNL HO P&amp;L'!$R32:$T32)+SUM('CCL HO P&amp;L'!$R32:$T32)+SUM('YBHN HO P&amp;L'!$R32:$T32)+SUM('YBN HO P&amp;L'!$R32:$T32)+SUM('Moe2 P&amp;L'!$R32:$T32)</f>
        <v/>
      </c>
      <c r="AM95" s="93">
        <f>SUM(U95:AL95)</f>
        <v/>
      </c>
      <c r="AN95" s="11">
        <f>SUM('ABA P&amp;L'!$U32:$W32)</f>
        <v/>
      </c>
      <c r="AO95" s="11">
        <f>SUM('BK P&amp;L'!$U32:$W32)</f>
        <v/>
      </c>
      <c r="AP95" s="11">
        <f>SUM('BW P&amp;L'!$U32:$W32)</f>
        <v/>
      </c>
      <c r="AQ95" s="11">
        <f>SUM('CED P&amp;L'!$U32:$W32)</f>
        <v/>
      </c>
      <c r="AR95" s="11">
        <f>SUM('HB P&amp;L'!$U32:$W32)</f>
        <v/>
      </c>
      <c r="AS95" s="11">
        <f>SUM('KIN P&amp;L'!$U32:$W32)</f>
        <v/>
      </c>
      <c r="AT95" s="11">
        <f>SUM('MER P&amp;L'!$U32:$W32)</f>
        <v/>
      </c>
      <c r="AU95" s="11">
        <f>SUM('SST P&amp;L'!$U32:$W32)</f>
        <v/>
      </c>
      <c r="AV95" s="11">
        <f>SUM('HDN P&amp;L'!$U32:$W32)</f>
        <v/>
      </c>
      <c r="AW95" s="11">
        <f>SUM('NDN P&amp;L'!$U32:$W32)</f>
        <v/>
      </c>
      <c r="AX95" s="11">
        <f>SUM('SDN P&amp;L'!$U32:$W32)</f>
        <v/>
      </c>
      <c r="AY95" s="11">
        <f>SUM('LE P&amp;L'!$U32:$W32)</f>
        <v/>
      </c>
      <c r="AZ95" s="11">
        <f>SUM('WH P&amp;L'!$U32:$W32)</f>
        <v/>
      </c>
      <c r="BA95" s="11">
        <f>SUM('HS P&amp;L'!$U32:$W32)</f>
        <v/>
      </c>
      <c r="BB95" s="11">
        <f>SUM('FH P&amp;L'!$U32:$W32)</f>
        <v/>
      </c>
      <c r="BC95" s="11">
        <f>SUM('HAB P&amp;L'!$U32:$W32)</f>
        <v/>
      </c>
      <c r="BD95" s="11">
        <f>SUM('SALT P&amp;L'!$U32:$W32)</f>
        <v/>
      </c>
      <c r="BE95" s="11">
        <f>SUM('KNL HO P&amp;L'!$U32:$W32)+SUM('CCL HO P&amp;L'!$U32:$W32)+SUM('YBHN HO P&amp;L'!$U32:$W32)+SUM('YBN HO P&amp;L'!$U32:$W32)+SUM('Moe2 P&amp;L'!$U32:$W32)</f>
        <v/>
      </c>
      <c r="BF95" s="93">
        <f>SUM(AN95:BE95)</f>
        <v/>
      </c>
      <c r="BG95" s="11">
        <f>SUM('ABA P&amp;L'!$X32:$Z32)</f>
        <v/>
      </c>
      <c r="BH95" s="11">
        <f>SUM('BK P&amp;L'!$X32:$Z32)</f>
        <v/>
      </c>
      <c r="BI95" s="11">
        <f>SUM('BW P&amp;L'!$X32:$Z32)</f>
        <v/>
      </c>
      <c r="BJ95" s="11">
        <f>SUM('CED P&amp;L'!$X32:$Z32)</f>
        <v/>
      </c>
      <c r="BK95" s="11">
        <f>SUM('HB P&amp;L'!$X32:$Z32)</f>
        <v/>
      </c>
      <c r="BL95" s="11">
        <f>SUM('KIN P&amp;L'!$X32:$Z32)</f>
        <v/>
      </c>
      <c r="BM95" s="11">
        <f>SUM('MER P&amp;L'!$X32:$Z32)</f>
        <v/>
      </c>
      <c r="BN95" s="11">
        <f>SUM('SST P&amp;L'!$X32:$Z32)</f>
        <v/>
      </c>
      <c r="BO95" s="11">
        <f>SUM('HDN P&amp;L'!$X32:$Z32)</f>
        <v/>
      </c>
      <c r="BP95" s="11">
        <f>SUM('NDN P&amp;L'!$X32:$Z32)</f>
        <v/>
      </c>
      <c r="BQ95" s="11">
        <f>SUM('SDN P&amp;L'!$X32:$Z32)</f>
        <v/>
      </c>
      <c r="BR95" s="11">
        <f>SUM('LE P&amp;L'!$X32:$Z32)</f>
        <v/>
      </c>
      <c r="BS95" s="11">
        <f>SUM('WH P&amp;L'!$X32:$Z32)</f>
        <v/>
      </c>
      <c r="BT95" s="11">
        <f>SUM('HS P&amp;L'!$X32:$Z32)</f>
        <v/>
      </c>
      <c r="BU95" s="11">
        <f>SUM('FH P&amp;L'!$X32:$Z32)</f>
        <v/>
      </c>
      <c r="BV95" s="11">
        <f>SUM('HAB P&amp;L'!$X32:$Z32)</f>
        <v/>
      </c>
      <c r="BW95" s="11">
        <f>SUM('SALT P&amp;L'!$X32:$Z32)</f>
        <v/>
      </c>
      <c r="BX95" s="11">
        <f>SUM('KNL HO P&amp;L'!$X32:$Z32)+SUM('CCL HO P&amp;L'!$X32:$Z32)+SUM('YBHN HO P&amp;L'!$X32:$Z32)+SUM('YBN HO P&amp;L'!$X32:$Z32)+SUM('Moe2 P&amp;L'!$X32:$Z32)</f>
        <v/>
      </c>
      <c r="BY95" s="93">
        <f>SUM(BG95:BX95)</f>
        <v/>
      </c>
      <c r="BZ95" s="121">
        <f>BY95+BF95+AM95+T95</f>
        <v/>
      </c>
      <c r="CA95" s="98">
        <f>'GROUP TOTALS MONTHLY P&amp;L'!AB32</f>
        <v/>
      </c>
      <c r="CB95" s="94">
        <f>BZ95-CA95</f>
        <v/>
      </c>
      <c r="CC95" s="98" t="n"/>
    </row>
    <row r="96" hidden="1" s="393">
      <c r="A96" s="120" t="inlineStr">
        <is>
          <t>Miscellaneous Child Care</t>
        </is>
      </c>
      <c r="B96" s="11">
        <f>SUM('ABA P&amp;L'!$O33:$Q33)</f>
        <v/>
      </c>
      <c r="C96" s="11">
        <f>SUM('BK P&amp;L'!$O33:$Q33)</f>
        <v/>
      </c>
      <c r="D96" s="11">
        <f>SUM('BW P&amp;L'!$O33:$Q33)</f>
        <v/>
      </c>
      <c r="E96" s="11">
        <f>SUM('CED P&amp;L'!$O33:$Q33)</f>
        <v/>
      </c>
      <c r="F96" s="11">
        <f>SUM('HB P&amp;L'!$O33:$Q33)</f>
        <v/>
      </c>
      <c r="G96" s="11">
        <f>SUM('KIN P&amp;L'!$O33:$Q33)</f>
        <v/>
      </c>
      <c r="H96" s="11">
        <f>SUM('MER P&amp;L'!$O33:$Q33)</f>
        <v/>
      </c>
      <c r="I96" s="11">
        <f>SUM('SST P&amp;L'!$O33:$Q33)</f>
        <v/>
      </c>
      <c r="J96" s="11">
        <f>SUM('HDN P&amp;L'!$O33:$Q33)</f>
        <v/>
      </c>
      <c r="K96" s="11">
        <f>SUM('NDN P&amp;L'!$O33:$Q33)</f>
        <v/>
      </c>
      <c r="L96" s="11">
        <f>SUM('SDN P&amp;L'!$O33:$Q33)</f>
        <v/>
      </c>
      <c r="M96" s="11">
        <f>SUM('LE P&amp;L'!$O33:$Q33)</f>
        <v/>
      </c>
      <c r="N96" s="11">
        <f>SUM('WH P&amp;L'!$O33:$Q33)</f>
        <v/>
      </c>
      <c r="O96" s="11">
        <f>SUM('HS P&amp;L'!$O33:$Q33)</f>
        <v/>
      </c>
      <c r="P96" s="11">
        <f>SUM('FH P&amp;L'!$O33:$Q33)</f>
        <v/>
      </c>
      <c r="Q96" s="11">
        <f>SUM('HAB P&amp;L'!$O33:$Q33)</f>
        <v/>
      </c>
      <c r="R96" s="11">
        <f>SUM('SALT P&amp;L'!$O33:$Q33)</f>
        <v/>
      </c>
      <c r="S96" s="11">
        <f>SUM('KNL HO P&amp;L'!$O33:$Q33)+SUM('CCL HO P&amp;L'!$O33:$Q33)+SUM('YBHN HO P&amp;L'!$O33:$Q33)+SUM('YBN HO P&amp;L'!$O33:$Q33)+SUM('Moe2 P&amp;L'!$O33:$Q33)</f>
        <v/>
      </c>
      <c r="T96" s="93">
        <f>SUM(B96:S96)</f>
        <v/>
      </c>
      <c r="U96" s="11">
        <f>SUM('ABA P&amp;L'!$R33:$T33)</f>
        <v/>
      </c>
      <c r="V96" s="11">
        <f>SUM('BK P&amp;L'!$R33:$T33)</f>
        <v/>
      </c>
      <c r="W96" s="11">
        <f>SUM('BW P&amp;L'!$R33:$T33)</f>
        <v/>
      </c>
      <c r="X96" s="11">
        <f>SUM('CED P&amp;L'!$R33:$T33)</f>
        <v/>
      </c>
      <c r="Y96" s="11">
        <f>SUM('HB P&amp;L'!$R33:$T33)</f>
        <v/>
      </c>
      <c r="Z96" s="11">
        <f>SUM('KIN P&amp;L'!$R33:$T33)</f>
        <v/>
      </c>
      <c r="AA96" s="11">
        <f>SUM('MER P&amp;L'!$R33:$T33)</f>
        <v/>
      </c>
      <c r="AB96" s="11">
        <f>SUM('SST P&amp;L'!$R33:$T33)</f>
        <v/>
      </c>
      <c r="AC96" s="11">
        <f>SUM('HDN P&amp;L'!$R33:$T33)</f>
        <v/>
      </c>
      <c r="AD96" s="11">
        <f>SUM('NDN P&amp;L'!$R33:$T33)</f>
        <v/>
      </c>
      <c r="AE96" s="11">
        <f>SUM('SDN P&amp;L'!$R33:$T33)</f>
        <v/>
      </c>
      <c r="AF96" s="11">
        <f>SUM('LE P&amp;L'!$R33:$T33)</f>
        <v/>
      </c>
      <c r="AG96" s="11">
        <f>SUM('WH P&amp;L'!$R33:$T33)</f>
        <v/>
      </c>
      <c r="AH96" s="11">
        <f>SUM('HS P&amp;L'!$R33:$T33)</f>
        <v/>
      </c>
      <c r="AI96" s="11">
        <f>SUM('FH P&amp;L'!$R33:$T33)</f>
        <v/>
      </c>
      <c r="AJ96" s="11">
        <f>SUM('HAB P&amp;L'!$R33:$T33)</f>
        <v/>
      </c>
      <c r="AK96" s="11">
        <f>SUM('SALT P&amp;L'!$R33:$T33)</f>
        <v/>
      </c>
      <c r="AL96" s="11">
        <f>SUM('KNL HO P&amp;L'!$R33:$T33)+SUM('CCL HO P&amp;L'!$R33:$T33)+SUM('YBHN HO P&amp;L'!$R33:$T33)+SUM('YBN HO P&amp;L'!$R33:$T33)+SUM('Moe2 P&amp;L'!$R33:$T33)</f>
        <v/>
      </c>
      <c r="AM96" s="93">
        <f>SUM(U96:AL96)</f>
        <v/>
      </c>
      <c r="AN96" s="11">
        <f>SUM('ABA P&amp;L'!$U33:$W33)</f>
        <v/>
      </c>
      <c r="AO96" s="11">
        <f>SUM('BK P&amp;L'!$U33:$W33)</f>
        <v/>
      </c>
      <c r="AP96" s="11">
        <f>SUM('BW P&amp;L'!$U33:$W33)</f>
        <v/>
      </c>
      <c r="AQ96" s="11">
        <f>SUM('CED P&amp;L'!$U33:$W33)</f>
        <v/>
      </c>
      <c r="AR96" s="11">
        <f>SUM('HB P&amp;L'!$U33:$W33)</f>
        <v/>
      </c>
      <c r="AS96" s="11">
        <f>SUM('KIN P&amp;L'!$U33:$W33)</f>
        <v/>
      </c>
      <c r="AT96" s="11">
        <f>SUM('MER P&amp;L'!$U33:$W33)</f>
        <v/>
      </c>
      <c r="AU96" s="11">
        <f>SUM('SST P&amp;L'!$U33:$W33)</f>
        <v/>
      </c>
      <c r="AV96" s="11">
        <f>SUM('HDN P&amp;L'!$U33:$W33)</f>
        <v/>
      </c>
      <c r="AW96" s="11">
        <f>SUM('NDN P&amp;L'!$U33:$W33)</f>
        <v/>
      </c>
      <c r="AX96" s="11">
        <f>SUM('SDN P&amp;L'!$U33:$W33)</f>
        <v/>
      </c>
      <c r="AY96" s="11">
        <f>SUM('LE P&amp;L'!$U33:$W33)</f>
        <v/>
      </c>
      <c r="AZ96" s="11">
        <f>SUM('WH P&amp;L'!$U33:$W33)</f>
        <v/>
      </c>
      <c r="BA96" s="11">
        <f>SUM('HS P&amp;L'!$U33:$W33)</f>
        <v/>
      </c>
      <c r="BB96" s="11">
        <f>SUM('FH P&amp;L'!$U33:$W33)</f>
        <v/>
      </c>
      <c r="BC96" s="11">
        <f>SUM('HAB P&amp;L'!$U33:$W33)</f>
        <v/>
      </c>
      <c r="BD96" s="11">
        <f>SUM('SALT P&amp;L'!$U33:$W33)</f>
        <v/>
      </c>
      <c r="BE96" s="11">
        <f>SUM('KNL HO P&amp;L'!$U33:$W33)+SUM('CCL HO P&amp;L'!$U33:$W33)+SUM('YBHN HO P&amp;L'!$U33:$W33)+SUM('YBN HO P&amp;L'!$U33:$W33)+SUM('Moe2 P&amp;L'!$U33:$W33)</f>
        <v/>
      </c>
      <c r="BF96" s="93">
        <f>SUM(AN96:BE96)</f>
        <v/>
      </c>
      <c r="BG96" s="11">
        <f>SUM('ABA P&amp;L'!$X33:$Z33)</f>
        <v/>
      </c>
      <c r="BH96" s="11">
        <f>SUM('BK P&amp;L'!$X33:$Z33)</f>
        <v/>
      </c>
      <c r="BI96" s="11">
        <f>SUM('BW P&amp;L'!$X33:$Z33)</f>
        <v/>
      </c>
      <c r="BJ96" s="11">
        <f>SUM('CED P&amp;L'!$X33:$Z33)</f>
        <v/>
      </c>
      <c r="BK96" s="11">
        <f>SUM('HB P&amp;L'!$X33:$Z33)</f>
        <v/>
      </c>
      <c r="BL96" s="11">
        <f>SUM('KIN P&amp;L'!$X33:$Z33)</f>
        <v/>
      </c>
      <c r="BM96" s="11">
        <f>SUM('MER P&amp;L'!$X33:$Z33)</f>
        <v/>
      </c>
      <c r="BN96" s="11">
        <f>SUM('SST P&amp;L'!$X33:$Z33)</f>
        <v/>
      </c>
      <c r="BO96" s="11">
        <f>SUM('HDN P&amp;L'!$X33:$Z33)</f>
        <v/>
      </c>
      <c r="BP96" s="11">
        <f>SUM('NDN P&amp;L'!$X33:$Z33)</f>
        <v/>
      </c>
      <c r="BQ96" s="11">
        <f>SUM('SDN P&amp;L'!$X33:$Z33)</f>
        <v/>
      </c>
      <c r="BR96" s="11">
        <f>SUM('LE P&amp;L'!$X33:$Z33)</f>
        <v/>
      </c>
      <c r="BS96" s="11">
        <f>SUM('WH P&amp;L'!$X33:$Z33)</f>
        <v/>
      </c>
      <c r="BT96" s="11">
        <f>SUM('HS P&amp;L'!$X33:$Z33)</f>
        <v/>
      </c>
      <c r="BU96" s="11">
        <f>SUM('FH P&amp;L'!$X33:$Z33)</f>
        <v/>
      </c>
      <c r="BV96" s="11">
        <f>SUM('HAB P&amp;L'!$X33:$Z33)</f>
        <v/>
      </c>
      <c r="BW96" s="11">
        <f>SUM('SALT P&amp;L'!$X33:$Z33)</f>
        <v/>
      </c>
      <c r="BX96" s="11">
        <f>SUM('KNL HO P&amp;L'!$X33:$Z33)+SUM('CCL HO P&amp;L'!$X33:$Z33)+SUM('YBHN HO P&amp;L'!$X33:$Z33)+SUM('YBN HO P&amp;L'!$X33:$Z33)+SUM('Moe2 P&amp;L'!$X33:$Z33)</f>
        <v/>
      </c>
      <c r="BY96" s="93">
        <f>SUM(BG96:BX96)</f>
        <v/>
      </c>
      <c r="BZ96" s="121">
        <f>BY96+BF96+AM96+T96</f>
        <v/>
      </c>
      <c r="CA96" s="98">
        <f>'GROUP TOTALS MONTHLY P&amp;L'!AB33</f>
        <v/>
      </c>
      <c r="CB96" s="94">
        <f>BZ96-CA96</f>
        <v/>
      </c>
      <c r="CC96" s="98" t="n"/>
    </row>
    <row r="97">
      <c r="A97" s="122" t="inlineStr">
        <is>
          <t>Total Childcare Costs</t>
        </is>
      </c>
      <c r="B97" s="7">
        <f>SUM('ABA P&amp;L'!$O34:$Q34)</f>
        <v/>
      </c>
      <c r="C97" s="7">
        <f>SUM('BK P&amp;L'!$O34:$Q34)</f>
        <v/>
      </c>
      <c r="D97" s="7">
        <f>SUM('BW P&amp;L'!$O34:$Q34)</f>
        <v/>
      </c>
      <c r="E97" s="7">
        <f>SUM('CED P&amp;L'!$O34:$Q34)</f>
        <v/>
      </c>
      <c r="F97" s="7">
        <f>SUM('HB P&amp;L'!$O34:$Q34)</f>
        <v/>
      </c>
      <c r="G97" s="7">
        <f>SUM('KIN P&amp;L'!$O34:$Q34)</f>
        <v/>
      </c>
      <c r="H97" s="7">
        <f>SUM('MER P&amp;L'!$O34:$Q34)</f>
        <v/>
      </c>
      <c r="I97" s="7">
        <f>SUM('SST P&amp;L'!$O34:$Q34)</f>
        <v/>
      </c>
      <c r="J97" s="7">
        <f>SUM('HDN P&amp;L'!$O34:$Q34)</f>
        <v/>
      </c>
      <c r="K97" s="7">
        <f>SUM('NDN P&amp;L'!$O34:$Q34)</f>
        <v/>
      </c>
      <c r="L97" s="7">
        <f>SUM('SDN P&amp;L'!$O34:$Q34)</f>
        <v/>
      </c>
      <c r="M97" s="7">
        <f>SUM('LE P&amp;L'!$O34:$Q34)</f>
        <v/>
      </c>
      <c r="N97" s="7">
        <f>SUM('WH P&amp;L'!$O34:$Q34)</f>
        <v/>
      </c>
      <c r="O97" s="7">
        <f>SUM('HS P&amp;L'!$O34:$Q34)</f>
        <v/>
      </c>
      <c r="P97" s="7">
        <f>SUM('FH P&amp;L'!$O34:$Q34)</f>
        <v/>
      </c>
      <c r="Q97" s="7">
        <f>SUM('HAB P&amp;L'!$O34:$Q34)</f>
        <v/>
      </c>
      <c r="R97" s="7">
        <f>SUM('SALT P&amp;L'!$O34:$Q34)</f>
        <v/>
      </c>
      <c r="S97" s="7">
        <f>SUM('KNL HO P&amp;L'!$O34:$Q34)+SUM('CCL HO P&amp;L'!$O34:$Q34)+SUM('YBHN HO P&amp;L'!$O34:$Q34)+SUM('YBN HO P&amp;L'!$O34:$Q34)+SUM('Moe2 P&amp;L'!$O34:$Q34)</f>
        <v/>
      </c>
      <c r="T97" s="93">
        <f>SUM(B97:S97)</f>
        <v/>
      </c>
      <c r="U97" s="7">
        <f>SUM('ABA P&amp;L'!$R34:$T34)</f>
        <v/>
      </c>
      <c r="V97" s="7">
        <f>SUM('BK P&amp;L'!$R34:$T34)</f>
        <v/>
      </c>
      <c r="W97" s="7">
        <f>SUM('BW P&amp;L'!$R34:$T34)</f>
        <v/>
      </c>
      <c r="X97" s="7">
        <f>SUM('CED P&amp;L'!$R34:$T34)</f>
        <v/>
      </c>
      <c r="Y97" s="7">
        <f>SUM('HB P&amp;L'!$R34:$T34)</f>
        <v/>
      </c>
      <c r="Z97" s="7">
        <f>SUM('KIN P&amp;L'!$R34:$T34)</f>
        <v/>
      </c>
      <c r="AA97" s="7">
        <f>SUM('MER P&amp;L'!$R34:$T34)</f>
        <v/>
      </c>
      <c r="AB97" s="7">
        <f>SUM('SST P&amp;L'!$R34:$T34)</f>
        <v/>
      </c>
      <c r="AC97" s="7">
        <f>SUM('HDN P&amp;L'!$R34:$T34)</f>
        <v/>
      </c>
      <c r="AD97" s="7">
        <f>SUM('NDN P&amp;L'!$R34:$T34)</f>
        <v/>
      </c>
      <c r="AE97" s="7">
        <f>SUM('SDN P&amp;L'!$R34:$T34)</f>
        <v/>
      </c>
      <c r="AF97" s="7">
        <f>SUM('LE P&amp;L'!$R34:$T34)</f>
        <v/>
      </c>
      <c r="AG97" s="7">
        <f>SUM('WH P&amp;L'!$R34:$T34)</f>
        <v/>
      </c>
      <c r="AH97" s="7">
        <f>SUM('HS P&amp;L'!$R34:$T34)</f>
        <v/>
      </c>
      <c r="AI97" s="7">
        <f>SUM('FH P&amp;L'!$R34:$T34)</f>
        <v/>
      </c>
      <c r="AJ97" s="7">
        <f>SUM('HAB P&amp;L'!$R34:$T34)</f>
        <v/>
      </c>
      <c r="AK97" s="7">
        <f>SUM('SALT P&amp;L'!$R34:$T34)</f>
        <v/>
      </c>
      <c r="AL97" s="7">
        <f>SUM('KNL HO P&amp;L'!$R34:$T34)+SUM('CCL HO P&amp;L'!$R34:$T34)+SUM('YBHN HO P&amp;L'!$R34:$T34)+SUM('YBN HO P&amp;L'!$R34:$T34)+SUM('Moe2 P&amp;L'!$R34:$T34)</f>
        <v/>
      </c>
      <c r="AM97" s="93">
        <f>SUM(U97:AL97)</f>
        <v/>
      </c>
      <c r="AN97" s="7">
        <f>SUM('ABA P&amp;L'!$U34:$W34)</f>
        <v/>
      </c>
      <c r="AO97" s="7">
        <f>SUM('BK P&amp;L'!$U34:$W34)</f>
        <v/>
      </c>
      <c r="AP97" s="7">
        <f>SUM('BW P&amp;L'!$U34:$W34)</f>
        <v/>
      </c>
      <c r="AQ97" s="7">
        <f>SUM('CED P&amp;L'!$U34:$W34)</f>
        <v/>
      </c>
      <c r="AR97" s="7">
        <f>SUM('HB P&amp;L'!$U34:$W34)</f>
        <v/>
      </c>
      <c r="AS97" s="7">
        <f>SUM('KIN P&amp;L'!$U34:$W34)</f>
        <v/>
      </c>
      <c r="AT97" s="7">
        <f>SUM('MER P&amp;L'!$U34:$W34)</f>
        <v/>
      </c>
      <c r="AU97" s="7">
        <f>SUM('SST P&amp;L'!$U34:$W34)</f>
        <v/>
      </c>
      <c r="AV97" s="7">
        <f>SUM('HDN P&amp;L'!$U34:$W34)</f>
        <v/>
      </c>
      <c r="AW97" s="7">
        <f>SUM('NDN P&amp;L'!$U34:$W34)</f>
        <v/>
      </c>
      <c r="AX97" s="7">
        <f>SUM('SDN P&amp;L'!$U34:$W34)</f>
        <v/>
      </c>
      <c r="AY97" s="7">
        <f>SUM('LE P&amp;L'!$U34:$W34)</f>
        <v/>
      </c>
      <c r="AZ97" s="7">
        <f>SUM('WH P&amp;L'!$U34:$W34)</f>
        <v/>
      </c>
      <c r="BA97" s="7">
        <f>SUM('HS P&amp;L'!$U34:$W34)</f>
        <v/>
      </c>
      <c r="BB97" s="7">
        <f>SUM('FH P&amp;L'!$U34:$W34)</f>
        <v/>
      </c>
      <c r="BC97" s="7">
        <f>SUM('HAB P&amp;L'!$U34:$W34)</f>
        <v/>
      </c>
      <c r="BD97" s="7">
        <f>SUM('SALT P&amp;L'!$U34:$W34)</f>
        <v/>
      </c>
      <c r="BE97" s="7">
        <f>SUM('KNL HO P&amp;L'!$U34:$W34)+SUM('CCL HO P&amp;L'!$U34:$W34)+SUM('YBHN HO P&amp;L'!$U34:$W34)+SUM('YBN HO P&amp;L'!$U34:$W34)+SUM('Moe2 P&amp;L'!$U34:$W34)</f>
        <v/>
      </c>
      <c r="BF97" s="93">
        <f>SUM(AN97:BE97)</f>
        <v/>
      </c>
      <c r="BG97" s="7">
        <f>SUM('ABA P&amp;L'!$X34:$Z34)</f>
        <v/>
      </c>
      <c r="BH97" s="7">
        <f>SUM('BK P&amp;L'!$X34:$Z34)</f>
        <v/>
      </c>
      <c r="BI97" s="7">
        <f>SUM('BW P&amp;L'!$X34:$Z34)</f>
        <v/>
      </c>
      <c r="BJ97" s="7">
        <f>SUM('CED P&amp;L'!$X34:$Z34)</f>
        <v/>
      </c>
      <c r="BK97" s="7">
        <f>SUM('HB P&amp;L'!$X34:$Z34)</f>
        <v/>
      </c>
      <c r="BL97" s="7">
        <f>SUM('KIN P&amp;L'!$X34:$Z34)</f>
        <v/>
      </c>
      <c r="BM97" s="7">
        <f>SUM('MER P&amp;L'!$X34:$Z34)</f>
        <v/>
      </c>
      <c r="BN97" s="7">
        <f>SUM('SST P&amp;L'!$X34:$Z34)</f>
        <v/>
      </c>
      <c r="BO97" s="7">
        <f>SUM('HDN P&amp;L'!$X34:$Z34)</f>
        <v/>
      </c>
      <c r="BP97" s="7">
        <f>SUM('NDN P&amp;L'!$X34:$Z34)</f>
        <v/>
      </c>
      <c r="BQ97" s="7">
        <f>SUM('SDN P&amp;L'!$X34:$Z34)</f>
        <v/>
      </c>
      <c r="BR97" s="7">
        <f>SUM('LE P&amp;L'!$X34:$Z34)</f>
        <v/>
      </c>
      <c r="BS97" s="7">
        <f>SUM('WH P&amp;L'!$X34:$Z34)</f>
        <v/>
      </c>
      <c r="BT97" s="7">
        <f>SUM('HS P&amp;L'!$X34:$Z34)</f>
        <v/>
      </c>
      <c r="BU97" s="7">
        <f>SUM('FH P&amp;L'!$X34:$Z34)</f>
        <v/>
      </c>
      <c r="BV97" s="7">
        <f>SUM('HAB P&amp;L'!$X34:$Z34)</f>
        <v/>
      </c>
      <c r="BW97" s="7">
        <f>SUM('SALT P&amp;L'!$X34:$Z34)</f>
        <v/>
      </c>
      <c r="BX97" s="7">
        <f>SUM('KNL HO P&amp;L'!$X34:$Z34)+SUM('CCL HO P&amp;L'!$X34:$Z34)+SUM('YBHN HO P&amp;L'!$X34:$Z34)+SUM('YBN HO P&amp;L'!$X34:$Z34)+SUM('Moe2 P&amp;L'!$X34:$Z34)</f>
        <v/>
      </c>
      <c r="BY97" s="93">
        <f>SUM(BG97:BX97)</f>
        <v/>
      </c>
      <c r="BZ97" s="121">
        <f>BY97+BF97+AM97+T97</f>
        <v/>
      </c>
      <c r="CA97" s="98">
        <f>'GROUP TOTALS MONTHLY P&amp;L'!AB34</f>
        <v/>
      </c>
      <c r="CB97" s="94">
        <f>BZ97-CA97</f>
        <v/>
      </c>
      <c r="CC97" s="98" t="inlineStr">
        <is>
          <t>Incorrect Setting codes</t>
        </is>
      </c>
    </row>
    <row r="98" hidden="1" s="393">
      <c r="A98" s="116" t="inlineStr">
        <is>
          <t>Premises &amp; Admin</t>
        </is>
      </c>
      <c r="B98" s="9">
        <f>SUM('ABA P&amp;L'!$O35:$Q35)</f>
        <v/>
      </c>
      <c r="C98" s="9">
        <f>SUM('BK P&amp;L'!$O35:$Q35)</f>
        <v/>
      </c>
      <c r="D98" s="9">
        <f>SUM('BW P&amp;L'!$O35:$Q35)</f>
        <v/>
      </c>
      <c r="E98" s="9">
        <f>SUM('CED P&amp;L'!$O35:$Q35)</f>
        <v/>
      </c>
      <c r="F98" s="9">
        <f>SUM('HB P&amp;L'!$O35:$Q35)</f>
        <v/>
      </c>
      <c r="G98" s="9">
        <f>SUM('KIN P&amp;L'!$O35:$Q35)</f>
        <v/>
      </c>
      <c r="H98" s="9">
        <f>SUM('MER P&amp;L'!$O35:$Q35)</f>
        <v/>
      </c>
      <c r="I98" s="9">
        <f>SUM('SST P&amp;L'!$O35:$Q35)</f>
        <v/>
      </c>
      <c r="J98" s="9">
        <f>SUM('HDN P&amp;L'!$O35:$Q35)</f>
        <v/>
      </c>
      <c r="K98" s="9">
        <f>SUM('NDN P&amp;L'!$O35:$Q35)</f>
        <v/>
      </c>
      <c r="L98" s="9">
        <f>SUM('SDN P&amp;L'!$O35:$Q35)</f>
        <v/>
      </c>
      <c r="M98" s="9">
        <f>SUM('LE P&amp;L'!$O35:$Q35)</f>
        <v/>
      </c>
      <c r="N98" s="9">
        <f>SUM('WH P&amp;L'!$O35:$Q35)</f>
        <v/>
      </c>
      <c r="O98" s="9">
        <f>SUM('HS P&amp;L'!$O35:$Q35)</f>
        <v/>
      </c>
      <c r="P98" s="9">
        <f>SUM('FH P&amp;L'!$O35:$Q35)</f>
        <v/>
      </c>
      <c r="Q98" s="9">
        <f>SUM('HAB P&amp;L'!$O35:$Q35)</f>
        <v/>
      </c>
      <c r="R98" s="9">
        <f>SUM('SALT P&amp;L'!$O35:$Q35)</f>
        <v/>
      </c>
      <c r="S98" s="9">
        <f>SUM('KNL HO P&amp;L'!$O35:$Q35)+SUM('CCL HO P&amp;L'!$O35:$Q35)+SUM('YBHN HO P&amp;L'!$O35:$Q35)+SUM('YBN HO P&amp;L'!$O35:$Q35)+SUM('Moe2 P&amp;L'!$O35:$Q35)</f>
        <v/>
      </c>
      <c r="T98" s="93">
        <f>SUM(B98:S98)</f>
        <v/>
      </c>
      <c r="U98" s="9">
        <f>SUM('ABA P&amp;L'!$R35:$T35)</f>
        <v/>
      </c>
      <c r="V98" s="9">
        <f>SUM('BK P&amp;L'!$R35:$T35)</f>
        <v/>
      </c>
      <c r="W98" s="9">
        <f>SUM('BW P&amp;L'!$R35:$T35)</f>
        <v/>
      </c>
      <c r="X98" s="9">
        <f>SUM('CED P&amp;L'!$R35:$T35)</f>
        <v/>
      </c>
      <c r="Y98" s="9">
        <f>SUM('HB P&amp;L'!$R35:$T35)</f>
        <v/>
      </c>
      <c r="Z98" s="9">
        <f>SUM('KIN P&amp;L'!$R35:$T35)</f>
        <v/>
      </c>
      <c r="AA98" s="9">
        <f>SUM('MER P&amp;L'!$R35:$T35)</f>
        <v/>
      </c>
      <c r="AB98" s="9">
        <f>SUM('SST P&amp;L'!$R35:$T35)</f>
        <v/>
      </c>
      <c r="AC98" s="9">
        <f>SUM('HDN P&amp;L'!$R35:$T35)</f>
        <v/>
      </c>
      <c r="AD98" s="9">
        <f>SUM('NDN P&amp;L'!$R35:$T35)</f>
        <v/>
      </c>
      <c r="AE98" s="9">
        <f>SUM('SDN P&amp;L'!$R35:$T35)</f>
        <v/>
      </c>
      <c r="AF98" s="9">
        <f>SUM('LE P&amp;L'!$R35:$T35)</f>
        <v/>
      </c>
      <c r="AG98" s="9">
        <f>SUM('WH P&amp;L'!$R35:$T35)</f>
        <v/>
      </c>
      <c r="AH98" s="9">
        <f>SUM('HS P&amp;L'!$R35:$T35)</f>
        <v/>
      </c>
      <c r="AI98" s="9">
        <f>SUM('FH P&amp;L'!$R35:$T35)</f>
        <v/>
      </c>
      <c r="AJ98" s="9">
        <f>SUM('HAB P&amp;L'!$R35:$T35)</f>
        <v/>
      </c>
      <c r="AK98" s="9">
        <f>SUM('SALT P&amp;L'!$R35:$T35)</f>
        <v/>
      </c>
      <c r="AL98" s="9">
        <f>SUM('KNL HO P&amp;L'!$R35:$T35)+SUM('CCL HO P&amp;L'!$R35:$T35)+SUM('YBHN HO P&amp;L'!$R35:$T35)+SUM('YBN HO P&amp;L'!$R35:$T35)+SUM('Moe2 P&amp;L'!$R35:$T35)</f>
        <v/>
      </c>
      <c r="AM98" s="93">
        <f>SUM(U98:AL98)</f>
        <v/>
      </c>
      <c r="AN98" s="9">
        <f>SUM('ABA P&amp;L'!$U35:$W35)</f>
        <v/>
      </c>
      <c r="AO98" s="9">
        <f>SUM('BK P&amp;L'!$U35:$W35)</f>
        <v/>
      </c>
      <c r="AP98" s="9">
        <f>SUM('BW P&amp;L'!$U35:$W35)</f>
        <v/>
      </c>
      <c r="AQ98" s="9">
        <f>SUM('CED P&amp;L'!$U35:$W35)</f>
        <v/>
      </c>
      <c r="AR98" s="9">
        <f>SUM('HB P&amp;L'!$U35:$W35)</f>
        <v/>
      </c>
      <c r="AS98" s="9">
        <f>SUM('KIN P&amp;L'!$U35:$W35)</f>
        <v/>
      </c>
      <c r="AT98" s="9">
        <f>SUM('MER P&amp;L'!$U35:$W35)</f>
        <v/>
      </c>
      <c r="AU98" s="9">
        <f>SUM('SST P&amp;L'!$U35:$W35)</f>
        <v/>
      </c>
      <c r="AV98" s="9">
        <f>SUM('HDN P&amp;L'!$U35:$W35)</f>
        <v/>
      </c>
      <c r="AW98" s="9">
        <f>SUM('NDN P&amp;L'!$U35:$W35)</f>
        <v/>
      </c>
      <c r="AX98" s="9">
        <f>SUM('SDN P&amp;L'!$U35:$W35)</f>
        <v/>
      </c>
      <c r="AY98" s="9">
        <f>SUM('LE P&amp;L'!$U35:$W35)</f>
        <v/>
      </c>
      <c r="AZ98" s="9">
        <f>SUM('WH P&amp;L'!$U35:$W35)</f>
        <v/>
      </c>
      <c r="BA98" s="9">
        <f>SUM('HS P&amp;L'!$U35:$W35)</f>
        <v/>
      </c>
      <c r="BB98" s="9">
        <f>SUM('FH P&amp;L'!$U35:$W35)</f>
        <v/>
      </c>
      <c r="BC98" s="9">
        <f>SUM('HAB P&amp;L'!$U35:$W35)</f>
        <v/>
      </c>
      <c r="BD98" s="9">
        <f>SUM('SALT P&amp;L'!$U35:$W35)</f>
        <v/>
      </c>
      <c r="BE98" s="9">
        <f>SUM('KNL HO P&amp;L'!$U35:$W35)+SUM('CCL HO P&amp;L'!$U35:$W35)+SUM('YBHN HO P&amp;L'!$U35:$W35)+SUM('YBN HO P&amp;L'!$U35:$W35)+SUM('Moe2 P&amp;L'!$U35:$W35)</f>
        <v/>
      </c>
      <c r="BF98" s="93">
        <f>SUM(AN98:BE98)</f>
        <v/>
      </c>
      <c r="BG98" s="9">
        <f>SUM('ABA P&amp;L'!$X35:$Z35)</f>
        <v/>
      </c>
      <c r="BH98" s="9">
        <f>SUM('BK P&amp;L'!$X35:$Z35)</f>
        <v/>
      </c>
      <c r="BI98" s="9">
        <f>SUM('BW P&amp;L'!$X35:$Z35)</f>
        <v/>
      </c>
      <c r="BJ98" s="9">
        <f>SUM('CED P&amp;L'!$X35:$Z35)</f>
        <v/>
      </c>
      <c r="BK98" s="9">
        <f>SUM('HB P&amp;L'!$X35:$Z35)</f>
        <v/>
      </c>
      <c r="BL98" s="9">
        <f>SUM('KIN P&amp;L'!$X35:$Z35)</f>
        <v/>
      </c>
      <c r="BM98" s="9">
        <f>SUM('MER P&amp;L'!$X35:$Z35)</f>
        <v/>
      </c>
      <c r="BN98" s="9">
        <f>SUM('SST P&amp;L'!$X35:$Z35)</f>
        <v/>
      </c>
      <c r="BO98" s="9">
        <f>SUM('HDN P&amp;L'!$X35:$Z35)</f>
        <v/>
      </c>
      <c r="BP98" s="9">
        <f>SUM('NDN P&amp;L'!$X35:$Z35)</f>
        <v/>
      </c>
      <c r="BQ98" s="9">
        <f>SUM('SDN P&amp;L'!$X35:$Z35)</f>
        <v/>
      </c>
      <c r="BR98" s="9">
        <f>SUM('LE P&amp;L'!$X35:$Z35)</f>
        <v/>
      </c>
      <c r="BS98" s="9">
        <f>SUM('WH P&amp;L'!$X35:$Z35)</f>
        <v/>
      </c>
      <c r="BT98" s="9">
        <f>SUM('HS P&amp;L'!$X35:$Z35)</f>
        <v/>
      </c>
      <c r="BU98" s="9">
        <f>SUM('FH P&amp;L'!$X35:$Z35)</f>
        <v/>
      </c>
      <c r="BV98" s="9">
        <f>SUM('HAB P&amp;L'!$X35:$Z35)</f>
        <v/>
      </c>
      <c r="BW98" s="9">
        <f>SUM('SALT P&amp;L'!$X35:$Z35)</f>
        <v/>
      </c>
      <c r="BX98" s="9">
        <f>SUM('KNL HO P&amp;L'!$X35:$Z35)+SUM('CCL HO P&amp;L'!$X35:$Z35)+SUM('YBHN HO P&amp;L'!$X35:$Z35)+SUM('YBN HO P&amp;L'!$X35:$Z35)+SUM('Moe2 P&amp;L'!$X35:$Z35)</f>
        <v/>
      </c>
      <c r="BY98" s="93">
        <f>SUM(BG98:BX98)</f>
        <v/>
      </c>
      <c r="BZ98" s="121">
        <f>BY98+BF98+AM98+T98</f>
        <v/>
      </c>
      <c r="CA98" s="98">
        <f>'GROUP TOTALS MONTHLY P&amp;L'!AB35</f>
        <v/>
      </c>
      <c r="CB98" s="94">
        <f>BZ98-CA98</f>
        <v/>
      </c>
      <c r="CC98" s="98" t="n"/>
    </row>
    <row r="99" hidden="1" s="393">
      <c r="A99" s="120" t="inlineStr">
        <is>
          <t>Rent</t>
        </is>
      </c>
      <c r="B99" s="11">
        <f>SUM('ABA P&amp;L'!$O36:$Q36)</f>
        <v/>
      </c>
      <c r="C99" s="11">
        <f>SUM('BK P&amp;L'!$O36:$Q36)</f>
        <v/>
      </c>
      <c r="D99" s="11">
        <f>SUM('BW P&amp;L'!$O36:$Q36)</f>
        <v/>
      </c>
      <c r="E99" s="11">
        <f>SUM('CED P&amp;L'!$O36:$Q36)</f>
        <v/>
      </c>
      <c r="F99" s="11">
        <f>SUM('HB P&amp;L'!$O36:$Q36)</f>
        <v/>
      </c>
      <c r="G99" s="11">
        <f>SUM('KIN P&amp;L'!$O36:$Q36)</f>
        <v/>
      </c>
      <c r="H99" s="11">
        <f>SUM('MER P&amp;L'!$O36:$Q36)</f>
        <v/>
      </c>
      <c r="I99" s="11">
        <f>SUM('SST P&amp;L'!$O36:$Q36)</f>
        <v/>
      </c>
      <c r="J99" s="11">
        <f>SUM('HDN P&amp;L'!$O36:$Q36)</f>
        <v/>
      </c>
      <c r="K99" s="11">
        <f>SUM('NDN P&amp;L'!$O36:$Q36)</f>
        <v/>
      </c>
      <c r="L99" s="11">
        <f>SUM('SDN P&amp;L'!$O36:$Q36)</f>
        <v/>
      </c>
      <c r="M99" s="11">
        <f>SUM('LE P&amp;L'!$O36:$Q36)</f>
        <v/>
      </c>
      <c r="N99" s="11">
        <f>SUM('WH P&amp;L'!$O36:$Q36)</f>
        <v/>
      </c>
      <c r="O99" s="11">
        <f>SUM('HS P&amp;L'!$O36:$Q36)</f>
        <v/>
      </c>
      <c r="P99" s="11">
        <f>SUM('FH P&amp;L'!$O36:$Q36)</f>
        <v/>
      </c>
      <c r="Q99" s="11">
        <f>SUM('HAB P&amp;L'!$O36:$Q36)</f>
        <v/>
      </c>
      <c r="R99" s="11">
        <f>SUM('SALT P&amp;L'!$O36:$Q36)</f>
        <v/>
      </c>
      <c r="S99" s="11">
        <f>SUM('KNL HO P&amp;L'!$O36:$Q36)+SUM('CCL HO P&amp;L'!$O36:$Q36)+SUM('YBHN HO P&amp;L'!$O36:$Q36)+SUM('YBN HO P&amp;L'!$O36:$Q36)+SUM('Moe2 P&amp;L'!$O36:$Q36)</f>
        <v/>
      </c>
      <c r="T99" s="93">
        <f>SUM(B99:S99)</f>
        <v/>
      </c>
      <c r="U99" s="11">
        <f>SUM('ABA P&amp;L'!$R36:$T36)</f>
        <v/>
      </c>
      <c r="V99" s="11">
        <f>SUM('BK P&amp;L'!$R36:$T36)</f>
        <v/>
      </c>
      <c r="W99" s="11">
        <f>SUM('BW P&amp;L'!$R36:$T36)</f>
        <v/>
      </c>
      <c r="X99" s="11">
        <f>SUM('CED P&amp;L'!$R36:$T36)</f>
        <v/>
      </c>
      <c r="Y99" s="11">
        <f>SUM('HB P&amp;L'!$R36:$T36)</f>
        <v/>
      </c>
      <c r="Z99" s="11">
        <f>SUM('KIN P&amp;L'!$R36:$T36)</f>
        <v/>
      </c>
      <c r="AA99" s="11">
        <f>SUM('MER P&amp;L'!$R36:$T36)</f>
        <v/>
      </c>
      <c r="AB99" s="11">
        <f>SUM('SST P&amp;L'!$R36:$T36)</f>
        <v/>
      </c>
      <c r="AC99" s="11">
        <f>SUM('HDN P&amp;L'!$R36:$T36)</f>
        <v/>
      </c>
      <c r="AD99" s="11">
        <f>SUM('NDN P&amp;L'!$R36:$T36)</f>
        <v/>
      </c>
      <c r="AE99" s="11">
        <f>SUM('SDN P&amp;L'!$R36:$T36)</f>
        <v/>
      </c>
      <c r="AF99" s="11">
        <f>SUM('LE P&amp;L'!$R36:$T36)</f>
        <v/>
      </c>
      <c r="AG99" s="11">
        <f>SUM('WH P&amp;L'!$R36:$T36)</f>
        <v/>
      </c>
      <c r="AH99" s="11">
        <f>SUM('HS P&amp;L'!$R36:$T36)</f>
        <v/>
      </c>
      <c r="AI99" s="11">
        <f>SUM('FH P&amp;L'!$R36:$T36)</f>
        <v/>
      </c>
      <c r="AJ99" s="11">
        <f>SUM('HAB P&amp;L'!$R36:$T36)</f>
        <v/>
      </c>
      <c r="AK99" s="11">
        <f>SUM('SALT P&amp;L'!$R36:$T36)</f>
        <v/>
      </c>
      <c r="AL99" s="11">
        <f>SUM('KNL HO P&amp;L'!$R36:$T36)+SUM('CCL HO P&amp;L'!$R36:$T36)+SUM('YBHN HO P&amp;L'!$R36:$T36)+SUM('YBN HO P&amp;L'!$R36:$T36)+SUM('Moe2 P&amp;L'!$R36:$T36)</f>
        <v/>
      </c>
      <c r="AM99" s="93">
        <f>SUM(U99:AL99)</f>
        <v/>
      </c>
      <c r="AN99" s="11">
        <f>SUM('ABA P&amp;L'!$U36:$W36)</f>
        <v/>
      </c>
      <c r="AO99" s="11">
        <f>SUM('BK P&amp;L'!$U36:$W36)</f>
        <v/>
      </c>
      <c r="AP99" s="11">
        <f>SUM('BW P&amp;L'!$U36:$W36)</f>
        <v/>
      </c>
      <c r="AQ99" s="11">
        <f>SUM('CED P&amp;L'!$U36:$W36)</f>
        <v/>
      </c>
      <c r="AR99" s="11">
        <f>SUM('HB P&amp;L'!$U36:$W36)</f>
        <v/>
      </c>
      <c r="AS99" s="11">
        <f>SUM('KIN P&amp;L'!$U36:$W36)</f>
        <v/>
      </c>
      <c r="AT99" s="11">
        <f>SUM('MER P&amp;L'!$U36:$W36)</f>
        <v/>
      </c>
      <c r="AU99" s="11">
        <f>SUM('SST P&amp;L'!$U36:$W36)</f>
        <v/>
      </c>
      <c r="AV99" s="11">
        <f>SUM('HDN P&amp;L'!$U36:$W36)</f>
        <v/>
      </c>
      <c r="AW99" s="11">
        <f>SUM('NDN P&amp;L'!$U36:$W36)</f>
        <v/>
      </c>
      <c r="AX99" s="11">
        <f>SUM('SDN P&amp;L'!$U36:$W36)</f>
        <v/>
      </c>
      <c r="AY99" s="11">
        <f>SUM('LE P&amp;L'!$U36:$W36)</f>
        <v/>
      </c>
      <c r="AZ99" s="11">
        <f>SUM('WH P&amp;L'!$U36:$W36)</f>
        <v/>
      </c>
      <c r="BA99" s="11">
        <f>SUM('HS P&amp;L'!$U36:$W36)</f>
        <v/>
      </c>
      <c r="BB99" s="11">
        <f>SUM('FH P&amp;L'!$U36:$W36)</f>
        <v/>
      </c>
      <c r="BC99" s="11">
        <f>SUM('HAB P&amp;L'!$U36:$W36)</f>
        <v/>
      </c>
      <c r="BD99" s="11">
        <f>SUM('SALT P&amp;L'!$U36:$W36)</f>
        <v/>
      </c>
      <c r="BE99" s="11">
        <f>SUM('KNL HO P&amp;L'!$U36:$W36)+SUM('CCL HO P&amp;L'!$U36:$W36)+SUM('YBHN HO P&amp;L'!$U36:$W36)+SUM('YBN HO P&amp;L'!$U36:$W36)+SUM('Moe2 P&amp;L'!$U36:$W36)</f>
        <v/>
      </c>
      <c r="BF99" s="93">
        <f>SUM(AN99:BE99)</f>
        <v/>
      </c>
      <c r="BG99" s="11">
        <f>SUM('ABA P&amp;L'!$X36:$Z36)</f>
        <v/>
      </c>
      <c r="BH99" s="11">
        <f>SUM('BK P&amp;L'!$X36:$Z36)</f>
        <v/>
      </c>
      <c r="BI99" s="11">
        <f>SUM('BW P&amp;L'!$X36:$Z36)</f>
        <v/>
      </c>
      <c r="BJ99" s="11">
        <f>SUM('CED P&amp;L'!$X36:$Z36)</f>
        <v/>
      </c>
      <c r="BK99" s="11">
        <f>SUM('HB P&amp;L'!$X36:$Z36)</f>
        <v/>
      </c>
      <c r="BL99" s="11">
        <f>SUM('KIN P&amp;L'!$X36:$Z36)</f>
        <v/>
      </c>
      <c r="BM99" s="11">
        <f>SUM('MER P&amp;L'!$X36:$Z36)</f>
        <v/>
      </c>
      <c r="BN99" s="11">
        <f>SUM('SST P&amp;L'!$X36:$Z36)</f>
        <v/>
      </c>
      <c r="BO99" s="11">
        <f>SUM('HDN P&amp;L'!$X36:$Z36)</f>
        <v/>
      </c>
      <c r="BP99" s="11">
        <f>SUM('NDN P&amp;L'!$X36:$Z36)</f>
        <v/>
      </c>
      <c r="BQ99" s="11">
        <f>SUM('SDN P&amp;L'!$X36:$Z36)</f>
        <v/>
      </c>
      <c r="BR99" s="11">
        <f>SUM('LE P&amp;L'!$X36:$Z36)</f>
        <v/>
      </c>
      <c r="BS99" s="11">
        <f>SUM('WH P&amp;L'!$X36:$Z36)</f>
        <v/>
      </c>
      <c r="BT99" s="11">
        <f>SUM('HS P&amp;L'!$X36:$Z36)</f>
        <v/>
      </c>
      <c r="BU99" s="11">
        <f>SUM('FH P&amp;L'!$X36:$Z36)</f>
        <v/>
      </c>
      <c r="BV99" s="11">
        <f>SUM('HAB P&amp;L'!$X36:$Z36)</f>
        <v/>
      </c>
      <c r="BW99" s="11">
        <f>SUM('SALT P&amp;L'!$X36:$Z36)</f>
        <v/>
      </c>
      <c r="BX99" s="11">
        <f>SUM('KNL HO P&amp;L'!$X36:$Z36)+SUM('CCL HO P&amp;L'!$X36:$Z36)+SUM('YBHN HO P&amp;L'!$X36:$Z36)+SUM('YBN HO P&amp;L'!$X36:$Z36)+SUM('Moe2 P&amp;L'!$X36:$Z36)</f>
        <v/>
      </c>
      <c r="BY99" s="93">
        <f>SUM(BG99:BX99)</f>
        <v/>
      </c>
      <c r="BZ99" s="121">
        <f>BY99+BF99+AM99+T99</f>
        <v/>
      </c>
      <c r="CA99" s="98">
        <f>'GROUP TOTALS MONTHLY P&amp;L'!AB36</f>
        <v/>
      </c>
      <c r="CB99" s="94">
        <f>BZ99-CA99</f>
        <v/>
      </c>
      <c r="CC99" s="98" t="inlineStr">
        <is>
          <t>Incorrect Setting codes</t>
        </is>
      </c>
    </row>
    <row r="100" hidden="1" s="393">
      <c r="A100" s="120" t="inlineStr">
        <is>
          <t>Business Rates</t>
        </is>
      </c>
      <c r="B100" s="11">
        <f>SUM('ABA P&amp;L'!$O37:$Q37)</f>
        <v/>
      </c>
      <c r="C100" s="11">
        <f>SUM('BK P&amp;L'!$O37:$Q37)</f>
        <v/>
      </c>
      <c r="D100" s="11">
        <f>SUM('BW P&amp;L'!$O37:$Q37)</f>
        <v/>
      </c>
      <c r="E100" s="11">
        <f>SUM('CED P&amp;L'!$O37:$Q37)</f>
        <v/>
      </c>
      <c r="F100" s="11">
        <f>SUM('HB P&amp;L'!$O37:$Q37)</f>
        <v/>
      </c>
      <c r="G100" s="11">
        <f>SUM('KIN P&amp;L'!$O37:$Q37)</f>
        <v/>
      </c>
      <c r="H100" s="11">
        <f>SUM('MER P&amp;L'!$O37:$Q37)</f>
        <v/>
      </c>
      <c r="I100" s="11">
        <f>SUM('SST P&amp;L'!$O37:$Q37)</f>
        <v/>
      </c>
      <c r="J100" s="11">
        <f>SUM('HDN P&amp;L'!$O37:$Q37)</f>
        <v/>
      </c>
      <c r="K100" s="11">
        <f>SUM('NDN P&amp;L'!$O37:$Q37)</f>
        <v/>
      </c>
      <c r="L100" s="11">
        <f>SUM('SDN P&amp;L'!$O37:$Q37)</f>
        <v/>
      </c>
      <c r="M100" s="11">
        <f>SUM('LE P&amp;L'!$O37:$Q37)</f>
        <v/>
      </c>
      <c r="N100" s="11">
        <f>SUM('WH P&amp;L'!$O37:$Q37)</f>
        <v/>
      </c>
      <c r="O100" s="11">
        <f>SUM('HS P&amp;L'!$O37:$Q37)</f>
        <v/>
      </c>
      <c r="P100" s="11">
        <f>SUM('FH P&amp;L'!$O37:$Q37)</f>
        <v/>
      </c>
      <c r="Q100" s="11">
        <f>SUM('HAB P&amp;L'!$O37:$Q37)</f>
        <v/>
      </c>
      <c r="R100" s="11">
        <f>SUM('SALT P&amp;L'!$O37:$Q37)</f>
        <v/>
      </c>
      <c r="S100" s="11">
        <f>SUM('KNL HO P&amp;L'!$O37:$Q37)+SUM('CCL HO P&amp;L'!$O37:$Q37)+SUM('YBHN HO P&amp;L'!$O37:$Q37)+SUM('YBN HO P&amp;L'!$O37:$Q37)+SUM('Moe2 P&amp;L'!$O37:$Q37)</f>
        <v/>
      </c>
      <c r="T100" s="93">
        <f>SUM(B100:S100)</f>
        <v/>
      </c>
      <c r="U100" s="11">
        <f>SUM('ABA P&amp;L'!$R37:$T37)</f>
        <v/>
      </c>
      <c r="V100" s="11">
        <f>SUM('BK P&amp;L'!$R37:$T37)</f>
        <v/>
      </c>
      <c r="W100" s="11">
        <f>SUM('BW P&amp;L'!$R37:$T37)</f>
        <v/>
      </c>
      <c r="X100" s="11">
        <f>SUM('CED P&amp;L'!$R37:$T37)</f>
        <v/>
      </c>
      <c r="Y100" s="11">
        <f>SUM('HB P&amp;L'!$R37:$T37)</f>
        <v/>
      </c>
      <c r="Z100" s="11">
        <f>SUM('KIN P&amp;L'!$R37:$T37)</f>
        <v/>
      </c>
      <c r="AA100" s="11">
        <f>SUM('MER P&amp;L'!$R37:$T37)</f>
        <v/>
      </c>
      <c r="AB100" s="11">
        <f>SUM('SST P&amp;L'!$R37:$T37)</f>
        <v/>
      </c>
      <c r="AC100" s="11">
        <f>SUM('HDN P&amp;L'!$R37:$T37)</f>
        <v/>
      </c>
      <c r="AD100" s="11">
        <f>SUM('NDN P&amp;L'!$R37:$T37)</f>
        <v/>
      </c>
      <c r="AE100" s="11">
        <f>SUM('SDN P&amp;L'!$R37:$T37)</f>
        <v/>
      </c>
      <c r="AF100" s="11">
        <f>SUM('LE P&amp;L'!$R37:$T37)</f>
        <v/>
      </c>
      <c r="AG100" s="11">
        <f>SUM('WH P&amp;L'!$R37:$T37)</f>
        <v/>
      </c>
      <c r="AH100" s="11">
        <f>SUM('HS P&amp;L'!$R37:$T37)</f>
        <v/>
      </c>
      <c r="AI100" s="11">
        <f>SUM('FH P&amp;L'!$R37:$T37)</f>
        <v/>
      </c>
      <c r="AJ100" s="11">
        <f>SUM('HAB P&amp;L'!$R37:$T37)</f>
        <v/>
      </c>
      <c r="AK100" s="11">
        <f>SUM('SALT P&amp;L'!$R37:$T37)</f>
        <v/>
      </c>
      <c r="AL100" s="11">
        <f>SUM('KNL HO P&amp;L'!$R37:$T37)+SUM('CCL HO P&amp;L'!$R37:$T37)+SUM('YBHN HO P&amp;L'!$R37:$T37)+SUM('YBN HO P&amp;L'!$R37:$T37)+SUM('Moe2 P&amp;L'!$R37:$T37)</f>
        <v/>
      </c>
      <c r="AM100" s="93">
        <f>SUM(U100:AL100)</f>
        <v/>
      </c>
      <c r="AN100" s="11">
        <f>SUM('ABA P&amp;L'!$U37:$W37)</f>
        <v/>
      </c>
      <c r="AO100" s="11">
        <f>SUM('BK P&amp;L'!$U37:$W37)</f>
        <v/>
      </c>
      <c r="AP100" s="11">
        <f>SUM('BW P&amp;L'!$U37:$W37)</f>
        <v/>
      </c>
      <c r="AQ100" s="11">
        <f>SUM('CED P&amp;L'!$U37:$W37)</f>
        <v/>
      </c>
      <c r="AR100" s="11">
        <f>SUM('HB P&amp;L'!$U37:$W37)</f>
        <v/>
      </c>
      <c r="AS100" s="11">
        <f>SUM('KIN P&amp;L'!$U37:$W37)</f>
        <v/>
      </c>
      <c r="AT100" s="11">
        <f>SUM('MER P&amp;L'!$U37:$W37)</f>
        <v/>
      </c>
      <c r="AU100" s="11">
        <f>SUM('SST P&amp;L'!$U37:$W37)</f>
        <v/>
      </c>
      <c r="AV100" s="11">
        <f>SUM('HDN P&amp;L'!$U37:$W37)</f>
        <v/>
      </c>
      <c r="AW100" s="11">
        <f>SUM('NDN P&amp;L'!$U37:$W37)</f>
        <v/>
      </c>
      <c r="AX100" s="11">
        <f>SUM('SDN P&amp;L'!$U37:$W37)</f>
        <v/>
      </c>
      <c r="AY100" s="11">
        <f>SUM('LE P&amp;L'!$U37:$W37)</f>
        <v/>
      </c>
      <c r="AZ100" s="11">
        <f>SUM('WH P&amp;L'!$U37:$W37)</f>
        <v/>
      </c>
      <c r="BA100" s="11">
        <f>SUM('HS P&amp;L'!$U37:$W37)</f>
        <v/>
      </c>
      <c r="BB100" s="11">
        <f>SUM('FH P&amp;L'!$U37:$W37)</f>
        <v/>
      </c>
      <c r="BC100" s="11">
        <f>SUM('HAB P&amp;L'!$U37:$W37)</f>
        <v/>
      </c>
      <c r="BD100" s="11">
        <f>SUM('SALT P&amp;L'!$U37:$W37)</f>
        <v/>
      </c>
      <c r="BE100" s="11">
        <f>SUM('KNL HO P&amp;L'!$U37:$W37)+SUM('CCL HO P&amp;L'!$U37:$W37)+SUM('YBHN HO P&amp;L'!$U37:$W37)+SUM('YBN HO P&amp;L'!$U37:$W37)+SUM('Moe2 P&amp;L'!$U37:$W37)</f>
        <v/>
      </c>
      <c r="BF100" s="93">
        <f>SUM(AN100:BE100)</f>
        <v/>
      </c>
      <c r="BG100" s="11">
        <f>SUM('ABA P&amp;L'!$X37:$Z37)</f>
        <v/>
      </c>
      <c r="BH100" s="11">
        <f>SUM('BK P&amp;L'!$X37:$Z37)</f>
        <v/>
      </c>
      <c r="BI100" s="11">
        <f>SUM('BW P&amp;L'!$X37:$Z37)</f>
        <v/>
      </c>
      <c r="BJ100" s="11">
        <f>SUM('CED P&amp;L'!$X37:$Z37)</f>
        <v/>
      </c>
      <c r="BK100" s="11">
        <f>SUM('HB P&amp;L'!$X37:$Z37)</f>
        <v/>
      </c>
      <c r="BL100" s="11">
        <f>SUM('KIN P&amp;L'!$X37:$Z37)</f>
        <v/>
      </c>
      <c r="BM100" s="11">
        <f>SUM('MER P&amp;L'!$X37:$Z37)</f>
        <v/>
      </c>
      <c r="BN100" s="11">
        <f>SUM('SST P&amp;L'!$X37:$Z37)</f>
        <v/>
      </c>
      <c r="BO100" s="11">
        <f>SUM('HDN P&amp;L'!$X37:$Z37)</f>
        <v/>
      </c>
      <c r="BP100" s="11">
        <f>SUM('NDN P&amp;L'!$X37:$Z37)</f>
        <v/>
      </c>
      <c r="BQ100" s="11">
        <f>SUM('SDN P&amp;L'!$X37:$Z37)</f>
        <v/>
      </c>
      <c r="BR100" s="11">
        <f>SUM('LE P&amp;L'!$X37:$Z37)</f>
        <v/>
      </c>
      <c r="BS100" s="11">
        <f>SUM('WH P&amp;L'!$X37:$Z37)</f>
        <v/>
      </c>
      <c r="BT100" s="11">
        <f>SUM('HS P&amp;L'!$X37:$Z37)</f>
        <v/>
      </c>
      <c r="BU100" s="11">
        <f>SUM('FH P&amp;L'!$X37:$Z37)</f>
        <v/>
      </c>
      <c r="BV100" s="11">
        <f>SUM('HAB P&amp;L'!$X37:$Z37)</f>
        <v/>
      </c>
      <c r="BW100" s="11">
        <f>SUM('SALT P&amp;L'!$X37:$Z37)</f>
        <v/>
      </c>
      <c r="BX100" s="11">
        <f>SUM('KNL HO P&amp;L'!$X37:$Z37)+SUM('CCL HO P&amp;L'!$X37:$Z37)+SUM('YBHN HO P&amp;L'!$X37:$Z37)+SUM('YBN HO P&amp;L'!$X37:$Z37)+SUM('Moe2 P&amp;L'!$X37:$Z37)</f>
        <v/>
      </c>
      <c r="BY100" s="93">
        <f>SUM(BG100:BX100)</f>
        <v/>
      </c>
      <c r="BZ100" s="121">
        <f>BY100+BF100+AM100+T100</f>
        <v/>
      </c>
      <c r="CA100" s="98">
        <f>'GROUP TOTALS MONTHLY P&amp;L'!AB37</f>
        <v/>
      </c>
      <c r="CB100" s="94">
        <f>BZ100-CA100</f>
        <v/>
      </c>
      <c r="CC100" s="98" t="n"/>
    </row>
    <row r="101" hidden="1" s="393">
      <c r="A101" s="120" t="inlineStr">
        <is>
          <t>Utilities</t>
        </is>
      </c>
      <c r="B101" s="11">
        <f>SUM('ABA P&amp;L'!$O38:$Q38)</f>
        <v/>
      </c>
      <c r="C101" s="11">
        <f>SUM('BK P&amp;L'!$O38:$Q38)</f>
        <v/>
      </c>
      <c r="D101" s="11">
        <f>SUM('BW P&amp;L'!$O38:$Q38)</f>
        <v/>
      </c>
      <c r="E101" s="11">
        <f>SUM('CED P&amp;L'!$O38:$Q38)</f>
        <v/>
      </c>
      <c r="F101" s="11">
        <f>SUM('HB P&amp;L'!$O38:$Q38)</f>
        <v/>
      </c>
      <c r="G101" s="11">
        <f>SUM('KIN P&amp;L'!$O38:$Q38)</f>
        <v/>
      </c>
      <c r="H101" s="11">
        <f>SUM('MER P&amp;L'!$O38:$Q38)</f>
        <v/>
      </c>
      <c r="I101" s="11">
        <f>SUM('SST P&amp;L'!$O38:$Q38)</f>
        <v/>
      </c>
      <c r="J101" s="11">
        <f>SUM('HDN P&amp;L'!$O38:$Q38)</f>
        <v/>
      </c>
      <c r="K101" s="11">
        <f>SUM('NDN P&amp;L'!$O38:$Q38)</f>
        <v/>
      </c>
      <c r="L101" s="11">
        <f>SUM('SDN P&amp;L'!$O38:$Q38)</f>
        <v/>
      </c>
      <c r="M101" s="11">
        <f>SUM('LE P&amp;L'!$O38:$Q38)</f>
        <v/>
      </c>
      <c r="N101" s="11">
        <f>SUM('WH P&amp;L'!$O38:$Q38)</f>
        <v/>
      </c>
      <c r="O101" s="11">
        <f>SUM('HS P&amp;L'!$O38:$Q38)</f>
        <v/>
      </c>
      <c r="P101" s="11">
        <f>SUM('FH P&amp;L'!$O38:$Q38)</f>
        <v/>
      </c>
      <c r="Q101" s="11">
        <f>SUM('HAB P&amp;L'!$O38:$Q38)</f>
        <v/>
      </c>
      <c r="R101" s="11">
        <f>SUM('SALT P&amp;L'!$O38:$Q38)</f>
        <v/>
      </c>
      <c r="S101" s="11">
        <f>SUM('KNL HO P&amp;L'!$O38:$Q38)+SUM('CCL HO P&amp;L'!$O38:$Q38)+SUM('YBHN HO P&amp;L'!$O38:$Q38)+SUM('YBN HO P&amp;L'!$O38:$Q38)+SUM('Moe2 P&amp;L'!$O38:$Q38)</f>
        <v/>
      </c>
      <c r="T101" s="93">
        <f>SUM(B101:S101)</f>
        <v/>
      </c>
      <c r="U101" s="11">
        <f>SUM('ABA P&amp;L'!$R38:$T38)</f>
        <v/>
      </c>
      <c r="V101" s="11">
        <f>SUM('BK P&amp;L'!$R38:$T38)</f>
        <v/>
      </c>
      <c r="W101" s="11">
        <f>SUM('BW P&amp;L'!$R38:$T38)</f>
        <v/>
      </c>
      <c r="X101" s="11">
        <f>SUM('CED P&amp;L'!$R38:$T38)</f>
        <v/>
      </c>
      <c r="Y101" s="11">
        <f>SUM('HB P&amp;L'!$R38:$T38)</f>
        <v/>
      </c>
      <c r="Z101" s="11">
        <f>SUM('KIN P&amp;L'!$R38:$T38)</f>
        <v/>
      </c>
      <c r="AA101" s="11">
        <f>SUM('MER P&amp;L'!$R38:$T38)</f>
        <v/>
      </c>
      <c r="AB101" s="11">
        <f>SUM('SST P&amp;L'!$R38:$T38)</f>
        <v/>
      </c>
      <c r="AC101" s="11">
        <f>SUM('HDN P&amp;L'!$R38:$T38)</f>
        <v/>
      </c>
      <c r="AD101" s="11">
        <f>SUM('NDN P&amp;L'!$R38:$T38)</f>
        <v/>
      </c>
      <c r="AE101" s="11">
        <f>SUM('SDN P&amp;L'!$R38:$T38)</f>
        <v/>
      </c>
      <c r="AF101" s="11">
        <f>SUM('LE P&amp;L'!$R38:$T38)</f>
        <v/>
      </c>
      <c r="AG101" s="11">
        <f>SUM('WH P&amp;L'!$R38:$T38)</f>
        <v/>
      </c>
      <c r="AH101" s="11">
        <f>SUM('HS P&amp;L'!$R38:$T38)</f>
        <v/>
      </c>
      <c r="AI101" s="11">
        <f>SUM('FH P&amp;L'!$R38:$T38)</f>
        <v/>
      </c>
      <c r="AJ101" s="11">
        <f>SUM('HAB P&amp;L'!$R38:$T38)</f>
        <v/>
      </c>
      <c r="AK101" s="11">
        <f>SUM('SALT P&amp;L'!$R38:$T38)</f>
        <v/>
      </c>
      <c r="AL101" s="11">
        <f>SUM('KNL HO P&amp;L'!$R38:$T38)+SUM('CCL HO P&amp;L'!$R38:$T38)+SUM('YBHN HO P&amp;L'!$R38:$T38)+SUM('YBN HO P&amp;L'!$R38:$T38)+SUM('Moe2 P&amp;L'!$R38:$T38)</f>
        <v/>
      </c>
      <c r="AM101" s="93">
        <f>SUM(U101:AL101)</f>
        <v/>
      </c>
      <c r="AN101" s="11">
        <f>SUM('ABA P&amp;L'!$U38:$W38)</f>
        <v/>
      </c>
      <c r="AO101" s="11">
        <f>SUM('BK P&amp;L'!$U38:$W38)</f>
        <v/>
      </c>
      <c r="AP101" s="11">
        <f>SUM('BW P&amp;L'!$U38:$W38)</f>
        <v/>
      </c>
      <c r="AQ101" s="11">
        <f>SUM('CED P&amp;L'!$U38:$W38)</f>
        <v/>
      </c>
      <c r="AR101" s="11">
        <f>SUM('HB P&amp;L'!$U38:$W38)</f>
        <v/>
      </c>
      <c r="AS101" s="11">
        <f>SUM('KIN P&amp;L'!$U38:$W38)</f>
        <v/>
      </c>
      <c r="AT101" s="11">
        <f>SUM('MER P&amp;L'!$U38:$W38)</f>
        <v/>
      </c>
      <c r="AU101" s="11">
        <f>SUM('SST P&amp;L'!$U38:$W38)</f>
        <v/>
      </c>
      <c r="AV101" s="11">
        <f>SUM('HDN P&amp;L'!$U38:$W38)</f>
        <v/>
      </c>
      <c r="AW101" s="11">
        <f>SUM('NDN P&amp;L'!$U38:$W38)</f>
        <v/>
      </c>
      <c r="AX101" s="11">
        <f>SUM('SDN P&amp;L'!$U38:$W38)</f>
        <v/>
      </c>
      <c r="AY101" s="11">
        <f>SUM('LE P&amp;L'!$U38:$W38)</f>
        <v/>
      </c>
      <c r="AZ101" s="11">
        <f>SUM('WH P&amp;L'!$U38:$W38)</f>
        <v/>
      </c>
      <c r="BA101" s="11">
        <f>SUM('HS P&amp;L'!$U38:$W38)</f>
        <v/>
      </c>
      <c r="BB101" s="11">
        <f>SUM('FH P&amp;L'!$U38:$W38)</f>
        <v/>
      </c>
      <c r="BC101" s="11">
        <f>SUM('HAB P&amp;L'!$U38:$W38)</f>
        <v/>
      </c>
      <c r="BD101" s="11">
        <f>SUM('SALT P&amp;L'!$U38:$W38)</f>
        <v/>
      </c>
      <c r="BE101" s="11">
        <f>SUM('KNL HO P&amp;L'!$U38:$W38)+SUM('CCL HO P&amp;L'!$U38:$W38)+SUM('YBHN HO P&amp;L'!$U38:$W38)+SUM('YBN HO P&amp;L'!$U38:$W38)+SUM('Moe2 P&amp;L'!$U38:$W38)</f>
        <v/>
      </c>
      <c r="BF101" s="93">
        <f>SUM(AN101:BE101)</f>
        <v/>
      </c>
      <c r="BG101" s="11">
        <f>SUM('ABA P&amp;L'!$X38:$Z38)</f>
        <v/>
      </c>
      <c r="BH101" s="11">
        <f>SUM('BK P&amp;L'!$X38:$Z38)</f>
        <v/>
      </c>
      <c r="BI101" s="11">
        <f>SUM('BW P&amp;L'!$X38:$Z38)</f>
        <v/>
      </c>
      <c r="BJ101" s="11">
        <f>SUM('CED P&amp;L'!$X38:$Z38)</f>
        <v/>
      </c>
      <c r="BK101" s="11">
        <f>SUM('HB P&amp;L'!$X38:$Z38)</f>
        <v/>
      </c>
      <c r="BL101" s="11">
        <f>SUM('KIN P&amp;L'!$X38:$Z38)</f>
        <v/>
      </c>
      <c r="BM101" s="11">
        <f>SUM('MER P&amp;L'!$X38:$Z38)</f>
        <v/>
      </c>
      <c r="BN101" s="11">
        <f>SUM('SST P&amp;L'!$X38:$Z38)</f>
        <v/>
      </c>
      <c r="BO101" s="11">
        <f>SUM('HDN P&amp;L'!$X38:$Z38)</f>
        <v/>
      </c>
      <c r="BP101" s="11">
        <f>SUM('NDN P&amp;L'!$X38:$Z38)</f>
        <v/>
      </c>
      <c r="BQ101" s="11">
        <f>SUM('SDN P&amp;L'!$X38:$Z38)</f>
        <v/>
      </c>
      <c r="BR101" s="11">
        <f>SUM('LE P&amp;L'!$X38:$Z38)</f>
        <v/>
      </c>
      <c r="BS101" s="11">
        <f>SUM('WH P&amp;L'!$X38:$Z38)</f>
        <v/>
      </c>
      <c r="BT101" s="11">
        <f>SUM('HS P&amp;L'!$X38:$Z38)</f>
        <v/>
      </c>
      <c r="BU101" s="11">
        <f>SUM('FH P&amp;L'!$X38:$Z38)</f>
        <v/>
      </c>
      <c r="BV101" s="11">
        <f>SUM('HAB P&amp;L'!$X38:$Z38)</f>
        <v/>
      </c>
      <c r="BW101" s="11">
        <f>SUM('SALT P&amp;L'!$X38:$Z38)</f>
        <v/>
      </c>
      <c r="BX101" s="11">
        <f>SUM('KNL HO P&amp;L'!$X38:$Z38)+SUM('CCL HO P&amp;L'!$X38:$Z38)+SUM('YBHN HO P&amp;L'!$X38:$Z38)+SUM('YBN HO P&amp;L'!$X38:$Z38)+SUM('Moe2 P&amp;L'!$X38:$Z38)</f>
        <v/>
      </c>
      <c r="BY101" s="93">
        <f>SUM(BG101:BX101)</f>
        <v/>
      </c>
      <c r="BZ101" s="121">
        <f>BY101+BF101+AM101+T101</f>
        <v/>
      </c>
      <c r="CA101" s="98">
        <f>'GROUP TOTALS MONTHLY P&amp;L'!AB38</f>
        <v/>
      </c>
      <c r="CB101" s="94">
        <f>BZ101-CA101</f>
        <v/>
      </c>
      <c r="CC101" s="98" t="n"/>
    </row>
    <row r="102" hidden="1" s="393">
      <c r="A102" s="120" t="inlineStr">
        <is>
          <t>Repairs &amp; Maintenance</t>
        </is>
      </c>
      <c r="B102" s="11">
        <f>SUM('ABA P&amp;L'!$O39:$Q39)</f>
        <v/>
      </c>
      <c r="C102" s="11">
        <f>SUM('BK P&amp;L'!$O39:$Q39)</f>
        <v/>
      </c>
      <c r="D102" s="11">
        <f>SUM('BW P&amp;L'!$O39:$Q39)</f>
        <v/>
      </c>
      <c r="E102" s="11">
        <f>SUM('CED P&amp;L'!$O39:$Q39)</f>
        <v/>
      </c>
      <c r="F102" s="11">
        <f>SUM('HB P&amp;L'!$O39:$Q39)</f>
        <v/>
      </c>
      <c r="G102" s="11">
        <f>SUM('KIN P&amp;L'!$O39:$Q39)</f>
        <v/>
      </c>
      <c r="H102" s="11">
        <f>SUM('MER P&amp;L'!$O39:$Q39)</f>
        <v/>
      </c>
      <c r="I102" s="11">
        <f>SUM('SST P&amp;L'!$O39:$Q39)</f>
        <v/>
      </c>
      <c r="J102" s="11">
        <f>SUM('HDN P&amp;L'!$O39:$Q39)</f>
        <v/>
      </c>
      <c r="K102" s="11">
        <f>SUM('NDN P&amp;L'!$O39:$Q39)</f>
        <v/>
      </c>
      <c r="L102" s="11">
        <f>SUM('SDN P&amp;L'!$O39:$Q39)</f>
        <v/>
      </c>
      <c r="M102" s="11">
        <f>SUM('LE P&amp;L'!$O39:$Q39)</f>
        <v/>
      </c>
      <c r="N102" s="11">
        <f>SUM('WH P&amp;L'!$O39:$Q39)</f>
        <v/>
      </c>
      <c r="O102" s="11">
        <f>SUM('HS P&amp;L'!$O39:$Q39)</f>
        <v/>
      </c>
      <c r="P102" s="11">
        <f>SUM('FH P&amp;L'!$O39:$Q39)</f>
        <v/>
      </c>
      <c r="Q102" s="11">
        <f>SUM('HAB P&amp;L'!$O39:$Q39)</f>
        <v/>
      </c>
      <c r="R102" s="11">
        <f>SUM('SALT P&amp;L'!$O39:$Q39)</f>
        <v/>
      </c>
      <c r="S102" s="11">
        <f>SUM('KNL HO P&amp;L'!$O39:$Q39)+SUM('CCL HO P&amp;L'!$O39:$Q39)+SUM('YBHN HO P&amp;L'!$O39:$Q39)+SUM('YBN HO P&amp;L'!$O39:$Q39)+SUM('Moe2 P&amp;L'!$O39:$Q39)</f>
        <v/>
      </c>
      <c r="T102" s="93">
        <f>SUM(B102:S102)</f>
        <v/>
      </c>
      <c r="U102" s="11">
        <f>SUM('ABA P&amp;L'!$R39:$T39)</f>
        <v/>
      </c>
      <c r="V102" s="11">
        <f>SUM('BK P&amp;L'!$R39:$T39)</f>
        <v/>
      </c>
      <c r="W102" s="11">
        <f>SUM('BW P&amp;L'!$R39:$T39)</f>
        <v/>
      </c>
      <c r="X102" s="11">
        <f>SUM('CED P&amp;L'!$R39:$T39)</f>
        <v/>
      </c>
      <c r="Y102" s="11">
        <f>SUM('HB P&amp;L'!$R39:$T39)</f>
        <v/>
      </c>
      <c r="Z102" s="11">
        <f>SUM('KIN P&amp;L'!$R39:$T39)</f>
        <v/>
      </c>
      <c r="AA102" s="11">
        <f>SUM('MER P&amp;L'!$R39:$T39)</f>
        <v/>
      </c>
      <c r="AB102" s="11">
        <f>SUM('SST P&amp;L'!$R39:$T39)</f>
        <v/>
      </c>
      <c r="AC102" s="11">
        <f>SUM('HDN P&amp;L'!$R39:$T39)</f>
        <v/>
      </c>
      <c r="AD102" s="11">
        <f>SUM('NDN P&amp;L'!$R39:$T39)</f>
        <v/>
      </c>
      <c r="AE102" s="11">
        <f>SUM('SDN P&amp;L'!$R39:$T39)</f>
        <v/>
      </c>
      <c r="AF102" s="11">
        <f>SUM('LE P&amp;L'!$R39:$T39)</f>
        <v/>
      </c>
      <c r="AG102" s="11">
        <f>SUM('WH P&amp;L'!$R39:$T39)</f>
        <v/>
      </c>
      <c r="AH102" s="11">
        <f>SUM('HS P&amp;L'!$R39:$T39)</f>
        <v/>
      </c>
      <c r="AI102" s="11">
        <f>SUM('FH P&amp;L'!$R39:$T39)</f>
        <v/>
      </c>
      <c r="AJ102" s="11">
        <f>SUM('HAB P&amp;L'!$R39:$T39)</f>
        <v/>
      </c>
      <c r="AK102" s="11">
        <f>SUM('SALT P&amp;L'!$R39:$T39)</f>
        <v/>
      </c>
      <c r="AL102" s="11">
        <f>SUM('KNL HO P&amp;L'!$R39:$T39)+SUM('CCL HO P&amp;L'!$R39:$T39)+SUM('YBHN HO P&amp;L'!$R39:$T39)+SUM('YBN HO P&amp;L'!$R39:$T39)+SUM('Moe2 P&amp;L'!$R39:$T39)</f>
        <v/>
      </c>
      <c r="AM102" s="93">
        <f>SUM(U102:AL102)</f>
        <v/>
      </c>
      <c r="AN102" s="11">
        <f>SUM('ABA P&amp;L'!$U39:$W39)</f>
        <v/>
      </c>
      <c r="AO102" s="11">
        <f>SUM('BK P&amp;L'!$U39:$W39)</f>
        <v/>
      </c>
      <c r="AP102" s="11">
        <f>SUM('BW P&amp;L'!$U39:$W39)</f>
        <v/>
      </c>
      <c r="AQ102" s="11">
        <f>SUM('CED P&amp;L'!$U39:$W39)</f>
        <v/>
      </c>
      <c r="AR102" s="11">
        <f>SUM('HB P&amp;L'!$U39:$W39)</f>
        <v/>
      </c>
      <c r="AS102" s="11">
        <f>SUM('KIN P&amp;L'!$U39:$W39)</f>
        <v/>
      </c>
      <c r="AT102" s="11">
        <f>SUM('MER P&amp;L'!$U39:$W39)</f>
        <v/>
      </c>
      <c r="AU102" s="11">
        <f>SUM('SST P&amp;L'!$U39:$W39)</f>
        <v/>
      </c>
      <c r="AV102" s="11">
        <f>SUM('HDN P&amp;L'!$U39:$W39)</f>
        <v/>
      </c>
      <c r="AW102" s="11">
        <f>SUM('NDN P&amp;L'!$U39:$W39)</f>
        <v/>
      </c>
      <c r="AX102" s="11">
        <f>SUM('SDN P&amp;L'!$U39:$W39)</f>
        <v/>
      </c>
      <c r="AY102" s="11">
        <f>SUM('LE P&amp;L'!$U39:$W39)</f>
        <v/>
      </c>
      <c r="AZ102" s="11">
        <f>SUM('WH P&amp;L'!$U39:$W39)</f>
        <v/>
      </c>
      <c r="BA102" s="11">
        <f>SUM('HS P&amp;L'!$U39:$W39)</f>
        <v/>
      </c>
      <c r="BB102" s="11">
        <f>SUM('FH P&amp;L'!$U39:$W39)</f>
        <v/>
      </c>
      <c r="BC102" s="11">
        <f>SUM('HAB P&amp;L'!$U39:$W39)</f>
        <v/>
      </c>
      <c r="BD102" s="11">
        <f>SUM('SALT P&amp;L'!$U39:$W39)</f>
        <v/>
      </c>
      <c r="BE102" s="11">
        <f>SUM('KNL HO P&amp;L'!$U39:$W39)+SUM('CCL HO P&amp;L'!$U39:$W39)+SUM('YBHN HO P&amp;L'!$U39:$W39)+SUM('YBN HO P&amp;L'!$U39:$W39)+SUM('Moe2 P&amp;L'!$U39:$W39)</f>
        <v/>
      </c>
      <c r="BF102" s="93">
        <f>SUM(AN102:BE102)</f>
        <v/>
      </c>
      <c r="BG102" s="11">
        <f>SUM('ABA P&amp;L'!$X39:$Z39)</f>
        <v/>
      </c>
      <c r="BH102" s="11">
        <f>SUM('BK P&amp;L'!$X39:$Z39)</f>
        <v/>
      </c>
      <c r="BI102" s="11">
        <f>SUM('BW P&amp;L'!$X39:$Z39)</f>
        <v/>
      </c>
      <c r="BJ102" s="11">
        <f>SUM('CED P&amp;L'!$X39:$Z39)</f>
        <v/>
      </c>
      <c r="BK102" s="11">
        <f>SUM('HB P&amp;L'!$X39:$Z39)</f>
        <v/>
      </c>
      <c r="BL102" s="11">
        <f>SUM('KIN P&amp;L'!$X39:$Z39)</f>
        <v/>
      </c>
      <c r="BM102" s="11">
        <f>SUM('MER P&amp;L'!$X39:$Z39)</f>
        <v/>
      </c>
      <c r="BN102" s="11">
        <f>SUM('SST P&amp;L'!$X39:$Z39)</f>
        <v/>
      </c>
      <c r="BO102" s="11">
        <f>SUM('HDN P&amp;L'!$X39:$Z39)</f>
        <v/>
      </c>
      <c r="BP102" s="11">
        <f>SUM('NDN P&amp;L'!$X39:$Z39)</f>
        <v/>
      </c>
      <c r="BQ102" s="11">
        <f>SUM('SDN P&amp;L'!$X39:$Z39)</f>
        <v/>
      </c>
      <c r="BR102" s="11">
        <f>SUM('LE P&amp;L'!$X39:$Z39)</f>
        <v/>
      </c>
      <c r="BS102" s="11">
        <f>SUM('WH P&amp;L'!$X39:$Z39)</f>
        <v/>
      </c>
      <c r="BT102" s="11">
        <f>SUM('HS P&amp;L'!$X39:$Z39)</f>
        <v/>
      </c>
      <c r="BU102" s="11">
        <f>SUM('FH P&amp;L'!$X39:$Z39)</f>
        <v/>
      </c>
      <c r="BV102" s="11">
        <f>SUM('HAB P&amp;L'!$X39:$Z39)</f>
        <v/>
      </c>
      <c r="BW102" s="11">
        <f>SUM('SALT P&amp;L'!$X39:$Z39)</f>
        <v/>
      </c>
      <c r="BX102" s="11">
        <f>SUM('KNL HO P&amp;L'!$X39:$Z39)+SUM('CCL HO P&amp;L'!$X39:$Z39)+SUM('YBHN HO P&amp;L'!$X39:$Z39)+SUM('YBN HO P&amp;L'!$X39:$Z39)+SUM('Moe2 P&amp;L'!$X39:$Z39)</f>
        <v/>
      </c>
      <c r="BY102" s="93">
        <f>SUM(BG102:BX102)</f>
        <v/>
      </c>
      <c r="BZ102" s="121">
        <f>BY102+BF102+AM102+T102</f>
        <v/>
      </c>
      <c r="CA102" s="98">
        <f>'GROUP TOTALS MONTHLY P&amp;L'!AB39</f>
        <v/>
      </c>
      <c r="CB102" s="94">
        <f>BZ102-CA102</f>
        <v/>
      </c>
      <c r="CC102" s="98" t="inlineStr">
        <is>
          <t>Incorrect Setting codes</t>
        </is>
      </c>
    </row>
    <row r="103" hidden="1" s="393">
      <c r="A103" s="120" t="inlineStr">
        <is>
          <t>Cleaning</t>
        </is>
      </c>
      <c r="B103" s="11">
        <f>SUM('ABA P&amp;L'!$O40:$Q40)</f>
        <v/>
      </c>
      <c r="C103" s="11">
        <f>SUM('BK P&amp;L'!$O40:$Q40)</f>
        <v/>
      </c>
      <c r="D103" s="11">
        <f>SUM('BW P&amp;L'!$O40:$Q40)</f>
        <v/>
      </c>
      <c r="E103" s="11">
        <f>SUM('CED P&amp;L'!$O40:$Q40)</f>
        <v/>
      </c>
      <c r="F103" s="11">
        <f>SUM('HB P&amp;L'!$O40:$Q40)</f>
        <v/>
      </c>
      <c r="G103" s="11">
        <f>SUM('KIN P&amp;L'!$O40:$Q40)</f>
        <v/>
      </c>
      <c r="H103" s="11">
        <f>SUM('MER P&amp;L'!$O40:$Q40)</f>
        <v/>
      </c>
      <c r="I103" s="11">
        <f>SUM('SST P&amp;L'!$O40:$Q40)</f>
        <v/>
      </c>
      <c r="J103" s="11">
        <f>SUM('HDN P&amp;L'!$O40:$Q40)</f>
        <v/>
      </c>
      <c r="K103" s="11">
        <f>SUM('NDN P&amp;L'!$O40:$Q40)</f>
        <v/>
      </c>
      <c r="L103" s="11">
        <f>SUM('SDN P&amp;L'!$O40:$Q40)</f>
        <v/>
      </c>
      <c r="M103" s="11">
        <f>SUM('LE P&amp;L'!$O40:$Q40)</f>
        <v/>
      </c>
      <c r="N103" s="11">
        <f>SUM('WH P&amp;L'!$O40:$Q40)</f>
        <v/>
      </c>
      <c r="O103" s="11">
        <f>SUM('HS P&amp;L'!$O40:$Q40)</f>
        <v/>
      </c>
      <c r="P103" s="11">
        <f>SUM('FH P&amp;L'!$O40:$Q40)</f>
        <v/>
      </c>
      <c r="Q103" s="11">
        <f>SUM('HAB P&amp;L'!$O40:$Q40)</f>
        <v/>
      </c>
      <c r="R103" s="11">
        <f>SUM('SALT P&amp;L'!$O40:$Q40)</f>
        <v/>
      </c>
      <c r="S103" s="11">
        <f>SUM('KNL HO P&amp;L'!$O40:$Q40)+SUM('CCL HO P&amp;L'!$O40:$Q40)+SUM('YBHN HO P&amp;L'!$O40:$Q40)+SUM('YBN HO P&amp;L'!$O40:$Q40)+SUM('Moe2 P&amp;L'!$O40:$Q40)</f>
        <v/>
      </c>
      <c r="T103" s="93">
        <f>SUM(B103:S103)</f>
        <v/>
      </c>
      <c r="U103" s="11">
        <f>SUM('ABA P&amp;L'!$R40:$T40)</f>
        <v/>
      </c>
      <c r="V103" s="11">
        <f>SUM('BK P&amp;L'!$R40:$T40)</f>
        <v/>
      </c>
      <c r="W103" s="11">
        <f>SUM('BW P&amp;L'!$R40:$T40)</f>
        <v/>
      </c>
      <c r="X103" s="11">
        <f>SUM('CED P&amp;L'!$R40:$T40)</f>
        <v/>
      </c>
      <c r="Y103" s="11">
        <f>SUM('HB P&amp;L'!$R40:$T40)</f>
        <v/>
      </c>
      <c r="Z103" s="11">
        <f>SUM('KIN P&amp;L'!$R40:$T40)</f>
        <v/>
      </c>
      <c r="AA103" s="11">
        <f>SUM('MER P&amp;L'!$R40:$T40)</f>
        <v/>
      </c>
      <c r="AB103" s="11">
        <f>SUM('SST P&amp;L'!$R40:$T40)</f>
        <v/>
      </c>
      <c r="AC103" s="11">
        <f>SUM('HDN P&amp;L'!$R40:$T40)</f>
        <v/>
      </c>
      <c r="AD103" s="11">
        <f>SUM('NDN P&amp;L'!$R40:$T40)</f>
        <v/>
      </c>
      <c r="AE103" s="11">
        <f>SUM('SDN P&amp;L'!$R40:$T40)</f>
        <v/>
      </c>
      <c r="AF103" s="11">
        <f>SUM('LE P&amp;L'!$R40:$T40)</f>
        <v/>
      </c>
      <c r="AG103" s="11">
        <f>SUM('WH P&amp;L'!$R40:$T40)</f>
        <v/>
      </c>
      <c r="AH103" s="11">
        <f>SUM('HS P&amp;L'!$R40:$T40)</f>
        <v/>
      </c>
      <c r="AI103" s="11">
        <f>SUM('FH P&amp;L'!$R40:$T40)</f>
        <v/>
      </c>
      <c r="AJ103" s="11">
        <f>SUM('HAB P&amp;L'!$R40:$T40)</f>
        <v/>
      </c>
      <c r="AK103" s="11">
        <f>SUM('SALT P&amp;L'!$R40:$T40)</f>
        <v/>
      </c>
      <c r="AL103" s="11">
        <f>SUM('KNL HO P&amp;L'!$R40:$T40)+SUM('CCL HO P&amp;L'!$R40:$T40)+SUM('YBHN HO P&amp;L'!$R40:$T40)+SUM('YBN HO P&amp;L'!$R40:$T40)+SUM('Moe2 P&amp;L'!$R40:$T40)</f>
        <v/>
      </c>
      <c r="AM103" s="93">
        <f>SUM(U103:AL103)</f>
        <v/>
      </c>
      <c r="AN103" s="11">
        <f>SUM('ABA P&amp;L'!$U40:$W40)</f>
        <v/>
      </c>
      <c r="AO103" s="11">
        <f>SUM('BK P&amp;L'!$U40:$W40)</f>
        <v/>
      </c>
      <c r="AP103" s="11">
        <f>SUM('BW P&amp;L'!$U40:$W40)</f>
        <v/>
      </c>
      <c r="AQ103" s="11">
        <f>SUM('CED P&amp;L'!$U40:$W40)</f>
        <v/>
      </c>
      <c r="AR103" s="11">
        <f>SUM('HB P&amp;L'!$U40:$W40)</f>
        <v/>
      </c>
      <c r="AS103" s="11">
        <f>SUM('KIN P&amp;L'!$U40:$W40)</f>
        <v/>
      </c>
      <c r="AT103" s="11">
        <f>SUM('MER P&amp;L'!$U40:$W40)</f>
        <v/>
      </c>
      <c r="AU103" s="11">
        <f>SUM('SST P&amp;L'!$U40:$W40)</f>
        <v/>
      </c>
      <c r="AV103" s="11">
        <f>SUM('HDN P&amp;L'!$U40:$W40)</f>
        <v/>
      </c>
      <c r="AW103" s="11">
        <f>SUM('NDN P&amp;L'!$U40:$W40)</f>
        <v/>
      </c>
      <c r="AX103" s="11">
        <f>SUM('SDN P&amp;L'!$U40:$W40)</f>
        <v/>
      </c>
      <c r="AY103" s="11">
        <f>SUM('LE P&amp;L'!$U40:$W40)</f>
        <v/>
      </c>
      <c r="AZ103" s="11">
        <f>SUM('WH P&amp;L'!$U40:$W40)</f>
        <v/>
      </c>
      <c r="BA103" s="11">
        <f>SUM('HS P&amp;L'!$U40:$W40)</f>
        <v/>
      </c>
      <c r="BB103" s="11">
        <f>SUM('FH P&amp;L'!$U40:$W40)</f>
        <v/>
      </c>
      <c r="BC103" s="11">
        <f>SUM('HAB P&amp;L'!$U40:$W40)</f>
        <v/>
      </c>
      <c r="BD103" s="11">
        <f>SUM('SALT P&amp;L'!$U40:$W40)</f>
        <v/>
      </c>
      <c r="BE103" s="11">
        <f>SUM('KNL HO P&amp;L'!$U40:$W40)+SUM('CCL HO P&amp;L'!$U40:$W40)+SUM('YBHN HO P&amp;L'!$U40:$W40)+SUM('YBN HO P&amp;L'!$U40:$W40)+SUM('Moe2 P&amp;L'!$U40:$W40)</f>
        <v/>
      </c>
      <c r="BF103" s="93">
        <f>SUM(AN103:BE103)</f>
        <v/>
      </c>
      <c r="BG103" s="11">
        <f>SUM('ABA P&amp;L'!$X40:$Z40)</f>
        <v/>
      </c>
      <c r="BH103" s="11">
        <f>SUM('BK P&amp;L'!$X40:$Z40)</f>
        <v/>
      </c>
      <c r="BI103" s="11">
        <f>SUM('BW P&amp;L'!$X40:$Z40)</f>
        <v/>
      </c>
      <c r="BJ103" s="11">
        <f>SUM('CED P&amp;L'!$X40:$Z40)</f>
        <v/>
      </c>
      <c r="BK103" s="11">
        <f>SUM('HB P&amp;L'!$X40:$Z40)</f>
        <v/>
      </c>
      <c r="BL103" s="11">
        <f>SUM('KIN P&amp;L'!$X40:$Z40)</f>
        <v/>
      </c>
      <c r="BM103" s="11">
        <f>SUM('MER P&amp;L'!$X40:$Z40)</f>
        <v/>
      </c>
      <c r="BN103" s="11">
        <f>SUM('SST P&amp;L'!$X40:$Z40)</f>
        <v/>
      </c>
      <c r="BO103" s="11">
        <f>SUM('HDN P&amp;L'!$X40:$Z40)</f>
        <v/>
      </c>
      <c r="BP103" s="11">
        <f>SUM('NDN P&amp;L'!$X40:$Z40)</f>
        <v/>
      </c>
      <c r="BQ103" s="11">
        <f>SUM('SDN P&amp;L'!$X40:$Z40)</f>
        <v/>
      </c>
      <c r="BR103" s="11">
        <f>SUM('LE P&amp;L'!$X40:$Z40)</f>
        <v/>
      </c>
      <c r="BS103" s="11">
        <f>SUM('WH P&amp;L'!$X40:$Z40)</f>
        <v/>
      </c>
      <c r="BT103" s="11">
        <f>SUM('HS P&amp;L'!$X40:$Z40)</f>
        <v/>
      </c>
      <c r="BU103" s="11">
        <f>SUM('FH P&amp;L'!$X40:$Z40)</f>
        <v/>
      </c>
      <c r="BV103" s="11">
        <f>SUM('HAB P&amp;L'!$X40:$Z40)</f>
        <v/>
      </c>
      <c r="BW103" s="11">
        <f>SUM('SALT P&amp;L'!$X40:$Z40)</f>
        <v/>
      </c>
      <c r="BX103" s="11">
        <f>SUM('KNL HO P&amp;L'!$X40:$Z40)+SUM('CCL HO P&amp;L'!$X40:$Z40)+SUM('YBHN HO P&amp;L'!$X40:$Z40)+SUM('YBN HO P&amp;L'!$X40:$Z40)+SUM('Moe2 P&amp;L'!$X40:$Z40)</f>
        <v/>
      </c>
      <c r="BY103" s="93">
        <f>SUM(BG103:BX103)</f>
        <v/>
      </c>
      <c r="BZ103" s="121">
        <f>BY103+BF103+AM103+T103</f>
        <v/>
      </c>
      <c r="CA103" s="98">
        <f>'GROUP TOTALS MONTHLY P&amp;L'!AB40</f>
        <v/>
      </c>
      <c r="CB103" s="94">
        <f>BZ103-CA103</f>
        <v/>
      </c>
      <c r="CC103" s="98" t="n"/>
    </row>
    <row r="104" hidden="1" s="393">
      <c r="A104" s="120" t="inlineStr">
        <is>
          <t>Waste Disposal</t>
        </is>
      </c>
      <c r="B104" s="11">
        <f>SUM('ABA P&amp;L'!$O41:$Q41)</f>
        <v/>
      </c>
      <c r="C104" s="11">
        <f>SUM('BK P&amp;L'!$O41:$Q41)</f>
        <v/>
      </c>
      <c r="D104" s="11">
        <f>SUM('BW P&amp;L'!$O41:$Q41)</f>
        <v/>
      </c>
      <c r="E104" s="11">
        <f>SUM('CED P&amp;L'!$O41:$Q41)</f>
        <v/>
      </c>
      <c r="F104" s="11">
        <f>SUM('HB P&amp;L'!$O41:$Q41)</f>
        <v/>
      </c>
      <c r="G104" s="11">
        <f>SUM('KIN P&amp;L'!$O41:$Q41)</f>
        <v/>
      </c>
      <c r="H104" s="11">
        <f>SUM('MER P&amp;L'!$O41:$Q41)</f>
        <v/>
      </c>
      <c r="I104" s="11">
        <f>SUM('SST P&amp;L'!$O41:$Q41)</f>
        <v/>
      </c>
      <c r="J104" s="11">
        <f>SUM('HDN P&amp;L'!$O41:$Q41)</f>
        <v/>
      </c>
      <c r="K104" s="11">
        <f>SUM('NDN P&amp;L'!$O41:$Q41)</f>
        <v/>
      </c>
      <c r="L104" s="11">
        <f>SUM('SDN P&amp;L'!$O41:$Q41)</f>
        <v/>
      </c>
      <c r="M104" s="11">
        <f>SUM('LE P&amp;L'!$O41:$Q41)</f>
        <v/>
      </c>
      <c r="N104" s="11">
        <f>SUM('WH P&amp;L'!$O41:$Q41)</f>
        <v/>
      </c>
      <c r="O104" s="11">
        <f>SUM('HS P&amp;L'!$O41:$Q41)</f>
        <v/>
      </c>
      <c r="P104" s="11">
        <f>SUM('FH P&amp;L'!$O41:$Q41)</f>
        <v/>
      </c>
      <c r="Q104" s="11">
        <f>SUM('HAB P&amp;L'!$O41:$Q41)</f>
        <v/>
      </c>
      <c r="R104" s="11">
        <f>SUM('SALT P&amp;L'!$O41:$Q41)</f>
        <v/>
      </c>
      <c r="S104" s="11">
        <f>SUM('KNL HO P&amp;L'!$O41:$Q41)+SUM('CCL HO P&amp;L'!$O41:$Q41)+SUM('YBHN HO P&amp;L'!$O41:$Q41)+SUM('YBN HO P&amp;L'!$O41:$Q41)+SUM('Moe2 P&amp;L'!$O41:$Q41)</f>
        <v/>
      </c>
      <c r="T104" s="93">
        <f>SUM(B104:S104)</f>
        <v/>
      </c>
      <c r="U104" s="11">
        <f>SUM('ABA P&amp;L'!$R41:$T41)</f>
        <v/>
      </c>
      <c r="V104" s="11">
        <f>SUM('BK P&amp;L'!$R41:$T41)</f>
        <v/>
      </c>
      <c r="W104" s="11">
        <f>SUM('BW P&amp;L'!$R41:$T41)</f>
        <v/>
      </c>
      <c r="X104" s="11">
        <f>SUM('CED P&amp;L'!$R41:$T41)</f>
        <v/>
      </c>
      <c r="Y104" s="11">
        <f>SUM('HB P&amp;L'!$R41:$T41)</f>
        <v/>
      </c>
      <c r="Z104" s="11">
        <f>SUM('KIN P&amp;L'!$R41:$T41)</f>
        <v/>
      </c>
      <c r="AA104" s="11">
        <f>SUM('MER P&amp;L'!$R41:$T41)</f>
        <v/>
      </c>
      <c r="AB104" s="11">
        <f>SUM('SST P&amp;L'!$R41:$T41)</f>
        <v/>
      </c>
      <c r="AC104" s="11">
        <f>SUM('HDN P&amp;L'!$R41:$T41)</f>
        <v/>
      </c>
      <c r="AD104" s="11">
        <f>SUM('NDN P&amp;L'!$R41:$T41)</f>
        <v/>
      </c>
      <c r="AE104" s="11">
        <f>SUM('SDN P&amp;L'!$R41:$T41)</f>
        <v/>
      </c>
      <c r="AF104" s="11">
        <f>SUM('LE P&amp;L'!$R41:$T41)</f>
        <v/>
      </c>
      <c r="AG104" s="11">
        <f>SUM('WH P&amp;L'!$R41:$T41)</f>
        <v/>
      </c>
      <c r="AH104" s="11">
        <f>SUM('HS P&amp;L'!$R41:$T41)</f>
        <v/>
      </c>
      <c r="AI104" s="11">
        <f>SUM('FH P&amp;L'!$R41:$T41)</f>
        <v/>
      </c>
      <c r="AJ104" s="11">
        <f>SUM('HAB P&amp;L'!$R41:$T41)</f>
        <v/>
      </c>
      <c r="AK104" s="11">
        <f>SUM('SALT P&amp;L'!$R41:$T41)</f>
        <v/>
      </c>
      <c r="AL104" s="11">
        <f>SUM('KNL HO P&amp;L'!$R41:$T41)+SUM('CCL HO P&amp;L'!$R41:$T41)+SUM('YBHN HO P&amp;L'!$R41:$T41)+SUM('YBN HO P&amp;L'!$R41:$T41)+SUM('Moe2 P&amp;L'!$R41:$T41)</f>
        <v/>
      </c>
      <c r="AM104" s="93">
        <f>SUM(U104:AL104)</f>
        <v/>
      </c>
      <c r="AN104" s="11">
        <f>SUM('ABA P&amp;L'!$U41:$W41)</f>
        <v/>
      </c>
      <c r="AO104" s="11">
        <f>SUM('BK P&amp;L'!$U41:$W41)</f>
        <v/>
      </c>
      <c r="AP104" s="11">
        <f>SUM('BW P&amp;L'!$U41:$W41)</f>
        <v/>
      </c>
      <c r="AQ104" s="11">
        <f>SUM('CED P&amp;L'!$U41:$W41)</f>
        <v/>
      </c>
      <c r="AR104" s="11">
        <f>SUM('HB P&amp;L'!$U41:$W41)</f>
        <v/>
      </c>
      <c r="AS104" s="11">
        <f>SUM('KIN P&amp;L'!$U41:$W41)</f>
        <v/>
      </c>
      <c r="AT104" s="11">
        <f>SUM('MER P&amp;L'!$U41:$W41)</f>
        <v/>
      </c>
      <c r="AU104" s="11">
        <f>SUM('SST P&amp;L'!$U41:$W41)</f>
        <v/>
      </c>
      <c r="AV104" s="11">
        <f>SUM('HDN P&amp;L'!$U41:$W41)</f>
        <v/>
      </c>
      <c r="AW104" s="11">
        <f>SUM('NDN P&amp;L'!$U41:$W41)</f>
        <v/>
      </c>
      <c r="AX104" s="11">
        <f>SUM('SDN P&amp;L'!$U41:$W41)</f>
        <v/>
      </c>
      <c r="AY104" s="11">
        <f>SUM('LE P&amp;L'!$U41:$W41)</f>
        <v/>
      </c>
      <c r="AZ104" s="11">
        <f>SUM('WH P&amp;L'!$U41:$W41)</f>
        <v/>
      </c>
      <c r="BA104" s="11">
        <f>SUM('HS P&amp;L'!$U41:$W41)</f>
        <v/>
      </c>
      <c r="BB104" s="11">
        <f>SUM('FH P&amp;L'!$U41:$W41)</f>
        <v/>
      </c>
      <c r="BC104" s="11">
        <f>SUM('HAB P&amp;L'!$U41:$W41)</f>
        <v/>
      </c>
      <c r="BD104" s="11">
        <f>SUM('SALT P&amp;L'!$U41:$W41)</f>
        <v/>
      </c>
      <c r="BE104" s="11">
        <f>SUM('KNL HO P&amp;L'!$U41:$W41)+SUM('CCL HO P&amp;L'!$U41:$W41)+SUM('YBHN HO P&amp;L'!$U41:$W41)+SUM('YBN HO P&amp;L'!$U41:$W41)+SUM('Moe2 P&amp;L'!$U41:$W41)</f>
        <v/>
      </c>
      <c r="BF104" s="93">
        <f>SUM(AN104:BE104)</f>
        <v/>
      </c>
      <c r="BG104" s="11">
        <f>SUM('ABA P&amp;L'!$X41:$Z41)</f>
        <v/>
      </c>
      <c r="BH104" s="11">
        <f>SUM('BK P&amp;L'!$X41:$Z41)</f>
        <v/>
      </c>
      <c r="BI104" s="11">
        <f>SUM('BW P&amp;L'!$X41:$Z41)</f>
        <v/>
      </c>
      <c r="BJ104" s="11">
        <f>SUM('CED P&amp;L'!$X41:$Z41)</f>
        <v/>
      </c>
      <c r="BK104" s="11">
        <f>SUM('HB P&amp;L'!$X41:$Z41)</f>
        <v/>
      </c>
      <c r="BL104" s="11">
        <f>SUM('KIN P&amp;L'!$X41:$Z41)</f>
        <v/>
      </c>
      <c r="BM104" s="11">
        <f>SUM('MER P&amp;L'!$X41:$Z41)</f>
        <v/>
      </c>
      <c r="BN104" s="11">
        <f>SUM('SST P&amp;L'!$X41:$Z41)</f>
        <v/>
      </c>
      <c r="BO104" s="11">
        <f>SUM('HDN P&amp;L'!$X41:$Z41)</f>
        <v/>
      </c>
      <c r="BP104" s="11">
        <f>SUM('NDN P&amp;L'!$X41:$Z41)</f>
        <v/>
      </c>
      <c r="BQ104" s="11">
        <f>SUM('SDN P&amp;L'!$X41:$Z41)</f>
        <v/>
      </c>
      <c r="BR104" s="11">
        <f>SUM('LE P&amp;L'!$X41:$Z41)</f>
        <v/>
      </c>
      <c r="BS104" s="11">
        <f>SUM('WH P&amp;L'!$X41:$Z41)</f>
        <v/>
      </c>
      <c r="BT104" s="11">
        <f>SUM('HS P&amp;L'!$X41:$Z41)</f>
        <v/>
      </c>
      <c r="BU104" s="11">
        <f>SUM('FH P&amp;L'!$X41:$Z41)</f>
        <v/>
      </c>
      <c r="BV104" s="11">
        <f>SUM('HAB P&amp;L'!$X41:$Z41)</f>
        <v/>
      </c>
      <c r="BW104" s="11">
        <f>SUM('SALT P&amp;L'!$X41:$Z41)</f>
        <v/>
      </c>
      <c r="BX104" s="11">
        <f>SUM('KNL HO P&amp;L'!$X41:$Z41)+SUM('CCL HO P&amp;L'!$X41:$Z41)+SUM('YBHN HO P&amp;L'!$X41:$Z41)+SUM('YBN HO P&amp;L'!$X41:$Z41)+SUM('Moe2 P&amp;L'!$X41:$Z41)</f>
        <v/>
      </c>
      <c r="BY104" s="93">
        <f>SUM(BG104:BX104)</f>
        <v/>
      </c>
      <c r="BZ104" s="121">
        <f>BY104+BF104+AM104+T104</f>
        <v/>
      </c>
      <c r="CA104" s="98">
        <f>'GROUP TOTALS MONTHLY P&amp;L'!AB41</f>
        <v/>
      </c>
      <c r="CB104" s="94">
        <f>BZ104-CA104</f>
        <v/>
      </c>
      <c r="CC104" s="98" t="n"/>
    </row>
    <row r="105" hidden="1" ht="30" customHeight="1" s="393">
      <c r="A105" s="120" t="inlineStr">
        <is>
          <t>Postage/Printing/Stationery</t>
        </is>
      </c>
      <c r="B105" s="11">
        <f>SUM('ABA P&amp;L'!$O42:$Q42)</f>
        <v/>
      </c>
      <c r="C105" s="11">
        <f>SUM('BK P&amp;L'!$O42:$Q42)</f>
        <v/>
      </c>
      <c r="D105" s="11">
        <f>SUM('BW P&amp;L'!$O42:$Q42)</f>
        <v/>
      </c>
      <c r="E105" s="11">
        <f>SUM('CED P&amp;L'!$O42:$Q42)</f>
        <v/>
      </c>
      <c r="F105" s="11">
        <f>SUM('HB P&amp;L'!$O42:$Q42)</f>
        <v/>
      </c>
      <c r="G105" s="11">
        <f>SUM('KIN P&amp;L'!$O42:$Q42)</f>
        <v/>
      </c>
      <c r="H105" s="11">
        <f>SUM('MER P&amp;L'!$O42:$Q42)</f>
        <v/>
      </c>
      <c r="I105" s="11">
        <f>SUM('SST P&amp;L'!$O42:$Q42)</f>
        <v/>
      </c>
      <c r="J105" s="11">
        <f>SUM('HDN P&amp;L'!$O42:$Q42)</f>
        <v/>
      </c>
      <c r="K105" s="11">
        <f>SUM('NDN P&amp;L'!$O42:$Q42)</f>
        <v/>
      </c>
      <c r="L105" s="11">
        <f>SUM('SDN P&amp;L'!$O42:$Q42)</f>
        <v/>
      </c>
      <c r="M105" s="11">
        <f>SUM('LE P&amp;L'!$O42:$Q42)</f>
        <v/>
      </c>
      <c r="N105" s="11">
        <f>SUM('WH P&amp;L'!$O42:$Q42)</f>
        <v/>
      </c>
      <c r="O105" s="11">
        <f>SUM('HS P&amp;L'!$O42:$Q42)</f>
        <v/>
      </c>
      <c r="P105" s="11">
        <f>SUM('FH P&amp;L'!$O42:$Q42)</f>
        <v/>
      </c>
      <c r="Q105" s="11">
        <f>SUM('HAB P&amp;L'!$O42:$Q42)</f>
        <v/>
      </c>
      <c r="R105" s="11">
        <f>SUM('SALT P&amp;L'!$O42:$Q42)</f>
        <v/>
      </c>
      <c r="S105" s="11">
        <f>SUM('KNL HO P&amp;L'!$O42:$Q42)+SUM('CCL HO P&amp;L'!$O42:$Q42)+SUM('YBHN HO P&amp;L'!$O42:$Q42)+SUM('YBN HO P&amp;L'!$O42:$Q42)+SUM('Moe2 P&amp;L'!$O42:$Q42)</f>
        <v/>
      </c>
      <c r="T105" s="93">
        <f>SUM(B105:S105)</f>
        <v/>
      </c>
      <c r="U105" s="11">
        <f>SUM('ABA P&amp;L'!$R42:$T42)</f>
        <v/>
      </c>
      <c r="V105" s="11">
        <f>SUM('BK P&amp;L'!$R42:$T42)</f>
        <v/>
      </c>
      <c r="W105" s="11">
        <f>SUM('BW P&amp;L'!$R42:$T42)</f>
        <v/>
      </c>
      <c r="X105" s="11">
        <f>SUM('CED P&amp;L'!$R42:$T42)</f>
        <v/>
      </c>
      <c r="Y105" s="11">
        <f>SUM('HB P&amp;L'!$R42:$T42)</f>
        <v/>
      </c>
      <c r="Z105" s="11">
        <f>SUM('KIN P&amp;L'!$R42:$T42)</f>
        <v/>
      </c>
      <c r="AA105" s="11">
        <f>SUM('MER P&amp;L'!$R42:$T42)</f>
        <v/>
      </c>
      <c r="AB105" s="11">
        <f>SUM('SST P&amp;L'!$R42:$T42)</f>
        <v/>
      </c>
      <c r="AC105" s="11">
        <f>SUM('HDN P&amp;L'!$R42:$T42)</f>
        <v/>
      </c>
      <c r="AD105" s="11">
        <f>SUM('NDN P&amp;L'!$R42:$T42)</f>
        <v/>
      </c>
      <c r="AE105" s="11">
        <f>SUM('SDN P&amp;L'!$R42:$T42)</f>
        <v/>
      </c>
      <c r="AF105" s="11">
        <f>SUM('LE P&amp;L'!$R42:$T42)</f>
        <v/>
      </c>
      <c r="AG105" s="11">
        <f>SUM('WH P&amp;L'!$R42:$T42)</f>
        <v/>
      </c>
      <c r="AH105" s="11">
        <f>SUM('HS P&amp;L'!$R42:$T42)</f>
        <v/>
      </c>
      <c r="AI105" s="11">
        <f>SUM('FH P&amp;L'!$R42:$T42)</f>
        <v/>
      </c>
      <c r="AJ105" s="11">
        <f>SUM('HAB P&amp;L'!$R42:$T42)</f>
        <v/>
      </c>
      <c r="AK105" s="11">
        <f>SUM('SALT P&amp;L'!$R42:$T42)</f>
        <v/>
      </c>
      <c r="AL105" s="11">
        <f>SUM('KNL HO P&amp;L'!$R42:$T42)+SUM('CCL HO P&amp;L'!$R42:$T42)+SUM('YBHN HO P&amp;L'!$R42:$T42)+SUM('YBN HO P&amp;L'!$R42:$T42)+SUM('Moe2 P&amp;L'!$R42:$T42)</f>
        <v/>
      </c>
      <c r="AM105" s="93">
        <f>SUM(U105:AL105)</f>
        <v/>
      </c>
      <c r="AN105" s="11">
        <f>SUM('ABA P&amp;L'!$U42:$W42)</f>
        <v/>
      </c>
      <c r="AO105" s="11">
        <f>SUM('BK P&amp;L'!$U42:$W42)</f>
        <v/>
      </c>
      <c r="AP105" s="11">
        <f>SUM('BW P&amp;L'!$U42:$W42)</f>
        <v/>
      </c>
      <c r="AQ105" s="11">
        <f>SUM('CED P&amp;L'!$U42:$W42)</f>
        <v/>
      </c>
      <c r="AR105" s="11">
        <f>SUM('HB P&amp;L'!$U42:$W42)</f>
        <v/>
      </c>
      <c r="AS105" s="11">
        <f>SUM('KIN P&amp;L'!$U42:$W42)</f>
        <v/>
      </c>
      <c r="AT105" s="11">
        <f>SUM('MER P&amp;L'!$U42:$W42)</f>
        <v/>
      </c>
      <c r="AU105" s="11">
        <f>SUM('SST P&amp;L'!$U42:$W42)</f>
        <v/>
      </c>
      <c r="AV105" s="11">
        <f>SUM('HDN P&amp;L'!$U42:$W42)</f>
        <v/>
      </c>
      <c r="AW105" s="11">
        <f>SUM('NDN P&amp;L'!$U42:$W42)</f>
        <v/>
      </c>
      <c r="AX105" s="11">
        <f>SUM('SDN P&amp;L'!$U42:$W42)</f>
        <v/>
      </c>
      <c r="AY105" s="11">
        <f>SUM('LE P&amp;L'!$U42:$W42)</f>
        <v/>
      </c>
      <c r="AZ105" s="11">
        <f>SUM('WH P&amp;L'!$U42:$W42)</f>
        <v/>
      </c>
      <c r="BA105" s="11">
        <f>SUM('HS P&amp;L'!$U42:$W42)</f>
        <v/>
      </c>
      <c r="BB105" s="11">
        <f>SUM('FH P&amp;L'!$U42:$W42)</f>
        <v/>
      </c>
      <c r="BC105" s="11">
        <f>SUM('HAB P&amp;L'!$U42:$W42)</f>
        <v/>
      </c>
      <c r="BD105" s="11">
        <f>SUM('SALT P&amp;L'!$U42:$W42)</f>
        <v/>
      </c>
      <c r="BE105" s="11">
        <f>SUM('KNL HO P&amp;L'!$U42:$W42)+SUM('CCL HO P&amp;L'!$U42:$W42)+SUM('YBHN HO P&amp;L'!$U42:$W42)+SUM('YBN HO P&amp;L'!$U42:$W42)+SUM('Moe2 P&amp;L'!$U42:$W42)</f>
        <v/>
      </c>
      <c r="BF105" s="93">
        <f>SUM(AN105:BE105)</f>
        <v/>
      </c>
      <c r="BG105" s="11">
        <f>SUM('ABA P&amp;L'!$X42:$Z42)</f>
        <v/>
      </c>
      <c r="BH105" s="11">
        <f>SUM('BK P&amp;L'!$X42:$Z42)</f>
        <v/>
      </c>
      <c r="BI105" s="11">
        <f>SUM('BW P&amp;L'!$X42:$Z42)</f>
        <v/>
      </c>
      <c r="BJ105" s="11">
        <f>SUM('CED P&amp;L'!$X42:$Z42)</f>
        <v/>
      </c>
      <c r="BK105" s="11">
        <f>SUM('HB P&amp;L'!$X42:$Z42)</f>
        <v/>
      </c>
      <c r="BL105" s="11">
        <f>SUM('KIN P&amp;L'!$X42:$Z42)</f>
        <v/>
      </c>
      <c r="BM105" s="11">
        <f>SUM('MER P&amp;L'!$X42:$Z42)</f>
        <v/>
      </c>
      <c r="BN105" s="11">
        <f>SUM('SST P&amp;L'!$X42:$Z42)</f>
        <v/>
      </c>
      <c r="BO105" s="11">
        <f>SUM('HDN P&amp;L'!$X42:$Z42)</f>
        <v/>
      </c>
      <c r="BP105" s="11">
        <f>SUM('NDN P&amp;L'!$X42:$Z42)</f>
        <v/>
      </c>
      <c r="BQ105" s="11">
        <f>SUM('SDN P&amp;L'!$X42:$Z42)</f>
        <v/>
      </c>
      <c r="BR105" s="11">
        <f>SUM('LE P&amp;L'!$X42:$Z42)</f>
        <v/>
      </c>
      <c r="BS105" s="11">
        <f>SUM('WH P&amp;L'!$X42:$Z42)</f>
        <v/>
      </c>
      <c r="BT105" s="11">
        <f>SUM('HS P&amp;L'!$X42:$Z42)</f>
        <v/>
      </c>
      <c r="BU105" s="11">
        <f>SUM('FH P&amp;L'!$X42:$Z42)</f>
        <v/>
      </c>
      <c r="BV105" s="11">
        <f>SUM('HAB P&amp;L'!$X42:$Z42)</f>
        <v/>
      </c>
      <c r="BW105" s="11">
        <f>SUM('SALT P&amp;L'!$X42:$Z42)</f>
        <v/>
      </c>
      <c r="BX105" s="11">
        <f>SUM('KNL HO P&amp;L'!$X42:$Z42)+SUM('CCL HO P&amp;L'!$X42:$Z42)+SUM('YBHN HO P&amp;L'!$X42:$Z42)+SUM('YBN HO P&amp;L'!$X42:$Z42)+SUM('Moe2 P&amp;L'!$X42:$Z42)</f>
        <v/>
      </c>
      <c r="BY105" s="93">
        <f>SUM(BG105:BX105)</f>
        <v/>
      </c>
      <c r="BZ105" s="121">
        <f>BY105+BF105+AM105+T105</f>
        <v/>
      </c>
      <c r="CA105" s="98">
        <f>'GROUP TOTALS MONTHLY P&amp;L'!AB42</f>
        <v/>
      </c>
      <c r="CB105" s="94">
        <f>BZ105-CA105</f>
        <v/>
      </c>
      <c r="CC105" s="98" t="n"/>
    </row>
    <row r="106" hidden="1" s="393">
      <c r="A106" s="120" t="inlineStr">
        <is>
          <t>Telephone</t>
        </is>
      </c>
      <c r="B106" s="11">
        <f>SUM('ABA P&amp;L'!$O43:$Q43)</f>
        <v/>
      </c>
      <c r="C106" s="11">
        <f>SUM('BK P&amp;L'!$O43:$Q43)</f>
        <v/>
      </c>
      <c r="D106" s="11">
        <f>SUM('BW P&amp;L'!$O43:$Q43)</f>
        <v/>
      </c>
      <c r="E106" s="11">
        <f>SUM('CED P&amp;L'!$O43:$Q43)</f>
        <v/>
      </c>
      <c r="F106" s="11">
        <f>SUM('HB P&amp;L'!$O43:$Q43)</f>
        <v/>
      </c>
      <c r="G106" s="11">
        <f>SUM('KIN P&amp;L'!$O43:$Q43)</f>
        <v/>
      </c>
      <c r="H106" s="11">
        <f>SUM('MER P&amp;L'!$O43:$Q43)</f>
        <v/>
      </c>
      <c r="I106" s="11">
        <f>SUM('SST P&amp;L'!$O43:$Q43)</f>
        <v/>
      </c>
      <c r="J106" s="11">
        <f>SUM('HDN P&amp;L'!$O43:$Q43)</f>
        <v/>
      </c>
      <c r="K106" s="11">
        <f>SUM('NDN P&amp;L'!$O43:$Q43)</f>
        <v/>
      </c>
      <c r="L106" s="11">
        <f>SUM('SDN P&amp;L'!$O43:$Q43)</f>
        <v/>
      </c>
      <c r="M106" s="11">
        <f>SUM('LE P&amp;L'!$O43:$Q43)</f>
        <v/>
      </c>
      <c r="N106" s="11">
        <f>SUM('WH P&amp;L'!$O43:$Q43)</f>
        <v/>
      </c>
      <c r="O106" s="11">
        <f>SUM('HS P&amp;L'!$O43:$Q43)</f>
        <v/>
      </c>
      <c r="P106" s="11">
        <f>SUM('FH P&amp;L'!$O43:$Q43)</f>
        <v/>
      </c>
      <c r="Q106" s="11">
        <f>SUM('HAB P&amp;L'!$O43:$Q43)</f>
        <v/>
      </c>
      <c r="R106" s="11">
        <f>SUM('SALT P&amp;L'!$O43:$Q43)</f>
        <v/>
      </c>
      <c r="S106" s="11">
        <f>SUM('KNL HO P&amp;L'!$O43:$Q43)+SUM('CCL HO P&amp;L'!$O43:$Q43)+SUM('YBHN HO P&amp;L'!$O43:$Q43)+SUM('YBN HO P&amp;L'!$O43:$Q43)+SUM('Moe2 P&amp;L'!$O43:$Q43)</f>
        <v/>
      </c>
      <c r="T106" s="93">
        <f>SUM(B106:S106)</f>
        <v/>
      </c>
      <c r="U106" s="11">
        <f>SUM('ABA P&amp;L'!$R43:$T43)</f>
        <v/>
      </c>
      <c r="V106" s="11">
        <f>SUM('BK P&amp;L'!$R43:$T43)</f>
        <v/>
      </c>
      <c r="W106" s="11">
        <f>SUM('BW P&amp;L'!$R43:$T43)</f>
        <v/>
      </c>
      <c r="X106" s="11">
        <f>SUM('CED P&amp;L'!$R43:$T43)</f>
        <v/>
      </c>
      <c r="Y106" s="11">
        <f>SUM('HB P&amp;L'!$R43:$T43)</f>
        <v/>
      </c>
      <c r="Z106" s="11">
        <f>SUM('KIN P&amp;L'!$R43:$T43)</f>
        <v/>
      </c>
      <c r="AA106" s="11">
        <f>SUM('MER P&amp;L'!$R43:$T43)</f>
        <v/>
      </c>
      <c r="AB106" s="11">
        <f>SUM('SST P&amp;L'!$R43:$T43)</f>
        <v/>
      </c>
      <c r="AC106" s="11">
        <f>SUM('HDN P&amp;L'!$R43:$T43)</f>
        <v/>
      </c>
      <c r="AD106" s="11">
        <f>SUM('NDN P&amp;L'!$R43:$T43)</f>
        <v/>
      </c>
      <c r="AE106" s="11">
        <f>SUM('SDN P&amp;L'!$R43:$T43)</f>
        <v/>
      </c>
      <c r="AF106" s="11">
        <f>SUM('LE P&amp;L'!$R43:$T43)</f>
        <v/>
      </c>
      <c r="AG106" s="11">
        <f>SUM('WH P&amp;L'!$R43:$T43)</f>
        <v/>
      </c>
      <c r="AH106" s="11">
        <f>SUM('HS P&amp;L'!$R43:$T43)</f>
        <v/>
      </c>
      <c r="AI106" s="11">
        <f>SUM('FH P&amp;L'!$R43:$T43)</f>
        <v/>
      </c>
      <c r="AJ106" s="11">
        <f>SUM('HAB P&amp;L'!$R43:$T43)</f>
        <v/>
      </c>
      <c r="AK106" s="11">
        <f>SUM('SALT P&amp;L'!$R43:$T43)</f>
        <v/>
      </c>
      <c r="AL106" s="11">
        <f>SUM('KNL HO P&amp;L'!$R43:$T43)+SUM('CCL HO P&amp;L'!$R43:$T43)+SUM('YBHN HO P&amp;L'!$R43:$T43)+SUM('YBN HO P&amp;L'!$R43:$T43)+SUM('Moe2 P&amp;L'!$R43:$T43)</f>
        <v/>
      </c>
      <c r="AM106" s="93">
        <f>SUM(U106:AL106)</f>
        <v/>
      </c>
      <c r="AN106" s="11">
        <f>SUM('ABA P&amp;L'!$U43:$W43)</f>
        <v/>
      </c>
      <c r="AO106" s="11">
        <f>SUM('BK P&amp;L'!$U43:$W43)</f>
        <v/>
      </c>
      <c r="AP106" s="11">
        <f>SUM('BW P&amp;L'!$U43:$W43)</f>
        <v/>
      </c>
      <c r="AQ106" s="11">
        <f>SUM('CED P&amp;L'!$U43:$W43)</f>
        <v/>
      </c>
      <c r="AR106" s="11">
        <f>SUM('HB P&amp;L'!$U43:$W43)</f>
        <v/>
      </c>
      <c r="AS106" s="11">
        <f>SUM('KIN P&amp;L'!$U43:$W43)</f>
        <v/>
      </c>
      <c r="AT106" s="11">
        <f>SUM('MER P&amp;L'!$U43:$W43)</f>
        <v/>
      </c>
      <c r="AU106" s="11">
        <f>SUM('SST P&amp;L'!$U43:$W43)</f>
        <v/>
      </c>
      <c r="AV106" s="11">
        <f>SUM('HDN P&amp;L'!$U43:$W43)</f>
        <v/>
      </c>
      <c r="AW106" s="11">
        <f>SUM('NDN P&amp;L'!$U43:$W43)</f>
        <v/>
      </c>
      <c r="AX106" s="11">
        <f>SUM('SDN P&amp;L'!$U43:$W43)</f>
        <v/>
      </c>
      <c r="AY106" s="11">
        <f>SUM('LE P&amp;L'!$U43:$W43)</f>
        <v/>
      </c>
      <c r="AZ106" s="11">
        <f>SUM('WH P&amp;L'!$U43:$W43)</f>
        <v/>
      </c>
      <c r="BA106" s="11">
        <f>SUM('HS P&amp;L'!$U43:$W43)</f>
        <v/>
      </c>
      <c r="BB106" s="11">
        <f>SUM('FH P&amp;L'!$U43:$W43)</f>
        <v/>
      </c>
      <c r="BC106" s="11">
        <f>SUM('HAB P&amp;L'!$U43:$W43)</f>
        <v/>
      </c>
      <c r="BD106" s="11">
        <f>SUM('SALT P&amp;L'!$U43:$W43)</f>
        <v/>
      </c>
      <c r="BE106" s="11">
        <f>SUM('KNL HO P&amp;L'!$U43:$W43)+SUM('CCL HO P&amp;L'!$U43:$W43)+SUM('YBHN HO P&amp;L'!$U43:$W43)+SUM('YBN HO P&amp;L'!$U43:$W43)+SUM('Moe2 P&amp;L'!$U43:$W43)</f>
        <v/>
      </c>
      <c r="BF106" s="93">
        <f>SUM(AN106:BE106)</f>
        <v/>
      </c>
      <c r="BG106" s="11">
        <f>SUM('ABA P&amp;L'!$X43:$Z43)</f>
        <v/>
      </c>
      <c r="BH106" s="11">
        <f>SUM('BK P&amp;L'!$X43:$Z43)</f>
        <v/>
      </c>
      <c r="BI106" s="11">
        <f>SUM('BW P&amp;L'!$X43:$Z43)</f>
        <v/>
      </c>
      <c r="BJ106" s="11">
        <f>SUM('CED P&amp;L'!$X43:$Z43)</f>
        <v/>
      </c>
      <c r="BK106" s="11">
        <f>SUM('HB P&amp;L'!$X43:$Z43)</f>
        <v/>
      </c>
      <c r="BL106" s="11">
        <f>SUM('KIN P&amp;L'!$X43:$Z43)</f>
        <v/>
      </c>
      <c r="BM106" s="11">
        <f>SUM('MER P&amp;L'!$X43:$Z43)</f>
        <v/>
      </c>
      <c r="BN106" s="11">
        <f>SUM('SST P&amp;L'!$X43:$Z43)</f>
        <v/>
      </c>
      <c r="BO106" s="11">
        <f>SUM('HDN P&amp;L'!$X43:$Z43)</f>
        <v/>
      </c>
      <c r="BP106" s="11">
        <f>SUM('NDN P&amp;L'!$X43:$Z43)</f>
        <v/>
      </c>
      <c r="BQ106" s="11">
        <f>SUM('SDN P&amp;L'!$X43:$Z43)</f>
        <v/>
      </c>
      <c r="BR106" s="11">
        <f>SUM('LE P&amp;L'!$X43:$Z43)</f>
        <v/>
      </c>
      <c r="BS106" s="11">
        <f>SUM('WH P&amp;L'!$X43:$Z43)</f>
        <v/>
      </c>
      <c r="BT106" s="11">
        <f>SUM('HS P&amp;L'!$X43:$Z43)</f>
        <v/>
      </c>
      <c r="BU106" s="11">
        <f>SUM('FH P&amp;L'!$X43:$Z43)</f>
        <v/>
      </c>
      <c r="BV106" s="11">
        <f>SUM('HAB P&amp;L'!$X43:$Z43)</f>
        <v/>
      </c>
      <c r="BW106" s="11">
        <f>SUM('SALT P&amp;L'!$X43:$Z43)</f>
        <v/>
      </c>
      <c r="BX106" s="11">
        <f>SUM('KNL HO P&amp;L'!$X43:$Z43)+SUM('CCL HO P&amp;L'!$X43:$Z43)+SUM('YBHN HO P&amp;L'!$X43:$Z43)+SUM('YBN HO P&amp;L'!$X43:$Z43)+SUM('Moe2 P&amp;L'!$X43:$Z43)</f>
        <v/>
      </c>
      <c r="BY106" s="93">
        <f>SUM(BG106:BX106)</f>
        <v/>
      </c>
      <c r="BZ106" s="121">
        <f>BY106+BF106+AM106+T106</f>
        <v/>
      </c>
      <c r="CA106" s="98">
        <f>'GROUP TOTALS MONTHLY P&amp;L'!AB43</f>
        <v/>
      </c>
      <c r="CB106" s="94">
        <f>BZ106-CA106</f>
        <v/>
      </c>
      <c r="CC106" s="98" t="n"/>
    </row>
    <row r="107" hidden="1" s="393">
      <c r="A107" s="120" t="inlineStr">
        <is>
          <t>Internet</t>
        </is>
      </c>
      <c r="B107" s="11">
        <f>SUM('ABA P&amp;L'!$O44:$Q44)</f>
        <v/>
      </c>
      <c r="C107" s="11">
        <f>SUM('BK P&amp;L'!$O44:$Q44)</f>
        <v/>
      </c>
      <c r="D107" s="11">
        <f>SUM('BW P&amp;L'!$O44:$Q44)</f>
        <v/>
      </c>
      <c r="E107" s="11">
        <f>SUM('CED P&amp;L'!$O44:$Q44)</f>
        <v/>
      </c>
      <c r="F107" s="11">
        <f>SUM('HB P&amp;L'!$O44:$Q44)</f>
        <v/>
      </c>
      <c r="G107" s="11">
        <f>SUM('KIN P&amp;L'!$O44:$Q44)</f>
        <v/>
      </c>
      <c r="H107" s="11">
        <f>SUM('MER P&amp;L'!$O44:$Q44)</f>
        <v/>
      </c>
      <c r="I107" s="11">
        <f>SUM('SST P&amp;L'!$O44:$Q44)</f>
        <v/>
      </c>
      <c r="J107" s="11">
        <f>SUM('HDN P&amp;L'!$O44:$Q44)</f>
        <v/>
      </c>
      <c r="K107" s="11">
        <f>SUM('NDN P&amp;L'!$O44:$Q44)</f>
        <v/>
      </c>
      <c r="L107" s="11">
        <f>SUM('SDN P&amp;L'!$O44:$Q44)</f>
        <v/>
      </c>
      <c r="M107" s="11">
        <f>SUM('LE P&amp;L'!$O44:$Q44)</f>
        <v/>
      </c>
      <c r="N107" s="11">
        <f>SUM('WH P&amp;L'!$O44:$Q44)</f>
        <v/>
      </c>
      <c r="O107" s="11">
        <f>SUM('HS P&amp;L'!$O44:$Q44)</f>
        <v/>
      </c>
      <c r="P107" s="11">
        <f>SUM('FH P&amp;L'!$O44:$Q44)</f>
        <v/>
      </c>
      <c r="Q107" s="11">
        <f>SUM('HAB P&amp;L'!$O44:$Q44)</f>
        <v/>
      </c>
      <c r="R107" s="11">
        <f>SUM('SALT P&amp;L'!$O44:$Q44)</f>
        <v/>
      </c>
      <c r="S107" s="11">
        <f>SUM('KNL HO P&amp;L'!$O44:$Q44)+SUM('CCL HO P&amp;L'!$O44:$Q44)+SUM('YBHN HO P&amp;L'!$O44:$Q44)+SUM('YBN HO P&amp;L'!$O44:$Q44)+SUM('Moe2 P&amp;L'!$O44:$Q44)</f>
        <v/>
      </c>
      <c r="T107" s="93">
        <f>SUM(B107:S107)</f>
        <v/>
      </c>
      <c r="U107" s="11">
        <f>SUM('ABA P&amp;L'!$R44:$T44)</f>
        <v/>
      </c>
      <c r="V107" s="11">
        <f>SUM('BK P&amp;L'!$R44:$T44)</f>
        <v/>
      </c>
      <c r="W107" s="11">
        <f>SUM('BW P&amp;L'!$R44:$T44)</f>
        <v/>
      </c>
      <c r="X107" s="11">
        <f>SUM('CED P&amp;L'!$R44:$T44)</f>
        <v/>
      </c>
      <c r="Y107" s="11">
        <f>SUM('HB P&amp;L'!$R44:$T44)</f>
        <v/>
      </c>
      <c r="Z107" s="11">
        <f>SUM('KIN P&amp;L'!$R44:$T44)</f>
        <v/>
      </c>
      <c r="AA107" s="11">
        <f>SUM('MER P&amp;L'!$R44:$T44)</f>
        <v/>
      </c>
      <c r="AB107" s="11">
        <f>SUM('SST P&amp;L'!$R44:$T44)</f>
        <v/>
      </c>
      <c r="AC107" s="11">
        <f>SUM('HDN P&amp;L'!$R44:$T44)</f>
        <v/>
      </c>
      <c r="AD107" s="11">
        <f>SUM('NDN P&amp;L'!$R44:$T44)</f>
        <v/>
      </c>
      <c r="AE107" s="11">
        <f>SUM('SDN P&amp;L'!$R44:$T44)</f>
        <v/>
      </c>
      <c r="AF107" s="11">
        <f>SUM('LE P&amp;L'!$R44:$T44)</f>
        <v/>
      </c>
      <c r="AG107" s="11">
        <f>SUM('WH P&amp;L'!$R44:$T44)</f>
        <v/>
      </c>
      <c r="AH107" s="11">
        <f>SUM('HS P&amp;L'!$R44:$T44)</f>
        <v/>
      </c>
      <c r="AI107" s="11">
        <f>SUM('FH P&amp;L'!$R44:$T44)</f>
        <v/>
      </c>
      <c r="AJ107" s="11">
        <f>SUM('HAB P&amp;L'!$R44:$T44)</f>
        <v/>
      </c>
      <c r="AK107" s="11">
        <f>SUM('SALT P&amp;L'!$R44:$T44)</f>
        <v/>
      </c>
      <c r="AL107" s="11">
        <f>SUM('KNL HO P&amp;L'!$R44:$T44)+SUM('CCL HO P&amp;L'!$R44:$T44)+SUM('YBHN HO P&amp;L'!$R44:$T44)+SUM('YBN HO P&amp;L'!$R44:$T44)+SUM('Moe2 P&amp;L'!$R44:$T44)</f>
        <v/>
      </c>
      <c r="AM107" s="93">
        <f>SUM(U107:AL107)</f>
        <v/>
      </c>
      <c r="AN107" s="11">
        <f>SUM('ABA P&amp;L'!$U44:$W44)</f>
        <v/>
      </c>
      <c r="AO107" s="11">
        <f>SUM('BK P&amp;L'!$U44:$W44)</f>
        <v/>
      </c>
      <c r="AP107" s="11">
        <f>SUM('BW P&amp;L'!$U44:$W44)</f>
        <v/>
      </c>
      <c r="AQ107" s="11">
        <f>SUM('CED P&amp;L'!$U44:$W44)</f>
        <v/>
      </c>
      <c r="AR107" s="11">
        <f>SUM('HB P&amp;L'!$U44:$W44)</f>
        <v/>
      </c>
      <c r="AS107" s="11">
        <f>SUM('KIN P&amp;L'!$U44:$W44)</f>
        <v/>
      </c>
      <c r="AT107" s="11">
        <f>SUM('MER P&amp;L'!$U44:$W44)</f>
        <v/>
      </c>
      <c r="AU107" s="11">
        <f>SUM('SST P&amp;L'!$U44:$W44)</f>
        <v/>
      </c>
      <c r="AV107" s="11">
        <f>SUM('HDN P&amp;L'!$U44:$W44)</f>
        <v/>
      </c>
      <c r="AW107" s="11">
        <f>SUM('NDN P&amp;L'!$U44:$W44)</f>
        <v/>
      </c>
      <c r="AX107" s="11">
        <f>SUM('SDN P&amp;L'!$U44:$W44)</f>
        <v/>
      </c>
      <c r="AY107" s="11">
        <f>SUM('LE P&amp;L'!$U44:$W44)</f>
        <v/>
      </c>
      <c r="AZ107" s="11">
        <f>SUM('WH P&amp;L'!$U44:$W44)</f>
        <v/>
      </c>
      <c r="BA107" s="11">
        <f>SUM('HS P&amp;L'!$U44:$W44)</f>
        <v/>
      </c>
      <c r="BB107" s="11">
        <f>SUM('FH P&amp;L'!$U44:$W44)</f>
        <v/>
      </c>
      <c r="BC107" s="11">
        <f>SUM('HAB P&amp;L'!$U44:$W44)</f>
        <v/>
      </c>
      <c r="BD107" s="11">
        <f>SUM('SALT P&amp;L'!$U44:$W44)</f>
        <v/>
      </c>
      <c r="BE107" s="11">
        <f>SUM('KNL HO P&amp;L'!$U44:$W44)+SUM('CCL HO P&amp;L'!$U44:$W44)+SUM('YBHN HO P&amp;L'!$U44:$W44)+SUM('YBN HO P&amp;L'!$U44:$W44)+SUM('Moe2 P&amp;L'!$U44:$W44)</f>
        <v/>
      </c>
      <c r="BF107" s="93">
        <f>SUM(AN107:BE107)</f>
        <v/>
      </c>
      <c r="BG107" s="11">
        <f>SUM('ABA P&amp;L'!$X44:$Z44)</f>
        <v/>
      </c>
      <c r="BH107" s="11">
        <f>SUM('BK P&amp;L'!$X44:$Z44)</f>
        <v/>
      </c>
      <c r="BI107" s="11">
        <f>SUM('BW P&amp;L'!$X44:$Z44)</f>
        <v/>
      </c>
      <c r="BJ107" s="11">
        <f>SUM('CED P&amp;L'!$X44:$Z44)</f>
        <v/>
      </c>
      <c r="BK107" s="11">
        <f>SUM('HB P&amp;L'!$X44:$Z44)</f>
        <v/>
      </c>
      <c r="BL107" s="11">
        <f>SUM('KIN P&amp;L'!$X44:$Z44)</f>
        <v/>
      </c>
      <c r="BM107" s="11">
        <f>SUM('MER P&amp;L'!$X44:$Z44)</f>
        <v/>
      </c>
      <c r="BN107" s="11">
        <f>SUM('SST P&amp;L'!$X44:$Z44)</f>
        <v/>
      </c>
      <c r="BO107" s="11">
        <f>SUM('HDN P&amp;L'!$X44:$Z44)</f>
        <v/>
      </c>
      <c r="BP107" s="11">
        <f>SUM('NDN P&amp;L'!$X44:$Z44)</f>
        <v/>
      </c>
      <c r="BQ107" s="11">
        <f>SUM('SDN P&amp;L'!$X44:$Z44)</f>
        <v/>
      </c>
      <c r="BR107" s="11">
        <f>SUM('LE P&amp;L'!$X44:$Z44)</f>
        <v/>
      </c>
      <c r="BS107" s="11">
        <f>SUM('WH P&amp;L'!$X44:$Z44)</f>
        <v/>
      </c>
      <c r="BT107" s="11">
        <f>SUM('HS P&amp;L'!$X44:$Z44)</f>
        <v/>
      </c>
      <c r="BU107" s="11">
        <f>SUM('FH P&amp;L'!$X44:$Z44)</f>
        <v/>
      </c>
      <c r="BV107" s="11">
        <f>SUM('HAB P&amp;L'!$X44:$Z44)</f>
        <v/>
      </c>
      <c r="BW107" s="11">
        <f>SUM('SALT P&amp;L'!$X44:$Z44)</f>
        <v/>
      </c>
      <c r="BX107" s="11">
        <f>SUM('KNL HO P&amp;L'!$X44:$Z44)+SUM('CCL HO P&amp;L'!$X44:$Z44)+SUM('YBHN HO P&amp;L'!$X44:$Z44)+SUM('YBN HO P&amp;L'!$X44:$Z44)+SUM('Moe2 P&amp;L'!$X44:$Z44)</f>
        <v/>
      </c>
      <c r="BY107" s="93">
        <f>SUM(BG107:BX107)</f>
        <v/>
      </c>
      <c r="BZ107" s="121">
        <f>BY107+BF107+AM107+T107</f>
        <v/>
      </c>
      <c r="CA107" s="98">
        <f>'GROUP TOTALS MONTHLY P&amp;L'!AB44</f>
        <v/>
      </c>
      <c r="CB107" s="94">
        <f>BZ107-CA107</f>
        <v/>
      </c>
      <c r="CC107" s="98" t="n"/>
    </row>
    <row r="108" hidden="1" s="393">
      <c r="A108" s="120" t="inlineStr">
        <is>
          <t>Marketing</t>
        </is>
      </c>
      <c r="B108" s="11">
        <f>SUM('ABA P&amp;L'!$O45:$Q45)</f>
        <v/>
      </c>
      <c r="C108" s="11">
        <f>SUM('BK P&amp;L'!$O45:$Q45)</f>
        <v/>
      </c>
      <c r="D108" s="11">
        <f>SUM('BW P&amp;L'!$O45:$Q45)</f>
        <v/>
      </c>
      <c r="E108" s="11">
        <f>SUM('CED P&amp;L'!$O45:$Q45)</f>
        <v/>
      </c>
      <c r="F108" s="11">
        <f>SUM('HB P&amp;L'!$O45:$Q45)</f>
        <v/>
      </c>
      <c r="G108" s="11">
        <f>SUM('KIN P&amp;L'!$O45:$Q45)</f>
        <v/>
      </c>
      <c r="H108" s="11">
        <f>SUM('MER P&amp;L'!$O45:$Q45)</f>
        <v/>
      </c>
      <c r="I108" s="11">
        <f>SUM('SST P&amp;L'!$O45:$Q45)</f>
        <v/>
      </c>
      <c r="J108" s="11">
        <f>SUM('HDN P&amp;L'!$O45:$Q45)</f>
        <v/>
      </c>
      <c r="K108" s="11">
        <f>SUM('NDN P&amp;L'!$O45:$Q45)</f>
        <v/>
      </c>
      <c r="L108" s="11">
        <f>SUM('SDN P&amp;L'!$O45:$Q45)</f>
        <v/>
      </c>
      <c r="M108" s="11">
        <f>SUM('LE P&amp;L'!$O45:$Q45)</f>
        <v/>
      </c>
      <c r="N108" s="11">
        <f>SUM('WH P&amp;L'!$O45:$Q45)</f>
        <v/>
      </c>
      <c r="O108" s="11">
        <f>SUM('HS P&amp;L'!$O45:$Q45)</f>
        <v/>
      </c>
      <c r="P108" s="11">
        <f>SUM('FH P&amp;L'!$O45:$Q45)</f>
        <v/>
      </c>
      <c r="Q108" s="11">
        <f>SUM('HAB P&amp;L'!$O45:$Q45)</f>
        <v/>
      </c>
      <c r="R108" s="11">
        <f>SUM('SALT P&amp;L'!$O45:$Q45)</f>
        <v/>
      </c>
      <c r="S108" s="11">
        <f>SUM('KNL HO P&amp;L'!$O45:$Q45)+SUM('CCL HO P&amp;L'!$O45:$Q45)+SUM('YBHN HO P&amp;L'!$O45:$Q45)+SUM('YBN HO P&amp;L'!$O45:$Q45)+SUM('Moe2 P&amp;L'!$O45:$Q45)</f>
        <v/>
      </c>
      <c r="T108" s="93">
        <f>SUM(B108:S108)</f>
        <v/>
      </c>
      <c r="U108" s="11">
        <f>SUM('ABA P&amp;L'!$R45:$T45)</f>
        <v/>
      </c>
      <c r="V108" s="11">
        <f>SUM('BK P&amp;L'!$R45:$T45)</f>
        <v/>
      </c>
      <c r="W108" s="11">
        <f>SUM('BW P&amp;L'!$R45:$T45)</f>
        <v/>
      </c>
      <c r="X108" s="11">
        <f>SUM('CED P&amp;L'!$R45:$T45)</f>
        <v/>
      </c>
      <c r="Y108" s="11">
        <f>SUM('HB P&amp;L'!$R45:$T45)</f>
        <v/>
      </c>
      <c r="Z108" s="11">
        <f>SUM('KIN P&amp;L'!$R45:$T45)</f>
        <v/>
      </c>
      <c r="AA108" s="11">
        <f>SUM('MER P&amp;L'!$R45:$T45)</f>
        <v/>
      </c>
      <c r="AB108" s="11">
        <f>SUM('SST P&amp;L'!$R45:$T45)</f>
        <v/>
      </c>
      <c r="AC108" s="11">
        <f>SUM('HDN P&amp;L'!$R45:$T45)</f>
        <v/>
      </c>
      <c r="AD108" s="11">
        <f>SUM('NDN P&amp;L'!$R45:$T45)</f>
        <v/>
      </c>
      <c r="AE108" s="11">
        <f>SUM('SDN P&amp;L'!$R45:$T45)</f>
        <v/>
      </c>
      <c r="AF108" s="11">
        <f>SUM('LE P&amp;L'!$R45:$T45)</f>
        <v/>
      </c>
      <c r="AG108" s="11">
        <f>SUM('WH P&amp;L'!$R45:$T45)</f>
        <v/>
      </c>
      <c r="AH108" s="11">
        <f>SUM('HS P&amp;L'!$R45:$T45)</f>
        <v/>
      </c>
      <c r="AI108" s="11">
        <f>SUM('FH P&amp;L'!$R45:$T45)</f>
        <v/>
      </c>
      <c r="AJ108" s="11">
        <f>SUM('HAB P&amp;L'!$R45:$T45)</f>
        <v/>
      </c>
      <c r="AK108" s="11">
        <f>SUM('SALT P&amp;L'!$R45:$T45)</f>
        <v/>
      </c>
      <c r="AL108" s="11">
        <f>SUM('KNL HO P&amp;L'!$R45:$T45)+SUM('CCL HO P&amp;L'!$R45:$T45)+SUM('YBHN HO P&amp;L'!$R45:$T45)+SUM('YBN HO P&amp;L'!$R45:$T45)+SUM('Moe2 P&amp;L'!$R45:$T45)</f>
        <v/>
      </c>
      <c r="AM108" s="93">
        <f>SUM(U108:AL108)</f>
        <v/>
      </c>
      <c r="AN108" s="11">
        <f>SUM('ABA P&amp;L'!$U45:$W45)</f>
        <v/>
      </c>
      <c r="AO108" s="11">
        <f>SUM('BK P&amp;L'!$U45:$W45)</f>
        <v/>
      </c>
      <c r="AP108" s="11">
        <f>SUM('BW P&amp;L'!$U45:$W45)</f>
        <v/>
      </c>
      <c r="AQ108" s="11">
        <f>SUM('CED P&amp;L'!$U45:$W45)</f>
        <v/>
      </c>
      <c r="AR108" s="11">
        <f>SUM('HB P&amp;L'!$U45:$W45)</f>
        <v/>
      </c>
      <c r="AS108" s="11">
        <f>SUM('KIN P&amp;L'!$U45:$W45)</f>
        <v/>
      </c>
      <c r="AT108" s="11">
        <f>SUM('MER P&amp;L'!$U45:$W45)</f>
        <v/>
      </c>
      <c r="AU108" s="11">
        <f>SUM('SST P&amp;L'!$U45:$W45)</f>
        <v/>
      </c>
      <c r="AV108" s="11">
        <f>SUM('HDN P&amp;L'!$U45:$W45)</f>
        <v/>
      </c>
      <c r="AW108" s="11">
        <f>SUM('NDN P&amp;L'!$U45:$W45)</f>
        <v/>
      </c>
      <c r="AX108" s="11">
        <f>SUM('SDN P&amp;L'!$U45:$W45)</f>
        <v/>
      </c>
      <c r="AY108" s="11">
        <f>SUM('LE P&amp;L'!$U45:$W45)</f>
        <v/>
      </c>
      <c r="AZ108" s="11">
        <f>SUM('WH P&amp;L'!$U45:$W45)</f>
        <v/>
      </c>
      <c r="BA108" s="11">
        <f>SUM('HS P&amp;L'!$U45:$W45)</f>
        <v/>
      </c>
      <c r="BB108" s="11">
        <f>SUM('FH P&amp;L'!$U45:$W45)</f>
        <v/>
      </c>
      <c r="BC108" s="11">
        <f>SUM('HAB P&amp;L'!$U45:$W45)</f>
        <v/>
      </c>
      <c r="BD108" s="11">
        <f>SUM('SALT P&amp;L'!$U45:$W45)</f>
        <v/>
      </c>
      <c r="BE108" s="11">
        <f>SUM('KNL HO P&amp;L'!$U45:$W45)+SUM('CCL HO P&amp;L'!$U45:$W45)+SUM('YBHN HO P&amp;L'!$U45:$W45)+SUM('YBN HO P&amp;L'!$U45:$W45)+SUM('Moe2 P&amp;L'!$U45:$W45)</f>
        <v/>
      </c>
      <c r="BF108" s="93">
        <f>SUM(AN108:BE108)</f>
        <v/>
      </c>
      <c r="BG108" s="11">
        <f>SUM('ABA P&amp;L'!$X45:$Z45)</f>
        <v/>
      </c>
      <c r="BH108" s="11">
        <f>SUM('BK P&amp;L'!$X45:$Z45)</f>
        <v/>
      </c>
      <c r="BI108" s="11">
        <f>SUM('BW P&amp;L'!$X45:$Z45)</f>
        <v/>
      </c>
      <c r="BJ108" s="11">
        <f>SUM('CED P&amp;L'!$X45:$Z45)</f>
        <v/>
      </c>
      <c r="BK108" s="11">
        <f>SUM('HB P&amp;L'!$X45:$Z45)</f>
        <v/>
      </c>
      <c r="BL108" s="11">
        <f>SUM('KIN P&amp;L'!$X45:$Z45)</f>
        <v/>
      </c>
      <c r="BM108" s="11">
        <f>SUM('MER P&amp;L'!$X45:$Z45)</f>
        <v/>
      </c>
      <c r="BN108" s="11">
        <f>SUM('SST P&amp;L'!$X45:$Z45)</f>
        <v/>
      </c>
      <c r="BO108" s="11">
        <f>SUM('HDN P&amp;L'!$X45:$Z45)</f>
        <v/>
      </c>
      <c r="BP108" s="11">
        <f>SUM('NDN P&amp;L'!$X45:$Z45)</f>
        <v/>
      </c>
      <c r="BQ108" s="11">
        <f>SUM('SDN P&amp;L'!$X45:$Z45)</f>
        <v/>
      </c>
      <c r="BR108" s="11">
        <f>SUM('LE P&amp;L'!$X45:$Z45)</f>
        <v/>
      </c>
      <c r="BS108" s="11">
        <f>SUM('WH P&amp;L'!$X45:$Z45)</f>
        <v/>
      </c>
      <c r="BT108" s="11">
        <f>SUM('HS P&amp;L'!$X45:$Z45)</f>
        <v/>
      </c>
      <c r="BU108" s="11">
        <f>SUM('FH P&amp;L'!$X45:$Z45)</f>
        <v/>
      </c>
      <c r="BV108" s="11">
        <f>SUM('HAB P&amp;L'!$X45:$Z45)</f>
        <v/>
      </c>
      <c r="BW108" s="11">
        <f>SUM('SALT P&amp;L'!$X45:$Z45)</f>
        <v/>
      </c>
      <c r="BX108" s="11">
        <f>SUM('KNL HO P&amp;L'!$X45:$Z45)+SUM('CCL HO P&amp;L'!$X45:$Z45)+SUM('YBHN HO P&amp;L'!$X45:$Z45)+SUM('YBN HO P&amp;L'!$X45:$Z45)+SUM('Moe2 P&amp;L'!$X45:$Z45)</f>
        <v/>
      </c>
      <c r="BY108" s="93">
        <f>SUM(BG108:BX108)</f>
        <v/>
      </c>
      <c r="BZ108" s="121">
        <f>BY108+BF108+AM108+T108</f>
        <v/>
      </c>
      <c r="CA108" s="98">
        <f>'GROUP TOTALS MONTHLY P&amp;L'!AB45</f>
        <v/>
      </c>
      <c r="CB108" s="94">
        <f>BZ108-CA108</f>
        <v/>
      </c>
      <c r="CC108" s="98" t="inlineStr">
        <is>
          <t>Incorrect Setting codes</t>
        </is>
      </c>
    </row>
    <row r="109" hidden="1" s="393">
      <c r="A109" s="120" t="inlineStr">
        <is>
          <t>Office Equipment</t>
        </is>
      </c>
      <c r="B109" s="11">
        <f>SUM('ABA P&amp;L'!$O46:$Q46)</f>
        <v/>
      </c>
      <c r="C109" s="11">
        <f>SUM('BK P&amp;L'!$O46:$Q46)</f>
        <v/>
      </c>
      <c r="D109" s="11">
        <f>SUM('BW P&amp;L'!$O46:$Q46)</f>
        <v/>
      </c>
      <c r="E109" s="11">
        <f>SUM('CED P&amp;L'!$O46:$Q46)</f>
        <v/>
      </c>
      <c r="F109" s="11">
        <f>SUM('HB P&amp;L'!$O46:$Q46)</f>
        <v/>
      </c>
      <c r="G109" s="11">
        <f>SUM('KIN P&amp;L'!$O46:$Q46)</f>
        <v/>
      </c>
      <c r="H109" s="11">
        <f>SUM('MER P&amp;L'!$O46:$Q46)</f>
        <v/>
      </c>
      <c r="I109" s="11">
        <f>SUM('SST P&amp;L'!$O46:$Q46)</f>
        <v/>
      </c>
      <c r="J109" s="11">
        <f>SUM('HDN P&amp;L'!$O46:$Q46)</f>
        <v/>
      </c>
      <c r="K109" s="11">
        <f>SUM('NDN P&amp;L'!$O46:$Q46)</f>
        <v/>
      </c>
      <c r="L109" s="11">
        <f>SUM('SDN P&amp;L'!$O46:$Q46)</f>
        <v/>
      </c>
      <c r="M109" s="11">
        <f>SUM('LE P&amp;L'!$O46:$Q46)</f>
        <v/>
      </c>
      <c r="N109" s="11">
        <f>SUM('WH P&amp;L'!$O46:$Q46)</f>
        <v/>
      </c>
      <c r="O109" s="11">
        <f>SUM('HS P&amp;L'!$O46:$Q46)</f>
        <v/>
      </c>
      <c r="P109" s="11">
        <f>SUM('FH P&amp;L'!$O46:$Q46)</f>
        <v/>
      </c>
      <c r="Q109" s="11">
        <f>SUM('HAB P&amp;L'!$O46:$Q46)</f>
        <v/>
      </c>
      <c r="R109" s="11">
        <f>SUM('SALT P&amp;L'!$O46:$Q46)</f>
        <v/>
      </c>
      <c r="S109" s="11">
        <f>SUM('KNL HO P&amp;L'!$O46:$Q46)+SUM('CCL HO P&amp;L'!$O46:$Q46)+SUM('YBHN HO P&amp;L'!$O46:$Q46)+SUM('YBN HO P&amp;L'!$O46:$Q46)+SUM('Moe2 P&amp;L'!$O46:$Q46)</f>
        <v/>
      </c>
      <c r="T109" s="93">
        <f>SUM(B109:S109)</f>
        <v/>
      </c>
      <c r="U109" s="11">
        <f>SUM('ABA P&amp;L'!$R46:$T46)</f>
        <v/>
      </c>
      <c r="V109" s="11">
        <f>SUM('BK P&amp;L'!$R46:$T46)</f>
        <v/>
      </c>
      <c r="W109" s="11">
        <f>SUM('BW P&amp;L'!$R46:$T46)</f>
        <v/>
      </c>
      <c r="X109" s="11">
        <f>SUM('CED P&amp;L'!$R46:$T46)</f>
        <v/>
      </c>
      <c r="Y109" s="11">
        <f>SUM('HB P&amp;L'!$R46:$T46)</f>
        <v/>
      </c>
      <c r="Z109" s="11">
        <f>SUM('KIN P&amp;L'!$R46:$T46)</f>
        <v/>
      </c>
      <c r="AA109" s="11">
        <f>SUM('MER P&amp;L'!$R46:$T46)</f>
        <v/>
      </c>
      <c r="AB109" s="11">
        <f>SUM('SST P&amp;L'!$R46:$T46)</f>
        <v/>
      </c>
      <c r="AC109" s="11">
        <f>SUM('HDN P&amp;L'!$R46:$T46)</f>
        <v/>
      </c>
      <c r="AD109" s="11">
        <f>SUM('NDN P&amp;L'!$R46:$T46)</f>
        <v/>
      </c>
      <c r="AE109" s="11">
        <f>SUM('SDN P&amp;L'!$R46:$T46)</f>
        <v/>
      </c>
      <c r="AF109" s="11">
        <f>SUM('LE P&amp;L'!$R46:$T46)</f>
        <v/>
      </c>
      <c r="AG109" s="11">
        <f>SUM('WH P&amp;L'!$R46:$T46)</f>
        <v/>
      </c>
      <c r="AH109" s="11">
        <f>SUM('HS P&amp;L'!$R46:$T46)</f>
        <v/>
      </c>
      <c r="AI109" s="11">
        <f>SUM('FH P&amp;L'!$R46:$T46)</f>
        <v/>
      </c>
      <c r="AJ109" s="11">
        <f>SUM('HAB P&amp;L'!$R46:$T46)</f>
        <v/>
      </c>
      <c r="AK109" s="11">
        <f>SUM('SALT P&amp;L'!$R46:$T46)</f>
        <v/>
      </c>
      <c r="AL109" s="11">
        <f>SUM('KNL HO P&amp;L'!$R46:$T46)+SUM('CCL HO P&amp;L'!$R46:$T46)+SUM('YBHN HO P&amp;L'!$R46:$T46)+SUM('YBN HO P&amp;L'!$R46:$T46)+SUM('Moe2 P&amp;L'!$R46:$T46)</f>
        <v/>
      </c>
      <c r="AM109" s="93">
        <f>SUM(U109:AL109)</f>
        <v/>
      </c>
      <c r="AN109" s="11">
        <f>SUM('ABA P&amp;L'!$U46:$W46)</f>
        <v/>
      </c>
      <c r="AO109" s="11">
        <f>SUM('BK P&amp;L'!$U46:$W46)</f>
        <v/>
      </c>
      <c r="AP109" s="11">
        <f>SUM('BW P&amp;L'!$U46:$W46)</f>
        <v/>
      </c>
      <c r="AQ109" s="11">
        <f>SUM('CED P&amp;L'!$U46:$W46)</f>
        <v/>
      </c>
      <c r="AR109" s="11">
        <f>SUM('HB P&amp;L'!$U46:$W46)</f>
        <v/>
      </c>
      <c r="AS109" s="11">
        <f>SUM('KIN P&amp;L'!$U46:$W46)</f>
        <v/>
      </c>
      <c r="AT109" s="11">
        <f>SUM('MER P&amp;L'!$U46:$W46)</f>
        <v/>
      </c>
      <c r="AU109" s="11">
        <f>SUM('SST P&amp;L'!$U46:$W46)</f>
        <v/>
      </c>
      <c r="AV109" s="11">
        <f>SUM('HDN P&amp;L'!$U46:$W46)</f>
        <v/>
      </c>
      <c r="AW109" s="11">
        <f>SUM('NDN P&amp;L'!$U46:$W46)</f>
        <v/>
      </c>
      <c r="AX109" s="11">
        <f>SUM('SDN P&amp;L'!$U46:$W46)</f>
        <v/>
      </c>
      <c r="AY109" s="11">
        <f>SUM('LE P&amp;L'!$U46:$W46)</f>
        <v/>
      </c>
      <c r="AZ109" s="11">
        <f>SUM('WH P&amp;L'!$U46:$W46)</f>
        <v/>
      </c>
      <c r="BA109" s="11">
        <f>SUM('HS P&amp;L'!$U46:$W46)</f>
        <v/>
      </c>
      <c r="BB109" s="11">
        <f>SUM('FH P&amp;L'!$U46:$W46)</f>
        <v/>
      </c>
      <c r="BC109" s="11">
        <f>SUM('HAB P&amp;L'!$U46:$W46)</f>
        <v/>
      </c>
      <c r="BD109" s="11">
        <f>SUM('SALT P&amp;L'!$U46:$W46)</f>
        <v/>
      </c>
      <c r="BE109" s="11">
        <f>SUM('KNL HO P&amp;L'!$U46:$W46)+SUM('CCL HO P&amp;L'!$U46:$W46)+SUM('YBHN HO P&amp;L'!$U46:$W46)+SUM('YBN HO P&amp;L'!$U46:$W46)+SUM('Moe2 P&amp;L'!$U46:$W46)</f>
        <v/>
      </c>
      <c r="BF109" s="93">
        <f>SUM(AN109:BE109)</f>
        <v/>
      </c>
      <c r="BG109" s="11">
        <f>SUM('ABA P&amp;L'!$X46:$Z46)</f>
        <v/>
      </c>
      <c r="BH109" s="11">
        <f>SUM('BK P&amp;L'!$X46:$Z46)</f>
        <v/>
      </c>
      <c r="BI109" s="11">
        <f>SUM('BW P&amp;L'!$X46:$Z46)</f>
        <v/>
      </c>
      <c r="BJ109" s="11">
        <f>SUM('CED P&amp;L'!$X46:$Z46)</f>
        <v/>
      </c>
      <c r="BK109" s="11">
        <f>SUM('HB P&amp;L'!$X46:$Z46)</f>
        <v/>
      </c>
      <c r="BL109" s="11">
        <f>SUM('KIN P&amp;L'!$X46:$Z46)</f>
        <v/>
      </c>
      <c r="BM109" s="11">
        <f>SUM('MER P&amp;L'!$X46:$Z46)</f>
        <v/>
      </c>
      <c r="BN109" s="11">
        <f>SUM('SST P&amp;L'!$X46:$Z46)</f>
        <v/>
      </c>
      <c r="BO109" s="11">
        <f>SUM('HDN P&amp;L'!$X46:$Z46)</f>
        <v/>
      </c>
      <c r="BP109" s="11">
        <f>SUM('NDN P&amp;L'!$X46:$Z46)</f>
        <v/>
      </c>
      <c r="BQ109" s="11">
        <f>SUM('SDN P&amp;L'!$X46:$Z46)</f>
        <v/>
      </c>
      <c r="BR109" s="11">
        <f>SUM('LE P&amp;L'!$X46:$Z46)</f>
        <v/>
      </c>
      <c r="BS109" s="11">
        <f>SUM('WH P&amp;L'!$X46:$Z46)</f>
        <v/>
      </c>
      <c r="BT109" s="11">
        <f>SUM('HS P&amp;L'!$X46:$Z46)</f>
        <v/>
      </c>
      <c r="BU109" s="11">
        <f>SUM('FH P&amp;L'!$X46:$Z46)</f>
        <v/>
      </c>
      <c r="BV109" s="11">
        <f>SUM('HAB P&amp;L'!$X46:$Z46)</f>
        <v/>
      </c>
      <c r="BW109" s="11">
        <f>SUM('SALT P&amp;L'!$X46:$Z46)</f>
        <v/>
      </c>
      <c r="BX109" s="11">
        <f>SUM('KNL HO P&amp;L'!$X46:$Z46)+SUM('CCL HO P&amp;L'!$X46:$Z46)+SUM('YBHN HO P&amp;L'!$X46:$Z46)+SUM('YBN HO P&amp;L'!$X46:$Z46)+SUM('Moe2 P&amp;L'!$X46:$Z46)</f>
        <v/>
      </c>
      <c r="BY109" s="93">
        <f>SUM(BG109:BX109)</f>
        <v/>
      </c>
      <c r="BZ109" s="121">
        <f>BY109+BF109+AM109+T109</f>
        <v/>
      </c>
      <c r="CA109" s="98">
        <f>'GROUP TOTALS MONTHLY P&amp;L'!AB46</f>
        <v/>
      </c>
      <c r="CB109" s="94">
        <f>BZ109-CA109</f>
        <v/>
      </c>
      <c r="CC109" s="98" t="n"/>
    </row>
    <row r="110">
      <c r="A110" s="122" t="inlineStr">
        <is>
          <t>Total Premises &amp; Admin</t>
        </is>
      </c>
      <c r="B110" s="7">
        <f>SUM('ABA P&amp;L'!$O47:$Q47)</f>
        <v/>
      </c>
      <c r="C110" s="7">
        <f>SUM('BK P&amp;L'!$O47:$Q47)</f>
        <v/>
      </c>
      <c r="D110" s="7">
        <f>SUM('BW P&amp;L'!$O47:$Q47)</f>
        <v/>
      </c>
      <c r="E110" s="7">
        <f>SUM('CED P&amp;L'!$O47:$Q47)</f>
        <v/>
      </c>
      <c r="F110" s="7">
        <f>SUM('HB P&amp;L'!$O47:$Q47)</f>
        <v/>
      </c>
      <c r="G110" s="7">
        <f>SUM('KIN P&amp;L'!$O47:$Q47)</f>
        <v/>
      </c>
      <c r="H110" s="7">
        <f>SUM('MER P&amp;L'!$O47:$Q47)</f>
        <v/>
      </c>
      <c r="I110" s="7">
        <f>SUM('SST P&amp;L'!$O47:$Q47)</f>
        <v/>
      </c>
      <c r="J110" s="7">
        <f>SUM('HDN P&amp;L'!$O47:$Q47)</f>
        <v/>
      </c>
      <c r="K110" s="7">
        <f>SUM('NDN P&amp;L'!$O47:$Q47)</f>
        <v/>
      </c>
      <c r="L110" s="7">
        <f>SUM('SDN P&amp;L'!$O47:$Q47)</f>
        <v/>
      </c>
      <c r="M110" s="7">
        <f>SUM('LE P&amp;L'!$O47:$Q47)</f>
        <v/>
      </c>
      <c r="N110" s="7">
        <f>SUM('WH P&amp;L'!$O47:$Q47)</f>
        <v/>
      </c>
      <c r="O110" s="7">
        <f>SUM('HS P&amp;L'!$O47:$Q47)</f>
        <v/>
      </c>
      <c r="P110" s="7">
        <f>SUM('FH P&amp;L'!$O47:$Q47)</f>
        <v/>
      </c>
      <c r="Q110" s="7">
        <f>SUM('HAB P&amp;L'!$O47:$Q47)</f>
        <v/>
      </c>
      <c r="R110" s="7">
        <f>SUM('SALT P&amp;L'!$O47:$Q47)</f>
        <v/>
      </c>
      <c r="S110" s="7">
        <f>SUM('KNL HO P&amp;L'!$O47:$Q47)+SUM('CCL HO P&amp;L'!$O47:$Q47)+SUM('YBHN HO P&amp;L'!$O47:$Q47)+SUM('YBN HO P&amp;L'!$O47:$Q47)+SUM('Moe2 P&amp;L'!$O47:$Q47)</f>
        <v/>
      </c>
      <c r="T110" s="93">
        <f>SUM(B110:S110)</f>
        <v/>
      </c>
      <c r="U110" s="7">
        <f>SUM('ABA P&amp;L'!$R47:$T47)</f>
        <v/>
      </c>
      <c r="V110" s="7">
        <f>SUM('BK P&amp;L'!$R47:$T47)</f>
        <v/>
      </c>
      <c r="W110" s="7">
        <f>SUM('BW P&amp;L'!$R47:$T47)</f>
        <v/>
      </c>
      <c r="X110" s="7">
        <f>SUM('CED P&amp;L'!$R47:$T47)</f>
        <v/>
      </c>
      <c r="Y110" s="7">
        <f>SUM('HB P&amp;L'!$R47:$T47)</f>
        <v/>
      </c>
      <c r="Z110" s="7">
        <f>SUM('KIN P&amp;L'!$R47:$T47)</f>
        <v/>
      </c>
      <c r="AA110" s="7">
        <f>SUM('MER P&amp;L'!$R47:$T47)</f>
        <v/>
      </c>
      <c r="AB110" s="7">
        <f>SUM('SST P&amp;L'!$R47:$T47)</f>
        <v/>
      </c>
      <c r="AC110" s="7">
        <f>SUM('HDN P&amp;L'!$R47:$T47)</f>
        <v/>
      </c>
      <c r="AD110" s="7">
        <f>SUM('NDN P&amp;L'!$R47:$T47)</f>
        <v/>
      </c>
      <c r="AE110" s="7">
        <f>SUM('SDN P&amp;L'!$R47:$T47)</f>
        <v/>
      </c>
      <c r="AF110" s="7">
        <f>SUM('LE P&amp;L'!$R47:$T47)</f>
        <v/>
      </c>
      <c r="AG110" s="7">
        <f>SUM('WH P&amp;L'!$R47:$T47)</f>
        <v/>
      </c>
      <c r="AH110" s="7">
        <f>SUM('HS P&amp;L'!$R47:$T47)</f>
        <v/>
      </c>
      <c r="AI110" s="7">
        <f>SUM('FH P&amp;L'!$R47:$T47)</f>
        <v/>
      </c>
      <c r="AJ110" s="7">
        <f>SUM('HAB P&amp;L'!$R47:$T47)</f>
        <v/>
      </c>
      <c r="AK110" s="7">
        <f>SUM('SALT P&amp;L'!$R47:$T47)</f>
        <v/>
      </c>
      <c r="AL110" s="7">
        <f>SUM('KNL HO P&amp;L'!$R47:$T47)+SUM('CCL HO P&amp;L'!$R47:$T47)+SUM('YBHN HO P&amp;L'!$R47:$T47)+SUM('YBN HO P&amp;L'!$R47:$T47)+SUM('Moe2 P&amp;L'!$R47:$T47)</f>
        <v/>
      </c>
      <c r="AM110" s="93">
        <f>SUM(U110:AL110)</f>
        <v/>
      </c>
      <c r="AN110" s="7">
        <f>SUM('ABA P&amp;L'!$U47:$W47)</f>
        <v/>
      </c>
      <c r="AO110" s="7">
        <f>SUM('BK P&amp;L'!$U47:$W47)</f>
        <v/>
      </c>
      <c r="AP110" s="7">
        <f>SUM('BW P&amp;L'!$U47:$W47)</f>
        <v/>
      </c>
      <c r="AQ110" s="7">
        <f>SUM('CED P&amp;L'!$U47:$W47)</f>
        <v/>
      </c>
      <c r="AR110" s="7">
        <f>SUM('HB P&amp;L'!$U47:$W47)</f>
        <v/>
      </c>
      <c r="AS110" s="7">
        <f>SUM('KIN P&amp;L'!$U47:$W47)</f>
        <v/>
      </c>
      <c r="AT110" s="7">
        <f>SUM('MER P&amp;L'!$U47:$W47)</f>
        <v/>
      </c>
      <c r="AU110" s="7">
        <f>SUM('SST P&amp;L'!$U47:$W47)</f>
        <v/>
      </c>
      <c r="AV110" s="7">
        <f>SUM('HDN P&amp;L'!$U47:$W47)</f>
        <v/>
      </c>
      <c r="AW110" s="7">
        <f>SUM('NDN P&amp;L'!$U47:$W47)</f>
        <v/>
      </c>
      <c r="AX110" s="7">
        <f>SUM('SDN P&amp;L'!$U47:$W47)</f>
        <v/>
      </c>
      <c r="AY110" s="7">
        <f>SUM('LE P&amp;L'!$U47:$W47)</f>
        <v/>
      </c>
      <c r="AZ110" s="7">
        <f>SUM('WH P&amp;L'!$U47:$W47)</f>
        <v/>
      </c>
      <c r="BA110" s="7">
        <f>SUM('HS P&amp;L'!$U47:$W47)</f>
        <v/>
      </c>
      <c r="BB110" s="7">
        <f>SUM('FH P&amp;L'!$U47:$W47)</f>
        <v/>
      </c>
      <c r="BC110" s="7">
        <f>SUM('HAB P&amp;L'!$U47:$W47)</f>
        <v/>
      </c>
      <c r="BD110" s="7">
        <f>SUM('SALT P&amp;L'!$U47:$W47)</f>
        <v/>
      </c>
      <c r="BE110" s="7">
        <f>SUM('KNL HO P&amp;L'!$U47:$W47)+SUM('CCL HO P&amp;L'!$U47:$W47)+SUM('YBHN HO P&amp;L'!$U47:$W47)+SUM('YBN HO P&amp;L'!$U47:$W47)+SUM('Moe2 P&amp;L'!$U47:$W47)</f>
        <v/>
      </c>
      <c r="BF110" s="93">
        <f>SUM(AN110:BE110)</f>
        <v/>
      </c>
      <c r="BG110" s="7">
        <f>SUM('ABA P&amp;L'!$X47:$Z47)</f>
        <v/>
      </c>
      <c r="BH110" s="7">
        <f>SUM('BK P&amp;L'!$X47:$Z47)</f>
        <v/>
      </c>
      <c r="BI110" s="7">
        <f>SUM('BW P&amp;L'!$X47:$Z47)</f>
        <v/>
      </c>
      <c r="BJ110" s="7">
        <f>SUM('CED P&amp;L'!$X47:$Z47)</f>
        <v/>
      </c>
      <c r="BK110" s="7">
        <f>SUM('HB P&amp;L'!$X47:$Z47)</f>
        <v/>
      </c>
      <c r="BL110" s="7">
        <f>SUM('KIN P&amp;L'!$X47:$Z47)</f>
        <v/>
      </c>
      <c r="BM110" s="7">
        <f>SUM('MER P&amp;L'!$X47:$Z47)</f>
        <v/>
      </c>
      <c r="BN110" s="7">
        <f>SUM('SST P&amp;L'!$X47:$Z47)</f>
        <v/>
      </c>
      <c r="BO110" s="7">
        <f>SUM('HDN P&amp;L'!$X47:$Z47)</f>
        <v/>
      </c>
      <c r="BP110" s="7">
        <f>SUM('NDN P&amp;L'!$X47:$Z47)</f>
        <v/>
      </c>
      <c r="BQ110" s="7">
        <f>SUM('SDN P&amp;L'!$X47:$Z47)</f>
        <v/>
      </c>
      <c r="BR110" s="7">
        <f>SUM('LE P&amp;L'!$X47:$Z47)</f>
        <v/>
      </c>
      <c r="BS110" s="7">
        <f>SUM('WH P&amp;L'!$X47:$Z47)</f>
        <v/>
      </c>
      <c r="BT110" s="7">
        <f>SUM('HS P&amp;L'!$X47:$Z47)</f>
        <v/>
      </c>
      <c r="BU110" s="7">
        <f>SUM('FH P&amp;L'!$X47:$Z47)</f>
        <v/>
      </c>
      <c r="BV110" s="7">
        <f>SUM('HAB P&amp;L'!$X47:$Z47)</f>
        <v/>
      </c>
      <c r="BW110" s="7">
        <f>SUM('SALT P&amp;L'!$X47:$Z47)</f>
        <v/>
      </c>
      <c r="BX110" s="7">
        <f>SUM('KNL HO P&amp;L'!$X47:$Z47)+SUM('CCL HO P&amp;L'!$X47:$Z47)+SUM('YBHN HO P&amp;L'!$X47:$Z47)+SUM('YBN HO P&amp;L'!$X47:$Z47)+SUM('Moe2 P&amp;L'!$X47:$Z47)</f>
        <v/>
      </c>
      <c r="BY110" s="93">
        <f>SUM(BG110:BX110)</f>
        <v/>
      </c>
      <c r="BZ110" s="121">
        <f>BY110+BF110+AM110+T110</f>
        <v/>
      </c>
      <c r="CA110" s="98">
        <f>'GROUP TOTALS MONTHLY P&amp;L'!AB47</f>
        <v/>
      </c>
      <c r="CB110" s="94">
        <f>BZ110-CA110</f>
        <v/>
      </c>
      <c r="CC110" s="98" t="inlineStr">
        <is>
          <t>Incorrect Setting codes</t>
        </is>
      </c>
    </row>
    <row r="111" ht="17.25" customHeight="1" s="393">
      <c r="A111" s="122" t="inlineStr">
        <is>
          <t>Total Direct Costs</t>
        </is>
      </c>
      <c r="B111" s="7">
        <f>SUM('ABA P&amp;L'!$O48:$Q48)</f>
        <v/>
      </c>
      <c r="C111" s="7">
        <f>SUM('BK P&amp;L'!$O48:$Q48)</f>
        <v/>
      </c>
      <c r="D111" s="7">
        <f>SUM('BW P&amp;L'!$O48:$Q48)</f>
        <v/>
      </c>
      <c r="E111" s="7">
        <f>SUM('CED P&amp;L'!$O48:$Q48)</f>
        <v/>
      </c>
      <c r="F111" s="7">
        <f>SUM('HB P&amp;L'!$O48:$Q48)</f>
        <v/>
      </c>
      <c r="G111" s="7">
        <f>SUM('KIN P&amp;L'!$O48:$Q48)</f>
        <v/>
      </c>
      <c r="H111" s="7">
        <f>SUM('MER P&amp;L'!$O48:$Q48)</f>
        <v/>
      </c>
      <c r="I111" s="7">
        <f>SUM('SST P&amp;L'!$O48:$Q48)</f>
        <v/>
      </c>
      <c r="J111" s="7">
        <f>SUM('HDN P&amp;L'!$O48:$Q48)</f>
        <v/>
      </c>
      <c r="K111" s="7">
        <f>SUM('NDN P&amp;L'!$O48:$Q48)</f>
        <v/>
      </c>
      <c r="L111" s="7">
        <f>SUM('SDN P&amp;L'!$O48:$Q48)</f>
        <v/>
      </c>
      <c r="M111" s="7">
        <f>SUM('LE P&amp;L'!$O48:$Q48)</f>
        <v/>
      </c>
      <c r="N111" s="7">
        <f>SUM('WH P&amp;L'!$O48:$Q48)</f>
        <v/>
      </c>
      <c r="O111" s="7">
        <f>SUM('HS P&amp;L'!$O48:$Q48)</f>
        <v/>
      </c>
      <c r="P111" s="7">
        <f>SUM('FH P&amp;L'!$O48:$Q48)</f>
        <v/>
      </c>
      <c r="Q111" s="7">
        <f>SUM('HAB P&amp;L'!$O48:$Q48)</f>
        <v/>
      </c>
      <c r="R111" s="7">
        <f>SUM('SALT P&amp;L'!$O48:$Q48)</f>
        <v/>
      </c>
      <c r="S111" s="7">
        <f>SUM('KNL HO P&amp;L'!$O48:$Q48)+SUM('CCL HO P&amp;L'!$O48:$Q48)+SUM('YBHN HO P&amp;L'!$O48:$Q48)+SUM('YBN HO P&amp;L'!$O48:$Q48)+SUM('Moe2 P&amp;L'!$O48:$Q48)</f>
        <v/>
      </c>
      <c r="T111" s="93">
        <f>SUM(B111:S111)</f>
        <v/>
      </c>
      <c r="U111" s="7">
        <f>SUM('ABA P&amp;L'!$R48:$T48)</f>
        <v/>
      </c>
      <c r="V111" s="7">
        <f>SUM('BK P&amp;L'!$R48:$T48)</f>
        <v/>
      </c>
      <c r="W111" s="7">
        <f>SUM('BW P&amp;L'!$R48:$T48)</f>
        <v/>
      </c>
      <c r="X111" s="7">
        <f>SUM('CED P&amp;L'!$R48:$T48)</f>
        <v/>
      </c>
      <c r="Y111" s="7">
        <f>SUM('HB P&amp;L'!$R48:$T48)</f>
        <v/>
      </c>
      <c r="Z111" s="7">
        <f>SUM('KIN P&amp;L'!$R48:$T48)</f>
        <v/>
      </c>
      <c r="AA111" s="7">
        <f>SUM('MER P&amp;L'!$R48:$T48)</f>
        <v/>
      </c>
      <c r="AB111" s="7">
        <f>SUM('SST P&amp;L'!$R48:$T48)</f>
        <v/>
      </c>
      <c r="AC111" s="7">
        <f>SUM('HDN P&amp;L'!$R48:$T48)</f>
        <v/>
      </c>
      <c r="AD111" s="7">
        <f>SUM('NDN P&amp;L'!$R48:$T48)</f>
        <v/>
      </c>
      <c r="AE111" s="7">
        <f>SUM('SDN P&amp;L'!$R48:$T48)</f>
        <v/>
      </c>
      <c r="AF111" s="7">
        <f>SUM('LE P&amp;L'!$R48:$T48)</f>
        <v/>
      </c>
      <c r="AG111" s="7">
        <f>SUM('WH P&amp;L'!$R48:$T48)</f>
        <v/>
      </c>
      <c r="AH111" s="7">
        <f>SUM('HS P&amp;L'!$R48:$T48)</f>
        <v/>
      </c>
      <c r="AI111" s="7">
        <f>SUM('FH P&amp;L'!$R48:$T48)</f>
        <v/>
      </c>
      <c r="AJ111" s="7">
        <f>SUM('HAB P&amp;L'!$R48:$T48)</f>
        <v/>
      </c>
      <c r="AK111" s="7">
        <f>SUM('SALT P&amp;L'!$R48:$T48)</f>
        <v/>
      </c>
      <c r="AL111" s="7">
        <f>SUM('KNL HO P&amp;L'!$R48:$T48)+SUM('CCL HO P&amp;L'!$R48:$T48)+SUM('YBHN HO P&amp;L'!$R48:$T48)+SUM('YBN HO P&amp;L'!$R48:$T48)+SUM('Moe2 P&amp;L'!$R48:$T48)</f>
        <v/>
      </c>
      <c r="AM111" s="93">
        <f>SUM(U111:AL111)</f>
        <v/>
      </c>
      <c r="AN111" s="7">
        <f>SUM('ABA P&amp;L'!$U48:$W48)</f>
        <v/>
      </c>
      <c r="AO111" s="7">
        <f>SUM('BK P&amp;L'!$U48:$W48)</f>
        <v/>
      </c>
      <c r="AP111" s="7">
        <f>SUM('BW P&amp;L'!$U48:$W48)</f>
        <v/>
      </c>
      <c r="AQ111" s="7">
        <f>SUM('CED P&amp;L'!$U48:$W48)</f>
        <v/>
      </c>
      <c r="AR111" s="7">
        <f>SUM('HB P&amp;L'!$U48:$W48)</f>
        <v/>
      </c>
      <c r="AS111" s="7">
        <f>SUM('KIN P&amp;L'!$U48:$W48)</f>
        <v/>
      </c>
      <c r="AT111" s="7">
        <f>SUM('MER P&amp;L'!$U48:$W48)</f>
        <v/>
      </c>
      <c r="AU111" s="7">
        <f>SUM('SST P&amp;L'!$U48:$W48)</f>
        <v/>
      </c>
      <c r="AV111" s="7">
        <f>SUM('HDN P&amp;L'!$U48:$W48)</f>
        <v/>
      </c>
      <c r="AW111" s="7">
        <f>SUM('NDN P&amp;L'!$U48:$W48)</f>
        <v/>
      </c>
      <c r="AX111" s="7">
        <f>SUM('SDN P&amp;L'!$U48:$W48)</f>
        <v/>
      </c>
      <c r="AY111" s="7">
        <f>SUM('LE P&amp;L'!$U48:$W48)</f>
        <v/>
      </c>
      <c r="AZ111" s="7">
        <f>SUM('WH P&amp;L'!$U48:$W48)</f>
        <v/>
      </c>
      <c r="BA111" s="7">
        <f>SUM('HS P&amp;L'!$U48:$W48)</f>
        <v/>
      </c>
      <c r="BB111" s="7">
        <f>SUM('FH P&amp;L'!$U48:$W48)</f>
        <v/>
      </c>
      <c r="BC111" s="7">
        <f>SUM('HAB P&amp;L'!$U48:$W48)</f>
        <v/>
      </c>
      <c r="BD111" s="7">
        <f>SUM('SALT P&amp;L'!$U48:$W48)</f>
        <v/>
      </c>
      <c r="BE111" s="7">
        <f>SUM('KNL HO P&amp;L'!$U48:$W48)+SUM('CCL HO P&amp;L'!$U48:$W48)+SUM('YBHN HO P&amp;L'!$U48:$W48)+SUM('YBN HO P&amp;L'!$U48:$W48)+SUM('Moe2 P&amp;L'!$U48:$W48)</f>
        <v/>
      </c>
      <c r="BF111" s="93">
        <f>SUM(AN111:BE111)</f>
        <v/>
      </c>
      <c r="BG111" s="7">
        <f>SUM('ABA P&amp;L'!$X48:$Z48)</f>
        <v/>
      </c>
      <c r="BH111" s="7">
        <f>SUM('BK P&amp;L'!$X48:$Z48)</f>
        <v/>
      </c>
      <c r="BI111" s="7">
        <f>SUM('BW P&amp;L'!$X48:$Z48)</f>
        <v/>
      </c>
      <c r="BJ111" s="7">
        <f>SUM('CED P&amp;L'!$X48:$Z48)</f>
        <v/>
      </c>
      <c r="BK111" s="7">
        <f>SUM('HB P&amp;L'!$X48:$Z48)</f>
        <v/>
      </c>
      <c r="BL111" s="7">
        <f>SUM('KIN P&amp;L'!$X48:$Z48)</f>
        <v/>
      </c>
      <c r="BM111" s="7">
        <f>SUM('MER P&amp;L'!$X48:$Z48)</f>
        <v/>
      </c>
      <c r="BN111" s="7">
        <f>SUM('SST P&amp;L'!$X48:$Z48)</f>
        <v/>
      </c>
      <c r="BO111" s="7">
        <f>SUM('HDN P&amp;L'!$X48:$Z48)</f>
        <v/>
      </c>
      <c r="BP111" s="7">
        <f>SUM('NDN P&amp;L'!$X48:$Z48)</f>
        <v/>
      </c>
      <c r="BQ111" s="7">
        <f>SUM('SDN P&amp;L'!$X48:$Z48)</f>
        <v/>
      </c>
      <c r="BR111" s="7">
        <f>SUM('LE P&amp;L'!$X48:$Z48)</f>
        <v/>
      </c>
      <c r="BS111" s="7">
        <f>SUM('WH P&amp;L'!$X48:$Z48)</f>
        <v/>
      </c>
      <c r="BT111" s="7">
        <f>SUM('HS P&amp;L'!$X48:$Z48)</f>
        <v/>
      </c>
      <c r="BU111" s="7">
        <f>SUM('FH P&amp;L'!$X48:$Z48)</f>
        <v/>
      </c>
      <c r="BV111" s="7">
        <f>SUM('HAB P&amp;L'!$X48:$Z48)</f>
        <v/>
      </c>
      <c r="BW111" s="7">
        <f>SUM('SALT P&amp;L'!$X48:$Z48)</f>
        <v/>
      </c>
      <c r="BX111" s="7">
        <f>SUM('KNL HO P&amp;L'!$X48:$Z48)+SUM('CCL HO P&amp;L'!$X48:$Z48)+SUM('YBHN HO P&amp;L'!$X48:$Z48)+SUM('YBN HO P&amp;L'!$X48:$Z48)+SUM('Moe2 P&amp;L'!$X48:$Z48)</f>
        <v/>
      </c>
      <c r="BY111" s="93">
        <f>SUM(BG111:BX111)</f>
        <v/>
      </c>
      <c r="BZ111" s="121">
        <f>BY111+BF111+AM111+T111</f>
        <v/>
      </c>
      <c r="CA111" s="98">
        <f>'GROUP TOTALS MONTHLY P&amp;L'!AB48</f>
        <v/>
      </c>
      <c r="CB111" s="94">
        <f>BZ111-CA111</f>
        <v/>
      </c>
      <c r="CC111" s="98" t="inlineStr">
        <is>
          <t>Incorrect Setting codes</t>
        </is>
      </c>
    </row>
    <row r="112">
      <c r="A112" s="122" t="n"/>
      <c r="B112" s="4" t="n"/>
      <c r="C112" s="4" t="n"/>
      <c r="D112" s="4" t="n"/>
      <c r="E112" s="4" t="n"/>
      <c r="F112" s="4" t="n"/>
      <c r="G112" s="4" t="n"/>
      <c r="H112" s="4" t="n"/>
      <c r="I112" s="4" t="n"/>
      <c r="J112" s="4" t="n"/>
      <c r="K112" s="4" t="n"/>
      <c r="L112" s="4" t="n"/>
      <c r="M112" s="4" t="n"/>
      <c r="N112" s="4" t="n"/>
      <c r="O112" s="4" t="n"/>
      <c r="P112" s="4" t="n"/>
      <c r="Q112" s="4" t="n"/>
      <c r="R112" s="4" t="n"/>
      <c r="S112" s="4" t="n"/>
      <c r="T112" s="93" t="n"/>
      <c r="U112" s="4" t="n"/>
      <c r="V112" s="4" t="n"/>
      <c r="W112" s="4" t="n"/>
      <c r="X112" s="4" t="n"/>
      <c r="Y112" s="4" t="n"/>
      <c r="Z112" s="4" t="n"/>
      <c r="AA112" s="4" t="n"/>
      <c r="AB112" s="4" t="n"/>
      <c r="AC112" s="4" t="n"/>
      <c r="AD112" s="4" t="n"/>
      <c r="AE112" s="4" t="n"/>
      <c r="AF112" s="4" t="n"/>
      <c r="AG112" s="4" t="n"/>
      <c r="AH112" s="4" t="n"/>
      <c r="AI112" s="4" t="n"/>
      <c r="AJ112" s="4" t="n"/>
      <c r="AK112" s="4" t="n"/>
      <c r="AL112" s="4" t="n"/>
      <c r="AM112" s="93" t="n"/>
      <c r="AN112" s="4" t="n"/>
      <c r="AO112" s="4" t="n"/>
      <c r="AP112" s="4" t="n"/>
      <c r="AQ112" s="4" t="n"/>
      <c r="AR112" s="4" t="n"/>
      <c r="AS112" s="4" t="n"/>
      <c r="AT112" s="4" t="n"/>
      <c r="AU112" s="4" t="n"/>
      <c r="AV112" s="4" t="n"/>
      <c r="AW112" s="4" t="n"/>
      <c r="AX112" s="4" t="n"/>
      <c r="AY112" s="4" t="n"/>
      <c r="AZ112" s="4" t="n"/>
      <c r="BA112" s="4" t="n"/>
      <c r="BB112" s="4" t="n"/>
      <c r="BC112" s="4" t="n"/>
      <c r="BD112" s="4" t="n"/>
      <c r="BE112" s="4" t="n"/>
      <c r="BF112" s="93" t="n"/>
      <c r="BG112" s="4" t="n"/>
      <c r="BH112" s="4" t="n"/>
      <c r="BI112" s="4" t="n"/>
      <c r="BJ112" s="4" t="n"/>
      <c r="BK112" s="4" t="n"/>
      <c r="BL112" s="4" t="n"/>
      <c r="BM112" s="4" t="n"/>
      <c r="BN112" s="4" t="n"/>
      <c r="BO112" s="4" t="n"/>
      <c r="BP112" s="4" t="n"/>
      <c r="BQ112" s="4" t="n"/>
      <c r="BR112" s="4" t="n"/>
      <c r="BS112" s="4" t="n"/>
      <c r="BT112" s="4" t="n"/>
      <c r="BU112" s="4" t="n"/>
      <c r="BV112" s="4" t="n"/>
      <c r="BW112" s="4" t="n"/>
      <c r="BX112" s="4" t="n"/>
      <c r="BY112" s="93" t="n"/>
      <c r="BZ112" s="121" t="n"/>
      <c r="CB112" s="94" t="n"/>
    </row>
    <row r="113">
      <c r="A113" s="123" t="inlineStr">
        <is>
          <t>CONTRIBUTION</t>
        </is>
      </c>
      <c r="B113" s="86">
        <f>B76-B111</f>
        <v/>
      </c>
      <c r="C113" s="86">
        <f>C76-C111</f>
        <v/>
      </c>
      <c r="D113" s="86">
        <f>D76-D111</f>
        <v/>
      </c>
      <c r="E113" s="86">
        <f>E76-E111</f>
        <v/>
      </c>
      <c r="F113" s="86">
        <f>F76-F111</f>
        <v/>
      </c>
      <c r="G113" s="86">
        <f>G76-G111</f>
        <v/>
      </c>
      <c r="H113" s="86">
        <f>H76-H111</f>
        <v/>
      </c>
      <c r="I113" s="86">
        <f>I76-I111</f>
        <v/>
      </c>
      <c r="J113" s="86">
        <f>J76-J111</f>
        <v/>
      </c>
      <c r="K113" s="86">
        <f>K76-K111</f>
        <v/>
      </c>
      <c r="L113" s="86">
        <f>L76-L111</f>
        <v/>
      </c>
      <c r="M113" s="86">
        <f>M76-M111</f>
        <v/>
      </c>
      <c r="N113" s="86">
        <f>N76-N111</f>
        <v/>
      </c>
      <c r="O113" s="86">
        <f>O76-O111</f>
        <v/>
      </c>
      <c r="P113" s="86">
        <f>P76-P111</f>
        <v/>
      </c>
      <c r="Q113" s="86">
        <f>Q76-Q111</f>
        <v/>
      </c>
      <c r="R113" s="86">
        <f>R76-R111</f>
        <v/>
      </c>
      <c r="S113" s="86">
        <f>S76-S111</f>
        <v/>
      </c>
      <c r="T113" s="93">
        <f>SUM(B113:S113)</f>
        <v/>
      </c>
      <c r="U113" s="86">
        <f>U76-U111</f>
        <v/>
      </c>
      <c r="V113" s="86">
        <f>V76-V111</f>
        <v/>
      </c>
      <c r="W113" s="86">
        <f>W76-W111</f>
        <v/>
      </c>
      <c r="X113" s="86">
        <f>X76-X111</f>
        <v/>
      </c>
      <c r="Y113" s="86">
        <f>Y76-Y111</f>
        <v/>
      </c>
      <c r="Z113" s="86">
        <f>Z76-Z111</f>
        <v/>
      </c>
      <c r="AA113" s="86">
        <f>AA76-AA111</f>
        <v/>
      </c>
      <c r="AB113" s="86">
        <f>AB76-AB111</f>
        <v/>
      </c>
      <c r="AC113" s="86">
        <f>AC76-AC111</f>
        <v/>
      </c>
      <c r="AD113" s="86">
        <f>AD76-AD111</f>
        <v/>
      </c>
      <c r="AE113" s="86">
        <f>AE76-AE111</f>
        <v/>
      </c>
      <c r="AF113" s="86">
        <f>AF76-AF111</f>
        <v/>
      </c>
      <c r="AG113" s="86">
        <f>AG76-AG111</f>
        <v/>
      </c>
      <c r="AH113" s="86">
        <f>AH76-AH111</f>
        <v/>
      </c>
      <c r="AI113" s="86">
        <f>AI76-AI111</f>
        <v/>
      </c>
      <c r="AJ113" s="86">
        <f>AJ76-AJ111</f>
        <v/>
      </c>
      <c r="AK113" s="86">
        <f>AK76-AK111</f>
        <v/>
      </c>
      <c r="AL113" s="86">
        <f>AL76-AL111</f>
        <v/>
      </c>
      <c r="AM113" s="93">
        <f>SUM(U113:AL113)</f>
        <v/>
      </c>
      <c r="AN113" s="86">
        <f>AN76-AN111</f>
        <v/>
      </c>
      <c r="AO113" s="86">
        <f>AO76-AO111</f>
        <v/>
      </c>
      <c r="AP113" s="86">
        <f>AP76-AP111</f>
        <v/>
      </c>
      <c r="AQ113" s="86">
        <f>AQ76-AQ111</f>
        <v/>
      </c>
      <c r="AR113" s="86">
        <f>AR76-AR111</f>
        <v/>
      </c>
      <c r="AS113" s="86">
        <f>AS76-AS111</f>
        <v/>
      </c>
      <c r="AT113" s="86">
        <f>AT76-AT111</f>
        <v/>
      </c>
      <c r="AU113" s="86">
        <f>AU76-AU111</f>
        <v/>
      </c>
      <c r="AV113" s="86">
        <f>AV76-AV111</f>
        <v/>
      </c>
      <c r="AW113" s="86">
        <f>AW76-AW111</f>
        <v/>
      </c>
      <c r="AX113" s="86">
        <f>AX76-AX111</f>
        <v/>
      </c>
      <c r="AY113" s="86">
        <f>AY76-AY111</f>
        <v/>
      </c>
      <c r="AZ113" s="86">
        <f>AZ76-AZ111</f>
        <v/>
      </c>
      <c r="BA113" s="86">
        <f>BA76-BA111</f>
        <v/>
      </c>
      <c r="BB113" s="86">
        <f>BB76-BB111</f>
        <v/>
      </c>
      <c r="BC113" s="86">
        <f>BC76-BC111</f>
        <v/>
      </c>
      <c r="BD113" s="86">
        <f>BD76-BD111</f>
        <v/>
      </c>
      <c r="BE113" s="86">
        <f>BE76-BE111</f>
        <v/>
      </c>
      <c r="BF113" s="93">
        <f>SUM(AN113:BE113)</f>
        <v/>
      </c>
      <c r="BG113" s="86">
        <f>BG76-BG111</f>
        <v/>
      </c>
      <c r="BH113" s="86">
        <f>BH76-BH111</f>
        <v/>
      </c>
      <c r="BI113" s="86">
        <f>BI76-BI111</f>
        <v/>
      </c>
      <c r="BJ113" s="86">
        <f>BJ76-BJ111</f>
        <v/>
      </c>
      <c r="BK113" s="86">
        <f>BK76-BK111</f>
        <v/>
      </c>
      <c r="BL113" s="86">
        <f>BL76-BL111</f>
        <v/>
      </c>
      <c r="BM113" s="86">
        <f>BM76-BM111</f>
        <v/>
      </c>
      <c r="BN113" s="86">
        <f>BN76-BN111</f>
        <v/>
      </c>
      <c r="BO113" s="86">
        <f>BO76-BO111</f>
        <v/>
      </c>
      <c r="BP113" s="86">
        <f>BP76-BP111</f>
        <v/>
      </c>
      <c r="BQ113" s="86">
        <f>BQ76-BQ111</f>
        <v/>
      </c>
      <c r="BR113" s="86">
        <f>BR76-BR111</f>
        <v/>
      </c>
      <c r="BS113" s="86">
        <f>BS76-BS111</f>
        <v/>
      </c>
      <c r="BT113" s="86">
        <f>BT76-BT111</f>
        <v/>
      </c>
      <c r="BU113" s="86">
        <f>BU76-BU111</f>
        <v/>
      </c>
      <c r="BV113" s="86">
        <f>BV76-BV111</f>
        <v/>
      </c>
      <c r="BW113" s="86">
        <f>BW76-BW111</f>
        <v/>
      </c>
      <c r="BX113" s="86">
        <f>BX76-BX111</f>
        <v/>
      </c>
      <c r="BY113" s="93">
        <f>SUM(BG113:BX113)</f>
        <v/>
      </c>
      <c r="BZ113" s="121">
        <f>BY113+BF113+AM113+T113</f>
        <v/>
      </c>
      <c r="CA113" s="98">
        <f>'GROUP TOTALS MONTHLY P&amp;L'!AB50</f>
        <v/>
      </c>
      <c r="CB113" s="94">
        <f>BZ113-CA113</f>
        <v/>
      </c>
      <c r="CC113" s="98" t="inlineStr">
        <is>
          <t>Incorrect Setting codes</t>
        </is>
      </c>
    </row>
    <row r="114">
      <c r="A114" s="122" t="n"/>
      <c r="B114" s="95">
        <f>B113/B111</f>
        <v/>
      </c>
      <c r="C114" s="95">
        <f>C113/C111</f>
        <v/>
      </c>
      <c r="D114" s="95">
        <f>D113/D111</f>
        <v/>
      </c>
      <c r="E114" s="95">
        <f>E113/E111</f>
        <v/>
      </c>
      <c r="F114" s="95">
        <f>F113/F111</f>
        <v/>
      </c>
      <c r="G114" s="95">
        <f>G113/G111</f>
        <v/>
      </c>
      <c r="H114" s="95">
        <f>H113/H111</f>
        <v/>
      </c>
      <c r="I114" s="95">
        <f>I113/I111</f>
        <v/>
      </c>
      <c r="J114" s="95">
        <f>J113/J111</f>
        <v/>
      </c>
      <c r="K114" s="95">
        <f>K113/K111</f>
        <v/>
      </c>
      <c r="L114" s="95">
        <f>L113/L111</f>
        <v/>
      </c>
      <c r="M114" s="95">
        <f>M113/M111</f>
        <v/>
      </c>
      <c r="N114" s="95">
        <f>N113/N111</f>
        <v/>
      </c>
      <c r="O114" s="95">
        <f>O113/O111</f>
        <v/>
      </c>
      <c r="P114" s="95">
        <f>P113/P111</f>
        <v/>
      </c>
      <c r="Q114" s="95">
        <f>Q113/Q111</f>
        <v/>
      </c>
      <c r="R114" s="95">
        <f>R113/R111</f>
        <v/>
      </c>
      <c r="S114" s="95">
        <f>S113/S111</f>
        <v/>
      </c>
      <c r="T114" s="93">
        <f>T113/T111</f>
        <v/>
      </c>
      <c r="U114" s="95">
        <f>U113/U111</f>
        <v/>
      </c>
      <c r="V114" s="95">
        <f>V113/V111</f>
        <v/>
      </c>
      <c r="W114" s="95">
        <f>W113/W111</f>
        <v/>
      </c>
      <c r="X114" s="95">
        <f>X113/X111</f>
        <v/>
      </c>
      <c r="Y114" s="95">
        <f>Y113/Y111</f>
        <v/>
      </c>
      <c r="Z114" s="95">
        <f>Z113/Z111</f>
        <v/>
      </c>
      <c r="AA114" s="95">
        <f>AA113/AA111</f>
        <v/>
      </c>
      <c r="AB114" s="95">
        <f>AB113/AB111</f>
        <v/>
      </c>
      <c r="AC114" s="95">
        <f>AC113/AC111</f>
        <v/>
      </c>
      <c r="AD114" s="95">
        <f>AD113/AD111</f>
        <v/>
      </c>
      <c r="AE114" s="95">
        <f>AE113/AE111</f>
        <v/>
      </c>
      <c r="AF114" s="95">
        <f>AF113/AF111</f>
        <v/>
      </c>
      <c r="AG114" s="95">
        <f>AG113/AG111</f>
        <v/>
      </c>
      <c r="AH114" s="95">
        <f>AH113/AH111</f>
        <v/>
      </c>
      <c r="AI114" s="95">
        <f>AI113/AI111</f>
        <v/>
      </c>
      <c r="AJ114" s="95">
        <f>AJ113/AJ111</f>
        <v/>
      </c>
      <c r="AK114" s="95">
        <f>AK113/AK111</f>
        <v/>
      </c>
      <c r="AL114" s="95">
        <f>AL113/AL111</f>
        <v/>
      </c>
      <c r="AM114" s="93">
        <f>AM113/AM111</f>
        <v/>
      </c>
      <c r="AN114" s="95">
        <f>AN113/AN111</f>
        <v/>
      </c>
      <c r="AO114" s="95">
        <f>AO113/AO111</f>
        <v/>
      </c>
      <c r="AP114" s="95">
        <f>AP113/AP111</f>
        <v/>
      </c>
      <c r="AQ114" s="95">
        <f>AQ113/AQ111</f>
        <v/>
      </c>
      <c r="AR114" s="95">
        <f>AR113/AR111</f>
        <v/>
      </c>
      <c r="AS114" s="95">
        <f>AS113/AS111</f>
        <v/>
      </c>
      <c r="AT114" s="95">
        <f>AT113/AT111</f>
        <v/>
      </c>
      <c r="AU114" s="95">
        <f>AU113/AU111</f>
        <v/>
      </c>
      <c r="AV114" s="95">
        <f>AV113/AV111</f>
        <v/>
      </c>
      <c r="AW114" s="95">
        <f>AW113/AW111</f>
        <v/>
      </c>
      <c r="AX114" s="95">
        <f>AX113/AX111</f>
        <v/>
      </c>
      <c r="AY114" s="95">
        <f>AY113/AY111</f>
        <v/>
      </c>
      <c r="AZ114" s="95">
        <f>AZ113/AZ111</f>
        <v/>
      </c>
      <c r="BA114" s="95">
        <f>BA113/BA111</f>
        <v/>
      </c>
      <c r="BB114" s="95">
        <f>BB113/BB111</f>
        <v/>
      </c>
      <c r="BC114" s="95">
        <f>BC113/BC111</f>
        <v/>
      </c>
      <c r="BD114" s="95">
        <f>BD113/BD111</f>
        <v/>
      </c>
      <c r="BE114" s="95">
        <f>BE113/BE111</f>
        <v/>
      </c>
      <c r="BF114" s="93">
        <f>BF113/BF111</f>
        <v/>
      </c>
      <c r="BG114" s="95">
        <f>BG113/BG111</f>
        <v/>
      </c>
      <c r="BH114" s="95">
        <f>BH113/BH111</f>
        <v/>
      </c>
      <c r="BI114" s="95">
        <f>BI113/BI111</f>
        <v/>
      </c>
      <c r="BJ114" s="95">
        <f>BJ113/BJ111</f>
        <v/>
      </c>
      <c r="BK114" s="95">
        <f>BK113/BK111</f>
        <v/>
      </c>
      <c r="BL114" s="95">
        <f>BL113/BL111</f>
        <v/>
      </c>
      <c r="BM114" s="95">
        <f>BM113/BM111</f>
        <v/>
      </c>
      <c r="BN114" s="95">
        <f>BN113/BN111</f>
        <v/>
      </c>
      <c r="BO114" s="95">
        <f>BO113/BO111</f>
        <v/>
      </c>
      <c r="BP114" s="95">
        <f>BP113/BP111</f>
        <v/>
      </c>
      <c r="BQ114" s="95">
        <f>BQ113/BQ111</f>
        <v/>
      </c>
      <c r="BR114" s="95">
        <f>BR113/BR111</f>
        <v/>
      </c>
      <c r="BS114" s="95">
        <f>BS113/BS111</f>
        <v/>
      </c>
      <c r="BT114" s="95">
        <f>BT113/BT111</f>
        <v/>
      </c>
      <c r="BU114" s="95">
        <f>BU113/BU111</f>
        <v/>
      </c>
      <c r="BV114" s="95">
        <f>BV113/BV111</f>
        <v/>
      </c>
      <c r="BW114" s="95">
        <f>BW113/BW111</f>
        <v/>
      </c>
      <c r="BX114" s="95">
        <f>BX113/BX111</f>
        <v/>
      </c>
      <c r="BY114" s="93">
        <f>BY113/BY111</f>
        <v/>
      </c>
      <c r="BZ114" s="121">
        <f>BZ113/BZ111</f>
        <v/>
      </c>
      <c r="CA114" s="98">
        <f>CA113/CA111</f>
        <v/>
      </c>
      <c r="CB114" s="94" t="n"/>
      <c r="CC114" s="98" t="n"/>
    </row>
    <row r="115" hidden="1" s="393">
      <c r="A115" s="116" t="inlineStr">
        <is>
          <t>OVERHEADS</t>
        </is>
      </c>
      <c r="B115" s="4">
        <f>SUM('ABA P&amp;L'!$O52:$Q52)</f>
        <v/>
      </c>
      <c r="C115" s="4">
        <f>SUM('BK P&amp;L'!$O52:$Q52)</f>
        <v/>
      </c>
      <c r="D115" s="4">
        <f>SUM('BW P&amp;L'!$O52:$Q52)</f>
        <v/>
      </c>
      <c r="E115" s="4">
        <f>SUM('CED P&amp;L'!$O52:$Q52)</f>
        <v/>
      </c>
      <c r="F115" s="4">
        <f>SUM('HB P&amp;L'!$O52:$Q52)</f>
        <v/>
      </c>
      <c r="G115" s="4">
        <f>SUM('KIN P&amp;L'!$O52:$Q52)</f>
        <v/>
      </c>
      <c r="H115" s="4">
        <f>SUM('MER P&amp;L'!$O52:$Q52)</f>
        <v/>
      </c>
      <c r="I115" s="4">
        <f>SUM('SST P&amp;L'!$O52:$Q52)</f>
        <v/>
      </c>
      <c r="J115" s="4">
        <f>SUM('HDN P&amp;L'!$O52:$Q52)</f>
        <v/>
      </c>
      <c r="K115" s="4">
        <f>SUM('NDN P&amp;L'!$O52:$Q52)</f>
        <v/>
      </c>
      <c r="L115" s="4">
        <f>SUM('SDN P&amp;L'!$O52:$Q52)</f>
        <v/>
      </c>
      <c r="M115" s="4">
        <f>SUM('LE P&amp;L'!$O52:$Q52)</f>
        <v/>
      </c>
      <c r="N115" s="4">
        <f>SUM('WH P&amp;L'!$O52:$Q52)</f>
        <v/>
      </c>
      <c r="O115" s="4">
        <f>SUM('HS P&amp;L'!$O52:$Q52)</f>
        <v/>
      </c>
      <c r="P115" s="4">
        <f>SUM('FH P&amp;L'!$O52:$Q52)</f>
        <v/>
      </c>
      <c r="Q115" s="4">
        <f>SUM('HAB P&amp;L'!$O52:$Q52)</f>
        <v/>
      </c>
      <c r="R115" s="4">
        <f>SUM('SALT P&amp;L'!$O52:$Q52)</f>
        <v/>
      </c>
      <c r="S115" s="4">
        <f>SUM('KNL HO P&amp;L'!$O52:$Q52)+SUM('CCL HO P&amp;L'!$O52:$Q52)+SUM('YBHN HO P&amp;L'!$O52:$Q52)+SUM('YBN HO P&amp;L'!$O52:$Q52)+SUM('Moe2 P&amp;L'!$O52:$Q52)</f>
        <v/>
      </c>
      <c r="T115" s="93">
        <f>SUM(B115:S115)</f>
        <v/>
      </c>
      <c r="U115" s="4">
        <f>SUM('ABA P&amp;L'!$R52:$T52)</f>
        <v/>
      </c>
      <c r="V115" s="4">
        <f>SUM('BK P&amp;L'!$R52:$T52)</f>
        <v/>
      </c>
      <c r="W115" s="4">
        <f>SUM('BW P&amp;L'!$R52:$T52)</f>
        <v/>
      </c>
      <c r="X115" s="4">
        <f>SUM('CED P&amp;L'!$R52:$T52)</f>
        <v/>
      </c>
      <c r="Y115" s="4">
        <f>SUM('HB P&amp;L'!$R52:$T52)</f>
        <v/>
      </c>
      <c r="Z115" s="4">
        <f>SUM('KIN P&amp;L'!$R52:$T52)</f>
        <v/>
      </c>
      <c r="AA115" s="4">
        <f>SUM('MER P&amp;L'!$R52:$T52)</f>
        <v/>
      </c>
      <c r="AB115" s="4">
        <f>SUM('SST P&amp;L'!$R52:$T52)</f>
        <v/>
      </c>
      <c r="AC115" s="4">
        <f>SUM('HDN P&amp;L'!$R52:$T52)</f>
        <v/>
      </c>
      <c r="AD115" s="4">
        <f>SUM('NDN P&amp;L'!$R52:$T52)</f>
        <v/>
      </c>
      <c r="AE115" s="4">
        <f>SUM('SDN P&amp;L'!$R52:$T52)</f>
        <v/>
      </c>
      <c r="AF115" s="4">
        <f>SUM('LE P&amp;L'!$R52:$T52)</f>
        <v/>
      </c>
      <c r="AG115" s="4">
        <f>SUM('WH P&amp;L'!$R52:$T52)</f>
        <v/>
      </c>
      <c r="AH115" s="4">
        <f>SUM('HS P&amp;L'!$R52:$T52)</f>
        <v/>
      </c>
      <c r="AI115" s="4">
        <f>SUM('FH P&amp;L'!$R52:$T52)</f>
        <v/>
      </c>
      <c r="AJ115" s="4">
        <f>SUM('HAB P&amp;L'!$R52:$T52)</f>
        <v/>
      </c>
      <c r="AK115" s="4">
        <f>SUM('SALT P&amp;L'!$R52:$T52)</f>
        <v/>
      </c>
      <c r="AL115" s="4">
        <f>SUM('KNL HO P&amp;L'!$R52:$T52)+SUM('CCL HO P&amp;L'!$R52:$T52)+SUM('YBHN HO P&amp;L'!$R52:$T52)+SUM('YBN HO P&amp;L'!$R52:$T52)+SUM('Moe2 P&amp;L'!$R52:$T52)</f>
        <v/>
      </c>
      <c r="AM115" s="93">
        <f>SUM(U115:AL115)</f>
        <v/>
      </c>
      <c r="AN115" s="4">
        <f>SUM('ABA P&amp;L'!$U52:$W52)</f>
        <v/>
      </c>
      <c r="AO115" s="4">
        <f>SUM('BK P&amp;L'!$U52:$W52)</f>
        <v/>
      </c>
      <c r="AP115" s="4">
        <f>SUM('BW P&amp;L'!$U52:$W52)</f>
        <v/>
      </c>
      <c r="AQ115" s="4">
        <f>SUM('CED P&amp;L'!$U52:$W52)</f>
        <v/>
      </c>
      <c r="AR115" s="4">
        <f>SUM('HB P&amp;L'!$U52:$W52)</f>
        <v/>
      </c>
      <c r="AS115" s="4">
        <f>SUM('KIN P&amp;L'!$U52:$W52)</f>
        <v/>
      </c>
      <c r="AT115" s="4">
        <f>SUM('MER P&amp;L'!$U52:$W52)</f>
        <v/>
      </c>
      <c r="AU115" s="4">
        <f>SUM('SST P&amp;L'!$U52:$W52)</f>
        <v/>
      </c>
      <c r="AV115" s="4">
        <f>SUM('HDN P&amp;L'!$U52:$W52)</f>
        <v/>
      </c>
      <c r="AW115" s="4">
        <f>SUM('NDN P&amp;L'!$U52:$W52)</f>
        <v/>
      </c>
      <c r="AX115" s="4">
        <f>SUM('SDN P&amp;L'!$U52:$W52)</f>
        <v/>
      </c>
      <c r="AY115" s="4">
        <f>SUM('LE P&amp;L'!$U52:$W52)</f>
        <v/>
      </c>
      <c r="AZ115" s="4">
        <f>SUM('WH P&amp;L'!$U52:$W52)</f>
        <v/>
      </c>
      <c r="BA115" s="4">
        <f>SUM('HS P&amp;L'!$U52:$W52)</f>
        <v/>
      </c>
      <c r="BB115" s="4">
        <f>SUM('FH P&amp;L'!$U52:$W52)</f>
        <v/>
      </c>
      <c r="BC115" s="4">
        <f>SUM('HAB P&amp;L'!$U52:$W52)</f>
        <v/>
      </c>
      <c r="BD115" s="4">
        <f>SUM('SALT P&amp;L'!$U52:$W52)</f>
        <v/>
      </c>
      <c r="BE115" s="4">
        <f>SUM('KNL HO P&amp;L'!$U52:$W52)+SUM('CCL HO P&amp;L'!$U52:$W52)+SUM('YBHN HO P&amp;L'!$U52:$W52)+SUM('YBN HO P&amp;L'!$U52:$W52)+SUM('Moe2 P&amp;L'!$U52:$W52)</f>
        <v/>
      </c>
      <c r="BF115" s="93">
        <f>SUM(AN115:BE115)</f>
        <v/>
      </c>
      <c r="BG115" s="4">
        <f>SUM('ABA P&amp;L'!$X52:$Z52)</f>
        <v/>
      </c>
      <c r="BH115" s="4">
        <f>SUM('BK P&amp;L'!$X52:$Z52)</f>
        <v/>
      </c>
      <c r="BI115" s="4">
        <f>SUM('BW P&amp;L'!$X52:$Z52)</f>
        <v/>
      </c>
      <c r="BJ115" s="4">
        <f>SUM('CED P&amp;L'!$X52:$Z52)</f>
        <v/>
      </c>
      <c r="BK115" s="4">
        <f>SUM('HB P&amp;L'!$X52:$Z52)</f>
        <v/>
      </c>
      <c r="BL115" s="4">
        <f>SUM('KIN P&amp;L'!$X52:$Z52)</f>
        <v/>
      </c>
      <c r="BM115" s="4">
        <f>SUM('MER P&amp;L'!$X52:$Z52)</f>
        <v/>
      </c>
      <c r="BN115" s="4">
        <f>SUM('SST P&amp;L'!$X52:$Z52)</f>
        <v/>
      </c>
      <c r="BO115" s="4">
        <f>SUM('HDN P&amp;L'!$X52:$Z52)</f>
        <v/>
      </c>
      <c r="BP115" s="4">
        <f>SUM('NDN P&amp;L'!$X52:$Z52)</f>
        <v/>
      </c>
      <c r="BQ115" s="4">
        <f>SUM('SDN P&amp;L'!$X52:$Z52)</f>
        <v/>
      </c>
      <c r="BR115" s="4">
        <f>SUM('LE P&amp;L'!$X52:$Z52)</f>
        <v/>
      </c>
      <c r="BS115" s="4">
        <f>SUM('WH P&amp;L'!$X52:$Z52)</f>
        <v/>
      </c>
      <c r="BT115" s="4">
        <f>SUM('HS P&amp;L'!$X52:$Z52)</f>
        <v/>
      </c>
      <c r="BU115" s="4">
        <f>SUM('FH P&amp;L'!$X52:$Z52)</f>
        <v/>
      </c>
      <c r="BV115" s="4">
        <f>SUM('HAB P&amp;L'!$X52:$Z52)</f>
        <v/>
      </c>
      <c r="BW115" s="4">
        <f>SUM('SALT P&amp;L'!$X52:$Z52)</f>
        <v/>
      </c>
      <c r="BX115" s="4">
        <f>SUM('KNL HO P&amp;L'!$X52:$Z52)+SUM('CCL HO P&amp;L'!$X52:$Z52)+SUM('YBHN HO P&amp;L'!$X52:$Z52)+SUM('YBN HO P&amp;L'!$X52:$Z52)+SUM('Moe2 P&amp;L'!$X52:$Z52)</f>
        <v/>
      </c>
      <c r="BY115" s="93">
        <f>SUM(BG115:BX115)</f>
        <v/>
      </c>
      <c r="BZ115" s="121">
        <f>BY115+BF115+AM115+T115</f>
        <v/>
      </c>
      <c r="CA115" s="98">
        <f>'GROUP TOTALS MONTHLY P&amp;L'!AB52</f>
        <v/>
      </c>
      <c r="CB115" s="94">
        <f>BZ115-CA115</f>
        <v/>
      </c>
      <c r="CC115" s="98" t="n"/>
    </row>
    <row r="116" hidden="1" s="393">
      <c r="A116" s="120" t="inlineStr">
        <is>
          <t>HO Salaries</t>
        </is>
      </c>
      <c r="B116" s="11">
        <f>SUM('ABA P&amp;L'!$O53:$Q53)</f>
        <v/>
      </c>
      <c r="C116" s="11">
        <f>SUM('BK P&amp;L'!$O53:$Q53)</f>
        <v/>
      </c>
      <c r="D116" s="11">
        <f>SUM('BW P&amp;L'!$O53:$Q53)</f>
        <v/>
      </c>
      <c r="E116" s="11">
        <f>SUM('CED P&amp;L'!$O53:$Q53)</f>
        <v/>
      </c>
      <c r="F116" s="11">
        <f>SUM('HB P&amp;L'!$O53:$Q53)</f>
        <v/>
      </c>
      <c r="G116" s="11">
        <f>SUM('KIN P&amp;L'!$O53:$Q53)</f>
        <v/>
      </c>
      <c r="H116" s="11">
        <f>SUM('MER P&amp;L'!$O53:$Q53)</f>
        <v/>
      </c>
      <c r="I116" s="11">
        <f>SUM('SST P&amp;L'!$O53:$Q53)</f>
        <v/>
      </c>
      <c r="J116" s="11">
        <f>SUM('HDN P&amp;L'!$O53:$Q53)</f>
        <v/>
      </c>
      <c r="K116" s="11">
        <f>SUM('NDN P&amp;L'!$O53:$Q53)</f>
        <v/>
      </c>
      <c r="L116" s="11">
        <f>SUM('SDN P&amp;L'!$O53:$Q53)</f>
        <v/>
      </c>
      <c r="M116" s="11">
        <f>SUM('LE P&amp;L'!$O53:$Q53)</f>
        <v/>
      </c>
      <c r="N116" s="11">
        <f>SUM('WH P&amp;L'!$O53:$Q53)</f>
        <v/>
      </c>
      <c r="O116" s="11">
        <f>SUM('HS P&amp;L'!$O53:$Q53)</f>
        <v/>
      </c>
      <c r="P116" s="11">
        <f>SUM('FH P&amp;L'!$O53:$Q53)</f>
        <v/>
      </c>
      <c r="Q116" s="11">
        <f>SUM('HAB P&amp;L'!$O53:$Q53)</f>
        <v/>
      </c>
      <c r="R116" s="11">
        <f>SUM('SALT P&amp;L'!$O53:$Q53)</f>
        <v/>
      </c>
      <c r="S116" s="11">
        <f>SUM('KNL HO P&amp;L'!$O53:$Q53)+SUM('CCL HO P&amp;L'!$O53:$Q53)+SUM('YBHN HO P&amp;L'!$O53:$Q53)+SUM('YBN HO P&amp;L'!$O53:$Q53)+SUM('Moe2 P&amp;L'!$O53:$Q53)</f>
        <v/>
      </c>
      <c r="T116" s="93">
        <f>SUM(B116:S116)</f>
        <v/>
      </c>
      <c r="U116" s="11">
        <f>SUM('ABA P&amp;L'!$R53:$T53)</f>
        <v/>
      </c>
      <c r="V116" s="11">
        <f>SUM('BK P&amp;L'!$R53:$T53)</f>
        <v/>
      </c>
      <c r="W116" s="11">
        <f>SUM('BW P&amp;L'!$R53:$T53)</f>
        <v/>
      </c>
      <c r="X116" s="11">
        <f>SUM('CED P&amp;L'!$R53:$T53)</f>
        <v/>
      </c>
      <c r="Y116" s="11">
        <f>SUM('HB P&amp;L'!$R53:$T53)</f>
        <v/>
      </c>
      <c r="Z116" s="11">
        <f>SUM('KIN P&amp;L'!$R53:$T53)</f>
        <v/>
      </c>
      <c r="AA116" s="11">
        <f>SUM('MER P&amp;L'!$R53:$T53)</f>
        <v/>
      </c>
      <c r="AB116" s="11">
        <f>SUM('SST P&amp;L'!$R53:$T53)</f>
        <v/>
      </c>
      <c r="AC116" s="11">
        <f>SUM('HDN P&amp;L'!$R53:$T53)</f>
        <v/>
      </c>
      <c r="AD116" s="11">
        <f>SUM('NDN P&amp;L'!$R53:$T53)</f>
        <v/>
      </c>
      <c r="AE116" s="11">
        <f>SUM('SDN P&amp;L'!$R53:$T53)</f>
        <v/>
      </c>
      <c r="AF116" s="11">
        <f>SUM('LE P&amp;L'!$R53:$T53)</f>
        <v/>
      </c>
      <c r="AG116" s="11">
        <f>SUM('WH P&amp;L'!$R53:$T53)</f>
        <v/>
      </c>
      <c r="AH116" s="11">
        <f>SUM('HS P&amp;L'!$R53:$T53)</f>
        <v/>
      </c>
      <c r="AI116" s="11">
        <f>SUM('FH P&amp;L'!$R53:$T53)</f>
        <v/>
      </c>
      <c r="AJ116" s="11">
        <f>SUM('HAB P&amp;L'!$R53:$T53)</f>
        <v/>
      </c>
      <c r="AK116" s="11">
        <f>SUM('SALT P&amp;L'!$R53:$T53)</f>
        <v/>
      </c>
      <c r="AL116" s="11">
        <f>SUM('KNL HO P&amp;L'!$R53:$T53)+SUM('CCL HO P&amp;L'!$R53:$T53)+SUM('YBHN HO P&amp;L'!$R53:$T53)+SUM('YBN HO P&amp;L'!$R53:$T53)+SUM('Moe2 P&amp;L'!$R53:$T53)</f>
        <v/>
      </c>
      <c r="AM116" s="93">
        <f>SUM(U116:AL116)</f>
        <v/>
      </c>
      <c r="AN116" s="11">
        <f>SUM('ABA P&amp;L'!$U53:$W53)</f>
        <v/>
      </c>
      <c r="AO116" s="11">
        <f>SUM('BK P&amp;L'!$U53:$W53)</f>
        <v/>
      </c>
      <c r="AP116" s="11">
        <f>SUM('BW P&amp;L'!$U53:$W53)</f>
        <v/>
      </c>
      <c r="AQ116" s="11">
        <f>SUM('CED P&amp;L'!$U53:$W53)</f>
        <v/>
      </c>
      <c r="AR116" s="11">
        <f>SUM('HB P&amp;L'!$U53:$W53)</f>
        <v/>
      </c>
      <c r="AS116" s="11">
        <f>SUM('KIN P&amp;L'!$U53:$W53)</f>
        <v/>
      </c>
      <c r="AT116" s="11">
        <f>SUM('MER P&amp;L'!$U53:$W53)</f>
        <v/>
      </c>
      <c r="AU116" s="11">
        <f>SUM('SST P&amp;L'!$U53:$W53)</f>
        <v/>
      </c>
      <c r="AV116" s="11">
        <f>SUM('HDN P&amp;L'!$U53:$W53)</f>
        <v/>
      </c>
      <c r="AW116" s="11">
        <f>SUM('NDN P&amp;L'!$U53:$W53)</f>
        <v/>
      </c>
      <c r="AX116" s="11">
        <f>SUM('SDN P&amp;L'!$U53:$W53)</f>
        <v/>
      </c>
      <c r="AY116" s="11">
        <f>SUM('LE P&amp;L'!$U53:$W53)</f>
        <v/>
      </c>
      <c r="AZ116" s="11">
        <f>SUM('WH P&amp;L'!$U53:$W53)</f>
        <v/>
      </c>
      <c r="BA116" s="11">
        <f>SUM('HS P&amp;L'!$U53:$W53)</f>
        <v/>
      </c>
      <c r="BB116" s="11">
        <f>SUM('FH P&amp;L'!$U53:$W53)</f>
        <v/>
      </c>
      <c r="BC116" s="11">
        <f>SUM('HAB P&amp;L'!$U53:$W53)</f>
        <v/>
      </c>
      <c r="BD116" s="11">
        <f>SUM('SALT P&amp;L'!$U53:$W53)</f>
        <v/>
      </c>
      <c r="BE116" s="11">
        <f>SUM('KNL HO P&amp;L'!$U53:$W53)+SUM('CCL HO P&amp;L'!$U53:$W53)+SUM('YBHN HO P&amp;L'!$U53:$W53)+SUM('YBN HO P&amp;L'!$U53:$W53)+SUM('Moe2 P&amp;L'!$U53:$W53)</f>
        <v/>
      </c>
      <c r="BF116" s="93">
        <f>SUM(AN116:BE116)</f>
        <v/>
      </c>
      <c r="BG116" s="11">
        <f>SUM('ABA P&amp;L'!$X53:$Z53)</f>
        <v/>
      </c>
      <c r="BH116" s="11">
        <f>SUM('BK P&amp;L'!$X53:$Z53)</f>
        <v/>
      </c>
      <c r="BI116" s="11">
        <f>SUM('BW P&amp;L'!$X53:$Z53)</f>
        <v/>
      </c>
      <c r="BJ116" s="11">
        <f>SUM('CED P&amp;L'!$X53:$Z53)</f>
        <v/>
      </c>
      <c r="BK116" s="11">
        <f>SUM('HB P&amp;L'!$X53:$Z53)</f>
        <v/>
      </c>
      <c r="BL116" s="11">
        <f>SUM('KIN P&amp;L'!$X53:$Z53)</f>
        <v/>
      </c>
      <c r="BM116" s="11">
        <f>SUM('MER P&amp;L'!$X53:$Z53)</f>
        <v/>
      </c>
      <c r="BN116" s="11">
        <f>SUM('SST P&amp;L'!$X53:$Z53)</f>
        <v/>
      </c>
      <c r="BO116" s="11">
        <f>SUM('HDN P&amp;L'!$X53:$Z53)</f>
        <v/>
      </c>
      <c r="BP116" s="11">
        <f>SUM('NDN P&amp;L'!$X53:$Z53)</f>
        <v/>
      </c>
      <c r="BQ116" s="11">
        <f>SUM('SDN P&amp;L'!$X53:$Z53)</f>
        <v/>
      </c>
      <c r="BR116" s="11">
        <f>SUM('LE P&amp;L'!$X53:$Z53)</f>
        <v/>
      </c>
      <c r="BS116" s="11">
        <f>SUM('WH P&amp;L'!$X53:$Z53)</f>
        <v/>
      </c>
      <c r="BT116" s="11">
        <f>SUM('HS P&amp;L'!$X53:$Z53)</f>
        <v/>
      </c>
      <c r="BU116" s="11">
        <f>SUM('FH P&amp;L'!$X53:$Z53)</f>
        <v/>
      </c>
      <c r="BV116" s="11">
        <f>SUM('HAB P&amp;L'!$X53:$Z53)</f>
        <v/>
      </c>
      <c r="BW116" s="11">
        <f>SUM('SALT P&amp;L'!$X53:$Z53)</f>
        <v/>
      </c>
      <c r="BX116" s="11">
        <f>SUM('KNL HO P&amp;L'!$X53:$Z53)+SUM('CCL HO P&amp;L'!$X53:$Z53)+SUM('YBHN HO P&amp;L'!$X53:$Z53)+SUM('YBN HO P&amp;L'!$X53:$Z53)+SUM('Moe2 P&amp;L'!$X53:$Z53)</f>
        <v/>
      </c>
      <c r="BY116" s="93">
        <f>SUM(BG116:BX116)</f>
        <v/>
      </c>
      <c r="BZ116" s="121">
        <f>BY116+BF116+AM116+T116</f>
        <v/>
      </c>
      <c r="CA116" s="98">
        <f>'GROUP TOTALS MONTHLY P&amp;L'!AB53</f>
        <v/>
      </c>
      <c r="CB116" s="94">
        <f>BZ116-CA116</f>
        <v/>
      </c>
      <c r="CC116" s="98" t="n"/>
    </row>
    <row r="117" hidden="1" s="393">
      <c r="A117" s="120" t="inlineStr">
        <is>
          <t>HO NI</t>
        </is>
      </c>
      <c r="B117" s="11">
        <f>SUM('ABA P&amp;L'!$O54:$Q54)</f>
        <v/>
      </c>
      <c r="C117" s="11">
        <f>SUM('BK P&amp;L'!$O54:$Q54)</f>
        <v/>
      </c>
      <c r="D117" s="11">
        <f>SUM('BW P&amp;L'!$O54:$Q54)</f>
        <v/>
      </c>
      <c r="E117" s="11">
        <f>SUM('CED P&amp;L'!$O54:$Q54)</f>
        <v/>
      </c>
      <c r="F117" s="11">
        <f>SUM('HB P&amp;L'!$O54:$Q54)</f>
        <v/>
      </c>
      <c r="G117" s="11">
        <f>SUM('KIN P&amp;L'!$O54:$Q54)</f>
        <v/>
      </c>
      <c r="H117" s="11">
        <f>SUM('MER P&amp;L'!$O54:$Q54)</f>
        <v/>
      </c>
      <c r="I117" s="11">
        <f>SUM('SST P&amp;L'!$O54:$Q54)</f>
        <v/>
      </c>
      <c r="J117" s="11">
        <f>SUM('HDN P&amp;L'!$O54:$Q54)</f>
        <v/>
      </c>
      <c r="K117" s="11">
        <f>SUM('NDN P&amp;L'!$O54:$Q54)</f>
        <v/>
      </c>
      <c r="L117" s="11">
        <f>SUM('SDN P&amp;L'!$O54:$Q54)</f>
        <v/>
      </c>
      <c r="M117" s="11">
        <f>SUM('LE P&amp;L'!$O54:$Q54)</f>
        <v/>
      </c>
      <c r="N117" s="11">
        <f>SUM('WH P&amp;L'!$O54:$Q54)</f>
        <v/>
      </c>
      <c r="O117" s="11">
        <f>SUM('HS P&amp;L'!$O54:$Q54)</f>
        <v/>
      </c>
      <c r="P117" s="11">
        <f>SUM('FH P&amp;L'!$O54:$Q54)</f>
        <v/>
      </c>
      <c r="Q117" s="11">
        <f>SUM('HAB P&amp;L'!$O54:$Q54)</f>
        <v/>
      </c>
      <c r="R117" s="11">
        <f>SUM('SALT P&amp;L'!$O54:$Q54)</f>
        <v/>
      </c>
      <c r="S117" s="11">
        <f>SUM('KNL HO P&amp;L'!$O54:$Q54)+SUM('CCL HO P&amp;L'!$O54:$Q54)+SUM('YBHN HO P&amp;L'!$O54:$Q54)+SUM('YBN HO P&amp;L'!$O54:$Q54)+SUM('Moe2 P&amp;L'!$O54:$Q54)</f>
        <v/>
      </c>
      <c r="T117" s="93">
        <f>SUM(B117:S117)</f>
        <v/>
      </c>
      <c r="U117" s="11">
        <f>SUM('ABA P&amp;L'!$R54:$T54)</f>
        <v/>
      </c>
      <c r="V117" s="11">
        <f>SUM('BK P&amp;L'!$R54:$T54)</f>
        <v/>
      </c>
      <c r="W117" s="11">
        <f>SUM('BW P&amp;L'!$R54:$T54)</f>
        <v/>
      </c>
      <c r="X117" s="11">
        <f>SUM('CED P&amp;L'!$R54:$T54)</f>
        <v/>
      </c>
      <c r="Y117" s="11">
        <f>SUM('HB P&amp;L'!$R54:$T54)</f>
        <v/>
      </c>
      <c r="Z117" s="11">
        <f>SUM('KIN P&amp;L'!$R54:$T54)</f>
        <v/>
      </c>
      <c r="AA117" s="11">
        <f>SUM('MER P&amp;L'!$R54:$T54)</f>
        <v/>
      </c>
      <c r="AB117" s="11">
        <f>SUM('SST P&amp;L'!$R54:$T54)</f>
        <v/>
      </c>
      <c r="AC117" s="11">
        <f>SUM('HDN P&amp;L'!$R54:$T54)</f>
        <v/>
      </c>
      <c r="AD117" s="11">
        <f>SUM('NDN P&amp;L'!$R54:$T54)</f>
        <v/>
      </c>
      <c r="AE117" s="11">
        <f>SUM('SDN P&amp;L'!$R54:$T54)</f>
        <v/>
      </c>
      <c r="AF117" s="11">
        <f>SUM('LE P&amp;L'!$R54:$T54)</f>
        <v/>
      </c>
      <c r="AG117" s="11">
        <f>SUM('WH P&amp;L'!$R54:$T54)</f>
        <v/>
      </c>
      <c r="AH117" s="11">
        <f>SUM('HS P&amp;L'!$R54:$T54)</f>
        <v/>
      </c>
      <c r="AI117" s="11">
        <f>SUM('FH P&amp;L'!$R54:$T54)</f>
        <v/>
      </c>
      <c r="AJ117" s="11">
        <f>SUM('HAB P&amp;L'!$R54:$T54)</f>
        <v/>
      </c>
      <c r="AK117" s="11">
        <f>SUM('SALT P&amp;L'!$R54:$T54)</f>
        <v/>
      </c>
      <c r="AL117" s="11">
        <f>SUM('KNL HO P&amp;L'!$R54:$T54)+SUM('CCL HO P&amp;L'!$R54:$T54)+SUM('YBHN HO P&amp;L'!$R54:$T54)+SUM('YBN HO P&amp;L'!$R54:$T54)+SUM('Moe2 P&amp;L'!$R54:$T54)</f>
        <v/>
      </c>
      <c r="AM117" s="93">
        <f>SUM(U117:AL117)</f>
        <v/>
      </c>
      <c r="AN117" s="11">
        <f>SUM('ABA P&amp;L'!$U54:$W54)</f>
        <v/>
      </c>
      <c r="AO117" s="11">
        <f>SUM('BK P&amp;L'!$U54:$W54)</f>
        <v/>
      </c>
      <c r="AP117" s="11">
        <f>SUM('BW P&amp;L'!$U54:$W54)</f>
        <v/>
      </c>
      <c r="AQ117" s="11">
        <f>SUM('CED P&amp;L'!$U54:$W54)</f>
        <v/>
      </c>
      <c r="AR117" s="11">
        <f>SUM('HB P&amp;L'!$U54:$W54)</f>
        <v/>
      </c>
      <c r="AS117" s="11">
        <f>SUM('KIN P&amp;L'!$U54:$W54)</f>
        <v/>
      </c>
      <c r="AT117" s="11">
        <f>SUM('MER P&amp;L'!$U54:$W54)</f>
        <v/>
      </c>
      <c r="AU117" s="11">
        <f>SUM('SST P&amp;L'!$U54:$W54)</f>
        <v/>
      </c>
      <c r="AV117" s="11">
        <f>SUM('HDN P&amp;L'!$U54:$W54)</f>
        <v/>
      </c>
      <c r="AW117" s="11">
        <f>SUM('NDN P&amp;L'!$U54:$W54)</f>
        <v/>
      </c>
      <c r="AX117" s="11">
        <f>SUM('SDN P&amp;L'!$U54:$W54)</f>
        <v/>
      </c>
      <c r="AY117" s="11">
        <f>SUM('LE P&amp;L'!$U54:$W54)</f>
        <v/>
      </c>
      <c r="AZ117" s="11">
        <f>SUM('WH P&amp;L'!$U54:$W54)</f>
        <v/>
      </c>
      <c r="BA117" s="11">
        <f>SUM('HS P&amp;L'!$U54:$W54)</f>
        <v/>
      </c>
      <c r="BB117" s="11">
        <f>SUM('FH P&amp;L'!$U54:$W54)</f>
        <v/>
      </c>
      <c r="BC117" s="11">
        <f>SUM('HAB P&amp;L'!$U54:$W54)</f>
        <v/>
      </c>
      <c r="BD117" s="11">
        <f>SUM('SALT P&amp;L'!$U54:$W54)</f>
        <v/>
      </c>
      <c r="BE117" s="11">
        <f>SUM('KNL HO P&amp;L'!$U54:$W54)+SUM('CCL HO P&amp;L'!$U54:$W54)+SUM('YBHN HO P&amp;L'!$U54:$W54)+SUM('YBN HO P&amp;L'!$U54:$W54)+SUM('Moe2 P&amp;L'!$U54:$W54)</f>
        <v/>
      </c>
      <c r="BF117" s="93">
        <f>SUM(AN117:BE117)</f>
        <v/>
      </c>
      <c r="BG117" s="11">
        <f>SUM('ABA P&amp;L'!$X54:$Z54)</f>
        <v/>
      </c>
      <c r="BH117" s="11">
        <f>SUM('BK P&amp;L'!$X54:$Z54)</f>
        <v/>
      </c>
      <c r="BI117" s="11">
        <f>SUM('BW P&amp;L'!$X54:$Z54)</f>
        <v/>
      </c>
      <c r="BJ117" s="11">
        <f>SUM('CED P&amp;L'!$X54:$Z54)</f>
        <v/>
      </c>
      <c r="BK117" s="11">
        <f>SUM('HB P&amp;L'!$X54:$Z54)</f>
        <v/>
      </c>
      <c r="BL117" s="11">
        <f>SUM('KIN P&amp;L'!$X54:$Z54)</f>
        <v/>
      </c>
      <c r="BM117" s="11">
        <f>SUM('MER P&amp;L'!$X54:$Z54)</f>
        <v/>
      </c>
      <c r="BN117" s="11">
        <f>SUM('SST P&amp;L'!$X54:$Z54)</f>
        <v/>
      </c>
      <c r="BO117" s="11">
        <f>SUM('HDN P&amp;L'!$X54:$Z54)</f>
        <v/>
      </c>
      <c r="BP117" s="11">
        <f>SUM('NDN P&amp;L'!$X54:$Z54)</f>
        <v/>
      </c>
      <c r="BQ117" s="11">
        <f>SUM('SDN P&amp;L'!$X54:$Z54)</f>
        <v/>
      </c>
      <c r="BR117" s="11">
        <f>SUM('LE P&amp;L'!$X54:$Z54)</f>
        <v/>
      </c>
      <c r="BS117" s="11">
        <f>SUM('WH P&amp;L'!$X54:$Z54)</f>
        <v/>
      </c>
      <c r="BT117" s="11">
        <f>SUM('HS P&amp;L'!$X54:$Z54)</f>
        <v/>
      </c>
      <c r="BU117" s="11">
        <f>SUM('FH P&amp;L'!$X54:$Z54)</f>
        <v/>
      </c>
      <c r="BV117" s="11">
        <f>SUM('HAB P&amp;L'!$X54:$Z54)</f>
        <v/>
      </c>
      <c r="BW117" s="11">
        <f>SUM('SALT P&amp;L'!$X54:$Z54)</f>
        <v/>
      </c>
      <c r="BX117" s="11">
        <f>SUM('KNL HO P&amp;L'!$X54:$Z54)+SUM('CCL HO P&amp;L'!$X54:$Z54)+SUM('YBHN HO P&amp;L'!$X54:$Z54)+SUM('YBN HO P&amp;L'!$X54:$Z54)+SUM('Moe2 P&amp;L'!$X54:$Z54)</f>
        <v/>
      </c>
      <c r="BY117" s="93">
        <f>SUM(BG117:BX117)</f>
        <v/>
      </c>
      <c r="BZ117" s="121">
        <f>BY117+BF117+AM117+T117</f>
        <v/>
      </c>
      <c r="CA117" s="98">
        <f>'GROUP TOTALS MONTHLY P&amp;L'!AB54</f>
        <v/>
      </c>
      <c r="CB117" s="94">
        <f>BZ117-CA117</f>
        <v/>
      </c>
      <c r="CC117" s="98" t="n"/>
    </row>
    <row r="118" hidden="1" s="393">
      <c r="A118" s="120" t="inlineStr">
        <is>
          <t>HO Health Care</t>
        </is>
      </c>
      <c r="B118" s="11">
        <f>SUM('ABA P&amp;L'!$O55:$Q55)</f>
        <v/>
      </c>
      <c r="C118" s="11">
        <f>SUM('BK P&amp;L'!$O55:$Q55)</f>
        <v/>
      </c>
      <c r="D118" s="11">
        <f>SUM('BW P&amp;L'!$O55:$Q55)</f>
        <v/>
      </c>
      <c r="E118" s="11">
        <f>SUM('CED P&amp;L'!$O55:$Q55)</f>
        <v/>
      </c>
      <c r="F118" s="11">
        <f>SUM('HB P&amp;L'!$O55:$Q55)</f>
        <v/>
      </c>
      <c r="G118" s="11">
        <f>SUM('KIN P&amp;L'!$O55:$Q55)</f>
        <v/>
      </c>
      <c r="H118" s="11">
        <f>SUM('MER P&amp;L'!$O55:$Q55)</f>
        <v/>
      </c>
      <c r="I118" s="11">
        <f>SUM('SST P&amp;L'!$O55:$Q55)</f>
        <v/>
      </c>
      <c r="J118" s="11">
        <f>SUM('HDN P&amp;L'!$O55:$Q55)</f>
        <v/>
      </c>
      <c r="K118" s="11">
        <f>SUM('NDN P&amp;L'!$O55:$Q55)</f>
        <v/>
      </c>
      <c r="L118" s="11">
        <f>SUM('SDN P&amp;L'!$O55:$Q55)</f>
        <v/>
      </c>
      <c r="M118" s="11">
        <f>SUM('LE P&amp;L'!$O55:$Q55)</f>
        <v/>
      </c>
      <c r="N118" s="11">
        <f>SUM('WH P&amp;L'!$O55:$Q55)</f>
        <v/>
      </c>
      <c r="O118" s="11">
        <f>SUM('HS P&amp;L'!$O55:$Q55)</f>
        <v/>
      </c>
      <c r="P118" s="11">
        <f>SUM('FH P&amp;L'!$O55:$Q55)</f>
        <v/>
      </c>
      <c r="Q118" s="11">
        <f>SUM('HAB P&amp;L'!$O55:$Q55)</f>
        <v/>
      </c>
      <c r="R118" s="11">
        <f>SUM('SALT P&amp;L'!$O55:$Q55)</f>
        <v/>
      </c>
      <c r="S118" s="11">
        <f>SUM('KNL HO P&amp;L'!$O55:$Q55)+SUM('CCL HO P&amp;L'!$O55:$Q55)+SUM('YBHN HO P&amp;L'!$O55:$Q55)+SUM('YBN HO P&amp;L'!$O55:$Q55)+SUM('Moe2 P&amp;L'!$O55:$Q55)</f>
        <v/>
      </c>
      <c r="T118" s="93">
        <f>SUM(B118:S118)</f>
        <v/>
      </c>
      <c r="U118" s="11">
        <f>SUM('ABA P&amp;L'!$R55:$T55)</f>
        <v/>
      </c>
      <c r="V118" s="11">
        <f>SUM('BK P&amp;L'!$R55:$T55)</f>
        <v/>
      </c>
      <c r="W118" s="11">
        <f>SUM('BW P&amp;L'!$R55:$T55)</f>
        <v/>
      </c>
      <c r="X118" s="11">
        <f>SUM('CED P&amp;L'!$R55:$T55)</f>
        <v/>
      </c>
      <c r="Y118" s="11">
        <f>SUM('HB P&amp;L'!$R55:$T55)</f>
        <v/>
      </c>
      <c r="Z118" s="11">
        <f>SUM('KIN P&amp;L'!$R55:$T55)</f>
        <v/>
      </c>
      <c r="AA118" s="11">
        <f>SUM('MER P&amp;L'!$R55:$T55)</f>
        <v/>
      </c>
      <c r="AB118" s="11">
        <f>SUM('SST P&amp;L'!$R55:$T55)</f>
        <v/>
      </c>
      <c r="AC118" s="11">
        <f>SUM('HDN P&amp;L'!$R55:$T55)</f>
        <v/>
      </c>
      <c r="AD118" s="11">
        <f>SUM('NDN P&amp;L'!$R55:$T55)</f>
        <v/>
      </c>
      <c r="AE118" s="11">
        <f>SUM('SDN P&amp;L'!$R55:$T55)</f>
        <v/>
      </c>
      <c r="AF118" s="11">
        <f>SUM('LE P&amp;L'!$R55:$T55)</f>
        <v/>
      </c>
      <c r="AG118" s="11">
        <f>SUM('WH P&amp;L'!$R55:$T55)</f>
        <v/>
      </c>
      <c r="AH118" s="11">
        <f>SUM('HS P&amp;L'!$R55:$T55)</f>
        <v/>
      </c>
      <c r="AI118" s="11">
        <f>SUM('FH P&amp;L'!$R55:$T55)</f>
        <v/>
      </c>
      <c r="AJ118" s="11">
        <f>SUM('HAB P&amp;L'!$R55:$T55)</f>
        <v/>
      </c>
      <c r="AK118" s="11">
        <f>SUM('SALT P&amp;L'!$R55:$T55)</f>
        <v/>
      </c>
      <c r="AL118" s="11">
        <f>SUM('KNL HO P&amp;L'!$R55:$T55)+SUM('CCL HO P&amp;L'!$R55:$T55)+SUM('YBHN HO P&amp;L'!$R55:$T55)+SUM('YBN HO P&amp;L'!$R55:$T55)+SUM('Moe2 P&amp;L'!$R55:$T55)</f>
        <v/>
      </c>
      <c r="AM118" s="93">
        <f>SUM(U118:AL118)</f>
        <v/>
      </c>
      <c r="AN118" s="11">
        <f>SUM('ABA P&amp;L'!$U55:$W55)</f>
        <v/>
      </c>
      <c r="AO118" s="11">
        <f>SUM('BK P&amp;L'!$U55:$W55)</f>
        <v/>
      </c>
      <c r="AP118" s="11">
        <f>SUM('BW P&amp;L'!$U55:$W55)</f>
        <v/>
      </c>
      <c r="AQ118" s="11">
        <f>SUM('CED P&amp;L'!$U55:$W55)</f>
        <v/>
      </c>
      <c r="AR118" s="11">
        <f>SUM('HB P&amp;L'!$U55:$W55)</f>
        <v/>
      </c>
      <c r="AS118" s="11">
        <f>SUM('KIN P&amp;L'!$U55:$W55)</f>
        <v/>
      </c>
      <c r="AT118" s="11">
        <f>SUM('MER P&amp;L'!$U55:$W55)</f>
        <v/>
      </c>
      <c r="AU118" s="11">
        <f>SUM('SST P&amp;L'!$U55:$W55)</f>
        <v/>
      </c>
      <c r="AV118" s="11">
        <f>SUM('HDN P&amp;L'!$U55:$W55)</f>
        <v/>
      </c>
      <c r="AW118" s="11">
        <f>SUM('NDN P&amp;L'!$U55:$W55)</f>
        <v/>
      </c>
      <c r="AX118" s="11">
        <f>SUM('SDN P&amp;L'!$U55:$W55)</f>
        <v/>
      </c>
      <c r="AY118" s="11">
        <f>SUM('LE P&amp;L'!$U55:$W55)</f>
        <v/>
      </c>
      <c r="AZ118" s="11">
        <f>SUM('WH P&amp;L'!$U55:$W55)</f>
        <v/>
      </c>
      <c r="BA118" s="11">
        <f>SUM('HS P&amp;L'!$U55:$W55)</f>
        <v/>
      </c>
      <c r="BB118" s="11">
        <f>SUM('FH P&amp;L'!$U55:$W55)</f>
        <v/>
      </c>
      <c r="BC118" s="11">
        <f>SUM('HAB P&amp;L'!$U55:$W55)</f>
        <v/>
      </c>
      <c r="BD118" s="11">
        <f>SUM('SALT P&amp;L'!$U55:$W55)</f>
        <v/>
      </c>
      <c r="BE118" s="11">
        <f>SUM('KNL HO P&amp;L'!$U55:$W55)+SUM('CCL HO P&amp;L'!$U55:$W55)+SUM('YBHN HO P&amp;L'!$U55:$W55)+SUM('YBN HO P&amp;L'!$U55:$W55)+SUM('Moe2 P&amp;L'!$U55:$W55)</f>
        <v/>
      </c>
      <c r="BF118" s="93">
        <f>SUM(AN118:BE118)</f>
        <v/>
      </c>
      <c r="BG118" s="11">
        <f>SUM('ABA P&amp;L'!$X55:$Z55)</f>
        <v/>
      </c>
      <c r="BH118" s="11">
        <f>SUM('BK P&amp;L'!$X55:$Z55)</f>
        <v/>
      </c>
      <c r="BI118" s="11">
        <f>SUM('BW P&amp;L'!$X55:$Z55)</f>
        <v/>
      </c>
      <c r="BJ118" s="11">
        <f>SUM('CED P&amp;L'!$X55:$Z55)</f>
        <v/>
      </c>
      <c r="BK118" s="11">
        <f>SUM('HB P&amp;L'!$X55:$Z55)</f>
        <v/>
      </c>
      <c r="BL118" s="11">
        <f>SUM('KIN P&amp;L'!$X55:$Z55)</f>
        <v/>
      </c>
      <c r="BM118" s="11">
        <f>SUM('MER P&amp;L'!$X55:$Z55)</f>
        <v/>
      </c>
      <c r="BN118" s="11">
        <f>SUM('SST P&amp;L'!$X55:$Z55)</f>
        <v/>
      </c>
      <c r="BO118" s="11">
        <f>SUM('HDN P&amp;L'!$X55:$Z55)</f>
        <v/>
      </c>
      <c r="BP118" s="11">
        <f>SUM('NDN P&amp;L'!$X55:$Z55)</f>
        <v/>
      </c>
      <c r="BQ118" s="11">
        <f>SUM('SDN P&amp;L'!$X55:$Z55)</f>
        <v/>
      </c>
      <c r="BR118" s="11">
        <f>SUM('LE P&amp;L'!$X55:$Z55)</f>
        <v/>
      </c>
      <c r="BS118" s="11">
        <f>SUM('WH P&amp;L'!$X55:$Z55)</f>
        <v/>
      </c>
      <c r="BT118" s="11">
        <f>SUM('HS P&amp;L'!$X55:$Z55)</f>
        <v/>
      </c>
      <c r="BU118" s="11">
        <f>SUM('FH P&amp;L'!$X55:$Z55)</f>
        <v/>
      </c>
      <c r="BV118" s="11">
        <f>SUM('HAB P&amp;L'!$X55:$Z55)</f>
        <v/>
      </c>
      <c r="BW118" s="11">
        <f>SUM('SALT P&amp;L'!$X55:$Z55)</f>
        <v/>
      </c>
      <c r="BX118" s="11">
        <f>SUM('KNL HO P&amp;L'!$X55:$Z55)+SUM('CCL HO P&amp;L'!$X55:$Z55)+SUM('YBHN HO P&amp;L'!$X55:$Z55)+SUM('YBN HO P&amp;L'!$X55:$Z55)+SUM('Moe2 P&amp;L'!$X55:$Z55)</f>
        <v/>
      </c>
      <c r="BY118" s="93">
        <f>SUM(BG118:BX118)</f>
        <v/>
      </c>
      <c r="BZ118" s="121">
        <f>BY118+BF118+AM118+T118</f>
        <v/>
      </c>
      <c r="CA118" s="98">
        <f>'GROUP TOTALS MONTHLY P&amp;L'!AB55</f>
        <v/>
      </c>
      <c r="CB118" s="94">
        <f>BZ118-CA118</f>
        <v/>
      </c>
      <c r="CC118" s="98" t="n"/>
    </row>
    <row r="119" hidden="1" s="393">
      <c r="A119" s="120" t="inlineStr">
        <is>
          <t>HO Pension</t>
        </is>
      </c>
      <c r="B119" s="11">
        <f>SUM('ABA P&amp;L'!$O56:$Q56)</f>
        <v/>
      </c>
      <c r="C119" s="11">
        <f>SUM('BK P&amp;L'!$O56:$Q56)</f>
        <v/>
      </c>
      <c r="D119" s="11">
        <f>SUM('BW P&amp;L'!$O56:$Q56)</f>
        <v/>
      </c>
      <c r="E119" s="11">
        <f>SUM('CED P&amp;L'!$O56:$Q56)</f>
        <v/>
      </c>
      <c r="F119" s="11">
        <f>SUM('HB P&amp;L'!$O56:$Q56)</f>
        <v/>
      </c>
      <c r="G119" s="11">
        <f>SUM('KIN P&amp;L'!$O56:$Q56)</f>
        <v/>
      </c>
      <c r="H119" s="11">
        <f>SUM('MER P&amp;L'!$O56:$Q56)</f>
        <v/>
      </c>
      <c r="I119" s="11">
        <f>SUM('SST P&amp;L'!$O56:$Q56)</f>
        <v/>
      </c>
      <c r="J119" s="11">
        <f>SUM('HDN P&amp;L'!$O56:$Q56)</f>
        <v/>
      </c>
      <c r="K119" s="11">
        <f>SUM('NDN P&amp;L'!$O56:$Q56)</f>
        <v/>
      </c>
      <c r="L119" s="11">
        <f>SUM('SDN P&amp;L'!$O56:$Q56)</f>
        <v/>
      </c>
      <c r="M119" s="11">
        <f>SUM('LE P&amp;L'!$O56:$Q56)</f>
        <v/>
      </c>
      <c r="N119" s="11">
        <f>SUM('WH P&amp;L'!$O56:$Q56)</f>
        <v/>
      </c>
      <c r="O119" s="11">
        <f>SUM('HS P&amp;L'!$O56:$Q56)</f>
        <v/>
      </c>
      <c r="P119" s="11">
        <f>SUM('FH P&amp;L'!$O56:$Q56)</f>
        <v/>
      </c>
      <c r="Q119" s="11">
        <f>SUM('HAB P&amp;L'!$O56:$Q56)</f>
        <v/>
      </c>
      <c r="R119" s="11">
        <f>SUM('SALT P&amp;L'!$O56:$Q56)</f>
        <v/>
      </c>
      <c r="S119" s="11">
        <f>SUM('KNL HO P&amp;L'!$O56:$Q56)+SUM('CCL HO P&amp;L'!$O56:$Q56)+SUM('YBHN HO P&amp;L'!$O56:$Q56)+SUM('YBN HO P&amp;L'!$O56:$Q56)+SUM('Moe2 P&amp;L'!$O56:$Q56)</f>
        <v/>
      </c>
      <c r="T119" s="93">
        <f>SUM(B119:S119)</f>
        <v/>
      </c>
      <c r="U119" s="11">
        <f>SUM('ABA P&amp;L'!$R56:$T56)</f>
        <v/>
      </c>
      <c r="V119" s="11">
        <f>SUM('BK P&amp;L'!$R56:$T56)</f>
        <v/>
      </c>
      <c r="W119" s="11">
        <f>SUM('BW P&amp;L'!$R56:$T56)</f>
        <v/>
      </c>
      <c r="X119" s="11">
        <f>SUM('CED P&amp;L'!$R56:$T56)</f>
        <v/>
      </c>
      <c r="Y119" s="11">
        <f>SUM('HB P&amp;L'!$R56:$T56)</f>
        <v/>
      </c>
      <c r="Z119" s="11">
        <f>SUM('KIN P&amp;L'!$R56:$T56)</f>
        <v/>
      </c>
      <c r="AA119" s="11">
        <f>SUM('MER P&amp;L'!$R56:$T56)</f>
        <v/>
      </c>
      <c r="AB119" s="11">
        <f>SUM('SST P&amp;L'!$R56:$T56)</f>
        <v/>
      </c>
      <c r="AC119" s="11">
        <f>SUM('HDN P&amp;L'!$R56:$T56)</f>
        <v/>
      </c>
      <c r="AD119" s="11">
        <f>SUM('NDN P&amp;L'!$R56:$T56)</f>
        <v/>
      </c>
      <c r="AE119" s="11">
        <f>SUM('SDN P&amp;L'!$R56:$T56)</f>
        <v/>
      </c>
      <c r="AF119" s="11">
        <f>SUM('LE P&amp;L'!$R56:$T56)</f>
        <v/>
      </c>
      <c r="AG119" s="11">
        <f>SUM('WH P&amp;L'!$R56:$T56)</f>
        <v/>
      </c>
      <c r="AH119" s="11">
        <f>SUM('HS P&amp;L'!$R56:$T56)</f>
        <v/>
      </c>
      <c r="AI119" s="11">
        <f>SUM('FH P&amp;L'!$R56:$T56)</f>
        <v/>
      </c>
      <c r="AJ119" s="11">
        <f>SUM('HAB P&amp;L'!$R56:$T56)</f>
        <v/>
      </c>
      <c r="AK119" s="11">
        <f>SUM('SALT P&amp;L'!$R56:$T56)</f>
        <v/>
      </c>
      <c r="AL119" s="11">
        <f>SUM('KNL HO P&amp;L'!$R56:$T56)+SUM('CCL HO P&amp;L'!$R56:$T56)+SUM('YBHN HO P&amp;L'!$R56:$T56)+SUM('YBN HO P&amp;L'!$R56:$T56)+SUM('Moe2 P&amp;L'!$R56:$T56)</f>
        <v/>
      </c>
      <c r="AM119" s="93">
        <f>SUM(U119:AL119)</f>
        <v/>
      </c>
      <c r="AN119" s="11">
        <f>SUM('ABA P&amp;L'!$U56:$W56)</f>
        <v/>
      </c>
      <c r="AO119" s="11">
        <f>SUM('BK P&amp;L'!$U56:$W56)</f>
        <v/>
      </c>
      <c r="AP119" s="11">
        <f>SUM('BW P&amp;L'!$U56:$W56)</f>
        <v/>
      </c>
      <c r="AQ119" s="11">
        <f>SUM('CED P&amp;L'!$U56:$W56)</f>
        <v/>
      </c>
      <c r="AR119" s="11">
        <f>SUM('HB P&amp;L'!$U56:$W56)</f>
        <v/>
      </c>
      <c r="AS119" s="11">
        <f>SUM('KIN P&amp;L'!$U56:$W56)</f>
        <v/>
      </c>
      <c r="AT119" s="11">
        <f>SUM('MER P&amp;L'!$U56:$W56)</f>
        <v/>
      </c>
      <c r="AU119" s="11">
        <f>SUM('SST P&amp;L'!$U56:$W56)</f>
        <v/>
      </c>
      <c r="AV119" s="11">
        <f>SUM('HDN P&amp;L'!$U56:$W56)</f>
        <v/>
      </c>
      <c r="AW119" s="11">
        <f>SUM('NDN P&amp;L'!$U56:$W56)</f>
        <v/>
      </c>
      <c r="AX119" s="11">
        <f>SUM('SDN P&amp;L'!$U56:$W56)</f>
        <v/>
      </c>
      <c r="AY119" s="11">
        <f>SUM('LE P&amp;L'!$U56:$W56)</f>
        <v/>
      </c>
      <c r="AZ119" s="11">
        <f>SUM('WH P&amp;L'!$U56:$W56)</f>
        <v/>
      </c>
      <c r="BA119" s="11">
        <f>SUM('HS P&amp;L'!$U56:$W56)</f>
        <v/>
      </c>
      <c r="BB119" s="11">
        <f>SUM('FH P&amp;L'!$U56:$W56)</f>
        <v/>
      </c>
      <c r="BC119" s="11">
        <f>SUM('HAB P&amp;L'!$U56:$W56)</f>
        <v/>
      </c>
      <c r="BD119" s="11">
        <f>SUM('SALT P&amp;L'!$U56:$W56)</f>
        <v/>
      </c>
      <c r="BE119" s="11">
        <f>SUM('KNL HO P&amp;L'!$U56:$W56)+SUM('CCL HO P&amp;L'!$U56:$W56)+SUM('YBHN HO P&amp;L'!$U56:$W56)+SUM('YBN HO P&amp;L'!$U56:$W56)+SUM('Moe2 P&amp;L'!$U56:$W56)</f>
        <v/>
      </c>
      <c r="BF119" s="93">
        <f>SUM(AN119:BE119)</f>
        <v/>
      </c>
      <c r="BG119" s="11">
        <f>SUM('ABA P&amp;L'!$X56:$Z56)</f>
        <v/>
      </c>
      <c r="BH119" s="11">
        <f>SUM('BK P&amp;L'!$X56:$Z56)</f>
        <v/>
      </c>
      <c r="BI119" s="11">
        <f>SUM('BW P&amp;L'!$X56:$Z56)</f>
        <v/>
      </c>
      <c r="BJ119" s="11">
        <f>SUM('CED P&amp;L'!$X56:$Z56)</f>
        <v/>
      </c>
      <c r="BK119" s="11">
        <f>SUM('HB P&amp;L'!$X56:$Z56)</f>
        <v/>
      </c>
      <c r="BL119" s="11">
        <f>SUM('KIN P&amp;L'!$X56:$Z56)</f>
        <v/>
      </c>
      <c r="BM119" s="11">
        <f>SUM('MER P&amp;L'!$X56:$Z56)</f>
        <v/>
      </c>
      <c r="BN119" s="11">
        <f>SUM('SST P&amp;L'!$X56:$Z56)</f>
        <v/>
      </c>
      <c r="BO119" s="11">
        <f>SUM('HDN P&amp;L'!$X56:$Z56)</f>
        <v/>
      </c>
      <c r="BP119" s="11">
        <f>SUM('NDN P&amp;L'!$X56:$Z56)</f>
        <v/>
      </c>
      <c r="BQ119" s="11">
        <f>SUM('SDN P&amp;L'!$X56:$Z56)</f>
        <v/>
      </c>
      <c r="BR119" s="11">
        <f>SUM('LE P&amp;L'!$X56:$Z56)</f>
        <v/>
      </c>
      <c r="BS119" s="11">
        <f>SUM('WH P&amp;L'!$X56:$Z56)</f>
        <v/>
      </c>
      <c r="BT119" s="11">
        <f>SUM('HS P&amp;L'!$X56:$Z56)</f>
        <v/>
      </c>
      <c r="BU119" s="11">
        <f>SUM('FH P&amp;L'!$X56:$Z56)</f>
        <v/>
      </c>
      <c r="BV119" s="11">
        <f>SUM('HAB P&amp;L'!$X56:$Z56)</f>
        <v/>
      </c>
      <c r="BW119" s="11">
        <f>SUM('SALT P&amp;L'!$X56:$Z56)</f>
        <v/>
      </c>
      <c r="BX119" s="11">
        <f>SUM('KNL HO P&amp;L'!$X56:$Z56)+SUM('CCL HO P&amp;L'!$X56:$Z56)+SUM('YBHN HO P&amp;L'!$X56:$Z56)+SUM('YBN HO P&amp;L'!$X56:$Z56)+SUM('Moe2 P&amp;L'!$X56:$Z56)</f>
        <v/>
      </c>
      <c r="BY119" s="93">
        <f>SUM(BG119:BX119)</f>
        <v/>
      </c>
      <c r="BZ119" s="121">
        <f>BY119+BF119+AM119+T119</f>
        <v/>
      </c>
      <c r="CA119" s="98">
        <f>'GROUP TOTALS MONTHLY P&amp;L'!AB56</f>
        <v/>
      </c>
      <c r="CB119" s="94">
        <f>BZ119-CA119</f>
        <v/>
      </c>
      <c r="CC119" s="98" t="n"/>
    </row>
    <row r="120" hidden="1" s="393">
      <c r="A120" s="120" t="inlineStr">
        <is>
          <t>Staff Entertaining</t>
        </is>
      </c>
      <c r="B120" s="11">
        <f>SUM('ABA P&amp;L'!$O57:$Q57)</f>
        <v/>
      </c>
      <c r="C120" s="11">
        <f>SUM('BK P&amp;L'!$O57:$Q57)</f>
        <v/>
      </c>
      <c r="D120" s="11">
        <f>SUM('BW P&amp;L'!$O57:$Q57)</f>
        <v/>
      </c>
      <c r="E120" s="11">
        <f>SUM('CED P&amp;L'!$O57:$Q57)</f>
        <v/>
      </c>
      <c r="F120" s="11">
        <f>SUM('HB P&amp;L'!$O57:$Q57)</f>
        <v/>
      </c>
      <c r="G120" s="11">
        <f>SUM('KIN P&amp;L'!$O57:$Q57)</f>
        <v/>
      </c>
      <c r="H120" s="11">
        <f>SUM('MER P&amp;L'!$O57:$Q57)</f>
        <v/>
      </c>
      <c r="I120" s="11">
        <f>SUM('SST P&amp;L'!$O57:$Q57)</f>
        <v/>
      </c>
      <c r="J120" s="11">
        <f>SUM('HDN P&amp;L'!$O57:$Q57)</f>
        <v/>
      </c>
      <c r="K120" s="11">
        <f>SUM('NDN P&amp;L'!$O57:$Q57)</f>
        <v/>
      </c>
      <c r="L120" s="11">
        <f>SUM('SDN P&amp;L'!$O57:$Q57)</f>
        <v/>
      </c>
      <c r="M120" s="11">
        <f>SUM('LE P&amp;L'!$O57:$Q57)</f>
        <v/>
      </c>
      <c r="N120" s="11">
        <f>SUM('WH P&amp;L'!$O57:$Q57)</f>
        <v/>
      </c>
      <c r="O120" s="11">
        <f>SUM('HS P&amp;L'!$O57:$Q57)</f>
        <v/>
      </c>
      <c r="P120" s="11">
        <f>SUM('FH P&amp;L'!$O57:$Q57)</f>
        <v/>
      </c>
      <c r="Q120" s="11">
        <f>SUM('HAB P&amp;L'!$O57:$Q57)</f>
        <v/>
      </c>
      <c r="R120" s="11">
        <f>SUM('SALT P&amp;L'!$O57:$Q57)</f>
        <v/>
      </c>
      <c r="S120" s="11">
        <f>SUM('KNL HO P&amp;L'!$O57:$Q57)+SUM('CCL HO P&amp;L'!$O57:$Q57)+SUM('YBHN HO P&amp;L'!$O57:$Q57)+SUM('YBN HO P&amp;L'!$O57:$Q57)+SUM('Moe2 P&amp;L'!$O57:$Q57)</f>
        <v/>
      </c>
      <c r="T120" s="93">
        <f>SUM(B120:S120)</f>
        <v/>
      </c>
      <c r="U120" s="11">
        <f>SUM('ABA P&amp;L'!$R57:$T57)</f>
        <v/>
      </c>
      <c r="V120" s="11">
        <f>SUM('BK P&amp;L'!$R57:$T57)</f>
        <v/>
      </c>
      <c r="W120" s="11">
        <f>SUM('BW P&amp;L'!$R57:$T57)</f>
        <v/>
      </c>
      <c r="X120" s="11">
        <f>SUM('CED P&amp;L'!$R57:$T57)</f>
        <v/>
      </c>
      <c r="Y120" s="11">
        <f>SUM('HB P&amp;L'!$R57:$T57)</f>
        <v/>
      </c>
      <c r="Z120" s="11">
        <f>SUM('KIN P&amp;L'!$R57:$T57)</f>
        <v/>
      </c>
      <c r="AA120" s="11">
        <f>SUM('MER P&amp;L'!$R57:$T57)</f>
        <v/>
      </c>
      <c r="AB120" s="11">
        <f>SUM('SST P&amp;L'!$R57:$T57)</f>
        <v/>
      </c>
      <c r="AC120" s="11">
        <f>SUM('HDN P&amp;L'!$R57:$T57)</f>
        <v/>
      </c>
      <c r="AD120" s="11">
        <f>SUM('NDN P&amp;L'!$R57:$T57)</f>
        <v/>
      </c>
      <c r="AE120" s="11">
        <f>SUM('SDN P&amp;L'!$R57:$T57)</f>
        <v/>
      </c>
      <c r="AF120" s="11">
        <f>SUM('LE P&amp;L'!$R57:$T57)</f>
        <v/>
      </c>
      <c r="AG120" s="11">
        <f>SUM('WH P&amp;L'!$R57:$T57)</f>
        <v/>
      </c>
      <c r="AH120" s="11">
        <f>SUM('HS P&amp;L'!$R57:$T57)</f>
        <v/>
      </c>
      <c r="AI120" s="11">
        <f>SUM('FH P&amp;L'!$R57:$T57)</f>
        <v/>
      </c>
      <c r="AJ120" s="11">
        <f>SUM('HAB P&amp;L'!$R57:$T57)</f>
        <v/>
      </c>
      <c r="AK120" s="11">
        <f>SUM('SALT P&amp;L'!$R57:$T57)</f>
        <v/>
      </c>
      <c r="AL120" s="11">
        <f>SUM('KNL HO P&amp;L'!$R57:$T57)+SUM('CCL HO P&amp;L'!$R57:$T57)+SUM('YBHN HO P&amp;L'!$R57:$T57)+SUM('YBN HO P&amp;L'!$R57:$T57)+SUM('Moe2 P&amp;L'!$R57:$T57)</f>
        <v/>
      </c>
      <c r="AM120" s="93">
        <f>SUM(U120:AL120)</f>
        <v/>
      </c>
      <c r="AN120" s="11">
        <f>SUM('ABA P&amp;L'!$U57:$W57)</f>
        <v/>
      </c>
      <c r="AO120" s="11">
        <f>SUM('BK P&amp;L'!$U57:$W57)</f>
        <v/>
      </c>
      <c r="AP120" s="11">
        <f>SUM('BW P&amp;L'!$U57:$W57)</f>
        <v/>
      </c>
      <c r="AQ120" s="11">
        <f>SUM('CED P&amp;L'!$U57:$W57)</f>
        <v/>
      </c>
      <c r="AR120" s="11">
        <f>SUM('HB P&amp;L'!$U57:$W57)</f>
        <v/>
      </c>
      <c r="AS120" s="11">
        <f>SUM('KIN P&amp;L'!$U57:$W57)</f>
        <v/>
      </c>
      <c r="AT120" s="11">
        <f>SUM('MER P&amp;L'!$U57:$W57)</f>
        <v/>
      </c>
      <c r="AU120" s="11">
        <f>SUM('SST P&amp;L'!$U57:$W57)</f>
        <v/>
      </c>
      <c r="AV120" s="11">
        <f>SUM('HDN P&amp;L'!$U57:$W57)</f>
        <v/>
      </c>
      <c r="AW120" s="11">
        <f>SUM('NDN P&amp;L'!$U57:$W57)</f>
        <v/>
      </c>
      <c r="AX120" s="11">
        <f>SUM('SDN P&amp;L'!$U57:$W57)</f>
        <v/>
      </c>
      <c r="AY120" s="11">
        <f>SUM('LE P&amp;L'!$U57:$W57)</f>
        <v/>
      </c>
      <c r="AZ120" s="11">
        <f>SUM('WH P&amp;L'!$U57:$W57)</f>
        <v/>
      </c>
      <c r="BA120" s="11">
        <f>SUM('HS P&amp;L'!$U57:$W57)</f>
        <v/>
      </c>
      <c r="BB120" s="11">
        <f>SUM('FH P&amp;L'!$U57:$W57)</f>
        <v/>
      </c>
      <c r="BC120" s="11">
        <f>SUM('HAB P&amp;L'!$U57:$W57)</f>
        <v/>
      </c>
      <c r="BD120" s="11">
        <f>SUM('SALT P&amp;L'!$U57:$W57)</f>
        <v/>
      </c>
      <c r="BE120" s="11">
        <f>SUM('KNL HO P&amp;L'!$U57:$W57)+SUM('CCL HO P&amp;L'!$U57:$W57)+SUM('YBHN HO P&amp;L'!$U57:$W57)+SUM('YBN HO P&amp;L'!$U57:$W57)+SUM('Moe2 P&amp;L'!$U57:$W57)</f>
        <v/>
      </c>
      <c r="BF120" s="93">
        <f>SUM(AN120:BE120)</f>
        <v/>
      </c>
      <c r="BG120" s="11">
        <f>SUM('ABA P&amp;L'!$X57:$Z57)</f>
        <v/>
      </c>
      <c r="BH120" s="11">
        <f>SUM('BK P&amp;L'!$X57:$Z57)</f>
        <v/>
      </c>
      <c r="BI120" s="11">
        <f>SUM('BW P&amp;L'!$X57:$Z57)</f>
        <v/>
      </c>
      <c r="BJ120" s="11">
        <f>SUM('CED P&amp;L'!$X57:$Z57)</f>
        <v/>
      </c>
      <c r="BK120" s="11">
        <f>SUM('HB P&amp;L'!$X57:$Z57)</f>
        <v/>
      </c>
      <c r="BL120" s="11">
        <f>SUM('KIN P&amp;L'!$X57:$Z57)</f>
        <v/>
      </c>
      <c r="BM120" s="11">
        <f>SUM('MER P&amp;L'!$X57:$Z57)</f>
        <v/>
      </c>
      <c r="BN120" s="11">
        <f>SUM('SST P&amp;L'!$X57:$Z57)</f>
        <v/>
      </c>
      <c r="BO120" s="11">
        <f>SUM('HDN P&amp;L'!$X57:$Z57)</f>
        <v/>
      </c>
      <c r="BP120" s="11">
        <f>SUM('NDN P&amp;L'!$X57:$Z57)</f>
        <v/>
      </c>
      <c r="BQ120" s="11">
        <f>SUM('SDN P&amp;L'!$X57:$Z57)</f>
        <v/>
      </c>
      <c r="BR120" s="11">
        <f>SUM('LE P&amp;L'!$X57:$Z57)</f>
        <v/>
      </c>
      <c r="BS120" s="11">
        <f>SUM('WH P&amp;L'!$X57:$Z57)</f>
        <v/>
      </c>
      <c r="BT120" s="11">
        <f>SUM('HS P&amp;L'!$X57:$Z57)</f>
        <v/>
      </c>
      <c r="BU120" s="11">
        <f>SUM('FH P&amp;L'!$X57:$Z57)</f>
        <v/>
      </c>
      <c r="BV120" s="11">
        <f>SUM('HAB P&amp;L'!$X57:$Z57)</f>
        <v/>
      </c>
      <c r="BW120" s="11">
        <f>SUM('SALT P&amp;L'!$X57:$Z57)</f>
        <v/>
      </c>
      <c r="BX120" s="11">
        <f>SUM('KNL HO P&amp;L'!$X57:$Z57)+SUM('CCL HO P&amp;L'!$X57:$Z57)+SUM('YBHN HO P&amp;L'!$X57:$Z57)+SUM('YBN HO P&amp;L'!$X57:$Z57)+SUM('Moe2 P&amp;L'!$X57:$Z57)</f>
        <v/>
      </c>
      <c r="BY120" s="93">
        <f>SUM(BG120:BX120)</f>
        <v/>
      </c>
      <c r="BZ120" s="121">
        <f>BY120+BF120+AM120+T120</f>
        <v/>
      </c>
      <c r="CA120" s="98">
        <f>'GROUP TOTALS MONTHLY P&amp;L'!AB57</f>
        <v/>
      </c>
      <c r="CB120" s="94">
        <f>BZ120-CA120</f>
        <v/>
      </c>
      <c r="CC120" s="98" t="n"/>
    </row>
    <row r="121" hidden="1" s="393">
      <c r="A121" s="120" t="inlineStr">
        <is>
          <t>Business Insurance</t>
        </is>
      </c>
      <c r="B121" s="11">
        <f>SUM('ABA P&amp;L'!$O58:$Q58)</f>
        <v/>
      </c>
      <c r="C121" s="11">
        <f>SUM('BK P&amp;L'!$O58:$Q58)</f>
        <v/>
      </c>
      <c r="D121" s="11">
        <f>SUM('BW P&amp;L'!$O58:$Q58)</f>
        <v/>
      </c>
      <c r="E121" s="11">
        <f>SUM('CED P&amp;L'!$O58:$Q58)</f>
        <v/>
      </c>
      <c r="F121" s="11">
        <f>SUM('HB P&amp;L'!$O58:$Q58)</f>
        <v/>
      </c>
      <c r="G121" s="11">
        <f>SUM('KIN P&amp;L'!$O58:$Q58)</f>
        <v/>
      </c>
      <c r="H121" s="11">
        <f>SUM('MER P&amp;L'!$O58:$Q58)</f>
        <v/>
      </c>
      <c r="I121" s="11">
        <f>SUM('SST P&amp;L'!$O58:$Q58)</f>
        <v/>
      </c>
      <c r="J121" s="11">
        <f>SUM('HDN P&amp;L'!$O58:$Q58)</f>
        <v/>
      </c>
      <c r="K121" s="11">
        <f>SUM('NDN P&amp;L'!$O58:$Q58)</f>
        <v/>
      </c>
      <c r="L121" s="11">
        <f>SUM('SDN P&amp;L'!$O58:$Q58)</f>
        <v/>
      </c>
      <c r="M121" s="11">
        <f>SUM('LE P&amp;L'!$O58:$Q58)</f>
        <v/>
      </c>
      <c r="N121" s="11">
        <f>SUM('WH P&amp;L'!$O58:$Q58)</f>
        <v/>
      </c>
      <c r="O121" s="11">
        <f>SUM('HS P&amp;L'!$O58:$Q58)</f>
        <v/>
      </c>
      <c r="P121" s="11">
        <f>SUM('FH P&amp;L'!$O58:$Q58)</f>
        <v/>
      </c>
      <c r="Q121" s="11">
        <f>SUM('HAB P&amp;L'!$O58:$Q58)</f>
        <v/>
      </c>
      <c r="R121" s="11">
        <f>SUM('SALT P&amp;L'!$O58:$Q58)</f>
        <v/>
      </c>
      <c r="S121" s="11">
        <f>SUM('KNL HO P&amp;L'!$O58:$Q58)+SUM('CCL HO P&amp;L'!$O58:$Q58)+SUM('YBHN HO P&amp;L'!$O58:$Q58)+SUM('YBN HO P&amp;L'!$O58:$Q58)+SUM('Moe2 P&amp;L'!$O58:$Q58)</f>
        <v/>
      </c>
      <c r="T121" s="93">
        <f>SUM(B121:S121)</f>
        <v/>
      </c>
      <c r="U121" s="11">
        <f>SUM('ABA P&amp;L'!$R58:$T58)</f>
        <v/>
      </c>
      <c r="V121" s="11">
        <f>SUM('BK P&amp;L'!$R58:$T58)</f>
        <v/>
      </c>
      <c r="W121" s="11">
        <f>SUM('BW P&amp;L'!$R58:$T58)</f>
        <v/>
      </c>
      <c r="X121" s="11">
        <f>SUM('CED P&amp;L'!$R58:$T58)</f>
        <v/>
      </c>
      <c r="Y121" s="11">
        <f>SUM('HB P&amp;L'!$R58:$T58)</f>
        <v/>
      </c>
      <c r="Z121" s="11">
        <f>SUM('KIN P&amp;L'!$R58:$T58)</f>
        <v/>
      </c>
      <c r="AA121" s="11">
        <f>SUM('MER P&amp;L'!$R58:$T58)</f>
        <v/>
      </c>
      <c r="AB121" s="11">
        <f>SUM('SST P&amp;L'!$R58:$T58)</f>
        <v/>
      </c>
      <c r="AC121" s="11">
        <f>SUM('HDN P&amp;L'!$R58:$T58)</f>
        <v/>
      </c>
      <c r="AD121" s="11">
        <f>SUM('NDN P&amp;L'!$R58:$T58)</f>
        <v/>
      </c>
      <c r="AE121" s="11">
        <f>SUM('SDN P&amp;L'!$R58:$T58)</f>
        <v/>
      </c>
      <c r="AF121" s="11">
        <f>SUM('LE P&amp;L'!$R58:$T58)</f>
        <v/>
      </c>
      <c r="AG121" s="11">
        <f>SUM('WH P&amp;L'!$R58:$T58)</f>
        <v/>
      </c>
      <c r="AH121" s="11">
        <f>SUM('HS P&amp;L'!$R58:$T58)</f>
        <v/>
      </c>
      <c r="AI121" s="11">
        <f>SUM('FH P&amp;L'!$R58:$T58)</f>
        <v/>
      </c>
      <c r="AJ121" s="11">
        <f>SUM('HAB P&amp;L'!$R58:$T58)</f>
        <v/>
      </c>
      <c r="AK121" s="11">
        <f>SUM('SALT P&amp;L'!$R58:$T58)</f>
        <v/>
      </c>
      <c r="AL121" s="11">
        <f>SUM('KNL HO P&amp;L'!$R58:$T58)+SUM('CCL HO P&amp;L'!$R58:$T58)+SUM('YBHN HO P&amp;L'!$R58:$T58)+SUM('YBN HO P&amp;L'!$R58:$T58)+SUM('Moe2 P&amp;L'!$R58:$T58)</f>
        <v/>
      </c>
      <c r="AM121" s="93">
        <f>SUM(U121:AL121)</f>
        <v/>
      </c>
      <c r="AN121" s="11">
        <f>SUM('ABA P&amp;L'!$U58:$W58)</f>
        <v/>
      </c>
      <c r="AO121" s="11">
        <f>SUM('BK P&amp;L'!$U58:$W58)</f>
        <v/>
      </c>
      <c r="AP121" s="11">
        <f>SUM('BW P&amp;L'!$U58:$W58)</f>
        <v/>
      </c>
      <c r="AQ121" s="11">
        <f>SUM('CED P&amp;L'!$U58:$W58)</f>
        <v/>
      </c>
      <c r="AR121" s="11">
        <f>SUM('HB P&amp;L'!$U58:$W58)</f>
        <v/>
      </c>
      <c r="AS121" s="11">
        <f>SUM('KIN P&amp;L'!$U58:$W58)</f>
        <v/>
      </c>
      <c r="AT121" s="11">
        <f>SUM('MER P&amp;L'!$U58:$W58)</f>
        <v/>
      </c>
      <c r="AU121" s="11">
        <f>SUM('SST P&amp;L'!$U58:$W58)</f>
        <v/>
      </c>
      <c r="AV121" s="11">
        <f>SUM('HDN P&amp;L'!$U58:$W58)</f>
        <v/>
      </c>
      <c r="AW121" s="11">
        <f>SUM('NDN P&amp;L'!$U58:$W58)</f>
        <v/>
      </c>
      <c r="AX121" s="11">
        <f>SUM('SDN P&amp;L'!$U58:$W58)</f>
        <v/>
      </c>
      <c r="AY121" s="11">
        <f>SUM('LE P&amp;L'!$U58:$W58)</f>
        <v/>
      </c>
      <c r="AZ121" s="11">
        <f>SUM('WH P&amp;L'!$U58:$W58)</f>
        <v/>
      </c>
      <c r="BA121" s="11">
        <f>SUM('HS P&amp;L'!$U58:$W58)</f>
        <v/>
      </c>
      <c r="BB121" s="11">
        <f>SUM('FH P&amp;L'!$U58:$W58)</f>
        <v/>
      </c>
      <c r="BC121" s="11">
        <f>SUM('HAB P&amp;L'!$U58:$W58)</f>
        <v/>
      </c>
      <c r="BD121" s="11">
        <f>SUM('SALT P&amp;L'!$U58:$W58)</f>
        <v/>
      </c>
      <c r="BE121" s="11">
        <f>SUM('KNL HO P&amp;L'!$U58:$W58)+SUM('CCL HO P&amp;L'!$U58:$W58)+SUM('YBHN HO P&amp;L'!$U58:$W58)+SUM('YBN HO P&amp;L'!$U58:$W58)+SUM('Moe2 P&amp;L'!$U58:$W58)</f>
        <v/>
      </c>
      <c r="BF121" s="93">
        <f>SUM(AN121:BE121)</f>
        <v/>
      </c>
      <c r="BG121" s="11">
        <f>SUM('ABA P&amp;L'!$X58:$Z58)</f>
        <v/>
      </c>
      <c r="BH121" s="11">
        <f>SUM('BK P&amp;L'!$X58:$Z58)</f>
        <v/>
      </c>
      <c r="BI121" s="11">
        <f>SUM('BW P&amp;L'!$X58:$Z58)</f>
        <v/>
      </c>
      <c r="BJ121" s="11">
        <f>SUM('CED P&amp;L'!$X58:$Z58)</f>
        <v/>
      </c>
      <c r="BK121" s="11">
        <f>SUM('HB P&amp;L'!$X58:$Z58)</f>
        <v/>
      </c>
      <c r="BL121" s="11">
        <f>SUM('KIN P&amp;L'!$X58:$Z58)</f>
        <v/>
      </c>
      <c r="BM121" s="11">
        <f>SUM('MER P&amp;L'!$X58:$Z58)</f>
        <v/>
      </c>
      <c r="BN121" s="11">
        <f>SUM('SST P&amp;L'!$X58:$Z58)</f>
        <v/>
      </c>
      <c r="BO121" s="11">
        <f>SUM('HDN P&amp;L'!$X58:$Z58)</f>
        <v/>
      </c>
      <c r="BP121" s="11">
        <f>SUM('NDN P&amp;L'!$X58:$Z58)</f>
        <v/>
      </c>
      <c r="BQ121" s="11">
        <f>SUM('SDN P&amp;L'!$X58:$Z58)</f>
        <v/>
      </c>
      <c r="BR121" s="11">
        <f>SUM('LE P&amp;L'!$X58:$Z58)</f>
        <v/>
      </c>
      <c r="BS121" s="11">
        <f>SUM('WH P&amp;L'!$X58:$Z58)</f>
        <v/>
      </c>
      <c r="BT121" s="11">
        <f>SUM('HS P&amp;L'!$X58:$Z58)</f>
        <v/>
      </c>
      <c r="BU121" s="11">
        <f>SUM('FH P&amp;L'!$X58:$Z58)</f>
        <v/>
      </c>
      <c r="BV121" s="11">
        <f>SUM('HAB P&amp;L'!$X58:$Z58)</f>
        <v/>
      </c>
      <c r="BW121" s="11">
        <f>SUM('SALT P&amp;L'!$X58:$Z58)</f>
        <v/>
      </c>
      <c r="BX121" s="11">
        <f>SUM('KNL HO P&amp;L'!$X58:$Z58)+SUM('CCL HO P&amp;L'!$X58:$Z58)+SUM('YBHN HO P&amp;L'!$X58:$Z58)+SUM('YBN HO P&amp;L'!$X58:$Z58)+SUM('Moe2 P&amp;L'!$X58:$Z58)</f>
        <v/>
      </c>
      <c r="BY121" s="93">
        <f>SUM(BG121:BX121)</f>
        <v/>
      </c>
      <c r="BZ121" s="121">
        <f>BY121+BF121+AM121+T121</f>
        <v/>
      </c>
      <c r="CA121" s="98">
        <f>'GROUP TOTALS MONTHLY P&amp;L'!AB58</f>
        <v/>
      </c>
      <c r="CB121" s="94">
        <f>BZ121-CA121</f>
        <v/>
      </c>
      <c r="CC121" s="98" t="n"/>
    </row>
    <row r="122" hidden="1" s="393">
      <c r="A122" s="120" t="inlineStr">
        <is>
          <t>IT Support</t>
        </is>
      </c>
      <c r="B122" s="11">
        <f>SUM('ABA P&amp;L'!$O59:$Q59)</f>
        <v/>
      </c>
      <c r="C122" s="11">
        <f>SUM('BK P&amp;L'!$O59:$Q59)</f>
        <v/>
      </c>
      <c r="D122" s="11">
        <f>SUM('BW P&amp;L'!$O59:$Q59)</f>
        <v/>
      </c>
      <c r="E122" s="11">
        <f>SUM('CED P&amp;L'!$O59:$Q59)</f>
        <v/>
      </c>
      <c r="F122" s="11">
        <f>SUM('HB P&amp;L'!$O59:$Q59)</f>
        <v/>
      </c>
      <c r="G122" s="11">
        <f>SUM('KIN P&amp;L'!$O59:$Q59)</f>
        <v/>
      </c>
      <c r="H122" s="11">
        <f>SUM('MER P&amp;L'!$O59:$Q59)</f>
        <v/>
      </c>
      <c r="I122" s="11">
        <f>SUM('SST P&amp;L'!$O59:$Q59)</f>
        <v/>
      </c>
      <c r="J122" s="11">
        <f>SUM('HDN P&amp;L'!$O59:$Q59)</f>
        <v/>
      </c>
      <c r="K122" s="11">
        <f>SUM('NDN P&amp;L'!$O59:$Q59)</f>
        <v/>
      </c>
      <c r="L122" s="11">
        <f>SUM('SDN P&amp;L'!$O59:$Q59)</f>
        <v/>
      </c>
      <c r="M122" s="11">
        <f>SUM('LE P&amp;L'!$O59:$Q59)</f>
        <v/>
      </c>
      <c r="N122" s="11">
        <f>SUM('WH P&amp;L'!$O59:$Q59)</f>
        <v/>
      </c>
      <c r="O122" s="11">
        <f>SUM('HS P&amp;L'!$O59:$Q59)</f>
        <v/>
      </c>
      <c r="P122" s="11">
        <f>SUM('FH P&amp;L'!$O59:$Q59)</f>
        <v/>
      </c>
      <c r="Q122" s="11">
        <f>SUM('HAB P&amp;L'!$O59:$Q59)</f>
        <v/>
      </c>
      <c r="R122" s="11">
        <f>SUM('SALT P&amp;L'!$O59:$Q59)</f>
        <v/>
      </c>
      <c r="S122" s="11">
        <f>SUM('KNL HO P&amp;L'!$O59:$Q59)+SUM('CCL HO P&amp;L'!$O59:$Q59)+SUM('YBHN HO P&amp;L'!$O59:$Q59)+SUM('YBN HO P&amp;L'!$O59:$Q59)+SUM('Moe2 P&amp;L'!$O59:$Q59)</f>
        <v/>
      </c>
      <c r="T122" s="93">
        <f>SUM(B122:S122)</f>
        <v/>
      </c>
      <c r="U122" s="11">
        <f>SUM('ABA P&amp;L'!$R59:$T59)</f>
        <v/>
      </c>
      <c r="V122" s="11">
        <f>SUM('BK P&amp;L'!$R59:$T59)</f>
        <v/>
      </c>
      <c r="W122" s="11">
        <f>SUM('BW P&amp;L'!$R59:$T59)</f>
        <v/>
      </c>
      <c r="X122" s="11">
        <f>SUM('CED P&amp;L'!$R59:$T59)</f>
        <v/>
      </c>
      <c r="Y122" s="11">
        <f>SUM('HB P&amp;L'!$R59:$T59)</f>
        <v/>
      </c>
      <c r="Z122" s="11">
        <f>SUM('KIN P&amp;L'!$R59:$T59)</f>
        <v/>
      </c>
      <c r="AA122" s="11">
        <f>SUM('MER P&amp;L'!$R59:$T59)</f>
        <v/>
      </c>
      <c r="AB122" s="11">
        <f>SUM('SST P&amp;L'!$R59:$T59)</f>
        <v/>
      </c>
      <c r="AC122" s="11">
        <f>SUM('HDN P&amp;L'!$R59:$T59)</f>
        <v/>
      </c>
      <c r="AD122" s="11">
        <f>SUM('NDN P&amp;L'!$R59:$T59)</f>
        <v/>
      </c>
      <c r="AE122" s="11">
        <f>SUM('SDN P&amp;L'!$R59:$T59)</f>
        <v/>
      </c>
      <c r="AF122" s="11">
        <f>SUM('LE P&amp;L'!$R59:$T59)</f>
        <v/>
      </c>
      <c r="AG122" s="11">
        <f>SUM('WH P&amp;L'!$R59:$T59)</f>
        <v/>
      </c>
      <c r="AH122" s="11">
        <f>SUM('HS P&amp;L'!$R59:$T59)</f>
        <v/>
      </c>
      <c r="AI122" s="11">
        <f>SUM('FH P&amp;L'!$R59:$T59)</f>
        <v/>
      </c>
      <c r="AJ122" s="11">
        <f>SUM('HAB P&amp;L'!$R59:$T59)</f>
        <v/>
      </c>
      <c r="AK122" s="11">
        <f>SUM('SALT P&amp;L'!$R59:$T59)</f>
        <v/>
      </c>
      <c r="AL122" s="11">
        <f>SUM('KNL HO P&amp;L'!$R59:$T59)+SUM('CCL HO P&amp;L'!$R59:$T59)+SUM('YBHN HO P&amp;L'!$R59:$T59)+SUM('YBN HO P&amp;L'!$R59:$T59)+SUM('Moe2 P&amp;L'!$R59:$T59)</f>
        <v/>
      </c>
      <c r="AM122" s="93">
        <f>SUM(U122:AL122)</f>
        <v/>
      </c>
      <c r="AN122" s="11">
        <f>SUM('ABA P&amp;L'!$U59:$W59)</f>
        <v/>
      </c>
      <c r="AO122" s="11">
        <f>SUM('BK P&amp;L'!$U59:$W59)</f>
        <v/>
      </c>
      <c r="AP122" s="11">
        <f>SUM('BW P&amp;L'!$U59:$W59)</f>
        <v/>
      </c>
      <c r="AQ122" s="11">
        <f>SUM('CED P&amp;L'!$U59:$W59)</f>
        <v/>
      </c>
      <c r="AR122" s="11">
        <f>SUM('HB P&amp;L'!$U59:$W59)</f>
        <v/>
      </c>
      <c r="AS122" s="11">
        <f>SUM('KIN P&amp;L'!$U59:$W59)</f>
        <v/>
      </c>
      <c r="AT122" s="11">
        <f>SUM('MER P&amp;L'!$U59:$W59)</f>
        <v/>
      </c>
      <c r="AU122" s="11">
        <f>SUM('SST P&amp;L'!$U59:$W59)</f>
        <v/>
      </c>
      <c r="AV122" s="11">
        <f>SUM('HDN P&amp;L'!$U59:$W59)</f>
        <v/>
      </c>
      <c r="AW122" s="11">
        <f>SUM('NDN P&amp;L'!$U59:$W59)</f>
        <v/>
      </c>
      <c r="AX122" s="11">
        <f>SUM('SDN P&amp;L'!$U59:$W59)</f>
        <v/>
      </c>
      <c r="AY122" s="11">
        <f>SUM('LE P&amp;L'!$U59:$W59)</f>
        <v/>
      </c>
      <c r="AZ122" s="11">
        <f>SUM('WH P&amp;L'!$U59:$W59)</f>
        <v/>
      </c>
      <c r="BA122" s="11">
        <f>SUM('HS P&amp;L'!$U59:$W59)</f>
        <v/>
      </c>
      <c r="BB122" s="11">
        <f>SUM('FH P&amp;L'!$U59:$W59)</f>
        <v/>
      </c>
      <c r="BC122" s="11">
        <f>SUM('HAB P&amp;L'!$U59:$W59)</f>
        <v/>
      </c>
      <c r="BD122" s="11">
        <f>SUM('SALT P&amp;L'!$U59:$W59)</f>
        <v/>
      </c>
      <c r="BE122" s="11">
        <f>SUM('KNL HO P&amp;L'!$U59:$W59)+SUM('CCL HO P&amp;L'!$U59:$W59)+SUM('YBHN HO P&amp;L'!$U59:$W59)+SUM('YBN HO P&amp;L'!$U59:$W59)+SUM('Moe2 P&amp;L'!$U59:$W59)</f>
        <v/>
      </c>
      <c r="BF122" s="93">
        <f>SUM(AN122:BE122)</f>
        <v/>
      </c>
      <c r="BG122" s="11">
        <f>SUM('ABA P&amp;L'!$X59:$Z59)</f>
        <v/>
      </c>
      <c r="BH122" s="11">
        <f>SUM('BK P&amp;L'!$X59:$Z59)</f>
        <v/>
      </c>
      <c r="BI122" s="11">
        <f>SUM('BW P&amp;L'!$X59:$Z59)</f>
        <v/>
      </c>
      <c r="BJ122" s="11">
        <f>SUM('CED P&amp;L'!$X59:$Z59)</f>
        <v/>
      </c>
      <c r="BK122" s="11">
        <f>SUM('HB P&amp;L'!$X59:$Z59)</f>
        <v/>
      </c>
      <c r="BL122" s="11">
        <f>SUM('KIN P&amp;L'!$X59:$Z59)</f>
        <v/>
      </c>
      <c r="BM122" s="11">
        <f>SUM('MER P&amp;L'!$X59:$Z59)</f>
        <v/>
      </c>
      <c r="BN122" s="11">
        <f>SUM('SST P&amp;L'!$X59:$Z59)</f>
        <v/>
      </c>
      <c r="BO122" s="11">
        <f>SUM('HDN P&amp;L'!$X59:$Z59)</f>
        <v/>
      </c>
      <c r="BP122" s="11">
        <f>SUM('NDN P&amp;L'!$X59:$Z59)</f>
        <v/>
      </c>
      <c r="BQ122" s="11">
        <f>SUM('SDN P&amp;L'!$X59:$Z59)</f>
        <v/>
      </c>
      <c r="BR122" s="11">
        <f>SUM('LE P&amp;L'!$X59:$Z59)</f>
        <v/>
      </c>
      <c r="BS122" s="11">
        <f>SUM('WH P&amp;L'!$X59:$Z59)</f>
        <v/>
      </c>
      <c r="BT122" s="11">
        <f>SUM('HS P&amp;L'!$X59:$Z59)</f>
        <v/>
      </c>
      <c r="BU122" s="11">
        <f>SUM('FH P&amp;L'!$X59:$Z59)</f>
        <v/>
      </c>
      <c r="BV122" s="11">
        <f>SUM('HAB P&amp;L'!$X59:$Z59)</f>
        <v/>
      </c>
      <c r="BW122" s="11">
        <f>SUM('SALT P&amp;L'!$X59:$Z59)</f>
        <v/>
      </c>
      <c r="BX122" s="11">
        <f>SUM('KNL HO P&amp;L'!$X59:$Z59)+SUM('CCL HO P&amp;L'!$X59:$Z59)+SUM('YBHN HO P&amp;L'!$X59:$Z59)+SUM('YBN HO P&amp;L'!$X59:$Z59)+SUM('Moe2 P&amp;L'!$X59:$Z59)</f>
        <v/>
      </c>
      <c r="BY122" s="93">
        <f>SUM(BG122:BX122)</f>
        <v/>
      </c>
      <c r="BZ122" s="121">
        <f>BY122+BF122+AM122+T122</f>
        <v/>
      </c>
      <c r="CA122" s="98">
        <f>'GROUP TOTALS MONTHLY P&amp;L'!AB59</f>
        <v/>
      </c>
      <c r="CB122" s="94">
        <f>BZ122-CA122</f>
        <v/>
      </c>
      <c r="CC122" s="98" t="n"/>
    </row>
    <row r="123" hidden="1" s="393">
      <c r="A123" s="120" t="inlineStr">
        <is>
          <t>Fees &amp; Subscriptions</t>
        </is>
      </c>
      <c r="B123" s="11">
        <f>SUM('ABA P&amp;L'!$O60:$Q60)</f>
        <v/>
      </c>
      <c r="C123" s="11">
        <f>SUM('BK P&amp;L'!$O60:$Q60)</f>
        <v/>
      </c>
      <c r="D123" s="11">
        <f>SUM('BW P&amp;L'!$O60:$Q60)</f>
        <v/>
      </c>
      <c r="E123" s="11">
        <f>SUM('CED P&amp;L'!$O60:$Q60)</f>
        <v/>
      </c>
      <c r="F123" s="11">
        <f>SUM('HB P&amp;L'!$O60:$Q60)</f>
        <v/>
      </c>
      <c r="G123" s="11">
        <f>SUM('KIN P&amp;L'!$O60:$Q60)</f>
        <v/>
      </c>
      <c r="H123" s="11">
        <f>SUM('MER P&amp;L'!$O60:$Q60)</f>
        <v/>
      </c>
      <c r="I123" s="11">
        <f>SUM('SST P&amp;L'!$O60:$Q60)</f>
        <v/>
      </c>
      <c r="J123" s="11">
        <f>SUM('HDN P&amp;L'!$O60:$Q60)</f>
        <v/>
      </c>
      <c r="K123" s="11">
        <f>SUM('NDN P&amp;L'!$O60:$Q60)</f>
        <v/>
      </c>
      <c r="L123" s="11">
        <f>SUM('SDN P&amp;L'!$O60:$Q60)</f>
        <v/>
      </c>
      <c r="M123" s="11">
        <f>SUM('LE P&amp;L'!$O60:$Q60)</f>
        <v/>
      </c>
      <c r="N123" s="11">
        <f>SUM('WH P&amp;L'!$O60:$Q60)</f>
        <v/>
      </c>
      <c r="O123" s="11">
        <f>SUM('HS P&amp;L'!$O60:$Q60)</f>
        <v/>
      </c>
      <c r="P123" s="11">
        <f>SUM('FH P&amp;L'!$O60:$Q60)</f>
        <v/>
      </c>
      <c r="Q123" s="11">
        <f>SUM('HAB P&amp;L'!$O60:$Q60)</f>
        <v/>
      </c>
      <c r="R123" s="11">
        <f>SUM('SALT P&amp;L'!$O60:$Q60)</f>
        <v/>
      </c>
      <c r="S123" s="11">
        <f>SUM('KNL HO P&amp;L'!$O60:$Q60)+SUM('CCL HO P&amp;L'!$O60:$Q60)+SUM('YBHN HO P&amp;L'!$O60:$Q60)+SUM('YBN HO P&amp;L'!$O60:$Q60)+SUM('Moe2 P&amp;L'!$O60:$Q60)</f>
        <v/>
      </c>
      <c r="T123" s="93">
        <f>SUM(B123:S123)</f>
        <v/>
      </c>
      <c r="U123" s="11">
        <f>SUM('ABA P&amp;L'!$R60:$T60)</f>
        <v/>
      </c>
      <c r="V123" s="11">
        <f>SUM('BK P&amp;L'!$R60:$T60)</f>
        <v/>
      </c>
      <c r="W123" s="11">
        <f>SUM('BW P&amp;L'!$R60:$T60)</f>
        <v/>
      </c>
      <c r="X123" s="11">
        <f>SUM('CED P&amp;L'!$R60:$T60)</f>
        <v/>
      </c>
      <c r="Y123" s="11">
        <f>SUM('HB P&amp;L'!$R60:$T60)</f>
        <v/>
      </c>
      <c r="Z123" s="11">
        <f>SUM('KIN P&amp;L'!$R60:$T60)</f>
        <v/>
      </c>
      <c r="AA123" s="11">
        <f>SUM('MER P&amp;L'!$R60:$T60)</f>
        <v/>
      </c>
      <c r="AB123" s="11">
        <f>SUM('SST P&amp;L'!$R60:$T60)</f>
        <v/>
      </c>
      <c r="AC123" s="11">
        <f>SUM('HDN P&amp;L'!$R60:$T60)</f>
        <v/>
      </c>
      <c r="AD123" s="11">
        <f>SUM('NDN P&amp;L'!$R60:$T60)</f>
        <v/>
      </c>
      <c r="AE123" s="11">
        <f>SUM('SDN P&amp;L'!$R60:$T60)</f>
        <v/>
      </c>
      <c r="AF123" s="11">
        <f>SUM('LE P&amp;L'!$R60:$T60)</f>
        <v/>
      </c>
      <c r="AG123" s="11">
        <f>SUM('WH P&amp;L'!$R60:$T60)</f>
        <v/>
      </c>
      <c r="AH123" s="11">
        <f>SUM('HS P&amp;L'!$R60:$T60)</f>
        <v/>
      </c>
      <c r="AI123" s="11">
        <f>SUM('FH P&amp;L'!$R60:$T60)</f>
        <v/>
      </c>
      <c r="AJ123" s="11">
        <f>SUM('HAB P&amp;L'!$R60:$T60)</f>
        <v/>
      </c>
      <c r="AK123" s="11">
        <f>SUM('SALT P&amp;L'!$R60:$T60)</f>
        <v/>
      </c>
      <c r="AL123" s="11">
        <f>SUM('KNL HO P&amp;L'!$R60:$T60)+SUM('CCL HO P&amp;L'!$R60:$T60)+SUM('YBHN HO P&amp;L'!$R60:$T60)+SUM('YBN HO P&amp;L'!$R60:$T60)+SUM('Moe2 P&amp;L'!$R60:$T60)</f>
        <v/>
      </c>
      <c r="AM123" s="93">
        <f>SUM(U123:AL123)</f>
        <v/>
      </c>
      <c r="AN123" s="11">
        <f>SUM('ABA P&amp;L'!$U60:$W60)</f>
        <v/>
      </c>
      <c r="AO123" s="11">
        <f>SUM('BK P&amp;L'!$U60:$W60)</f>
        <v/>
      </c>
      <c r="AP123" s="11">
        <f>SUM('BW P&amp;L'!$U60:$W60)</f>
        <v/>
      </c>
      <c r="AQ123" s="11">
        <f>SUM('CED P&amp;L'!$U60:$W60)</f>
        <v/>
      </c>
      <c r="AR123" s="11">
        <f>SUM('HB P&amp;L'!$U60:$W60)</f>
        <v/>
      </c>
      <c r="AS123" s="11">
        <f>SUM('KIN P&amp;L'!$U60:$W60)</f>
        <v/>
      </c>
      <c r="AT123" s="11">
        <f>SUM('MER P&amp;L'!$U60:$W60)</f>
        <v/>
      </c>
      <c r="AU123" s="11">
        <f>SUM('SST P&amp;L'!$U60:$W60)</f>
        <v/>
      </c>
      <c r="AV123" s="11">
        <f>SUM('HDN P&amp;L'!$U60:$W60)</f>
        <v/>
      </c>
      <c r="AW123" s="11">
        <f>SUM('NDN P&amp;L'!$U60:$W60)</f>
        <v/>
      </c>
      <c r="AX123" s="11">
        <f>SUM('SDN P&amp;L'!$U60:$W60)</f>
        <v/>
      </c>
      <c r="AY123" s="11">
        <f>SUM('LE P&amp;L'!$U60:$W60)</f>
        <v/>
      </c>
      <c r="AZ123" s="11">
        <f>SUM('WH P&amp;L'!$U60:$W60)</f>
        <v/>
      </c>
      <c r="BA123" s="11">
        <f>SUM('HS P&amp;L'!$U60:$W60)</f>
        <v/>
      </c>
      <c r="BB123" s="11">
        <f>SUM('FH P&amp;L'!$U60:$W60)</f>
        <v/>
      </c>
      <c r="BC123" s="11">
        <f>SUM('HAB P&amp;L'!$U60:$W60)</f>
        <v/>
      </c>
      <c r="BD123" s="11">
        <f>SUM('SALT P&amp;L'!$U60:$W60)</f>
        <v/>
      </c>
      <c r="BE123" s="11">
        <f>SUM('KNL HO P&amp;L'!$U60:$W60)+SUM('CCL HO P&amp;L'!$U60:$W60)+SUM('YBHN HO P&amp;L'!$U60:$W60)+SUM('YBN HO P&amp;L'!$U60:$W60)+SUM('Moe2 P&amp;L'!$U60:$W60)</f>
        <v/>
      </c>
      <c r="BF123" s="93">
        <f>SUM(AN123:BE123)</f>
        <v/>
      </c>
      <c r="BG123" s="11">
        <f>SUM('ABA P&amp;L'!$X60:$Z60)</f>
        <v/>
      </c>
      <c r="BH123" s="11">
        <f>SUM('BK P&amp;L'!$X60:$Z60)</f>
        <v/>
      </c>
      <c r="BI123" s="11">
        <f>SUM('BW P&amp;L'!$X60:$Z60)</f>
        <v/>
      </c>
      <c r="BJ123" s="11">
        <f>SUM('CED P&amp;L'!$X60:$Z60)</f>
        <v/>
      </c>
      <c r="BK123" s="11">
        <f>SUM('HB P&amp;L'!$X60:$Z60)</f>
        <v/>
      </c>
      <c r="BL123" s="11">
        <f>SUM('KIN P&amp;L'!$X60:$Z60)</f>
        <v/>
      </c>
      <c r="BM123" s="11">
        <f>SUM('MER P&amp;L'!$X60:$Z60)</f>
        <v/>
      </c>
      <c r="BN123" s="11">
        <f>SUM('SST P&amp;L'!$X60:$Z60)</f>
        <v/>
      </c>
      <c r="BO123" s="11">
        <f>SUM('HDN P&amp;L'!$X60:$Z60)</f>
        <v/>
      </c>
      <c r="BP123" s="11">
        <f>SUM('NDN P&amp;L'!$X60:$Z60)</f>
        <v/>
      </c>
      <c r="BQ123" s="11">
        <f>SUM('SDN P&amp;L'!$X60:$Z60)</f>
        <v/>
      </c>
      <c r="BR123" s="11">
        <f>SUM('LE P&amp;L'!$X60:$Z60)</f>
        <v/>
      </c>
      <c r="BS123" s="11">
        <f>SUM('WH P&amp;L'!$X60:$Z60)</f>
        <v/>
      </c>
      <c r="BT123" s="11">
        <f>SUM('HS P&amp;L'!$X60:$Z60)</f>
        <v/>
      </c>
      <c r="BU123" s="11">
        <f>SUM('FH P&amp;L'!$X60:$Z60)</f>
        <v/>
      </c>
      <c r="BV123" s="11">
        <f>SUM('HAB P&amp;L'!$X60:$Z60)</f>
        <v/>
      </c>
      <c r="BW123" s="11">
        <f>SUM('SALT P&amp;L'!$X60:$Z60)</f>
        <v/>
      </c>
      <c r="BX123" s="11">
        <f>SUM('KNL HO P&amp;L'!$X60:$Z60)+SUM('CCL HO P&amp;L'!$X60:$Z60)+SUM('YBHN HO P&amp;L'!$X60:$Z60)+SUM('YBN HO P&amp;L'!$X60:$Z60)+SUM('Moe2 P&amp;L'!$X60:$Z60)</f>
        <v/>
      </c>
      <c r="BY123" s="93">
        <f>SUM(BG123:BX123)</f>
        <v/>
      </c>
      <c r="BZ123" s="121">
        <f>BY123+BF123+AM123+T123</f>
        <v/>
      </c>
      <c r="CA123" s="98">
        <f>'GROUP TOTALS MONTHLY P&amp;L'!AB60</f>
        <v/>
      </c>
      <c r="CB123" s="94">
        <f>BZ123-CA123</f>
        <v/>
      </c>
      <c r="CC123" s="98" t="n"/>
    </row>
    <row r="124" hidden="1" s="393">
      <c r="A124" s="120" t="inlineStr">
        <is>
          <t>Miscellaneous</t>
        </is>
      </c>
      <c r="B124" s="11">
        <f>SUM('ABA P&amp;L'!$O61:$Q61)</f>
        <v/>
      </c>
      <c r="C124" s="11">
        <f>SUM('BK P&amp;L'!$O61:$Q61)</f>
        <v/>
      </c>
      <c r="D124" s="11">
        <f>SUM('BW P&amp;L'!$O61:$Q61)</f>
        <v/>
      </c>
      <c r="E124" s="11">
        <f>SUM('CED P&amp;L'!$O61:$Q61)</f>
        <v/>
      </c>
      <c r="F124" s="11">
        <f>SUM('HB P&amp;L'!$O61:$Q61)</f>
        <v/>
      </c>
      <c r="G124" s="11">
        <f>SUM('KIN P&amp;L'!$O61:$Q61)</f>
        <v/>
      </c>
      <c r="H124" s="11">
        <f>SUM('MER P&amp;L'!$O61:$Q61)</f>
        <v/>
      </c>
      <c r="I124" s="11">
        <f>SUM('SST P&amp;L'!$O61:$Q61)</f>
        <v/>
      </c>
      <c r="J124" s="11">
        <f>SUM('HDN P&amp;L'!$O61:$Q61)</f>
        <v/>
      </c>
      <c r="K124" s="11">
        <f>SUM('NDN P&amp;L'!$O61:$Q61)</f>
        <v/>
      </c>
      <c r="L124" s="11">
        <f>SUM('SDN P&amp;L'!$O61:$Q61)</f>
        <v/>
      </c>
      <c r="M124" s="11">
        <f>SUM('LE P&amp;L'!$O61:$Q61)</f>
        <v/>
      </c>
      <c r="N124" s="11">
        <f>SUM('WH P&amp;L'!$O61:$Q61)</f>
        <v/>
      </c>
      <c r="O124" s="11">
        <f>SUM('HS P&amp;L'!$O61:$Q61)</f>
        <v/>
      </c>
      <c r="P124" s="11">
        <f>SUM('FH P&amp;L'!$O61:$Q61)</f>
        <v/>
      </c>
      <c r="Q124" s="11">
        <f>SUM('HAB P&amp;L'!$O61:$Q61)</f>
        <v/>
      </c>
      <c r="R124" s="11">
        <f>SUM('SALT P&amp;L'!$O61:$Q61)</f>
        <v/>
      </c>
      <c r="S124" s="11">
        <f>SUM('KNL HO P&amp;L'!$O61:$Q61)+SUM('CCL HO P&amp;L'!$O61:$Q61)+SUM('YBHN HO P&amp;L'!$O61:$Q61)+SUM('YBN HO P&amp;L'!$O61:$Q61)+SUM('Moe2 P&amp;L'!$O61:$Q61)</f>
        <v/>
      </c>
      <c r="T124" s="93">
        <f>SUM(B124:S124)</f>
        <v/>
      </c>
      <c r="U124" s="11">
        <f>SUM('ABA P&amp;L'!$R61:$T61)</f>
        <v/>
      </c>
      <c r="V124" s="11">
        <f>SUM('BK P&amp;L'!$R61:$T61)</f>
        <v/>
      </c>
      <c r="W124" s="11">
        <f>SUM('BW P&amp;L'!$R61:$T61)</f>
        <v/>
      </c>
      <c r="X124" s="11">
        <f>SUM('CED P&amp;L'!$R61:$T61)</f>
        <v/>
      </c>
      <c r="Y124" s="11">
        <f>SUM('HB P&amp;L'!$R61:$T61)</f>
        <v/>
      </c>
      <c r="Z124" s="11">
        <f>SUM('KIN P&amp;L'!$R61:$T61)</f>
        <v/>
      </c>
      <c r="AA124" s="11">
        <f>SUM('MER P&amp;L'!$R61:$T61)</f>
        <v/>
      </c>
      <c r="AB124" s="11">
        <f>SUM('SST P&amp;L'!$R61:$T61)</f>
        <v/>
      </c>
      <c r="AC124" s="11">
        <f>SUM('HDN P&amp;L'!$R61:$T61)</f>
        <v/>
      </c>
      <c r="AD124" s="11">
        <f>SUM('NDN P&amp;L'!$R61:$T61)</f>
        <v/>
      </c>
      <c r="AE124" s="11">
        <f>SUM('SDN P&amp;L'!$R61:$T61)</f>
        <v/>
      </c>
      <c r="AF124" s="11">
        <f>SUM('LE P&amp;L'!$R61:$T61)</f>
        <v/>
      </c>
      <c r="AG124" s="11">
        <f>SUM('WH P&amp;L'!$R61:$T61)</f>
        <v/>
      </c>
      <c r="AH124" s="11">
        <f>SUM('HS P&amp;L'!$R61:$T61)</f>
        <v/>
      </c>
      <c r="AI124" s="11">
        <f>SUM('FH P&amp;L'!$R61:$T61)</f>
        <v/>
      </c>
      <c r="AJ124" s="11">
        <f>SUM('HAB P&amp;L'!$R61:$T61)</f>
        <v/>
      </c>
      <c r="AK124" s="11">
        <f>SUM('SALT P&amp;L'!$R61:$T61)</f>
        <v/>
      </c>
      <c r="AL124" s="11">
        <f>SUM('KNL HO P&amp;L'!$R61:$T61)+SUM('CCL HO P&amp;L'!$R61:$T61)+SUM('YBHN HO P&amp;L'!$R61:$T61)+SUM('YBN HO P&amp;L'!$R61:$T61)+SUM('Moe2 P&amp;L'!$R61:$T61)</f>
        <v/>
      </c>
      <c r="AM124" s="93">
        <f>SUM(U124:AL124)</f>
        <v/>
      </c>
      <c r="AN124" s="11">
        <f>SUM('ABA P&amp;L'!$U61:$W61)</f>
        <v/>
      </c>
      <c r="AO124" s="11">
        <f>SUM('BK P&amp;L'!$U61:$W61)</f>
        <v/>
      </c>
      <c r="AP124" s="11">
        <f>SUM('BW P&amp;L'!$U61:$W61)</f>
        <v/>
      </c>
      <c r="AQ124" s="11">
        <f>SUM('CED P&amp;L'!$U61:$W61)</f>
        <v/>
      </c>
      <c r="AR124" s="11">
        <f>SUM('HB P&amp;L'!$U61:$W61)</f>
        <v/>
      </c>
      <c r="AS124" s="11">
        <f>SUM('KIN P&amp;L'!$U61:$W61)</f>
        <v/>
      </c>
      <c r="AT124" s="11">
        <f>SUM('MER P&amp;L'!$U61:$W61)</f>
        <v/>
      </c>
      <c r="AU124" s="11">
        <f>SUM('SST P&amp;L'!$U61:$W61)</f>
        <v/>
      </c>
      <c r="AV124" s="11">
        <f>SUM('HDN P&amp;L'!$U61:$W61)</f>
        <v/>
      </c>
      <c r="AW124" s="11">
        <f>SUM('NDN P&amp;L'!$U61:$W61)</f>
        <v/>
      </c>
      <c r="AX124" s="11">
        <f>SUM('SDN P&amp;L'!$U61:$W61)</f>
        <v/>
      </c>
      <c r="AY124" s="11">
        <f>SUM('LE P&amp;L'!$U61:$W61)</f>
        <v/>
      </c>
      <c r="AZ124" s="11">
        <f>SUM('WH P&amp;L'!$U61:$W61)</f>
        <v/>
      </c>
      <c r="BA124" s="11">
        <f>SUM('HS P&amp;L'!$U61:$W61)</f>
        <v/>
      </c>
      <c r="BB124" s="11">
        <f>SUM('FH P&amp;L'!$U61:$W61)</f>
        <v/>
      </c>
      <c r="BC124" s="11">
        <f>SUM('HAB P&amp;L'!$U61:$W61)</f>
        <v/>
      </c>
      <c r="BD124" s="11">
        <f>SUM('SALT P&amp;L'!$U61:$W61)</f>
        <v/>
      </c>
      <c r="BE124" s="11">
        <f>SUM('KNL HO P&amp;L'!$U61:$W61)+SUM('CCL HO P&amp;L'!$U61:$W61)+SUM('YBHN HO P&amp;L'!$U61:$W61)+SUM('YBN HO P&amp;L'!$U61:$W61)+SUM('Moe2 P&amp;L'!$U61:$W61)</f>
        <v/>
      </c>
      <c r="BF124" s="93">
        <f>SUM(AN124:BE124)</f>
        <v/>
      </c>
      <c r="BG124" s="11">
        <f>SUM('ABA P&amp;L'!$X61:$Z61)</f>
        <v/>
      </c>
      <c r="BH124" s="11">
        <f>SUM('BK P&amp;L'!$X61:$Z61)</f>
        <v/>
      </c>
      <c r="BI124" s="11">
        <f>SUM('BW P&amp;L'!$X61:$Z61)</f>
        <v/>
      </c>
      <c r="BJ124" s="11">
        <f>SUM('CED P&amp;L'!$X61:$Z61)</f>
        <v/>
      </c>
      <c r="BK124" s="11">
        <f>SUM('HB P&amp;L'!$X61:$Z61)</f>
        <v/>
      </c>
      <c r="BL124" s="11">
        <f>SUM('KIN P&amp;L'!$X61:$Z61)</f>
        <v/>
      </c>
      <c r="BM124" s="11">
        <f>SUM('MER P&amp;L'!$X61:$Z61)</f>
        <v/>
      </c>
      <c r="BN124" s="11">
        <f>SUM('SST P&amp;L'!$X61:$Z61)</f>
        <v/>
      </c>
      <c r="BO124" s="11">
        <f>SUM('HDN P&amp;L'!$X61:$Z61)</f>
        <v/>
      </c>
      <c r="BP124" s="11">
        <f>SUM('NDN P&amp;L'!$X61:$Z61)</f>
        <v/>
      </c>
      <c r="BQ124" s="11">
        <f>SUM('SDN P&amp;L'!$X61:$Z61)</f>
        <v/>
      </c>
      <c r="BR124" s="11">
        <f>SUM('LE P&amp;L'!$X61:$Z61)</f>
        <v/>
      </c>
      <c r="BS124" s="11">
        <f>SUM('WH P&amp;L'!$X61:$Z61)</f>
        <v/>
      </c>
      <c r="BT124" s="11">
        <f>SUM('HS P&amp;L'!$X61:$Z61)</f>
        <v/>
      </c>
      <c r="BU124" s="11">
        <f>SUM('FH P&amp;L'!$X61:$Z61)</f>
        <v/>
      </c>
      <c r="BV124" s="11">
        <f>SUM('HAB P&amp;L'!$X61:$Z61)</f>
        <v/>
      </c>
      <c r="BW124" s="11">
        <f>SUM('SALT P&amp;L'!$X61:$Z61)</f>
        <v/>
      </c>
      <c r="BX124" s="11">
        <f>SUM('KNL HO P&amp;L'!$X61:$Z61)+SUM('CCL HO P&amp;L'!$X61:$Z61)+SUM('YBHN HO P&amp;L'!$X61:$Z61)+SUM('YBN HO P&amp;L'!$X61:$Z61)+SUM('Moe2 P&amp;L'!$X61:$Z61)</f>
        <v/>
      </c>
      <c r="BY124" s="93">
        <f>SUM(BG124:BX124)</f>
        <v/>
      </c>
      <c r="BZ124" s="121">
        <f>BY124+BF124+AM124+T124</f>
        <v/>
      </c>
      <c r="CA124" s="98">
        <f>'GROUP TOTALS MONTHLY P&amp;L'!AB61</f>
        <v/>
      </c>
      <c r="CB124" s="94">
        <f>BZ124-CA124</f>
        <v/>
      </c>
      <c r="CC124" s="98" t="n"/>
    </row>
    <row r="125" hidden="1" s="393">
      <c r="A125" s="120" t="inlineStr">
        <is>
          <t>Motor &amp; Travel</t>
        </is>
      </c>
      <c r="B125" s="11">
        <f>SUM('ABA P&amp;L'!$O62:$Q62)</f>
        <v/>
      </c>
      <c r="C125" s="11">
        <f>SUM('BK P&amp;L'!$O62:$Q62)</f>
        <v/>
      </c>
      <c r="D125" s="11">
        <f>SUM('BW P&amp;L'!$O62:$Q62)</f>
        <v/>
      </c>
      <c r="E125" s="11">
        <f>SUM('CED P&amp;L'!$O62:$Q62)</f>
        <v/>
      </c>
      <c r="F125" s="11">
        <f>SUM('HB P&amp;L'!$O62:$Q62)</f>
        <v/>
      </c>
      <c r="G125" s="11">
        <f>SUM('KIN P&amp;L'!$O62:$Q62)</f>
        <v/>
      </c>
      <c r="H125" s="11">
        <f>SUM('MER P&amp;L'!$O62:$Q62)</f>
        <v/>
      </c>
      <c r="I125" s="11">
        <f>SUM('SST P&amp;L'!$O62:$Q62)</f>
        <v/>
      </c>
      <c r="J125" s="11">
        <f>SUM('HDN P&amp;L'!$O62:$Q62)</f>
        <v/>
      </c>
      <c r="K125" s="11">
        <f>SUM('NDN P&amp;L'!$O62:$Q62)</f>
        <v/>
      </c>
      <c r="L125" s="11">
        <f>SUM('SDN P&amp;L'!$O62:$Q62)</f>
        <v/>
      </c>
      <c r="M125" s="11">
        <f>SUM('LE P&amp;L'!$O62:$Q62)</f>
        <v/>
      </c>
      <c r="N125" s="11">
        <f>SUM('WH P&amp;L'!$O62:$Q62)</f>
        <v/>
      </c>
      <c r="O125" s="11">
        <f>SUM('HS P&amp;L'!$O62:$Q62)</f>
        <v/>
      </c>
      <c r="P125" s="11">
        <f>SUM('FH P&amp;L'!$O62:$Q62)</f>
        <v/>
      </c>
      <c r="Q125" s="11">
        <f>SUM('HAB P&amp;L'!$O62:$Q62)</f>
        <v/>
      </c>
      <c r="R125" s="11">
        <f>SUM('SALT P&amp;L'!$O62:$Q62)</f>
        <v/>
      </c>
      <c r="S125" s="11">
        <f>SUM('KNL HO P&amp;L'!$O62:$Q62)+SUM('CCL HO P&amp;L'!$O62:$Q62)+SUM('YBHN HO P&amp;L'!$O62:$Q62)+SUM('YBN HO P&amp;L'!$O62:$Q62)+SUM('Moe2 P&amp;L'!$O62:$Q62)</f>
        <v/>
      </c>
      <c r="T125" s="93">
        <f>SUM(B125:S125)</f>
        <v/>
      </c>
      <c r="U125" s="11">
        <f>SUM('ABA P&amp;L'!$R62:$T62)</f>
        <v/>
      </c>
      <c r="V125" s="11">
        <f>SUM('BK P&amp;L'!$R62:$T62)</f>
        <v/>
      </c>
      <c r="W125" s="11">
        <f>SUM('BW P&amp;L'!$R62:$T62)</f>
        <v/>
      </c>
      <c r="X125" s="11">
        <f>SUM('CED P&amp;L'!$R62:$T62)</f>
        <v/>
      </c>
      <c r="Y125" s="11">
        <f>SUM('HB P&amp;L'!$R62:$T62)</f>
        <v/>
      </c>
      <c r="Z125" s="11">
        <f>SUM('KIN P&amp;L'!$R62:$T62)</f>
        <v/>
      </c>
      <c r="AA125" s="11">
        <f>SUM('MER P&amp;L'!$R62:$T62)</f>
        <v/>
      </c>
      <c r="AB125" s="11">
        <f>SUM('SST P&amp;L'!$R62:$T62)</f>
        <v/>
      </c>
      <c r="AC125" s="11">
        <f>SUM('HDN P&amp;L'!$R62:$T62)</f>
        <v/>
      </c>
      <c r="AD125" s="11">
        <f>SUM('NDN P&amp;L'!$R62:$T62)</f>
        <v/>
      </c>
      <c r="AE125" s="11">
        <f>SUM('SDN P&amp;L'!$R62:$T62)</f>
        <v/>
      </c>
      <c r="AF125" s="11">
        <f>SUM('LE P&amp;L'!$R62:$T62)</f>
        <v/>
      </c>
      <c r="AG125" s="11">
        <f>SUM('WH P&amp;L'!$R62:$T62)</f>
        <v/>
      </c>
      <c r="AH125" s="11">
        <f>SUM('HS P&amp;L'!$R62:$T62)</f>
        <v/>
      </c>
      <c r="AI125" s="11">
        <f>SUM('FH P&amp;L'!$R62:$T62)</f>
        <v/>
      </c>
      <c r="AJ125" s="11">
        <f>SUM('HAB P&amp;L'!$R62:$T62)</f>
        <v/>
      </c>
      <c r="AK125" s="11">
        <f>SUM('SALT P&amp;L'!$R62:$T62)</f>
        <v/>
      </c>
      <c r="AL125" s="11">
        <f>SUM('KNL HO P&amp;L'!$R62:$T62)+SUM('CCL HO P&amp;L'!$R62:$T62)+SUM('YBHN HO P&amp;L'!$R62:$T62)+SUM('YBN HO P&amp;L'!$R62:$T62)+SUM('Moe2 P&amp;L'!$R62:$T62)</f>
        <v/>
      </c>
      <c r="AM125" s="93">
        <f>SUM(U125:AL125)</f>
        <v/>
      </c>
      <c r="AN125" s="11">
        <f>SUM('ABA P&amp;L'!$U62:$W62)</f>
        <v/>
      </c>
      <c r="AO125" s="11">
        <f>SUM('BK P&amp;L'!$U62:$W62)</f>
        <v/>
      </c>
      <c r="AP125" s="11">
        <f>SUM('BW P&amp;L'!$U62:$W62)</f>
        <v/>
      </c>
      <c r="AQ125" s="11">
        <f>SUM('CED P&amp;L'!$U62:$W62)</f>
        <v/>
      </c>
      <c r="AR125" s="11">
        <f>SUM('HB P&amp;L'!$U62:$W62)</f>
        <v/>
      </c>
      <c r="AS125" s="11">
        <f>SUM('KIN P&amp;L'!$U62:$W62)</f>
        <v/>
      </c>
      <c r="AT125" s="11">
        <f>SUM('MER P&amp;L'!$U62:$W62)</f>
        <v/>
      </c>
      <c r="AU125" s="11">
        <f>SUM('SST P&amp;L'!$U62:$W62)</f>
        <v/>
      </c>
      <c r="AV125" s="11">
        <f>SUM('HDN P&amp;L'!$U62:$W62)</f>
        <v/>
      </c>
      <c r="AW125" s="11">
        <f>SUM('NDN P&amp;L'!$U62:$W62)</f>
        <v/>
      </c>
      <c r="AX125" s="11">
        <f>SUM('SDN P&amp;L'!$U62:$W62)</f>
        <v/>
      </c>
      <c r="AY125" s="11">
        <f>SUM('LE P&amp;L'!$U62:$W62)</f>
        <v/>
      </c>
      <c r="AZ125" s="11">
        <f>SUM('WH P&amp;L'!$U62:$W62)</f>
        <v/>
      </c>
      <c r="BA125" s="11">
        <f>SUM('HS P&amp;L'!$U62:$W62)</f>
        <v/>
      </c>
      <c r="BB125" s="11">
        <f>SUM('FH P&amp;L'!$U62:$W62)</f>
        <v/>
      </c>
      <c r="BC125" s="11">
        <f>SUM('HAB P&amp;L'!$U62:$W62)</f>
        <v/>
      </c>
      <c r="BD125" s="11">
        <f>SUM('SALT P&amp;L'!$U62:$W62)</f>
        <v/>
      </c>
      <c r="BE125" s="11">
        <f>SUM('KNL HO P&amp;L'!$U62:$W62)+SUM('CCL HO P&amp;L'!$U62:$W62)+SUM('YBHN HO P&amp;L'!$U62:$W62)+SUM('YBN HO P&amp;L'!$U62:$W62)+SUM('Moe2 P&amp;L'!$U62:$W62)</f>
        <v/>
      </c>
      <c r="BF125" s="93">
        <f>SUM(AN125:BE125)</f>
        <v/>
      </c>
      <c r="BG125" s="11">
        <f>SUM('ABA P&amp;L'!$X62:$Z62)</f>
        <v/>
      </c>
      <c r="BH125" s="11">
        <f>SUM('BK P&amp;L'!$X62:$Z62)</f>
        <v/>
      </c>
      <c r="BI125" s="11">
        <f>SUM('BW P&amp;L'!$X62:$Z62)</f>
        <v/>
      </c>
      <c r="BJ125" s="11">
        <f>SUM('CED P&amp;L'!$X62:$Z62)</f>
        <v/>
      </c>
      <c r="BK125" s="11">
        <f>SUM('HB P&amp;L'!$X62:$Z62)</f>
        <v/>
      </c>
      <c r="BL125" s="11">
        <f>SUM('KIN P&amp;L'!$X62:$Z62)</f>
        <v/>
      </c>
      <c r="BM125" s="11">
        <f>SUM('MER P&amp;L'!$X62:$Z62)</f>
        <v/>
      </c>
      <c r="BN125" s="11">
        <f>SUM('SST P&amp;L'!$X62:$Z62)</f>
        <v/>
      </c>
      <c r="BO125" s="11">
        <f>SUM('HDN P&amp;L'!$X62:$Z62)</f>
        <v/>
      </c>
      <c r="BP125" s="11">
        <f>SUM('NDN P&amp;L'!$X62:$Z62)</f>
        <v/>
      </c>
      <c r="BQ125" s="11">
        <f>SUM('SDN P&amp;L'!$X62:$Z62)</f>
        <v/>
      </c>
      <c r="BR125" s="11">
        <f>SUM('LE P&amp;L'!$X62:$Z62)</f>
        <v/>
      </c>
      <c r="BS125" s="11">
        <f>SUM('WH P&amp;L'!$X62:$Z62)</f>
        <v/>
      </c>
      <c r="BT125" s="11">
        <f>SUM('HS P&amp;L'!$X62:$Z62)</f>
        <v/>
      </c>
      <c r="BU125" s="11">
        <f>SUM('FH P&amp;L'!$X62:$Z62)</f>
        <v/>
      </c>
      <c r="BV125" s="11">
        <f>SUM('HAB P&amp;L'!$X62:$Z62)</f>
        <v/>
      </c>
      <c r="BW125" s="11">
        <f>SUM('SALT P&amp;L'!$X62:$Z62)</f>
        <v/>
      </c>
      <c r="BX125" s="11">
        <f>SUM('KNL HO P&amp;L'!$X62:$Z62)+SUM('CCL HO P&amp;L'!$X62:$Z62)+SUM('YBHN HO P&amp;L'!$X62:$Z62)+SUM('YBN HO P&amp;L'!$X62:$Z62)+SUM('Moe2 P&amp;L'!$X62:$Z62)</f>
        <v/>
      </c>
      <c r="BY125" s="93">
        <f>SUM(BG125:BX125)</f>
        <v/>
      </c>
      <c r="BZ125" s="121">
        <f>BY125+BF125+AM125+T125</f>
        <v/>
      </c>
      <c r="CA125" s="98">
        <f>'GROUP TOTALS MONTHLY P&amp;L'!AB62</f>
        <v/>
      </c>
      <c r="CB125" s="94">
        <f>BZ125-CA125</f>
        <v/>
      </c>
      <c r="CC125" s="98" t="n"/>
    </row>
    <row r="126" hidden="1" s="393">
      <c r="A126" s="120" t="inlineStr">
        <is>
          <t>Motor Insurance</t>
        </is>
      </c>
      <c r="B126" s="11">
        <f>SUM('ABA P&amp;L'!$O63:$Q63)</f>
        <v/>
      </c>
      <c r="C126" s="11">
        <f>SUM('BK P&amp;L'!$O63:$Q63)</f>
        <v/>
      </c>
      <c r="D126" s="11">
        <f>SUM('BW P&amp;L'!$O63:$Q63)</f>
        <v/>
      </c>
      <c r="E126" s="11">
        <f>SUM('CED P&amp;L'!$O63:$Q63)</f>
        <v/>
      </c>
      <c r="F126" s="11">
        <f>SUM('HB P&amp;L'!$O63:$Q63)</f>
        <v/>
      </c>
      <c r="G126" s="11">
        <f>SUM('KIN P&amp;L'!$O63:$Q63)</f>
        <v/>
      </c>
      <c r="H126" s="11">
        <f>SUM('MER P&amp;L'!$O63:$Q63)</f>
        <v/>
      </c>
      <c r="I126" s="11">
        <f>SUM('SST P&amp;L'!$O63:$Q63)</f>
        <v/>
      </c>
      <c r="J126" s="11">
        <f>SUM('HDN P&amp;L'!$O63:$Q63)</f>
        <v/>
      </c>
      <c r="K126" s="11">
        <f>SUM('NDN P&amp;L'!$O63:$Q63)</f>
        <v/>
      </c>
      <c r="L126" s="11">
        <f>SUM('SDN P&amp;L'!$O63:$Q63)</f>
        <v/>
      </c>
      <c r="M126" s="11">
        <f>SUM('LE P&amp;L'!$O63:$Q63)</f>
        <v/>
      </c>
      <c r="N126" s="11">
        <f>SUM('WH P&amp;L'!$O63:$Q63)</f>
        <v/>
      </c>
      <c r="O126" s="11">
        <f>SUM('HS P&amp;L'!$O63:$Q63)</f>
        <v/>
      </c>
      <c r="P126" s="11">
        <f>SUM('FH P&amp;L'!$O63:$Q63)</f>
        <v/>
      </c>
      <c r="Q126" s="11">
        <f>SUM('HAB P&amp;L'!$O63:$Q63)</f>
        <v/>
      </c>
      <c r="R126" s="11">
        <f>SUM('SALT P&amp;L'!$O63:$Q63)</f>
        <v/>
      </c>
      <c r="S126" s="11">
        <f>SUM('KNL HO P&amp;L'!$O63:$Q63)+SUM('CCL HO P&amp;L'!$O63:$Q63)+SUM('YBHN HO P&amp;L'!$O63:$Q63)+SUM('YBN HO P&amp;L'!$O63:$Q63)+SUM('Moe2 P&amp;L'!$O63:$Q63)</f>
        <v/>
      </c>
      <c r="T126" s="93">
        <f>SUM(B126:S126)</f>
        <v/>
      </c>
      <c r="U126" s="11">
        <f>SUM('ABA P&amp;L'!$R63:$T63)</f>
        <v/>
      </c>
      <c r="V126" s="11">
        <f>SUM('BK P&amp;L'!$R63:$T63)</f>
        <v/>
      </c>
      <c r="W126" s="11">
        <f>SUM('BW P&amp;L'!$R63:$T63)</f>
        <v/>
      </c>
      <c r="X126" s="11">
        <f>SUM('CED P&amp;L'!$R63:$T63)</f>
        <v/>
      </c>
      <c r="Y126" s="11">
        <f>SUM('HB P&amp;L'!$R63:$T63)</f>
        <v/>
      </c>
      <c r="Z126" s="11">
        <f>SUM('KIN P&amp;L'!$R63:$T63)</f>
        <v/>
      </c>
      <c r="AA126" s="11">
        <f>SUM('MER P&amp;L'!$R63:$T63)</f>
        <v/>
      </c>
      <c r="AB126" s="11">
        <f>SUM('SST P&amp;L'!$R63:$T63)</f>
        <v/>
      </c>
      <c r="AC126" s="11">
        <f>SUM('HDN P&amp;L'!$R63:$T63)</f>
        <v/>
      </c>
      <c r="AD126" s="11">
        <f>SUM('NDN P&amp;L'!$R63:$T63)</f>
        <v/>
      </c>
      <c r="AE126" s="11">
        <f>SUM('SDN P&amp;L'!$R63:$T63)</f>
        <v/>
      </c>
      <c r="AF126" s="11">
        <f>SUM('LE P&amp;L'!$R63:$T63)</f>
        <v/>
      </c>
      <c r="AG126" s="11">
        <f>SUM('WH P&amp;L'!$R63:$T63)</f>
        <v/>
      </c>
      <c r="AH126" s="11">
        <f>SUM('HS P&amp;L'!$R63:$T63)</f>
        <v/>
      </c>
      <c r="AI126" s="11">
        <f>SUM('FH P&amp;L'!$R63:$T63)</f>
        <v/>
      </c>
      <c r="AJ126" s="11">
        <f>SUM('HAB P&amp;L'!$R63:$T63)</f>
        <v/>
      </c>
      <c r="AK126" s="11">
        <f>SUM('SALT P&amp;L'!$R63:$T63)</f>
        <v/>
      </c>
      <c r="AL126" s="11">
        <f>SUM('KNL HO P&amp;L'!$R63:$T63)+SUM('CCL HO P&amp;L'!$R63:$T63)+SUM('YBHN HO P&amp;L'!$R63:$T63)+SUM('YBN HO P&amp;L'!$R63:$T63)+SUM('Moe2 P&amp;L'!$R63:$T63)</f>
        <v/>
      </c>
      <c r="AM126" s="93">
        <f>SUM(U126:AL126)</f>
        <v/>
      </c>
      <c r="AN126" s="11">
        <f>SUM('ABA P&amp;L'!$U63:$W63)</f>
        <v/>
      </c>
      <c r="AO126" s="11">
        <f>SUM('BK P&amp;L'!$U63:$W63)</f>
        <v/>
      </c>
      <c r="AP126" s="11">
        <f>SUM('BW P&amp;L'!$U63:$W63)</f>
        <v/>
      </c>
      <c r="AQ126" s="11">
        <f>SUM('CED P&amp;L'!$U63:$W63)</f>
        <v/>
      </c>
      <c r="AR126" s="11">
        <f>SUM('HB P&amp;L'!$U63:$W63)</f>
        <v/>
      </c>
      <c r="AS126" s="11">
        <f>SUM('KIN P&amp;L'!$U63:$W63)</f>
        <v/>
      </c>
      <c r="AT126" s="11">
        <f>SUM('MER P&amp;L'!$U63:$W63)</f>
        <v/>
      </c>
      <c r="AU126" s="11">
        <f>SUM('SST P&amp;L'!$U63:$W63)</f>
        <v/>
      </c>
      <c r="AV126" s="11">
        <f>SUM('HDN P&amp;L'!$U63:$W63)</f>
        <v/>
      </c>
      <c r="AW126" s="11">
        <f>SUM('NDN P&amp;L'!$U63:$W63)</f>
        <v/>
      </c>
      <c r="AX126" s="11">
        <f>SUM('SDN P&amp;L'!$U63:$W63)</f>
        <v/>
      </c>
      <c r="AY126" s="11">
        <f>SUM('LE P&amp;L'!$U63:$W63)</f>
        <v/>
      </c>
      <c r="AZ126" s="11">
        <f>SUM('WH P&amp;L'!$U63:$W63)</f>
        <v/>
      </c>
      <c r="BA126" s="11">
        <f>SUM('HS P&amp;L'!$U63:$W63)</f>
        <v/>
      </c>
      <c r="BB126" s="11">
        <f>SUM('FH P&amp;L'!$U63:$W63)</f>
        <v/>
      </c>
      <c r="BC126" s="11">
        <f>SUM('HAB P&amp;L'!$U63:$W63)</f>
        <v/>
      </c>
      <c r="BD126" s="11">
        <f>SUM('SALT P&amp;L'!$U63:$W63)</f>
        <v/>
      </c>
      <c r="BE126" s="11">
        <f>SUM('KNL HO P&amp;L'!$U63:$W63)+SUM('CCL HO P&amp;L'!$U63:$W63)+SUM('YBHN HO P&amp;L'!$U63:$W63)+SUM('YBN HO P&amp;L'!$U63:$W63)+SUM('Moe2 P&amp;L'!$U63:$W63)</f>
        <v/>
      </c>
      <c r="BF126" s="93">
        <f>SUM(AN126:BE126)</f>
        <v/>
      </c>
      <c r="BG126" s="11">
        <f>SUM('ABA P&amp;L'!$X63:$Z63)</f>
        <v/>
      </c>
      <c r="BH126" s="11">
        <f>SUM('BK P&amp;L'!$X63:$Z63)</f>
        <v/>
      </c>
      <c r="BI126" s="11">
        <f>SUM('BW P&amp;L'!$X63:$Z63)</f>
        <v/>
      </c>
      <c r="BJ126" s="11">
        <f>SUM('CED P&amp;L'!$X63:$Z63)</f>
        <v/>
      </c>
      <c r="BK126" s="11">
        <f>SUM('HB P&amp;L'!$X63:$Z63)</f>
        <v/>
      </c>
      <c r="BL126" s="11">
        <f>SUM('KIN P&amp;L'!$X63:$Z63)</f>
        <v/>
      </c>
      <c r="BM126" s="11">
        <f>SUM('MER P&amp;L'!$X63:$Z63)</f>
        <v/>
      </c>
      <c r="BN126" s="11">
        <f>SUM('SST P&amp;L'!$X63:$Z63)</f>
        <v/>
      </c>
      <c r="BO126" s="11">
        <f>SUM('HDN P&amp;L'!$X63:$Z63)</f>
        <v/>
      </c>
      <c r="BP126" s="11">
        <f>SUM('NDN P&amp;L'!$X63:$Z63)</f>
        <v/>
      </c>
      <c r="BQ126" s="11">
        <f>SUM('SDN P&amp;L'!$X63:$Z63)</f>
        <v/>
      </c>
      <c r="BR126" s="11">
        <f>SUM('LE P&amp;L'!$X63:$Z63)</f>
        <v/>
      </c>
      <c r="BS126" s="11">
        <f>SUM('WH P&amp;L'!$X63:$Z63)</f>
        <v/>
      </c>
      <c r="BT126" s="11">
        <f>SUM('HS P&amp;L'!$X63:$Z63)</f>
        <v/>
      </c>
      <c r="BU126" s="11">
        <f>SUM('FH P&amp;L'!$X63:$Z63)</f>
        <v/>
      </c>
      <c r="BV126" s="11">
        <f>SUM('HAB P&amp;L'!$X63:$Z63)</f>
        <v/>
      </c>
      <c r="BW126" s="11">
        <f>SUM('SALT P&amp;L'!$X63:$Z63)</f>
        <v/>
      </c>
      <c r="BX126" s="11">
        <f>SUM('KNL HO P&amp;L'!$X63:$Z63)+SUM('CCL HO P&amp;L'!$X63:$Z63)+SUM('YBHN HO P&amp;L'!$X63:$Z63)+SUM('YBN HO P&amp;L'!$X63:$Z63)+SUM('Moe2 P&amp;L'!$X63:$Z63)</f>
        <v/>
      </c>
      <c r="BY126" s="93">
        <f>SUM(BG126:BX126)</f>
        <v/>
      </c>
      <c r="BZ126" s="121">
        <f>BY126+BF126+AM126+T126</f>
        <v/>
      </c>
      <c r="CA126" s="98">
        <f>'GROUP TOTALS MONTHLY P&amp;L'!AB63</f>
        <v/>
      </c>
      <c r="CB126" s="94">
        <f>BZ126-CA126</f>
        <v/>
      </c>
      <c r="CC126" s="98" t="n"/>
    </row>
    <row r="127" hidden="1" s="393">
      <c r="A127" s="120" t="inlineStr">
        <is>
          <t>Publications</t>
        </is>
      </c>
      <c r="B127" s="11">
        <f>SUM('ABA P&amp;L'!$O64:$Q64)</f>
        <v/>
      </c>
      <c r="C127" s="11">
        <f>SUM('BK P&amp;L'!$O64:$Q64)</f>
        <v/>
      </c>
      <c r="D127" s="11">
        <f>SUM('BW P&amp;L'!$O64:$Q64)</f>
        <v/>
      </c>
      <c r="E127" s="11">
        <f>SUM('CED P&amp;L'!$O64:$Q64)</f>
        <v/>
      </c>
      <c r="F127" s="11">
        <f>SUM('HB P&amp;L'!$O64:$Q64)</f>
        <v/>
      </c>
      <c r="G127" s="11">
        <f>SUM('KIN P&amp;L'!$O64:$Q64)</f>
        <v/>
      </c>
      <c r="H127" s="11">
        <f>SUM('MER P&amp;L'!$O64:$Q64)</f>
        <v/>
      </c>
      <c r="I127" s="11">
        <f>SUM('SST P&amp;L'!$O64:$Q64)</f>
        <v/>
      </c>
      <c r="J127" s="11">
        <f>SUM('HDN P&amp;L'!$O64:$Q64)</f>
        <v/>
      </c>
      <c r="K127" s="11">
        <f>SUM('NDN P&amp;L'!$O64:$Q64)</f>
        <v/>
      </c>
      <c r="L127" s="11">
        <f>SUM('SDN P&amp;L'!$O64:$Q64)</f>
        <v/>
      </c>
      <c r="M127" s="11">
        <f>SUM('LE P&amp;L'!$O64:$Q64)</f>
        <v/>
      </c>
      <c r="N127" s="11">
        <f>SUM('WH P&amp;L'!$O64:$Q64)</f>
        <v/>
      </c>
      <c r="O127" s="11">
        <f>SUM('HS P&amp;L'!$O64:$Q64)</f>
        <v/>
      </c>
      <c r="P127" s="11">
        <f>SUM('FH P&amp;L'!$O64:$Q64)</f>
        <v/>
      </c>
      <c r="Q127" s="11">
        <f>SUM('HAB P&amp;L'!$O64:$Q64)</f>
        <v/>
      </c>
      <c r="R127" s="11">
        <f>SUM('SALT P&amp;L'!$O64:$Q64)</f>
        <v/>
      </c>
      <c r="S127" s="11">
        <f>SUM('KNL HO P&amp;L'!$O64:$Q64)+SUM('CCL HO P&amp;L'!$O64:$Q64)+SUM('YBHN HO P&amp;L'!$O64:$Q64)+SUM('YBN HO P&amp;L'!$O64:$Q64)+SUM('Moe2 P&amp;L'!$O64:$Q64)</f>
        <v/>
      </c>
      <c r="T127" s="93">
        <f>SUM(B127:S127)</f>
        <v/>
      </c>
      <c r="U127" s="11">
        <f>SUM('ABA P&amp;L'!$R64:$T64)</f>
        <v/>
      </c>
      <c r="V127" s="11">
        <f>SUM('BK P&amp;L'!$R64:$T64)</f>
        <v/>
      </c>
      <c r="W127" s="11">
        <f>SUM('BW P&amp;L'!$R64:$T64)</f>
        <v/>
      </c>
      <c r="X127" s="11">
        <f>SUM('CED P&amp;L'!$R64:$T64)</f>
        <v/>
      </c>
      <c r="Y127" s="11">
        <f>SUM('HB P&amp;L'!$R64:$T64)</f>
        <v/>
      </c>
      <c r="Z127" s="11">
        <f>SUM('KIN P&amp;L'!$R64:$T64)</f>
        <v/>
      </c>
      <c r="AA127" s="11">
        <f>SUM('MER P&amp;L'!$R64:$T64)</f>
        <v/>
      </c>
      <c r="AB127" s="11">
        <f>SUM('SST P&amp;L'!$R64:$T64)</f>
        <v/>
      </c>
      <c r="AC127" s="11">
        <f>SUM('HDN P&amp;L'!$R64:$T64)</f>
        <v/>
      </c>
      <c r="AD127" s="11">
        <f>SUM('NDN P&amp;L'!$R64:$T64)</f>
        <v/>
      </c>
      <c r="AE127" s="11">
        <f>SUM('SDN P&amp;L'!$R64:$T64)</f>
        <v/>
      </c>
      <c r="AF127" s="11">
        <f>SUM('LE P&amp;L'!$R64:$T64)</f>
        <v/>
      </c>
      <c r="AG127" s="11">
        <f>SUM('WH P&amp;L'!$R64:$T64)</f>
        <v/>
      </c>
      <c r="AH127" s="11">
        <f>SUM('HS P&amp;L'!$R64:$T64)</f>
        <v/>
      </c>
      <c r="AI127" s="11">
        <f>SUM('FH P&amp;L'!$R64:$T64)</f>
        <v/>
      </c>
      <c r="AJ127" s="11">
        <f>SUM('HAB P&amp;L'!$R64:$T64)</f>
        <v/>
      </c>
      <c r="AK127" s="11">
        <f>SUM('SALT P&amp;L'!$R64:$T64)</f>
        <v/>
      </c>
      <c r="AL127" s="11">
        <f>SUM('KNL HO P&amp;L'!$R64:$T64)+SUM('CCL HO P&amp;L'!$R64:$T64)+SUM('YBHN HO P&amp;L'!$R64:$T64)+SUM('YBN HO P&amp;L'!$R64:$T64)+SUM('Moe2 P&amp;L'!$R64:$T64)</f>
        <v/>
      </c>
      <c r="AM127" s="93">
        <f>SUM(U127:AL127)</f>
        <v/>
      </c>
      <c r="AN127" s="11">
        <f>SUM('ABA P&amp;L'!$U64:$W64)</f>
        <v/>
      </c>
      <c r="AO127" s="11">
        <f>SUM('BK P&amp;L'!$U64:$W64)</f>
        <v/>
      </c>
      <c r="AP127" s="11">
        <f>SUM('BW P&amp;L'!$U64:$W64)</f>
        <v/>
      </c>
      <c r="AQ127" s="11">
        <f>SUM('CED P&amp;L'!$U64:$W64)</f>
        <v/>
      </c>
      <c r="AR127" s="11">
        <f>SUM('HB P&amp;L'!$U64:$W64)</f>
        <v/>
      </c>
      <c r="AS127" s="11">
        <f>SUM('KIN P&amp;L'!$U64:$W64)</f>
        <v/>
      </c>
      <c r="AT127" s="11">
        <f>SUM('MER P&amp;L'!$U64:$W64)</f>
        <v/>
      </c>
      <c r="AU127" s="11">
        <f>SUM('SST P&amp;L'!$U64:$W64)</f>
        <v/>
      </c>
      <c r="AV127" s="11">
        <f>SUM('HDN P&amp;L'!$U64:$W64)</f>
        <v/>
      </c>
      <c r="AW127" s="11">
        <f>SUM('NDN P&amp;L'!$U64:$W64)</f>
        <v/>
      </c>
      <c r="AX127" s="11">
        <f>SUM('SDN P&amp;L'!$U64:$W64)</f>
        <v/>
      </c>
      <c r="AY127" s="11">
        <f>SUM('LE P&amp;L'!$U64:$W64)</f>
        <v/>
      </c>
      <c r="AZ127" s="11">
        <f>SUM('WH P&amp;L'!$U64:$W64)</f>
        <v/>
      </c>
      <c r="BA127" s="11">
        <f>SUM('HS P&amp;L'!$U64:$W64)</f>
        <v/>
      </c>
      <c r="BB127" s="11">
        <f>SUM('FH P&amp;L'!$U64:$W64)</f>
        <v/>
      </c>
      <c r="BC127" s="11">
        <f>SUM('HAB P&amp;L'!$U64:$W64)</f>
        <v/>
      </c>
      <c r="BD127" s="11">
        <f>SUM('SALT P&amp;L'!$U64:$W64)</f>
        <v/>
      </c>
      <c r="BE127" s="11">
        <f>SUM('KNL HO P&amp;L'!$U64:$W64)+SUM('CCL HO P&amp;L'!$U64:$W64)+SUM('YBHN HO P&amp;L'!$U64:$W64)+SUM('YBN HO P&amp;L'!$U64:$W64)+SUM('Moe2 P&amp;L'!$U64:$W64)</f>
        <v/>
      </c>
      <c r="BF127" s="93">
        <f>SUM(AN127:BE127)</f>
        <v/>
      </c>
      <c r="BG127" s="11">
        <f>SUM('ABA P&amp;L'!$X64:$Z64)</f>
        <v/>
      </c>
      <c r="BH127" s="11">
        <f>SUM('BK P&amp;L'!$X64:$Z64)</f>
        <v/>
      </c>
      <c r="BI127" s="11">
        <f>SUM('BW P&amp;L'!$X64:$Z64)</f>
        <v/>
      </c>
      <c r="BJ127" s="11">
        <f>SUM('CED P&amp;L'!$X64:$Z64)</f>
        <v/>
      </c>
      <c r="BK127" s="11">
        <f>SUM('HB P&amp;L'!$X64:$Z64)</f>
        <v/>
      </c>
      <c r="BL127" s="11">
        <f>SUM('KIN P&amp;L'!$X64:$Z64)</f>
        <v/>
      </c>
      <c r="BM127" s="11">
        <f>SUM('MER P&amp;L'!$X64:$Z64)</f>
        <v/>
      </c>
      <c r="BN127" s="11">
        <f>SUM('SST P&amp;L'!$X64:$Z64)</f>
        <v/>
      </c>
      <c r="BO127" s="11">
        <f>SUM('HDN P&amp;L'!$X64:$Z64)</f>
        <v/>
      </c>
      <c r="BP127" s="11">
        <f>SUM('NDN P&amp;L'!$X64:$Z64)</f>
        <v/>
      </c>
      <c r="BQ127" s="11">
        <f>SUM('SDN P&amp;L'!$X64:$Z64)</f>
        <v/>
      </c>
      <c r="BR127" s="11">
        <f>SUM('LE P&amp;L'!$X64:$Z64)</f>
        <v/>
      </c>
      <c r="BS127" s="11">
        <f>SUM('WH P&amp;L'!$X64:$Z64)</f>
        <v/>
      </c>
      <c r="BT127" s="11">
        <f>SUM('HS P&amp;L'!$X64:$Z64)</f>
        <v/>
      </c>
      <c r="BU127" s="11">
        <f>SUM('FH P&amp;L'!$X64:$Z64)</f>
        <v/>
      </c>
      <c r="BV127" s="11">
        <f>SUM('HAB P&amp;L'!$X64:$Z64)</f>
        <v/>
      </c>
      <c r="BW127" s="11">
        <f>SUM('SALT P&amp;L'!$X64:$Z64)</f>
        <v/>
      </c>
      <c r="BX127" s="11">
        <f>SUM('KNL HO P&amp;L'!$X64:$Z64)+SUM('CCL HO P&amp;L'!$X64:$Z64)+SUM('YBHN HO P&amp;L'!$X64:$Z64)+SUM('YBN HO P&amp;L'!$X64:$Z64)+SUM('Moe2 P&amp;L'!$X64:$Z64)</f>
        <v/>
      </c>
      <c r="BY127" s="93">
        <f>SUM(BG127:BX127)</f>
        <v/>
      </c>
      <c r="BZ127" s="121">
        <f>BY127+BF127+AM127+T127</f>
        <v/>
      </c>
      <c r="CA127" s="98">
        <f>'GROUP TOTALS MONTHLY P&amp;L'!AB64</f>
        <v/>
      </c>
      <c r="CB127" s="94">
        <f>BZ127-CA127</f>
        <v/>
      </c>
      <c r="CC127" s="98" t="n"/>
    </row>
    <row r="128" hidden="1" s="393">
      <c r="A128" s="120" t="inlineStr">
        <is>
          <t>Audit</t>
        </is>
      </c>
      <c r="B128" s="11">
        <f>SUM('ABA P&amp;L'!$O65:$Q65)</f>
        <v/>
      </c>
      <c r="C128" s="11">
        <f>SUM('BK P&amp;L'!$O65:$Q65)</f>
        <v/>
      </c>
      <c r="D128" s="11">
        <f>SUM('BW P&amp;L'!$O65:$Q65)</f>
        <v/>
      </c>
      <c r="E128" s="11">
        <f>SUM('CED P&amp;L'!$O65:$Q65)</f>
        <v/>
      </c>
      <c r="F128" s="11">
        <f>SUM('HB P&amp;L'!$O65:$Q65)</f>
        <v/>
      </c>
      <c r="G128" s="11">
        <f>SUM('KIN P&amp;L'!$O65:$Q65)</f>
        <v/>
      </c>
      <c r="H128" s="11">
        <f>SUM('MER P&amp;L'!$O65:$Q65)</f>
        <v/>
      </c>
      <c r="I128" s="11">
        <f>SUM('SST P&amp;L'!$O65:$Q65)</f>
        <v/>
      </c>
      <c r="J128" s="11">
        <f>SUM('HDN P&amp;L'!$O65:$Q65)</f>
        <v/>
      </c>
      <c r="K128" s="11">
        <f>SUM('NDN P&amp;L'!$O65:$Q65)</f>
        <v/>
      </c>
      <c r="L128" s="11">
        <f>SUM('SDN P&amp;L'!$O65:$Q65)</f>
        <v/>
      </c>
      <c r="M128" s="11">
        <f>SUM('LE P&amp;L'!$O65:$Q65)</f>
        <v/>
      </c>
      <c r="N128" s="11">
        <f>SUM('WH P&amp;L'!$O65:$Q65)</f>
        <v/>
      </c>
      <c r="O128" s="11">
        <f>SUM('HS P&amp;L'!$O65:$Q65)</f>
        <v/>
      </c>
      <c r="P128" s="11">
        <f>SUM('FH P&amp;L'!$O65:$Q65)</f>
        <v/>
      </c>
      <c r="Q128" s="11">
        <f>SUM('HAB P&amp;L'!$O65:$Q65)</f>
        <v/>
      </c>
      <c r="R128" s="11">
        <f>SUM('SALT P&amp;L'!$O65:$Q65)</f>
        <v/>
      </c>
      <c r="S128" s="11">
        <f>SUM('KNL HO P&amp;L'!$O65:$Q65)+SUM('CCL HO P&amp;L'!$O65:$Q65)+SUM('YBHN HO P&amp;L'!$O65:$Q65)+SUM('YBN HO P&amp;L'!$O65:$Q65)+SUM('Moe2 P&amp;L'!$O65:$Q65)</f>
        <v/>
      </c>
      <c r="T128" s="93">
        <f>SUM(B128:S128)</f>
        <v/>
      </c>
      <c r="U128" s="11">
        <f>SUM('ABA P&amp;L'!$R65:$T65)</f>
        <v/>
      </c>
      <c r="V128" s="11">
        <f>SUM('BK P&amp;L'!$R65:$T65)</f>
        <v/>
      </c>
      <c r="W128" s="11">
        <f>SUM('BW P&amp;L'!$R65:$T65)</f>
        <v/>
      </c>
      <c r="X128" s="11">
        <f>SUM('CED P&amp;L'!$R65:$T65)</f>
        <v/>
      </c>
      <c r="Y128" s="11">
        <f>SUM('HB P&amp;L'!$R65:$T65)</f>
        <v/>
      </c>
      <c r="Z128" s="11">
        <f>SUM('KIN P&amp;L'!$R65:$T65)</f>
        <v/>
      </c>
      <c r="AA128" s="11">
        <f>SUM('MER P&amp;L'!$R65:$T65)</f>
        <v/>
      </c>
      <c r="AB128" s="11">
        <f>SUM('SST P&amp;L'!$R65:$T65)</f>
        <v/>
      </c>
      <c r="AC128" s="11">
        <f>SUM('HDN P&amp;L'!$R65:$T65)</f>
        <v/>
      </c>
      <c r="AD128" s="11">
        <f>SUM('NDN P&amp;L'!$R65:$T65)</f>
        <v/>
      </c>
      <c r="AE128" s="11">
        <f>SUM('SDN P&amp;L'!$R65:$T65)</f>
        <v/>
      </c>
      <c r="AF128" s="11">
        <f>SUM('LE P&amp;L'!$R65:$T65)</f>
        <v/>
      </c>
      <c r="AG128" s="11">
        <f>SUM('WH P&amp;L'!$R65:$T65)</f>
        <v/>
      </c>
      <c r="AH128" s="11">
        <f>SUM('HS P&amp;L'!$R65:$T65)</f>
        <v/>
      </c>
      <c r="AI128" s="11">
        <f>SUM('FH P&amp;L'!$R65:$T65)</f>
        <v/>
      </c>
      <c r="AJ128" s="11">
        <f>SUM('HAB P&amp;L'!$R65:$T65)</f>
        <v/>
      </c>
      <c r="AK128" s="11">
        <f>SUM('SALT P&amp;L'!$R65:$T65)</f>
        <v/>
      </c>
      <c r="AL128" s="11">
        <f>SUM('KNL HO P&amp;L'!$R65:$T65)+SUM('CCL HO P&amp;L'!$R65:$T65)+SUM('YBHN HO P&amp;L'!$R65:$T65)+SUM('YBN HO P&amp;L'!$R65:$T65)+SUM('Moe2 P&amp;L'!$R65:$T65)</f>
        <v/>
      </c>
      <c r="AM128" s="93">
        <f>SUM(U128:AL128)</f>
        <v/>
      </c>
      <c r="AN128" s="11">
        <f>SUM('ABA P&amp;L'!$U65:$W65)</f>
        <v/>
      </c>
      <c r="AO128" s="11">
        <f>SUM('BK P&amp;L'!$U65:$W65)</f>
        <v/>
      </c>
      <c r="AP128" s="11">
        <f>SUM('BW P&amp;L'!$U65:$W65)</f>
        <v/>
      </c>
      <c r="AQ128" s="11">
        <f>SUM('CED P&amp;L'!$U65:$W65)</f>
        <v/>
      </c>
      <c r="AR128" s="11">
        <f>SUM('HB P&amp;L'!$U65:$W65)</f>
        <v/>
      </c>
      <c r="AS128" s="11">
        <f>SUM('KIN P&amp;L'!$U65:$W65)</f>
        <v/>
      </c>
      <c r="AT128" s="11">
        <f>SUM('MER P&amp;L'!$U65:$W65)</f>
        <v/>
      </c>
      <c r="AU128" s="11">
        <f>SUM('SST P&amp;L'!$U65:$W65)</f>
        <v/>
      </c>
      <c r="AV128" s="11">
        <f>SUM('HDN P&amp;L'!$U65:$W65)</f>
        <v/>
      </c>
      <c r="AW128" s="11">
        <f>SUM('NDN P&amp;L'!$U65:$W65)</f>
        <v/>
      </c>
      <c r="AX128" s="11">
        <f>SUM('SDN P&amp;L'!$U65:$W65)</f>
        <v/>
      </c>
      <c r="AY128" s="11">
        <f>SUM('LE P&amp;L'!$U65:$W65)</f>
        <v/>
      </c>
      <c r="AZ128" s="11">
        <f>SUM('WH P&amp;L'!$U65:$W65)</f>
        <v/>
      </c>
      <c r="BA128" s="11">
        <f>SUM('HS P&amp;L'!$U65:$W65)</f>
        <v/>
      </c>
      <c r="BB128" s="11">
        <f>SUM('FH P&amp;L'!$U65:$W65)</f>
        <v/>
      </c>
      <c r="BC128" s="11">
        <f>SUM('HAB P&amp;L'!$U65:$W65)</f>
        <v/>
      </c>
      <c r="BD128" s="11">
        <f>SUM('SALT P&amp;L'!$U65:$W65)</f>
        <v/>
      </c>
      <c r="BE128" s="11">
        <f>SUM('KNL HO P&amp;L'!$U65:$W65)+SUM('CCL HO P&amp;L'!$U65:$W65)+SUM('YBHN HO P&amp;L'!$U65:$W65)+SUM('YBN HO P&amp;L'!$U65:$W65)+SUM('Moe2 P&amp;L'!$U65:$W65)</f>
        <v/>
      </c>
      <c r="BF128" s="93">
        <f>SUM(AN128:BE128)</f>
        <v/>
      </c>
      <c r="BG128" s="11">
        <f>SUM('ABA P&amp;L'!$X65:$Z65)</f>
        <v/>
      </c>
      <c r="BH128" s="11">
        <f>SUM('BK P&amp;L'!$X65:$Z65)</f>
        <v/>
      </c>
      <c r="BI128" s="11">
        <f>SUM('BW P&amp;L'!$X65:$Z65)</f>
        <v/>
      </c>
      <c r="BJ128" s="11">
        <f>SUM('CED P&amp;L'!$X65:$Z65)</f>
        <v/>
      </c>
      <c r="BK128" s="11">
        <f>SUM('HB P&amp;L'!$X65:$Z65)</f>
        <v/>
      </c>
      <c r="BL128" s="11">
        <f>SUM('KIN P&amp;L'!$X65:$Z65)</f>
        <v/>
      </c>
      <c r="BM128" s="11">
        <f>SUM('MER P&amp;L'!$X65:$Z65)</f>
        <v/>
      </c>
      <c r="BN128" s="11">
        <f>SUM('SST P&amp;L'!$X65:$Z65)</f>
        <v/>
      </c>
      <c r="BO128" s="11">
        <f>SUM('HDN P&amp;L'!$X65:$Z65)</f>
        <v/>
      </c>
      <c r="BP128" s="11">
        <f>SUM('NDN P&amp;L'!$X65:$Z65)</f>
        <v/>
      </c>
      <c r="BQ128" s="11">
        <f>SUM('SDN P&amp;L'!$X65:$Z65)</f>
        <v/>
      </c>
      <c r="BR128" s="11">
        <f>SUM('LE P&amp;L'!$X65:$Z65)</f>
        <v/>
      </c>
      <c r="BS128" s="11">
        <f>SUM('WH P&amp;L'!$X65:$Z65)</f>
        <v/>
      </c>
      <c r="BT128" s="11">
        <f>SUM('HS P&amp;L'!$X65:$Z65)</f>
        <v/>
      </c>
      <c r="BU128" s="11">
        <f>SUM('FH P&amp;L'!$X65:$Z65)</f>
        <v/>
      </c>
      <c r="BV128" s="11">
        <f>SUM('HAB P&amp;L'!$X65:$Z65)</f>
        <v/>
      </c>
      <c r="BW128" s="11">
        <f>SUM('SALT P&amp;L'!$X65:$Z65)</f>
        <v/>
      </c>
      <c r="BX128" s="11">
        <f>SUM('KNL HO P&amp;L'!$X65:$Z65)+SUM('CCL HO P&amp;L'!$X65:$Z65)+SUM('YBHN HO P&amp;L'!$X65:$Z65)+SUM('YBN HO P&amp;L'!$X65:$Z65)+SUM('Moe2 P&amp;L'!$X65:$Z65)</f>
        <v/>
      </c>
      <c r="BY128" s="93">
        <f>SUM(BG128:BX128)</f>
        <v/>
      </c>
      <c r="BZ128" s="121">
        <f>BY128+BF128+AM128+T128</f>
        <v/>
      </c>
      <c r="CA128" s="98">
        <f>'GROUP TOTALS MONTHLY P&amp;L'!AB65</f>
        <v/>
      </c>
      <c r="CB128" s="94">
        <f>BZ128-CA128</f>
        <v/>
      </c>
      <c r="CC128" s="98" t="n"/>
    </row>
    <row r="129" hidden="1" s="393">
      <c r="A129" s="120" t="inlineStr">
        <is>
          <t>Accountancy</t>
        </is>
      </c>
      <c r="B129" s="11">
        <f>SUM('ABA P&amp;L'!$O66:$Q66)</f>
        <v/>
      </c>
      <c r="C129" s="11">
        <f>SUM('BK P&amp;L'!$O66:$Q66)</f>
        <v/>
      </c>
      <c r="D129" s="11">
        <f>SUM('BW P&amp;L'!$O66:$Q66)</f>
        <v/>
      </c>
      <c r="E129" s="11">
        <f>SUM('CED P&amp;L'!$O66:$Q66)</f>
        <v/>
      </c>
      <c r="F129" s="11">
        <f>SUM('HB P&amp;L'!$O66:$Q66)</f>
        <v/>
      </c>
      <c r="G129" s="11">
        <f>SUM('KIN P&amp;L'!$O66:$Q66)</f>
        <v/>
      </c>
      <c r="H129" s="11">
        <f>SUM('MER P&amp;L'!$O66:$Q66)</f>
        <v/>
      </c>
      <c r="I129" s="11">
        <f>SUM('SST P&amp;L'!$O66:$Q66)</f>
        <v/>
      </c>
      <c r="J129" s="11">
        <f>SUM('HDN P&amp;L'!$O66:$Q66)</f>
        <v/>
      </c>
      <c r="K129" s="11">
        <f>SUM('NDN P&amp;L'!$O66:$Q66)</f>
        <v/>
      </c>
      <c r="L129" s="11">
        <f>SUM('SDN P&amp;L'!$O66:$Q66)</f>
        <v/>
      </c>
      <c r="M129" s="11">
        <f>SUM('LE P&amp;L'!$O66:$Q66)</f>
        <v/>
      </c>
      <c r="N129" s="11">
        <f>SUM('WH P&amp;L'!$O66:$Q66)</f>
        <v/>
      </c>
      <c r="O129" s="11">
        <f>SUM('HS P&amp;L'!$O66:$Q66)</f>
        <v/>
      </c>
      <c r="P129" s="11">
        <f>SUM('FH P&amp;L'!$O66:$Q66)</f>
        <v/>
      </c>
      <c r="Q129" s="11">
        <f>SUM('HAB P&amp;L'!$O66:$Q66)</f>
        <v/>
      </c>
      <c r="R129" s="11">
        <f>SUM('SALT P&amp;L'!$O66:$Q66)</f>
        <v/>
      </c>
      <c r="S129" s="11">
        <f>SUM('KNL HO P&amp;L'!$O66:$Q66)+SUM('CCL HO P&amp;L'!$O66:$Q66)+SUM('YBHN HO P&amp;L'!$O66:$Q66)+SUM('YBN HO P&amp;L'!$O66:$Q66)+SUM('Moe2 P&amp;L'!$O66:$Q66)</f>
        <v/>
      </c>
      <c r="T129" s="93">
        <f>SUM(B129:S129)</f>
        <v/>
      </c>
      <c r="U129" s="11">
        <f>SUM('ABA P&amp;L'!$R66:$T66)</f>
        <v/>
      </c>
      <c r="V129" s="11">
        <f>SUM('BK P&amp;L'!$R66:$T66)</f>
        <v/>
      </c>
      <c r="W129" s="11">
        <f>SUM('BW P&amp;L'!$R66:$T66)</f>
        <v/>
      </c>
      <c r="X129" s="11">
        <f>SUM('CED P&amp;L'!$R66:$T66)</f>
        <v/>
      </c>
      <c r="Y129" s="11">
        <f>SUM('HB P&amp;L'!$R66:$T66)</f>
        <v/>
      </c>
      <c r="Z129" s="11">
        <f>SUM('KIN P&amp;L'!$R66:$T66)</f>
        <v/>
      </c>
      <c r="AA129" s="11">
        <f>SUM('MER P&amp;L'!$R66:$T66)</f>
        <v/>
      </c>
      <c r="AB129" s="11">
        <f>SUM('SST P&amp;L'!$R66:$T66)</f>
        <v/>
      </c>
      <c r="AC129" s="11">
        <f>SUM('HDN P&amp;L'!$R66:$T66)</f>
        <v/>
      </c>
      <c r="AD129" s="11">
        <f>SUM('NDN P&amp;L'!$R66:$T66)</f>
        <v/>
      </c>
      <c r="AE129" s="11">
        <f>SUM('SDN P&amp;L'!$R66:$T66)</f>
        <v/>
      </c>
      <c r="AF129" s="11">
        <f>SUM('LE P&amp;L'!$R66:$T66)</f>
        <v/>
      </c>
      <c r="AG129" s="11">
        <f>SUM('WH P&amp;L'!$R66:$T66)</f>
        <v/>
      </c>
      <c r="AH129" s="11">
        <f>SUM('HS P&amp;L'!$R66:$T66)</f>
        <v/>
      </c>
      <c r="AI129" s="11">
        <f>SUM('FH P&amp;L'!$R66:$T66)</f>
        <v/>
      </c>
      <c r="AJ129" s="11">
        <f>SUM('HAB P&amp;L'!$R66:$T66)</f>
        <v/>
      </c>
      <c r="AK129" s="11">
        <f>SUM('SALT P&amp;L'!$R66:$T66)</f>
        <v/>
      </c>
      <c r="AL129" s="11">
        <f>SUM('KNL HO P&amp;L'!$R66:$T66)+SUM('CCL HO P&amp;L'!$R66:$T66)+SUM('YBHN HO P&amp;L'!$R66:$T66)+SUM('YBN HO P&amp;L'!$R66:$T66)+SUM('Moe2 P&amp;L'!$R66:$T66)</f>
        <v/>
      </c>
      <c r="AM129" s="93">
        <f>SUM(U129:AL129)</f>
        <v/>
      </c>
      <c r="AN129" s="11">
        <f>SUM('ABA P&amp;L'!$U66:$W66)</f>
        <v/>
      </c>
      <c r="AO129" s="11">
        <f>SUM('BK P&amp;L'!$U66:$W66)</f>
        <v/>
      </c>
      <c r="AP129" s="11">
        <f>SUM('BW P&amp;L'!$U66:$W66)</f>
        <v/>
      </c>
      <c r="AQ129" s="11">
        <f>SUM('CED P&amp;L'!$U66:$W66)</f>
        <v/>
      </c>
      <c r="AR129" s="11">
        <f>SUM('HB P&amp;L'!$U66:$W66)</f>
        <v/>
      </c>
      <c r="AS129" s="11">
        <f>SUM('KIN P&amp;L'!$U66:$W66)</f>
        <v/>
      </c>
      <c r="AT129" s="11">
        <f>SUM('MER P&amp;L'!$U66:$W66)</f>
        <v/>
      </c>
      <c r="AU129" s="11">
        <f>SUM('SST P&amp;L'!$U66:$W66)</f>
        <v/>
      </c>
      <c r="AV129" s="11">
        <f>SUM('HDN P&amp;L'!$U66:$W66)</f>
        <v/>
      </c>
      <c r="AW129" s="11">
        <f>SUM('NDN P&amp;L'!$U66:$W66)</f>
        <v/>
      </c>
      <c r="AX129" s="11">
        <f>SUM('SDN P&amp;L'!$U66:$W66)</f>
        <v/>
      </c>
      <c r="AY129" s="11">
        <f>SUM('LE P&amp;L'!$U66:$W66)</f>
        <v/>
      </c>
      <c r="AZ129" s="11">
        <f>SUM('WH P&amp;L'!$U66:$W66)</f>
        <v/>
      </c>
      <c r="BA129" s="11">
        <f>SUM('HS P&amp;L'!$U66:$W66)</f>
        <v/>
      </c>
      <c r="BB129" s="11">
        <f>SUM('FH P&amp;L'!$U66:$W66)</f>
        <v/>
      </c>
      <c r="BC129" s="11">
        <f>SUM('HAB P&amp;L'!$U66:$W66)</f>
        <v/>
      </c>
      <c r="BD129" s="11">
        <f>SUM('SALT P&amp;L'!$U66:$W66)</f>
        <v/>
      </c>
      <c r="BE129" s="11">
        <f>SUM('KNL HO P&amp;L'!$U66:$W66)+SUM('CCL HO P&amp;L'!$U66:$W66)+SUM('YBHN HO P&amp;L'!$U66:$W66)+SUM('YBN HO P&amp;L'!$U66:$W66)+SUM('Moe2 P&amp;L'!$U66:$W66)</f>
        <v/>
      </c>
      <c r="BF129" s="93">
        <f>SUM(AN129:BE129)</f>
        <v/>
      </c>
      <c r="BG129" s="11">
        <f>SUM('ABA P&amp;L'!$X66:$Z66)</f>
        <v/>
      </c>
      <c r="BH129" s="11">
        <f>SUM('BK P&amp;L'!$X66:$Z66)</f>
        <v/>
      </c>
      <c r="BI129" s="11">
        <f>SUM('BW P&amp;L'!$X66:$Z66)</f>
        <v/>
      </c>
      <c r="BJ129" s="11">
        <f>SUM('CED P&amp;L'!$X66:$Z66)</f>
        <v/>
      </c>
      <c r="BK129" s="11">
        <f>SUM('HB P&amp;L'!$X66:$Z66)</f>
        <v/>
      </c>
      <c r="BL129" s="11">
        <f>SUM('KIN P&amp;L'!$X66:$Z66)</f>
        <v/>
      </c>
      <c r="BM129" s="11">
        <f>SUM('MER P&amp;L'!$X66:$Z66)</f>
        <v/>
      </c>
      <c r="BN129" s="11">
        <f>SUM('SST P&amp;L'!$X66:$Z66)</f>
        <v/>
      </c>
      <c r="BO129" s="11">
        <f>SUM('HDN P&amp;L'!$X66:$Z66)</f>
        <v/>
      </c>
      <c r="BP129" s="11">
        <f>SUM('NDN P&amp;L'!$X66:$Z66)</f>
        <v/>
      </c>
      <c r="BQ129" s="11">
        <f>SUM('SDN P&amp;L'!$X66:$Z66)</f>
        <v/>
      </c>
      <c r="BR129" s="11">
        <f>SUM('LE P&amp;L'!$X66:$Z66)</f>
        <v/>
      </c>
      <c r="BS129" s="11">
        <f>SUM('WH P&amp;L'!$X66:$Z66)</f>
        <v/>
      </c>
      <c r="BT129" s="11">
        <f>SUM('HS P&amp;L'!$X66:$Z66)</f>
        <v/>
      </c>
      <c r="BU129" s="11">
        <f>SUM('FH P&amp;L'!$X66:$Z66)</f>
        <v/>
      </c>
      <c r="BV129" s="11">
        <f>SUM('HAB P&amp;L'!$X66:$Z66)</f>
        <v/>
      </c>
      <c r="BW129" s="11">
        <f>SUM('SALT P&amp;L'!$X66:$Z66)</f>
        <v/>
      </c>
      <c r="BX129" s="11">
        <f>SUM('KNL HO P&amp;L'!$X66:$Z66)+SUM('CCL HO P&amp;L'!$X66:$Z66)+SUM('YBHN HO P&amp;L'!$X66:$Z66)+SUM('YBN HO P&amp;L'!$X66:$Z66)+SUM('Moe2 P&amp;L'!$X66:$Z66)</f>
        <v/>
      </c>
      <c r="BY129" s="93">
        <f>SUM(BG129:BX129)</f>
        <v/>
      </c>
      <c r="BZ129" s="121">
        <f>BY129+BF129+AM129+T129</f>
        <v/>
      </c>
      <c r="CA129" s="98">
        <f>'GROUP TOTALS MONTHLY P&amp;L'!AB66</f>
        <v/>
      </c>
      <c r="CB129" s="94">
        <f>BZ129-CA129</f>
        <v/>
      </c>
      <c r="CC129" s="98" t="n"/>
    </row>
    <row r="130" hidden="1" s="393">
      <c r="A130" s="120" t="inlineStr">
        <is>
          <t>Proffessional Fees</t>
        </is>
      </c>
      <c r="B130" s="11">
        <f>SUM('ABA P&amp;L'!$O67:$Q67)</f>
        <v/>
      </c>
      <c r="C130" s="11">
        <f>SUM('BK P&amp;L'!$O67:$Q67)</f>
        <v/>
      </c>
      <c r="D130" s="11">
        <f>SUM('BW P&amp;L'!$O67:$Q67)</f>
        <v/>
      </c>
      <c r="E130" s="11">
        <f>SUM('CED P&amp;L'!$O67:$Q67)</f>
        <v/>
      </c>
      <c r="F130" s="11">
        <f>SUM('HB P&amp;L'!$O67:$Q67)</f>
        <v/>
      </c>
      <c r="G130" s="11">
        <f>SUM('KIN P&amp;L'!$O67:$Q67)</f>
        <v/>
      </c>
      <c r="H130" s="11">
        <f>SUM('MER P&amp;L'!$O67:$Q67)</f>
        <v/>
      </c>
      <c r="I130" s="11">
        <f>SUM('SST P&amp;L'!$O67:$Q67)</f>
        <v/>
      </c>
      <c r="J130" s="11">
        <f>SUM('HDN P&amp;L'!$O67:$Q67)</f>
        <v/>
      </c>
      <c r="K130" s="11">
        <f>SUM('NDN P&amp;L'!$O67:$Q67)</f>
        <v/>
      </c>
      <c r="L130" s="11">
        <f>SUM('SDN P&amp;L'!$O67:$Q67)</f>
        <v/>
      </c>
      <c r="M130" s="11">
        <f>SUM('LE P&amp;L'!$O67:$Q67)</f>
        <v/>
      </c>
      <c r="N130" s="11">
        <f>SUM('WH P&amp;L'!$O67:$Q67)</f>
        <v/>
      </c>
      <c r="O130" s="11">
        <f>SUM('HS P&amp;L'!$O67:$Q67)</f>
        <v/>
      </c>
      <c r="P130" s="11">
        <f>SUM('FH P&amp;L'!$O67:$Q67)</f>
        <v/>
      </c>
      <c r="Q130" s="11">
        <f>SUM('HAB P&amp;L'!$O67:$Q67)</f>
        <v/>
      </c>
      <c r="R130" s="11">
        <f>SUM('SALT P&amp;L'!$O67:$Q67)</f>
        <v/>
      </c>
      <c r="S130" s="11">
        <f>SUM('KNL HO P&amp;L'!$O67:$Q67)+SUM('CCL HO P&amp;L'!$O67:$Q67)+SUM('YBHN HO P&amp;L'!$O67:$Q67)+SUM('YBN HO P&amp;L'!$O67:$Q67)+SUM('Moe2 P&amp;L'!$O67:$Q67)</f>
        <v/>
      </c>
      <c r="T130" s="93">
        <f>SUM(B130:S130)</f>
        <v/>
      </c>
      <c r="U130" s="11">
        <f>SUM('ABA P&amp;L'!$R67:$T67)</f>
        <v/>
      </c>
      <c r="V130" s="11">
        <f>SUM('BK P&amp;L'!$R67:$T67)</f>
        <v/>
      </c>
      <c r="W130" s="11">
        <f>SUM('BW P&amp;L'!$R67:$T67)</f>
        <v/>
      </c>
      <c r="X130" s="11">
        <f>SUM('CED P&amp;L'!$R67:$T67)</f>
        <v/>
      </c>
      <c r="Y130" s="11">
        <f>SUM('HB P&amp;L'!$R67:$T67)</f>
        <v/>
      </c>
      <c r="Z130" s="11">
        <f>SUM('KIN P&amp;L'!$R67:$T67)</f>
        <v/>
      </c>
      <c r="AA130" s="11">
        <f>SUM('MER P&amp;L'!$R67:$T67)</f>
        <v/>
      </c>
      <c r="AB130" s="11">
        <f>SUM('SST P&amp;L'!$R67:$T67)</f>
        <v/>
      </c>
      <c r="AC130" s="11">
        <f>SUM('HDN P&amp;L'!$R67:$T67)</f>
        <v/>
      </c>
      <c r="AD130" s="11">
        <f>SUM('NDN P&amp;L'!$R67:$T67)</f>
        <v/>
      </c>
      <c r="AE130" s="11">
        <f>SUM('SDN P&amp;L'!$R67:$T67)</f>
        <v/>
      </c>
      <c r="AF130" s="11">
        <f>SUM('LE P&amp;L'!$R67:$T67)</f>
        <v/>
      </c>
      <c r="AG130" s="11">
        <f>SUM('WH P&amp;L'!$R67:$T67)</f>
        <v/>
      </c>
      <c r="AH130" s="11">
        <f>SUM('HS P&amp;L'!$R67:$T67)</f>
        <v/>
      </c>
      <c r="AI130" s="11">
        <f>SUM('FH P&amp;L'!$R67:$T67)</f>
        <v/>
      </c>
      <c r="AJ130" s="11">
        <f>SUM('HAB P&amp;L'!$R67:$T67)</f>
        <v/>
      </c>
      <c r="AK130" s="11">
        <f>SUM('SALT P&amp;L'!$R67:$T67)</f>
        <v/>
      </c>
      <c r="AL130" s="11">
        <f>SUM('KNL HO P&amp;L'!$R67:$T67)+SUM('CCL HO P&amp;L'!$R67:$T67)+SUM('YBHN HO P&amp;L'!$R67:$T67)+SUM('YBN HO P&amp;L'!$R67:$T67)+SUM('Moe2 P&amp;L'!$R67:$T67)</f>
        <v/>
      </c>
      <c r="AM130" s="93">
        <f>SUM(U130:AL130)</f>
        <v/>
      </c>
      <c r="AN130" s="11">
        <f>SUM('ABA P&amp;L'!$U67:$W67)</f>
        <v/>
      </c>
      <c r="AO130" s="11">
        <f>SUM('BK P&amp;L'!$U67:$W67)</f>
        <v/>
      </c>
      <c r="AP130" s="11">
        <f>SUM('BW P&amp;L'!$U67:$W67)</f>
        <v/>
      </c>
      <c r="AQ130" s="11">
        <f>SUM('CED P&amp;L'!$U67:$W67)</f>
        <v/>
      </c>
      <c r="AR130" s="11">
        <f>SUM('HB P&amp;L'!$U67:$W67)</f>
        <v/>
      </c>
      <c r="AS130" s="11">
        <f>SUM('KIN P&amp;L'!$U67:$W67)</f>
        <v/>
      </c>
      <c r="AT130" s="11">
        <f>SUM('MER P&amp;L'!$U67:$W67)</f>
        <v/>
      </c>
      <c r="AU130" s="11">
        <f>SUM('SST P&amp;L'!$U67:$W67)</f>
        <v/>
      </c>
      <c r="AV130" s="11">
        <f>SUM('HDN P&amp;L'!$U67:$W67)</f>
        <v/>
      </c>
      <c r="AW130" s="11">
        <f>SUM('NDN P&amp;L'!$U67:$W67)</f>
        <v/>
      </c>
      <c r="AX130" s="11">
        <f>SUM('SDN P&amp;L'!$U67:$W67)</f>
        <v/>
      </c>
      <c r="AY130" s="11">
        <f>SUM('LE P&amp;L'!$U67:$W67)</f>
        <v/>
      </c>
      <c r="AZ130" s="11">
        <f>SUM('WH P&amp;L'!$U67:$W67)</f>
        <v/>
      </c>
      <c r="BA130" s="11">
        <f>SUM('HS P&amp;L'!$U67:$W67)</f>
        <v/>
      </c>
      <c r="BB130" s="11">
        <f>SUM('FH P&amp;L'!$U67:$W67)</f>
        <v/>
      </c>
      <c r="BC130" s="11">
        <f>SUM('HAB P&amp;L'!$U67:$W67)</f>
        <v/>
      </c>
      <c r="BD130" s="11">
        <f>SUM('SALT P&amp;L'!$U67:$W67)</f>
        <v/>
      </c>
      <c r="BE130" s="11">
        <f>SUM('KNL HO P&amp;L'!$U67:$W67)+SUM('CCL HO P&amp;L'!$U67:$W67)+SUM('YBHN HO P&amp;L'!$U67:$W67)+SUM('YBN HO P&amp;L'!$U67:$W67)+SUM('Moe2 P&amp;L'!$U67:$W67)</f>
        <v/>
      </c>
      <c r="BF130" s="93">
        <f>SUM(AN130:BE130)</f>
        <v/>
      </c>
      <c r="BG130" s="11">
        <f>SUM('ABA P&amp;L'!$X67:$Z67)</f>
        <v/>
      </c>
      <c r="BH130" s="11">
        <f>SUM('BK P&amp;L'!$X67:$Z67)</f>
        <v/>
      </c>
      <c r="BI130" s="11">
        <f>SUM('BW P&amp;L'!$X67:$Z67)</f>
        <v/>
      </c>
      <c r="BJ130" s="11">
        <f>SUM('CED P&amp;L'!$X67:$Z67)</f>
        <v/>
      </c>
      <c r="BK130" s="11">
        <f>SUM('HB P&amp;L'!$X67:$Z67)</f>
        <v/>
      </c>
      <c r="BL130" s="11">
        <f>SUM('KIN P&amp;L'!$X67:$Z67)</f>
        <v/>
      </c>
      <c r="BM130" s="11">
        <f>SUM('MER P&amp;L'!$X67:$Z67)</f>
        <v/>
      </c>
      <c r="BN130" s="11">
        <f>SUM('SST P&amp;L'!$X67:$Z67)</f>
        <v/>
      </c>
      <c r="BO130" s="11">
        <f>SUM('HDN P&amp;L'!$X67:$Z67)</f>
        <v/>
      </c>
      <c r="BP130" s="11">
        <f>SUM('NDN P&amp;L'!$X67:$Z67)</f>
        <v/>
      </c>
      <c r="BQ130" s="11">
        <f>SUM('SDN P&amp;L'!$X67:$Z67)</f>
        <v/>
      </c>
      <c r="BR130" s="11">
        <f>SUM('LE P&amp;L'!$X67:$Z67)</f>
        <v/>
      </c>
      <c r="BS130" s="11">
        <f>SUM('WH P&amp;L'!$X67:$Z67)</f>
        <v/>
      </c>
      <c r="BT130" s="11">
        <f>SUM('HS P&amp;L'!$X67:$Z67)</f>
        <v/>
      </c>
      <c r="BU130" s="11">
        <f>SUM('FH P&amp;L'!$X67:$Z67)</f>
        <v/>
      </c>
      <c r="BV130" s="11">
        <f>SUM('HAB P&amp;L'!$X67:$Z67)</f>
        <v/>
      </c>
      <c r="BW130" s="11">
        <f>SUM('SALT P&amp;L'!$X67:$Z67)</f>
        <v/>
      </c>
      <c r="BX130" s="11">
        <f>SUM('KNL HO P&amp;L'!$X67:$Z67)+SUM('CCL HO P&amp;L'!$X67:$Z67)+SUM('YBHN HO P&amp;L'!$X67:$Z67)+SUM('YBN HO P&amp;L'!$X67:$Z67)+SUM('Moe2 P&amp;L'!$X67:$Z67)</f>
        <v/>
      </c>
      <c r="BY130" s="93">
        <f>SUM(BG130:BX130)</f>
        <v/>
      </c>
      <c r="BZ130" s="121">
        <f>BY130+BF130+AM130+T130</f>
        <v/>
      </c>
      <c r="CA130" s="98">
        <f>'GROUP TOTALS MONTHLY P&amp;L'!AB67</f>
        <v/>
      </c>
      <c r="CB130" s="94">
        <f>BZ130-CA130</f>
        <v/>
      </c>
      <c r="CC130" s="98" t="n"/>
    </row>
    <row r="131" hidden="1" s="393">
      <c r="A131" s="120" t="inlineStr">
        <is>
          <t>Finance Costs</t>
        </is>
      </c>
      <c r="B131" s="11">
        <f>SUM('ABA P&amp;L'!$O68:$Q68)</f>
        <v/>
      </c>
      <c r="C131" s="11">
        <f>SUM('BK P&amp;L'!$O68:$Q68)</f>
        <v/>
      </c>
      <c r="D131" s="11">
        <f>SUM('BW P&amp;L'!$O68:$Q68)</f>
        <v/>
      </c>
      <c r="E131" s="11">
        <f>SUM('CED P&amp;L'!$O68:$Q68)</f>
        <v/>
      </c>
      <c r="F131" s="11">
        <f>SUM('HB P&amp;L'!$O68:$Q68)</f>
        <v/>
      </c>
      <c r="G131" s="11">
        <f>SUM('KIN P&amp;L'!$O68:$Q68)</f>
        <v/>
      </c>
      <c r="H131" s="11">
        <f>SUM('MER P&amp;L'!$O68:$Q68)</f>
        <v/>
      </c>
      <c r="I131" s="11">
        <f>SUM('SST P&amp;L'!$O68:$Q68)</f>
        <v/>
      </c>
      <c r="J131" s="11">
        <f>SUM('HDN P&amp;L'!$O68:$Q68)</f>
        <v/>
      </c>
      <c r="K131" s="11">
        <f>SUM('NDN P&amp;L'!$O68:$Q68)</f>
        <v/>
      </c>
      <c r="L131" s="11">
        <f>SUM('SDN P&amp;L'!$O68:$Q68)</f>
        <v/>
      </c>
      <c r="M131" s="11">
        <f>SUM('LE P&amp;L'!$O68:$Q68)</f>
        <v/>
      </c>
      <c r="N131" s="11">
        <f>SUM('WH P&amp;L'!$O68:$Q68)</f>
        <v/>
      </c>
      <c r="O131" s="11">
        <f>SUM('HS P&amp;L'!$O68:$Q68)</f>
        <v/>
      </c>
      <c r="P131" s="11">
        <f>SUM('FH P&amp;L'!$O68:$Q68)</f>
        <v/>
      </c>
      <c r="Q131" s="11">
        <f>SUM('HAB P&amp;L'!$O68:$Q68)</f>
        <v/>
      </c>
      <c r="R131" s="11">
        <f>SUM('SALT P&amp;L'!$O68:$Q68)</f>
        <v/>
      </c>
      <c r="S131" s="11">
        <f>SUM('KNL HO P&amp;L'!$O68:$Q68)+SUM('CCL HO P&amp;L'!$O68:$Q68)+SUM('YBHN HO P&amp;L'!$O68:$Q68)+SUM('YBN HO P&amp;L'!$O68:$Q68)+SUM('Moe2 P&amp;L'!$O68:$Q68)</f>
        <v/>
      </c>
      <c r="T131" s="93">
        <f>SUM(B131:S131)</f>
        <v/>
      </c>
      <c r="U131" s="11">
        <f>SUM('ABA P&amp;L'!$R68:$T68)</f>
        <v/>
      </c>
      <c r="V131" s="11">
        <f>SUM('BK P&amp;L'!$R68:$T68)</f>
        <v/>
      </c>
      <c r="W131" s="11">
        <f>SUM('BW P&amp;L'!$R68:$T68)</f>
        <v/>
      </c>
      <c r="X131" s="11">
        <f>SUM('CED P&amp;L'!$R68:$T68)</f>
        <v/>
      </c>
      <c r="Y131" s="11">
        <f>SUM('HB P&amp;L'!$R68:$T68)</f>
        <v/>
      </c>
      <c r="Z131" s="11">
        <f>SUM('KIN P&amp;L'!$R68:$T68)</f>
        <v/>
      </c>
      <c r="AA131" s="11">
        <f>SUM('MER P&amp;L'!$R68:$T68)</f>
        <v/>
      </c>
      <c r="AB131" s="11">
        <f>SUM('SST P&amp;L'!$R68:$T68)</f>
        <v/>
      </c>
      <c r="AC131" s="11">
        <f>SUM('HDN P&amp;L'!$R68:$T68)</f>
        <v/>
      </c>
      <c r="AD131" s="11">
        <f>SUM('NDN P&amp;L'!$R68:$T68)</f>
        <v/>
      </c>
      <c r="AE131" s="11">
        <f>SUM('SDN P&amp;L'!$R68:$T68)</f>
        <v/>
      </c>
      <c r="AF131" s="11">
        <f>SUM('LE P&amp;L'!$R68:$T68)</f>
        <v/>
      </c>
      <c r="AG131" s="11">
        <f>SUM('WH P&amp;L'!$R68:$T68)</f>
        <v/>
      </c>
      <c r="AH131" s="11">
        <f>SUM('HS P&amp;L'!$R68:$T68)</f>
        <v/>
      </c>
      <c r="AI131" s="11">
        <f>SUM('FH P&amp;L'!$R68:$T68)</f>
        <v/>
      </c>
      <c r="AJ131" s="11">
        <f>SUM('HAB P&amp;L'!$R68:$T68)</f>
        <v/>
      </c>
      <c r="AK131" s="11">
        <f>SUM('SALT P&amp;L'!$R68:$T68)</f>
        <v/>
      </c>
      <c r="AL131" s="11">
        <f>SUM('KNL HO P&amp;L'!$R68:$T68)+SUM('CCL HO P&amp;L'!$R68:$T68)+SUM('YBHN HO P&amp;L'!$R68:$T68)+SUM('YBN HO P&amp;L'!$R68:$T68)+SUM('Moe2 P&amp;L'!$R68:$T68)</f>
        <v/>
      </c>
      <c r="AM131" s="93">
        <f>SUM(U131:AL131)</f>
        <v/>
      </c>
      <c r="AN131" s="11">
        <f>SUM('ABA P&amp;L'!$U68:$W68)</f>
        <v/>
      </c>
      <c r="AO131" s="11">
        <f>SUM('BK P&amp;L'!$U68:$W68)</f>
        <v/>
      </c>
      <c r="AP131" s="11">
        <f>SUM('BW P&amp;L'!$U68:$W68)</f>
        <v/>
      </c>
      <c r="AQ131" s="11">
        <f>SUM('CED P&amp;L'!$U68:$W68)</f>
        <v/>
      </c>
      <c r="AR131" s="11">
        <f>SUM('HB P&amp;L'!$U68:$W68)</f>
        <v/>
      </c>
      <c r="AS131" s="11">
        <f>SUM('KIN P&amp;L'!$U68:$W68)</f>
        <v/>
      </c>
      <c r="AT131" s="11">
        <f>SUM('MER P&amp;L'!$U68:$W68)</f>
        <v/>
      </c>
      <c r="AU131" s="11">
        <f>SUM('SST P&amp;L'!$U68:$W68)</f>
        <v/>
      </c>
      <c r="AV131" s="11">
        <f>SUM('HDN P&amp;L'!$U68:$W68)</f>
        <v/>
      </c>
      <c r="AW131" s="11">
        <f>SUM('NDN P&amp;L'!$U68:$W68)</f>
        <v/>
      </c>
      <c r="AX131" s="11">
        <f>SUM('SDN P&amp;L'!$U68:$W68)</f>
        <v/>
      </c>
      <c r="AY131" s="11">
        <f>SUM('LE P&amp;L'!$U68:$W68)</f>
        <v/>
      </c>
      <c r="AZ131" s="11">
        <f>SUM('WH P&amp;L'!$U68:$W68)</f>
        <v/>
      </c>
      <c r="BA131" s="11">
        <f>SUM('HS P&amp;L'!$U68:$W68)</f>
        <v/>
      </c>
      <c r="BB131" s="11">
        <f>SUM('FH P&amp;L'!$U68:$W68)</f>
        <v/>
      </c>
      <c r="BC131" s="11">
        <f>SUM('HAB P&amp;L'!$U68:$W68)</f>
        <v/>
      </c>
      <c r="BD131" s="11">
        <f>SUM('SALT P&amp;L'!$U68:$W68)</f>
        <v/>
      </c>
      <c r="BE131" s="11">
        <f>SUM('KNL HO P&amp;L'!$U68:$W68)+SUM('CCL HO P&amp;L'!$U68:$W68)+SUM('YBHN HO P&amp;L'!$U68:$W68)+SUM('YBN HO P&amp;L'!$U68:$W68)+SUM('Moe2 P&amp;L'!$U68:$W68)</f>
        <v/>
      </c>
      <c r="BF131" s="93">
        <f>SUM(AN131:BE131)</f>
        <v/>
      </c>
      <c r="BG131" s="11">
        <f>SUM('ABA P&amp;L'!$X68:$Z68)</f>
        <v/>
      </c>
      <c r="BH131" s="11">
        <f>SUM('BK P&amp;L'!$X68:$Z68)</f>
        <v/>
      </c>
      <c r="BI131" s="11">
        <f>SUM('BW P&amp;L'!$X68:$Z68)</f>
        <v/>
      </c>
      <c r="BJ131" s="11">
        <f>SUM('CED P&amp;L'!$X68:$Z68)</f>
        <v/>
      </c>
      <c r="BK131" s="11">
        <f>SUM('HB P&amp;L'!$X68:$Z68)</f>
        <v/>
      </c>
      <c r="BL131" s="11">
        <f>SUM('KIN P&amp;L'!$X68:$Z68)</f>
        <v/>
      </c>
      <c r="BM131" s="11">
        <f>SUM('MER P&amp;L'!$X68:$Z68)</f>
        <v/>
      </c>
      <c r="BN131" s="11">
        <f>SUM('SST P&amp;L'!$X68:$Z68)</f>
        <v/>
      </c>
      <c r="BO131" s="11">
        <f>SUM('HDN P&amp;L'!$X68:$Z68)</f>
        <v/>
      </c>
      <c r="BP131" s="11">
        <f>SUM('NDN P&amp;L'!$X68:$Z68)</f>
        <v/>
      </c>
      <c r="BQ131" s="11">
        <f>SUM('SDN P&amp;L'!$X68:$Z68)</f>
        <v/>
      </c>
      <c r="BR131" s="11">
        <f>SUM('LE P&amp;L'!$X68:$Z68)</f>
        <v/>
      </c>
      <c r="BS131" s="11">
        <f>SUM('WH P&amp;L'!$X68:$Z68)</f>
        <v/>
      </c>
      <c r="BT131" s="11">
        <f>SUM('HS P&amp;L'!$X68:$Z68)</f>
        <v/>
      </c>
      <c r="BU131" s="11">
        <f>SUM('FH P&amp;L'!$X68:$Z68)</f>
        <v/>
      </c>
      <c r="BV131" s="11">
        <f>SUM('HAB P&amp;L'!$X68:$Z68)</f>
        <v/>
      </c>
      <c r="BW131" s="11">
        <f>SUM('SALT P&amp;L'!$X68:$Z68)</f>
        <v/>
      </c>
      <c r="BX131" s="11">
        <f>SUM('KNL HO P&amp;L'!$X68:$Z68)+SUM('CCL HO P&amp;L'!$X68:$Z68)+SUM('YBHN HO P&amp;L'!$X68:$Z68)+SUM('YBN HO P&amp;L'!$X68:$Z68)+SUM('Moe2 P&amp;L'!$X68:$Z68)</f>
        <v/>
      </c>
      <c r="BY131" s="93">
        <f>SUM(BG131:BX131)</f>
        <v/>
      </c>
      <c r="BZ131" s="121">
        <f>BY131+BF131+AM131+T131</f>
        <v/>
      </c>
      <c r="CA131" s="98">
        <f>'GROUP TOTALS MONTHLY P&amp;L'!AB68</f>
        <v/>
      </c>
      <c r="CB131" s="94">
        <f>BZ131-CA131</f>
        <v/>
      </c>
      <c r="CC131" s="98" t="n"/>
    </row>
    <row r="132">
      <c r="A132" s="122" t="inlineStr">
        <is>
          <t>Total Overheads</t>
        </is>
      </c>
      <c r="B132" s="7">
        <f>SUM('ABA P&amp;L'!$O69:$Q69)</f>
        <v/>
      </c>
      <c r="C132" s="7">
        <f>SUM('BK P&amp;L'!$O69:$Q69)</f>
        <v/>
      </c>
      <c r="D132" s="7">
        <f>SUM('BW P&amp;L'!$O69:$Q69)</f>
        <v/>
      </c>
      <c r="E132" s="7">
        <f>SUM('CED P&amp;L'!$O69:$Q69)</f>
        <v/>
      </c>
      <c r="F132" s="7">
        <f>SUM('HB P&amp;L'!$O69:$Q69)</f>
        <v/>
      </c>
      <c r="G132" s="7">
        <f>SUM('KIN P&amp;L'!$O69:$Q69)</f>
        <v/>
      </c>
      <c r="H132" s="7">
        <f>SUM('MER P&amp;L'!$O69:$Q69)</f>
        <v/>
      </c>
      <c r="I132" s="7">
        <f>SUM('SST P&amp;L'!$O69:$Q69)</f>
        <v/>
      </c>
      <c r="J132" s="7">
        <f>SUM('HDN P&amp;L'!$O69:$Q69)</f>
        <v/>
      </c>
      <c r="K132" s="7">
        <f>SUM('NDN P&amp;L'!$O69:$Q69)</f>
        <v/>
      </c>
      <c r="L132" s="7">
        <f>SUM('SDN P&amp;L'!$O69:$Q69)</f>
        <v/>
      </c>
      <c r="M132" s="7">
        <f>SUM('LE P&amp;L'!$O69:$Q69)</f>
        <v/>
      </c>
      <c r="N132" s="7">
        <f>SUM('WH P&amp;L'!$O69:$Q69)</f>
        <v/>
      </c>
      <c r="O132" s="7">
        <f>SUM('HS P&amp;L'!$O69:$Q69)</f>
        <v/>
      </c>
      <c r="P132" s="7">
        <f>SUM('FH P&amp;L'!$O69:$Q69)</f>
        <v/>
      </c>
      <c r="Q132" s="7">
        <f>SUM('HAB P&amp;L'!$O69:$Q69)</f>
        <v/>
      </c>
      <c r="R132" s="7">
        <f>SUM('SALT P&amp;L'!$O69:$Q69)</f>
        <v/>
      </c>
      <c r="S132" s="7">
        <f>SUM('KNL HO P&amp;L'!$O69:$Q69)+SUM('CCL HO P&amp;L'!$O69:$Q69)+SUM('YBHN HO P&amp;L'!$O69:$Q69)+SUM('YBN HO P&amp;L'!$O69:$Q69)+SUM('Moe2 P&amp;L'!$O69:$Q69)</f>
        <v/>
      </c>
      <c r="T132" s="93">
        <f>SUM(B132:S132)</f>
        <v/>
      </c>
      <c r="U132" s="7">
        <f>SUM('ABA P&amp;L'!$R69:$T69)</f>
        <v/>
      </c>
      <c r="V132" s="7">
        <f>SUM('BK P&amp;L'!$R69:$T69)</f>
        <v/>
      </c>
      <c r="W132" s="7">
        <f>SUM('BW P&amp;L'!$R69:$T69)</f>
        <v/>
      </c>
      <c r="X132" s="7">
        <f>SUM('CED P&amp;L'!$R69:$T69)</f>
        <v/>
      </c>
      <c r="Y132" s="7">
        <f>SUM('HB P&amp;L'!$R69:$T69)</f>
        <v/>
      </c>
      <c r="Z132" s="7">
        <f>SUM('KIN P&amp;L'!$R69:$T69)</f>
        <v/>
      </c>
      <c r="AA132" s="7">
        <f>SUM('MER P&amp;L'!$R69:$T69)</f>
        <v/>
      </c>
      <c r="AB132" s="7">
        <f>SUM('SST P&amp;L'!$R69:$T69)</f>
        <v/>
      </c>
      <c r="AC132" s="7">
        <f>SUM('HDN P&amp;L'!$R69:$T69)</f>
        <v/>
      </c>
      <c r="AD132" s="7">
        <f>SUM('NDN P&amp;L'!$R69:$T69)</f>
        <v/>
      </c>
      <c r="AE132" s="7">
        <f>SUM('SDN P&amp;L'!$R69:$T69)</f>
        <v/>
      </c>
      <c r="AF132" s="7">
        <f>SUM('LE P&amp;L'!$R69:$T69)</f>
        <v/>
      </c>
      <c r="AG132" s="7">
        <f>SUM('WH P&amp;L'!$R69:$T69)</f>
        <v/>
      </c>
      <c r="AH132" s="7">
        <f>SUM('HS P&amp;L'!$R69:$T69)</f>
        <v/>
      </c>
      <c r="AI132" s="7">
        <f>SUM('FH P&amp;L'!$R69:$T69)</f>
        <v/>
      </c>
      <c r="AJ132" s="7">
        <f>SUM('HAB P&amp;L'!$R69:$T69)</f>
        <v/>
      </c>
      <c r="AK132" s="7">
        <f>SUM('SALT P&amp;L'!$R69:$T69)</f>
        <v/>
      </c>
      <c r="AL132" s="7">
        <f>SUM('KNL HO P&amp;L'!$R69:$T69)+SUM('CCL HO P&amp;L'!$R69:$T69)+SUM('YBHN HO P&amp;L'!$R69:$T69)+SUM('YBN HO P&amp;L'!$R69:$T69)+SUM('Moe2 P&amp;L'!$R69:$T69)</f>
        <v/>
      </c>
      <c r="AM132" s="93">
        <f>SUM(U132:AL132)</f>
        <v/>
      </c>
      <c r="AN132" s="7">
        <f>SUM('ABA P&amp;L'!$U69:$W69)</f>
        <v/>
      </c>
      <c r="AO132" s="7">
        <f>SUM('BK P&amp;L'!$U69:$W69)</f>
        <v/>
      </c>
      <c r="AP132" s="7">
        <f>SUM('BW P&amp;L'!$U69:$W69)</f>
        <v/>
      </c>
      <c r="AQ132" s="7">
        <f>SUM('CED P&amp;L'!$U69:$W69)</f>
        <v/>
      </c>
      <c r="AR132" s="7">
        <f>SUM('HB P&amp;L'!$U69:$W69)</f>
        <v/>
      </c>
      <c r="AS132" s="7">
        <f>SUM('KIN P&amp;L'!$U69:$W69)</f>
        <v/>
      </c>
      <c r="AT132" s="7">
        <f>SUM('MER P&amp;L'!$U69:$W69)</f>
        <v/>
      </c>
      <c r="AU132" s="7">
        <f>SUM('SST P&amp;L'!$U69:$W69)</f>
        <v/>
      </c>
      <c r="AV132" s="7">
        <f>SUM('HDN P&amp;L'!$U69:$W69)</f>
        <v/>
      </c>
      <c r="AW132" s="7">
        <f>SUM('NDN P&amp;L'!$U69:$W69)</f>
        <v/>
      </c>
      <c r="AX132" s="7">
        <f>SUM('SDN P&amp;L'!$U69:$W69)</f>
        <v/>
      </c>
      <c r="AY132" s="7">
        <f>SUM('LE P&amp;L'!$U69:$W69)</f>
        <v/>
      </c>
      <c r="AZ132" s="7">
        <f>SUM('WH P&amp;L'!$U69:$W69)</f>
        <v/>
      </c>
      <c r="BA132" s="7">
        <f>SUM('HS P&amp;L'!$U69:$W69)</f>
        <v/>
      </c>
      <c r="BB132" s="7">
        <f>SUM('FH P&amp;L'!$U69:$W69)</f>
        <v/>
      </c>
      <c r="BC132" s="7">
        <f>SUM('HAB P&amp;L'!$U69:$W69)</f>
        <v/>
      </c>
      <c r="BD132" s="7">
        <f>SUM('SALT P&amp;L'!$U69:$W69)</f>
        <v/>
      </c>
      <c r="BE132" s="7">
        <f>SUM('KNL HO P&amp;L'!$U69:$W69)+SUM('CCL HO P&amp;L'!$U69:$W69)+SUM('YBHN HO P&amp;L'!$U69:$W69)+SUM('YBN HO P&amp;L'!$U69:$W69)+SUM('Moe2 P&amp;L'!$U69:$W69)</f>
        <v/>
      </c>
      <c r="BF132" s="93">
        <f>SUM(AN132:BE132)</f>
        <v/>
      </c>
      <c r="BG132" s="7">
        <f>SUM('ABA P&amp;L'!$X69:$Z69)</f>
        <v/>
      </c>
      <c r="BH132" s="7">
        <f>SUM('BK P&amp;L'!$X69:$Z69)</f>
        <v/>
      </c>
      <c r="BI132" s="7">
        <f>SUM('BW P&amp;L'!$X69:$Z69)</f>
        <v/>
      </c>
      <c r="BJ132" s="7">
        <f>SUM('CED P&amp;L'!$X69:$Z69)</f>
        <v/>
      </c>
      <c r="BK132" s="7">
        <f>SUM('HB P&amp;L'!$X69:$Z69)</f>
        <v/>
      </c>
      <c r="BL132" s="7">
        <f>SUM('KIN P&amp;L'!$X69:$Z69)</f>
        <v/>
      </c>
      <c r="BM132" s="7">
        <f>SUM('MER P&amp;L'!$X69:$Z69)</f>
        <v/>
      </c>
      <c r="BN132" s="7">
        <f>SUM('SST P&amp;L'!$X69:$Z69)</f>
        <v/>
      </c>
      <c r="BO132" s="7">
        <f>SUM('HDN P&amp;L'!$X69:$Z69)</f>
        <v/>
      </c>
      <c r="BP132" s="7">
        <f>SUM('NDN P&amp;L'!$X69:$Z69)</f>
        <v/>
      </c>
      <c r="BQ132" s="7">
        <f>SUM('SDN P&amp;L'!$X69:$Z69)</f>
        <v/>
      </c>
      <c r="BR132" s="7">
        <f>SUM('LE P&amp;L'!$X69:$Z69)</f>
        <v/>
      </c>
      <c r="BS132" s="7">
        <f>SUM('WH P&amp;L'!$X69:$Z69)</f>
        <v/>
      </c>
      <c r="BT132" s="7">
        <f>SUM('HS P&amp;L'!$X69:$Z69)</f>
        <v/>
      </c>
      <c r="BU132" s="7">
        <f>SUM('FH P&amp;L'!$X69:$Z69)</f>
        <v/>
      </c>
      <c r="BV132" s="7">
        <f>SUM('HAB P&amp;L'!$X69:$Z69)</f>
        <v/>
      </c>
      <c r="BW132" s="7">
        <f>SUM('SALT P&amp;L'!$X69:$Z69)</f>
        <v/>
      </c>
      <c r="BX132" s="7">
        <f>SUM('KNL HO P&amp;L'!$X69:$Z69)+SUM('CCL HO P&amp;L'!$X69:$Z69)+SUM('YBHN HO P&amp;L'!$X69:$Z69)+SUM('YBN HO P&amp;L'!$X69:$Z69)+SUM('Moe2 P&amp;L'!$X69:$Z69)</f>
        <v/>
      </c>
      <c r="BY132" s="93">
        <f>SUM(BG132:BX132)</f>
        <v/>
      </c>
      <c r="BZ132" s="121">
        <f>BY132+BF132+AM132+T132</f>
        <v/>
      </c>
      <c r="CA132" s="98">
        <f>'GROUP TOTALS MONTHLY P&amp;L'!AB69</f>
        <v/>
      </c>
      <c r="CB132" s="94">
        <f>BZ132-CA132</f>
        <v/>
      </c>
      <c r="CC132" s="98" t="n"/>
    </row>
    <row r="133" ht="15.75" customHeight="1" s="393" thickBot="1">
      <c r="A133" s="124" t="inlineStr">
        <is>
          <t>EBITDA</t>
        </is>
      </c>
      <c r="B133" s="125">
        <f>B113-B132</f>
        <v/>
      </c>
      <c r="C133" s="125">
        <f>C113-C132</f>
        <v/>
      </c>
      <c r="D133" s="125">
        <f>D113-D132</f>
        <v/>
      </c>
      <c r="E133" s="125">
        <f>E113-E132</f>
        <v/>
      </c>
      <c r="F133" s="125">
        <f>F113-F132</f>
        <v/>
      </c>
      <c r="G133" s="125">
        <f>G113-G132</f>
        <v/>
      </c>
      <c r="H133" s="125">
        <f>H113-H132</f>
        <v/>
      </c>
      <c r="I133" s="125">
        <f>I113-I132</f>
        <v/>
      </c>
      <c r="J133" s="125">
        <f>J113-J132</f>
        <v/>
      </c>
      <c r="K133" s="125">
        <f>K113-K132</f>
        <v/>
      </c>
      <c r="L133" s="125">
        <f>L113-L132</f>
        <v/>
      </c>
      <c r="M133" s="125">
        <f>M113-M132</f>
        <v/>
      </c>
      <c r="N133" s="125">
        <f>N113-N132</f>
        <v/>
      </c>
      <c r="O133" s="125">
        <f>O113-O132</f>
        <v/>
      </c>
      <c r="P133" s="125">
        <f>P113-P132</f>
        <v/>
      </c>
      <c r="Q133" s="125">
        <f>Q113-Q132</f>
        <v/>
      </c>
      <c r="R133" s="125">
        <f>R113-R132</f>
        <v/>
      </c>
      <c r="S133" s="125">
        <f>S113-S132</f>
        <v/>
      </c>
      <c r="T133" s="126">
        <f>SUM(B133:S133)</f>
        <v/>
      </c>
      <c r="U133" s="125">
        <f>U113-U132</f>
        <v/>
      </c>
      <c r="V133" s="125">
        <f>V113-V132</f>
        <v/>
      </c>
      <c r="W133" s="125">
        <f>W113-W132</f>
        <v/>
      </c>
      <c r="X133" s="125">
        <f>X113-X132</f>
        <v/>
      </c>
      <c r="Y133" s="125">
        <f>Y113-Y132</f>
        <v/>
      </c>
      <c r="Z133" s="125">
        <f>Z113-Z132</f>
        <v/>
      </c>
      <c r="AA133" s="125">
        <f>AA113-AA132</f>
        <v/>
      </c>
      <c r="AB133" s="125">
        <f>AB113-AB132</f>
        <v/>
      </c>
      <c r="AC133" s="125">
        <f>AC113-AC132</f>
        <v/>
      </c>
      <c r="AD133" s="125">
        <f>AD113-AD132</f>
        <v/>
      </c>
      <c r="AE133" s="125">
        <f>AE113-AE132</f>
        <v/>
      </c>
      <c r="AF133" s="125">
        <f>AF113-AF132</f>
        <v/>
      </c>
      <c r="AG133" s="125">
        <f>AG113-AG132</f>
        <v/>
      </c>
      <c r="AH133" s="125">
        <f>AH113-AH132</f>
        <v/>
      </c>
      <c r="AI133" s="125">
        <f>AI113-AI132</f>
        <v/>
      </c>
      <c r="AJ133" s="125">
        <f>AJ113-AJ132</f>
        <v/>
      </c>
      <c r="AK133" s="125">
        <f>AK113-AK132</f>
        <v/>
      </c>
      <c r="AL133" s="125">
        <f>AL113-AL132</f>
        <v/>
      </c>
      <c r="AM133" s="126">
        <f>SUM(U133:AL133)</f>
        <v/>
      </c>
      <c r="AN133" s="125">
        <f>AN113-AN132</f>
        <v/>
      </c>
      <c r="AO133" s="125">
        <f>AO113-AO132</f>
        <v/>
      </c>
      <c r="AP133" s="125">
        <f>AP113-AP132</f>
        <v/>
      </c>
      <c r="AQ133" s="125">
        <f>AQ113-AQ132</f>
        <v/>
      </c>
      <c r="AR133" s="125">
        <f>AR113-AR132</f>
        <v/>
      </c>
      <c r="AS133" s="125">
        <f>AS113-AS132</f>
        <v/>
      </c>
      <c r="AT133" s="125">
        <f>AT113-AT132</f>
        <v/>
      </c>
      <c r="AU133" s="125">
        <f>AU113-AU132</f>
        <v/>
      </c>
      <c r="AV133" s="125">
        <f>AV113-AV132</f>
        <v/>
      </c>
      <c r="AW133" s="125">
        <f>AW113-AW132</f>
        <v/>
      </c>
      <c r="AX133" s="125">
        <f>AX113-AX132</f>
        <v/>
      </c>
      <c r="AY133" s="125">
        <f>AY113-AY132</f>
        <v/>
      </c>
      <c r="AZ133" s="125">
        <f>AZ113-AZ132</f>
        <v/>
      </c>
      <c r="BA133" s="125">
        <f>BA113-BA132</f>
        <v/>
      </c>
      <c r="BB133" s="125">
        <f>BB113-BB132</f>
        <v/>
      </c>
      <c r="BC133" s="125">
        <f>BC113-BC132</f>
        <v/>
      </c>
      <c r="BD133" s="125">
        <f>BD113-BD132</f>
        <v/>
      </c>
      <c r="BE133" s="125">
        <f>BE113-BE132</f>
        <v/>
      </c>
      <c r="BF133" s="126">
        <f>SUM(AN133:BE133)</f>
        <v/>
      </c>
      <c r="BG133" s="125">
        <f>BG113-BG132</f>
        <v/>
      </c>
      <c r="BH133" s="125">
        <f>BH113-BH132</f>
        <v/>
      </c>
      <c r="BI133" s="125">
        <f>BI113-BI132</f>
        <v/>
      </c>
      <c r="BJ133" s="125">
        <f>BJ113-BJ132</f>
        <v/>
      </c>
      <c r="BK133" s="125">
        <f>BK113-BK132</f>
        <v/>
      </c>
      <c r="BL133" s="125">
        <f>BL113-BL132</f>
        <v/>
      </c>
      <c r="BM133" s="125">
        <f>BM113-BM132</f>
        <v/>
      </c>
      <c r="BN133" s="125">
        <f>BN113-BN132</f>
        <v/>
      </c>
      <c r="BO133" s="125">
        <f>BO113-BO132</f>
        <v/>
      </c>
      <c r="BP133" s="125">
        <f>BP113-BP132</f>
        <v/>
      </c>
      <c r="BQ133" s="125">
        <f>BQ113-BQ132</f>
        <v/>
      </c>
      <c r="BR133" s="125">
        <f>BR113-BR132</f>
        <v/>
      </c>
      <c r="BS133" s="125">
        <f>BS113-BS132</f>
        <v/>
      </c>
      <c r="BT133" s="125">
        <f>BT113-BT132</f>
        <v/>
      </c>
      <c r="BU133" s="125">
        <f>BU113-BU132</f>
        <v/>
      </c>
      <c r="BV133" s="125">
        <f>BV113-BV132</f>
        <v/>
      </c>
      <c r="BW133" s="125">
        <f>BW113-BW132</f>
        <v/>
      </c>
      <c r="BX133" s="125">
        <f>BX113-BX132</f>
        <v/>
      </c>
      <c r="BY133" s="126">
        <f>SUM(BG133:BX133)</f>
        <v/>
      </c>
      <c r="BZ133" s="127">
        <f>BY133+BF133+AM133+T133</f>
        <v/>
      </c>
      <c r="CA133" s="98">
        <f>'GROUP TOTALS MONTHLY P&amp;L'!AB70</f>
        <v/>
      </c>
      <c r="CB133" s="94">
        <f>BZ133-CA133</f>
        <v/>
      </c>
      <c r="CC133" s="98" t="n"/>
    </row>
    <row r="135" ht="15.75" customHeight="1" s="393" thickBot="1"/>
    <row r="136" ht="21" customHeight="1" s="393">
      <c r="A136" s="114" t="inlineStr">
        <is>
          <t>2026 v 2025</t>
        </is>
      </c>
      <c r="B136" s="115" t="inlineStr">
        <is>
          <t>Q1</t>
        </is>
      </c>
      <c r="C136" s="115" t="n"/>
      <c r="D136" s="115" t="n"/>
      <c r="E136" s="115" t="n"/>
      <c r="F136" s="115" t="n"/>
      <c r="G136" s="115" t="n"/>
      <c r="H136" s="115" t="n"/>
      <c r="I136" s="115" t="n"/>
      <c r="J136" s="115" t="n"/>
      <c r="K136" s="115" t="n"/>
      <c r="L136" s="115" t="n"/>
      <c r="M136" s="115" t="n"/>
      <c r="N136" s="115" t="n"/>
      <c r="O136" s="115" t="n"/>
      <c r="P136" s="115" t="n"/>
      <c r="Q136" s="115" t="n"/>
      <c r="R136" s="115" t="n"/>
      <c r="S136" s="115" t="n"/>
      <c r="T136" s="128" t="n"/>
      <c r="U136" s="115" t="inlineStr">
        <is>
          <t>Q2</t>
        </is>
      </c>
      <c r="V136" s="115" t="inlineStr">
        <is>
          <t>FORECAST DATA</t>
        </is>
      </c>
      <c r="W136" s="115" t="n"/>
      <c r="X136" s="115" t="n"/>
      <c r="Y136" s="115" t="n"/>
      <c r="Z136" s="115" t="n"/>
      <c r="AA136" s="115" t="n"/>
      <c r="AB136" s="115" t="n"/>
      <c r="AC136" s="115" t="n"/>
      <c r="AD136" s="115" t="n"/>
      <c r="AE136" s="115" t="n"/>
      <c r="AF136" s="115" t="n"/>
      <c r="AG136" s="115" t="n"/>
      <c r="AH136" s="115" t="n"/>
      <c r="AI136" s="115" t="n"/>
      <c r="AJ136" s="115" t="n"/>
      <c r="AK136" s="115" t="n"/>
      <c r="AL136" s="115" t="n"/>
      <c r="AM136" s="128" t="n"/>
      <c r="AN136" s="115" t="inlineStr">
        <is>
          <t>Q3</t>
        </is>
      </c>
      <c r="AO136" s="115" t="inlineStr">
        <is>
          <t>FORECAST DATA</t>
        </is>
      </c>
      <c r="AP136" s="115" t="n"/>
      <c r="AQ136" s="115" t="n"/>
      <c r="AR136" s="115" t="n"/>
      <c r="AS136" s="115" t="n"/>
      <c r="AT136" s="115" t="n"/>
      <c r="AU136" s="115" t="n"/>
      <c r="AV136" s="115" t="n"/>
      <c r="AW136" s="115" t="n"/>
      <c r="AX136" s="115" t="n"/>
      <c r="AY136" s="115" t="n"/>
      <c r="AZ136" s="115" t="n"/>
      <c r="BA136" s="115" t="n"/>
      <c r="BB136" s="115" t="n"/>
      <c r="BC136" s="115" t="n"/>
      <c r="BD136" s="115" t="n"/>
      <c r="BE136" s="115" t="n"/>
      <c r="BF136" s="128" t="n"/>
      <c r="BG136" s="115" t="inlineStr">
        <is>
          <t>Q4</t>
        </is>
      </c>
      <c r="BH136" s="115" t="inlineStr">
        <is>
          <t>FORECAST DATA</t>
        </is>
      </c>
      <c r="BI136" s="115" t="n"/>
      <c r="BJ136" s="115" t="n"/>
      <c r="BK136" s="115" t="n"/>
      <c r="BL136" s="115" t="n"/>
      <c r="BM136" s="115" t="n"/>
      <c r="BN136" s="115" t="n"/>
      <c r="BO136" s="115" t="n"/>
      <c r="BP136" s="115" t="n"/>
      <c r="BQ136" s="115" t="n"/>
      <c r="BR136" s="115" t="n"/>
      <c r="BS136" s="115" t="n"/>
      <c r="BT136" s="115" t="n"/>
      <c r="BU136" s="115" t="n"/>
      <c r="BV136" s="115" t="n"/>
      <c r="BW136" s="115" t="n"/>
      <c r="BX136" s="115" t="n"/>
      <c r="BY136" s="128" t="n"/>
      <c r="BZ136" s="129" t="n"/>
    </row>
    <row r="137" ht="31.5" customHeight="1" s="393">
      <c r="A137" s="130" t="n"/>
      <c r="B137" s="88" t="inlineStr">
        <is>
          <t>Abacus</t>
        </is>
      </c>
      <c r="C137" s="88" t="inlineStr">
        <is>
          <t>Bees Knees</t>
        </is>
      </c>
      <c r="D137" s="88" t="inlineStr">
        <is>
          <t>Bramleywood</t>
        </is>
      </c>
      <c r="E137" s="88" t="inlineStr">
        <is>
          <t>Cedars</t>
        </is>
      </c>
      <c r="F137" s="88" t="inlineStr">
        <is>
          <t>Hazebrouck</t>
        </is>
      </c>
      <c r="G137" s="88" t="inlineStr">
        <is>
          <t>Kingsclere</t>
        </is>
      </c>
      <c r="H137" s="88" t="inlineStr">
        <is>
          <t>Merrydale</t>
        </is>
      </c>
      <c r="I137" s="88" t="inlineStr">
        <is>
          <t>Stepping Stones</t>
        </is>
      </c>
      <c r="J137" s="88" t="inlineStr">
        <is>
          <t>Happitots</t>
        </is>
      </c>
      <c r="K137" s="88" t="inlineStr">
        <is>
          <t>Northumberland</t>
        </is>
      </c>
      <c r="L137" s="88" t="inlineStr">
        <is>
          <t>Smart Tots</t>
        </is>
      </c>
      <c r="M137" s="88" t="inlineStr">
        <is>
          <t>Lower Earley</t>
        </is>
      </c>
      <c r="N137" s="88" t="inlineStr">
        <is>
          <t>Woosehill</t>
        </is>
      </c>
      <c r="O137" s="88" t="inlineStr">
        <is>
          <t>Our Den</t>
        </is>
      </c>
      <c r="P137" s="88" t="inlineStr">
        <is>
          <t>Finchampstead</t>
        </is>
      </c>
      <c r="Q137" s="88" t="inlineStr">
        <is>
          <t>Boot Farm</t>
        </is>
      </c>
      <c r="R137" s="88" t="inlineStr">
        <is>
          <t>Saltway</t>
        </is>
      </c>
      <c r="S137" s="88" t="inlineStr">
        <is>
          <t>Head Office &amp; Misc</t>
        </is>
      </c>
      <c r="T137" s="90" t="inlineStr">
        <is>
          <t>Totals</t>
        </is>
      </c>
      <c r="U137" s="88" t="inlineStr">
        <is>
          <t>Abacus</t>
        </is>
      </c>
      <c r="V137" s="88" t="inlineStr">
        <is>
          <t>Bees Knees</t>
        </is>
      </c>
      <c r="W137" s="88" t="inlineStr">
        <is>
          <t>Bramleywood</t>
        </is>
      </c>
      <c r="X137" s="88" t="inlineStr">
        <is>
          <t>Cedars</t>
        </is>
      </c>
      <c r="Y137" s="88" t="inlineStr">
        <is>
          <t>Hazebrouck</t>
        </is>
      </c>
      <c r="Z137" s="88" t="inlineStr">
        <is>
          <t>Kingsclere</t>
        </is>
      </c>
      <c r="AA137" s="88" t="inlineStr">
        <is>
          <t>Merrydale</t>
        </is>
      </c>
      <c r="AB137" s="88" t="inlineStr">
        <is>
          <t>Stepping Stones</t>
        </is>
      </c>
      <c r="AC137" s="88" t="inlineStr">
        <is>
          <t>Happitots</t>
        </is>
      </c>
      <c r="AD137" s="88" t="inlineStr">
        <is>
          <t>Northumberland</t>
        </is>
      </c>
      <c r="AE137" s="88" t="inlineStr">
        <is>
          <t>Smart Tots</t>
        </is>
      </c>
      <c r="AF137" s="88" t="inlineStr">
        <is>
          <t>Lower Earley</t>
        </is>
      </c>
      <c r="AG137" s="88" t="inlineStr">
        <is>
          <t>Woosehill</t>
        </is>
      </c>
      <c r="AH137" s="88" t="inlineStr">
        <is>
          <t>Our Den</t>
        </is>
      </c>
      <c r="AI137" s="88" t="inlineStr">
        <is>
          <t>Finchampstead</t>
        </is>
      </c>
      <c r="AJ137" s="88" t="inlineStr">
        <is>
          <t>Boot Farm</t>
        </is>
      </c>
      <c r="AK137" s="88" t="inlineStr">
        <is>
          <t>Saltway</t>
        </is>
      </c>
      <c r="AL137" s="88" t="inlineStr">
        <is>
          <t>Head Office &amp; Misc</t>
        </is>
      </c>
      <c r="AM137" s="90" t="inlineStr">
        <is>
          <t>Totals</t>
        </is>
      </c>
      <c r="AN137" s="88" t="inlineStr">
        <is>
          <t>Abacus</t>
        </is>
      </c>
      <c r="AO137" s="88" t="inlineStr">
        <is>
          <t>Bees Knees</t>
        </is>
      </c>
      <c r="AP137" s="88" t="inlineStr">
        <is>
          <t>Bramleywood</t>
        </is>
      </c>
      <c r="AQ137" s="88" t="inlineStr">
        <is>
          <t>Cedars</t>
        </is>
      </c>
      <c r="AR137" s="88" t="inlineStr">
        <is>
          <t>Hazebrouck</t>
        </is>
      </c>
      <c r="AS137" s="88" t="inlineStr">
        <is>
          <t>Kingsclere</t>
        </is>
      </c>
      <c r="AT137" s="88" t="inlineStr">
        <is>
          <t>Merrydale</t>
        </is>
      </c>
      <c r="AU137" s="88" t="inlineStr">
        <is>
          <t>Stepping Stones</t>
        </is>
      </c>
      <c r="AV137" s="88" t="inlineStr">
        <is>
          <t>Happitots</t>
        </is>
      </c>
      <c r="AW137" s="88" t="inlineStr">
        <is>
          <t>Northumberland</t>
        </is>
      </c>
      <c r="AX137" s="88" t="inlineStr">
        <is>
          <t>Smart Tots</t>
        </is>
      </c>
      <c r="AY137" s="88" t="inlineStr">
        <is>
          <t>Lower Earley</t>
        </is>
      </c>
      <c r="AZ137" s="88" t="inlineStr">
        <is>
          <t>Woosehill</t>
        </is>
      </c>
      <c r="BA137" s="88" t="inlineStr">
        <is>
          <t>Our Den</t>
        </is>
      </c>
      <c r="BB137" s="88" t="inlineStr">
        <is>
          <t>Finchampstead</t>
        </is>
      </c>
      <c r="BC137" s="88" t="inlineStr">
        <is>
          <t>Boot Farm</t>
        </is>
      </c>
      <c r="BD137" s="88" t="inlineStr">
        <is>
          <t>Saltway</t>
        </is>
      </c>
      <c r="BE137" s="88" t="inlineStr">
        <is>
          <t>Head Office &amp; Misc</t>
        </is>
      </c>
      <c r="BF137" s="90" t="inlineStr">
        <is>
          <t>Totals</t>
        </is>
      </c>
      <c r="BG137" s="88" t="inlineStr">
        <is>
          <t>Abacus</t>
        </is>
      </c>
      <c r="BH137" s="88" t="inlineStr">
        <is>
          <t>Bees Knees</t>
        </is>
      </c>
      <c r="BI137" s="88" t="inlineStr">
        <is>
          <t>Bramleywood</t>
        </is>
      </c>
      <c r="BJ137" s="88" t="inlineStr">
        <is>
          <t>Cedars</t>
        </is>
      </c>
      <c r="BK137" s="88" t="inlineStr">
        <is>
          <t>Hazebrouck</t>
        </is>
      </c>
      <c r="BL137" s="88" t="inlineStr">
        <is>
          <t>Kingsclere</t>
        </is>
      </c>
      <c r="BM137" s="88" t="inlineStr">
        <is>
          <t>Merrydale</t>
        </is>
      </c>
      <c r="BN137" s="88" t="inlineStr">
        <is>
          <t>Stepping Stones</t>
        </is>
      </c>
      <c r="BO137" s="88" t="inlineStr">
        <is>
          <t>Happitots</t>
        </is>
      </c>
      <c r="BP137" s="88" t="inlineStr">
        <is>
          <t>Northumberland</t>
        </is>
      </c>
      <c r="BQ137" s="88" t="inlineStr">
        <is>
          <t>Smart Tots</t>
        </is>
      </c>
      <c r="BR137" s="88" t="inlineStr">
        <is>
          <t>Lower Earley</t>
        </is>
      </c>
      <c r="BS137" s="88" t="inlineStr">
        <is>
          <t>Woosehill</t>
        </is>
      </c>
      <c r="BT137" s="88" t="inlineStr">
        <is>
          <t>Our Den</t>
        </is>
      </c>
      <c r="BU137" s="88" t="inlineStr">
        <is>
          <t>Finchampstead</t>
        </is>
      </c>
      <c r="BV137" s="88" t="inlineStr">
        <is>
          <t>Boot Farm</t>
        </is>
      </c>
      <c r="BW137" s="88" t="inlineStr">
        <is>
          <t>Saltway</t>
        </is>
      </c>
      <c r="BX137" s="88" t="inlineStr">
        <is>
          <t>Head Office &amp; Misc</t>
        </is>
      </c>
      <c r="BY137" s="90" t="inlineStr">
        <is>
          <t>Totals</t>
        </is>
      </c>
      <c r="BZ137" s="117" t="inlineStr">
        <is>
          <t>Year Total</t>
        </is>
      </c>
    </row>
    <row r="138">
      <c r="A138" s="120" t="inlineStr">
        <is>
          <t>Fee Income Regular</t>
        </is>
      </c>
      <c r="B138" s="94">
        <f>B73-B7</f>
        <v/>
      </c>
      <c r="C138" s="94">
        <f>C73-C7</f>
        <v/>
      </c>
      <c r="D138" s="94">
        <f>D73-D7</f>
        <v/>
      </c>
      <c r="E138" s="94">
        <f>E73-E7</f>
        <v/>
      </c>
      <c r="F138" s="94">
        <f>F73-F7</f>
        <v/>
      </c>
      <c r="G138" s="94">
        <f>G73-G7</f>
        <v/>
      </c>
      <c r="H138" s="94">
        <f>H73-H7</f>
        <v/>
      </c>
      <c r="I138" s="94">
        <f>I73-I7</f>
        <v/>
      </c>
      <c r="J138" s="94">
        <f>J73-J7</f>
        <v/>
      </c>
      <c r="K138" s="94">
        <f>K73-K7</f>
        <v/>
      </c>
      <c r="L138" s="94">
        <f>L73-L7</f>
        <v/>
      </c>
      <c r="M138" s="94">
        <f>M73-M7</f>
        <v/>
      </c>
      <c r="N138" s="94">
        <f>N73-N7</f>
        <v/>
      </c>
      <c r="O138" s="94">
        <f>O73-O7</f>
        <v/>
      </c>
      <c r="P138" s="94">
        <f>P73-P7</f>
        <v/>
      </c>
      <c r="Q138" s="94">
        <f>Q73-Q7</f>
        <v/>
      </c>
      <c r="R138" s="94">
        <f>R73-R7</f>
        <v/>
      </c>
      <c r="S138" s="94">
        <f>S73-S7</f>
        <v/>
      </c>
      <c r="T138" s="131">
        <f>T73-T7</f>
        <v/>
      </c>
      <c r="U138" s="94">
        <f>U73-U7</f>
        <v/>
      </c>
      <c r="V138" s="94">
        <f>V73-V7</f>
        <v/>
      </c>
      <c r="W138" s="94">
        <f>W73-W7</f>
        <v/>
      </c>
      <c r="X138" s="94">
        <f>X73-X7</f>
        <v/>
      </c>
      <c r="Y138" s="94">
        <f>Y73-Y7</f>
        <v/>
      </c>
      <c r="Z138" s="94">
        <f>Z73-Z7</f>
        <v/>
      </c>
      <c r="AA138" s="94">
        <f>AA73-AA7</f>
        <v/>
      </c>
      <c r="AB138" s="94">
        <f>AB73-AB7</f>
        <v/>
      </c>
      <c r="AC138" s="94">
        <f>AC73-AC7</f>
        <v/>
      </c>
      <c r="AD138" s="94">
        <f>AD73-AD7</f>
        <v/>
      </c>
      <c r="AE138" s="94">
        <f>AE73-AE7</f>
        <v/>
      </c>
      <c r="AF138" s="94">
        <f>AF73-AF7</f>
        <v/>
      </c>
      <c r="AG138" s="94">
        <f>AG73-AG7</f>
        <v/>
      </c>
      <c r="AH138" s="94">
        <f>AH73-AH7</f>
        <v/>
      </c>
      <c r="AI138" s="94">
        <f>AI73-AI7</f>
        <v/>
      </c>
      <c r="AJ138" s="94">
        <f>AJ73-AJ7</f>
        <v/>
      </c>
      <c r="AK138" s="94">
        <f>AK73-AK7</f>
        <v/>
      </c>
      <c r="AL138" s="94">
        <f>AL73-AL7</f>
        <v/>
      </c>
      <c r="AM138" s="131">
        <f>AM73-AM7</f>
        <v/>
      </c>
      <c r="AN138" s="94">
        <f>AN73-AN7</f>
        <v/>
      </c>
      <c r="AO138" s="94">
        <f>AO73-AO7</f>
        <v/>
      </c>
      <c r="AP138" s="94">
        <f>AP73-AP7</f>
        <v/>
      </c>
      <c r="AQ138" s="94">
        <f>AQ73-AQ7</f>
        <v/>
      </c>
      <c r="AR138" s="94">
        <f>AR73-AR7</f>
        <v/>
      </c>
      <c r="AS138" s="94">
        <f>AS73-AS7</f>
        <v/>
      </c>
      <c r="AT138" s="94">
        <f>AT73-AT7</f>
        <v/>
      </c>
      <c r="AU138" s="94">
        <f>AU73-AU7</f>
        <v/>
      </c>
      <c r="AV138" s="94">
        <f>AV73-AV7</f>
        <v/>
      </c>
      <c r="AW138" s="94">
        <f>AW73-AW7</f>
        <v/>
      </c>
      <c r="AX138" s="94">
        <f>AX73-AX7</f>
        <v/>
      </c>
      <c r="AY138" s="94">
        <f>AY73-AY7</f>
        <v/>
      </c>
      <c r="AZ138" s="94">
        <f>AZ73-AZ7</f>
        <v/>
      </c>
      <c r="BA138" s="94">
        <f>BA73-BA7</f>
        <v/>
      </c>
      <c r="BB138" s="94">
        <f>BB73-BB7</f>
        <v/>
      </c>
      <c r="BC138" s="94">
        <f>BC73-BC7</f>
        <v/>
      </c>
      <c r="BD138" s="94">
        <f>BD73-BD7</f>
        <v/>
      </c>
      <c r="BE138" s="94">
        <f>BE73-BE7</f>
        <v/>
      </c>
      <c r="BF138" s="131">
        <f>BF73-BF7</f>
        <v/>
      </c>
      <c r="BG138" s="94">
        <f>BG73-BG7</f>
        <v/>
      </c>
      <c r="BH138" s="94">
        <f>BH73-BH7</f>
        <v/>
      </c>
      <c r="BI138" s="94">
        <f>BI73-BI7</f>
        <v/>
      </c>
      <c r="BJ138" s="94">
        <f>BJ73-BJ7</f>
        <v/>
      </c>
      <c r="BK138" s="94">
        <f>BK73-BK7</f>
        <v/>
      </c>
      <c r="BL138" s="94">
        <f>BL73-BL7</f>
        <v/>
      </c>
      <c r="BM138" s="94">
        <f>BM73-BM7</f>
        <v/>
      </c>
      <c r="BN138" s="94">
        <f>BN73-BN7</f>
        <v/>
      </c>
      <c r="BO138" s="94">
        <f>BO73-BO7</f>
        <v/>
      </c>
      <c r="BP138" s="94">
        <f>BP73-BP7</f>
        <v/>
      </c>
      <c r="BQ138" s="94">
        <f>BQ73-BQ7</f>
        <v/>
      </c>
      <c r="BR138" s="94">
        <f>BR73-BR7</f>
        <v/>
      </c>
      <c r="BS138" s="94">
        <f>BS73-BS7</f>
        <v/>
      </c>
      <c r="BT138" s="94">
        <f>BT73-BT7</f>
        <v/>
      </c>
      <c r="BU138" s="94">
        <f>BU73-BU7</f>
        <v/>
      </c>
      <c r="BV138" s="94">
        <f>BV73-BV7</f>
        <v/>
      </c>
      <c r="BW138" s="94">
        <f>BW73-BW7</f>
        <v/>
      </c>
      <c r="BX138" s="94">
        <f>BX73-BX7</f>
        <v/>
      </c>
      <c r="BY138" s="131">
        <f>BY73-BY7</f>
        <v/>
      </c>
      <c r="BZ138" s="121">
        <f>BZ73-BZ7</f>
        <v/>
      </c>
      <c r="CA138" s="94" t="n"/>
      <c r="CB138" s="94" t="n"/>
    </row>
    <row r="139">
      <c r="A139" s="120" t="inlineStr">
        <is>
          <t>EEEF Embedded</t>
        </is>
      </c>
      <c r="B139" s="94">
        <f>B74-B8</f>
        <v/>
      </c>
      <c r="C139" s="94">
        <f>C74-C8</f>
        <v/>
      </c>
      <c r="D139" s="94">
        <f>D74-D8</f>
        <v/>
      </c>
      <c r="E139" s="94">
        <f>E74-E8</f>
        <v/>
      </c>
      <c r="F139" s="94">
        <f>F74-F8</f>
        <v/>
      </c>
      <c r="G139" s="94">
        <f>G74-G8</f>
        <v/>
      </c>
      <c r="H139" s="94">
        <f>H74-H8</f>
        <v/>
      </c>
      <c r="I139" s="94">
        <f>I74-I8</f>
        <v/>
      </c>
      <c r="J139" s="94">
        <f>J74-J8</f>
        <v/>
      </c>
      <c r="K139" s="94">
        <f>K74-K8</f>
        <v/>
      </c>
      <c r="L139" s="94">
        <f>L74-L8</f>
        <v/>
      </c>
      <c r="M139" s="94">
        <f>M74-M8</f>
        <v/>
      </c>
      <c r="N139" s="94">
        <f>N74-N8</f>
        <v/>
      </c>
      <c r="O139" s="94">
        <f>O74-O8</f>
        <v/>
      </c>
      <c r="P139" s="94">
        <f>P74-P8</f>
        <v/>
      </c>
      <c r="Q139" s="94">
        <f>Q74-Q8</f>
        <v/>
      </c>
      <c r="R139" s="94">
        <f>R74-R8</f>
        <v/>
      </c>
      <c r="S139" s="94">
        <f>S74-S8</f>
        <v/>
      </c>
      <c r="T139" s="131">
        <f>T74-T8</f>
        <v/>
      </c>
      <c r="U139" s="94">
        <f>U74-U8</f>
        <v/>
      </c>
      <c r="V139" s="94">
        <f>V74-V8</f>
        <v/>
      </c>
      <c r="W139" s="94">
        <f>W74-W8</f>
        <v/>
      </c>
      <c r="X139" s="94">
        <f>X74-X8</f>
        <v/>
      </c>
      <c r="Y139" s="94">
        <f>Y74-Y8</f>
        <v/>
      </c>
      <c r="Z139" s="94">
        <f>Z74-Z8</f>
        <v/>
      </c>
      <c r="AA139" s="94">
        <f>AA74-AA8</f>
        <v/>
      </c>
      <c r="AB139" s="94">
        <f>AB74-AB8</f>
        <v/>
      </c>
      <c r="AC139" s="94">
        <f>AC74-AC8</f>
        <v/>
      </c>
      <c r="AD139" s="94">
        <f>AD74-AD8</f>
        <v/>
      </c>
      <c r="AE139" s="94">
        <f>AE74-AE8</f>
        <v/>
      </c>
      <c r="AF139" s="94">
        <f>AF74-AF8</f>
        <v/>
      </c>
      <c r="AG139" s="94">
        <f>AG74-AG8</f>
        <v/>
      </c>
      <c r="AH139" s="94">
        <f>AH74-AH8</f>
        <v/>
      </c>
      <c r="AI139" s="94">
        <f>AI74-AI8</f>
        <v/>
      </c>
      <c r="AJ139" s="94">
        <f>AJ74-AJ8</f>
        <v/>
      </c>
      <c r="AK139" s="94">
        <f>AK74-AK8</f>
        <v/>
      </c>
      <c r="AL139" s="94">
        <f>AL74-AL8</f>
        <v/>
      </c>
      <c r="AM139" s="131">
        <f>AM74-AM8</f>
        <v/>
      </c>
      <c r="AN139" s="94">
        <f>AN74-AN8</f>
        <v/>
      </c>
      <c r="AO139" s="94">
        <f>AO74-AO8</f>
        <v/>
      </c>
      <c r="AP139" s="94">
        <f>AP74-AP8</f>
        <v/>
      </c>
      <c r="AQ139" s="94">
        <f>AQ74-AQ8</f>
        <v/>
      </c>
      <c r="AR139" s="94">
        <f>AR74-AR8</f>
        <v/>
      </c>
      <c r="AS139" s="94">
        <f>AS74-AS8</f>
        <v/>
      </c>
      <c r="AT139" s="94">
        <f>AT74-AT8</f>
        <v/>
      </c>
      <c r="AU139" s="94">
        <f>AU74-AU8</f>
        <v/>
      </c>
      <c r="AV139" s="94">
        <f>AV74-AV8</f>
        <v/>
      </c>
      <c r="AW139" s="94">
        <f>AW74-AW8</f>
        <v/>
      </c>
      <c r="AX139" s="94">
        <f>AX74-AX8</f>
        <v/>
      </c>
      <c r="AY139" s="94">
        <f>AY74-AY8</f>
        <v/>
      </c>
      <c r="AZ139" s="94">
        <f>AZ74-AZ8</f>
        <v/>
      </c>
      <c r="BA139" s="94">
        <f>BA74-BA8</f>
        <v/>
      </c>
      <c r="BB139" s="94">
        <f>BB74-BB8</f>
        <v/>
      </c>
      <c r="BC139" s="94">
        <f>BC74-BC8</f>
        <v/>
      </c>
      <c r="BD139" s="94">
        <f>BD74-BD8</f>
        <v/>
      </c>
      <c r="BE139" s="94">
        <f>BE74-BE8</f>
        <v/>
      </c>
      <c r="BF139" s="131">
        <f>BF74-BF8</f>
        <v/>
      </c>
      <c r="BG139" s="94">
        <f>BG74-BG8</f>
        <v/>
      </c>
      <c r="BH139" s="94">
        <f>BH74-BH8</f>
        <v/>
      </c>
      <c r="BI139" s="94">
        <f>BI74-BI8</f>
        <v/>
      </c>
      <c r="BJ139" s="94">
        <f>BJ74-BJ8</f>
        <v/>
      </c>
      <c r="BK139" s="94">
        <f>BK74-BK8</f>
        <v/>
      </c>
      <c r="BL139" s="94">
        <f>BL74-BL8</f>
        <v/>
      </c>
      <c r="BM139" s="94">
        <f>BM74-BM8</f>
        <v/>
      </c>
      <c r="BN139" s="94">
        <f>BN74-BN8</f>
        <v/>
      </c>
      <c r="BO139" s="94">
        <f>BO74-BO8</f>
        <v/>
      </c>
      <c r="BP139" s="94">
        <f>BP74-BP8</f>
        <v/>
      </c>
      <c r="BQ139" s="94">
        <f>BQ74-BQ8</f>
        <v/>
      </c>
      <c r="BR139" s="94">
        <f>BR74-BR8</f>
        <v/>
      </c>
      <c r="BS139" s="94">
        <f>BS74-BS8</f>
        <v/>
      </c>
      <c r="BT139" s="94">
        <f>BT74-BT8</f>
        <v/>
      </c>
      <c r="BU139" s="94">
        <f>BU74-BU8</f>
        <v/>
      </c>
      <c r="BV139" s="94">
        <f>BV74-BV8</f>
        <v/>
      </c>
      <c r="BW139" s="94">
        <f>BW74-BW8</f>
        <v/>
      </c>
      <c r="BX139" s="94">
        <f>BX74-BX8</f>
        <v/>
      </c>
      <c r="BY139" s="131">
        <f>BY74-BY8</f>
        <v/>
      </c>
      <c r="BZ139" s="121">
        <f>BZ74-BZ8</f>
        <v/>
      </c>
      <c r="CA139" s="94" t="n"/>
      <c r="CB139" s="94" t="n"/>
    </row>
    <row r="140" customFormat="1" s="391">
      <c r="A140" s="132" t="inlineStr">
        <is>
          <t>Income</t>
        </is>
      </c>
      <c r="B140" s="133">
        <f>B76-B10</f>
        <v/>
      </c>
      <c r="C140" s="133">
        <f>C76-C10</f>
        <v/>
      </c>
      <c r="D140" s="133">
        <f>D76-D10</f>
        <v/>
      </c>
      <c r="E140" s="133">
        <f>E76-E10</f>
        <v/>
      </c>
      <c r="F140" s="133">
        <f>F76-F10</f>
        <v/>
      </c>
      <c r="G140" s="133">
        <f>G76-G10</f>
        <v/>
      </c>
      <c r="H140" s="133">
        <f>H76-H10</f>
        <v/>
      </c>
      <c r="I140" s="133">
        <f>I76-I10</f>
        <v/>
      </c>
      <c r="J140" s="133">
        <f>J76-J10</f>
        <v/>
      </c>
      <c r="K140" s="133">
        <f>K76-K10</f>
        <v/>
      </c>
      <c r="L140" s="133">
        <f>L76-L10</f>
        <v/>
      </c>
      <c r="M140" s="133">
        <f>M76-M10</f>
        <v/>
      </c>
      <c r="N140" s="133">
        <f>N76-N10</f>
        <v/>
      </c>
      <c r="O140" s="133">
        <f>O76-O10</f>
        <v/>
      </c>
      <c r="P140" s="133">
        <f>P76-P10</f>
        <v/>
      </c>
      <c r="Q140" s="133">
        <f>Q76-Q10</f>
        <v/>
      </c>
      <c r="R140" s="133">
        <f>R76-R10</f>
        <v/>
      </c>
      <c r="S140" s="133">
        <f>S76-S10</f>
        <v/>
      </c>
      <c r="T140" s="134">
        <f>T76-T10</f>
        <v/>
      </c>
      <c r="U140" s="133">
        <f>U76-U10</f>
        <v/>
      </c>
      <c r="V140" s="133">
        <f>V76-V10</f>
        <v/>
      </c>
      <c r="W140" s="133">
        <f>W76-W10</f>
        <v/>
      </c>
      <c r="X140" s="133">
        <f>X76-X10</f>
        <v/>
      </c>
      <c r="Y140" s="133">
        <f>Y76-Y10</f>
        <v/>
      </c>
      <c r="Z140" s="133">
        <f>Z76-Z10</f>
        <v/>
      </c>
      <c r="AA140" s="133">
        <f>AA76-AA10</f>
        <v/>
      </c>
      <c r="AB140" s="133">
        <f>AB76-AB10</f>
        <v/>
      </c>
      <c r="AC140" s="133">
        <f>AC76-AC10</f>
        <v/>
      </c>
      <c r="AD140" s="133">
        <f>AD76-AD10</f>
        <v/>
      </c>
      <c r="AE140" s="133">
        <f>AE76-AE10</f>
        <v/>
      </c>
      <c r="AF140" s="133">
        <f>AF76-AF10</f>
        <v/>
      </c>
      <c r="AG140" s="133">
        <f>AG76-AG10</f>
        <v/>
      </c>
      <c r="AH140" s="133">
        <f>AH76-AH10</f>
        <v/>
      </c>
      <c r="AI140" s="133">
        <f>AI76-AI10</f>
        <v/>
      </c>
      <c r="AJ140" s="133">
        <f>AJ76-AJ10</f>
        <v/>
      </c>
      <c r="AK140" s="133">
        <f>AK76-AK10</f>
        <v/>
      </c>
      <c r="AL140" s="133">
        <f>AL76-AL10</f>
        <v/>
      </c>
      <c r="AM140" s="134">
        <f>AM76-AM10</f>
        <v/>
      </c>
      <c r="AN140" s="133">
        <f>AN76-AN10</f>
        <v/>
      </c>
      <c r="AO140" s="133">
        <f>AO76-AO10</f>
        <v/>
      </c>
      <c r="AP140" s="133">
        <f>AP76-AP10</f>
        <v/>
      </c>
      <c r="AQ140" s="133">
        <f>AQ76-AQ10</f>
        <v/>
      </c>
      <c r="AR140" s="133">
        <f>AR76-AR10</f>
        <v/>
      </c>
      <c r="AS140" s="133">
        <f>AS76-AS10</f>
        <v/>
      </c>
      <c r="AT140" s="133">
        <f>AT76-AT10</f>
        <v/>
      </c>
      <c r="AU140" s="133">
        <f>AU76-AU10</f>
        <v/>
      </c>
      <c r="AV140" s="133">
        <f>AV76-AV10</f>
        <v/>
      </c>
      <c r="AW140" s="133">
        <f>AW76-AW10</f>
        <v/>
      </c>
      <c r="AX140" s="133">
        <f>AX76-AX10</f>
        <v/>
      </c>
      <c r="AY140" s="133">
        <f>AY76-AY10</f>
        <v/>
      </c>
      <c r="AZ140" s="133">
        <f>AZ76-AZ10</f>
        <v/>
      </c>
      <c r="BA140" s="133">
        <f>BA76-BA10</f>
        <v/>
      </c>
      <c r="BB140" s="133">
        <f>BB76-BB10</f>
        <v/>
      </c>
      <c r="BC140" s="133">
        <f>BC76-BC10</f>
        <v/>
      </c>
      <c r="BD140" s="133">
        <f>BD76-BD10</f>
        <v/>
      </c>
      <c r="BE140" s="133">
        <f>BE76-BE10</f>
        <v/>
      </c>
      <c r="BF140" s="134">
        <f>BF76-BF10</f>
        <v/>
      </c>
      <c r="BG140" s="133">
        <f>BG76-BG10</f>
        <v/>
      </c>
      <c r="BH140" s="133">
        <f>BH76-BH10</f>
        <v/>
      </c>
      <c r="BI140" s="133">
        <f>BI76-BI10</f>
        <v/>
      </c>
      <c r="BJ140" s="133">
        <f>BJ76-BJ10</f>
        <v/>
      </c>
      <c r="BK140" s="133">
        <f>BK76-BK10</f>
        <v/>
      </c>
      <c r="BL140" s="133">
        <f>BL76-BL10</f>
        <v/>
      </c>
      <c r="BM140" s="133">
        <f>BM76-BM10</f>
        <v/>
      </c>
      <c r="BN140" s="133">
        <f>BN76-BN10</f>
        <v/>
      </c>
      <c r="BO140" s="133">
        <f>BO76-BO10</f>
        <v/>
      </c>
      <c r="BP140" s="133">
        <f>BP76-BP10</f>
        <v/>
      </c>
      <c r="BQ140" s="133">
        <f>BQ76-BQ10</f>
        <v/>
      </c>
      <c r="BR140" s="133">
        <f>BR76-BR10</f>
        <v/>
      </c>
      <c r="BS140" s="133">
        <f>BS76-BS10</f>
        <v/>
      </c>
      <c r="BT140" s="133">
        <f>BT76-BT10</f>
        <v/>
      </c>
      <c r="BU140" s="133">
        <f>BU76-BU10</f>
        <v/>
      </c>
      <c r="BV140" s="133">
        <f>BV76-BV10</f>
        <v/>
      </c>
      <c r="BW140" s="133">
        <f>BW76-BW10</f>
        <v/>
      </c>
      <c r="BX140" s="133">
        <f>BX76-BX10</f>
        <v/>
      </c>
      <c r="BY140" s="134">
        <f>BY76-BY10</f>
        <v/>
      </c>
      <c r="BZ140" s="135">
        <f>BZ76-BZ10</f>
        <v/>
      </c>
      <c r="CA140" s="100" t="n"/>
      <c r="CB140" s="100" t="n"/>
    </row>
    <row r="141" customFormat="1" s="109">
      <c r="A141" s="136" t="inlineStr">
        <is>
          <t>Income  %</t>
        </is>
      </c>
      <c r="B141" s="106">
        <f>B140/B10</f>
        <v/>
      </c>
      <c r="C141" s="106">
        <f>C140/C10</f>
        <v/>
      </c>
      <c r="D141" s="106">
        <f>D140/D10</f>
        <v/>
      </c>
      <c r="E141" s="106">
        <f>E140/E10</f>
        <v/>
      </c>
      <c r="F141" s="106">
        <f>F140/F10</f>
        <v/>
      </c>
      <c r="G141" s="106">
        <f>G140/G10</f>
        <v/>
      </c>
      <c r="H141" s="106">
        <f>H140/H10</f>
        <v/>
      </c>
      <c r="I141" s="106">
        <f>I140/I10</f>
        <v/>
      </c>
      <c r="J141" s="106">
        <f>J140/J10</f>
        <v/>
      </c>
      <c r="K141" s="106">
        <f>K140/K10</f>
        <v/>
      </c>
      <c r="L141" s="106">
        <f>L140/L10</f>
        <v/>
      </c>
      <c r="M141" s="106">
        <f>M140/M10</f>
        <v/>
      </c>
      <c r="N141" s="106">
        <f>N140/N10</f>
        <v/>
      </c>
      <c r="O141" s="106" t="n"/>
      <c r="P141" s="106">
        <f>P140/P10</f>
        <v/>
      </c>
      <c r="Q141" s="106">
        <f>Q140/Q10</f>
        <v/>
      </c>
      <c r="R141" s="106">
        <f>R140/R10</f>
        <v/>
      </c>
      <c r="S141" s="106" t="n"/>
      <c r="T141" s="108">
        <f>T140/T10</f>
        <v/>
      </c>
      <c r="U141" s="106">
        <f>U140/U10</f>
        <v/>
      </c>
      <c r="V141" s="106">
        <f>V140/V10</f>
        <v/>
      </c>
      <c r="W141" s="106">
        <f>W140/W10</f>
        <v/>
      </c>
      <c r="X141" s="106">
        <f>X140/X10</f>
        <v/>
      </c>
      <c r="Y141" s="106">
        <f>Y140/Y10</f>
        <v/>
      </c>
      <c r="Z141" s="106">
        <f>Z140/Z10</f>
        <v/>
      </c>
      <c r="AA141" s="106">
        <f>AA140/AA10</f>
        <v/>
      </c>
      <c r="AB141" s="106">
        <f>AB140/AB10</f>
        <v/>
      </c>
      <c r="AC141" s="106">
        <f>AC140/AC10</f>
        <v/>
      </c>
      <c r="AD141" s="106">
        <f>AD140/AD10</f>
        <v/>
      </c>
      <c r="AE141" s="106">
        <f>AE140/AE10</f>
        <v/>
      </c>
      <c r="AF141" s="106">
        <f>AF140/AF10</f>
        <v/>
      </c>
      <c r="AG141" s="106">
        <f>AG140/AG10</f>
        <v/>
      </c>
      <c r="AH141" s="106">
        <f>AH140/AH10</f>
        <v/>
      </c>
      <c r="AI141" s="106">
        <f>AI140/AI10</f>
        <v/>
      </c>
      <c r="AJ141" s="106">
        <f>AJ140/AJ10</f>
        <v/>
      </c>
      <c r="AK141" s="106">
        <f>AK140/AK10</f>
        <v/>
      </c>
      <c r="AL141" s="106">
        <f>AL140/AL10</f>
        <v/>
      </c>
      <c r="AM141" s="108">
        <f>AM140/AM10</f>
        <v/>
      </c>
      <c r="AN141" s="106">
        <f>AN140/AN10</f>
        <v/>
      </c>
      <c r="AO141" s="106">
        <f>AO140/AO10</f>
        <v/>
      </c>
      <c r="AP141" s="106">
        <f>AP140/AP10</f>
        <v/>
      </c>
      <c r="AQ141" s="106">
        <f>AQ140/AQ10</f>
        <v/>
      </c>
      <c r="AR141" s="106">
        <f>AR140/AR10</f>
        <v/>
      </c>
      <c r="AS141" s="106">
        <f>AS140/AS10</f>
        <v/>
      </c>
      <c r="AT141" s="106">
        <f>AT140/AT10</f>
        <v/>
      </c>
      <c r="AU141" s="106">
        <f>AU140/AU10</f>
        <v/>
      </c>
      <c r="AV141" s="106">
        <f>AV140/AV10</f>
        <v/>
      </c>
      <c r="AW141" s="106">
        <f>AW140/AW10</f>
        <v/>
      </c>
      <c r="AX141" s="106">
        <f>AX140/AX10</f>
        <v/>
      </c>
      <c r="AY141" s="106">
        <f>AY140/AY10</f>
        <v/>
      </c>
      <c r="AZ141" s="106">
        <f>AZ140/AZ10</f>
        <v/>
      </c>
      <c r="BA141" s="106">
        <f>BA140/BA10</f>
        <v/>
      </c>
      <c r="BB141" s="106">
        <f>BB140/BB10</f>
        <v/>
      </c>
      <c r="BC141" s="106">
        <f>BC140/BC10</f>
        <v/>
      </c>
      <c r="BD141" s="106">
        <f>BD140/BD10</f>
        <v/>
      </c>
      <c r="BE141" s="106">
        <f>BE140/BE10</f>
        <v/>
      </c>
      <c r="BF141" s="108">
        <f>BF140/BF10</f>
        <v/>
      </c>
      <c r="BG141" s="106">
        <f>BG140/BG10</f>
        <v/>
      </c>
      <c r="BH141" s="106">
        <f>BH140/BH10</f>
        <v/>
      </c>
      <c r="BI141" s="106">
        <f>BI140/BI10</f>
        <v/>
      </c>
      <c r="BJ141" s="106">
        <f>BJ140/BJ10</f>
        <v/>
      </c>
      <c r="BK141" s="106">
        <f>BK140/BK10</f>
        <v/>
      </c>
      <c r="BL141" s="106">
        <f>BL140/BL10</f>
        <v/>
      </c>
      <c r="BM141" s="106">
        <f>BM140/BM10</f>
        <v/>
      </c>
      <c r="BN141" s="106">
        <f>BN140/BN10</f>
        <v/>
      </c>
      <c r="BO141" s="106">
        <f>BO140/BO10</f>
        <v/>
      </c>
      <c r="BP141" s="106">
        <f>BP140/BP10</f>
        <v/>
      </c>
      <c r="BQ141" s="106">
        <f>BQ140/BQ10</f>
        <v/>
      </c>
      <c r="BR141" s="106">
        <f>BR140/BR10</f>
        <v/>
      </c>
      <c r="BS141" s="106">
        <f>BS140/BS10</f>
        <v/>
      </c>
      <c r="BT141" s="106">
        <f>BT140/BT10</f>
        <v/>
      </c>
      <c r="BU141" s="106">
        <f>BU140/BU10</f>
        <v/>
      </c>
      <c r="BV141" s="106">
        <f>BV140/BV10</f>
        <v/>
      </c>
      <c r="BW141" s="106">
        <f>BW140/BW10</f>
        <v/>
      </c>
      <c r="BX141" s="106">
        <f>BX140/BX10</f>
        <v/>
      </c>
      <c r="BY141" s="108">
        <f>BY140/BY10</f>
        <v/>
      </c>
      <c r="BZ141" s="137">
        <f>BZ140/BZ10</f>
        <v/>
      </c>
      <c r="CA141" s="107" t="n"/>
      <c r="CB141" s="107" t="n"/>
    </row>
    <row r="142">
      <c r="A142" s="132"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6" t="n"/>
      <c r="U142" s="95" t="n"/>
      <c r="V142" s="95" t="n"/>
      <c r="W142" s="95" t="n"/>
      <c r="X142" s="95" t="n"/>
      <c r="Y142" s="95" t="n"/>
      <c r="Z142" s="95" t="n"/>
      <c r="AA142" s="95" t="n"/>
      <c r="AB142" s="95" t="n"/>
      <c r="AC142" s="95" t="n"/>
      <c r="AD142" s="95" t="n"/>
      <c r="AE142" s="95" t="n"/>
      <c r="AF142" s="95" t="n"/>
      <c r="AG142" s="95" t="n"/>
      <c r="AH142" s="95" t="n"/>
      <c r="AI142" s="95" t="n"/>
      <c r="AJ142" s="95" t="n"/>
      <c r="AK142" s="95" t="n"/>
      <c r="AL142" s="95" t="n"/>
      <c r="AM142" s="96" t="n"/>
      <c r="AN142" s="95" t="n"/>
      <c r="AO142" s="95" t="n"/>
      <c r="AP142" s="95" t="n"/>
      <c r="AQ142" s="95" t="n"/>
      <c r="AR142" s="95" t="n"/>
      <c r="AS142" s="95" t="n"/>
      <c r="AT142" s="95" t="n"/>
      <c r="AU142" s="95" t="n"/>
      <c r="AV142" s="95" t="n"/>
      <c r="AW142" s="95" t="n"/>
      <c r="AX142" s="95" t="n"/>
      <c r="AY142" s="95" t="n"/>
      <c r="AZ142" s="95" t="n"/>
      <c r="BA142" s="95" t="n"/>
      <c r="BB142" s="95" t="n"/>
      <c r="BC142" s="95" t="n"/>
      <c r="BD142" s="95" t="n"/>
      <c r="BE142" s="95" t="n"/>
      <c r="BF142" s="96" t="n"/>
      <c r="BG142" s="95" t="n"/>
      <c r="BH142" s="95" t="n"/>
      <c r="BI142" s="95" t="n"/>
      <c r="BJ142" s="95" t="n"/>
      <c r="BK142" s="95" t="n"/>
      <c r="BL142" s="95" t="n"/>
      <c r="BM142" s="95" t="n"/>
      <c r="BN142" s="95" t="n"/>
      <c r="BO142" s="95" t="n"/>
      <c r="BP142" s="95" t="n"/>
      <c r="BQ142" s="95" t="n"/>
      <c r="BR142" s="95" t="n"/>
      <c r="BS142" s="95" t="n"/>
      <c r="BT142" s="95" t="n"/>
      <c r="BU142" s="95" t="n"/>
      <c r="BV142" s="95" t="n"/>
      <c r="BW142" s="95" t="n"/>
      <c r="BX142" s="95" t="n"/>
      <c r="BY142" s="96" t="n"/>
      <c r="BZ142" s="138" t="n"/>
      <c r="CA142" s="94" t="n"/>
      <c r="CB142" s="94" t="n"/>
    </row>
    <row r="143" ht="29.25" customHeight="1" s="393">
      <c r="A143" s="132" t="inlineStr">
        <is>
          <t>Personnel Costs (negative =  increase in cost)</t>
        </is>
      </c>
      <c r="B143" s="94">
        <f>B22-B88</f>
        <v/>
      </c>
      <c r="C143" s="94">
        <f>C22-C88</f>
        <v/>
      </c>
      <c r="D143" s="94">
        <f>D22-D88</f>
        <v/>
      </c>
      <c r="E143" s="94">
        <f>E22-E88</f>
        <v/>
      </c>
      <c r="F143" s="94">
        <f>F22-F88</f>
        <v/>
      </c>
      <c r="G143" s="94">
        <f>G22-G88</f>
        <v/>
      </c>
      <c r="H143" s="94">
        <f>H22-H88</f>
        <v/>
      </c>
      <c r="I143" s="94">
        <f>I22-I88</f>
        <v/>
      </c>
      <c r="J143" s="94">
        <f>J22-J88</f>
        <v/>
      </c>
      <c r="K143" s="94">
        <f>K22-K88</f>
        <v/>
      </c>
      <c r="L143" s="94">
        <f>L22-L88</f>
        <v/>
      </c>
      <c r="M143" s="94">
        <f>M22-M88</f>
        <v/>
      </c>
      <c r="N143" s="94">
        <f>N22-N88</f>
        <v/>
      </c>
      <c r="O143" s="94">
        <f>O22-O88</f>
        <v/>
      </c>
      <c r="P143" s="94">
        <f>P22-P88</f>
        <v/>
      </c>
      <c r="Q143" s="94">
        <f>Q22-Q88</f>
        <v/>
      </c>
      <c r="R143" s="94">
        <f>R22-R88</f>
        <v/>
      </c>
      <c r="S143" s="94">
        <f>S22-S88</f>
        <v/>
      </c>
      <c r="T143" s="131">
        <f>T22-T88</f>
        <v/>
      </c>
      <c r="U143" s="94">
        <f>U22-U88</f>
        <v/>
      </c>
      <c r="V143" s="94">
        <f>V22-V88</f>
        <v/>
      </c>
      <c r="W143" s="94">
        <f>W22-W88</f>
        <v/>
      </c>
      <c r="X143" s="94">
        <f>X22-X88</f>
        <v/>
      </c>
      <c r="Y143" s="94">
        <f>Y22-Y88</f>
        <v/>
      </c>
      <c r="Z143" s="94">
        <f>Z22-Z88</f>
        <v/>
      </c>
      <c r="AA143" s="94">
        <f>AA22-AA88</f>
        <v/>
      </c>
      <c r="AB143" s="94">
        <f>AB22-AB88</f>
        <v/>
      </c>
      <c r="AC143" s="94">
        <f>AC22-AC88</f>
        <v/>
      </c>
      <c r="AD143" s="94">
        <f>AD22-AD88</f>
        <v/>
      </c>
      <c r="AE143" s="94">
        <f>AE22-AE88</f>
        <v/>
      </c>
      <c r="AF143" s="94">
        <f>AF22-AF88</f>
        <v/>
      </c>
      <c r="AG143" s="94">
        <f>AG22-AG88</f>
        <v/>
      </c>
      <c r="AH143" s="94">
        <f>AH22-AH88</f>
        <v/>
      </c>
      <c r="AI143" s="94">
        <f>AI22-AI88</f>
        <v/>
      </c>
      <c r="AJ143" s="94">
        <f>AJ22-AJ88</f>
        <v/>
      </c>
      <c r="AK143" s="94">
        <f>AK22-AK88</f>
        <v/>
      </c>
      <c r="AL143" s="94">
        <f>AL22-AL88</f>
        <v/>
      </c>
      <c r="AM143" s="131">
        <f>AM22-AM88</f>
        <v/>
      </c>
      <c r="AN143" s="94">
        <f>AN22-AN88</f>
        <v/>
      </c>
      <c r="AO143" s="94">
        <f>AO22-AO88</f>
        <v/>
      </c>
      <c r="AP143" s="94">
        <f>AP22-AP88</f>
        <v/>
      </c>
      <c r="AQ143" s="94">
        <f>AQ22-AQ88</f>
        <v/>
      </c>
      <c r="AR143" s="94">
        <f>AR22-AR88</f>
        <v/>
      </c>
      <c r="AS143" s="94">
        <f>AS22-AS88</f>
        <v/>
      </c>
      <c r="AT143" s="94">
        <f>AT22-AT88</f>
        <v/>
      </c>
      <c r="AU143" s="94">
        <f>AU22-AU88</f>
        <v/>
      </c>
      <c r="AV143" s="94">
        <f>AV22-AV88</f>
        <v/>
      </c>
      <c r="AW143" s="94">
        <f>AW22-AW88</f>
        <v/>
      </c>
      <c r="AX143" s="94">
        <f>AX22-AX88</f>
        <v/>
      </c>
      <c r="AY143" s="94">
        <f>AY22-AY88</f>
        <v/>
      </c>
      <c r="AZ143" s="94">
        <f>AZ22-AZ88</f>
        <v/>
      </c>
      <c r="BA143" s="94">
        <f>BA22-BA88</f>
        <v/>
      </c>
      <c r="BB143" s="94">
        <f>BB22-BB88</f>
        <v/>
      </c>
      <c r="BC143" s="94">
        <f>BC22-BC88</f>
        <v/>
      </c>
      <c r="BD143" s="94">
        <f>BD22-BD88</f>
        <v/>
      </c>
      <c r="BE143" s="94">
        <f>BE22-BE88</f>
        <v/>
      </c>
      <c r="BF143" s="131">
        <f>BF22-BF88</f>
        <v/>
      </c>
      <c r="BG143" s="94">
        <f>BG22-BG88</f>
        <v/>
      </c>
      <c r="BH143" s="94">
        <f>BH22-BH88</f>
        <v/>
      </c>
      <c r="BI143" s="94">
        <f>BI22-BI88</f>
        <v/>
      </c>
      <c r="BJ143" s="94">
        <f>BJ22-BJ88</f>
        <v/>
      </c>
      <c r="BK143" s="94">
        <f>BK22-BK88</f>
        <v/>
      </c>
      <c r="BL143" s="94">
        <f>BL22-BL88</f>
        <v/>
      </c>
      <c r="BM143" s="94">
        <f>BM22-BM88</f>
        <v/>
      </c>
      <c r="BN143" s="94">
        <f>BN22-BN88</f>
        <v/>
      </c>
      <c r="BO143" s="94">
        <f>BO22-BO88</f>
        <v/>
      </c>
      <c r="BP143" s="94">
        <f>BP22-BP88</f>
        <v/>
      </c>
      <c r="BQ143" s="94">
        <f>BQ22-BQ88</f>
        <v/>
      </c>
      <c r="BR143" s="94">
        <f>BR22-BR88</f>
        <v/>
      </c>
      <c r="BS143" s="94">
        <f>BS22-BS88</f>
        <v/>
      </c>
      <c r="BT143" s="94">
        <f>BT22-BT88</f>
        <v/>
      </c>
      <c r="BU143" s="94">
        <f>BU22-BU88</f>
        <v/>
      </c>
      <c r="BV143" s="94">
        <f>BV22-BV88</f>
        <v/>
      </c>
      <c r="BW143" s="94">
        <f>BW22-BW88</f>
        <v/>
      </c>
      <c r="BX143" s="94">
        <f>BX22-BX88</f>
        <v/>
      </c>
      <c r="BY143" s="131">
        <f>BY22-BY88</f>
        <v/>
      </c>
      <c r="BZ143" s="121">
        <f>BZ22-BZ88</f>
        <v/>
      </c>
      <c r="CA143" s="94" t="n"/>
      <c r="CB143" s="94" t="n"/>
    </row>
    <row r="144" ht="15" customFormat="1" customHeight="1" s="109">
      <c r="A144" s="136" t="inlineStr">
        <is>
          <t>Personnel Cost change as %</t>
        </is>
      </c>
      <c r="B144" s="106">
        <f>-B143/B22</f>
        <v/>
      </c>
      <c r="C144" s="106">
        <f>-C143/C22</f>
        <v/>
      </c>
      <c r="D144" s="106">
        <f>-D143/D22</f>
        <v/>
      </c>
      <c r="E144" s="106">
        <f>-E143/E22</f>
        <v/>
      </c>
      <c r="F144" s="106">
        <f>-F143/F22</f>
        <v/>
      </c>
      <c r="G144" s="106">
        <f>-G143/G22</f>
        <v/>
      </c>
      <c r="H144" s="106">
        <f>-H143/H22</f>
        <v/>
      </c>
      <c r="I144" s="106">
        <f>-I143/I22</f>
        <v/>
      </c>
      <c r="J144" s="106">
        <f>-J143/J22</f>
        <v/>
      </c>
      <c r="K144" s="106">
        <f>-K143/K22</f>
        <v/>
      </c>
      <c r="L144" s="106">
        <f>-L143/L22</f>
        <v/>
      </c>
      <c r="M144" s="106">
        <f>-M143/M22</f>
        <v/>
      </c>
      <c r="N144" s="106">
        <f>-N143/N22</f>
        <v/>
      </c>
      <c r="O144" s="106" t="n"/>
      <c r="P144" s="106">
        <f>-P143/P22</f>
        <v/>
      </c>
      <c r="Q144" s="106">
        <f>-Q143/Q22</f>
        <v/>
      </c>
      <c r="R144" s="106">
        <f>-R143/R22</f>
        <v/>
      </c>
      <c r="S144" s="106">
        <f>-S143/S22</f>
        <v/>
      </c>
      <c r="T144" s="108">
        <f>-T143/T22</f>
        <v/>
      </c>
      <c r="U144" s="106">
        <f>-U143/U22</f>
        <v/>
      </c>
      <c r="V144" s="106">
        <f>-V143/V22</f>
        <v/>
      </c>
      <c r="W144" s="106">
        <f>-W143/W22</f>
        <v/>
      </c>
      <c r="X144" s="106">
        <f>-X143/X22</f>
        <v/>
      </c>
      <c r="Y144" s="106">
        <f>-Y143/Y22</f>
        <v/>
      </c>
      <c r="Z144" s="106">
        <f>-Z143/Z22</f>
        <v/>
      </c>
      <c r="AA144" s="106">
        <f>-AA143/AA22</f>
        <v/>
      </c>
      <c r="AB144" s="106">
        <f>-AB143/AB22</f>
        <v/>
      </c>
      <c r="AC144" s="106">
        <f>-AC143/AC22</f>
        <v/>
      </c>
      <c r="AD144" s="106">
        <f>-AD143/AD22</f>
        <v/>
      </c>
      <c r="AE144" s="106">
        <f>-AE143/AE22</f>
        <v/>
      </c>
      <c r="AF144" s="106">
        <f>-AF143/AF22</f>
        <v/>
      </c>
      <c r="AG144" s="106">
        <f>-AG143/AG22</f>
        <v/>
      </c>
      <c r="AH144" s="106">
        <f>-AH143/AH22</f>
        <v/>
      </c>
      <c r="AI144" s="106">
        <f>-AI143/AI22</f>
        <v/>
      </c>
      <c r="AJ144" s="106">
        <f>-AJ143/AJ22</f>
        <v/>
      </c>
      <c r="AK144" s="106">
        <f>-AK143/AK22</f>
        <v/>
      </c>
      <c r="AL144" s="106" t="n"/>
      <c r="AM144" s="108">
        <f>-AM143/AM22</f>
        <v/>
      </c>
      <c r="AN144" s="106">
        <f>-AN143/AN22</f>
        <v/>
      </c>
      <c r="AO144" s="106">
        <f>-AO143/AO22</f>
        <v/>
      </c>
      <c r="AP144" s="106">
        <f>-AP143/AP22</f>
        <v/>
      </c>
      <c r="AQ144" s="106">
        <f>-AQ143/AQ22</f>
        <v/>
      </c>
      <c r="AR144" s="106">
        <f>-AR143/AR22</f>
        <v/>
      </c>
      <c r="AS144" s="106">
        <f>-AS143/AS22</f>
        <v/>
      </c>
      <c r="AT144" s="106">
        <f>-AT143/AT22</f>
        <v/>
      </c>
      <c r="AU144" s="106">
        <f>-AU143/AU22</f>
        <v/>
      </c>
      <c r="AV144" s="106">
        <f>-AV143/AV22</f>
        <v/>
      </c>
      <c r="AW144" s="106">
        <f>-AW143/AW22</f>
        <v/>
      </c>
      <c r="AX144" s="106">
        <f>-AX143/AX22</f>
        <v/>
      </c>
      <c r="AY144" s="106">
        <f>-AY143/AY22</f>
        <v/>
      </c>
      <c r="AZ144" s="106">
        <f>-AZ143/AZ22</f>
        <v/>
      </c>
      <c r="BA144" s="106">
        <f>-BA143/BA22</f>
        <v/>
      </c>
      <c r="BB144" s="106">
        <f>-BB143/BB22</f>
        <v/>
      </c>
      <c r="BC144" s="106">
        <f>-BC143/BC22</f>
        <v/>
      </c>
      <c r="BD144" s="106">
        <f>-BD143/BD22</f>
        <v/>
      </c>
      <c r="BE144" s="106">
        <f>-BE143/BE22</f>
        <v/>
      </c>
      <c r="BF144" s="108">
        <f>-BF143/BF22</f>
        <v/>
      </c>
      <c r="BG144" s="106">
        <f>-BG143/BG22</f>
        <v/>
      </c>
      <c r="BH144" s="106">
        <f>-BH143/BH22</f>
        <v/>
      </c>
      <c r="BI144" s="106">
        <f>-BI143/BI22</f>
        <v/>
      </c>
      <c r="BJ144" s="106">
        <f>-BJ143/BJ22</f>
        <v/>
      </c>
      <c r="BK144" s="106">
        <f>-BK143/BK22</f>
        <v/>
      </c>
      <c r="BL144" s="106">
        <f>-BL143/BL22</f>
        <v/>
      </c>
      <c r="BM144" s="106">
        <f>-BM143/BM22</f>
        <v/>
      </c>
      <c r="BN144" s="106">
        <f>-BN143/BN22</f>
        <v/>
      </c>
      <c r="BO144" s="106">
        <f>-BO143/BO22</f>
        <v/>
      </c>
      <c r="BP144" s="106">
        <f>-BP143/BP22</f>
        <v/>
      </c>
      <c r="BQ144" s="106">
        <f>-BQ143/BQ22</f>
        <v/>
      </c>
      <c r="BR144" s="106">
        <f>-BR143/BR22</f>
        <v/>
      </c>
      <c r="BS144" s="106">
        <f>-BS143/BS22</f>
        <v/>
      </c>
      <c r="BT144" s="106">
        <f>-BT143/BT22</f>
        <v/>
      </c>
      <c r="BU144" s="106">
        <f>-BU143/BU22</f>
        <v/>
      </c>
      <c r="BV144" s="106">
        <f>-BV143/BV22</f>
        <v/>
      </c>
      <c r="BW144" s="106">
        <f>-BW143/BW22</f>
        <v/>
      </c>
      <c r="BX144" s="106">
        <f>-BX143/BX22</f>
        <v/>
      </c>
      <c r="BY144" s="108">
        <f>-BY143/BY22</f>
        <v/>
      </c>
      <c r="BZ144" s="137">
        <f>-BZ143/BZ22</f>
        <v/>
      </c>
      <c r="CA144" s="107" t="n"/>
      <c r="CB144" s="107" t="n"/>
    </row>
    <row r="145" ht="15" customFormat="1" customHeight="1" s="109">
      <c r="A145" s="136" t="inlineStr">
        <is>
          <t>Sal:Rev FY2025</t>
        </is>
      </c>
      <c r="B145" s="106">
        <f>B22/B10</f>
        <v/>
      </c>
      <c r="C145" s="106">
        <f>C22/C10</f>
        <v/>
      </c>
      <c r="D145" s="106">
        <f>D22/D10</f>
        <v/>
      </c>
      <c r="E145" s="106">
        <f>E22/E10</f>
        <v/>
      </c>
      <c r="F145" s="106">
        <f>F22/F10</f>
        <v/>
      </c>
      <c r="G145" s="106">
        <f>G22/G10</f>
        <v/>
      </c>
      <c r="H145" s="106">
        <f>H22/H10</f>
        <v/>
      </c>
      <c r="I145" s="106">
        <f>I22/I10</f>
        <v/>
      </c>
      <c r="J145" s="106">
        <f>J22/J10</f>
        <v/>
      </c>
      <c r="K145" s="106">
        <f>K22/K10</f>
        <v/>
      </c>
      <c r="L145" s="106">
        <f>L22/L10</f>
        <v/>
      </c>
      <c r="M145" s="106">
        <f>M22/M10</f>
        <v/>
      </c>
      <c r="N145" s="106">
        <f>N22/N10</f>
        <v/>
      </c>
      <c r="O145" s="106" t="n"/>
      <c r="P145" s="106">
        <f>P22/P10</f>
        <v/>
      </c>
      <c r="Q145" s="106">
        <f>Q22/Q10</f>
        <v/>
      </c>
      <c r="R145" s="106">
        <f>R22/R10</f>
        <v/>
      </c>
      <c r="S145" s="106" t="n"/>
      <c r="T145" s="108">
        <f>T22/T10</f>
        <v/>
      </c>
      <c r="U145" s="106">
        <f>U22/U10</f>
        <v/>
      </c>
      <c r="V145" s="106">
        <f>V22/V10</f>
        <v/>
      </c>
      <c r="W145" s="106">
        <f>W22/W10</f>
        <v/>
      </c>
      <c r="X145" s="106">
        <f>X22/X10</f>
        <v/>
      </c>
      <c r="Y145" s="106">
        <f>Y22/Y10</f>
        <v/>
      </c>
      <c r="Z145" s="106">
        <f>Z22/Z10</f>
        <v/>
      </c>
      <c r="AA145" s="106">
        <f>AA22/AA10</f>
        <v/>
      </c>
      <c r="AB145" s="106">
        <f>AB22/AB10</f>
        <v/>
      </c>
      <c r="AC145" s="106">
        <f>AC22/AC10</f>
        <v/>
      </c>
      <c r="AD145" s="106">
        <f>AD22/AD10</f>
        <v/>
      </c>
      <c r="AE145" s="106">
        <f>AE22/AE10</f>
        <v/>
      </c>
      <c r="AF145" s="106">
        <f>AF22/AF10</f>
        <v/>
      </c>
      <c r="AG145" s="106">
        <f>AG22/AG10</f>
        <v/>
      </c>
      <c r="AH145" s="106">
        <f>AH22/AH10</f>
        <v/>
      </c>
      <c r="AI145" s="106">
        <f>AI22/AI10</f>
        <v/>
      </c>
      <c r="AJ145" s="106">
        <f>AJ22/AJ10</f>
        <v/>
      </c>
      <c r="AK145" s="106">
        <f>AK22/AK10</f>
        <v/>
      </c>
      <c r="AL145" s="106" t="n"/>
      <c r="AM145" s="108">
        <f>AM22/AM10</f>
        <v/>
      </c>
      <c r="AN145" s="106">
        <f>AN22/AN10</f>
        <v/>
      </c>
      <c r="AO145" s="106">
        <f>AO22/AO10</f>
        <v/>
      </c>
      <c r="AP145" s="106">
        <f>AP22/AP10</f>
        <v/>
      </c>
      <c r="AQ145" s="106">
        <f>AQ22/AQ10</f>
        <v/>
      </c>
      <c r="AR145" s="106">
        <f>AR22/AR10</f>
        <v/>
      </c>
      <c r="AS145" s="106">
        <f>AS22/AS10</f>
        <v/>
      </c>
      <c r="AT145" s="106">
        <f>AT22/AT10</f>
        <v/>
      </c>
      <c r="AU145" s="106">
        <f>AU22/AU10</f>
        <v/>
      </c>
      <c r="AV145" s="106">
        <f>AV22/AV10</f>
        <v/>
      </c>
      <c r="AW145" s="106">
        <f>AW22/AW10</f>
        <v/>
      </c>
      <c r="AX145" s="106">
        <f>AX22/AX10</f>
        <v/>
      </c>
      <c r="AY145" s="106">
        <f>AY22/AY10</f>
        <v/>
      </c>
      <c r="AZ145" s="106">
        <f>AZ22/AZ10</f>
        <v/>
      </c>
      <c r="BA145" s="106">
        <f>BA22/BA10</f>
        <v/>
      </c>
      <c r="BB145" s="106">
        <f>BB22/BB10</f>
        <v/>
      </c>
      <c r="BC145" s="106">
        <f>BC22/BC10</f>
        <v/>
      </c>
      <c r="BD145" s="106">
        <f>BD22/BD10</f>
        <v/>
      </c>
      <c r="BE145" s="106">
        <f>BE22/BE10</f>
        <v/>
      </c>
      <c r="BF145" s="108">
        <f>BF22/BF10</f>
        <v/>
      </c>
      <c r="BG145" s="106">
        <f>BG22/BG10</f>
        <v/>
      </c>
      <c r="BH145" s="106">
        <f>BH22/BH10</f>
        <v/>
      </c>
      <c r="BI145" s="106">
        <f>BI22/BI10</f>
        <v/>
      </c>
      <c r="BJ145" s="106">
        <f>BJ22/BJ10</f>
        <v/>
      </c>
      <c r="BK145" s="106">
        <f>BK22/BK10</f>
        <v/>
      </c>
      <c r="BL145" s="106">
        <f>BL22/BL10</f>
        <v/>
      </c>
      <c r="BM145" s="106">
        <f>BM22/BM10</f>
        <v/>
      </c>
      <c r="BN145" s="106">
        <f>BN22/BN10</f>
        <v/>
      </c>
      <c r="BO145" s="106">
        <f>BO22/BO10</f>
        <v/>
      </c>
      <c r="BP145" s="106">
        <f>BP22/BP10</f>
        <v/>
      </c>
      <c r="BQ145" s="106">
        <f>BQ22/BQ10</f>
        <v/>
      </c>
      <c r="BR145" s="106">
        <f>BR22/BR10</f>
        <v/>
      </c>
      <c r="BS145" s="106">
        <f>BS22/BS10</f>
        <v/>
      </c>
      <c r="BT145" s="106">
        <f>BT22/BT10</f>
        <v/>
      </c>
      <c r="BU145" s="106">
        <f>BU22/BU10</f>
        <v/>
      </c>
      <c r="BV145" s="106">
        <f>BV22/BV10</f>
        <v/>
      </c>
      <c r="BW145" s="106">
        <f>BW22/BW10</f>
        <v/>
      </c>
      <c r="BX145" s="106">
        <f>BX22/BX10</f>
        <v/>
      </c>
      <c r="BY145" s="108">
        <f>BY22/BY10</f>
        <v/>
      </c>
      <c r="BZ145" s="137">
        <f>BZ22/BZ10</f>
        <v/>
      </c>
      <c r="CA145" s="107" t="n"/>
      <c r="CB145" s="107" t="n"/>
    </row>
    <row r="146" ht="15" customFormat="1" customHeight="1" s="109">
      <c r="A146" s="136" t="inlineStr">
        <is>
          <t>Sal:Rev FY2026</t>
        </is>
      </c>
      <c r="B146" s="106">
        <f>B88/B76</f>
        <v/>
      </c>
      <c r="C146" s="106">
        <f>C88/C76</f>
        <v/>
      </c>
      <c r="D146" s="106">
        <f>D88/D76</f>
        <v/>
      </c>
      <c r="E146" s="106">
        <f>E88/E76</f>
        <v/>
      </c>
      <c r="F146" s="106">
        <f>F88/F76</f>
        <v/>
      </c>
      <c r="G146" s="106">
        <f>G88/G76</f>
        <v/>
      </c>
      <c r="H146" s="106">
        <f>H88/H76</f>
        <v/>
      </c>
      <c r="I146" s="106">
        <f>I88/I76</f>
        <v/>
      </c>
      <c r="J146" s="106">
        <f>J88/J76</f>
        <v/>
      </c>
      <c r="K146" s="106">
        <f>K88/K76</f>
        <v/>
      </c>
      <c r="L146" s="106">
        <f>L88/L76</f>
        <v/>
      </c>
      <c r="M146" s="106">
        <f>M88/M76</f>
        <v/>
      </c>
      <c r="N146" s="106">
        <f>N88/N76</f>
        <v/>
      </c>
      <c r="O146" s="106" t="n"/>
      <c r="P146" s="106">
        <f>P88/P76</f>
        <v/>
      </c>
      <c r="Q146" s="106">
        <f>Q88/Q76</f>
        <v/>
      </c>
      <c r="R146" s="106">
        <f>R88/R76</f>
        <v/>
      </c>
      <c r="S146" s="106" t="n"/>
      <c r="T146" s="108">
        <f>T88/T76</f>
        <v/>
      </c>
      <c r="U146" s="106">
        <f>U88/U76</f>
        <v/>
      </c>
      <c r="V146" s="106">
        <f>V88/V76</f>
        <v/>
      </c>
      <c r="W146" s="106">
        <f>W88/W76</f>
        <v/>
      </c>
      <c r="X146" s="106">
        <f>X88/X76</f>
        <v/>
      </c>
      <c r="Y146" s="106">
        <f>Y88/Y76</f>
        <v/>
      </c>
      <c r="Z146" s="106">
        <f>Z88/Z76</f>
        <v/>
      </c>
      <c r="AA146" s="106">
        <f>AA88/AA76</f>
        <v/>
      </c>
      <c r="AB146" s="106">
        <f>AB88/AB76</f>
        <v/>
      </c>
      <c r="AC146" s="106">
        <f>AC88/AC76</f>
        <v/>
      </c>
      <c r="AD146" s="106">
        <f>AD88/AD76</f>
        <v/>
      </c>
      <c r="AE146" s="106">
        <f>AE88/AE76</f>
        <v/>
      </c>
      <c r="AF146" s="106">
        <f>AF88/AF76</f>
        <v/>
      </c>
      <c r="AG146" s="106">
        <f>AG88/AG76</f>
        <v/>
      </c>
      <c r="AH146" s="106">
        <f>AH88/AH76</f>
        <v/>
      </c>
      <c r="AI146" s="106">
        <f>AI88/AI76</f>
        <v/>
      </c>
      <c r="AJ146" s="106">
        <f>AJ88/AJ76</f>
        <v/>
      </c>
      <c r="AK146" s="106">
        <f>AK88/AK76</f>
        <v/>
      </c>
      <c r="AL146" s="106" t="n"/>
      <c r="AM146" s="108">
        <f>AM88/AM76</f>
        <v/>
      </c>
      <c r="AN146" s="106">
        <f>AN88/AN76</f>
        <v/>
      </c>
      <c r="AO146" s="106">
        <f>AO88/AO76</f>
        <v/>
      </c>
      <c r="AP146" s="106">
        <f>AP88/AP76</f>
        <v/>
      </c>
      <c r="AQ146" s="106">
        <f>AQ88/AQ76</f>
        <v/>
      </c>
      <c r="AR146" s="106">
        <f>AR88/AR76</f>
        <v/>
      </c>
      <c r="AS146" s="106">
        <f>AS88/AS76</f>
        <v/>
      </c>
      <c r="AT146" s="106">
        <f>AT88/AT76</f>
        <v/>
      </c>
      <c r="AU146" s="106">
        <f>AU88/AU76</f>
        <v/>
      </c>
      <c r="AV146" s="106">
        <f>AV88/AV76</f>
        <v/>
      </c>
      <c r="AW146" s="106">
        <f>AW88/AW76</f>
        <v/>
      </c>
      <c r="AX146" s="106">
        <f>AX88/AX76</f>
        <v/>
      </c>
      <c r="AY146" s="106">
        <f>AY88/AY76</f>
        <v/>
      </c>
      <c r="AZ146" s="106">
        <f>AZ88/AZ76</f>
        <v/>
      </c>
      <c r="BA146" s="106">
        <f>BA88/BA76</f>
        <v/>
      </c>
      <c r="BB146" s="106">
        <f>BB88/BB76</f>
        <v/>
      </c>
      <c r="BC146" s="106">
        <f>BC88/BC76</f>
        <v/>
      </c>
      <c r="BD146" s="106">
        <f>BD88/BD76</f>
        <v/>
      </c>
      <c r="BE146" s="106">
        <f>BE88/BE76</f>
        <v/>
      </c>
      <c r="BF146" s="108">
        <f>BF88/BF76</f>
        <v/>
      </c>
      <c r="BG146" s="106">
        <f>BG88/BG76</f>
        <v/>
      </c>
      <c r="BH146" s="106">
        <f>BH88/BH76</f>
        <v/>
      </c>
      <c r="BI146" s="106">
        <f>BI88/BI76</f>
        <v/>
      </c>
      <c r="BJ146" s="106">
        <f>BJ88/BJ76</f>
        <v/>
      </c>
      <c r="BK146" s="106">
        <f>BK88/BK76</f>
        <v/>
      </c>
      <c r="BL146" s="106">
        <f>BL88/BL76</f>
        <v/>
      </c>
      <c r="BM146" s="106">
        <f>BM88/BM76</f>
        <v/>
      </c>
      <c r="BN146" s="106">
        <f>BN88/BN76</f>
        <v/>
      </c>
      <c r="BO146" s="106">
        <f>BO88/BO76</f>
        <v/>
      </c>
      <c r="BP146" s="106">
        <f>BP88/BP76</f>
        <v/>
      </c>
      <c r="BQ146" s="106">
        <f>BQ88/BQ76</f>
        <v/>
      </c>
      <c r="BR146" s="106">
        <f>BR88/BR76</f>
        <v/>
      </c>
      <c r="BS146" s="106">
        <f>BS88/BS76</f>
        <v/>
      </c>
      <c r="BT146" s="106">
        <f>BT88/BT76</f>
        <v/>
      </c>
      <c r="BU146" s="106">
        <f>BU88/BU76</f>
        <v/>
      </c>
      <c r="BV146" s="106">
        <f>BV88/BV76</f>
        <v/>
      </c>
      <c r="BW146" s="106">
        <f>BW88/BW76</f>
        <v/>
      </c>
      <c r="BX146" s="106">
        <f>BX88/BX76</f>
        <v/>
      </c>
      <c r="BY146" s="108">
        <f>BY88/BY76</f>
        <v/>
      </c>
      <c r="BZ146" s="137">
        <f>BZ88/BZ76</f>
        <v/>
      </c>
      <c r="CA146" s="106" t="n"/>
      <c r="CB146" s="106" t="n"/>
    </row>
    <row r="147">
      <c r="A147" s="132" t="n"/>
      <c r="B147" s="95" t="n"/>
      <c r="C147" s="95" t="n"/>
      <c r="D147" s="95" t="n"/>
      <c r="E147" s="95" t="n"/>
      <c r="F147" s="95" t="n"/>
      <c r="G147" s="95" t="n"/>
      <c r="H147" s="95" t="n"/>
      <c r="I147" s="95" t="n"/>
      <c r="J147" s="95" t="n"/>
      <c r="K147" s="95" t="n"/>
      <c r="L147" s="95" t="n"/>
      <c r="M147" s="95" t="n"/>
      <c r="N147" s="95" t="n"/>
      <c r="O147" s="95" t="n"/>
      <c r="P147" s="95" t="n"/>
      <c r="Q147" s="95" t="n"/>
      <c r="R147" s="95" t="n"/>
      <c r="S147" s="95" t="n"/>
      <c r="T147" s="96" t="n"/>
      <c r="U147" s="95" t="n"/>
      <c r="V147" s="95" t="n"/>
      <c r="W147" s="95" t="n"/>
      <c r="X147" s="95" t="n"/>
      <c r="Y147" s="95" t="n"/>
      <c r="Z147" s="95" t="n"/>
      <c r="AA147" s="95" t="n"/>
      <c r="AB147" s="95" t="n"/>
      <c r="AC147" s="95" t="n"/>
      <c r="AD147" s="95" t="n"/>
      <c r="AE147" s="95" t="n"/>
      <c r="AF147" s="95" t="n"/>
      <c r="AG147" s="95" t="n"/>
      <c r="AH147" s="95" t="n"/>
      <c r="AI147" s="95" t="n"/>
      <c r="AJ147" s="95" t="n"/>
      <c r="AK147" s="95" t="n"/>
      <c r="AL147" s="95" t="n"/>
      <c r="AM147" s="96" t="n"/>
      <c r="AN147" s="95" t="n"/>
      <c r="AO147" s="95" t="n"/>
      <c r="AP147" s="95" t="n"/>
      <c r="AQ147" s="95" t="n"/>
      <c r="AR147" s="95" t="n"/>
      <c r="AS147" s="95" t="n"/>
      <c r="AT147" s="95" t="n"/>
      <c r="AU147" s="95" t="n"/>
      <c r="AV147" s="95" t="n"/>
      <c r="AW147" s="95" t="n"/>
      <c r="AX147" s="95" t="n"/>
      <c r="AY147" s="95" t="n"/>
      <c r="AZ147" s="95" t="n"/>
      <c r="BA147" s="95" t="n"/>
      <c r="BB147" s="95" t="n"/>
      <c r="BC147" s="95" t="n"/>
      <c r="BD147" s="95" t="n"/>
      <c r="BE147" s="95" t="n"/>
      <c r="BF147" s="96" t="n"/>
      <c r="BG147" s="95" t="n"/>
      <c r="BH147" s="95" t="n"/>
      <c r="BI147" s="95" t="n"/>
      <c r="BJ147" s="95" t="n"/>
      <c r="BK147" s="95" t="n"/>
      <c r="BL147" s="95" t="n"/>
      <c r="BM147" s="95" t="n"/>
      <c r="BN147" s="95" t="n"/>
      <c r="BO147" s="95" t="n"/>
      <c r="BP147" s="95" t="n"/>
      <c r="BQ147" s="95" t="n"/>
      <c r="BR147" s="95" t="n"/>
      <c r="BS147" s="95" t="n"/>
      <c r="BT147" s="95" t="n"/>
      <c r="BU147" s="95" t="n"/>
      <c r="BV147" s="95" t="n"/>
      <c r="BW147" s="95" t="n"/>
      <c r="BX147" s="95" t="n"/>
      <c r="BY147" s="96" t="n"/>
      <c r="BZ147" s="138" t="n"/>
      <c r="CA147" s="94" t="n"/>
      <c r="CB147" s="94" t="n"/>
    </row>
    <row r="148" ht="29.25" customHeight="1" s="393">
      <c r="A148" s="132" t="inlineStr">
        <is>
          <t>Childcare Costs (negative = increase in cost)</t>
        </is>
      </c>
      <c r="B148" s="94">
        <f>B31-B97</f>
        <v/>
      </c>
      <c r="C148" s="94">
        <f>C31-C97</f>
        <v/>
      </c>
      <c r="D148" s="94">
        <f>D31-D97</f>
        <v/>
      </c>
      <c r="E148" s="94">
        <f>E31-E97</f>
        <v/>
      </c>
      <c r="F148" s="94">
        <f>F31-F97</f>
        <v/>
      </c>
      <c r="G148" s="94">
        <f>G31-G97</f>
        <v/>
      </c>
      <c r="H148" s="94">
        <f>H31-H97</f>
        <v/>
      </c>
      <c r="I148" s="94">
        <f>I31-I97</f>
        <v/>
      </c>
      <c r="J148" s="94">
        <f>J31-J97</f>
        <v/>
      </c>
      <c r="K148" s="94">
        <f>K31-K97</f>
        <v/>
      </c>
      <c r="L148" s="94">
        <f>L31-L97</f>
        <v/>
      </c>
      <c r="M148" s="94">
        <f>M31-M97</f>
        <v/>
      </c>
      <c r="N148" s="94">
        <f>N31-N97</f>
        <v/>
      </c>
      <c r="O148" s="94">
        <f>O31-O97</f>
        <v/>
      </c>
      <c r="P148" s="94">
        <f>P31-P97</f>
        <v/>
      </c>
      <c r="Q148" s="94">
        <f>Q31-Q97</f>
        <v/>
      </c>
      <c r="R148" s="94">
        <f>R31-R97</f>
        <v/>
      </c>
      <c r="S148" s="94">
        <f>S31-S97</f>
        <v/>
      </c>
      <c r="T148" s="131">
        <f>T31-T97</f>
        <v/>
      </c>
      <c r="U148" s="94">
        <f>U31-U97</f>
        <v/>
      </c>
      <c r="V148" s="94">
        <f>V31-V97</f>
        <v/>
      </c>
      <c r="W148" s="94">
        <f>W31-W97</f>
        <v/>
      </c>
      <c r="X148" s="94">
        <f>X31-X97</f>
        <v/>
      </c>
      <c r="Y148" s="94">
        <f>Y31-Y97</f>
        <v/>
      </c>
      <c r="Z148" s="94">
        <f>Z31-Z97</f>
        <v/>
      </c>
      <c r="AA148" s="94">
        <f>AA31-AA97</f>
        <v/>
      </c>
      <c r="AB148" s="94">
        <f>AB31-AB97</f>
        <v/>
      </c>
      <c r="AC148" s="94">
        <f>AC31-AC97</f>
        <v/>
      </c>
      <c r="AD148" s="94">
        <f>AD31-AD97</f>
        <v/>
      </c>
      <c r="AE148" s="94">
        <f>AE31-AE97</f>
        <v/>
      </c>
      <c r="AF148" s="94">
        <f>AF31-AF97</f>
        <v/>
      </c>
      <c r="AG148" s="94">
        <f>AG31-AG97</f>
        <v/>
      </c>
      <c r="AH148" s="94">
        <f>AH31-AH97</f>
        <v/>
      </c>
      <c r="AI148" s="94">
        <f>AI31-AI97</f>
        <v/>
      </c>
      <c r="AJ148" s="94">
        <f>AJ31-AJ97</f>
        <v/>
      </c>
      <c r="AK148" s="94">
        <f>AK31-AK97</f>
        <v/>
      </c>
      <c r="AL148" s="94">
        <f>AL31-AL97</f>
        <v/>
      </c>
      <c r="AM148" s="131">
        <f>AM31-AM97</f>
        <v/>
      </c>
      <c r="AN148" s="94">
        <f>AN31-AN97</f>
        <v/>
      </c>
      <c r="AO148" s="94">
        <f>AO31-AO97</f>
        <v/>
      </c>
      <c r="AP148" s="94">
        <f>AP31-AP97</f>
        <v/>
      </c>
      <c r="AQ148" s="94">
        <f>AQ31-AQ97</f>
        <v/>
      </c>
      <c r="AR148" s="94">
        <f>AR31-AR97</f>
        <v/>
      </c>
      <c r="AS148" s="94">
        <f>AS31-AS97</f>
        <v/>
      </c>
      <c r="AT148" s="94">
        <f>AT31-AT97</f>
        <v/>
      </c>
      <c r="AU148" s="94">
        <f>AU31-AU97</f>
        <v/>
      </c>
      <c r="AV148" s="94">
        <f>AV31-AV97</f>
        <v/>
      </c>
      <c r="AW148" s="94">
        <f>AW31-AW97</f>
        <v/>
      </c>
      <c r="AX148" s="94">
        <f>AX31-AX97</f>
        <v/>
      </c>
      <c r="AY148" s="94">
        <f>AY31-AY97</f>
        <v/>
      </c>
      <c r="AZ148" s="94">
        <f>AZ31-AZ97</f>
        <v/>
      </c>
      <c r="BA148" s="94">
        <f>BA31-BA97</f>
        <v/>
      </c>
      <c r="BB148" s="94">
        <f>BB31-BB97</f>
        <v/>
      </c>
      <c r="BC148" s="94">
        <f>BC31-BC97</f>
        <v/>
      </c>
      <c r="BD148" s="94">
        <f>BD31-BD97</f>
        <v/>
      </c>
      <c r="BE148" s="94">
        <f>BE31-BE97</f>
        <v/>
      </c>
      <c r="BF148" s="131">
        <f>BF31-BF97</f>
        <v/>
      </c>
      <c r="BG148" s="94">
        <f>BG31-BG97</f>
        <v/>
      </c>
      <c r="BH148" s="94">
        <f>BH31-BH97</f>
        <v/>
      </c>
      <c r="BI148" s="94">
        <f>BI31-BI97</f>
        <v/>
      </c>
      <c r="BJ148" s="94">
        <f>BJ31-BJ97</f>
        <v/>
      </c>
      <c r="BK148" s="94">
        <f>BK31-BK97</f>
        <v/>
      </c>
      <c r="BL148" s="94">
        <f>BL31-BL97</f>
        <v/>
      </c>
      <c r="BM148" s="94">
        <f>BM31-BM97</f>
        <v/>
      </c>
      <c r="BN148" s="94">
        <f>BN31-BN97</f>
        <v/>
      </c>
      <c r="BO148" s="94">
        <f>BO31-BO97</f>
        <v/>
      </c>
      <c r="BP148" s="94">
        <f>BP31-BP97</f>
        <v/>
      </c>
      <c r="BQ148" s="94">
        <f>BQ31-BQ97</f>
        <v/>
      </c>
      <c r="BR148" s="94">
        <f>BR31-BR97</f>
        <v/>
      </c>
      <c r="BS148" s="94">
        <f>BS31-BS97</f>
        <v/>
      </c>
      <c r="BT148" s="94">
        <f>BT31-BT97</f>
        <v/>
      </c>
      <c r="BU148" s="94">
        <f>BU31-BU97</f>
        <v/>
      </c>
      <c r="BV148" s="94">
        <f>BV31-BV97</f>
        <v/>
      </c>
      <c r="BW148" s="94">
        <f>BW31-BW97</f>
        <v/>
      </c>
      <c r="BX148" s="94">
        <f>BX31-BX97</f>
        <v/>
      </c>
      <c r="BY148" s="131">
        <f>BY31-BY97</f>
        <v/>
      </c>
      <c r="BZ148" s="121">
        <f>BZ31-BZ97</f>
        <v/>
      </c>
      <c r="CA148" s="94" t="n"/>
      <c r="CB148" s="94" t="n"/>
    </row>
    <row r="149" customFormat="1" s="109">
      <c r="A149" s="136" t="inlineStr">
        <is>
          <t>Childcare Cost Change %</t>
        </is>
      </c>
      <c r="B149" s="106">
        <f>-B148/B31</f>
        <v/>
      </c>
      <c r="C149" s="106">
        <f>-C148/C31</f>
        <v/>
      </c>
      <c r="D149" s="106">
        <f>-D148/D31</f>
        <v/>
      </c>
      <c r="E149" s="106">
        <f>-E148/E31</f>
        <v/>
      </c>
      <c r="F149" s="106">
        <f>-F148/F31</f>
        <v/>
      </c>
      <c r="G149" s="106">
        <f>-G148/G31</f>
        <v/>
      </c>
      <c r="H149" s="106">
        <f>-H148/H31</f>
        <v/>
      </c>
      <c r="I149" s="106">
        <f>-I148/I31</f>
        <v/>
      </c>
      <c r="J149" s="106">
        <f>-J148/J31</f>
        <v/>
      </c>
      <c r="K149" s="106">
        <f>-K148/K31</f>
        <v/>
      </c>
      <c r="L149" s="106">
        <f>-L148/L31</f>
        <v/>
      </c>
      <c r="M149" s="106">
        <f>-M148/M31</f>
        <v/>
      </c>
      <c r="N149" s="106">
        <f>-N148/N31</f>
        <v/>
      </c>
      <c r="O149" s="106" t="n"/>
      <c r="P149" s="106">
        <f>-P148/P31</f>
        <v/>
      </c>
      <c r="Q149" s="106">
        <f>-Q148/Q31</f>
        <v/>
      </c>
      <c r="R149" s="106">
        <f>-R148/R31</f>
        <v/>
      </c>
      <c r="S149" s="106">
        <f>-S148/S31</f>
        <v/>
      </c>
      <c r="T149" s="108">
        <f>-T148/T31</f>
        <v/>
      </c>
      <c r="U149" s="106">
        <f>-U148/U31</f>
        <v/>
      </c>
      <c r="V149" s="106">
        <f>-V148/V31</f>
        <v/>
      </c>
      <c r="W149" s="106">
        <f>-W148/W31</f>
        <v/>
      </c>
      <c r="X149" s="106">
        <f>-X148/X31</f>
        <v/>
      </c>
      <c r="Y149" s="106">
        <f>-Y148/Y31</f>
        <v/>
      </c>
      <c r="Z149" s="106">
        <f>-Z148/Z31</f>
        <v/>
      </c>
      <c r="AA149" s="106">
        <f>-AA148/AA31</f>
        <v/>
      </c>
      <c r="AB149" s="106">
        <f>-AB148/AB31</f>
        <v/>
      </c>
      <c r="AC149" s="106">
        <f>-AC148/AC31</f>
        <v/>
      </c>
      <c r="AD149" s="106">
        <f>-AD148/AD31</f>
        <v/>
      </c>
      <c r="AE149" s="106">
        <f>-AE148/AE31</f>
        <v/>
      </c>
      <c r="AF149" s="106">
        <f>-AF148/AF31</f>
        <v/>
      </c>
      <c r="AG149" s="106">
        <f>-AG148/AG31</f>
        <v/>
      </c>
      <c r="AH149" s="106">
        <f>-AH148/AH31</f>
        <v/>
      </c>
      <c r="AI149" s="106">
        <f>-AI148/AI31</f>
        <v/>
      </c>
      <c r="AJ149" s="106">
        <f>-AJ148/AJ31</f>
        <v/>
      </c>
      <c r="AK149" s="106">
        <f>-AK148/AK31</f>
        <v/>
      </c>
      <c r="AL149" s="106">
        <f>-AL148/AL31</f>
        <v/>
      </c>
      <c r="AM149" s="108">
        <f>-AM148/AM31</f>
        <v/>
      </c>
      <c r="AN149" s="106">
        <f>-AN148/AN31</f>
        <v/>
      </c>
      <c r="AO149" s="106">
        <f>-AO148/AO31</f>
        <v/>
      </c>
      <c r="AP149" s="106">
        <f>-AP148/AP31</f>
        <v/>
      </c>
      <c r="AQ149" s="106">
        <f>-AQ148/AQ31</f>
        <v/>
      </c>
      <c r="AR149" s="106">
        <f>-AR148/AR31</f>
        <v/>
      </c>
      <c r="AS149" s="106">
        <f>-AS148/AS31</f>
        <v/>
      </c>
      <c r="AT149" s="106">
        <f>-AT148/AT31</f>
        <v/>
      </c>
      <c r="AU149" s="106">
        <f>-AU148/AU31</f>
        <v/>
      </c>
      <c r="AV149" s="106">
        <f>-AV148/AV31</f>
        <v/>
      </c>
      <c r="AW149" s="106">
        <f>-AW148/AW31</f>
        <v/>
      </c>
      <c r="AX149" s="106">
        <f>-AX148/AX31</f>
        <v/>
      </c>
      <c r="AY149" s="106">
        <f>-AY148/AY31</f>
        <v/>
      </c>
      <c r="AZ149" s="106">
        <f>-AZ148/AZ31</f>
        <v/>
      </c>
      <c r="BA149" s="106">
        <f>-BA148/BA31</f>
        <v/>
      </c>
      <c r="BB149" s="106">
        <f>-BB148/BB31</f>
        <v/>
      </c>
      <c r="BC149" s="106">
        <f>-BC148/BC31</f>
        <v/>
      </c>
      <c r="BD149" s="106">
        <f>-BD148/BD31</f>
        <v/>
      </c>
      <c r="BE149" s="106">
        <f>-BE148/BE31</f>
        <v/>
      </c>
      <c r="BF149" s="108">
        <f>-BF148/BF31</f>
        <v/>
      </c>
      <c r="BG149" s="106">
        <f>-BG148/BG31</f>
        <v/>
      </c>
      <c r="BH149" s="106">
        <f>-BH148/BH31</f>
        <v/>
      </c>
      <c r="BI149" s="106">
        <f>-BI148/BI31</f>
        <v/>
      </c>
      <c r="BJ149" s="106">
        <f>-BJ148/BJ31</f>
        <v/>
      </c>
      <c r="BK149" s="106">
        <f>-BK148/BK31</f>
        <v/>
      </c>
      <c r="BL149" s="106">
        <f>-BL148/BL31</f>
        <v/>
      </c>
      <c r="BM149" s="106">
        <f>-BM148/BM31</f>
        <v/>
      </c>
      <c r="BN149" s="106">
        <f>-BN148/BN31</f>
        <v/>
      </c>
      <c r="BO149" s="106">
        <f>-BO148/BO31</f>
        <v/>
      </c>
      <c r="BP149" s="106">
        <f>-BP148/BP31</f>
        <v/>
      </c>
      <c r="BQ149" s="106">
        <f>-BQ148/BQ31</f>
        <v/>
      </c>
      <c r="BR149" s="106">
        <f>-BR148/BR31</f>
        <v/>
      </c>
      <c r="BS149" s="106">
        <f>-BS148/BS31</f>
        <v/>
      </c>
      <c r="BT149" s="106">
        <f>-BT148/BT31</f>
        <v/>
      </c>
      <c r="BU149" s="106">
        <f>-BU148/BU31</f>
        <v/>
      </c>
      <c r="BV149" s="106">
        <f>-BV148/BV31</f>
        <v/>
      </c>
      <c r="BW149" s="106">
        <f>-BW148/BW31</f>
        <v/>
      </c>
      <c r="BX149" s="106">
        <f>-BX148/BX31</f>
        <v/>
      </c>
      <c r="BY149" s="108">
        <f>-BY148/BY31</f>
        <v/>
      </c>
      <c r="BZ149" s="137">
        <f>-BZ148/BZ31</f>
        <v/>
      </c>
      <c r="CA149" s="107" t="n"/>
      <c r="CB149" s="107" t="n"/>
    </row>
    <row r="150">
      <c r="A150" s="120" t="n"/>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131" t="n"/>
      <c r="U150" s="94" t="n"/>
      <c r="V150" s="94" t="n"/>
      <c r="W150" s="94" t="n"/>
      <c r="X150" s="94" t="n"/>
      <c r="Y150" s="94" t="n"/>
      <c r="Z150" s="94" t="n"/>
      <c r="AA150" s="94" t="n"/>
      <c r="AB150" s="94" t="n"/>
      <c r="AC150" s="94" t="n"/>
      <c r="AD150" s="94" t="n"/>
      <c r="AE150" s="94" t="n"/>
      <c r="AF150" s="94" t="n"/>
      <c r="AG150" s="94" t="n"/>
      <c r="AH150" s="94" t="n"/>
      <c r="AI150" s="94" t="n"/>
      <c r="AJ150" s="94" t="n"/>
      <c r="AK150" s="94" t="n"/>
      <c r="AL150" s="94" t="n"/>
      <c r="AM150" s="131" t="n"/>
      <c r="AN150" s="94" t="n"/>
      <c r="AO150" s="94" t="n"/>
      <c r="AP150" s="94" t="n"/>
      <c r="AQ150" s="94" t="n"/>
      <c r="AR150" s="94" t="n"/>
      <c r="AS150" s="94" t="n"/>
      <c r="AT150" s="94" t="n"/>
      <c r="AU150" s="94" t="n"/>
      <c r="AV150" s="94" t="n"/>
      <c r="AW150" s="94" t="n"/>
      <c r="AX150" s="94" t="n"/>
      <c r="AY150" s="94" t="n"/>
      <c r="AZ150" s="94" t="n"/>
      <c r="BA150" s="94" t="n"/>
      <c r="BB150" s="94" t="n"/>
      <c r="BC150" s="94" t="n"/>
      <c r="BD150" s="94" t="n"/>
      <c r="BE150" s="94" t="n"/>
      <c r="BF150" s="131" t="n"/>
      <c r="BG150" s="94" t="n"/>
      <c r="BH150" s="94" t="n"/>
      <c r="BI150" s="94" t="n"/>
      <c r="BJ150" s="94" t="n"/>
      <c r="BK150" s="94" t="n"/>
      <c r="BL150" s="94" t="n"/>
      <c r="BM150" s="94" t="n"/>
      <c r="BN150" s="94" t="n"/>
      <c r="BO150" s="94" t="n"/>
      <c r="BP150" s="94" t="n"/>
      <c r="BQ150" s="94" t="n"/>
      <c r="BR150" s="94" t="n"/>
      <c r="BS150" s="94" t="n"/>
      <c r="BT150" s="94" t="n"/>
      <c r="BU150" s="94" t="n"/>
      <c r="BV150" s="94" t="n"/>
      <c r="BW150" s="94" t="n"/>
      <c r="BX150" s="94" t="n"/>
      <c r="BY150" s="131" t="n"/>
      <c r="BZ150" s="121" t="n"/>
      <c r="CA150" s="94" t="n"/>
      <c r="CB150" s="94" t="n"/>
    </row>
    <row r="151" customFormat="1" s="391">
      <c r="A151" s="132" t="inlineStr">
        <is>
          <t>Contribution</t>
        </is>
      </c>
      <c r="B151" s="100">
        <f>B113-B47</f>
        <v/>
      </c>
      <c r="C151" s="100">
        <f>C113-C47</f>
        <v/>
      </c>
      <c r="D151" s="100">
        <f>D113-D47</f>
        <v/>
      </c>
      <c r="E151" s="100">
        <f>E113-E47</f>
        <v/>
      </c>
      <c r="F151" s="100">
        <f>F113-F47</f>
        <v/>
      </c>
      <c r="G151" s="100">
        <f>G113-G47</f>
        <v/>
      </c>
      <c r="H151" s="100">
        <f>H113-H47</f>
        <v/>
      </c>
      <c r="I151" s="100">
        <f>I113-I47</f>
        <v/>
      </c>
      <c r="J151" s="100">
        <f>J113-J47</f>
        <v/>
      </c>
      <c r="K151" s="100">
        <f>K113-K47</f>
        <v/>
      </c>
      <c r="L151" s="100">
        <f>L113-L47</f>
        <v/>
      </c>
      <c r="M151" s="100">
        <f>M113-M47</f>
        <v/>
      </c>
      <c r="N151" s="100">
        <f>N113-N47</f>
        <v/>
      </c>
      <c r="O151" s="100">
        <f>O113-O47</f>
        <v/>
      </c>
      <c r="P151" s="100">
        <f>P113-P47</f>
        <v/>
      </c>
      <c r="Q151" s="100">
        <f>Q113-Q47</f>
        <v/>
      </c>
      <c r="R151" s="100">
        <f>R113-R47</f>
        <v/>
      </c>
      <c r="S151" s="100">
        <f>S113-S47</f>
        <v/>
      </c>
      <c r="T151" s="139">
        <f>T113-T47</f>
        <v/>
      </c>
      <c r="U151" s="100">
        <f>U113-U47</f>
        <v/>
      </c>
      <c r="V151" s="100">
        <f>V113-V47</f>
        <v/>
      </c>
      <c r="W151" s="100">
        <f>W113-W47</f>
        <v/>
      </c>
      <c r="X151" s="100">
        <f>X113-X47</f>
        <v/>
      </c>
      <c r="Y151" s="100">
        <f>Y113-Y47</f>
        <v/>
      </c>
      <c r="Z151" s="100">
        <f>Z113-Z47</f>
        <v/>
      </c>
      <c r="AA151" s="100">
        <f>AA113-AA47</f>
        <v/>
      </c>
      <c r="AB151" s="100">
        <f>AB113-AB47</f>
        <v/>
      </c>
      <c r="AC151" s="100">
        <f>AC113-AC47</f>
        <v/>
      </c>
      <c r="AD151" s="100">
        <f>AD113-AD47</f>
        <v/>
      </c>
      <c r="AE151" s="100">
        <f>AE113-AE47</f>
        <v/>
      </c>
      <c r="AF151" s="100">
        <f>AF113-AF47</f>
        <v/>
      </c>
      <c r="AG151" s="100">
        <f>AG113-AG47</f>
        <v/>
      </c>
      <c r="AH151" s="100">
        <f>AH113-AH47</f>
        <v/>
      </c>
      <c r="AI151" s="100">
        <f>AI113-AI47</f>
        <v/>
      </c>
      <c r="AJ151" s="100">
        <f>AJ113-AJ47</f>
        <v/>
      </c>
      <c r="AK151" s="100">
        <f>AK113-AK47</f>
        <v/>
      </c>
      <c r="AL151" s="100">
        <f>AL113-AL47</f>
        <v/>
      </c>
      <c r="AM151" s="139">
        <f>AM113-AM47</f>
        <v/>
      </c>
      <c r="AN151" s="100">
        <f>AN113-AN47</f>
        <v/>
      </c>
      <c r="AO151" s="100">
        <f>AO113-AO47</f>
        <v/>
      </c>
      <c r="AP151" s="100">
        <f>AP113-AP47</f>
        <v/>
      </c>
      <c r="AQ151" s="100">
        <f>AQ113-AQ47</f>
        <v/>
      </c>
      <c r="AR151" s="100">
        <f>AR113-AR47</f>
        <v/>
      </c>
      <c r="AS151" s="100">
        <f>AS113-AS47</f>
        <v/>
      </c>
      <c r="AT151" s="100">
        <f>AT113-AT47</f>
        <v/>
      </c>
      <c r="AU151" s="100">
        <f>AU113-AU47</f>
        <v/>
      </c>
      <c r="AV151" s="100">
        <f>AV113-AV47</f>
        <v/>
      </c>
      <c r="AW151" s="100">
        <f>AW113-AW47</f>
        <v/>
      </c>
      <c r="AX151" s="100">
        <f>AX113-AX47</f>
        <v/>
      </c>
      <c r="AY151" s="100">
        <f>AY113-AY47</f>
        <v/>
      </c>
      <c r="AZ151" s="100">
        <f>AZ113-AZ47</f>
        <v/>
      </c>
      <c r="BA151" s="100">
        <f>BA113-BA47</f>
        <v/>
      </c>
      <c r="BB151" s="100">
        <f>BB113-BB47</f>
        <v/>
      </c>
      <c r="BC151" s="100">
        <f>BC113-BC47</f>
        <v/>
      </c>
      <c r="BD151" s="100">
        <f>BD113-BD47</f>
        <v/>
      </c>
      <c r="BE151" s="100">
        <f>BE113-BE47</f>
        <v/>
      </c>
      <c r="BF151" s="139">
        <f>BF113-BF47</f>
        <v/>
      </c>
      <c r="BG151" s="100">
        <f>BG113-BG47</f>
        <v/>
      </c>
      <c r="BH151" s="100">
        <f>BH113-BH47</f>
        <v/>
      </c>
      <c r="BI151" s="100">
        <f>BI113-BI47</f>
        <v/>
      </c>
      <c r="BJ151" s="100">
        <f>BJ113-BJ47</f>
        <v/>
      </c>
      <c r="BK151" s="100">
        <f>BK113-BK47</f>
        <v/>
      </c>
      <c r="BL151" s="100">
        <f>BL113-BL47</f>
        <v/>
      </c>
      <c r="BM151" s="100">
        <f>BM113-BM47</f>
        <v/>
      </c>
      <c r="BN151" s="100">
        <f>BN113-BN47</f>
        <v/>
      </c>
      <c r="BO151" s="100">
        <f>BO113-BO47</f>
        <v/>
      </c>
      <c r="BP151" s="100">
        <f>BP113-BP47</f>
        <v/>
      </c>
      <c r="BQ151" s="100">
        <f>BQ113-BQ47</f>
        <v/>
      </c>
      <c r="BR151" s="100">
        <f>BR113-BR47</f>
        <v/>
      </c>
      <c r="BS151" s="100">
        <f>BS113-BS47</f>
        <v/>
      </c>
      <c r="BT151" s="100">
        <f>BT113-BT47</f>
        <v/>
      </c>
      <c r="BU151" s="100">
        <f>BU113-BU47</f>
        <v/>
      </c>
      <c r="BV151" s="100">
        <f>BV113-BV47</f>
        <v/>
      </c>
      <c r="BW151" s="100">
        <f>BW113-BW47</f>
        <v/>
      </c>
      <c r="BX151" s="100">
        <f>BX113-BX47</f>
        <v/>
      </c>
      <c r="BY151" s="139">
        <f>BY113-BY47</f>
        <v/>
      </c>
      <c r="BZ151" s="140">
        <f>BZ113-BZ47</f>
        <v/>
      </c>
      <c r="CA151" s="100" t="n"/>
      <c r="CB151" s="100" t="n"/>
    </row>
    <row r="152" customFormat="1" s="111">
      <c r="A152" s="136" t="inlineStr">
        <is>
          <t>Contribution Change %</t>
        </is>
      </c>
      <c r="B152" s="106">
        <f>B151/B47</f>
        <v/>
      </c>
      <c r="C152" s="106">
        <f>C151/C47</f>
        <v/>
      </c>
      <c r="D152" s="106">
        <f>D151/D47</f>
        <v/>
      </c>
      <c r="E152" s="106">
        <f>E151/E47</f>
        <v/>
      </c>
      <c r="F152" s="106">
        <f>F151/F47</f>
        <v/>
      </c>
      <c r="G152" s="106">
        <f>G151/G47</f>
        <v/>
      </c>
      <c r="H152" s="106">
        <f>H151/H47</f>
        <v/>
      </c>
      <c r="I152" s="106">
        <f>I151/I47</f>
        <v/>
      </c>
      <c r="J152" s="106">
        <f>J151/J47</f>
        <v/>
      </c>
      <c r="K152" s="106">
        <f>K151/K47</f>
        <v/>
      </c>
      <c r="L152" s="106">
        <f>L151/L47</f>
        <v/>
      </c>
      <c r="M152" s="106">
        <f>M151/M47</f>
        <v/>
      </c>
      <c r="N152" s="106">
        <f>N151/N47</f>
        <v/>
      </c>
      <c r="O152" s="106" t="n"/>
      <c r="P152" s="106">
        <f>P151/P47</f>
        <v/>
      </c>
      <c r="Q152" s="106">
        <f>Q151/Q47</f>
        <v/>
      </c>
      <c r="R152" s="106">
        <f>R151/R47</f>
        <v/>
      </c>
      <c r="S152" s="106">
        <f>S151/S47</f>
        <v/>
      </c>
      <c r="T152" s="108">
        <f>T151/T47</f>
        <v/>
      </c>
      <c r="U152" s="106">
        <f>U151/U47</f>
        <v/>
      </c>
      <c r="V152" s="106">
        <f>V151/V47</f>
        <v/>
      </c>
      <c r="W152" s="106">
        <f>W151/W47</f>
        <v/>
      </c>
      <c r="X152" s="106">
        <f>X151/X47</f>
        <v/>
      </c>
      <c r="Y152" s="106">
        <f>Y151/Y47</f>
        <v/>
      </c>
      <c r="Z152" s="106">
        <f>Z151/Z47</f>
        <v/>
      </c>
      <c r="AA152" s="106">
        <f>AA151/AA47</f>
        <v/>
      </c>
      <c r="AB152" s="106">
        <f>AB151/AB47</f>
        <v/>
      </c>
      <c r="AC152" s="106">
        <f>AC151/AC47</f>
        <v/>
      </c>
      <c r="AD152" s="106">
        <f>AD151/AD47</f>
        <v/>
      </c>
      <c r="AE152" s="106">
        <f>AE151/AE47</f>
        <v/>
      </c>
      <c r="AF152" s="106">
        <f>AF151/AF47</f>
        <v/>
      </c>
      <c r="AG152" s="106">
        <f>AG151/AG47</f>
        <v/>
      </c>
      <c r="AH152" s="106">
        <f>AH151/AH47</f>
        <v/>
      </c>
      <c r="AI152" s="106">
        <f>AI151/AI47</f>
        <v/>
      </c>
      <c r="AJ152" s="106">
        <f>AJ151/AJ47</f>
        <v/>
      </c>
      <c r="AK152" s="106">
        <f>AK151/AK47</f>
        <v/>
      </c>
      <c r="AL152" s="106">
        <f>AL151/AL47</f>
        <v/>
      </c>
      <c r="AM152" s="108">
        <f>AM151/AM47</f>
        <v/>
      </c>
      <c r="AN152" s="106">
        <f>AN151/AN47</f>
        <v/>
      </c>
      <c r="AO152" s="106">
        <f>AO151/AO47</f>
        <v/>
      </c>
      <c r="AP152" s="106">
        <f>AP151/AP47</f>
        <v/>
      </c>
      <c r="AQ152" s="106">
        <f>AQ151/AQ47</f>
        <v/>
      </c>
      <c r="AR152" s="106">
        <f>AR151/AR47</f>
        <v/>
      </c>
      <c r="AS152" s="106">
        <f>AS151/AS47</f>
        <v/>
      </c>
      <c r="AT152" s="106">
        <f>AT151/AT47</f>
        <v/>
      </c>
      <c r="AU152" s="106">
        <f>AU151/AU47</f>
        <v/>
      </c>
      <c r="AV152" s="106">
        <f>AV151/AV47</f>
        <v/>
      </c>
      <c r="AW152" s="106">
        <f>AW151/AW47</f>
        <v/>
      </c>
      <c r="AX152" s="106">
        <f>AX151/AX47</f>
        <v/>
      </c>
      <c r="AY152" s="106">
        <f>AY151/AY47</f>
        <v/>
      </c>
      <c r="AZ152" s="106">
        <f>AZ151/AZ47</f>
        <v/>
      </c>
      <c r="BA152" s="106">
        <f>BA151/BA47</f>
        <v/>
      </c>
      <c r="BB152" s="106">
        <f>BB151/BB47</f>
        <v/>
      </c>
      <c r="BC152" s="106">
        <f>BC151/BC47</f>
        <v/>
      </c>
      <c r="BD152" s="106">
        <f>BD151/BD47</f>
        <v/>
      </c>
      <c r="BE152" s="106">
        <f>BE151/BE47</f>
        <v/>
      </c>
      <c r="BF152" s="108">
        <f>BF151/BF47</f>
        <v/>
      </c>
      <c r="BG152" s="106">
        <f>BG151/BG47</f>
        <v/>
      </c>
      <c r="BH152" s="106">
        <f>BH151/BH47</f>
        <v/>
      </c>
      <c r="BI152" s="106">
        <f>BI151/BI47</f>
        <v/>
      </c>
      <c r="BJ152" s="106">
        <f>BJ151/BJ47</f>
        <v/>
      </c>
      <c r="BK152" s="106">
        <f>BK151/BK47</f>
        <v/>
      </c>
      <c r="BL152" s="106">
        <f>BL151/BL47</f>
        <v/>
      </c>
      <c r="BM152" s="106">
        <f>BM151/BM47</f>
        <v/>
      </c>
      <c r="BN152" s="106">
        <f>BN151/BN47</f>
        <v/>
      </c>
      <c r="BO152" s="106">
        <f>BO151/BO47</f>
        <v/>
      </c>
      <c r="BP152" s="106">
        <f>BP151/BP47</f>
        <v/>
      </c>
      <c r="BQ152" s="106">
        <f>BQ151/BQ47</f>
        <v/>
      </c>
      <c r="BR152" s="106">
        <f>BR151/BR47</f>
        <v/>
      </c>
      <c r="BS152" s="106">
        <f>BS151/BS47</f>
        <v/>
      </c>
      <c r="BT152" s="106">
        <f>BT151/BT47</f>
        <v/>
      </c>
      <c r="BU152" s="106">
        <f>BU151/BU47</f>
        <v/>
      </c>
      <c r="BV152" s="106">
        <f>BV151/BV47</f>
        <v/>
      </c>
      <c r="BW152" s="106">
        <f>BW151/BW47</f>
        <v/>
      </c>
      <c r="BX152" s="106">
        <f>BX151/BX47</f>
        <v/>
      </c>
      <c r="BY152" s="108">
        <f>BY151/BY47</f>
        <v/>
      </c>
      <c r="BZ152" s="137">
        <f>BZ151/BZ47</f>
        <v/>
      </c>
      <c r="CA152" s="110" t="n"/>
      <c r="CB152" s="110" t="n"/>
    </row>
    <row r="153" customFormat="1" s="391">
      <c r="A153" s="132"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39" t="n"/>
      <c r="U153" s="100" t="n"/>
      <c r="V153" s="100" t="n"/>
      <c r="W153" s="100" t="n"/>
      <c r="X153" s="100" t="n"/>
      <c r="Y153" s="100" t="n"/>
      <c r="Z153" s="100" t="n"/>
      <c r="AA153" s="100" t="n"/>
      <c r="AB153" s="100" t="n"/>
      <c r="AC153" s="100" t="n"/>
      <c r="AD153" s="100" t="n"/>
      <c r="AE153" s="100" t="n"/>
      <c r="AF153" s="100" t="n"/>
      <c r="AG153" s="100" t="n"/>
      <c r="AH153" s="100" t="n"/>
      <c r="AI153" s="100" t="n"/>
      <c r="AJ153" s="100" t="n"/>
      <c r="AK153" s="100" t="n"/>
      <c r="AL153" s="100" t="n"/>
      <c r="AM153" s="139" t="n"/>
      <c r="AN153" s="100" t="n"/>
      <c r="AO153" s="100" t="n"/>
      <c r="AP153" s="100" t="n"/>
      <c r="AQ153" s="100" t="n"/>
      <c r="AR153" s="100" t="n"/>
      <c r="AS153" s="100" t="n"/>
      <c r="AT153" s="100" t="n"/>
      <c r="AU153" s="100" t="n"/>
      <c r="AV153" s="100" t="n"/>
      <c r="AW153" s="100" t="n"/>
      <c r="AX153" s="100" t="n"/>
      <c r="AY153" s="100" t="n"/>
      <c r="AZ153" s="100" t="n"/>
      <c r="BA153" s="100" t="n"/>
      <c r="BB153" s="100" t="n"/>
      <c r="BC153" s="100" t="n"/>
      <c r="BD153" s="100" t="n"/>
      <c r="BE153" s="100" t="n"/>
      <c r="BF153" s="139" t="n"/>
      <c r="BG153" s="100" t="n"/>
      <c r="BH153" s="100" t="n"/>
      <c r="BI153" s="100" t="n"/>
      <c r="BJ153" s="100" t="n"/>
      <c r="BK153" s="100" t="n"/>
      <c r="BL153" s="100" t="n"/>
      <c r="BM153" s="100" t="n"/>
      <c r="BN153" s="100" t="n"/>
      <c r="BO153" s="100" t="n"/>
      <c r="BP153" s="100" t="n"/>
      <c r="BQ153" s="100" t="n"/>
      <c r="BR153" s="100" t="n"/>
      <c r="BS153" s="100" t="n"/>
      <c r="BT153" s="100" t="n"/>
      <c r="BU153" s="100" t="n"/>
      <c r="BV153" s="100" t="n"/>
      <c r="BW153" s="100" t="n"/>
      <c r="BX153" s="100" t="n"/>
      <c r="BY153" s="139" t="n"/>
      <c r="BZ153" s="140" t="n"/>
      <c r="CA153" s="100" t="n"/>
      <c r="CB153" s="100" t="n"/>
    </row>
    <row r="154" ht="30" customFormat="1" customHeight="1" s="391">
      <c r="A154" s="132" t="inlineStr">
        <is>
          <t>Overheads (negative = increase in cost)</t>
        </is>
      </c>
      <c r="B154" s="100">
        <f>B66-B132</f>
        <v/>
      </c>
      <c r="C154" s="100">
        <f>C66-C132</f>
        <v/>
      </c>
      <c r="D154" s="100">
        <f>D66-D132</f>
        <v/>
      </c>
      <c r="E154" s="100">
        <f>E66-E132</f>
        <v/>
      </c>
      <c r="F154" s="100">
        <f>F66-F132</f>
        <v/>
      </c>
      <c r="G154" s="100">
        <f>G66-G132</f>
        <v/>
      </c>
      <c r="H154" s="100">
        <f>H66-H132</f>
        <v/>
      </c>
      <c r="I154" s="100">
        <f>I66-I132</f>
        <v/>
      </c>
      <c r="J154" s="100">
        <f>J66-J132</f>
        <v/>
      </c>
      <c r="K154" s="100">
        <f>K66-K132</f>
        <v/>
      </c>
      <c r="L154" s="100">
        <f>L66-L132</f>
        <v/>
      </c>
      <c r="M154" s="100">
        <f>M66-M132</f>
        <v/>
      </c>
      <c r="N154" s="100">
        <f>N66-N132</f>
        <v/>
      </c>
      <c r="O154" s="100">
        <f>O66-O132</f>
        <v/>
      </c>
      <c r="P154" s="100">
        <f>P66-P132</f>
        <v/>
      </c>
      <c r="Q154" s="100">
        <f>Q66-Q132</f>
        <v/>
      </c>
      <c r="R154" s="100">
        <f>R66-R132</f>
        <v/>
      </c>
      <c r="S154" s="100">
        <f>S66-S132</f>
        <v/>
      </c>
      <c r="T154" s="139">
        <f>T66-T132</f>
        <v/>
      </c>
      <c r="U154" s="100">
        <f>U66-U132</f>
        <v/>
      </c>
      <c r="V154" s="100">
        <f>V66-V132</f>
        <v/>
      </c>
      <c r="W154" s="100">
        <f>W66-W132</f>
        <v/>
      </c>
      <c r="X154" s="100">
        <f>X66-X132</f>
        <v/>
      </c>
      <c r="Y154" s="100">
        <f>Y66-Y132</f>
        <v/>
      </c>
      <c r="Z154" s="100">
        <f>Z66-Z132</f>
        <v/>
      </c>
      <c r="AA154" s="100">
        <f>AA66-AA132</f>
        <v/>
      </c>
      <c r="AB154" s="100">
        <f>AB66-AB132</f>
        <v/>
      </c>
      <c r="AC154" s="100">
        <f>AC66-AC132</f>
        <v/>
      </c>
      <c r="AD154" s="100">
        <f>AD66-AD132</f>
        <v/>
      </c>
      <c r="AE154" s="100">
        <f>AE66-AE132</f>
        <v/>
      </c>
      <c r="AF154" s="100">
        <f>AF66-AF132</f>
        <v/>
      </c>
      <c r="AG154" s="100">
        <f>AG66-AG132</f>
        <v/>
      </c>
      <c r="AH154" s="100">
        <f>AH66-AH132</f>
        <v/>
      </c>
      <c r="AI154" s="100">
        <f>AI66-AI132</f>
        <v/>
      </c>
      <c r="AJ154" s="100">
        <f>AJ66-AJ132</f>
        <v/>
      </c>
      <c r="AK154" s="100">
        <f>AK66-AK132</f>
        <v/>
      </c>
      <c r="AL154" s="100">
        <f>AL66-AL132</f>
        <v/>
      </c>
      <c r="AM154" s="139">
        <f>AM66-AM132</f>
        <v/>
      </c>
      <c r="AN154" s="100">
        <f>AN66-AN132</f>
        <v/>
      </c>
      <c r="AO154" s="100">
        <f>AO66-AO132</f>
        <v/>
      </c>
      <c r="AP154" s="100">
        <f>AP66-AP132</f>
        <v/>
      </c>
      <c r="AQ154" s="100">
        <f>AQ66-AQ132</f>
        <v/>
      </c>
      <c r="AR154" s="100">
        <f>AR66-AR132</f>
        <v/>
      </c>
      <c r="AS154" s="100">
        <f>AS66-AS132</f>
        <v/>
      </c>
      <c r="AT154" s="100">
        <f>AT66-AT132</f>
        <v/>
      </c>
      <c r="AU154" s="100">
        <f>AU66-AU132</f>
        <v/>
      </c>
      <c r="AV154" s="100">
        <f>AV66-AV132</f>
        <v/>
      </c>
      <c r="AW154" s="100">
        <f>AW66-AW132</f>
        <v/>
      </c>
      <c r="AX154" s="100">
        <f>AX66-AX132</f>
        <v/>
      </c>
      <c r="AY154" s="100">
        <f>AY66-AY132</f>
        <v/>
      </c>
      <c r="AZ154" s="100">
        <f>AZ66-AZ132</f>
        <v/>
      </c>
      <c r="BA154" s="100">
        <f>BA66-BA132</f>
        <v/>
      </c>
      <c r="BB154" s="100">
        <f>BB66-BB132</f>
        <v/>
      </c>
      <c r="BC154" s="100">
        <f>BC66-BC132</f>
        <v/>
      </c>
      <c r="BD154" s="100">
        <f>BD66-BD132</f>
        <v/>
      </c>
      <c r="BE154" s="100">
        <f>BE66-BE132</f>
        <v/>
      </c>
      <c r="BF154" s="139">
        <f>BF66-BF132</f>
        <v/>
      </c>
      <c r="BG154" s="100">
        <f>BG66-BG132</f>
        <v/>
      </c>
      <c r="BH154" s="100">
        <f>BH66-BH132</f>
        <v/>
      </c>
      <c r="BI154" s="100">
        <f>BI66-BI132</f>
        <v/>
      </c>
      <c r="BJ154" s="100">
        <f>BJ66-BJ132</f>
        <v/>
      </c>
      <c r="BK154" s="100">
        <f>BK66-BK132</f>
        <v/>
      </c>
      <c r="BL154" s="100">
        <f>BL66-BL132</f>
        <v/>
      </c>
      <c r="BM154" s="100">
        <f>BM66-BM132</f>
        <v/>
      </c>
      <c r="BN154" s="100">
        <f>BN66-BN132</f>
        <v/>
      </c>
      <c r="BO154" s="100">
        <f>BO66-BO132</f>
        <v/>
      </c>
      <c r="BP154" s="100">
        <f>BP66-BP132</f>
        <v/>
      </c>
      <c r="BQ154" s="100">
        <f>BQ66-BQ132</f>
        <v/>
      </c>
      <c r="BR154" s="100">
        <f>BR66-BR132</f>
        <v/>
      </c>
      <c r="BS154" s="100">
        <f>BS66-BS132</f>
        <v/>
      </c>
      <c r="BT154" s="100">
        <f>BT66-BT132</f>
        <v/>
      </c>
      <c r="BU154" s="100">
        <f>BU66-BU132</f>
        <v/>
      </c>
      <c r="BV154" s="100">
        <f>BV66-BV132</f>
        <v/>
      </c>
      <c r="BW154" s="100">
        <f>BW66-BW132</f>
        <v/>
      </c>
      <c r="BX154" s="100">
        <f>BX66-BX132</f>
        <v/>
      </c>
      <c r="BY154" s="139">
        <f>BY66-BY132</f>
        <v/>
      </c>
      <c r="BZ154" s="140">
        <f>BZ66-BZ132</f>
        <v/>
      </c>
      <c r="CA154" s="100" t="n"/>
      <c r="CB154" s="100" t="n"/>
    </row>
    <row r="155" customFormat="1" s="111">
      <c r="A155" s="136" t="inlineStr">
        <is>
          <t>Overhead Cost Change %</t>
        </is>
      </c>
      <c r="B155" s="106">
        <f>-B154/B66</f>
        <v/>
      </c>
      <c r="C155" s="106">
        <f>-C154/C66</f>
        <v/>
      </c>
      <c r="D155" s="106">
        <f>-D154/D66</f>
        <v/>
      </c>
      <c r="E155" s="106">
        <f>-E154/E66</f>
        <v/>
      </c>
      <c r="F155" s="106">
        <f>-F154/F66</f>
        <v/>
      </c>
      <c r="G155" s="106">
        <f>-G154/G66</f>
        <v/>
      </c>
      <c r="H155" s="106">
        <f>-H154/H66</f>
        <v/>
      </c>
      <c r="I155" s="106">
        <f>-I154/I66</f>
        <v/>
      </c>
      <c r="J155" s="106">
        <f>-J154/J66</f>
        <v/>
      </c>
      <c r="K155" s="106">
        <f>-K154/K66</f>
        <v/>
      </c>
      <c r="L155" s="106">
        <f>-L154/L66</f>
        <v/>
      </c>
      <c r="M155" s="106">
        <f>-M154/M66</f>
        <v/>
      </c>
      <c r="N155" s="106">
        <f>-N154/N66</f>
        <v/>
      </c>
      <c r="O155" s="106" t="n"/>
      <c r="P155" s="106">
        <f>-P154/P66</f>
        <v/>
      </c>
      <c r="Q155" s="106">
        <f>-Q154/Q66</f>
        <v/>
      </c>
      <c r="R155" s="106">
        <f>-R154/R66</f>
        <v/>
      </c>
      <c r="S155" s="106">
        <f>-S154/S66</f>
        <v/>
      </c>
      <c r="T155" s="108">
        <f>-T154/T66</f>
        <v/>
      </c>
      <c r="U155" s="106">
        <f>-U154/U66</f>
        <v/>
      </c>
      <c r="V155" s="106">
        <f>-V154/V66</f>
        <v/>
      </c>
      <c r="W155" s="106">
        <f>-W154/W66</f>
        <v/>
      </c>
      <c r="X155" s="106">
        <f>-X154/X66</f>
        <v/>
      </c>
      <c r="Y155" s="106">
        <f>-Y154/Y66</f>
        <v/>
      </c>
      <c r="Z155" s="106">
        <f>-Z154/Z66</f>
        <v/>
      </c>
      <c r="AA155" s="106">
        <f>-AA154/AA66</f>
        <v/>
      </c>
      <c r="AB155" s="106">
        <f>-AB154/AB66</f>
        <v/>
      </c>
      <c r="AC155" s="106">
        <f>-AC154/AC66</f>
        <v/>
      </c>
      <c r="AD155" s="106">
        <f>-AD154/AD66</f>
        <v/>
      </c>
      <c r="AE155" s="106">
        <f>-AE154/AE66</f>
        <v/>
      </c>
      <c r="AF155" s="106">
        <f>-AF154/AF66</f>
        <v/>
      </c>
      <c r="AG155" s="106">
        <f>-AG154/AG66</f>
        <v/>
      </c>
      <c r="AH155" s="106">
        <f>-AH154/AH66</f>
        <v/>
      </c>
      <c r="AI155" s="106">
        <f>-AI154/AI66</f>
        <v/>
      </c>
      <c r="AJ155" s="106">
        <f>-AJ154/AJ66</f>
        <v/>
      </c>
      <c r="AK155" s="106">
        <f>-AK154/AK66</f>
        <v/>
      </c>
      <c r="AL155" s="106">
        <f>-AL154/AL66</f>
        <v/>
      </c>
      <c r="AM155" s="108">
        <f>-AM154/AM66</f>
        <v/>
      </c>
      <c r="AN155" s="106">
        <f>-AN154/AN66</f>
        <v/>
      </c>
      <c r="AO155" s="106">
        <f>-AO154/AO66</f>
        <v/>
      </c>
      <c r="AP155" s="106">
        <f>-AP154/AP66</f>
        <v/>
      </c>
      <c r="AQ155" s="106">
        <f>-AQ154/AQ66</f>
        <v/>
      </c>
      <c r="AR155" s="106">
        <f>-AR154/AR66</f>
        <v/>
      </c>
      <c r="AS155" s="106">
        <f>-AS154/AS66</f>
        <v/>
      </c>
      <c r="AT155" s="106">
        <f>-AT154/AT66</f>
        <v/>
      </c>
      <c r="AU155" s="106">
        <f>-AU154/AU66</f>
        <v/>
      </c>
      <c r="AV155" s="106">
        <f>-AV154/AV66</f>
        <v/>
      </c>
      <c r="AW155" s="106">
        <f>-AW154/AW66</f>
        <v/>
      </c>
      <c r="AX155" s="106">
        <f>-AX154/AX66</f>
        <v/>
      </c>
      <c r="AY155" s="106">
        <f>-AY154/AY66</f>
        <v/>
      </c>
      <c r="AZ155" s="106">
        <f>-AZ154/AZ66</f>
        <v/>
      </c>
      <c r="BA155" s="106">
        <f>-BA154/BA66</f>
        <v/>
      </c>
      <c r="BB155" s="106">
        <f>-BB154/BB66</f>
        <v/>
      </c>
      <c r="BC155" s="106">
        <f>-BC154/BC66</f>
        <v/>
      </c>
      <c r="BD155" s="106">
        <f>-BD154/BD66</f>
        <v/>
      </c>
      <c r="BE155" s="106">
        <f>-BE154/BE66</f>
        <v/>
      </c>
      <c r="BF155" s="108">
        <f>-BF154/BF66</f>
        <v/>
      </c>
      <c r="BG155" s="106">
        <f>-BG154/BG66</f>
        <v/>
      </c>
      <c r="BH155" s="106">
        <f>-BH154/BH66</f>
        <v/>
      </c>
      <c r="BI155" s="106">
        <f>-BI154/BI66</f>
        <v/>
      </c>
      <c r="BJ155" s="106">
        <f>-BJ154/BJ66</f>
        <v/>
      </c>
      <c r="BK155" s="106">
        <f>-BK154/BK66</f>
        <v/>
      </c>
      <c r="BL155" s="106">
        <f>-BL154/BL66</f>
        <v/>
      </c>
      <c r="BM155" s="106">
        <f>-BM154/BM66</f>
        <v/>
      </c>
      <c r="BN155" s="106">
        <f>-BN154/BN66</f>
        <v/>
      </c>
      <c r="BO155" s="106">
        <f>-BO154/BO66</f>
        <v/>
      </c>
      <c r="BP155" s="106">
        <f>-BP154/BP66</f>
        <v/>
      </c>
      <c r="BQ155" s="106">
        <f>-BQ154/BQ66</f>
        <v/>
      </c>
      <c r="BR155" s="106">
        <f>-BR154/BR66</f>
        <v/>
      </c>
      <c r="BS155" s="106">
        <f>-BS154/BS66</f>
        <v/>
      </c>
      <c r="BT155" s="106">
        <f>-BT154/BT66</f>
        <v/>
      </c>
      <c r="BU155" s="106">
        <f>-BU154/BU66</f>
        <v/>
      </c>
      <c r="BV155" s="106">
        <f>-BV154/BV66</f>
        <v/>
      </c>
      <c r="BW155" s="106">
        <f>-BW154/BW66</f>
        <v/>
      </c>
      <c r="BX155" s="106">
        <f>-BX154/BX66</f>
        <v/>
      </c>
      <c r="BY155" s="108">
        <f>-BY154/BY66</f>
        <v/>
      </c>
      <c r="BZ155" s="137">
        <f>-BZ154/BZ66</f>
        <v/>
      </c>
      <c r="CA155" s="110" t="n"/>
      <c r="CB155" s="110" t="n"/>
    </row>
    <row r="156" customFormat="1" s="391">
      <c r="A156" s="132"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39" t="n"/>
      <c r="U156" s="100" t="n"/>
      <c r="V156" s="100" t="n"/>
      <c r="W156" s="100" t="n"/>
      <c r="X156" s="100" t="n"/>
      <c r="Y156" s="100" t="n"/>
      <c r="Z156" s="100" t="n"/>
      <c r="AA156" s="100" t="n"/>
      <c r="AB156" s="100" t="n"/>
      <c r="AC156" s="100" t="n"/>
      <c r="AD156" s="100" t="n"/>
      <c r="AE156" s="100" t="n"/>
      <c r="AF156" s="100" t="n"/>
      <c r="AG156" s="100" t="n"/>
      <c r="AH156" s="100" t="n"/>
      <c r="AI156" s="100" t="n"/>
      <c r="AJ156" s="100" t="n"/>
      <c r="AK156" s="100" t="n"/>
      <c r="AL156" s="100" t="n"/>
      <c r="AM156" s="139" t="n"/>
      <c r="AN156" s="100" t="n"/>
      <c r="AO156" s="100" t="n"/>
      <c r="AP156" s="100" t="n"/>
      <c r="AQ156" s="100" t="n"/>
      <c r="AR156" s="100" t="n"/>
      <c r="AS156" s="100" t="n"/>
      <c r="AT156" s="100" t="n"/>
      <c r="AU156" s="100" t="n"/>
      <c r="AV156" s="100" t="n"/>
      <c r="AW156" s="100" t="n"/>
      <c r="AX156" s="100" t="n"/>
      <c r="AY156" s="100" t="n"/>
      <c r="AZ156" s="100" t="n"/>
      <c r="BA156" s="100" t="n"/>
      <c r="BB156" s="100" t="n"/>
      <c r="BC156" s="100" t="n"/>
      <c r="BD156" s="100" t="n"/>
      <c r="BE156" s="100" t="n"/>
      <c r="BF156" s="139" t="n"/>
      <c r="BG156" s="100" t="n"/>
      <c r="BH156" s="100" t="n"/>
      <c r="BI156" s="100" t="n"/>
      <c r="BJ156" s="100" t="n"/>
      <c r="BK156" s="100" t="n"/>
      <c r="BL156" s="100" t="n"/>
      <c r="BM156" s="100" t="n"/>
      <c r="BN156" s="100" t="n"/>
      <c r="BO156" s="100" t="n"/>
      <c r="BP156" s="100" t="n"/>
      <c r="BQ156" s="100" t="n"/>
      <c r="BR156" s="100" t="n"/>
      <c r="BS156" s="100" t="n"/>
      <c r="BT156" s="100" t="n"/>
      <c r="BU156" s="100" t="n"/>
      <c r="BV156" s="100" t="n"/>
      <c r="BW156" s="100" t="n"/>
      <c r="BX156" s="100" t="n"/>
      <c r="BY156" s="139" t="n"/>
      <c r="BZ156" s="140" t="n"/>
      <c r="CA156" s="100" t="n"/>
      <c r="CB156" s="100" t="n"/>
    </row>
    <row r="157" customFormat="1" s="391">
      <c r="A157" s="132" t="inlineStr">
        <is>
          <t>EBITDA</t>
        </is>
      </c>
      <c r="B157" s="100">
        <f>B133-B67</f>
        <v/>
      </c>
      <c r="C157" s="100">
        <f>C133-C67</f>
        <v/>
      </c>
      <c r="D157" s="100">
        <f>D133-D67</f>
        <v/>
      </c>
      <c r="E157" s="100">
        <f>E133-E67</f>
        <v/>
      </c>
      <c r="F157" s="100">
        <f>F133-F67</f>
        <v/>
      </c>
      <c r="G157" s="100">
        <f>G133-G67</f>
        <v/>
      </c>
      <c r="H157" s="100">
        <f>H133-H67</f>
        <v/>
      </c>
      <c r="I157" s="100">
        <f>I133-I67</f>
        <v/>
      </c>
      <c r="J157" s="100">
        <f>J133-J67</f>
        <v/>
      </c>
      <c r="K157" s="100">
        <f>K133-K67</f>
        <v/>
      </c>
      <c r="L157" s="100">
        <f>L133-L67</f>
        <v/>
      </c>
      <c r="M157" s="100">
        <f>M133-M67</f>
        <v/>
      </c>
      <c r="N157" s="100">
        <f>N133-N67</f>
        <v/>
      </c>
      <c r="O157" s="100">
        <f>O133-O67</f>
        <v/>
      </c>
      <c r="P157" s="100">
        <f>P133-P67</f>
        <v/>
      </c>
      <c r="Q157" s="100">
        <f>Q133-Q67</f>
        <v/>
      </c>
      <c r="R157" s="100">
        <f>R133-R67</f>
        <v/>
      </c>
      <c r="S157" s="100">
        <f>S133-S67</f>
        <v/>
      </c>
      <c r="T157" s="139">
        <f>T133-T67</f>
        <v/>
      </c>
      <c r="U157" s="100">
        <f>U133-U67</f>
        <v/>
      </c>
      <c r="V157" s="100">
        <f>V133-V67</f>
        <v/>
      </c>
      <c r="W157" s="100">
        <f>W133-W67</f>
        <v/>
      </c>
      <c r="X157" s="100">
        <f>X133-X67</f>
        <v/>
      </c>
      <c r="Y157" s="100">
        <f>Y133-Y67</f>
        <v/>
      </c>
      <c r="Z157" s="100">
        <f>Z133-Z67</f>
        <v/>
      </c>
      <c r="AA157" s="100">
        <f>AA133-AA67</f>
        <v/>
      </c>
      <c r="AB157" s="100">
        <f>AB133-AB67</f>
        <v/>
      </c>
      <c r="AC157" s="100">
        <f>AC133-AC67</f>
        <v/>
      </c>
      <c r="AD157" s="100">
        <f>AD133-AD67</f>
        <v/>
      </c>
      <c r="AE157" s="100">
        <f>AE133-AE67</f>
        <v/>
      </c>
      <c r="AF157" s="100">
        <f>AF133-AF67</f>
        <v/>
      </c>
      <c r="AG157" s="100">
        <f>AG133-AG67</f>
        <v/>
      </c>
      <c r="AH157" s="100">
        <f>AH133-AH67</f>
        <v/>
      </c>
      <c r="AI157" s="100">
        <f>AI133-AI67</f>
        <v/>
      </c>
      <c r="AJ157" s="100">
        <f>AJ133-AJ67</f>
        <v/>
      </c>
      <c r="AK157" s="100">
        <f>AK133-AK67</f>
        <v/>
      </c>
      <c r="AL157" s="100">
        <f>AL133-AL67</f>
        <v/>
      </c>
      <c r="AM157" s="139">
        <f>AM133-AM67</f>
        <v/>
      </c>
      <c r="AN157" s="100">
        <f>AN133-AN67</f>
        <v/>
      </c>
      <c r="AO157" s="100">
        <f>AO133-AO67</f>
        <v/>
      </c>
      <c r="AP157" s="100">
        <f>AP133-AP67</f>
        <v/>
      </c>
      <c r="AQ157" s="100">
        <f>AQ133-AQ67</f>
        <v/>
      </c>
      <c r="AR157" s="100">
        <f>AR133-AR67</f>
        <v/>
      </c>
      <c r="AS157" s="100">
        <f>AS133-AS67</f>
        <v/>
      </c>
      <c r="AT157" s="100">
        <f>AT133-AT67</f>
        <v/>
      </c>
      <c r="AU157" s="100">
        <f>AU133-AU67</f>
        <v/>
      </c>
      <c r="AV157" s="100">
        <f>AV133-AV67</f>
        <v/>
      </c>
      <c r="AW157" s="100">
        <f>AW133-AW67</f>
        <v/>
      </c>
      <c r="AX157" s="100">
        <f>AX133-AX67</f>
        <v/>
      </c>
      <c r="AY157" s="100">
        <f>AY133-AY67</f>
        <v/>
      </c>
      <c r="AZ157" s="100">
        <f>AZ133-AZ67</f>
        <v/>
      </c>
      <c r="BA157" s="100">
        <f>BA133-BA67</f>
        <v/>
      </c>
      <c r="BB157" s="100">
        <f>BB133-BB67</f>
        <v/>
      </c>
      <c r="BC157" s="100">
        <f>BC133-BC67</f>
        <v/>
      </c>
      <c r="BD157" s="100">
        <f>BD133-BD67</f>
        <v/>
      </c>
      <c r="BE157" s="100">
        <f>BE133-BE67</f>
        <v/>
      </c>
      <c r="BF157" s="139">
        <f>BF133-BF67</f>
        <v/>
      </c>
      <c r="BG157" s="100">
        <f>BG133-BG67</f>
        <v/>
      </c>
      <c r="BH157" s="100">
        <f>BH133-BH67</f>
        <v/>
      </c>
      <c r="BI157" s="100">
        <f>BI133-BI67</f>
        <v/>
      </c>
      <c r="BJ157" s="100">
        <f>BJ133-BJ67</f>
        <v/>
      </c>
      <c r="BK157" s="100">
        <f>BK133-BK67</f>
        <v/>
      </c>
      <c r="BL157" s="100">
        <f>BL133-BL67</f>
        <v/>
      </c>
      <c r="BM157" s="100">
        <f>BM133-BM67</f>
        <v/>
      </c>
      <c r="BN157" s="100">
        <f>BN133-BN67</f>
        <v/>
      </c>
      <c r="BO157" s="100">
        <f>BO133-BO67</f>
        <v/>
      </c>
      <c r="BP157" s="100">
        <f>BP133-BP67</f>
        <v/>
      </c>
      <c r="BQ157" s="100">
        <f>BQ133-BQ67</f>
        <v/>
      </c>
      <c r="BR157" s="100">
        <f>BR133-BR67</f>
        <v/>
      </c>
      <c r="BS157" s="100">
        <f>BS133-BS67</f>
        <v/>
      </c>
      <c r="BT157" s="100">
        <f>BT133-BT67</f>
        <v/>
      </c>
      <c r="BU157" s="100">
        <f>BU133-BU67</f>
        <v/>
      </c>
      <c r="BV157" s="100">
        <f>BV133-BV67</f>
        <v/>
      </c>
      <c r="BW157" s="100">
        <f>BW133-BW67</f>
        <v/>
      </c>
      <c r="BX157" s="100">
        <f>BX133-BX67</f>
        <v/>
      </c>
      <c r="BY157" s="139">
        <f>BY133-BY67</f>
        <v/>
      </c>
      <c r="BZ157" s="140">
        <f>BZ133-BZ67</f>
        <v/>
      </c>
      <c r="CA157" s="100" t="n"/>
      <c r="CB157" s="100" t="n"/>
    </row>
    <row r="158" customFormat="1" s="111">
      <c r="A158" s="136" t="inlineStr">
        <is>
          <t>EBITDA Change %</t>
        </is>
      </c>
      <c r="B158" s="106">
        <f>B157/B67</f>
        <v/>
      </c>
      <c r="C158" s="106">
        <f>C157/C67</f>
        <v/>
      </c>
      <c r="D158" s="106">
        <f>D157/D67</f>
        <v/>
      </c>
      <c r="E158" s="106">
        <f>E157/E67</f>
        <v/>
      </c>
      <c r="F158" s="106">
        <f>F157/F67</f>
        <v/>
      </c>
      <c r="G158" s="106">
        <f>G157/G67</f>
        <v/>
      </c>
      <c r="H158" s="106">
        <f>H157/H67</f>
        <v/>
      </c>
      <c r="I158" s="106">
        <f>I157/I67</f>
        <v/>
      </c>
      <c r="J158" s="106">
        <f>J157/J67</f>
        <v/>
      </c>
      <c r="K158" s="106">
        <f>K157/K67</f>
        <v/>
      </c>
      <c r="L158" s="106">
        <f>L157/L67</f>
        <v/>
      </c>
      <c r="M158" s="106">
        <f>M157/M67</f>
        <v/>
      </c>
      <c r="N158" s="106">
        <f>N157/N67</f>
        <v/>
      </c>
      <c r="O158" s="106" t="n"/>
      <c r="P158" s="106">
        <f>P157/P67</f>
        <v/>
      </c>
      <c r="Q158" s="106">
        <f>Q157/Q67</f>
        <v/>
      </c>
      <c r="R158" s="106">
        <f>R157/R67</f>
        <v/>
      </c>
      <c r="S158" s="106">
        <f>S157/S67</f>
        <v/>
      </c>
      <c r="T158" s="108">
        <f>T157/T67</f>
        <v/>
      </c>
      <c r="U158" s="106">
        <f>U157/U67</f>
        <v/>
      </c>
      <c r="V158" s="106">
        <f>V157/V67</f>
        <v/>
      </c>
      <c r="W158" s="106">
        <f>W157/W67</f>
        <v/>
      </c>
      <c r="X158" s="106">
        <f>X157/X67</f>
        <v/>
      </c>
      <c r="Y158" s="106">
        <f>Y157/Y67</f>
        <v/>
      </c>
      <c r="Z158" s="106">
        <f>Z157/Z67</f>
        <v/>
      </c>
      <c r="AA158" s="106">
        <f>AA157/AA67</f>
        <v/>
      </c>
      <c r="AB158" s="106">
        <f>AB157/AB67</f>
        <v/>
      </c>
      <c r="AC158" s="106">
        <f>AC157/AC67</f>
        <v/>
      </c>
      <c r="AD158" s="106">
        <f>AD157/AD67</f>
        <v/>
      </c>
      <c r="AE158" s="106">
        <f>AE157/AE67</f>
        <v/>
      </c>
      <c r="AF158" s="106">
        <f>AF157/AF67</f>
        <v/>
      </c>
      <c r="AG158" s="106">
        <f>AG157/AG67</f>
        <v/>
      </c>
      <c r="AH158" s="106">
        <f>AH157/AH67</f>
        <v/>
      </c>
      <c r="AI158" s="106">
        <f>AI157/AI67</f>
        <v/>
      </c>
      <c r="AJ158" s="106">
        <f>AJ157/AJ67</f>
        <v/>
      </c>
      <c r="AK158" s="106">
        <f>AK157/AK67</f>
        <v/>
      </c>
      <c r="AL158" s="106">
        <f>AL157/AL67</f>
        <v/>
      </c>
      <c r="AM158" s="108">
        <f>AM157/AM67</f>
        <v/>
      </c>
      <c r="AN158" s="106">
        <f>AN157/AN67</f>
        <v/>
      </c>
      <c r="AO158" s="106">
        <f>AO157/AO67</f>
        <v/>
      </c>
      <c r="AP158" s="106">
        <f>AP157/AP67</f>
        <v/>
      </c>
      <c r="AQ158" s="106">
        <f>AQ157/AQ67</f>
        <v/>
      </c>
      <c r="AR158" s="106">
        <f>AR157/AR67</f>
        <v/>
      </c>
      <c r="AS158" s="106">
        <f>AS157/AS67</f>
        <v/>
      </c>
      <c r="AT158" s="106">
        <f>AT157/AT67</f>
        <v/>
      </c>
      <c r="AU158" s="106">
        <f>AU157/AU67</f>
        <v/>
      </c>
      <c r="AV158" s="106">
        <f>AV157/AV67</f>
        <v/>
      </c>
      <c r="AW158" s="106">
        <f>AW157/AW67</f>
        <v/>
      </c>
      <c r="AX158" s="106">
        <f>AX157/AX67</f>
        <v/>
      </c>
      <c r="AY158" s="106">
        <f>AY157/AY67</f>
        <v/>
      </c>
      <c r="AZ158" s="106">
        <f>AZ157/AZ67</f>
        <v/>
      </c>
      <c r="BA158" s="106">
        <f>BA157/BA67</f>
        <v/>
      </c>
      <c r="BB158" s="106">
        <f>BB157/BB67</f>
        <v/>
      </c>
      <c r="BC158" s="106">
        <f>BC157/BC67</f>
        <v/>
      </c>
      <c r="BD158" s="106">
        <f>BD157/BD67</f>
        <v/>
      </c>
      <c r="BE158" s="106">
        <f>BE157/BE67</f>
        <v/>
      </c>
      <c r="BF158" s="108">
        <f>BF157/BF67</f>
        <v/>
      </c>
      <c r="BG158" s="106">
        <f>BG157/BG67</f>
        <v/>
      </c>
      <c r="BH158" s="106">
        <f>BH157/BH67</f>
        <v/>
      </c>
      <c r="BI158" s="106">
        <f>BI157/BI67</f>
        <v/>
      </c>
      <c r="BJ158" s="106">
        <f>BJ157/BJ67</f>
        <v/>
      </c>
      <c r="BK158" s="106">
        <f>BK157/BK67</f>
        <v/>
      </c>
      <c r="BL158" s="106">
        <f>BL157/BL67</f>
        <v/>
      </c>
      <c r="BM158" s="106">
        <f>BM157/BM67</f>
        <v/>
      </c>
      <c r="BN158" s="106">
        <f>BN157/BN67</f>
        <v/>
      </c>
      <c r="BO158" s="106">
        <f>BO157/BO67</f>
        <v/>
      </c>
      <c r="BP158" s="106">
        <f>BP157/BP67</f>
        <v/>
      </c>
      <c r="BQ158" s="106">
        <f>BQ157/BQ67</f>
        <v/>
      </c>
      <c r="BR158" s="106">
        <f>BR157/BR67</f>
        <v/>
      </c>
      <c r="BS158" s="106">
        <f>BS157/BS67</f>
        <v/>
      </c>
      <c r="BT158" s="106">
        <f>BT157/BT67</f>
        <v/>
      </c>
      <c r="BU158" s="106">
        <f>BU157/BU67</f>
        <v/>
      </c>
      <c r="BV158" s="106">
        <f>BV157/BV67</f>
        <v/>
      </c>
      <c r="BW158" s="106">
        <f>BW157/BW67</f>
        <v/>
      </c>
      <c r="BX158" s="106">
        <f>BX157/BX67</f>
        <v/>
      </c>
      <c r="BY158" s="108">
        <f>BY157/BY67</f>
        <v/>
      </c>
      <c r="BZ158" s="137">
        <f>BZ157/BZ67</f>
        <v/>
      </c>
      <c r="CA158" s="110" t="n"/>
      <c r="CB158" s="110" t="n"/>
    </row>
    <row r="159">
      <c r="A159" s="119" t="n"/>
      <c r="T159" s="131" t="n"/>
      <c r="AM159" s="144" t="n"/>
      <c r="BF159" s="144" t="n"/>
      <c r="BY159" s="144" t="n"/>
      <c r="BZ159" s="118" t="n"/>
    </row>
    <row r="160" ht="240" customFormat="1" customHeight="1" s="103" thickBot="1">
      <c r="A160" s="146" t="inlineStr">
        <is>
          <t>Variance Analysis:</t>
        </is>
      </c>
      <c r="B160" s="141" t="inlineStr">
        <is>
          <t>Increase in revenue driving factor, mitigating increase staff cost (which was above the 5% sal uplift)</t>
        </is>
      </c>
      <c r="C160" s="141" t="inlineStr">
        <is>
          <t>Drop in revenue and increase in personnel costs
Keep eye on Rev to Sal trend to year end</t>
        </is>
      </c>
      <c r="D160" s="141" t="inlineStr">
        <is>
          <t>Drop in revenue, menial increase in personnel cost (below 5% sal uplift)</t>
        </is>
      </c>
      <c r="E160" s="141" t="inlineStr">
        <is>
          <t>Drop in revenue and increase in personnel costs</t>
        </is>
      </c>
      <c r="F160" s="141" t="inlineStr">
        <is>
          <t>Increase in revenue covers increase in personnel costs. Improved Contribution</t>
        </is>
      </c>
      <c r="G160" s="141" t="inlineStr">
        <is>
          <t>Significant increase in personnel cost v revenue</t>
        </is>
      </c>
      <c r="H160" s="141" t="inlineStr">
        <is>
          <t>very little movement on total revenue but increase on staff cost</t>
        </is>
      </c>
      <c r="I160" s="141" t="inlineStr">
        <is>
          <t>Increase in sal biggest contributor to variance</t>
        </is>
      </c>
      <c r="J160" s="141" t="inlineStr">
        <is>
          <t>Increase in sal biggest contributor to variance</t>
        </is>
      </c>
      <c r="K160" s="141" t="inlineStr">
        <is>
          <t>Despite reduction in sal costs, the drop in revenue has resulted in increasing Sal:Rev - trend continuing upwards to 99% - keep watch</t>
        </is>
      </c>
      <c r="L160" s="141" t="inlineStr">
        <is>
          <t>Note that included in "other income" is Insurance Payout of £25k. Remove Setting Code and post to HO?</t>
        </is>
      </c>
      <c r="M160" s="141" t="inlineStr">
        <is>
          <t>Childcare cost increase includes Costs for HS. These need to be apportioned</t>
        </is>
      </c>
      <c r="N160" s="141" t="inlineStr">
        <is>
          <t>Significant drop in income, including EEEF (which has increased across board except Woose &amp; Finch) suggests drop in numbers</t>
        </is>
      </c>
      <c r="O160" s="141" t="inlineStr">
        <is>
          <t>Unable to run comparison as not operational in Q1 2025</t>
        </is>
      </c>
      <c r="P160" s="141" t="inlineStr">
        <is>
          <t>Significant drop in income, including EEEF (which has increased across board except Woose &amp; Finch) suggests drop in numbers</t>
        </is>
      </c>
      <c r="Q160" s="141" t="inlineStr">
        <is>
          <t>Revenue up, childcare costs down.</t>
        </is>
      </c>
      <c r="R160" s="141" t="inlineStr">
        <is>
          <t>Revenue up, childcare costs up minimally</t>
        </is>
      </c>
      <c r="S160" s="142" t="n"/>
      <c r="T160" s="147" t="inlineStr">
        <is>
          <t>Total EBITDA down on previous Q1 2025
Revenue up 2% but Staff cost up 16%
Overheads increase over all also owing to significant increase in HO salaries</t>
        </is>
      </c>
      <c r="U160" s="142" t="n"/>
      <c r="V160" s="142" t="n"/>
      <c r="W160" s="142" t="n"/>
      <c r="X160" s="142" t="n"/>
      <c r="Y160" s="142" t="n"/>
      <c r="Z160" s="142" t="n"/>
      <c r="AA160" s="142" t="n"/>
      <c r="AB160" s="142" t="n"/>
      <c r="AC160" s="142" t="n"/>
      <c r="AD160" s="142" t="n"/>
      <c r="AE160" s="142" t="n"/>
      <c r="AF160" s="142" t="n"/>
      <c r="AG160" s="142" t="n"/>
      <c r="AH160" s="142" t="n"/>
      <c r="AI160" s="142" t="n"/>
      <c r="AJ160" s="142" t="n"/>
      <c r="AK160" s="142" t="n"/>
      <c r="AL160" s="142" t="n"/>
      <c r="AM160" s="143" t="n"/>
      <c r="AN160" s="142" t="n"/>
      <c r="AO160" s="142" t="n"/>
      <c r="AP160" s="142" t="n"/>
      <c r="AQ160" s="142" t="n"/>
      <c r="AR160" s="142" t="n"/>
      <c r="AS160" s="142" t="n"/>
      <c r="AT160" s="142" t="n"/>
      <c r="AU160" s="142" t="n"/>
      <c r="AV160" s="142" t="n"/>
      <c r="AW160" s="142" t="n"/>
      <c r="AX160" s="142" t="n"/>
      <c r="AY160" s="142" t="n"/>
      <c r="AZ160" s="142" t="n"/>
      <c r="BA160" s="142" t="n"/>
      <c r="BB160" s="142" t="n"/>
      <c r="BC160" s="142" t="n"/>
      <c r="BD160" s="142" t="n"/>
      <c r="BE160" s="142" t="n"/>
      <c r="BF160" s="143" t="n"/>
      <c r="BG160" s="142" t="n"/>
      <c r="BH160" s="142" t="n"/>
      <c r="BI160" s="142" t="n"/>
      <c r="BJ160" s="142" t="n"/>
      <c r="BK160" s="142" t="n"/>
      <c r="BL160" s="142" t="n"/>
      <c r="BM160" s="142" t="n"/>
      <c r="BN160" s="142" t="n"/>
      <c r="BO160" s="142" t="n"/>
      <c r="BP160" s="142" t="n"/>
      <c r="BQ160" s="142" t="n"/>
      <c r="BR160" s="142" t="n"/>
      <c r="BS160" s="142" t="n"/>
      <c r="BT160" s="142" t="n"/>
      <c r="BU160" s="142" t="n"/>
      <c r="BV160" s="142" t="n"/>
      <c r="BW160" s="142" t="n"/>
      <c r="BX160" s="142" t="n"/>
      <c r="BY160" s="143" t="n"/>
      <c r="BZ160" s="145" t="n"/>
      <c r="CA160" s="102" t="n"/>
      <c r="CB160" s="101" t="n"/>
    </row>
  </sheetData>
  <conditionalFormatting sqref="B138:BZ140 B143:BZ143 CA138:CB145">
    <cfRule type="expression" priority="5" dxfId="24">
      <formula>B138&lt;0</formula>
    </cfRule>
    <cfRule type="expression" priority="6" dxfId="23">
      <formula>B138&gt;0</formula>
    </cfRule>
  </conditionalFormatting>
  <conditionalFormatting sqref="B148:BZ148">
    <cfRule type="expression" priority="3" dxfId="24">
      <formula>B148&lt;0</formula>
    </cfRule>
    <cfRule type="expression" priority="4" dxfId="23">
      <formula>B148&gt;0</formula>
    </cfRule>
  </conditionalFormatting>
  <conditionalFormatting sqref="B146:CB146">
    <cfRule type="expression" priority="1" dxfId="23">
      <formula>B146&lt;B145</formula>
    </cfRule>
    <cfRule type="expression" priority="2" dxfId="24">
      <formula>B146&gt;B145</formula>
    </cfRule>
  </conditionalFormatting>
  <conditionalFormatting sqref="B150:BZ151 B153:BZ154 B156:BZ157 CA147:CB158">
    <cfRule type="expression" priority="9" dxfId="24">
      <formula>B147&lt;0</formula>
    </cfRule>
    <cfRule type="expression" priority="10" dxfId="23">
      <formula>B147&gt;0</formula>
    </cfRule>
  </conditionalFormatting>
  <pageMargins left="0.7" right="0.7" top="0.75" bottom="0.75" header="0.3" footer="0.3"/>
</worksheet>
</file>

<file path=xl/worksheets/sheet3.xml><?xml version="1.0" encoding="utf-8"?>
<worksheet xmlns="http://schemas.openxmlformats.org/spreadsheetml/2006/main">
  <sheetPr>
    <tabColor rgb="FF7030A0"/>
    <outlinePr summaryBelow="1" summaryRight="1"/>
    <pageSetUpPr/>
  </sheetPr>
  <dimension ref="A1:U68"/>
  <sheetViews>
    <sheetView workbookViewId="0">
      <selection activeCell="A1" sqref="A1"/>
    </sheetView>
  </sheetViews>
  <sheetFormatPr baseColWidth="8" defaultRowHeight="15"/>
  <cols>
    <col width="25.5703125" bestFit="1" customWidth="1" style="393" min="1" max="1"/>
    <col width="12.28515625" customWidth="1" style="393" min="2" max="3"/>
    <col width="12.85546875" customWidth="1" style="393" min="4" max="4"/>
    <col width="12.28515625" customWidth="1" style="393" min="5" max="15"/>
    <col width="13.85546875" customWidth="1" style="393" min="16" max="16"/>
    <col width="12.28515625" customWidth="1" style="393" min="17" max="20"/>
    <col width="10.85546875" bestFit="1" customWidth="1" style="393" min="21" max="21"/>
  </cols>
  <sheetData>
    <row r="1" ht="21" customHeight="1" s="393">
      <c r="A1" s="30" t="inlineStr">
        <is>
          <t>Setting Summary</t>
        </is>
      </c>
      <c r="B1" s="30" t="inlineStr">
        <is>
          <t>2025</t>
        </is>
      </c>
      <c r="C1" s="30" t="n"/>
      <c r="D1" s="30" t="n"/>
      <c r="E1" s="30" t="n"/>
      <c r="F1" s="30" t="n"/>
      <c r="G1" s="30" t="n"/>
      <c r="H1" s="30" t="n"/>
      <c r="I1" s="30" t="n"/>
      <c r="J1" s="30" t="n"/>
      <c r="K1" s="30" t="n"/>
      <c r="L1" s="30" t="n"/>
      <c r="M1" s="30" t="n"/>
      <c r="N1" s="30" t="n"/>
      <c r="O1" s="30" t="n"/>
      <c r="P1" s="30" t="n"/>
      <c r="Q1" s="30" t="n"/>
      <c r="R1" s="30" t="n"/>
      <c r="S1" s="30" t="n"/>
      <c r="T1" s="30" t="n"/>
    </row>
    <row r="2" ht="4.5" customHeight="1" s="393">
      <c r="A2" s="30" t="n"/>
      <c r="B2" s="30" t="n"/>
      <c r="C2" s="30" t="n"/>
      <c r="D2" s="30" t="n"/>
      <c r="E2" s="30" t="n"/>
      <c r="F2" s="30" t="n"/>
      <c r="G2" s="30" t="n"/>
      <c r="H2" s="30" t="n"/>
      <c r="I2" s="30" t="n"/>
      <c r="J2" s="30" t="n"/>
      <c r="K2" s="30" t="n"/>
      <c r="L2" s="30" t="n"/>
      <c r="M2" s="30" t="n"/>
      <c r="N2" s="30" t="n"/>
      <c r="O2" s="30" t="n"/>
      <c r="P2" s="30" t="n"/>
      <c r="Q2" s="30" t="n"/>
      <c r="R2" s="30" t="n"/>
      <c r="S2" s="30" t="n"/>
      <c r="T2" s="30" t="n"/>
    </row>
    <row r="3" ht="4.5" customHeight="1" s="393">
      <c r="A3" s="30" t="n"/>
      <c r="B3" s="30" t="n"/>
      <c r="C3" s="30" t="n"/>
      <c r="D3" s="30" t="n"/>
      <c r="E3" s="30" t="n"/>
      <c r="F3" s="30" t="n"/>
      <c r="G3" s="30" t="n"/>
      <c r="H3" s="30" t="n"/>
      <c r="I3" s="30" t="n"/>
      <c r="J3" s="30" t="n"/>
      <c r="K3" s="30" t="n"/>
      <c r="L3" s="30" t="n"/>
      <c r="M3" s="30" t="n"/>
      <c r="N3" s="30" t="n"/>
      <c r="O3" s="30" t="n"/>
      <c r="P3" s="30" t="n"/>
      <c r="Q3" s="30" t="n"/>
      <c r="R3" s="30" t="n"/>
      <c r="S3" s="30" t="n"/>
      <c r="T3" s="30" t="n"/>
    </row>
    <row r="4" ht="4.5" customHeight="1" s="393">
      <c r="A4" s="30" t="n"/>
      <c r="B4" s="30" t="n"/>
      <c r="C4" s="30" t="n"/>
      <c r="D4" s="30" t="n"/>
      <c r="E4" s="30" t="n"/>
      <c r="F4" s="30" t="n"/>
      <c r="G4" s="30" t="n"/>
      <c r="H4" s="30" t="n"/>
      <c r="I4" s="30" t="n"/>
      <c r="J4" s="30" t="n"/>
      <c r="K4" s="30" t="n"/>
      <c r="L4" s="30" t="n"/>
      <c r="M4" s="30" t="n"/>
      <c r="N4" s="30" t="n"/>
      <c r="O4" s="30" t="n"/>
      <c r="P4" s="30" t="n"/>
      <c r="Q4" s="30" t="n"/>
      <c r="R4" s="30" t="n"/>
      <c r="S4" s="30" t="n"/>
      <c r="T4" s="30" t="n"/>
    </row>
    <row r="5" ht="30" customFormat="1" customHeight="1" s="89">
      <c r="A5" s="87" t="n"/>
      <c r="B5" s="88" t="inlineStr">
        <is>
          <t>Abacus</t>
        </is>
      </c>
      <c r="C5" s="88" t="inlineStr">
        <is>
          <t>Bees Knees</t>
        </is>
      </c>
      <c r="D5" s="88" t="inlineStr">
        <is>
          <t>Bramleywood</t>
        </is>
      </c>
      <c r="E5" s="88" t="inlineStr">
        <is>
          <t>Cedars</t>
        </is>
      </c>
      <c r="F5" s="88" t="inlineStr">
        <is>
          <t>Hazebrouck</t>
        </is>
      </c>
      <c r="G5" s="88" t="inlineStr">
        <is>
          <t>Kingsclere</t>
        </is>
      </c>
      <c r="H5" s="88" t="inlineStr">
        <is>
          <t>Merrydale</t>
        </is>
      </c>
      <c r="I5" s="88" t="inlineStr">
        <is>
          <t>Stepping Stones</t>
        </is>
      </c>
      <c r="J5" s="88" t="inlineStr">
        <is>
          <t>Happitots</t>
        </is>
      </c>
      <c r="K5" s="88" t="inlineStr">
        <is>
          <t>Northumberland</t>
        </is>
      </c>
      <c r="L5" s="88" t="inlineStr">
        <is>
          <t>Smart Tots</t>
        </is>
      </c>
      <c r="M5" s="88" t="inlineStr">
        <is>
          <t>Lower Earley</t>
        </is>
      </c>
      <c r="N5" s="88" t="inlineStr">
        <is>
          <t>Woosehill</t>
        </is>
      </c>
      <c r="O5" s="88" t="inlineStr">
        <is>
          <t>Our Den</t>
        </is>
      </c>
      <c r="P5" s="88" t="inlineStr">
        <is>
          <t>Finchampstead</t>
        </is>
      </c>
      <c r="Q5" s="88" t="inlineStr">
        <is>
          <t>Boot Farm</t>
        </is>
      </c>
      <c r="R5" s="88" t="inlineStr">
        <is>
          <t>Saltway</t>
        </is>
      </c>
      <c r="S5" s="88" t="inlineStr">
        <is>
          <t>Head Office &amp; Misc</t>
        </is>
      </c>
      <c r="T5" s="90" t="inlineStr">
        <is>
          <t>Totals</t>
        </is>
      </c>
    </row>
    <row r="6">
      <c r="A6" s="8" t="inlineStr">
        <is>
          <t>INCOME</t>
        </is>
      </c>
      <c r="B6" s="9" t="n"/>
      <c r="C6" s="9" t="n"/>
      <c r="D6" s="9" t="n"/>
      <c r="E6" s="9" t="n"/>
      <c r="F6" s="9" t="n"/>
      <c r="G6" s="9" t="n"/>
      <c r="H6" s="9" t="n"/>
      <c r="I6" s="9" t="n"/>
      <c r="J6" s="9" t="n"/>
      <c r="K6" s="9" t="n"/>
      <c r="L6" s="9" t="n"/>
      <c r="M6" s="9" t="n"/>
      <c r="N6" s="9" t="n"/>
      <c r="O6" s="9" t="n"/>
      <c r="P6" s="9" t="n"/>
      <c r="Q6" s="9" t="n"/>
      <c r="R6" s="9" t="n"/>
      <c r="S6" s="9" t="n"/>
      <c r="T6" s="91" t="n"/>
    </row>
    <row r="7">
      <c r="B7" s="7" t="n"/>
      <c r="C7" s="7" t="n"/>
      <c r="D7" s="7" t="n"/>
      <c r="E7" s="7" t="n"/>
      <c r="F7" s="7" t="n"/>
      <c r="G7" s="7" t="n"/>
      <c r="H7" s="7" t="n"/>
      <c r="I7" s="7" t="n"/>
      <c r="J7" s="7" t="n"/>
      <c r="K7" s="7" t="n"/>
      <c r="L7" s="7" t="n"/>
      <c r="M7" s="7" t="n"/>
      <c r="N7" s="7" t="n"/>
      <c r="O7" s="7" t="n"/>
      <c r="P7" s="7" t="n"/>
      <c r="Q7" s="7" t="n"/>
      <c r="R7" s="7" t="n"/>
      <c r="S7" s="7" t="n"/>
      <c r="T7" s="92" t="n"/>
    </row>
    <row r="8">
      <c r="A8" s="14" t="inlineStr">
        <is>
          <t>Fee Income Regular</t>
        </is>
      </c>
      <c r="B8" s="11">
        <f>'ABA P&amp;L'!$N8</f>
        <v/>
      </c>
      <c r="C8" s="11">
        <f>'BK P&amp;L'!$N8</f>
        <v/>
      </c>
      <c r="D8" s="11">
        <f>'BW P&amp;L'!$N8</f>
        <v/>
      </c>
      <c r="E8" s="11">
        <f>'CED P&amp;L'!$N8</f>
        <v/>
      </c>
      <c r="F8" s="11">
        <f>'HB P&amp;L'!$N8</f>
        <v/>
      </c>
      <c r="G8" s="11">
        <f>'KIN P&amp;L'!$N8</f>
        <v/>
      </c>
      <c r="H8" s="11">
        <f>'MER P&amp;L'!$N8</f>
        <v/>
      </c>
      <c r="I8" s="11">
        <f>'SST P&amp;L'!$N8</f>
        <v/>
      </c>
      <c r="J8" s="11">
        <f>'HDN P&amp;L'!$N8</f>
        <v/>
      </c>
      <c r="K8" s="11">
        <f>'NDN P&amp;L'!$N8</f>
        <v/>
      </c>
      <c r="L8" s="11">
        <f>'SDN P&amp;L'!N8</f>
        <v/>
      </c>
      <c r="M8" s="11">
        <f>'LE P&amp;L'!$N8</f>
        <v/>
      </c>
      <c r="N8" s="11">
        <f>'WH P&amp;L'!$N8</f>
        <v/>
      </c>
      <c r="O8" s="11">
        <f>'HS P&amp;L'!$N8</f>
        <v/>
      </c>
      <c r="P8" s="11">
        <f>'FH P&amp;L'!$N8</f>
        <v/>
      </c>
      <c r="Q8" s="11">
        <f>'HAB P&amp;L'!$N8</f>
        <v/>
      </c>
      <c r="R8" s="11">
        <f>'SALT P&amp;L'!$N8</f>
        <v/>
      </c>
      <c r="S8" s="11">
        <f>'KNL HO P&amp;L'!$N8+'CCL HO P&amp;L'!$N8+'YBHN HO P&amp;L'!$N8+'YBN HO P&amp;L'!$N8+'Moe2 P&amp;L'!$N8</f>
        <v/>
      </c>
      <c r="T8" s="93">
        <f>'GROUP TOTALS MONTHLY P&amp;L'!$N8</f>
        <v/>
      </c>
    </row>
    <row r="9">
      <c r="A9" s="14" t="inlineStr">
        <is>
          <t>EEEF Embeded</t>
        </is>
      </c>
      <c r="B9" s="11">
        <f>'ABA P&amp;L'!$N9</f>
        <v/>
      </c>
      <c r="C9" s="11">
        <f>'BK P&amp;L'!$N9</f>
        <v/>
      </c>
      <c r="D9" s="11">
        <f>'BW P&amp;L'!$N9</f>
        <v/>
      </c>
      <c r="E9" s="11">
        <f>'CED P&amp;L'!$N9</f>
        <v/>
      </c>
      <c r="F9" s="11">
        <f>'HB P&amp;L'!$N9</f>
        <v/>
      </c>
      <c r="G9" s="11">
        <f>'KIN P&amp;L'!$N9</f>
        <v/>
      </c>
      <c r="H9" s="11">
        <f>'MER P&amp;L'!$N9</f>
        <v/>
      </c>
      <c r="I9" s="11">
        <f>'SST P&amp;L'!$N9</f>
        <v/>
      </c>
      <c r="J9" s="11">
        <f>'HDN P&amp;L'!$N9</f>
        <v/>
      </c>
      <c r="K9" s="11">
        <f>'NDN P&amp;L'!$N9</f>
        <v/>
      </c>
      <c r="L9" s="11">
        <f>'SDN P&amp;L'!N9</f>
        <v/>
      </c>
      <c r="M9" s="11">
        <f>'LE P&amp;L'!$N9</f>
        <v/>
      </c>
      <c r="N9" s="11">
        <f>'WH P&amp;L'!$N9</f>
        <v/>
      </c>
      <c r="O9" s="11">
        <f>'HS P&amp;L'!$N9</f>
        <v/>
      </c>
      <c r="P9" s="11">
        <f>'FH P&amp;L'!$N9</f>
        <v/>
      </c>
      <c r="Q9" s="11">
        <f>'HAB P&amp;L'!$N9</f>
        <v/>
      </c>
      <c r="R9" s="11">
        <f>'SALT P&amp;L'!$N9</f>
        <v/>
      </c>
      <c r="S9" s="11">
        <f>'KNL HO P&amp;L'!$N9+'CCL HO P&amp;L'!$N9+'YBHN HO P&amp;L'!$N9+'YBN HO P&amp;L'!$N9+'Moe2 P&amp;L'!$N9</f>
        <v/>
      </c>
      <c r="T9" s="93">
        <f>'GROUP TOTALS MONTHLY P&amp;L'!$N9</f>
        <v/>
      </c>
    </row>
    <row r="10">
      <c r="A10" s="14" t="inlineStr">
        <is>
          <t>Other Income</t>
        </is>
      </c>
      <c r="B10" s="11">
        <f>'ABA P&amp;L'!$N10</f>
        <v/>
      </c>
      <c r="C10" s="11">
        <f>'BK P&amp;L'!$N10</f>
        <v/>
      </c>
      <c r="D10" s="11">
        <f>'BW P&amp;L'!$N10</f>
        <v/>
      </c>
      <c r="E10" s="11">
        <f>'CED P&amp;L'!$N10</f>
        <v/>
      </c>
      <c r="F10" s="11">
        <f>'HB P&amp;L'!$N10</f>
        <v/>
      </c>
      <c r="G10" s="11">
        <f>'KIN P&amp;L'!$N10</f>
        <v/>
      </c>
      <c r="H10" s="11">
        <f>'MER P&amp;L'!$N10</f>
        <v/>
      </c>
      <c r="I10" s="11">
        <f>'SST P&amp;L'!$N10</f>
        <v/>
      </c>
      <c r="J10" s="11">
        <f>'HDN P&amp;L'!$N10</f>
        <v/>
      </c>
      <c r="K10" s="11">
        <f>'NDN P&amp;L'!$N10</f>
        <v/>
      </c>
      <c r="L10" s="11">
        <f>'SDN P&amp;L'!N10</f>
        <v/>
      </c>
      <c r="M10" s="11">
        <f>'LE P&amp;L'!$N10</f>
        <v/>
      </c>
      <c r="N10" s="11">
        <f>'WH P&amp;L'!$N10</f>
        <v/>
      </c>
      <c r="O10" s="11">
        <f>'HS P&amp;L'!$N10</f>
        <v/>
      </c>
      <c r="P10" s="11">
        <f>'FH P&amp;L'!$N10</f>
        <v/>
      </c>
      <c r="Q10" s="11">
        <f>'HAB P&amp;L'!$N10</f>
        <v/>
      </c>
      <c r="R10" s="11">
        <f>'SALT P&amp;L'!$N10</f>
        <v/>
      </c>
      <c r="S10" s="11">
        <f>'KNL HO P&amp;L'!$N10+'CCL HO P&amp;L'!$N10+'YBHN HO P&amp;L'!$N10+'YBN HO P&amp;L'!$N10+'Moe2 P&amp;L'!$N10</f>
        <v/>
      </c>
      <c r="T10" s="93">
        <f>'GROUP TOTALS MONTHLY P&amp;L'!$N10</f>
        <v/>
      </c>
    </row>
    <row r="11">
      <c r="A11" s="6" t="inlineStr">
        <is>
          <t>Total Income</t>
        </is>
      </c>
      <c r="B11" s="7">
        <f>'ABA P&amp;L'!$N11</f>
        <v/>
      </c>
      <c r="C11" s="7">
        <f>'BK P&amp;L'!$N11</f>
        <v/>
      </c>
      <c r="D11" s="7">
        <f>'BW P&amp;L'!$N11</f>
        <v/>
      </c>
      <c r="E11" s="7">
        <f>'CED P&amp;L'!$N11</f>
        <v/>
      </c>
      <c r="F11" s="7">
        <f>'HB P&amp;L'!$N11</f>
        <v/>
      </c>
      <c r="G11" s="7">
        <f>'KIN P&amp;L'!$N11</f>
        <v/>
      </c>
      <c r="H11" s="7">
        <f>'MER P&amp;L'!$N11</f>
        <v/>
      </c>
      <c r="I11" s="7">
        <f>'SST P&amp;L'!$N11</f>
        <v/>
      </c>
      <c r="J11" s="7">
        <f>'HDN P&amp;L'!$N11</f>
        <v/>
      </c>
      <c r="K11" s="7">
        <f>'NDN P&amp;L'!$N11</f>
        <v/>
      </c>
      <c r="L11" s="7">
        <f>'SDN P&amp;L'!N11</f>
        <v/>
      </c>
      <c r="M11" s="7">
        <f>'LE P&amp;L'!$N11</f>
        <v/>
      </c>
      <c r="N11" s="7">
        <f>'WH P&amp;L'!$N11</f>
        <v/>
      </c>
      <c r="O11" s="7">
        <f>'HS P&amp;L'!$N11</f>
        <v/>
      </c>
      <c r="P11" s="7">
        <f>'FH P&amp;L'!$N11</f>
        <v/>
      </c>
      <c r="Q11" s="7">
        <f>'HAB P&amp;L'!$N11</f>
        <v/>
      </c>
      <c r="R11" s="7">
        <f>'SALT P&amp;L'!$N11</f>
        <v/>
      </c>
      <c r="S11" s="7">
        <f>'KNL HO P&amp;L'!$N11+'CCL HO P&amp;L'!$N11+'YBHN HO P&amp;L'!$N11+'YBN HO P&amp;L'!$N11+'Moe2 P&amp;L'!$N11</f>
        <v/>
      </c>
      <c r="T11" s="92">
        <f>'GROUP TOTALS MONTHLY P&amp;L'!$N11</f>
        <v/>
      </c>
      <c r="U11" s="94" t="n"/>
    </row>
    <row r="12">
      <c r="A12" s="8" t="inlineStr">
        <is>
          <t>DIRECTCOSTS</t>
        </is>
      </c>
      <c r="B12" s="9">
        <f>'ABA P&amp;L'!$N12</f>
        <v/>
      </c>
      <c r="C12" s="9">
        <f>'BK P&amp;L'!$N12</f>
        <v/>
      </c>
      <c r="D12" s="9">
        <f>'BW P&amp;L'!$N12</f>
        <v/>
      </c>
      <c r="E12" s="9">
        <f>'CED P&amp;L'!$N12</f>
        <v/>
      </c>
      <c r="F12" s="9">
        <f>'HB P&amp;L'!$N12</f>
        <v/>
      </c>
      <c r="G12" s="9">
        <f>'KIN P&amp;L'!$N12</f>
        <v/>
      </c>
      <c r="H12" s="9">
        <f>'MER P&amp;L'!$N12</f>
        <v/>
      </c>
      <c r="I12" s="9">
        <f>'SST P&amp;L'!$N12</f>
        <v/>
      </c>
      <c r="J12" s="9">
        <f>'HDN P&amp;L'!$N12</f>
        <v/>
      </c>
      <c r="K12" s="9">
        <f>'NDN P&amp;L'!$N12</f>
        <v/>
      </c>
      <c r="L12" s="9">
        <f>'SDN P&amp;L'!N12</f>
        <v/>
      </c>
      <c r="M12" s="9">
        <f>'LE P&amp;L'!$N12</f>
        <v/>
      </c>
      <c r="N12" s="9">
        <f>'WH P&amp;L'!$N12</f>
        <v/>
      </c>
      <c r="O12" s="9">
        <f>'HS P&amp;L'!$N12</f>
        <v/>
      </c>
      <c r="P12" s="9">
        <f>'FH P&amp;L'!$N12</f>
        <v/>
      </c>
      <c r="Q12" s="9">
        <f>'HAB P&amp;L'!$N12</f>
        <v/>
      </c>
      <c r="R12" s="9">
        <f>'SALT P&amp;L'!$N12</f>
        <v/>
      </c>
      <c r="S12" s="9">
        <f>'KNL HO P&amp;L'!$N12+'CCL HO P&amp;L'!$N12+'YBHN HO P&amp;L'!$N12+'YBN HO P&amp;L'!$N12+'Moe2 P&amp;L'!$N12</f>
        <v/>
      </c>
      <c r="T12" s="91">
        <f>'GROUP TOTALS MONTHLY P&amp;L'!$N12</f>
        <v/>
      </c>
    </row>
    <row r="13">
      <c r="A13" s="8" t="inlineStr">
        <is>
          <t>Personnel</t>
        </is>
      </c>
      <c r="B13" s="7">
        <f>'ABA P&amp;L'!$N15</f>
        <v/>
      </c>
      <c r="C13" s="7">
        <f>'BK P&amp;L'!$N15</f>
        <v/>
      </c>
      <c r="D13" s="7">
        <f>'BW P&amp;L'!$N15</f>
        <v/>
      </c>
      <c r="E13" s="7">
        <f>'CED P&amp;L'!$N15</f>
        <v/>
      </c>
      <c r="F13" s="7">
        <f>'HB P&amp;L'!$N15</f>
        <v/>
      </c>
      <c r="G13" s="7">
        <f>'KIN P&amp;L'!$N15</f>
        <v/>
      </c>
      <c r="H13" s="7">
        <f>'MER P&amp;L'!$N15</f>
        <v/>
      </c>
      <c r="I13" s="7">
        <f>'SST P&amp;L'!$N15</f>
        <v/>
      </c>
      <c r="J13" s="7">
        <f>'HDN P&amp;L'!$N15</f>
        <v/>
      </c>
      <c r="K13" s="7">
        <f>'NDN P&amp;L'!$N15</f>
        <v/>
      </c>
      <c r="L13" s="7">
        <f>'SDN P&amp;L'!N15</f>
        <v/>
      </c>
      <c r="M13" s="7">
        <f>'LE P&amp;L'!$N15</f>
        <v/>
      </c>
      <c r="N13" s="7">
        <f>'WH P&amp;L'!$N15</f>
        <v/>
      </c>
      <c r="O13" s="7">
        <f>'HS P&amp;L'!$N15</f>
        <v/>
      </c>
      <c r="P13" s="7">
        <f>'FH P&amp;L'!$N15</f>
        <v/>
      </c>
      <c r="Q13" s="7">
        <f>'HAB P&amp;L'!$N15</f>
        <v/>
      </c>
      <c r="R13" s="7">
        <f>'SALT P&amp;L'!$N15</f>
        <v/>
      </c>
      <c r="S13" s="7">
        <f>'KNL HO P&amp;L'!$N15+'CCL HO P&amp;L'!$N15+'YBHN HO P&amp;L'!$N15+'YBN HO P&amp;L'!$N15+'Moe2 P&amp;L'!$N15</f>
        <v/>
      </c>
      <c r="T13" s="92">
        <f>'GROUP TOTALS MONTHLY P&amp;L'!$N15</f>
        <v/>
      </c>
    </row>
    <row r="14">
      <c r="A14" s="14" t="inlineStr">
        <is>
          <t>Nursery Salaries</t>
        </is>
      </c>
      <c r="B14" s="11">
        <f>'ABA P&amp;L'!$N16</f>
        <v/>
      </c>
      <c r="C14" s="11">
        <f>'BK P&amp;L'!$N16</f>
        <v/>
      </c>
      <c r="D14" s="11">
        <f>'BW P&amp;L'!$N16</f>
        <v/>
      </c>
      <c r="E14" s="11">
        <f>'CED P&amp;L'!$N16</f>
        <v/>
      </c>
      <c r="F14" s="11">
        <f>'HB P&amp;L'!$N16</f>
        <v/>
      </c>
      <c r="G14" s="11">
        <f>'KIN P&amp;L'!$N16</f>
        <v/>
      </c>
      <c r="H14" s="11">
        <f>'MER P&amp;L'!$N16</f>
        <v/>
      </c>
      <c r="I14" s="11">
        <f>'SST P&amp;L'!$N16</f>
        <v/>
      </c>
      <c r="J14" s="11">
        <f>'HDN P&amp;L'!$N16</f>
        <v/>
      </c>
      <c r="K14" s="11">
        <f>'NDN P&amp;L'!$N16</f>
        <v/>
      </c>
      <c r="L14" s="11">
        <f>'SDN P&amp;L'!N16</f>
        <v/>
      </c>
      <c r="M14" s="11">
        <f>'LE P&amp;L'!$N16</f>
        <v/>
      </c>
      <c r="N14" s="11">
        <f>'WH P&amp;L'!$N16</f>
        <v/>
      </c>
      <c r="O14" s="11">
        <f>'HS P&amp;L'!$N16</f>
        <v/>
      </c>
      <c r="P14" s="11">
        <f>'FH P&amp;L'!$N16</f>
        <v/>
      </c>
      <c r="Q14" s="11">
        <f>'HAB P&amp;L'!$N16</f>
        <v/>
      </c>
      <c r="R14" s="11">
        <f>'SALT P&amp;L'!$N16</f>
        <v/>
      </c>
      <c r="S14" s="11">
        <f>'KNL HO P&amp;L'!$N16+'CCL HO P&amp;L'!$N16+'YBHN HO P&amp;L'!$N16+'YBN HO P&amp;L'!$N16+'Moe2 P&amp;L'!$N16</f>
        <v/>
      </c>
      <c r="T14" s="93">
        <f>'GROUP TOTALS MONTHLY P&amp;L'!$N16</f>
        <v/>
      </c>
    </row>
    <row r="15">
      <c r="A15" s="14" t="inlineStr">
        <is>
          <t>Nursery NI</t>
        </is>
      </c>
      <c r="B15" s="11">
        <f>'ABA P&amp;L'!$N17</f>
        <v/>
      </c>
      <c r="C15" s="11">
        <f>'BK P&amp;L'!$N17</f>
        <v/>
      </c>
      <c r="D15" s="11">
        <f>'BW P&amp;L'!$N17</f>
        <v/>
      </c>
      <c r="E15" s="11">
        <f>'CED P&amp;L'!$N17</f>
        <v/>
      </c>
      <c r="F15" s="11">
        <f>'HB P&amp;L'!$N17</f>
        <v/>
      </c>
      <c r="G15" s="11">
        <f>'KIN P&amp;L'!$N17</f>
        <v/>
      </c>
      <c r="H15" s="11">
        <f>'MER P&amp;L'!$N17</f>
        <v/>
      </c>
      <c r="I15" s="11">
        <f>'SST P&amp;L'!$N17</f>
        <v/>
      </c>
      <c r="J15" s="11">
        <f>'HDN P&amp;L'!$N17</f>
        <v/>
      </c>
      <c r="K15" s="11">
        <f>'NDN P&amp;L'!$N17</f>
        <v/>
      </c>
      <c r="L15" s="11">
        <f>'SDN P&amp;L'!N17</f>
        <v/>
      </c>
      <c r="M15" s="11">
        <f>'LE P&amp;L'!$N17</f>
        <v/>
      </c>
      <c r="N15" s="11">
        <f>'WH P&amp;L'!$N17</f>
        <v/>
      </c>
      <c r="O15" s="11">
        <f>'HS P&amp;L'!$N17</f>
        <v/>
      </c>
      <c r="P15" s="11">
        <f>'FH P&amp;L'!$N17</f>
        <v/>
      </c>
      <c r="Q15" s="11">
        <f>'HAB P&amp;L'!$N17</f>
        <v/>
      </c>
      <c r="R15" s="11">
        <f>'SALT P&amp;L'!$N17</f>
        <v/>
      </c>
      <c r="S15" s="11">
        <f>'KNL HO P&amp;L'!$N17+'CCL HO P&amp;L'!$N17+'YBHN HO P&amp;L'!$N17+'YBN HO P&amp;L'!$N17+'Moe2 P&amp;L'!$N17</f>
        <v/>
      </c>
      <c r="T15" s="93">
        <f>'GROUP TOTALS MONTHLY P&amp;L'!$N17</f>
        <v/>
      </c>
    </row>
    <row r="16">
      <c r="A16" s="14" t="inlineStr">
        <is>
          <t>Nursery Pension</t>
        </is>
      </c>
      <c r="B16" s="11">
        <f>'ABA P&amp;L'!$N18</f>
        <v/>
      </c>
      <c r="C16" s="11">
        <f>'BK P&amp;L'!$N18</f>
        <v/>
      </c>
      <c r="D16" s="11">
        <f>'BW P&amp;L'!$N18</f>
        <v/>
      </c>
      <c r="E16" s="11">
        <f>'CED P&amp;L'!$N18</f>
        <v/>
      </c>
      <c r="F16" s="11">
        <f>'HB P&amp;L'!$N18</f>
        <v/>
      </c>
      <c r="G16" s="11">
        <f>'KIN P&amp;L'!$N18</f>
        <v/>
      </c>
      <c r="H16" s="11">
        <f>'MER P&amp;L'!$N18</f>
        <v/>
      </c>
      <c r="I16" s="11">
        <f>'SST P&amp;L'!$N18</f>
        <v/>
      </c>
      <c r="J16" s="11">
        <f>'HDN P&amp;L'!$N18</f>
        <v/>
      </c>
      <c r="K16" s="11">
        <f>'NDN P&amp;L'!$N18</f>
        <v/>
      </c>
      <c r="L16" s="11">
        <f>'SDN P&amp;L'!N18</f>
        <v/>
      </c>
      <c r="M16" s="11">
        <f>'LE P&amp;L'!$N18</f>
        <v/>
      </c>
      <c r="N16" s="11">
        <f>'WH P&amp;L'!$N18</f>
        <v/>
      </c>
      <c r="O16" s="11">
        <f>'HS P&amp;L'!$N18</f>
        <v/>
      </c>
      <c r="P16" s="11">
        <f>'FH P&amp;L'!$N18</f>
        <v/>
      </c>
      <c r="Q16" s="11">
        <f>'HAB P&amp;L'!$N18</f>
        <v/>
      </c>
      <c r="R16" s="11">
        <f>'SALT P&amp;L'!$N18</f>
        <v/>
      </c>
      <c r="S16" s="11">
        <f>'KNL HO P&amp;L'!$N18+'CCL HO P&amp;L'!$N18+'YBHN HO P&amp;L'!$N18+'YBN HO P&amp;L'!$N18+'Moe2 P&amp;L'!$N18</f>
        <v/>
      </c>
      <c r="T16" s="93">
        <f>'GROUP TOTALS MONTHLY P&amp;L'!$N18</f>
        <v/>
      </c>
    </row>
    <row r="17">
      <c r="A17" s="14" t="inlineStr">
        <is>
          <t>Uniform</t>
        </is>
      </c>
      <c r="B17" s="11">
        <f>'ABA P&amp;L'!$N19</f>
        <v/>
      </c>
      <c r="C17" s="11">
        <f>'BK P&amp;L'!$N19</f>
        <v/>
      </c>
      <c r="D17" s="11">
        <f>'BW P&amp;L'!$N19</f>
        <v/>
      </c>
      <c r="E17" s="11">
        <f>'CED P&amp;L'!$N19</f>
        <v/>
      </c>
      <c r="F17" s="11">
        <f>'HB P&amp;L'!$N19</f>
        <v/>
      </c>
      <c r="G17" s="11">
        <f>'KIN P&amp;L'!$N19</f>
        <v/>
      </c>
      <c r="H17" s="11">
        <f>'MER P&amp;L'!$N19</f>
        <v/>
      </c>
      <c r="I17" s="11">
        <f>'SST P&amp;L'!$N19</f>
        <v/>
      </c>
      <c r="J17" s="11">
        <f>'HDN P&amp;L'!$N19</f>
        <v/>
      </c>
      <c r="K17" s="11">
        <f>'NDN P&amp;L'!$N19</f>
        <v/>
      </c>
      <c r="L17" s="11">
        <f>'SDN P&amp;L'!N19</f>
        <v/>
      </c>
      <c r="M17" s="11">
        <f>'LE P&amp;L'!$N19</f>
        <v/>
      </c>
      <c r="N17" s="11">
        <f>'WH P&amp;L'!$N19</f>
        <v/>
      </c>
      <c r="O17" s="11">
        <f>'HS P&amp;L'!$N19</f>
        <v/>
      </c>
      <c r="P17" s="11">
        <f>'FH P&amp;L'!$N19</f>
        <v/>
      </c>
      <c r="Q17" s="11">
        <f>'HAB P&amp;L'!$N19</f>
        <v/>
      </c>
      <c r="R17" s="11">
        <f>'SALT P&amp;L'!$N19</f>
        <v/>
      </c>
      <c r="S17" s="11">
        <f>'KNL HO P&amp;L'!$N19+'CCL HO P&amp;L'!$N19+'YBHN HO P&amp;L'!$N19+'YBN HO P&amp;L'!$N19+'Moe2 P&amp;L'!$N19</f>
        <v/>
      </c>
      <c r="T17" s="93">
        <f>'GROUP TOTALS MONTHLY P&amp;L'!$N19</f>
        <v/>
      </c>
    </row>
    <row r="18">
      <c r="A18" s="14" t="inlineStr">
        <is>
          <t>Training</t>
        </is>
      </c>
      <c r="B18" s="11">
        <f>'ABA P&amp;L'!$N20</f>
        <v/>
      </c>
      <c r="C18" s="11">
        <f>'BK P&amp;L'!$N20</f>
        <v/>
      </c>
      <c r="D18" s="11">
        <f>'BW P&amp;L'!$N20</f>
        <v/>
      </c>
      <c r="E18" s="11">
        <f>'CED P&amp;L'!$N20</f>
        <v/>
      </c>
      <c r="F18" s="11">
        <f>'HB P&amp;L'!$N20</f>
        <v/>
      </c>
      <c r="G18" s="11">
        <f>'KIN P&amp;L'!$N20</f>
        <v/>
      </c>
      <c r="H18" s="11">
        <f>'MER P&amp;L'!$N20</f>
        <v/>
      </c>
      <c r="I18" s="11">
        <f>'SST P&amp;L'!$N20</f>
        <v/>
      </c>
      <c r="J18" s="11">
        <f>'HDN P&amp;L'!$N20</f>
        <v/>
      </c>
      <c r="K18" s="11">
        <f>'NDN P&amp;L'!$N20</f>
        <v/>
      </c>
      <c r="L18" s="11">
        <f>'SDN P&amp;L'!N20</f>
        <v/>
      </c>
      <c r="M18" s="11">
        <f>'LE P&amp;L'!$N20</f>
        <v/>
      </c>
      <c r="N18" s="11">
        <f>'WH P&amp;L'!$N20</f>
        <v/>
      </c>
      <c r="O18" s="11">
        <f>'HS P&amp;L'!$N20</f>
        <v/>
      </c>
      <c r="P18" s="11">
        <f>'FH P&amp;L'!$N20</f>
        <v/>
      </c>
      <c r="Q18" s="11">
        <f>'HAB P&amp;L'!$N20</f>
        <v/>
      </c>
      <c r="R18" s="11">
        <f>'SALT P&amp;L'!$N20</f>
        <v/>
      </c>
      <c r="S18" s="11">
        <f>'KNL HO P&amp;L'!$N20+'CCL HO P&amp;L'!$N20+'YBHN HO P&amp;L'!$N20+'YBN HO P&amp;L'!$N20+'Moe2 P&amp;L'!$N20</f>
        <v/>
      </c>
      <c r="T18" s="93">
        <f>'GROUP TOTALS MONTHLY P&amp;L'!$N20</f>
        <v/>
      </c>
    </row>
    <row r="19">
      <c r="A19" s="14" t="inlineStr">
        <is>
          <t>Staff Welfare</t>
        </is>
      </c>
      <c r="B19" s="11">
        <f>'ABA P&amp;L'!$N21</f>
        <v/>
      </c>
      <c r="C19" s="11">
        <f>'BK P&amp;L'!$N21</f>
        <v/>
      </c>
      <c r="D19" s="11">
        <f>'BW P&amp;L'!$N21</f>
        <v/>
      </c>
      <c r="E19" s="11">
        <f>'CED P&amp;L'!$N21</f>
        <v/>
      </c>
      <c r="F19" s="11">
        <f>'HB P&amp;L'!$N21</f>
        <v/>
      </c>
      <c r="G19" s="11">
        <f>'KIN P&amp;L'!$N21</f>
        <v/>
      </c>
      <c r="H19" s="11">
        <f>'MER P&amp;L'!$N21</f>
        <v/>
      </c>
      <c r="I19" s="11">
        <f>'SST P&amp;L'!$N21</f>
        <v/>
      </c>
      <c r="J19" s="11">
        <f>'HDN P&amp;L'!$N21</f>
        <v/>
      </c>
      <c r="K19" s="11">
        <f>'NDN P&amp;L'!$N21</f>
        <v/>
      </c>
      <c r="L19" s="11">
        <f>'SDN P&amp;L'!N21</f>
        <v/>
      </c>
      <c r="M19" s="11">
        <f>'LE P&amp;L'!$N21</f>
        <v/>
      </c>
      <c r="N19" s="11">
        <f>'WH P&amp;L'!$N21</f>
        <v/>
      </c>
      <c r="O19" s="11">
        <f>'HS P&amp;L'!$N21</f>
        <v/>
      </c>
      <c r="P19" s="11">
        <f>'FH P&amp;L'!$N21</f>
        <v/>
      </c>
      <c r="Q19" s="11">
        <f>'HAB P&amp;L'!$N21</f>
        <v/>
      </c>
      <c r="R19" s="11">
        <f>'SALT P&amp;L'!$N21</f>
        <v/>
      </c>
      <c r="S19" s="11">
        <f>'KNL HO P&amp;L'!$N21+'CCL HO P&amp;L'!$N21+'YBHN HO P&amp;L'!$N21+'YBN HO P&amp;L'!$N21+'Moe2 P&amp;L'!$N21</f>
        <v/>
      </c>
      <c r="T19" s="93">
        <f>'GROUP TOTALS MONTHLY P&amp;L'!$N21</f>
        <v/>
      </c>
    </row>
    <row r="20">
      <c r="A20" s="14" t="inlineStr">
        <is>
          <t>Recruitment</t>
        </is>
      </c>
      <c r="B20" s="11">
        <f>'ABA P&amp;L'!$N22</f>
        <v/>
      </c>
      <c r="C20" s="11">
        <f>'BK P&amp;L'!$N22</f>
        <v/>
      </c>
      <c r="D20" s="11">
        <f>'BW P&amp;L'!$N22</f>
        <v/>
      </c>
      <c r="E20" s="11">
        <f>'CED P&amp;L'!$N22</f>
        <v/>
      </c>
      <c r="F20" s="11">
        <f>'HB P&amp;L'!$N22</f>
        <v/>
      </c>
      <c r="G20" s="11">
        <f>'KIN P&amp;L'!$N22</f>
        <v/>
      </c>
      <c r="H20" s="11">
        <f>'MER P&amp;L'!$N22</f>
        <v/>
      </c>
      <c r="I20" s="11">
        <f>'SST P&amp;L'!$N22</f>
        <v/>
      </c>
      <c r="J20" s="11">
        <f>'HDN P&amp;L'!$N22</f>
        <v/>
      </c>
      <c r="K20" s="11">
        <f>'NDN P&amp;L'!$N22</f>
        <v/>
      </c>
      <c r="L20" s="11">
        <f>'SDN P&amp;L'!N22</f>
        <v/>
      </c>
      <c r="M20" s="11">
        <f>'LE P&amp;L'!$N22</f>
        <v/>
      </c>
      <c r="N20" s="11">
        <f>'WH P&amp;L'!$N22</f>
        <v/>
      </c>
      <c r="O20" s="11">
        <f>'HS P&amp;L'!$N22</f>
        <v/>
      </c>
      <c r="P20" s="11">
        <f>'FH P&amp;L'!$N22</f>
        <v/>
      </c>
      <c r="Q20" s="11">
        <f>'HAB P&amp;L'!$N22</f>
        <v/>
      </c>
      <c r="R20" s="11">
        <f>'SALT P&amp;L'!$N22</f>
        <v/>
      </c>
      <c r="S20" s="11">
        <f>'KNL HO P&amp;L'!$N22+'CCL HO P&amp;L'!$N22+'YBHN HO P&amp;L'!$N22+'YBN HO P&amp;L'!$N22+'Moe2 P&amp;L'!$N22</f>
        <v/>
      </c>
      <c r="T20" s="93">
        <f>'GROUP TOTALS MONTHLY P&amp;L'!$N22</f>
        <v/>
      </c>
    </row>
    <row r="21">
      <c r="A21" s="14" t="inlineStr">
        <is>
          <t>Rewards &amp; Recognition</t>
        </is>
      </c>
      <c r="B21" s="11">
        <f>'ABA P&amp;L'!$N23</f>
        <v/>
      </c>
      <c r="C21" s="11">
        <f>'BK P&amp;L'!$N23</f>
        <v/>
      </c>
      <c r="D21" s="11">
        <f>'BW P&amp;L'!$N23</f>
        <v/>
      </c>
      <c r="E21" s="11">
        <f>'CED P&amp;L'!$N23</f>
        <v/>
      </c>
      <c r="F21" s="11">
        <f>'HB P&amp;L'!$N23</f>
        <v/>
      </c>
      <c r="G21" s="11">
        <f>'KIN P&amp;L'!$N23</f>
        <v/>
      </c>
      <c r="H21" s="11">
        <f>'MER P&amp;L'!$N23</f>
        <v/>
      </c>
      <c r="I21" s="11">
        <f>'SST P&amp;L'!$N23</f>
        <v/>
      </c>
      <c r="J21" s="11">
        <f>'HDN P&amp;L'!$N23</f>
        <v/>
      </c>
      <c r="K21" s="11">
        <f>'NDN P&amp;L'!$N23</f>
        <v/>
      </c>
      <c r="L21" s="11">
        <f>'SDN P&amp;L'!N23</f>
        <v/>
      </c>
      <c r="M21" s="11">
        <f>'LE P&amp;L'!$N23</f>
        <v/>
      </c>
      <c r="N21" s="11">
        <f>'WH P&amp;L'!$N23</f>
        <v/>
      </c>
      <c r="O21" s="11">
        <f>'HS P&amp;L'!$N23</f>
        <v/>
      </c>
      <c r="P21" s="11">
        <f>'FH P&amp;L'!$N23</f>
        <v/>
      </c>
      <c r="Q21" s="11">
        <f>'HAB P&amp;L'!$N23</f>
        <v/>
      </c>
      <c r="R21" s="11">
        <f>'SALT P&amp;L'!$N23</f>
        <v/>
      </c>
      <c r="S21" s="11">
        <f>'KNL HO P&amp;L'!$N23+'CCL HO P&amp;L'!$N23+'YBHN HO P&amp;L'!$N23+'YBN HO P&amp;L'!$N23+'Moe2 P&amp;L'!$N23</f>
        <v/>
      </c>
      <c r="T21" s="93">
        <f>'GROUP TOTALS MONTHLY P&amp;L'!$N23</f>
        <v/>
      </c>
    </row>
    <row r="22">
      <c r="A22" s="14" t="inlineStr">
        <is>
          <t>Temps</t>
        </is>
      </c>
      <c r="B22" s="11">
        <f>'ABA P&amp;L'!$N24</f>
        <v/>
      </c>
      <c r="C22" s="11">
        <f>'BK P&amp;L'!$N24</f>
        <v/>
      </c>
      <c r="D22" s="11">
        <f>'BW P&amp;L'!$N24</f>
        <v/>
      </c>
      <c r="E22" s="11">
        <f>'CED P&amp;L'!$N24</f>
        <v/>
      </c>
      <c r="F22" s="11">
        <f>'HB P&amp;L'!$N24</f>
        <v/>
      </c>
      <c r="G22" s="11">
        <f>'KIN P&amp;L'!$N24</f>
        <v/>
      </c>
      <c r="H22" s="11">
        <f>'MER P&amp;L'!$N24</f>
        <v/>
      </c>
      <c r="I22" s="11">
        <f>'SST P&amp;L'!$N24</f>
        <v/>
      </c>
      <c r="J22" s="11">
        <f>'HDN P&amp;L'!$N24</f>
        <v/>
      </c>
      <c r="K22" s="11">
        <f>'NDN P&amp;L'!$N24</f>
        <v/>
      </c>
      <c r="L22" s="11">
        <f>'SDN P&amp;L'!N24</f>
        <v/>
      </c>
      <c r="M22" s="11">
        <f>'LE P&amp;L'!$N24</f>
        <v/>
      </c>
      <c r="N22" s="11">
        <f>'WH P&amp;L'!$N24</f>
        <v/>
      </c>
      <c r="O22" s="11">
        <f>'HS P&amp;L'!$N24</f>
        <v/>
      </c>
      <c r="P22" s="11">
        <f>'FH P&amp;L'!$N24</f>
        <v/>
      </c>
      <c r="Q22" s="11">
        <f>'HAB P&amp;L'!$N24</f>
        <v/>
      </c>
      <c r="R22" s="11">
        <f>'SALT P&amp;L'!$N24</f>
        <v/>
      </c>
      <c r="S22" s="11">
        <f>'KNL HO P&amp;L'!$N24+'CCL HO P&amp;L'!$N24+'YBHN HO P&amp;L'!$N24+'YBN HO P&amp;L'!$N24+'Moe2 P&amp;L'!$N24</f>
        <v/>
      </c>
      <c r="T22" s="93">
        <f>'GROUP TOTALS MONTHLY P&amp;L'!$N24</f>
        <v/>
      </c>
    </row>
    <row r="23">
      <c r="A23" s="6" t="inlineStr">
        <is>
          <t>Total Personnel</t>
        </is>
      </c>
      <c r="B23" s="7">
        <f>'ABA P&amp;L'!$N25</f>
        <v/>
      </c>
      <c r="C23" s="7">
        <f>'BK P&amp;L'!$N25</f>
        <v/>
      </c>
      <c r="D23" s="7">
        <f>'BW P&amp;L'!$N25</f>
        <v/>
      </c>
      <c r="E23" s="7">
        <f>'CED P&amp;L'!$N25</f>
        <v/>
      </c>
      <c r="F23" s="7">
        <f>'HB P&amp;L'!$N25</f>
        <v/>
      </c>
      <c r="G23" s="7">
        <f>'KIN P&amp;L'!$N25</f>
        <v/>
      </c>
      <c r="H23" s="7">
        <f>'MER P&amp;L'!$N25</f>
        <v/>
      </c>
      <c r="I23" s="7">
        <f>'SST P&amp;L'!$N25</f>
        <v/>
      </c>
      <c r="J23" s="7">
        <f>'HDN P&amp;L'!$N25</f>
        <v/>
      </c>
      <c r="K23" s="7">
        <f>'NDN P&amp;L'!$N25</f>
        <v/>
      </c>
      <c r="L23" s="7">
        <f>'SDN P&amp;L'!N25</f>
        <v/>
      </c>
      <c r="M23" s="7">
        <f>'LE P&amp;L'!$N25</f>
        <v/>
      </c>
      <c r="N23" s="7">
        <f>'WH P&amp;L'!$N25</f>
        <v/>
      </c>
      <c r="O23" s="7">
        <f>'HS P&amp;L'!$N25</f>
        <v/>
      </c>
      <c r="P23" s="7">
        <f>'FH P&amp;L'!$N25</f>
        <v/>
      </c>
      <c r="Q23" s="7">
        <f>'HAB P&amp;L'!$N25</f>
        <v/>
      </c>
      <c r="R23" s="7">
        <f>'SALT P&amp;L'!$N25</f>
        <v/>
      </c>
      <c r="S23" s="7">
        <f>'KNL HO P&amp;L'!$N25+'CCL HO P&amp;L'!$N25+'YBHN HO P&amp;L'!$N25+'YBN HO P&amp;L'!$N25+'Moe2 P&amp;L'!$N25</f>
        <v/>
      </c>
      <c r="T23" s="92">
        <f>'GROUP TOTALS MONTHLY P&amp;L'!$N25</f>
        <v/>
      </c>
    </row>
    <row r="24">
      <c r="A24" s="8" t="inlineStr">
        <is>
          <t>Childcare</t>
        </is>
      </c>
      <c r="B24" s="9">
        <f>'ABA P&amp;L'!$N26</f>
        <v/>
      </c>
      <c r="C24" s="9">
        <f>'BK P&amp;L'!$N26</f>
        <v/>
      </c>
      <c r="D24" s="9">
        <f>'BW P&amp;L'!$N26</f>
        <v/>
      </c>
      <c r="E24" s="9">
        <f>'CED P&amp;L'!$N26</f>
        <v/>
      </c>
      <c r="F24" s="9">
        <f>'HB P&amp;L'!$N26</f>
        <v/>
      </c>
      <c r="G24" s="9">
        <f>'KIN P&amp;L'!$N26</f>
        <v/>
      </c>
      <c r="H24" s="9">
        <f>'MER P&amp;L'!$N26</f>
        <v/>
      </c>
      <c r="I24" s="9">
        <f>'SST P&amp;L'!$N26</f>
        <v/>
      </c>
      <c r="J24" s="9">
        <f>'HDN P&amp;L'!$N26</f>
        <v/>
      </c>
      <c r="K24" s="9">
        <f>'NDN P&amp;L'!$N26</f>
        <v/>
      </c>
      <c r="L24" s="9">
        <f>'SDN P&amp;L'!N26</f>
        <v/>
      </c>
      <c r="M24" s="9">
        <f>'LE P&amp;L'!$N26</f>
        <v/>
      </c>
      <c r="N24" s="9">
        <f>'WH P&amp;L'!$N26</f>
        <v/>
      </c>
      <c r="O24" s="9">
        <f>'HS P&amp;L'!$N26</f>
        <v/>
      </c>
      <c r="P24" s="9">
        <f>'FH P&amp;L'!$N26</f>
        <v/>
      </c>
      <c r="Q24" s="9">
        <f>'HAB P&amp;L'!$N26</f>
        <v/>
      </c>
      <c r="R24" s="9">
        <f>'SALT P&amp;L'!$N26</f>
        <v/>
      </c>
      <c r="S24" s="9">
        <f>'KNL HO P&amp;L'!$N26+'CCL HO P&amp;L'!$N26+'YBHN HO P&amp;L'!$N26+'YBN HO P&amp;L'!$N26+'Moe2 P&amp;L'!$N26</f>
        <v/>
      </c>
      <c r="T24" s="91">
        <f>'GROUP TOTALS MONTHLY P&amp;L'!$N26</f>
        <v/>
      </c>
    </row>
    <row r="25">
      <c r="A25" s="14" t="inlineStr">
        <is>
          <t>Catering Costs</t>
        </is>
      </c>
      <c r="B25" s="11">
        <f>'ABA P&amp;L'!$N27</f>
        <v/>
      </c>
      <c r="C25" s="11">
        <f>'BK P&amp;L'!$N27</f>
        <v/>
      </c>
      <c r="D25" s="11">
        <f>'BW P&amp;L'!$N27</f>
        <v/>
      </c>
      <c r="E25" s="11">
        <f>'CED P&amp;L'!$N27</f>
        <v/>
      </c>
      <c r="F25" s="11">
        <f>'HB P&amp;L'!$N27</f>
        <v/>
      </c>
      <c r="G25" s="11">
        <f>'KIN P&amp;L'!$N27</f>
        <v/>
      </c>
      <c r="H25" s="11">
        <f>'MER P&amp;L'!$N27</f>
        <v/>
      </c>
      <c r="I25" s="11">
        <f>'SST P&amp;L'!$N27</f>
        <v/>
      </c>
      <c r="J25" s="11">
        <f>'HDN P&amp;L'!$N27</f>
        <v/>
      </c>
      <c r="K25" s="11">
        <f>'NDN P&amp;L'!$N27</f>
        <v/>
      </c>
      <c r="L25" s="11">
        <f>'SDN P&amp;L'!N27</f>
        <v/>
      </c>
      <c r="M25" s="11">
        <f>'LE P&amp;L'!$N27</f>
        <v/>
      </c>
      <c r="N25" s="11">
        <f>'WH P&amp;L'!$N27</f>
        <v/>
      </c>
      <c r="O25" s="11">
        <f>'HS P&amp;L'!$N27</f>
        <v/>
      </c>
      <c r="P25" s="11">
        <f>'FH P&amp;L'!$N27</f>
        <v/>
      </c>
      <c r="Q25" s="11">
        <f>'HAB P&amp;L'!$N27</f>
        <v/>
      </c>
      <c r="R25" s="11">
        <f>'SALT P&amp;L'!$N27</f>
        <v/>
      </c>
      <c r="S25" s="11">
        <f>'KNL HO P&amp;L'!$N27+'CCL HO P&amp;L'!$N27+'YBHN HO P&amp;L'!$N27+'YBN HO P&amp;L'!$N27+'Moe2 P&amp;L'!$N27</f>
        <v/>
      </c>
      <c r="T25" s="93">
        <f>'GROUP TOTALS MONTHLY P&amp;L'!$N27</f>
        <v/>
      </c>
    </row>
    <row r="26">
      <c r="A26" s="14" t="inlineStr">
        <is>
          <t>Toys and Games</t>
        </is>
      </c>
      <c r="B26" s="11">
        <f>'ABA P&amp;L'!$N28</f>
        <v/>
      </c>
      <c r="C26" s="11">
        <f>'BK P&amp;L'!$N28</f>
        <v/>
      </c>
      <c r="D26" s="11">
        <f>'BW P&amp;L'!$N28</f>
        <v/>
      </c>
      <c r="E26" s="11">
        <f>'CED P&amp;L'!$N28</f>
        <v/>
      </c>
      <c r="F26" s="11">
        <f>'HB P&amp;L'!$N28</f>
        <v/>
      </c>
      <c r="G26" s="11">
        <f>'KIN P&amp;L'!$N28</f>
        <v/>
      </c>
      <c r="H26" s="11">
        <f>'MER P&amp;L'!$N28</f>
        <v/>
      </c>
      <c r="I26" s="11">
        <f>'SST P&amp;L'!$N28</f>
        <v/>
      </c>
      <c r="J26" s="11">
        <f>'HDN P&amp;L'!$N28</f>
        <v/>
      </c>
      <c r="K26" s="11">
        <f>'NDN P&amp;L'!$N28</f>
        <v/>
      </c>
      <c r="L26" s="11">
        <f>'SDN P&amp;L'!N28</f>
        <v/>
      </c>
      <c r="M26" s="11">
        <f>'LE P&amp;L'!$N28</f>
        <v/>
      </c>
      <c r="N26" s="11">
        <f>'WH P&amp;L'!$N28</f>
        <v/>
      </c>
      <c r="O26" s="11">
        <f>'HS P&amp;L'!$N28</f>
        <v/>
      </c>
      <c r="P26" s="11">
        <f>'FH P&amp;L'!$N28</f>
        <v/>
      </c>
      <c r="Q26" s="11">
        <f>'HAB P&amp;L'!$N28</f>
        <v/>
      </c>
      <c r="R26" s="11">
        <f>'SALT P&amp;L'!$N28</f>
        <v/>
      </c>
      <c r="S26" s="11">
        <f>'KNL HO P&amp;L'!$N28+'CCL HO P&amp;L'!$N28+'YBHN HO P&amp;L'!$N28+'YBN HO P&amp;L'!$N28+'Moe2 P&amp;L'!$N28</f>
        <v/>
      </c>
      <c r="T26" s="93">
        <f>'GROUP TOTALS MONTHLY P&amp;L'!$N28</f>
        <v/>
      </c>
    </row>
    <row r="27">
      <c r="A27" s="14" t="inlineStr">
        <is>
          <t>Art Materials</t>
        </is>
      </c>
      <c r="B27" s="11">
        <f>'ABA P&amp;L'!$N29</f>
        <v/>
      </c>
      <c r="C27" s="11">
        <f>'BK P&amp;L'!$N29</f>
        <v/>
      </c>
      <c r="D27" s="11">
        <f>'BW P&amp;L'!$N29</f>
        <v/>
      </c>
      <c r="E27" s="11">
        <f>'CED P&amp;L'!$N29</f>
        <v/>
      </c>
      <c r="F27" s="11">
        <f>'HB P&amp;L'!$N29</f>
        <v/>
      </c>
      <c r="G27" s="11">
        <f>'KIN P&amp;L'!$N29</f>
        <v/>
      </c>
      <c r="H27" s="11">
        <f>'MER P&amp;L'!$N29</f>
        <v/>
      </c>
      <c r="I27" s="11">
        <f>'SST P&amp;L'!$N29</f>
        <v/>
      </c>
      <c r="J27" s="11">
        <f>'HDN P&amp;L'!$N29</f>
        <v/>
      </c>
      <c r="K27" s="11">
        <f>'NDN P&amp;L'!$N29</f>
        <v/>
      </c>
      <c r="L27" s="11">
        <f>'SDN P&amp;L'!N29</f>
        <v/>
      </c>
      <c r="M27" s="11">
        <f>'LE P&amp;L'!$N29</f>
        <v/>
      </c>
      <c r="N27" s="11">
        <f>'WH P&amp;L'!$N29</f>
        <v/>
      </c>
      <c r="O27" s="11">
        <f>'HS P&amp;L'!$N29</f>
        <v/>
      </c>
      <c r="P27" s="11">
        <f>'FH P&amp;L'!$N29</f>
        <v/>
      </c>
      <c r="Q27" s="11">
        <f>'HAB P&amp;L'!$N29</f>
        <v/>
      </c>
      <c r="R27" s="11">
        <f>'SALT P&amp;L'!$N29</f>
        <v/>
      </c>
      <c r="S27" s="11">
        <f>'KNL HO P&amp;L'!$N29+'CCL HO P&amp;L'!$N29+'YBHN HO P&amp;L'!$N29+'YBN HO P&amp;L'!$N29+'Moe2 P&amp;L'!$N29</f>
        <v/>
      </c>
      <c r="T27" s="93">
        <f>'GROUP TOTALS MONTHLY P&amp;L'!$N29</f>
        <v/>
      </c>
    </row>
    <row r="28">
      <c r="A28" s="14" t="inlineStr">
        <is>
          <t>Nursery Stationery</t>
        </is>
      </c>
      <c r="B28" s="11">
        <f>'ABA P&amp;L'!$N30</f>
        <v/>
      </c>
      <c r="C28" s="11">
        <f>'BK P&amp;L'!$N30</f>
        <v/>
      </c>
      <c r="D28" s="11">
        <f>'BW P&amp;L'!$N30</f>
        <v/>
      </c>
      <c r="E28" s="11">
        <f>'CED P&amp;L'!$N30</f>
        <v/>
      </c>
      <c r="F28" s="11">
        <f>'HB P&amp;L'!$N30</f>
        <v/>
      </c>
      <c r="G28" s="11">
        <f>'KIN P&amp;L'!$N30</f>
        <v/>
      </c>
      <c r="H28" s="11">
        <f>'MER P&amp;L'!$N30</f>
        <v/>
      </c>
      <c r="I28" s="11">
        <f>'SST P&amp;L'!$N30</f>
        <v/>
      </c>
      <c r="J28" s="11">
        <f>'HDN P&amp;L'!$N30</f>
        <v/>
      </c>
      <c r="K28" s="11">
        <f>'NDN P&amp;L'!$N30</f>
        <v/>
      </c>
      <c r="L28" s="11">
        <f>'SDN P&amp;L'!N30</f>
        <v/>
      </c>
      <c r="M28" s="11">
        <f>'LE P&amp;L'!$N30</f>
        <v/>
      </c>
      <c r="N28" s="11">
        <f>'WH P&amp;L'!$N30</f>
        <v/>
      </c>
      <c r="O28" s="11">
        <f>'HS P&amp;L'!$N30</f>
        <v/>
      </c>
      <c r="P28" s="11">
        <f>'FH P&amp;L'!$N30</f>
        <v/>
      </c>
      <c r="Q28" s="11">
        <f>'HAB P&amp;L'!$N30</f>
        <v/>
      </c>
      <c r="R28" s="11">
        <f>'SALT P&amp;L'!$N30</f>
        <v/>
      </c>
      <c r="S28" s="11">
        <f>'KNL HO P&amp;L'!$N30+'CCL HO P&amp;L'!$N30+'YBHN HO P&amp;L'!$N30+'YBN HO P&amp;L'!$N30+'Moe2 P&amp;L'!$N30</f>
        <v/>
      </c>
      <c r="T28" s="93">
        <f>'GROUP TOTALS MONTHLY P&amp;L'!$N30</f>
        <v/>
      </c>
    </row>
    <row r="29">
      <c r="A29" s="14" t="inlineStr">
        <is>
          <t>Nursery Equipment</t>
        </is>
      </c>
      <c r="B29" s="11">
        <f>'ABA P&amp;L'!$N31</f>
        <v/>
      </c>
      <c r="C29" s="11">
        <f>'BK P&amp;L'!$N31</f>
        <v/>
      </c>
      <c r="D29" s="11">
        <f>'BW P&amp;L'!$N31</f>
        <v/>
      </c>
      <c r="E29" s="11">
        <f>'CED P&amp;L'!$N31</f>
        <v/>
      </c>
      <c r="F29" s="11">
        <f>'HB P&amp;L'!$N31</f>
        <v/>
      </c>
      <c r="G29" s="11">
        <f>'KIN P&amp;L'!$N31</f>
        <v/>
      </c>
      <c r="H29" s="11">
        <f>'MER P&amp;L'!$N31</f>
        <v/>
      </c>
      <c r="I29" s="11">
        <f>'SST P&amp;L'!$N31</f>
        <v/>
      </c>
      <c r="J29" s="11">
        <f>'HDN P&amp;L'!$N31</f>
        <v/>
      </c>
      <c r="K29" s="11">
        <f>'NDN P&amp;L'!$N31</f>
        <v/>
      </c>
      <c r="L29" s="11">
        <f>'SDN P&amp;L'!N31</f>
        <v/>
      </c>
      <c r="M29" s="11">
        <f>'LE P&amp;L'!$N31</f>
        <v/>
      </c>
      <c r="N29" s="11">
        <f>'WH P&amp;L'!$N31</f>
        <v/>
      </c>
      <c r="O29" s="11">
        <f>'HS P&amp;L'!$N31</f>
        <v/>
      </c>
      <c r="P29" s="11">
        <f>'FH P&amp;L'!$N31</f>
        <v/>
      </c>
      <c r="Q29" s="11">
        <f>'HAB P&amp;L'!$N31</f>
        <v/>
      </c>
      <c r="R29" s="11">
        <f>'SALT P&amp;L'!$N31</f>
        <v/>
      </c>
      <c r="S29" s="11">
        <f>'KNL HO P&amp;L'!$N31+'CCL HO P&amp;L'!$N31+'YBHN HO P&amp;L'!$N31+'YBN HO P&amp;L'!$N31+'Moe2 P&amp;L'!$N31</f>
        <v/>
      </c>
      <c r="T29" s="93">
        <f>'GROUP TOTALS MONTHLY P&amp;L'!$N31</f>
        <v/>
      </c>
    </row>
    <row r="30">
      <c r="A30" s="14" t="inlineStr">
        <is>
          <t>Nursery Consumables</t>
        </is>
      </c>
      <c r="B30" s="11">
        <f>'ABA P&amp;L'!$N32</f>
        <v/>
      </c>
      <c r="C30" s="11">
        <f>'BK P&amp;L'!$N32</f>
        <v/>
      </c>
      <c r="D30" s="11">
        <f>'BW P&amp;L'!$N32</f>
        <v/>
      </c>
      <c r="E30" s="11">
        <f>'CED P&amp;L'!$N32</f>
        <v/>
      </c>
      <c r="F30" s="11">
        <f>'HB P&amp;L'!$N32</f>
        <v/>
      </c>
      <c r="G30" s="11">
        <f>'KIN P&amp;L'!$N32</f>
        <v/>
      </c>
      <c r="H30" s="11">
        <f>'MER P&amp;L'!$N32</f>
        <v/>
      </c>
      <c r="I30" s="11">
        <f>'SST P&amp;L'!$N32</f>
        <v/>
      </c>
      <c r="J30" s="11">
        <f>'HDN P&amp;L'!$N32</f>
        <v/>
      </c>
      <c r="K30" s="11">
        <f>'NDN P&amp;L'!$N32</f>
        <v/>
      </c>
      <c r="L30" s="11">
        <f>'SDN P&amp;L'!N32</f>
        <v/>
      </c>
      <c r="M30" s="11">
        <f>'LE P&amp;L'!$N32</f>
        <v/>
      </c>
      <c r="N30" s="11">
        <f>'WH P&amp;L'!$N32</f>
        <v/>
      </c>
      <c r="O30" s="11">
        <f>'HS P&amp;L'!$N32</f>
        <v/>
      </c>
      <c r="P30" s="11">
        <f>'FH P&amp;L'!$N32</f>
        <v/>
      </c>
      <c r="Q30" s="11">
        <f>'HAB P&amp;L'!$N32</f>
        <v/>
      </c>
      <c r="R30" s="11">
        <f>'SALT P&amp;L'!$N32</f>
        <v/>
      </c>
      <c r="S30" s="11">
        <f>'KNL HO P&amp;L'!$N32+'CCL HO P&amp;L'!$N32+'YBHN HO P&amp;L'!$N32+'YBN HO P&amp;L'!$N32+'Moe2 P&amp;L'!$N32</f>
        <v/>
      </c>
      <c r="T30" s="93">
        <f>'GROUP TOTALS MONTHLY P&amp;L'!$N32</f>
        <v/>
      </c>
    </row>
    <row r="31">
      <c r="A31" s="14" t="inlineStr">
        <is>
          <t>Miscellaneous Child Care</t>
        </is>
      </c>
      <c r="B31" s="11">
        <f>'ABA P&amp;L'!$N33</f>
        <v/>
      </c>
      <c r="C31" s="11">
        <f>'BK P&amp;L'!$N33</f>
        <v/>
      </c>
      <c r="D31" s="11">
        <f>'BW P&amp;L'!$N33</f>
        <v/>
      </c>
      <c r="E31" s="11">
        <f>'CED P&amp;L'!$N33</f>
        <v/>
      </c>
      <c r="F31" s="11">
        <f>'HB P&amp;L'!$N33</f>
        <v/>
      </c>
      <c r="G31" s="11">
        <f>'KIN P&amp;L'!$N33</f>
        <v/>
      </c>
      <c r="H31" s="11">
        <f>'MER P&amp;L'!$N33</f>
        <v/>
      </c>
      <c r="I31" s="11">
        <f>'SST P&amp;L'!$N33</f>
        <v/>
      </c>
      <c r="J31" s="11">
        <f>'HDN P&amp;L'!$N33</f>
        <v/>
      </c>
      <c r="K31" s="11">
        <f>'NDN P&amp;L'!$N33</f>
        <v/>
      </c>
      <c r="L31" s="11">
        <f>'SDN P&amp;L'!N33</f>
        <v/>
      </c>
      <c r="M31" s="11">
        <f>'LE P&amp;L'!$N33</f>
        <v/>
      </c>
      <c r="N31" s="11">
        <f>'WH P&amp;L'!$N33</f>
        <v/>
      </c>
      <c r="O31" s="11">
        <f>'HS P&amp;L'!$N33</f>
        <v/>
      </c>
      <c r="P31" s="11">
        <f>'FH P&amp;L'!$N33</f>
        <v/>
      </c>
      <c r="Q31" s="11">
        <f>'HAB P&amp;L'!$N33</f>
        <v/>
      </c>
      <c r="R31" s="11">
        <f>'SALT P&amp;L'!$N33</f>
        <v/>
      </c>
      <c r="S31" s="11">
        <f>'KNL HO P&amp;L'!$N33+'CCL HO P&amp;L'!$N33+'YBHN HO P&amp;L'!$N33+'YBN HO P&amp;L'!$N33+'Moe2 P&amp;L'!$N33</f>
        <v/>
      </c>
      <c r="T31" s="93">
        <f>'GROUP TOTALS MONTHLY P&amp;L'!$N33</f>
        <v/>
      </c>
    </row>
    <row r="32">
      <c r="A32" s="6" t="inlineStr">
        <is>
          <t>Total Childcare Costs</t>
        </is>
      </c>
      <c r="B32" s="7">
        <f>'ABA P&amp;L'!$N34</f>
        <v/>
      </c>
      <c r="C32" s="7">
        <f>'BK P&amp;L'!$N34</f>
        <v/>
      </c>
      <c r="D32" s="7">
        <f>'BW P&amp;L'!$N34</f>
        <v/>
      </c>
      <c r="E32" s="7">
        <f>'CED P&amp;L'!$N34</f>
        <v/>
      </c>
      <c r="F32" s="7">
        <f>'HB P&amp;L'!$N34</f>
        <v/>
      </c>
      <c r="G32" s="7">
        <f>'KIN P&amp;L'!$N34</f>
        <v/>
      </c>
      <c r="H32" s="7">
        <f>'MER P&amp;L'!$N34</f>
        <v/>
      </c>
      <c r="I32" s="7">
        <f>'SST P&amp;L'!$N34</f>
        <v/>
      </c>
      <c r="J32" s="7">
        <f>'HDN P&amp;L'!$N34</f>
        <v/>
      </c>
      <c r="K32" s="7">
        <f>'NDN P&amp;L'!$N34</f>
        <v/>
      </c>
      <c r="L32" s="7">
        <f>'SDN P&amp;L'!N34</f>
        <v/>
      </c>
      <c r="M32" s="7">
        <f>'LE P&amp;L'!$N34</f>
        <v/>
      </c>
      <c r="N32" s="7">
        <f>'WH P&amp;L'!$N34</f>
        <v/>
      </c>
      <c r="O32" s="7">
        <f>'HS P&amp;L'!$N34</f>
        <v/>
      </c>
      <c r="P32" s="7">
        <f>'FH P&amp;L'!$N34</f>
        <v/>
      </c>
      <c r="Q32" s="7">
        <f>'HAB P&amp;L'!$N34</f>
        <v/>
      </c>
      <c r="R32" s="7">
        <f>'SALT P&amp;L'!$N34</f>
        <v/>
      </c>
      <c r="S32" s="7">
        <f>'KNL HO P&amp;L'!$N34+'CCL HO P&amp;L'!$N34+'YBHN HO P&amp;L'!$N34+'YBN HO P&amp;L'!$N34+'Moe2 P&amp;L'!$N34</f>
        <v/>
      </c>
      <c r="T32" s="92">
        <f>'GROUP TOTALS MONTHLY P&amp;L'!$N34</f>
        <v/>
      </c>
    </row>
    <row r="33">
      <c r="A33" s="8" t="inlineStr">
        <is>
          <t>Premises &amp; Admin</t>
        </is>
      </c>
      <c r="B33" s="9">
        <f>'ABA P&amp;L'!$N35</f>
        <v/>
      </c>
      <c r="C33" s="9">
        <f>'BK P&amp;L'!$N35</f>
        <v/>
      </c>
      <c r="D33" s="9">
        <f>'BW P&amp;L'!$N35</f>
        <v/>
      </c>
      <c r="E33" s="9">
        <f>'CED P&amp;L'!$N35</f>
        <v/>
      </c>
      <c r="F33" s="9">
        <f>'HB P&amp;L'!$N35</f>
        <v/>
      </c>
      <c r="G33" s="9">
        <f>'KIN P&amp;L'!$N35</f>
        <v/>
      </c>
      <c r="H33" s="9">
        <f>'MER P&amp;L'!$N35</f>
        <v/>
      </c>
      <c r="I33" s="9">
        <f>'SST P&amp;L'!$N35</f>
        <v/>
      </c>
      <c r="J33" s="9">
        <f>'HDN P&amp;L'!$N35</f>
        <v/>
      </c>
      <c r="K33" s="9">
        <f>'NDN P&amp;L'!$N35</f>
        <v/>
      </c>
      <c r="L33" s="9">
        <f>'SDN P&amp;L'!N35</f>
        <v/>
      </c>
      <c r="M33" s="9">
        <f>'LE P&amp;L'!$N35</f>
        <v/>
      </c>
      <c r="N33" s="9">
        <f>'WH P&amp;L'!$N35</f>
        <v/>
      </c>
      <c r="O33" s="9">
        <f>'HS P&amp;L'!$N35</f>
        <v/>
      </c>
      <c r="P33" s="9">
        <f>'FH P&amp;L'!$N35</f>
        <v/>
      </c>
      <c r="Q33" s="9">
        <f>'HAB P&amp;L'!$N35</f>
        <v/>
      </c>
      <c r="R33" s="9">
        <f>'SALT P&amp;L'!$N35</f>
        <v/>
      </c>
      <c r="S33" s="9">
        <f>'KNL HO P&amp;L'!$N35+'CCL HO P&amp;L'!$N35+'YBHN HO P&amp;L'!$N35+'YBN HO P&amp;L'!$N35+'Moe2 P&amp;L'!$N35</f>
        <v/>
      </c>
      <c r="T33" s="91">
        <f>'GROUP TOTALS MONTHLY P&amp;L'!$N35</f>
        <v/>
      </c>
    </row>
    <row r="34">
      <c r="A34" s="14" t="inlineStr">
        <is>
          <t>Rent</t>
        </is>
      </c>
      <c r="B34" s="11">
        <f>'ABA P&amp;L'!$N36</f>
        <v/>
      </c>
      <c r="C34" s="11">
        <f>'BK P&amp;L'!$N36</f>
        <v/>
      </c>
      <c r="D34" s="11">
        <f>'BW P&amp;L'!$N36</f>
        <v/>
      </c>
      <c r="E34" s="11">
        <f>'CED P&amp;L'!$N36</f>
        <v/>
      </c>
      <c r="F34" s="11">
        <f>'HB P&amp;L'!$N36</f>
        <v/>
      </c>
      <c r="G34" s="11">
        <f>'KIN P&amp;L'!$N36</f>
        <v/>
      </c>
      <c r="H34" s="11">
        <f>'MER P&amp;L'!$N36</f>
        <v/>
      </c>
      <c r="I34" s="11">
        <f>'SST P&amp;L'!$N36</f>
        <v/>
      </c>
      <c r="J34" s="11">
        <f>'HDN P&amp;L'!$N36</f>
        <v/>
      </c>
      <c r="K34" s="11">
        <f>'NDN P&amp;L'!$N36</f>
        <v/>
      </c>
      <c r="L34" s="11">
        <f>'SDN P&amp;L'!N36</f>
        <v/>
      </c>
      <c r="M34" s="11">
        <f>'LE P&amp;L'!$N36</f>
        <v/>
      </c>
      <c r="N34" s="11">
        <f>'WH P&amp;L'!$N36</f>
        <v/>
      </c>
      <c r="O34" s="11">
        <f>'HS P&amp;L'!$N36</f>
        <v/>
      </c>
      <c r="P34" s="11">
        <f>'FH P&amp;L'!$N36</f>
        <v/>
      </c>
      <c r="Q34" s="11">
        <f>'HAB P&amp;L'!$N36</f>
        <v/>
      </c>
      <c r="R34" s="11">
        <f>'SALT P&amp;L'!$N36</f>
        <v/>
      </c>
      <c r="S34" s="11">
        <f>'KNL HO P&amp;L'!$N36+'CCL HO P&amp;L'!$N36+'YBHN HO P&amp;L'!$N36+'YBN HO P&amp;L'!$N36+'Moe2 P&amp;L'!$N36</f>
        <v/>
      </c>
      <c r="T34" s="93">
        <f>'GROUP TOTALS MONTHLY P&amp;L'!$N36</f>
        <v/>
      </c>
    </row>
    <row r="35">
      <c r="A35" s="14" t="inlineStr">
        <is>
          <t>Business Rates</t>
        </is>
      </c>
      <c r="B35" s="11">
        <f>'ABA P&amp;L'!$N37</f>
        <v/>
      </c>
      <c r="C35" s="11">
        <f>'BK P&amp;L'!$N37</f>
        <v/>
      </c>
      <c r="D35" s="11">
        <f>'BW P&amp;L'!$N37</f>
        <v/>
      </c>
      <c r="E35" s="11">
        <f>'CED P&amp;L'!$N37</f>
        <v/>
      </c>
      <c r="F35" s="11">
        <f>'HB P&amp;L'!$N37</f>
        <v/>
      </c>
      <c r="G35" s="11">
        <f>'KIN P&amp;L'!$N37</f>
        <v/>
      </c>
      <c r="H35" s="11">
        <f>'MER P&amp;L'!$N37</f>
        <v/>
      </c>
      <c r="I35" s="11">
        <f>'SST P&amp;L'!$N37</f>
        <v/>
      </c>
      <c r="J35" s="11">
        <f>'HDN P&amp;L'!$N37</f>
        <v/>
      </c>
      <c r="K35" s="11">
        <f>'NDN P&amp;L'!$N37</f>
        <v/>
      </c>
      <c r="L35" s="11">
        <f>'SDN P&amp;L'!N37</f>
        <v/>
      </c>
      <c r="M35" s="11">
        <f>'LE P&amp;L'!$N37</f>
        <v/>
      </c>
      <c r="N35" s="11">
        <f>'WH P&amp;L'!$N37</f>
        <v/>
      </c>
      <c r="O35" s="11">
        <f>'HS P&amp;L'!$N37</f>
        <v/>
      </c>
      <c r="P35" s="11">
        <f>'FH P&amp;L'!$N37</f>
        <v/>
      </c>
      <c r="Q35" s="11">
        <f>'HAB P&amp;L'!$N37</f>
        <v/>
      </c>
      <c r="R35" s="11">
        <f>'SALT P&amp;L'!$N37</f>
        <v/>
      </c>
      <c r="S35" s="11">
        <f>'KNL HO P&amp;L'!$N37+'CCL HO P&amp;L'!$N37+'YBHN HO P&amp;L'!$N37+'YBN HO P&amp;L'!$N37+'Moe2 P&amp;L'!$N37</f>
        <v/>
      </c>
      <c r="T35" s="93">
        <f>'GROUP TOTALS MONTHLY P&amp;L'!$N37</f>
        <v/>
      </c>
    </row>
    <row r="36">
      <c r="A36" s="14" t="inlineStr">
        <is>
          <t>Utilities</t>
        </is>
      </c>
      <c r="B36" s="11">
        <f>'ABA P&amp;L'!$N38</f>
        <v/>
      </c>
      <c r="C36" s="11">
        <f>'BK P&amp;L'!$N38</f>
        <v/>
      </c>
      <c r="D36" s="11">
        <f>'BW P&amp;L'!$N38</f>
        <v/>
      </c>
      <c r="E36" s="11">
        <f>'CED P&amp;L'!$N38</f>
        <v/>
      </c>
      <c r="F36" s="11">
        <f>'HB P&amp;L'!$N38</f>
        <v/>
      </c>
      <c r="G36" s="11">
        <f>'KIN P&amp;L'!$N38</f>
        <v/>
      </c>
      <c r="H36" s="11">
        <f>'MER P&amp;L'!$N38</f>
        <v/>
      </c>
      <c r="I36" s="11">
        <f>'SST P&amp;L'!$N38</f>
        <v/>
      </c>
      <c r="J36" s="11">
        <f>'HDN P&amp;L'!$N38</f>
        <v/>
      </c>
      <c r="K36" s="11">
        <f>'NDN P&amp;L'!$N38</f>
        <v/>
      </c>
      <c r="L36" s="11">
        <f>'SDN P&amp;L'!N38</f>
        <v/>
      </c>
      <c r="M36" s="11">
        <f>'LE P&amp;L'!$N38</f>
        <v/>
      </c>
      <c r="N36" s="11">
        <f>'WH P&amp;L'!$N38</f>
        <v/>
      </c>
      <c r="O36" s="11">
        <f>'HS P&amp;L'!$N38</f>
        <v/>
      </c>
      <c r="P36" s="11">
        <f>'FH P&amp;L'!$N38</f>
        <v/>
      </c>
      <c r="Q36" s="11">
        <f>'HAB P&amp;L'!$N38</f>
        <v/>
      </c>
      <c r="R36" s="11">
        <f>'SALT P&amp;L'!$N38</f>
        <v/>
      </c>
      <c r="S36" s="11">
        <f>'KNL HO P&amp;L'!$N38+'CCL HO P&amp;L'!$N38+'YBHN HO P&amp;L'!$N38+'YBN HO P&amp;L'!$N38+'Moe2 P&amp;L'!$N38</f>
        <v/>
      </c>
      <c r="T36" s="93">
        <f>'GROUP TOTALS MONTHLY P&amp;L'!$N38</f>
        <v/>
      </c>
    </row>
    <row r="37">
      <c r="A37" s="14" t="inlineStr">
        <is>
          <t>Repairs &amp; Maintenance</t>
        </is>
      </c>
      <c r="B37" s="11">
        <f>'ABA P&amp;L'!$N39</f>
        <v/>
      </c>
      <c r="C37" s="11">
        <f>'BK P&amp;L'!$N39</f>
        <v/>
      </c>
      <c r="D37" s="11">
        <f>'BW P&amp;L'!$N39</f>
        <v/>
      </c>
      <c r="E37" s="11">
        <f>'CED P&amp;L'!$N39</f>
        <v/>
      </c>
      <c r="F37" s="11">
        <f>'HB P&amp;L'!$N39</f>
        <v/>
      </c>
      <c r="G37" s="11">
        <f>'KIN P&amp;L'!$N39</f>
        <v/>
      </c>
      <c r="H37" s="11">
        <f>'MER P&amp;L'!$N39</f>
        <v/>
      </c>
      <c r="I37" s="11">
        <f>'SST P&amp;L'!$N39</f>
        <v/>
      </c>
      <c r="J37" s="11">
        <f>'HDN P&amp;L'!$N39</f>
        <v/>
      </c>
      <c r="K37" s="11">
        <f>'NDN P&amp;L'!$N39</f>
        <v/>
      </c>
      <c r="L37" s="11">
        <f>'SDN P&amp;L'!N39</f>
        <v/>
      </c>
      <c r="M37" s="11">
        <f>'LE P&amp;L'!$N39</f>
        <v/>
      </c>
      <c r="N37" s="11">
        <f>'WH P&amp;L'!$N39</f>
        <v/>
      </c>
      <c r="O37" s="11">
        <f>'HS P&amp;L'!$N39</f>
        <v/>
      </c>
      <c r="P37" s="11">
        <f>'FH P&amp;L'!$N39</f>
        <v/>
      </c>
      <c r="Q37" s="11">
        <f>'HAB P&amp;L'!$N39</f>
        <v/>
      </c>
      <c r="R37" s="11">
        <f>'SALT P&amp;L'!$N39</f>
        <v/>
      </c>
      <c r="S37" s="11">
        <f>'KNL HO P&amp;L'!$N39+'CCL HO P&amp;L'!$N39+'YBHN HO P&amp;L'!$N39+'YBN HO P&amp;L'!$N39+'Moe2 P&amp;L'!$N39</f>
        <v/>
      </c>
      <c r="T37" s="93">
        <f>'GROUP TOTALS MONTHLY P&amp;L'!$N39</f>
        <v/>
      </c>
    </row>
    <row r="38">
      <c r="A38" s="14" t="inlineStr">
        <is>
          <t>Cleaning</t>
        </is>
      </c>
      <c r="B38" s="11">
        <f>'ABA P&amp;L'!$N40</f>
        <v/>
      </c>
      <c r="C38" s="11">
        <f>'BK P&amp;L'!$N40</f>
        <v/>
      </c>
      <c r="D38" s="11">
        <f>'BW P&amp;L'!$N40</f>
        <v/>
      </c>
      <c r="E38" s="11">
        <f>'CED P&amp;L'!$N40</f>
        <v/>
      </c>
      <c r="F38" s="11">
        <f>'HB P&amp;L'!$N40</f>
        <v/>
      </c>
      <c r="G38" s="11">
        <f>'KIN P&amp;L'!$N40</f>
        <v/>
      </c>
      <c r="H38" s="11">
        <f>'MER P&amp;L'!$N40</f>
        <v/>
      </c>
      <c r="I38" s="11">
        <f>'SST P&amp;L'!$N40</f>
        <v/>
      </c>
      <c r="J38" s="11">
        <f>'HDN P&amp;L'!$N40</f>
        <v/>
      </c>
      <c r="K38" s="11">
        <f>'NDN P&amp;L'!$N40</f>
        <v/>
      </c>
      <c r="L38" s="11">
        <f>'SDN P&amp;L'!N40</f>
        <v/>
      </c>
      <c r="M38" s="11">
        <f>'LE P&amp;L'!$N40</f>
        <v/>
      </c>
      <c r="N38" s="11">
        <f>'WH P&amp;L'!$N40</f>
        <v/>
      </c>
      <c r="O38" s="11">
        <f>'HS P&amp;L'!$N40</f>
        <v/>
      </c>
      <c r="P38" s="11">
        <f>'FH P&amp;L'!$N40</f>
        <v/>
      </c>
      <c r="Q38" s="11">
        <f>'HAB P&amp;L'!$N40</f>
        <v/>
      </c>
      <c r="R38" s="11">
        <f>'SALT P&amp;L'!$N40</f>
        <v/>
      </c>
      <c r="S38" s="11">
        <f>'KNL HO P&amp;L'!$N40+'CCL HO P&amp;L'!$N40+'YBHN HO P&amp;L'!$N40+'YBN HO P&amp;L'!$N40+'Moe2 P&amp;L'!$N40</f>
        <v/>
      </c>
      <c r="T38" s="93">
        <f>'GROUP TOTALS MONTHLY P&amp;L'!$N40</f>
        <v/>
      </c>
    </row>
    <row r="39">
      <c r="A39" s="14" t="inlineStr">
        <is>
          <t>Waste Disposal</t>
        </is>
      </c>
      <c r="B39" s="11">
        <f>'ABA P&amp;L'!$N41</f>
        <v/>
      </c>
      <c r="C39" s="11">
        <f>'BK P&amp;L'!$N41</f>
        <v/>
      </c>
      <c r="D39" s="11">
        <f>'BW P&amp;L'!$N41</f>
        <v/>
      </c>
      <c r="E39" s="11">
        <f>'CED P&amp;L'!$N41</f>
        <v/>
      </c>
      <c r="F39" s="11">
        <f>'HB P&amp;L'!$N41</f>
        <v/>
      </c>
      <c r="G39" s="11">
        <f>'KIN P&amp;L'!$N41</f>
        <v/>
      </c>
      <c r="H39" s="11">
        <f>'MER P&amp;L'!$N41</f>
        <v/>
      </c>
      <c r="I39" s="11">
        <f>'SST P&amp;L'!$N41</f>
        <v/>
      </c>
      <c r="J39" s="11">
        <f>'HDN P&amp;L'!$N41</f>
        <v/>
      </c>
      <c r="K39" s="11">
        <f>'NDN P&amp;L'!$N41</f>
        <v/>
      </c>
      <c r="L39" s="11">
        <f>'SDN P&amp;L'!N41</f>
        <v/>
      </c>
      <c r="M39" s="11">
        <f>'LE P&amp;L'!$N41</f>
        <v/>
      </c>
      <c r="N39" s="11">
        <f>'WH P&amp;L'!$N41</f>
        <v/>
      </c>
      <c r="O39" s="11">
        <f>'HS P&amp;L'!$N41</f>
        <v/>
      </c>
      <c r="P39" s="11">
        <f>'FH P&amp;L'!$N41</f>
        <v/>
      </c>
      <c r="Q39" s="11">
        <f>'HAB P&amp;L'!$N41</f>
        <v/>
      </c>
      <c r="R39" s="11">
        <f>'SALT P&amp;L'!$N41</f>
        <v/>
      </c>
      <c r="S39" s="11">
        <f>'KNL HO P&amp;L'!$N41+'CCL HO P&amp;L'!$N41+'YBHN HO P&amp;L'!$N41+'YBN HO P&amp;L'!$N41+'Moe2 P&amp;L'!$N41</f>
        <v/>
      </c>
      <c r="T39" s="93">
        <f>'GROUP TOTALS MONTHLY P&amp;L'!$N41</f>
        <v/>
      </c>
    </row>
    <row r="40">
      <c r="A40" s="14" t="inlineStr">
        <is>
          <t>Postage/Printing/Stationery</t>
        </is>
      </c>
      <c r="B40" s="11">
        <f>'ABA P&amp;L'!$N42</f>
        <v/>
      </c>
      <c r="C40" s="11">
        <f>'BK P&amp;L'!$N42</f>
        <v/>
      </c>
      <c r="D40" s="11">
        <f>'BW P&amp;L'!$N42</f>
        <v/>
      </c>
      <c r="E40" s="11">
        <f>'CED P&amp;L'!$N42</f>
        <v/>
      </c>
      <c r="F40" s="11">
        <f>'HB P&amp;L'!$N42</f>
        <v/>
      </c>
      <c r="G40" s="11">
        <f>'KIN P&amp;L'!$N42</f>
        <v/>
      </c>
      <c r="H40" s="11">
        <f>'MER P&amp;L'!$N42</f>
        <v/>
      </c>
      <c r="I40" s="11">
        <f>'SST P&amp;L'!$N42</f>
        <v/>
      </c>
      <c r="J40" s="11">
        <f>'HDN P&amp;L'!$N42</f>
        <v/>
      </c>
      <c r="K40" s="11">
        <f>'NDN P&amp;L'!$N42</f>
        <v/>
      </c>
      <c r="L40" s="11">
        <f>'SDN P&amp;L'!N42</f>
        <v/>
      </c>
      <c r="M40" s="11">
        <f>'LE P&amp;L'!$N42</f>
        <v/>
      </c>
      <c r="N40" s="11">
        <f>'WH P&amp;L'!$N42</f>
        <v/>
      </c>
      <c r="O40" s="11">
        <f>'HS P&amp;L'!$N42</f>
        <v/>
      </c>
      <c r="P40" s="11">
        <f>'FH P&amp;L'!$N42</f>
        <v/>
      </c>
      <c r="Q40" s="11">
        <f>'HAB P&amp;L'!$N42</f>
        <v/>
      </c>
      <c r="R40" s="11">
        <f>'SALT P&amp;L'!$N42</f>
        <v/>
      </c>
      <c r="S40" s="11">
        <f>'KNL HO P&amp;L'!$N42+'CCL HO P&amp;L'!$N42+'YBHN HO P&amp;L'!$N42+'YBN HO P&amp;L'!$N42+'Moe2 P&amp;L'!$N42</f>
        <v/>
      </c>
      <c r="T40" s="93">
        <f>'GROUP TOTALS MONTHLY P&amp;L'!$N42</f>
        <v/>
      </c>
    </row>
    <row r="41">
      <c r="A41" s="14" t="inlineStr">
        <is>
          <t>Telephone</t>
        </is>
      </c>
      <c r="B41" s="11">
        <f>'ABA P&amp;L'!$N43</f>
        <v/>
      </c>
      <c r="C41" s="11">
        <f>'BK P&amp;L'!$N43</f>
        <v/>
      </c>
      <c r="D41" s="11">
        <f>'BW P&amp;L'!$N43</f>
        <v/>
      </c>
      <c r="E41" s="11">
        <f>'CED P&amp;L'!$N43</f>
        <v/>
      </c>
      <c r="F41" s="11">
        <f>'HB P&amp;L'!$N43</f>
        <v/>
      </c>
      <c r="G41" s="11">
        <f>'KIN P&amp;L'!$N43</f>
        <v/>
      </c>
      <c r="H41" s="11">
        <f>'MER P&amp;L'!$N43</f>
        <v/>
      </c>
      <c r="I41" s="11">
        <f>'SST P&amp;L'!$N43</f>
        <v/>
      </c>
      <c r="J41" s="11">
        <f>'HDN P&amp;L'!$N43</f>
        <v/>
      </c>
      <c r="K41" s="11">
        <f>'NDN P&amp;L'!$N43</f>
        <v/>
      </c>
      <c r="L41" s="11">
        <f>'SDN P&amp;L'!N43</f>
        <v/>
      </c>
      <c r="M41" s="11">
        <f>'LE P&amp;L'!$N43</f>
        <v/>
      </c>
      <c r="N41" s="11">
        <f>'WH P&amp;L'!$N43</f>
        <v/>
      </c>
      <c r="O41" s="11">
        <f>'HS P&amp;L'!$N43</f>
        <v/>
      </c>
      <c r="P41" s="11">
        <f>'FH P&amp;L'!$N43</f>
        <v/>
      </c>
      <c r="Q41" s="11">
        <f>'HAB P&amp;L'!$N43</f>
        <v/>
      </c>
      <c r="R41" s="11">
        <f>'SALT P&amp;L'!$N43</f>
        <v/>
      </c>
      <c r="S41" s="11">
        <f>'KNL HO P&amp;L'!$N43+'CCL HO P&amp;L'!$N43+'YBHN HO P&amp;L'!$N43+'YBN HO P&amp;L'!$N43+'Moe2 P&amp;L'!$N43</f>
        <v/>
      </c>
      <c r="T41" s="93">
        <f>'GROUP TOTALS MONTHLY P&amp;L'!$N43</f>
        <v/>
      </c>
    </row>
    <row r="42">
      <c r="A42" s="14" t="inlineStr">
        <is>
          <t>Internet</t>
        </is>
      </c>
      <c r="B42" s="11">
        <f>'ABA P&amp;L'!$N44</f>
        <v/>
      </c>
      <c r="C42" s="11">
        <f>'BK P&amp;L'!$N44</f>
        <v/>
      </c>
      <c r="D42" s="11">
        <f>'BW P&amp;L'!$N44</f>
        <v/>
      </c>
      <c r="E42" s="11">
        <f>'CED P&amp;L'!$N44</f>
        <v/>
      </c>
      <c r="F42" s="11">
        <f>'HB P&amp;L'!$N44</f>
        <v/>
      </c>
      <c r="G42" s="11">
        <f>'KIN P&amp;L'!$N44</f>
        <v/>
      </c>
      <c r="H42" s="11">
        <f>'MER P&amp;L'!$N44</f>
        <v/>
      </c>
      <c r="I42" s="11">
        <f>'SST P&amp;L'!$N44</f>
        <v/>
      </c>
      <c r="J42" s="11">
        <f>'HDN P&amp;L'!$N44</f>
        <v/>
      </c>
      <c r="K42" s="11">
        <f>'NDN P&amp;L'!$N44</f>
        <v/>
      </c>
      <c r="L42" s="11">
        <f>'SDN P&amp;L'!N44</f>
        <v/>
      </c>
      <c r="M42" s="11">
        <f>'LE P&amp;L'!$N44</f>
        <v/>
      </c>
      <c r="N42" s="11">
        <f>'WH P&amp;L'!$N44</f>
        <v/>
      </c>
      <c r="O42" s="11">
        <f>'HS P&amp;L'!$N44</f>
        <v/>
      </c>
      <c r="P42" s="11">
        <f>'FH P&amp;L'!$N44</f>
        <v/>
      </c>
      <c r="Q42" s="11">
        <f>'HAB P&amp;L'!$N44</f>
        <v/>
      </c>
      <c r="R42" s="11">
        <f>'SALT P&amp;L'!$N44</f>
        <v/>
      </c>
      <c r="S42" s="11">
        <f>'KNL HO P&amp;L'!$N44+'CCL HO P&amp;L'!$N44+'YBHN HO P&amp;L'!$N44+'YBN HO P&amp;L'!$N44+'Moe2 P&amp;L'!$N44</f>
        <v/>
      </c>
      <c r="T42" s="93">
        <f>'GROUP TOTALS MONTHLY P&amp;L'!$N44</f>
        <v/>
      </c>
    </row>
    <row r="43">
      <c r="A43" s="14" t="inlineStr">
        <is>
          <t>Marketing</t>
        </is>
      </c>
      <c r="B43" s="11">
        <f>'ABA P&amp;L'!$N45</f>
        <v/>
      </c>
      <c r="C43" s="11">
        <f>'BK P&amp;L'!$N45</f>
        <v/>
      </c>
      <c r="D43" s="11">
        <f>'BW P&amp;L'!$N45</f>
        <v/>
      </c>
      <c r="E43" s="11">
        <f>'CED P&amp;L'!$N45</f>
        <v/>
      </c>
      <c r="F43" s="11">
        <f>'HB P&amp;L'!$N45</f>
        <v/>
      </c>
      <c r="G43" s="11">
        <f>'KIN P&amp;L'!$N45</f>
        <v/>
      </c>
      <c r="H43" s="11">
        <f>'MER P&amp;L'!$N45</f>
        <v/>
      </c>
      <c r="I43" s="11">
        <f>'SST P&amp;L'!$N45</f>
        <v/>
      </c>
      <c r="J43" s="11">
        <f>'HDN P&amp;L'!$N45</f>
        <v/>
      </c>
      <c r="K43" s="11">
        <f>'NDN P&amp;L'!$N45</f>
        <v/>
      </c>
      <c r="L43" s="11">
        <f>'SDN P&amp;L'!N45</f>
        <v/>
      </c>
      <c r="M43" s="11">
        <f>'LE P&amp;L'!$N45</f>
        <v/>
      </c>
      <c r="N43" s="11">
        <f>'WH P&amp;L'!$N45</f>
        <v/>
      </c>
      <c r="O43" s="11">
        <f>'HS P&amp;L'!$N45</f>
        <v/>
      </c>
      <c r="P43" s="11">
        <f>'FH P&amp;L'!$N45</f>
        <v/>
      </c>
      <c r="Q43" s="11">
        <f>'HAB P&amp;L'!$N45</f>
        <v/>
      </c>
      <c r="R43" s="11">
        <f>'SALT P&amp;L'!$N45</f>
        <v/>
      </c>
      <c r="S43" s="11">
        <f>'KNL HO P&amp;L'!$N45+'CCL HO P&amp;L'!$N45+'YBHN HO P&amp;L'!$N45+'YBN HO P&amp;L'!$N45+'Moe2 P&amp;L'!$N45</f>
        <v/>
      </c>
      <c r="T43" s="93">
        <f>'GROUP TOTALS MONTHLY P&amp;L'!$N45</f>
        <v/>
      </c>
    </row>
    <row r="44">
      <c r="A44" s="14" t="inlineStr">
        <is>
          <t>Office Equipment</t>
        </is>
      </c>
      <c r="B44" s="11">
        <f>'ABA P&amp;L'!$N46</f>
        <v/>
      </c>
      <c r="C44" s="11">
        <f>'BK P&amp;L'!$N46</f>
        <v/>
      </c>
      <c r="D44" s="11">
        <f>'BW P&amp;L'!$N46</f>
        <v/>
      </c>
      <c r="E44" s="11">
        <f>'CED P&amp;L'!$N46</f>
        <v/>
      </c>
      <c r="F44" s="11">
        <f>'HB P&amp;L'!$N46</f>
        <v/>
      </c>
      <c r="G44" s="11">
        <f>'KIN P&amp;L'!$N46</f>
        <v/>
      </c>
      <c r="H44" s="11">
        <f>'MER P&amp;L'!$N46</f>
        <v/>
      </c>
      <c r="I44" s="11">
        <f>'SST P&amp;L'!$N46</f>
        <v/>
      </c>
      <c r="J44" s="11">
        <f>'HDN P&amp;L'!$N46</f>
        <v/>
      </c>
      <c r="K44" s="11">
        <f>'NDN P&amp;L'!$N46</f>
        <v/>
      </c>
      <c r="L44" s="11">
        <f>'SDN P&amp;L'!N46</f>
        <v/>
      </c>
      <c r="M44" s="11">
        <f>'LE P&amp;L'!$N46</f>
        <v/>
      </c>
      <c r="N44" s="11">
        <f>'WH P&amp;L'!$N46</f>
        <v/>
      </c>
      <c r="O44" s="11">
        <f>'HS P&amp;L'!$N46</f>
        <v/>
      </c>
      <c r="P44" s="11">
        <f>'FH P&amp;L'!$N46</f>
        <v/>
      </c>
      <c r="Q44" s="11">
        <f>'HAB P&amp;L'!$N46</f>
        <v/>
      </c>
      <c r="R44" s="11">
        <f>'SALT P&amp;L'!$N46</f>
        <v/>
      </c>
      <c r="S44" s="11">
        <f>'KNL HO P&amp;L'!$N46+'CCL HO P&amp;L'!$N46+'YBHN HO P&amp;L'!$N46+'YBN HO P&amp;L'!$N46+'Moe2 P&amp;L'!$N46</f>
        <v/>
      </c>
      <c r="T44" s="93">
        <f>'GROUP TOTALS MONTHLY P&amp;L'!$N46</f>
        <v/>
      </c>
    </row>
    <row r="45">
      <c r="A45" s="6" t="inlineStr">
        <is>
          <t>Total Premises &amp; Admin</t>
        </is>
      </c>
      <c r="B45" s="7">
        <f>'ABA P&amp;L'!$N47</f>
        <v/>
      </c>
      <c r="C45" s="7">
        <f>'BK P&amp;L'!$N47</f>
        <v/>
      </c>
      <c r="D45" s="7">
        <f>'BW P&amp;L'!$N47</f>
        <v/>
      </c>
      <c r="E45" s="7">
        <f>'CED P&amp;L'!$N47</f>
        <v/>
      </c>
      <c r="F45" s="7">
        <f>'HB P&amp;L'!$N47</f>
        <v/>
      </c>
      <c r="G45" s="7">
        <f>'KIN P&amp;L'!$N47</f>
        <v/>
      </c>
      <c r="H45" s="7">
        <f>'MER P&amp;L'!$N47</f>
        <v/>
      </c>
      <c r="I45" s="7">
        <f>'SST P&amp;L'!$N47</f>
        <v/>
      </c>
      <c r="J45" s="7">
        <f>'HDN P&amp;L'!$N47</f>
        <v/>
      </c>
      <c r="K45" s="7">
        <f>'NDN P&amp;L'!$N47</f>
        <v/>
      </c>
      <c r="L45" s="7">
        <f>'SDN P&amp;L'!N47</f>
        <v/>
      </c>
      <c r="M45" s="7">
        <f>'LE P&amp;L'!$N47</f>
        <v/>
      </c>
      <c r="N45" s="7">
        <f>'WH P&amp;L'!$N47</f>
        <v/>
      </c>
      <c r="O45" s="7">
        <f>'HS P&amp;L'!$N47</f>
        <v/>
      </c>
      <c r="P45" s="7">
        <f>'FH P&amp;L'!$N47</f>
        <v/>
      </c>
      <c r="Q45" s="7">
        <f>'HAB P&amp;L'!$N47</f>
        <v/>
      </c>
      <c r="R45" s="7">
        <f>'SALT P&amp;L'!$N47</f>
        <v/>
      </c>
      <c r="S45" s="7">
        <f>'KNL HO P&amp;L'!$N47+'CCL HO P&amp;L'!$N47+'YBHN HO P&amp;L'!$N47+'YBN HO P&amp;L'!$N47+'Moe2 P&amp;L'!$N47</f>
        <v/>
      </c>
      <c r="T45" s="92">
        <f>'GROUP TOTALS MONTHLY P&amp;L'!$N47</f>
        <v/>
      </c>
    </row>
    <row r="46">
      <c r="A46" s="6" t="inlineStr">
        <is>
          <t>Total Direct Costs</t>
        </is>
      </c>
      <c r="B46" s="7">
        <f>'ABA P&amp;L'!$N48</f>
        <v/>
      </c>
      <c r="C46" s="7">
        <f>'BK P&amp;L'!$N48</f>
        <v/>
      </c>
      <c r="D46" s="7">
        <f>'BW P&amp;L'!$N48</f>
        <v/>
      </c>
      <c r="E46" s="7">
        <f>'CED P&amp;L'!$N48</f>
        <v/>
      </c>
      <c r="F46" s="7">
        <f>'HB P&amp;L'!$N48</f>
        <v/>
      </c>
      <c r="G46" s="7">
        <f>'KIN P&amp;L'!$N48</f>
        <v/>
      </c>
      <c r="H46" s="7">
        <f>'MER P&amp;L'!$N48</f>
        <v/>
      </c>
      <c r="I46" s="7">
        <f>'SST P&amp;L'!$N48</f>
        <v/>
      </c>
      <c r="J46" s="7">
        <f>'HDN P&amp;L'!$N48</f>
        <v/>
      </c>
      <c r="K46" s="7">
        <f>'NDN P&amp;L'!$N48</f>
        <v/>
      </c>
      <c r="L46" s="7">
        <f>'SDN P&amp;L'!N48</f>
        <v/>
      </c>
      <c r="M46" s="7">
        <f>'LE P&amp;L'!$N48</f>
        <v/>
      </c>
      <c r="N46" s="7">
        <f>'WH P&amp;L'!$N48</f>
        <v/>
      </c>
      <c r="O46" s="7">
        <f>'HS P&amp;L'!$N48</f>
        <v/>
      </c>
      <c r="P46" s="7">
        <f>'FH P&amp;L'!$N48</f>
        <v/>
      </c>
      <c r="Q46" s="7">
        <f>'HAB P&amp;L'!$N48</f>
        <v/>
      </c>
      <c r="R46" s="7">
        <f>'SALT P&amp;L'!$N48</f>
        <v/>
      </c>
      <c r="S46" s="7">
        <f>'KNL HO P&amp;L'!$N48+'CCL HO P&amp;L'!$N48+'YBHN HO P&amp;L'!$N48+'YBN HO P&amp;L'!$N48+'Moe2 P&amp;L'!$N48</f>
        <v/>
      </c>
      <c r="T46" s="92">
        <f>'GROUP TOTALS MONTHLY P&amp;L'!$N48</f>
        <v/>
      </c>
      <c r="U46" s="94" t="n"/>
    </row>
    <row r="47">
      <c r="A47" s="4" t="n"/>
      <c r="B47" s="4">
        <f>'ABA P&amp;L'!$N49</f>
        <v/>
      </c>
      <c r="C47" s="4">
        <f>'BK P&amp;L'!$N49</f>
        <v/>
      </c>
      <c r="D47" s="4">
        <f>'BW P&amp;L'!$N49</f>
        <v/>
      </c>
      <c r="E47" s="4">
        <f>'CED P&amp;L'!$N49</f>
        <v/>
      </c>
      <c r="F47" s="4">
        <f>'HB P&amp;L'!$N49</f>
        <v/>
      </c>
      <c r="G47" s="4">
        <f>'KIN P&amp;L'!$N49</f>
        <v/>
      </c>
      <c r="H47" s="4">
        <f>'MER P&amp;L'!$N49</f>
        <v/>
      </c>
      <c r="I47" s="4">
        <f>'SST P&amp;L'!$N49</f>
        <v/>
      </c>
      <c r="J47" s="4">
        <f>'HDN P&amp;L'!$N49</f>
        <v/>
      </c>
      <c r="K47" s="4">
        <f>'NDN P&amp;L'!$N49</f>
        <v/>
      </c>
      <c r="L47" s="4">
        <f>'SDN P&amp;L'!N49</f>
        <v/>
      </c>
      <c r="M47" s="4">
        <f>'LE P&amp;L'!$N49</f>
        <v/>
      </c>
      <c r="N47" s="4">
        <f>'WH P&amp;L'!$N49</f>
        <v/>
      </c>
      <c r="O47" s="4">
        <f>'HS P&amp;L'!$N49</f>
        <v/>
      </c>
      <c r="P47" s="4">
        <f>'FH P&amp;L'!$N49</f>
        <v/>
      </c>
      <c r="Q47" s="4">
        <f>'HAB P&amp;L'!$N49</f>
        <v/>
      </c>
      <c r="R47" s="4">
        <f>'SALT P&amp;L'!$N49</f>
        <v/>
      </c>
      <c r="S47" s="4">
        <f>'KNL HO P&amp;L'!$N49+'CCL HO P&amp;L'!$N49+'YBHN HO P&amp;L'!$N49+'YBN HO P&amp;L'!$N49+'Moe2 P&amp;L'!$N49</f>
        <v/>
      </c>
      <c r="T47" s="29">
        <f>'GROUP TOTALS MONTHLY P&amp;L'!$N49</f>
        <v/>
      </c>
    </row>
    <row r="48">
      <c r="A48" s="85" t="inlineStr">
        <is>
          <t>CONTRIBUTION</t>
        </is>
      </c>
      <c r="B48" s="86">
        <f>'ABA P&amp;L'!$N50</f>
        <v/>
      </c>
      <c r="C48" s="86">
        <f>'BK P&amp;L'!$N50</f>
        <v/>
      </c>
      <c r="D48" s="86">
        <f>'BW P&amp;L'!$N50</f>
        <v/>
      </c>
      <c r="E48" s="86">
        <f>'CED P&amp;L'!$N50</f>
        <v/>
      </c>
      <c r="F48" s="86">
        <f>'HB P&amp;L'!$N50</f>
        <v/>
      </c>
      <c r="G48" s="86">
        <f>'KIN P&amp;L'!$N50</f>
        <v/>
      </c>
      <c r="H48" s="86">
        <f>'MER P&amp;L'!$N50</f>
        <v/>
      </c>
      <c r="I48" s="86">
        <f>'SST P&amp;L'!$N50</f>
        <v/>
      </c>
      <c r="J48" s="86">
        <f>'HDN P&amp;L'!$N50</f>
        <v/>
      </c>
      <c r="K48" s="86">
        <f>'NDN P&amp;L'!$N50</f>
        <v/>
      </c>
      <c r="L48" s="86">
        <f>'SDN P&amp;L'!N50</f>
        <v/>
      </c>
      <c r="M48" s="86">
        <f>'LE P&amp;L'!$N50</f>
        <v/>
      </c>
      <c r="N48" s="86">
        <f>'WH P&amp;L'!$N50</f>
        <v/>
      </c>
      <c r="O48" s="86">
        <f>'HS P&amp;L'!$N50</f>
        <v/>
      </c>
      <c r="P48" s="86">
        <f>'FH P&amp;L'!$N50</f>
        <v/>
      </c>
      <c r="Q48" s="86">
        <f>'HAB P&amp;L'!$N50</f>
        <v/>
      </c>
      <c r="R48" s="86">
        <f>'SALT P&amp;L'!$N50</f>
        <v/>
      </c>
      <c r="S48" s="86">
        <f>'KNL HO P&amp;L'!$N50+'CCL HO P&amp;L'!$N50+'YBHN HO P&amp;L'!$N50+'YBN HO P&amp;L'!$N50+'Moe2 P&amp;L'!$N50</f>
        <v/>
      </c>
      <c r="T48" s="86">
        <f>'GROUP TOTALS MONTHLY P&amp;L'!$N50</f>
        <v/>
      </c>
      <c r="U48" s="94" t="n"/>
    </row>
    <row r="49" ht="15.75" customHeight="1" s="393">
      <c r="A49" s="6" t="n"/>
      <c r="C49" s="95">
        <f>C48/C46</f>
        <v/>
      </c>
      <c r="D49" s="95">
        <f>D48/D46</f>
        <v/>
      </c>
      <c r="E49" s="95">
        <f>E48/E46</f>
        <v/>
      </c>
      <c r="F49" s="95">
        <f>F48/F46</f>
        <v/>
      </c>
      <c r="G49" s="95">
        <f>G48/G46</f>
        <v/>
      </c>
      <c r="H49" s="95">
        <f>H48/H46</f>
        <v/>
      </c>
      <c r="I49" s="95">
        <f>I48/I46</f>
        <v/>
      </c>
      <c r="J49" s="95">
        <f>J48/J46</f>
        <v/>
      </c>
      <c r="K49" s="95">
        <f>K48/K46</f>
        <v/>
      </c>
      <c r="L49" s="95">
        <f>L48/L46</f>
        <v/>
      </c>
      <c r="M49" s="95">
        <f>M48/M46</f>
        <v/>
      </c>
      <c r="N49" s="95">
        <f>N48/N46</f>
        <v/>
      </c>
      <c r="O49" s="95">
        <f>O48/O46</f>
        <v/>
      </c>
      <c r="P49" s="95">
        <f>P48/P46</f>
        <v/>
      </c>
      <c r="Q49" s="95">
        <f>Q48/Q46</f>
        <v/>
      </c>
      <c r="R49" s="95">
        <f>R48/R46</f>
        <v/>
      </c>
      <c r="S49" s="95">
        <f>S48/S46</f>
        <v/>
      </c>
      <c r="T49" s="96">
        <f>T48/T46</f>
        <v/>
      </c>
    </row>
    <row r="50">
      <c r="A50" s="8" t="inlineStr">
        <is>
          <t>OVERHEADS</t>
        </is>
      </c>
      <c r="B50" s="4">
        <f>'ABA P&amp;L'!$N52</f>
        <v/>
      </c>
      <c r="C50" s="4">
        <f>'BK P&amp;L'!$N52</f>
        <v/>
      </c>
      <c r="D50" s="4">
        <f>'BW P&amp;L'!$N52</f>
        <v/>
      </c>
      <c r="E50" s="4">
        <f>'CED P&amp;L'!$N52</f>
        <v/>
      </c>
      <c r="F50" s="4">
        <f>'HB P&amp;L'!$N52</f>
        <v/>
      </c>
      <c r="G50" s="4">
        <f>'KIN P&amp;L'!$N52</f>
        <v/>
      </c>
      <c r="H50" s="4">
        <f>'MER P&amp;L'!$N52</f>
        <v/>
      </c>
      <c r="I50" s="4">
        <f>'SST P&amp;L'!$N52</f>
        <v/>
      </c>
      <c r="J50" s="4">
        <f>'HDN P&amp;L'!$N52</f>
        <v/>
      </c>
      <c r="K50" s="4">
        <f>'NDN P&amp;L'!$N52</f>
        <v/>
      </c>
      <c r="L50" s="4">
        <f>'SDN P&amp;L'!N52</f>
        <v/>
      </c>
      <c r="M50" s="4">
        <f>'LE P&amp;L'!$N52</f>
        <v/>
      </c>
      <c r="N50" s="4">
        <f>'WH P&amp;L'!$N52</f>
        <v/>
      </c>
      <c r="O50" s="4">
        <f>'HS P&amp;L'!$N52</f>
        <v/>
      </c>
      <c r="P50" s="4">
        <f>'FH P&amp;L'!$N52</f>
        <v/>
      </c>
      <c r="Q50" s="4">
        <f>'HAB P&amp;L'!$N52</f>
        <v/>
      </c>
      <c r="R50" s="4">
        <f>'SALT P&amp;L'!$N52</f>
        <v/>
      </c>
      <c r="S50" s="4">
        <f>'KNL HO P&amp;L'!$N52+'CCL HO P&amp;L'!$N52+'YBHN HO P&amp;L'!$N52+'YBN HO P&amp;L'!$N52+'Moe2 P&amp;L'!$N52</f>
        <v/>
      </c>
      <c r="T50" s="29">
        <f>'GROUP TOTALS MONTHLY P&amp;L'!$N52</f>
        <v/>
      </c>
    </row>
    <row r="51">
      <c r="A51" s="14" t="inlineStr">
        <is>
          <t>HO Salaries</t>
        </is>
      </c>
      <c r="B51" s="11">
        <f>'ABA P&amp;L'!$N53</f>
        <v/>
      </c>
      <c r="C51" s="11">
        <f>'BK P&amp;L'!$N53</f>
        <v/>
      </c>
      <c r="D51" s="11">
        <f>'BW P&amp;L'!$N53</f>
        <v/>
      </c>
      <c r="E51" s="11">
        <f>'CED P&amp;L'!$N53</f>
        <v/>
      </c>
      <c r="F51" s="11">
        <f>'HB P&amp;L'!$N53</f>
        <v/>
      </c>
      <c r="G51" s="11">
        <f>'KIN P&amp;L'!$N53</f>
        <v/>
      </c>
      <c r="H51" s="11">
        <f>'MER P&amp;L'!$N53</f>
        <v/>
      </c>
      <c r="I51" s="11">
        <f>'SST P&amp;L'!$N53</f>
        <v/>
      </c>
      <c r="J51" s="11">
        <f>'HDN P&amp;L'!$N53</f>
        <v/>
      </c>
      <c r="K51" s="11">
        <f>'NDN P&amp;L'!$N53</f>
        <v/>
      </c>
      <c r="L51" s="11">
        <f>'SDN P&amp;L'!N53</f>
        <v/>
      </c>
      <c r="M51" s="11">
        <f>'LE P&amp;L'!$N53</f>
        <v/>
      </c>
      <c r="N51" s="11">
        <f>'WH P&amp;L'!$N53</f>
        <v/>
      </c>
      <c r="O51" s="11">
        <f>'HS P&amp;L'!$N53</f>
        <v/>
      </c>
      <c r="P51" s="11">
        <f>'FH P&amp;L'!$N53</f>
        <v/>
      </c>
      <c r="Q51" s="11">
        <f>'HAB P&amp;L'!$N53</f>
        <v/>
      </c>
      <c r="R51" s="11">
        <f>'SALT P&amp;L'!$N53</f>
        <v/>
      </c>
      <c r="S51" s="11">
        <f>'KNL HO P&amp;L'!$N53+'CCL HO P&amp;L'!$N53+'YBHN HO P&amp;L'!$N53+'YBN HO P&amp;L'!$N53+'Moe2 P&amp;L'!$N53</f>
        <v/>
      </c>
      <c r="T51" s="93">
        <f>'GROUP TOTALS MONTHLY P&amp;L'!$N53</f>
        <v/>
      </c>
    </row>
    <row r="52">
      <c r="A52" s="14" t="inlineStr">
        <is>
          <t>HO NI</t>
        </is>
      </c>
      <c r="B52" s="11">
        <f>'ABA P&amp;L'!$N54</f>
        <v/>
      </c>
      <c r="C52" s="11">
        <f>'BK P&amp;L'!$N54</f>
        <v/>
      </c>
      <c r="D52" s="11">
        <f>'BW P&amp;L'!$N54</f>
        <v/>
      </c>
      <c r="E52" s="11">
        <f>'CED P&amp;L'!$N54</f>
        <v/>
      </c>
      <c r="F52" s="11">
        <f>'HB P&amp;L'!$N54</f>
        <v/>
      </c>
      <c r="G52" s="11">
        <f>'KIN P&amp;L'!$N54</f>
        <v/>
      </c>
      <c r="H52" s="11">
        <f>'MER P&amp;L'!$N54</f>
        <v/>
      </c>
      <c r="I52" s="11">
        <f>'SST P&amp;L'!$N54</f>
        <v/>
      </c>
      <c r="J52" s="11">
        <f>'HDN P&amp;L'!$N54</f>
        <v/>
      </c>
      <c r="K52" s="11">
        <f>'NDN P&amp;L'!$N54</f>
        <v/>
      </c>
      <c r="L52" s="11">
        <f>'SDN P&amp;L'!N54</f>
        <v/>
      </c>
      <c r="M52" s="11">
        <f>'LE P&amp;L'!$N54</f>
        <v/>
      </c>
      <c r="N52" s="11">
        <f>'WH P&amp;L'!$N54</f>
        <v/>
      </c>
      <c r="O52" s="11">
        <f>'HS P&amp;L'!$N54</f>
        <v/>
      </c>
      <c r="P52" s="11">
        <f>'FH P&amp;L'!$N54</f>
        <v/>
      </c>
      <c r="Q52" s="11">
        <f>'HAB P&amp;L'!$N54</f>
        <v/>
      </c>
      <c r="R52" s="11">
        <f>'SALT P&amp;L'!$N54</f>
        <v/>
      </c>
      <c r="S52" s="11">
        <f>'KNL HO P&amp;L'!$N54+'CCL HO P&amp;L'!$N54+'YBHN HO P&amp;L'!$N54+'YBN HO P&amp;L'!$N54+'Moe2 P&amp;L'!$N54</f>
        <v/>
      </c>
      <c r="T52" s="93">
        <f>'GROUP TOTALS MONTHLY P&amp;L'!$N54</f>
        <v/>
      </c>
    </row>
    <row r="53">
      <c r="A53" s="14" t="inlineStr">
        <is>
          <t>HO Health Care</t>
        </is>
      </c>
      <c r="B53" s="11">
        <f>'ABA P&amp;L'!$N55</f>
        <v/>
      </c>
      <c r="C53" s="11">
        <f>'BK P&amp;L'!$N55</f>
        <v/>
      </c>
      <c r="D53" s="11">
        <f>'BW P&amp;L'!$N55</f>
        <v/>
      </c>
      <c r="E53" s="11">
        <f>'CED P&amp;L'!$N55</f>
        <v/>
      </c>
      <c r="F53" s="11">
        <f>'HB P&amp;L'!$N55</f>
        <v/>
      </c>
      <c r="G53" s="11">
        <f>'KIN P&amp;L'!$N55</f>
        <v/>
      </c>
      <c r="H53" s="11">
        <f>'MER P&amp;L'!$N55</f>
        <v/>
      </c>
      <c r="I53" s="11">
        <f>'SST P&amp;L'!$N55</f>
        <v/>
      </c>
      <c r="J53" s="11">
        <f>'HDN P&amp;L'!$N55</f>
        <v/>
      </c>
      <c r="K53" s="11">
        <f>'NDN P&amp;L'!$N55</f>
        <v/>
      </c>
      <c r="L53" s="11">
        <f>'SDN P&amp;L'!N55</f>
        <v/>
      </c>
      <c r="M53" s="11">
        <f>'LE P&amp;L'!$N55</f>
        <v/>
      </c>
      <c r="N53" s="11">
        <f>'WH P&amp;L'!$N55</f>
        <v/>
      </c>
      <c r="O53" s="11">
        <f>'HS P&amp;L'!$N55</f>
        <v/>
      </c>
      <c r="P53" s="11">
        <f>'FH P&amp;L'!$N55</f>
        <v/>
      </c>
      <c r="Q53" s="11">
        <f>'HAB P&amp;L'!$N55</f>
        <v/>
      </c>
      <c r="R53" s="11">
        <f>'SALT P&amp;L'!$N55</f>
        <v/>
      </c>
      <c r="S53" s="11">
        <f>'KNL HO P&amp;L'!$N55+'CCL HO P&amp;L'!$N55+'YBHN HO P&amp;L'!$N55+'YBN HO P&amp;L'!$N55+'Moe2 P&amp;L'!$N55</f>
        <v/>
      </c>
      <c r="T53" s="93">
        <f>'GROUP TOTALS MONTHLY P&amp;L'!$N55</f>
        <v/>
      </c>
    </row>
    <row r="54">
      <c r="A54" s="14" t="inlineStr">
        <is>
          <t>HO Pension</t>
        </is>
      </c>
      <c r="B54" s="11">
        <f>'ABA P&amp;L'!$N56</f>
        <v/>
      </c>
      <c r="C54" s="11">
        <f>'BK P&amp;L'!$N56</f>
        <v/>
      </c>
      <c r="D54" s="11">
        <f>'BW P&amp;L'!$N56</f>
        <v/>
      </c>
      <c r="E54" s="11">
        <f>'CED P&amp;L'!$N56</f>
        <v/>
      </c>
      <c r="F54" s="11">
        <f>'HB P&amp;L'!$N56</f>
        <v/>
      </c>
      <c r="G54" s="11">
        <f>'KIN P&amp;L'!$N56</f>
        <v/>
      </c>
      <c r="H54" s="11">
        <f>'MER P&amp;L'!$N56</f>
        <v/>
      </c>
      <c r="I54" s="11">
        <f>'SST P&amp;L'!$N56</f>
        <v/>
      </c>
      <c r="J54" s="11">
        <f>'HDN P&amp;L'!$N56</f>
        <v/>
      </c>
      <c r="K54" s="11">
        <f>'NDN P&amp;L'!$N56</f>
        <v/>
      </c>
      <c r="L54" s="11">
        <f>'SDN P&amp;L'!N56</f>
        <v/>
      </c>
      <c r="M54" s="11">
        <f>'LE P&amp;L'!$N56</f>
        <v/>
      </c>
      <c r="N54" s="11">
        <f>'WH P&amp;L'!$N56</f>
        <v/>
      </c>
      <c r="O54" s="11">
        <f>'HS P&amp;L'!$N56</f>
        <v/>
      </c>
      <c r="P54" s="11">
        <f>'FH P&amp;L'!$N56</f>
        <v/>
      </c>
      <c r="Q54" s="11">
        <f>'HAB P&amp;L'!$N56</f>
        <v/>
      </c>
      <c r="R54" s="11">
        <f>'SALT P&amp;L'!$N56</f>
        <v/>
      </c>
      <c r="S54" s="11">
        <f>'KNL HO P&amp;L'!$N56+'CCL HO P&amp;L'!$N56+'YBHN HO P&amp;L'!$N56+'YBN HO P&amp;L'!$N56+'Moe2 P&amp;L'!$N56</f>
        <v/>
      </c>
      <c r="T54" s="93">
        <f>'GROUP TOTALS MONTHLY P&amp;L'!$N56</f>
        <v/>
      </c>
    </row>
    <row r="55">
      <c r="A55" s="14" t="inlineStr">
        <is>
          <t>Staff Entertaining</t>
        </is>
      </c>
      <c r="B55" s="11">
        <f>'ABA P&amp;L'!$N57</f>
        <v/>
      </c>
      <c r="C55" s="11">
        <f>'BK P&amp;L'!$N57</f>
        <v/>
      </c>
      <c r="D55" s="11">
        <f>'BW P&amp;L'!$N57</f>
        <v/>
      </c>
      <c r="E55" s="11">
        <f>'CED P&amp;L'!$N57</f>
        <v/>
      </c>
      <c r="F55" s="11">
        <f>'HB P&amp;L'!$N57</f>
        <v/>
      </c>
      <c r="G55" s="11">
        <f>'KIN P&amp;L'!$N57</f>
        <v/>
      </c>
      <c r="H55" s="11">
        <f>'MER P&amp;L'!$N57</f>
        <v/>
      </c>
      <c r="I55" s="11">
        <f>'SST P&amp;L'!$N57</f>
        <v/>
      </c>
      <c r="J55" s="11">
        <f>'HDN P&amp;L'!$N57</f>
        <v/>
      </c>
      <c r="K55" s="11">
        <f>'NDN P&amp;L'!$N57</f>
        <v/>
      </c>
      <c r="L55" s="11">
        <f>'SDN P&amp;L'!N57</f>
        <v/>
      </c>
      <c r="M55" s="11">
        <f>'LE P&amp;L'!$N57</f>
        <v/>
      </c>
      <c r="N55" s="11">
        <f>'WH P&amp;L'!$N57</f>
        <v/>
      </c>
      <c r="O55" s="11">
        <f>'HS P&amp;L'!$N57</f>
        <v/>
      </c>
      <c r="P55" s="11">
        <f>'FH P&amp;L'!$N57</f>
        <v/>
      </c>
      <c r="Q55" s="11">
        <f>'HAB P&amp;L'!$N57</f>
        <v/>
      </c>
      <c r="R55" s="11">
        <f>'SALT P&amp;L'!$N57</f>
        <v/>
      </c>
      <c r="S55" s="11">
        <f>'KNL HO P&amp;L'!$N57+'CCL HO P&amp;L'!$N57+'YBHN HO P&amp;L'!$N57+'YBN HO P&amp;L'!$N57+'Moe2 P&amp;L'!$N57</f>
        <v/>
      </c>
      <c r="T55" s="93">
        <f>'GROUP TOTALS MONTHLY P&amp;L'!$N57</f>
        <v/>
      </c>
    </row>
    <row r="56">
      <c r="A56" s="14" t="inlineStr">
        <is>
          <t>Business Insurance</t>
        </is>
      </c>
      <c r="B56" s="11">
        <f>'ABA P&amp;L'!$N58</f>
        <v/>
      </c>
      <c r="C56" s="11">
        <f>'BK P&amp;L'!$N58</f>
        <v/>
      </c>
      <c r="D56" s="11">
        <f>'BW P&amp;L'!$N58</f>
        <v/>
      </c>
      <c r="E56" s="11">
        <f>'CED P&amp;L'!$N58</f>
        <v/>
      </c>
      <c r="F56" s="11">
        <f>'HB P&amp;L'!$N58</f>
        <v/>
      </c>
      <c r="G56" s="11">
        <f>'KIN P&amp;L'!$N58</f>
        <v/>
      </c>
      <c r="H56" s="11">
        <f>'MER P&amp;L'!$N58</f>
        <v/>
      </c>
      <c r="I56" s="11">
        <f>'SST P&amp;L'!$N58</f>
        <v/>
      </c>
      <c r="J56" s="11">
        <f>'HDN P&amp;L'!$N58</f>
        <v/>
      </c>
      <c r="K56" s="11">
        <f>'NDN P&amp;L'!$N58</f>
        <v/>
      </c>
      <c r="L56" s="11">
        <f>'SDN P&amp;L'!N58</f>
        <v/>
      </c>
      <c r="M56" s="11">
        <f>'LE P&amp;L'!$N58</f>
        <v/>
      </c>
      <c r="N56" s="11">
        <f>'WH P&amp;L'!$N58</f>
        <v/>
      </c>
      <c r="O56" s="11">
        <f>'HS P&amp;L'!$N58</f>
        <v/>
      </c>
      <c r="P56" s="11">
        <f>'FH P&amp;L'!$N58</f>
        <v/>
      </c>
      <c r="Q56" s="11">
        <f>'HAB P&amp;L'!$N58</f>
        <v/>
      </c>
      <c r="R56" s="11">
        <f>'SALT P&amp;L'!$N58</f>
        <v/>
      </c>
      <c r="S56" s="11">
        <f>'KNL HO P&amp;L'!$N58+'CCL HO P&amp;L'!$N58+'YBHN HO P&amp;L'!$N58+'YBN HO P&amp;L'!$N58+'Moe2 P&amp;L'!$N58</f>
        <v/>
      </c>
      <c r="T56" s="93">
        <f>'GROUP TOTALS MONTHLY P&amp;L'!$N58</f>
        <v/>
      </c>
    </row>
    <row r="57">
      <c r="A57" s="14" t="inlineStr">
        <is>
          <t>IT Support</t>
        </is>
      </c>
      <c r="B57" s="11">
        <f>'ABA P&amp;L'!$N59</f>
        <v/>
      </c>
      <c r="C57" s="11">
        <f>'BK P&amp;L'!$N59</f>
        <v/>
      </c>
      <c r="D57" s="11">
        <f>'BW P&amp;L'!$N59</f>
        <v/>
      </c>
      <c r="E57" s="11">
        <f>'CED P&amp;L'!$N59</f>
        <v/>
      </c>
      <c r="F57" s="11">
        <f>'HB P&amp;L'!$N59</f>
        <v/>
      </c>
      <c r="G57" s="11">
        <f>'KIN P&amp;L'!$N59</f>
        <v/>
      </c>
      <c r="H57" s="11">
        <f>'MER P&amp;L'!$N59</f>
        <v/>
      </c>
      <c r="I57" s="11">
        <f>'SST P&amp;L'!$N59</f>
        <v/>
      </c>
      <c r="J57" s="11">
        <f>'HDN P&amp;L'!$N59</f>
        <v/>
      </c>
      <c r="K57" s="11">
        <f>'NDN P&amp;L'!$N59</f>
        <v/>
      </c>
      <c r="L57" s="11">
        <f>'SDN P&amp;L'!N59</f>
        <v/>
      </c>
      <c r="M57" s="11">
        <f>'LE P&amp;L'!$N59</f>
        <v/>
      </c>
      <c r="N57" s="11">
        <f>'WH P&amp;L'!$N59</f>
        <v/>
      </c>
      <c r="O57" s="11">
        <f>'HS P&amp;L'!$N59</f>
        <v/>
      </c>
      <c r="P57" s="11">
        <f>'FH P&amp;L'!$N59</f>
        <v/>
      </c>
      <c r="Q57" s="11">
        <f>'HAB P&amp;L'!$N59</f>
        <v/>
      </c>
      <c r="R57" s="11">
        <f>'SALT P&amp;L'!$N59</f>
        <v/>
      </c>
      <c r="S57" s="11">
        <f>'KNL HO P&amp;L'!$N59+'CCL HO P&amp;L'!$N59+'YBHN HO P&amp;L'!$N59+'YBN HO P&amp;L'!$N59+'Moe2 P&amp;L'!$N59</f>
        <v/>
      </c>
      <c r="T57" s="93">
        <f>'GROUP TOTALS MONTHLY P&amp;L'!$N59</f>
        <v/>
      </c>
    </row>
    <row r="58">
      <c r="A58" s="14" t="inlineStr">
        <is>
          <t>Fees &amp; Subscriptions</t>
        </is>
      </c>
      <c r="B58" s="11">
        <f>'ABA P&amp;L'!$N60</f>
        <v/>
      </c>
      <c r="C58" s="11">
        <f>'BK P&amp;L'!$N60</f>
        <v/>
      </c>
      <c r="D58" s="11">
        <f>'BW P&amp;L'!$N60</f>
        <v/>
      </c>
      <c r="E58" s="11">
        <f>'CED P&amp;L'!$N60</f>
        <v/>
      </c>
      <c r="F58" s="11">
        <f>'HB P&amp;L'!$N60</f>
        <v/>
      </c>
      <c r="G58" s="11">
        <f>'KIN P&amp;L'!$N60</f>
        <v/>
      </c>
      <c r="H58" s="11">
        <f>'MER P&amp;L'!$N60</f>
        <v/>
      </c>
      <c r="I58" s="11">
        <f>'SST P&amp;L'!$N60</f>
        <v/>
      </c>
      <c r="J58" s="11">
        <f>'HDN P&amp;L'!$N60</f>
        <v/>
      </c>
      <c r="K58" s="11">
        <f>'NDN P&amp;L'!$N60</f>
        <v/>
      </c>
      <c r="L58" s="11">
        <f>'SDN P&amp;L'!N60</f>
        <v/>
      </c>
      <c r="M58" s="11">
        <f>'LE P&amp;L'!$N60</f>
        <v/>
      </c>
      <c r="N58" s="11">
        <f>'WH P&amp;L'!$N60</f>
        <v/>
      </c>
      <c r="O58" s="11">
        <f>'HS P&amp;L'!$N60</f>
        <v/>
      </c>
      <c r="P58" s="11">
        <f>'FH P&amp;L'!$N60</f>
        <v/>
      </c>
      <c r="Q58" s="11">
        <f>'HAB P&amp;L'!$N60</f>
        <v/>
      </c>
      <c r="R58" s="11">
        <f>'SALT P&amp;L'!$N60</f>
        <v/>
      </c>
      <c r="S58" s="11">
        <f>'KNL HO P&amp;L'!$N60+'CCL HO P&amp;L'!$N60+'YBHN HO P&amp;L'!$N60+'YBN HO P&amp;L'!$N60+'Moe2 P&amp;L'!$N60</f>
        <v/>
      </c>
      <c r="T58" s="93">
        <f>'GROUP TOTALS MONTHLY P&amp;L'!$N60</f>
        <v/>
      </c>
    </row>
    <row r="59">
      <c r="A59" s="14" t="inlineStr">
        <is>
          <t>Miscellaneous</t>
        </is>
      </c>
      <c r="B59" s="11">
        <f>'ABA P&amp;L'!$N61</f>
        <v/>
      </c>
      <c r="C59" s="11">
        <f>'BK P&amp;L'!$N61</f>
        <v/>
      </c>
      <c r="D59" s="11">
        <f>'BW P&amp;L'!$N61</f>
        <v/>
      </c>
      <c r="E59" s="11">
        <f>'CED P&amp;L'!$N61</f>
        <v/>
      </c>
      <c r="F59" s="11">
        <f>'HB P&amp;L'!$N61</f>
        <v/>
      </c>
      <c r="G59" s="11">
        <f>'KIN P&amp;L'!$N61</f>
        <v/>
      </c>
      <c r="H59" s="11">
        <f>'MER P&amp;L'!$N61</f>
        <v/>
      </c>
      <c r="I59" s="11">
        <f>'SST P&amp;L'!$N61</f>
        <v/>
      </c>
      <c r="J59" s="11">
        <f>'HDN P&amp;L'!$N61</f>
        <v/>
      </c>
      <c r="K59" s="11">
        <f>'NDN P&amp;L'!$N61</f>
        <v/>
      </c>
      <c r="L59" s="11">
        <f>'SDN P&amp;L'!N61</f>
        <v/>
      </c>
      <c r="M59" s="11">
        <f>'LE P&amp;L'!$N61</f>
        <v/>
      </c>
      <c r="N59" s="11">
        <f>'WH P&amp;L'!$N61</f>
        <v/>
      </c>
      <c r="O59" s="11">
        <f>'HS P&amp;L'!$N61</f>
        <v/>
      </c>
      <c r="P59" s="11">
        <f>'FH P&amp;L'!$N61</f>
        <v/>
      </c>
      <c r="Q59" s="11">
        <f>'HAB P&amp;L'!$N61</f>
        <v/>
      </c>
      <c r="R59" s="11">
        <f>'SALT P&amp;L'!$N61</f>
        <v/>
      </c>
      <c r="S59" s="11">
        <f>'KNL HO P&amp;L'!$N61+'CCL HO P&amp;L'!$N61+'YBHN HO P&amp;L'!$N61+'YBN HO P&amp;L'!$N61+'Moe2 P&amp;L'!$N61</f>
        <v/>
      </c>
      <c r="T59" s="93">
        <f>'GROUP TOTALS MONTHLY P&amp;L'!$N61</f>
        <v/>
      </c>
    </row>
    <row r="60">
      <c r="A60" s="14" t="inlineStr">
        <is>
          <t>Motor &amp; Travel</t>
        </is>
      </c>
      <c r="B60" s="11">
        <f>'ABA P&amp;L'!$N62</f>
        <v/>
      </c>
      <c r="C60" s="11">
        <f>'BK P&amp;L'!$N62</f>
        <v/>
      </c>
      <c r="D60" s="11">
        <f>'BW P&amp;L'!$N62</f>
        <v/>
      </c>
      <c r="E60" s="11">
        <f>'CED P&amp;L'!$N62</f>
        <v/>
      </c>
      <c r="F60" s="11">
        <f>'HB P&amp;L'!$N62</f>
        <v/>
      </c>
      <c r="G60" s="11">
        <f>'KIN P&amp;L'!$N62</f>
        <v/>
      </c>
      <c r="H60" s="11">
        <f>'MER P&amp;L'!$N62</f>
        <v/>
      </c>
      <c r="I60" s="11">
        <f>'SST P&amp;L'!$N62</f>
        <v/>
      </c>
      <c r="J60" s="11">
        <f>'HDN P&amp;L'!$N62</f>
        <v/>
      </c>
      <c r="K60" s="11">
        <f>'NDN P&amp;L'!$N62</f>
        <v/>
      </c>
      <c r="L60" s="11">
        <f>'SDN P&amp;L'!N62</f>
        <v/>
      </c>
      <c r="M60" s="11">
        <f>'LE P&amp;L'!$N62</f>
        <v/>
      </c>
      <c r="N60" s="11">
        <f>'WH P&amp;L'!$N62</f>
        <v/>
      </c>
      <c r="O60" s="11">
        <f>'HS P&amp;L'!$N62</f>
        <v/>
      </c>
      <c r="P60" s="11">
        <f>'FH P&amp;L'!$N62</f>
        <v/>
      </c>
      <c r="Q60" s="11">
        <f>'HAB P&amp;L'!$N62</f>
        <v/>
      </c>
      <c r="R60" s="11">
        <f>'SALT P&amp;L'!$N62</f>
        <v/>
      </c>
      <c r="S60" s="11">
        <f>'KNL HO P&amp;L'!$N62+'CCL HO P&amp;L'!$N62+'YBHN HO P&amp;L'!$N62+'YBN HO P&amp;L'!$N62+'Moe2 P&amp;L'!$N62</f>
        <v/>
      </c>
      <c r="T60" s="93">
        <f>'GROUP TOTALS MONTHLY P&amp;L'!$N62</f>
        <v/>
      </c>
    </row>
    <row r="61">
      <c r="A61" s="14" t="inlineStr">
        <is>
          <t>Motor Insurance</t>
        </is>
      </c>
      <c r="B61" s="11">
        <f>'ABA P&amp;L'!$N63</f>
        <v/>
      </c>
      <c r="C61" s="11">
        <f>'BK P&amp;L'!$N63</f>
        <v/>
      </c>
      <c r="D61" s="11">
        <f>'BW P&amp;L'!$N63</f>
        <v/>
      </c>
      <c r="E61" s="11">
        <f>'CED P&amp;L'!$N63</f>
        <v/>
      </c>
      <c r="F61" s="11">
        <f>'HB P&amp;L'!$N63</f>
        <v/>
      </c>
      <c r="G61" s="11">
        <f>'KIN P&amp;L'!$N63</f>
        <v/>
      </c>
      <c r="H61" s="11">
        <f>'MER P&amp;L'!$N63</f>
        <v/>
      </c>
      <c r="I61" s="11">
        <f>'SST P&amp;L'!$N63</f>
        <v/>
      </c>
      <c r="J61" s="11">
        <f>'HDN P&amp;L'!$N63</f>
        <v/>
      </c>
      <c r="K61" s="11">
        <f>'NDN P&amp;L'!$N63</f>
        <v/>
      </c>
      <c r="L61" s="11">
        <f>'SDN P&amp;L'!N63</f>
        <v/>
      </c>
      <c r="M61" s="11">
        <f>'LE P&amp;L'!$N63</f>
        <v/>
      </c>
      <c r="N61" s="11">
        <f>'WH P&amp;L'!$N63</f>
        <v/>
      </c>
      <c r="O61" s="11">
        <f>'HS P&amp;L'!$N63</f>
        <v/>
      </c>
      <c r="P61" s="11">
        <f>'FH P&amp;L'!$N63</f>
        <v/>
      </c>
      <c r="Q61" s="11">
        <f>'HAB P&amp;L'!$N63</f>
        <v/>
      </c>
      <c r="R61" s="11">
        <f>'SALT P&amp;L'!$N63</f>
        <v/>
      </c>
      <c r="S61" s="11">
        <f>'KNL HO P&amp;L'!$N63+'CCL HO P&amp;L'!$N63+'YBHN HO P&amp;L'!$N63+'YBN HO P&amp;L'!$N63+'Moe2 P&amp;L'!$N63</f>
        <v/>
      </c>
      <c r="T61" s="93">
        <f>'GROUP TOTALS MONTHLY P&amp;L'!$N63</f>
        <v/>
      </c>
    </row>
    <row r="62">
      <c r="A62" s="14" t="inlineStr">
        <is>
          <t>Publications</t>
        </is>
      </c>
      <c r="B62" s="11">
        <f>'ABA P&amp;L'!$N64</f>
        <v/>
      </c>
      <c r="C62" s="11">
        <f>'BK P&amp;L'!$N64</f>
        <v/>
      </c>
      <c r="D62" s="11">
        <f>'BW P&amp;L'!$N64</f>
        <v/>
      </c>
      <c r="E62" s="11">
        <f>'CED P&amp;L'!$N64</f>
        <v/>
      </c>
      <c r="F62" s="11">
        <f>'HB P&amp;L'!$N64</f>
        <v/>
      </c>
      <c r="G62" s="11">
        <f>'KIN P&amp;L'!$N64</f>
        <v/>
      </c>
      <c r="H62" s="11">
        <f>'MER P&amp;L'!$N64</f>
        <v/>
      </c>
      <c r="I62" s="11">
        <f>'SST P&amp;L'!$N64</f>
        <v/>
      </c>
      <c r="J62" s="11">
        <f>'HDN P&amp;L'!$N64</f>
        <v/>
      </c>
      <c r="K62" s="11">
        <f>'NDN P&amp;L'!$N64</f>
        <v/>
      </c>
      <c r="L62" s="11">
        <f>'SDN P&amp;L'!N64</f>
        <v/>
      </c>
      <c r="M62" s="11">
        <f>'LE P&amp;L'!$N64</f>
        <v/>
      </c>
      <c r="N62" s="11">
        <f>'WH P&amp;L'!$N64</f>
        <v/>
      </c>
      <c r="O62" s="11">
        <f>'HS P&amp;L'!$N64</f>
        <v/>
      </c>
      <c r="P62" s="11">
        <f>'FH P&amp;L'!$N64</f>
        <v/>
      </c>
      <c r="Q62" s="11">
        <f>'HAB P&amp;L'!$N64</f>
        <v/>
      </c>
      <c r="R62" s="11">
        <f>'SALT P&amp;L'!$N64</f>
        <v/>
      </c>
      <c r="S62" s="11">
        <f>'KNL HO P&amp;L'!$N64+'CCL HO P&amp;L'!$N64+'YBHN HO P&amp;L'!$N64+'YBN HO P&amp;L'!$N64+'Moe2 P&amp;L'!$N64</f>
        <v/>
      </c>
      <c r="T62" s="93">
        <f>'GROUP TOTALS MONTHLY P&amp;L'!$N64</f>
        <v/>
      </c>
    </row>
    <row r="63">
      <c r="A63" s="14" t="inlineStr">
        <is>
          <t>Audit</t>
        </is>
      </c>
      <c r="B63" s="11">
        <f>'ABA P&amp;L'!$N65</f>
        <v/>
      </c>
      <c r="C63" s="11">
        <f>'BK P&amp;L'!$N65</f>
        <v/>
      </c>
      <c r="D63" s="11">
        <f>'BW P&amp;L'!$N65</f>
        <v/>
      </c>
      <c r="E63" s="11">
        <f>'CED P&amp;L'!$N65</f>
        <v/>
      </c>
      <c r="F63" s="11">
        <f>'HB P&amp;L'!$N65</f>
        <v/>
      </c>
      <c r="G63" s="11">
        <f>'KIN P&amp;L'!$N65</f>
        <v/>
      </c>
      <c r="H63" s="11">
        <f>'MER P&amp;L'!$N65</f>
        <v/>
      </c>
      <c r="I63" s="11">
        <f>'SST P&amp;L'!$N65</f>
        <v/>
      </c>
      <c r="J63" s="11">
        <f>'HDN P&amp;L'!$N65</f>
        <v/>
      </c>
      <c r="K63" s="11">
        <f>'NDN P&amp;L'!$N65</f>
        <v/>
      </c>
      <c r="L63" s="11">
        <f>'SDN P&amp;L'!N65</f>
        <v/>
      </c>
      <c r="M63" s="11">
        <f>'LE P&amp;L'!$N65</f>
        <v/>
      </c>
      <c r="N63" s="11">
        <f>'WH P&amp;L'!$N65</f>
        <v/>
      </c>
      <c r="O63" s="11">
        <f>'HS P&amp;L'!$N65</f>
        <v/>
      </c>
      <c r="P63" s="11">
        <f>'FH P&amp;L'!$N65</f>
        <v/>
      </c>
      <c r="Q63" s="11">
        <f>'HAB P&amp;L'!$N65</f>
        <v/>
      </c>
      <c r="R63" s="11">
        <f>'SALT P&amp;L'!$N65</f>
        <v/>
      </c>
      <c r="S63" s="11">
        <f>'KNL HO P&amp;L'!$N65+'CCL HO P&amp;L'!$N65+'YBHN HO P&amp;L'!$N65+'YBN HO P&amp;L'!$N65+'Moe2 P&amp;L'!$N65</f>
        <v/>
      </c>
      <c r="T63" s="93">
        <f>'GROUP TOTALS MONTHLY P&amp;L'!$N65</f>
        <v/>
      </c>
    </row>
    <row r="64">
      <c r="A64" s="14" t="inlineStr">
        <is>
          <t>Accountancy</t>
        </is>
      </c>
      <c r="B64" s="11">
        <f>'ABA P&amp;L'!$N66</f>
        <v/>
      </c>
      <c r="C64" s="11">
        <f>'BK P&amp;L'!$N66</f>
        <v/>
      </c>
      <c r="D64" s="11">
        <f>'BW P&amp;L'!$N66</f>
        <v/>
      </c>
      <c r="E64" s="11">
        <f>'CED P&amp;L'!$N66</f>
        <v/>
      </c>
      <c r="F64" s="11">
        <f>'HB P&amp;L'!$N66</f>
        <v/>
      </c>
      <c r="G64" s="11">
        <f>'KIN P&amp;L'!$N66</f>
        <v/>
      </c>
      <c r="H64" s="11">
        <f>'MER P&amp;L'!$N66</f>
        <v/>
      </c>
      <c r="I64" s="11">
        <f>'SST P&amp;L'!$N66</f>
        <v/>
      </c>
      <c r="J64" s="11">
        <f>'HDN P&amp;L'!$N66</f>
        <v/>
      </c>
      <c r="K64" s="11">
        <f>'NDN P&amp;L'!$N66</f>
        <v/>
      </c>
      <c r="L64" s="11">
        <f>'SDN P&amp;L'!N66</f>
        <v/>
      </c>
      <c r="M64" s="11">
        <f>'LE P&amp;L'!$N66</f>
        <v/>
      </c>
      <c r="N64" s="11">
        <f>'WH P&amp;L'!$N66</f>
        <v/>
      </c>
      <c r="O64" s="11">
        <f>'HS P&amp;L'!$N66</f>
        <v/>
      </c>
      <c r="P64" s="11">
        <f>'FH P&amp;L'!$N66</f>
        <v/>
      </c>
      <c r="Q64" s="11">
        <f>'HAB P&amp;L'!$N66</f>
        <v/>
      </c>
      <c r="R64" s="11">
        <f>'SALT P&amp;L'!$N66</f>
        <v/>
      </c>
      <c r="S64" s="11">
        <f>'KNL HO P&amp;L'!$N66+'CCL HO P&amp;L'!$N66+'YBHN HO P&amp;L'!$N66+'YBN HO P&amp;L'!$N66+'Moe2 P&amp;L'!$N66</f>
        <v/>
      </c>
      <c r="T64" s="93">
        <f>'GROUP TOTALS MONTHLY P&amp;L'!$N66</f>
        <v/>
      </c>
    </row>
    <row r="65">
      <c r="A65" s="14" t="inlineStr">
        <is>
          <t>Proffessional Fees</t>
        </is>
      </c>
      <c r="B65" s="11">
        <f>'ABA P&amp;L'!$N67</f>
        <v/>
      </c>
      <c r="C65" s="11">
        <f>'BK P&amp;L'!$N67</f>
        <v/>
      </c>
      <c r="D65" s="11">
        <f>'BW P&amp;L'!$N67</f>
        <v/>
      </c>
      <c r="E65" s="11">
        <f>'CED P&amp;L'!$N67</f>
        <v/>
      </c>
      <c r="F65" s="11">
        <f>'HB P&amp;L'!$N67</f>
        <v/>
      </c>
      <c r="G65" s="11">
        <f>'KIN P&amp;L'!$N67</f>
        <v/>
      </c>
      <c r="H65" s="11">
        <f>'MER P&amp;L'!$N67</f>
        <v/>
      </c>
      <c r="I65" s="11">
        <f>'SST P&amp;L'!$N67</f>
        <v/>
      </c>
      <c r="J65" s="11">
        <f>'HDN P&amp;L'!$N67</f>
        <v/>
      </c>
      <c r="K65" s="11">
        <f>'NDN P&amp;L'!$N67</f>
        <v/>
      </c>
      <c r="L65" s="11">
        <f>'SDN P&amp;L'!N67</f>
        <v/>
      </c>
      <c r="M65" s="11">
        <f>'LE P&amp;L'!$N67</f>
        <v/>
      </c>
      <c r="N65" s="11">
        <f>'WH P&amp;L'!$N67</f>
        <v/>
      </c>
      <c r="O65" s="11">
        <f>'HS P&amp;L'!$N67</f>
        <v/>
      </c>
      <c r="P65" s="11">
        <f>'FH P&amp;L'!$N67</f>
        <v/>
      </c>
      <c r="Q65" s="11">
        <f>'HAB P&amp;L'!$N67</f>
        <v/>
      </c>
      <c r="R65" s="11">
        <f>'SALT P&amp;L'!$N67</f>
        <v/>
      </c>
      <c r="S65" s="11">
        <f>'KNL HO P&amp;L'!$N67+'CCL HO P&amp;L'!$N67+'YBHN HO P&amp;L'!$N67+'YBN HO P&amp;L'!$N67+'Moe2 P&amp;L'!$N67</f>
        <v/>
      </c>
      <c r="T65" s="93">
        <f>'GROUP TOTALS MONTHLY P&amp;L'!$N67</f>
        <v/>
      </c>
    </row>
    <row r="66">
      <c r="A66" s="14" t="inlineStr">
        <is>
          <t>Finance Costs</t>
        </is>
      </c>
      <c r="B66" s="11">
        <f>'ABA P&amp;L'!$N68</f>
        <v/>
      </c>
      <c r="C66" s="11">
        <f>'BK P&amp;L'!$N68</f>
        <v/>
      </c>
      <c r="D66" s="11">
        <f>'BW P&amp;L'!$N68</f>
        <v/>
      </c>
      <c r="E66" s="11">
        <f>'CED P&amp;L'!$N68</f>
        <v/>
      </c>
      <c r="F66" s="11">
        <f>'HB P&amp;L'!$N68</f>
        <v/>
      </c>
      <c r="G66" s="11">
        <f>'KIN P&amp;L'!$N68</f>
        <v/>
      </c>
      <c r="H66" s="11">
        <f>'MER P&amp;L'!$N68</f>
        <v/>
      </c>
      <c r="I66" s="11">
        <f>'SST P&amp;L'!$N68</f>
        <v/>
      </c>
      <c r="J66" s="11">
        <f>'HDN P&amp;L'!$N68</f>
        <v/>
      </c>
      <c r="K66" s="11">
        <f>'NDN P&amp;L'!$N68</f>
        <v/>
      </c>
      <c r="L66" s="11">
        <f>'SDN P&amp;L'!N68</f>
        <v/>
      </c>
      <c r="M66" s="11">
        <f>'LE P&amp;L'!$N68</f>
        <v/>
      </c>
      <c r="N66" s="11">
        <f>'WH P&amp;L'!$N68</f>
        <v/>
      </c>
      <c r="O66" s="11">
        <f>'HS P&amp;L'!$N68</f>
        <v/>
      </c>
      <c r="P66" s="11">
        <f>'FH P&amp;L'!$N68</f>
        <v/>
      </c>
      <c r="Q66" s="11">
        <f>'HAB P&amp;L'!$N68</f>
        <v/>
      </c>
      <c r="R66" s="11">
        <f>'SALT P&amp;L'!$N68</f>
        <v/>
      </c>
      <c r="S66" s="11">
        <f>'KNL HO P&amp;L'!$N68+'CCL HO P&amp;L'!$N68+'YBHN HO P&amp;L'!$N68+'YBN HO P&amp;L'!$N68+'Moe2 P&amp;L'!$N68</f>
        <v/>
      </c>
      <c r="T66" s="93">
        <f>'GROUP TOTALS MONTHLY P&amp;L'!$N68</f>
        <v/>
      </c>
    </row>
    <row r="67">
      <c r="A67" s="6" t="inlineStr">
        <is>
          <t>Total Overheads</t>
        </is>
      </c>
      <c r="B67" s="7">
        <f>'ABA P&amp;L'!$N69</f>
        <v/>
      </c>
      <c r="C67" s="7">
        <f>'BK P&amp;L'!$N69</f>
        <v/>
      </c>
      <c r="D67" s="7">
        <f>'BW P&amp;L'!$N69</f>
        <v/>
      </c>
      <c r="E67" s="7">
        <f>'CED P&amp;L'!$N69</f>
        <v/>
      </c>
      <c r="F67" s="7">
        <f>'HB P&amp;L'!$N69</f>
        <v/>
      </c>
      <c r="G67" s="7">
        <f>'KIN P&amp;L'!$N69</f>
        <v/>
      </c>
      <c r="H67" s="7">
        <f>'MER P&amp;L'!$N69</f>
        <v/>
      </c>
      <c r="I67" s="7">
        <f>'SST P&amp;L'!$N69</f>
        <v/>
      </c>
      <c r="J67" s="7">
        <f>'HDN P&amp;L'!$N69</f>
        <v/>
      </c>
      <c r="K67" s="7">
        <f>'NDN P&amp;L'!$N69</f>
        <v/>
      </c>
      <c r="L67" s="7">
        <f>'SDN P&amp;L'!N69</f>
        <v/>
      </c>
      <c r="M67" s="7">
        <f>'LE P&amp;L'!$N69</f>
        <v/>
      </c>
      <c r="N67" s="7">
        <f>'WH P&amp;L'!$N69</f>
        <v/>
      </c>
      <c r="O67" s="7">
        <f>'HS P&amp;L'!$N69</f>
        <v/>
      </c>
      <c r="P67" s="7">
        <f>'FH P&amp;L'!$N69</f>
        <v/>
      </c>
      <c r="Q67" s="7">
        <f>'HAB P&amp;L'!$N69</f>
        <v/>
      </c>
      <c r="R67" s="7">
        <f>'SALT P&amp;L'!$N69</f>
        <v/>
      </c>
      <c r="S67" s="7">
        <f>'KNL HO P&amp;L'!$N69+'CCL HO P&amp;L'!$N69+'YBHN HO P&amp;L'!$N69+'YBN HO P&amp;L'!$N69+'Moe2 P&amp;L'!$N69</f>
        <v/>
      </c>
      <c r="T67" s="92">
        <f>'GROUP TOTALS MONTHLY P&amp;L'!$N69</f>
        <v/>
      </c>
      <c r="U67" s="94" t="n"/>
    </row>
    <row r="68">
      <c r="A68" s="85" t="inlineStr">
        <is>
          <t>EBITDA</t>
        </is>
      </c>
      <c r="B68" s="86">
        <f>'ABA P&amp;L'!$N70</f>
        <v/>
      </c>
      <c r="C68" s="86">
        <f>'BK P&amp;L'!$N70</f>
        <v/>
      </c>
      <c r="D68" s="86">
        <f>'BW P&amp;L'!$N70</f>
        <v/>
      </c>
      <c r="E68" s="86">
        <f>'CED P&amp;L'!$N70</f>
        <v/>
      </c>
      <c r="F68" s="86">
        <f>'HB P&amp;L'!$N70</f>
        <v/>
      </c>
      <c r="G68" s="86">
        <f>'KIN P&amp;L'!$N70</f>
        <v/>
      </c>
      <c r="H68" s="86">
        <f>'MER P&amp;L'!$N70</f>
        <v/>
      </c>
      <c r="I68" s="86">
        <f>'SST P&amp;L'!$N70</f>
        <v/>
      </c>
      <c r="J68" s="86">
        <f>'HDN P&amp;L'!$N70</f>
        <v/>
      </c>
      <c r="K68" s="86">
        <f>'NDN P&amp;L'!$N70</f>
        <v/>
      </c>
      <c r="L68" s="86">
        <f>'SDN P&amp;L'!N70</f>
        <v/>
      </c>
      <c r="M68" s="86">
        <f>'LE P&amp;L'!$N70</f>
        <v/>
      </c>
      <c r="N68" s="86">
        <f>'WH P&amp;L'!$N70</f>
        <v/>
      </c>
      <c r="O68" s="86">
        <f>'HS P&amp;L'!$N70</f>
        <v/>
      </c>
      <c r="P68" s="86">
        <f>'FH P&amp;L'!$N70</f>
        <v/>
      </c>
      <c r="Q68" s="86">
        <f>'HAB P&amp;L'!$N70</f>
        <v/>
      </c>
      <c r="R68" s="86">
        <f>'SALT P&amp;L'!$N70</f>
        <v/>
      </c>
      <c r="S68" s="86">
        <f>'KNL HO P&amp;L'!$N70+'CCL HO P&amp;L'!$N70+'YBHN HO P&amp;L'!$N70+'YBN HO P&amp;L'!$N70+'Moe2 P&amp;L'!$N70</f>
        <v/>
      </c>
      <c r="T68" s="86">
        <f>'GROUP TOTALS MONTHLY P&amp;L'!$N70</f>
        <v/>
      </c>
      <c r="U68" s="94" t="n"/>
    </row>
  </sheetData>
  <pageMargins left="0.7" right="0.7" top="0.75" bottom="0.75" header="0.3" footer="0.3"/>
</worksheet>
</file>

<file path=xl/worksheets/sheet4.xml><?xml version="1.0" encoding="utf-8"?>
<worksheet xmlns="http://schemas.openxmlformats.org/spreadsheetml/2006/main">
  <sheetPr>
    <tabColor rgb="FF7030A0"/>
    <outlinePr summaryBelow="1" summaryRight="1"/>
    <pageSetUpPr/>
  </sheetPr>
  <dimension ref="A1:Y68"/>
  <sheetViews>
    <sheetView workbookViewId="0">
      <selection activeCell="A1" sqref="A1"/>
    </sheetView>
  </sheetViews>
  <sheetFormatPr baseColWidth="8" defaultRowHeight="15"/>
  <cols>
    <col width="25.5703125" bestFit="1" customWidth="1" style="393" min="1" max="1"/>
    <col width="12.85546875" customWidth="1" style="393" min="2" max="19"/>
    <col width="12.28515625" customWidth="1" style="393" min="20" max="20"/>
    <col width="9.85546875" bestFit="1" customWidth="1" style="393" min="21" max="21"/>
    <col width="10" bestFit="1" customWidth="1" style="393" min="23" max="23"/>
  </cols>
  <sheetData>
    <row r="1" ht="21" customHeight="1" s="393">
      <c r="A1" s="30" t="inlineStr">
        <is>
          <t>Setting Summary</t>
        </is>
      </c>
      <c r="B1" s="105" t="n">
        <v>2026</v>
      </c>
      <c r="C1" s="30" t="n"/>
      <c r="D1" s="30" t="n"/>
      <c r="E1" s="30" t="n"/>
      <c r="F1" s="30" t="n"/>
      <c r="G1" s="30" t="n"/>
      <c r="H1" s="30" t="n"/>
      <c r="I1" s="30" t="n"/>
      <c r="J1" s="30" t="n"/>
      <c r="K1" s="30" t="n"/>
      <c r="L1" s="30" t="n"/>
      <c r="M1" s="30" t="n"/>
      <c r="N1" s="30" t="n"/>
      <c r="O1" s="30" t="n"/>
      <c r="P1" s="30" t="n"/>
      <c r="Q1" s="30" t="n"/>
      <c r="R1" s="30" t="n"/>
      <c r="S1" s="30" t="n"/>
      <c r="T1" s="30" t="n"/>
    </row>
    <row r="2" ht="4.5" customHeight="1" s="393">
      <c r="A2" s="30" t="n"/>
      <c r="B2" s="30" t="n"/>
      <c r="C2" s="30" t="n"/>
      <c r="D2" s="30" t="n"/>
      <c r="E2" s="30" t="n"/>
      <c r="F2" s="30" t="n"/>
      <c r="G2" s="30" t="n"/>
      <c r="H2" s="30" t="n"/>
      <c r="I2" s="30" t="n"/>
      <c r="J2" s="30" t="n"/>
      <c r="K2" s="30" t="n"/>
      <c r="L2" s="30" t="n"/>
      <c r="M2" s="30" t="n"/>
      <c r="N2" s="30" t="n"/>
      <c r="O2" s="30" t="n"/>
      <c r="P2" s="30" t="n"/>
      <c r="Q2" s="30" t="n"/>
      <c r="R2" s="30" t="n"/>
      <c r="S2" s="30" t="n"/>
      <c r="T2" s="30" t="n"/>
    </row>
    <row r="3" ht="4.5" customHeight="1" s="393">
      <c r="A3" s="30" t="n"/>
      <c r="B3" s="30" t="n"/>
      <c r="C3" s="30" t="n"/>
      <c r="D3" s="30" t="n"/>
      <c r="E3" s="30" t="n"/>
      <c r="F3" s="30" t="n"/>
      <c r="G3" s="30" t="n"/>
      <c r="H3" s="30" t="n"/>
      <c r="I3" s="30" t="n"/>
      <c r="J3" s="30" t="n"/>
      <c r="K3" s="30" t="n"/>
      <c r="L3" s="30" t="n"/>
      <c r="M3" s="30" t="n"/>
      <c r="N3" s="30" t="n"/>
      <c r="O3" s="30" t="n"/>
      <c r="P3" s="30" t="n"/>
      <c r="Q3" s="30" t="n"/>
      <c r="R3" s="30" t="n"/>
      <c r="S3" s="30" t="n"/>
      <c r="T3" s="30" t="n"/>
    </row>
    <row r="4" ht="4.5" customHeight="1" s="393">
      <c r="A4" s="30" t="n"/>
      <c r="B4" s="30" t="n"/>
      <c r="C4" s="30" t="n"/>
      <c r="D4" s="30" t="n"/>
      <c r="E4" s="30" t="n"/>
      <c r="F4" s="30" t="n"/>
      <c r="G4" s="30" t="n"/>
      <c r="H4" s="30" t="n"/>
      <c r="I4" s="30" t="n"/>
      <c r="J4" s="30" t="n"/>
      <c r="K4" s="30" t="n"/>
      <c r="L4" s="30" t="n"/>
      <c r="M4" s="30" t="n"/>
      <c r="N4" s="30" t="n"/>
      <c r="O4" s="30" t="n"/>
      <c r="P4" s="30" t="n"/>
      <c r="Q4" s="30" t="n"/>
      <c r="R4" s="30" t="n"/>
      <c r="S4" s="30" t="n"/>
      <c r="T4" s="30" t="n"/>
    </row>
    <row r="5" ht="30" customFormat="1" customHeight="1" s="89">
      <c r="A5" s="87" t="n"/>
      <c r="B5" s="88" t="inlineStr">
        <is>
          <t>Abacus</t>
        </is>
      </c>
      <c r="C5" s="88" t="inlineStr">
        <is>
          <t>Bees Knees</t>
        </is>
      </c>
      <c r="D5" s="88" t="inlineStr">
        <is>
          <t>Bramleywood</t>
        </is>
      </c>
      <c r="E5" s="88" t="inlineStr">
        <is>
          <t>Cedars</t>
        </is>
      </c>
      <c r="F5" s="88" t="inlineStr">
        <is>
          <t>Hazebrouck</t>
        </is>
      </c>
      <c r="G5" s="88" t="inlineStr">
        <is>
          <t>Kingsclere</t>
        </is>
      </c>
      <c r="H5" s="88" t="inlineStr">
        <is>
          <t>Merrydale</t>
        </is>
      </c>
      <c r="I5" s="88" t="inlineStr">
        <is>
          <t>Stepping Stones</t>
        </is>
      </c>
      <c r="J5" s="88" t="inlineStr">
        <is>
          <t>Happitots</t>
        </is>
      </c>
      <c r="K5" s="88" t="inlineStr">
        <is>
          <t>Northumberland</t>
        </is>
      </c>
      <c r="L5" s="88" t="inlineStr">
        <is>
          <t>Smart Tots</t>
        </is>
      </c>
      <c r="M5" s="88" t="inlineStr">
        <is>
          <t>Lower Earley</t>
        </is>
      </c>
      <c r="N5" s="88" t="inlineStr">
        <is>
          <t>Woosehill</t>
        </is>
      </c>
      <c r="O5" s="88" t="inlineStr">
        <is>
          <t>Our Den</t>
        </is>
      </c>
      <c r="P5" s="88" t="inlineStr">
        <is>
          <t>Finchampstead</t>
        </is>
      </c>
      <c r="Q5" s="88" t="inlineStr">
        <is>
          <t>Boot Farm</t>
        </is>
      </c>
      <c r="R5" s="88" t="inlineStr">
        <is>
          <t>Saltway</t>
        </is>
      </c>
      <c r="S5" s="88" t="inlineStr">
        <is>
          <t>Head Office &amp; Misc</t>
        </is>
      </c>
      <c r="T5" s="90" t="inlineStr">
        <is>
          <t>Totals</t>
        </is>
      </c>
    </row>
    <row r="6">
      <c r="A6" s="8" t="inlineStr">
        <is>
          <t>INCOME</t>
        </is>
      </c>
      <c r="B6" s="9" t="n"/>
      <c r="C6" s="9" t="n"/>
      <c r="D6" s="9" t="n"/>
      <c r="E6" s="9" t="n"/>
      <c r="F6" s="9" t="n"/>
      <c r="G6" s="9" t="n"/>
      <c r="H6" s="9" t="n"/>
      <c r="I6" s="9" t="n"/>
      <c r="J6" s="9" t="n"/>
      <c r="K6" s="9" t="n"/>
      <c r="L6" s="9" t="n"/>
      <c r="M6" s="9" t="n"/>
      <c r="N6" s="9" t="n"/>
      <c r="O6" s="9" t="n"/>
      <c r="P6" s="9" t="n"/>
      <c r="Q6" s="9" t="n"/>
      <c r="R6" s="9" t="n"/>
      <c r="S6" s="9" t="n"/>
      <c r="T6" s="91" t="n"/>
    </row>
    <row r="7">
      <c r="B7" s="7" t="n"/>
      <c r="C7" s="7" t="n"/>
      <c r="D7" s="7" t="n"/>
      <c r="E7" s="7" t="n"/>
      <c r="F7" s="7" t="n"/>
      <c r="G7" s="7" t="n"/>
      <c r="H7" s="7" t="n"/>
      <c r="I7" s="7" t="n"/>
      <c r="J7" s="7" t="n"/>
      <c r="K7" s="7" t="n"/>
      <c r="L7" s="7" t="n"/>
      <c r="M7" s="7" t="n"/>
      <c r="N7" s="7" t="n"/>
      <c r="O7" s="7" t="n"/>
      <c r="P7" s="7" t="n"/>
      <c r="Q7" s="7" t="n"/>
      <c r="R7" s="7" t="n"/>
      <c r="S7" s="7" t="n"/>
      <c r="T7" s="92" t="n"/>
    </row>
    <row r="8">
      <c r="A8" s="14" t="inlineStr">
        <is>
          <t>Fee Income Regular</t>
        </is>
      </c>
      <c r="B8" s="11">
        <f>'ABA P&amp;L'!$AA8</f>
        <v/>
      </c>
      <c r="C8" s="11">
        <f>'BK P&amp;L'!$AA8</f>
        <v/>
      </c>
      <c r="D8" s="11">
        <f>'BW P&amp;L'!$AA8</f>
        <v/>
      </c>
      <c r="E8" s="11">
        <f>'CED P&amp;L'!$AA8</f>
        <v/>
      </c>
      <c r="F8" s="11">
        <f>'HB P&amp;L'!$AA8</f>
        <v/>
      </c>
      <c r="G8" s="11">
        <f>'KIN P&amp;L'!$AA8</f>
        <v/>
      </c>
      <c r="H8" s="11">
        <f>'MER P&amp;L'!$AA8</f>
        <v/>
      </c>
      <c r="I8" s="11">
        <f>'SST P&amp;L'!$AA8</f>
        <v/>
      </c>
      <c r="J8" s="11">
        <f>'HDN P&amp;L'!$AA8</f>
        <v/>
      </c>
      <c r="K8" s="11">
        <f>'NDN P&amp;L'!$AA8</f>
        <v/>
      </c>
      <c r="L8" s="11">
        <f>'SDN P&amp;L'!$AA8</f>
        <v/>
      </c>
      <c r="M8" s="11">
        <f>'LE P&amp;L'!$AA8</f>
        <v/>
      </c>
      <c r="N8" s="11">
        <f>'WH P&amp;L'!$AA8</f>
        <v/>
      </c>
      <c r="O8" s="11">
        <f>'HS P&amp;L'!$AA8</f>
        <v/>
      </c>
      <c r="P8" s="11">
        <f>'FH P&amp;L'!$AA8</f>
        <v/>
      </c>
      <c r="Q8" s="11">
        <f>'HAB P&amp;L'!$AA8</f>
        <v/>
      </c>
      <c r="R8" s="11">
        <f>'SALT P&amp;L'!$AA8</f>
        <v/>
      </c>
      <c r="S8" s="11">
        <f>'KNL HO P&amp;L'!$AA8+'CCL HO P&amp;L'!$AA8+'YBHN HO P&amp;L'!$AA8+'YBN HO P&amp;L'!$AA8+'Moe2 P&amp;L'!$AA8</f>
        <v/>
      </c>
      <c r="T8" s="93">
        <f>'GROUP TOTALS MONTHLY P&amp;L'!$AA8</f>
        <v/>
      </c>
      <c r="U8" s="94">
        <f>SUM(B8:S8)-T8</f>
        <v/>
      </c>
    </row>
    <row r="9">
      <c r="A9" s="14" t="inlineStr">
        <is>
          <t>EEEF Embeded</t>
        </is>
      </c>
      <c r="B9" s="11">
        <f>'ABA P&amp;L'!$AA9</f>
        <v/>
      </c>
      <c r="C9" s="11">
        <f>'BK P&amp;L'!$AA9</f>
        <v/>
      </c>
      <c r="D9" s="11">
        <f>'BW P&amp;L'!$AA9</f>
        <v/>
      </c>
      <c r="E9" s="11">
        <f>'CED P&amp;L'!$AA9</f>
        <v/>
      </c>
      <c r="F9" s="11">
        <f>'HB P&amp;L'!$AA9</f>
        <v/>
      </c>
      <c r="G9" s="11">
        <f>'KIN P&amp;L'!$AA9</f>
        <v/>
      </c>
      <c r="H9" s="11">
        <f>'MER P&amp;L'!$AA9</f>
        <v/>
      </c>
      <c r="I9" s="11">
        <f>'SST P&amp;L'!$AA9</f>
        <v/>
      </c>
      <c r="J9" s="11">
        <f>'HDN P&amp;L'!$AA9</f>
        <v/>
      </c>
      <c r="K9" s="11">
        <f>'NDN P&amp;L'!$AA9</f>
        <v/>
      </c>
      <c r="L9" s="11">
        <f>'SDN P&amp;L'!$AA9</f>
        <v/>
      </c>
      <c r="M9" s="11">
        <f>'LE P&amp;L'!$AA9</f>
        <v/>
      </c>
      <c r="N9" s="11">
        <f>'WH P&amp;L'!$AA9</f>
        <v/>
      </c>
      <c r="O9" s="11">
        <f>'HS P&amp;L'!$AA9</f>
        <v/>
      </c>
      <c r="P9" s="11">
        <f>'FH P&amp;L'!$AA9</f>
        <v/>
      </c>
      <c r="Q9" s="11">
        <f>'HAB P&amp;L'!$AA9</f>
        <v/>
      </c>
      <c r="R9" s="11">
        <f>'SALT P&amp;L'!$AA9</f>
        <v/>
      </c>
      <c r="S9" s="11">
        <f>'KNL HO P&amp;L'!$AA9+'CCL HO P&amp;L'!$AA9+'YBHN HO P&amp;L'!$AA9+'YBN HO P&amp;L'!$AA9+'Moe2 P&amp;L'!$AA9</f>
        <v/>
      </c>
      <c r="T9" s="93">
        <f>'GROUP TOTALS MONTHLY P&amp;L'!$AA9</f>
        <v/>
      </c>
      <c r="U9" s="94">
        <f>SUM(B9:S9)-T9</f>
        <v/>
      </c>
    </row>
    <row r="10">
      <c r="A10" s="14" t="inlineStr">
        <is>
          <t>Other Income</t>
        </is>
      </c>
      <c r="B10" s="11">
        <f>'ABA P&amp;L'!$AA10</f>
        <v/>
      </c>
      <c r="C10" s="11">
        <f>'BK P&amp;L'!$AA10</f>
        <v/>
      </c>
      <c r="D10" s="11">
        <f>'BW P&amp;L'!$AA10</f>
        <v/>
      </c>
      <c r="E10" s="11">
        <f>'CED P&amp;L'!$AA10</f>
        <v/>
      </c>
      <c r="F10" s="11">
        <f>'HB P&amp;L'!$AA10</f>
        <v/>
      </c>
      <c r="G10" s="11">
        <f>'KIN P&amp;L'!$AA10</f>
        <v/>
      </c>
      <c r="H10" s="11">
        <f>'MER P&amp;L'!$AA10</f>
        <v/>
      </c>
      <c r="I10" s="11">
        <f>'SST P&amp;L'!$AA10</f>
        <v/>
      </c>
      <c r="J10" s="11">
        <f>'HDN P&amp;L'!$AA10</f>
        <v/>
      </c>
      <c r="K10" s="11">
        <f>'NDN P&amp;L'!$AA10</f>
        <v/>
      </c>
      <c r="L10" s="11">
        <f>'SDN P&amp;L'!$AA10</f>
        <v/>
      </c>
      <c r="M10" s="11">
        <f>'LE P&amp;L'!$AA10</f>
        <v/>
      </c>
      <c r="N10" s="11">
        <f>'WH P&amp;L'!$AA10</f>
        <v/>
      </c>
      <c r="O10" s="11">
        <f>'HS P&amp;L'!$AA10</f>
        <v/>
      </c>
      <c r="P10" s="11">
        <f>'FH P&amp;L'!$AA10</f>
        <v/>
      </c>
      <c r="Q10" s="11">
        <f>'HAB P&amp;L'!$AA10</f>
        <v/>
      </c>
      <c r="R10" s="11">
        <f>'SALT P&amp;L'!$AA10</f>
        <v/>
      </c>
      <c r="S10" s="11">
        <f>'KNL HO P&amp;L'!$AA10+'CCL HO P&amp;L'!$AA10+'YBHN HO P&amp;L'!$AA10+'YBN HO P&amp;L'!$AA10+'Moe2 P&amp;L'!$AA10</f>
        <v/>
      </c>
      <c r="T10" s="93">
        <f>'GROUP TOTALS MONTHLY P&amp;L'!$AA10</f>
        <v/>
      </c>
      <c r="U10" s="94">
        <f>SUM(B10:S10)-T10</f>
        <v/>
      </c>
    </row>
    <row r="11">
      <c r="A11" s="6" t="inlineStr">
        <is>
          <t>Total Income</t>
        </is>
      </c>
      <c r="B11" s="7">
        <f>'ABA P&amp;L'!$AA11</f>
        <v/>
      </c>
      <c r="C11" s="7">
        <f>'BK P&amp;L'!$AA11</f>
        <v/>
      </c>
      <c r="D11" s="7">
        <f>'BW P&amp;L'!$AA11</f>
        <v/>
      </c>
      <c r="E11" s="7">
        <f>'CED P&amp;L'!$AA11</f>
        <v/>
      </c>
      <c r="F11" s="7">
        <f>'HB P&amp;L'!$AA11</f>
        <v/>
      </c>
      <c r="G11" s="7">
        <f>'KIN P&amp;L'!$AA11</f>
        <v/>
      </c>
      <c r="H11" s="7">
        <f>'MER P&amp;L'!$AA11</f>
        <v/>
      </c>
      <c r="I11" s="7">
        <f>'SST P&amp;L'!$AA11</f>
        <v/>
      </c>
      <c r="J11" s="7">
        <f>'HDN P&amp;L'!$AA11</f>
        <v/>
      </c>
      <c r="K11" s="7">
        <f>'NDN P&amp;L'!$AA11</f>
        <v/>
      </c>
      <c r="L11" s="7">
        <f>'SDN P&amp;L'!$AA11</f>
        <v/>
      </c>
      <c r="M11" s="7">
        <f>'LE P&amp;L'!$AA11</f>
        <v/>
      </c>
      <c r="N11" s="7">
        <f>'WH P&amp;L'!$AA11</f>
        <v/>
      </c>
      <c r="O11" s="7">
        <f>'HS P&amp;L'!$AA11</f>
        <v/>
      </c>
      <c r="P11" s="7">
        <f>'FH P&amp;L'!$AA11</f>
        <v/>
      </c>
      <c r="Q11" s="7">
        <f>'HAB P&amp;L'!$AA11</f>
        <v/>
      </c>
      <c r="R11" s="7">
        <f>'SALT P&amp;L'!$AA11</f>
        <v/>
      </c>
      <c r="S11" s="7">
        <f>'KNL HO P&amp;L'!$AA11+'CCL HO P&amp;L'!$AA11+'YBHN HO P&amp;L'!$AA11+'YBN HO P&amp;L'!$AA11+'Moe2 P&amp;L'!$AA11</f>
        <v/>
      </c>
      <c r="T11" s="92">
        <f>'GROUP TOTALS MONTHLY P&amp;L'!$AA11</f>
        <v/>
      </c>
      <c r="U11" s="94">
        <f>SUM(B11:S11)-T11</f>
        <v/>
      </c>
    </row>
    <row r="12">
      <c r="A12" s="8" t="inlineStr">
        <is>
          <t>DIRECTCOSTS</t>
        </is>
      </c>
      <c r="B12" s="9">
        <f>'ABA P&amp;L'!$AA12</f>
        <v/>
      </c>
      <c r="C12" s="9">
        <f>'BK P&amp;L'!$AA12</f>
        <v/>
      </c>
      <c r="D12" s="9">
        <f>'BW P&amp;L'!$AA12</f>
        <v/>
      </c>
      <c r="E12" s="9">
        <f>'CED P&amp;L'!$AA12</f>
        <v/>
      </c>
      <c r="F12" s="9">
        <f>'HB P&amp;L'!$AA12</f>
        <v/>
      </c>
      <c r="G12" s="9">
        <f>'KIN P&amp;L'!$AA12</f>
        <v/>
      </c>
      <c r="H12" s="9">
        <f>'MER P&amp;L'!$AA12</f>
        <v/>
      </c>
      <c r="I12" s="9">
        <f>'SST P&amp;L'!$AA12</f>
        <v/>
      </c>
      <c r="J12" s="9">
        <f>'HDN P&amp;L'!$AA12</f>
        <v/>
      </c>
      <c r="K12" s="9">
        <f>'NDN P&amp;L'!$AA12</f>
        <v/>
      </c>
      <c r="L12" s="9">
        <f>'SDN P&amp;L'!$AA12</f>
        <v/>
      </c>
      <c r="M12" s="9">
        <f>'LE P&amp;L'!$AA12</f>
        <v/>
      </c>
      <c r="N12" s="9">
        <f>'WH P&amp;L'!$AA12</f>
        <v/>
      </c>
      <c r="O12" s="9">
        <f>'HS P&amp;L'!$AA12</f>
        <v/>
      </c>
      <c r="P12" s="9">
        <f>'FH P&amp;L'!$AA12</f>
        <v/>
      </c>
      <c r="Q12" s="9">
        <f>'HAB P&amp;L'!$AA12</f>
        <v/>
      </c>
      <c r="R12" s="9">
        <f>'SALT P&amp;L'!$AA12</f>
        <v/>
      </c>
      <c r="S12" s="9">
        <f>'KNL HO P&amp;L'!$AA12+'CCL HO P&amp;L'!$AA12+'YBHN HO P&amp;L'!$AA12+'YBN HO P&amp;L'!$AA12+'Moe2 P&amp;L'!$AA12</f>
        <v/>
      </c>
      <c r="T12" s="91">
        <f>'GROUP TOTALS MONTHLY P&amp;L'!$AA12</f>
        <v/>
      </c>
      <c r="U12" s="94">
        <f>SUM(B12:S12)-T12</f>
        <v/>
      </c>
    </row>
    <row r="13">
      <c r="A13" s="8" t="inlineStr">
        <is>
          <t>Personnel</t>
        </is>
      </c>
      <c r="B13" s="7">
        <f>'ABA P&amp;L'!$AA15</f>
        <v/>
      </c>
      <c r="C13" s="7">
        <f>'BK P&amp;L'!$AA15</f>
        <v/>
      </c>
      <c r="D13" s="7">
        <f>'BW P&amp;L'!$AA15</f>
        <v/>
      </c>
      <c r="E13" s="7">
        <f>'CED P&amp;L'!$AA15</f>
        <v/>
      </c>
      <c r="F13" s="7">
        <f>'HB P&amp;L'!$AA15</f>
        <v/>
      </c>
      <c r="G13" s="7">
        <f>'KIN P&amp;L'!$AA15</f>
        <v/>
      </c>
      <c r="H13" s="7">
        <f>'MER P&amp;L'!$AA15</f>
        <v/>
      </c>
      <c r="I13" s="7">
        <f>'SST P&amp;L'!$AA15</f>
        <v/>
      </c>
      <c r="J13" s="7">
        <f>'HDN P&amp;L'!$AA15</f>
        <v/>
      </c>
      <c r="K13" s="7">
        <f>'NDN P&amp;L'!$AA15</f>
        <v/>
      </c>
      <c r="L13" s="7">
        <f>'SDN P&amp;L'!$AA15</f>
        <v/>
      </c>
      <c r="M13" s="7">
        <f>'LE P&amp;L'!$AA15</f>
        <v/>
      </c>
      <c r="N13" s="7">
        <f>'WH P&amp;L'!$AA15</f>
        <v/>
      </c>
      <c r="O13" s="7">
        <f>'HS P&amp;L'!$AA15</f>
        <v/>
      </c>
      <c r="P13" s="7">
        <f>'FH P&amp;L'!$AA15</f>
        <v/>
      </c>
      <c r="Q13" s="7">
        <f>'HAB P&amp;L'!$AA15</f>
        <v/>
      </c>
      <c r="R13" s="7">
        <f>'SALT P&amp;L'!$AA15</f>
        <v/>
      </c>
      <c r="S13" s="7">
        <f>'KNL HO P&amp;L'!$AA15+'CCL HO P&amp;L'!$AA15+'YBHN HO P&amp;L'!$AA15+'YBN HO P&amp;L'!$AA15+'Moe2 P&amp;L'!$AA15</f>
        <v/>
      </c>
      <c r="T13" s="92">
        <f>'GROUP TOTALS MONTHLY P&amp;L'!$AA15</f>
        <v/>
      </c>
      <c r="U13" s="94">
        <f>SUM(B13:S13)-T13</f>
        <v/>
      </c>
    </row>
    <row r="14">
      <c r="A14" s="14" t="inlineStr">
        <is>
          <t>Nursery Salaries</t>
        </is>
      </c>
      <c r="B14" s="11">
        <f>'ABA P&amp;L'!$AA16</f>
        <v/>
      </c>
      <c r="C14" s="11">
        <f>'BK P&amp;L'!$AA16</f>
        <v/>
      </c>
      <c r="D14" s="11">
        <f>'BW P&amp;L'!$AA16</f>
        <v/>
      </c>
      <c r="E14" s="11">
        <f>'CED P&amp;L'!$AA16</f>
        <v/>
      </c>
      <c r="F14" s="11">
        <f>'HB P&amp;L'!$AA16</f>
        <v/>
      </c>
      <c r="G14" s="11">
        <f>'KIN P&amp;L'!$AA16</f>
        <v/>
      </c>
      <c r="H14" s="11">
        <f>'MER P&amp;L'!$AA16</f>
        <v/>
      </c>
      <c r="I14" s="11">
        <f>'SST P&amp;L'!$AA16</f>
        <v/>
      </c>
      <c r="J14" s="11">
        <f>'HDN P&amp;L'!$AA16</f>
        <v/>
      </c>
      <c r="K14" s="11">
        <f>'NDN P&amp;L'!$AA16</f>
        <v/>
      </c>
      <c r="L14" s="11">
        <f>'SDN P&amp;L'!$AA16</f>
        <v/>
      </c>
      <c r="M14" s="11">
        <f>'LE P&amp;L'!$AA16</f>
        <v/>
      </c>
      <c r="N14" s="11">
        <f>'WH P&amp;L'!$AA16</f>
        <v/>
      </c>
      <c r="O14" s="11">
        <f>'HS P&amp;L'!$AA16</f>
        <v/>
      </c>
      <c r="P14" s="11">
        <f>'FH P&amp;L'!$AA16</f>
        <v/>
      </c>
      <c r="Q14" s="11">
        <f>'HAB P&amp;L'!$AA16</f>
        <v/>
      </c>
      <c r="R14" s="11">
        <f>'SALT P&amp;L'!$AA16</f>
        <v/>
      </c>
      <c r="S14" s="11">
        <f>'KNL HO P&amp;L'!$AA16+'CCL HO P&amp;L'!$AA16+'YBHN HO P&amp;L'!$AA16+'YBN HO P&amp;L'!$AA16+'Moe2 P&amp;L'!$AA16</f>
        <v/>
      </c>
      <c r="T14" s="93">
        <f>'GROUP TOTALS MONTHLY P&amp;L'!$AA16</f>
        <v/>
      </c>
      <c r="U14" s="94">
        <f>SUM(B14:S14)-T14</f>
        <v/>
      </c>
    </row>
    <row r="15">
      <c r="A15" s="14" t="inlineStr">
        <is>
          <t>Nursery NI</t>
        </is>
      </c>
      <c r="B15" s="11">
        <f>'ABA P&amp;L'!$AA17</f>
        <v/>
      </c>
      <c r="C15" s="11">
        <f>'BK P&amp;L'!$AA17</f>
        <v/>
      </c>
      <c r="D15" s="11">
        <f>'BW P&amp;L'!$AA17</f>
        <v/>
      </c>
      <c r="E15" s="11">
        <f>'CED P&amp;L'!$AA17</f>
        <v/>
      </c>
      <c r="F15" s="11">
        <f>'HB P&amp;L'!$AA17</f>
        <v/>
      </c>
      <c r="G15" s="11">
        <f>'KIN P&amp;L'!$AA17</f>
        <v/>
      </c>
      <c r="H15" s="11">
        <f>'MER P&amp;L'!$AA17</f>
        <v/>
      </c>
      <c r="I15" s="11">
        <f>'SST P&amp;L'!$AA17</f>
        <v/>
      </c>
      <c r="J15" s="11">
        <f>'HDN P&amp;L'!$AA17</f>
        <v/>
      </c>
      <c r="K15" s="11">
        <f>'NDN P&amp;L'!$AA17</f>
        <v/>
      </c>
      <c r="L15" s="11">
        <f>'SDN P&amp;L'!$AA17</f>
        <v/>
      </c>
      <c r="M15" s="11">
        <f>'LE P&amp;L'!$AA17</f>
        <v/>
      </c>
      <c r="N15" s="11">
        <f>'WH P&amp;L'!$AA17</f>
        <v/>
      </c>
      <c r="O15" s="11">
        <f>'HS P&amp;L'!$AA17</f>
        <v/>
      </c>
      <c r="P15" s="11">
        <f>'FH P&amp;L'!$AA17</f>
        <v/>
      </c>
      <c r="Q15" s="11">
        <f>'HAB P&amp;L'!$AA17</f>
        <v/>
      </c>
      <c r="R15" s="11">
        <f>'SALT P&amp;L'!$AA17</f>
        <v/>
      </c>
      <c r="S15" s="11">
        <f>'KNL HO P&amp;L'!$AA17+'CCL HO P&amp;L'!$AA17+'YBHN HO P&amp;L'!$AA17+'YBN HO P&amp;L'!$AA17+'Moe2 P&amp;L'!$AA17</f>
        <v/>
      </c>
      <c r="T15" s="93">
        <f>'GROUP TOTALS MONTHLY P&amp;L'!$AA17</f>
        <v/>
      </c>
      <c r="U15" s="94">
        <f>SUM(B15:S15)-T15</f>
        <v/>
      </c>
    </row>
    <row r="16">
      <c r="A16" s="14" t="inlineStr">
        <is>
          <t>Nursery Pension</t>
        </is>
      </c>
      <c r="B16" s="11">
        <f>'ABA P&amp;L'!$AA18</f>
        <v/>
      </c>
      <c r="C16" s="11">
        <f>'BK P&amp;L'!$AA18</f>
        <v/>
      </c>
      <c r="D16" s="11">
        <f>'BW P&amp;L'!$AA18</f>
        <v/>
      </c>
      <c r="E16" s="11">
        <f>'CED P&amp;L'!$AA18</f>
        <v/>
      </c>
      <c r="F16" s="11">
        <f>'HB P&amp;L'!$AA18</f>
        <v/>
      </c>
      <c r="G16" s="11">
        <f>'KIN P&amp;L'!$AA18</f>
        <v/>
      </c>
      <c r="H16" s="11">
        <f>'MER P&amp;L'!$AA18</f>
        <v/>
      </c>
      <c r="I16" s="11">
        <f>'SST P&amp;L'!$AA18</f>
        <v/>
      </c>
      <c r="J16" s="11">
        <f>'HDN P&amp;L'!$AA18</f>
        <v/>
      </c>
      <c r="K16" s="11">
        <f>'NDN P&amp;L'!$AA18</f>
        <v/>
      </c>
      <c r="L16" s="11">
        <f>'SDN P&amp;L'!$AA18</f>
        <v/>
      </c>
      <c r="M16" s="11">
        <f>'LE P&amp;L'!$AA18</f>
        <v/>
      </c>
      <c r="N16" s="11">
        <f>'WH P&amp;L'!$AA18</f>
        <v/>
      </c>
      <c r="O16" s="11">
        <f>'HS P&amp;L'!$AA18</f>
        <v/>
      </c>
      <c r="P16" s="11">
        <f>'FH P&amp;L'!$AA18</f>
        <v/>
      </c>
      <c r="Q16" s="11">
        <f>'HAB P&amp;L'!$AA18</f>
        <v/>
      </c>
      <c r="R16" s="11">
        <f>'SALT P&amp;L'!$AA18</f>
        <v/>
      </c>
      <c r="S16" s="11">
        <f>'KNL HO P&amp;L'!$AA18+'CCL HO P&amp;L'!$AA18+'YBHN HO P&amp;L'!$AA18+'YBN HO P&amp;L'!$AA18+'Moe2 P&amp;L'!$AA18</f>
        <v/>
      </c>
      <c r="T16" s="93">
        <f>'GROUP TOTALS MONTHLY P&amp;L'!$AA18</f>
        <v/>
      </c>
      <c r="U16" s="94">
        <f>SUM(B16:S16)-T16</f>
        <v/>
      </c>
    </row>
    <row r="17">
      <c r="A17" s="14" t="inlineStr">
        <is>
          <t>Uniform</t>
        </is>
      </c>
      <c r="B17" s="11">
        <f>'ABA P&amp;L'!$AA19</f>
        <v/>
      </c>
      <c r="C17" s="11">
        <f>'BK P&amp;L'!$AA19</f>
        <v/>
      </c>
      <c r="D17" s="11">
        <f>'BW P&amp;L'!$AA19</f>
        <v/>
      </c>
      <c r="E17" s="11">
        <f>'CED P&amp;L'!$AA19</f>
        <v/>
      </c>
      <c r="F17" s="11">
        <f>'HB P&amp;L'!$AA19</f>
        <v/>
      </c>
      <c r="G17" s="11">
        <f>'KIN P&amp;L'!$AA19</f>
        <v/>
      </c>
      <c r="H17" s="11">
        <f>'MER P&amp;L'!$AA19</f>
        <v/>
      </c>
      <c r="I17" s="11">
        <f>'SST P&amp;L'!$AA19</f>
        <v/>
      </c>
      <c r="J17" s="11">
        <f>'HDN P&amp;L'!$AA19</f>
        <v/>
      </c>
      <c r="K17" s="11">
        <f>'NDN P&amp;L'!$AA19</f>
        <v/>
      </c>
      <c r="L17" s="11">
        <f>'SDN P&amp;L'!$AA19</f>
        <v/>
      </c>
      <c r="M17" s="11">
        <f>'LE P&amp;L'!$AA19</f>
        <v/>
      </c>
      <c r="N17" s="11">
        <f>'WH P&amp;L'!$AA19</f>
        <v/>
      </c>
      <c r="O17" s="11">
        <f>'HS P&amp;L'!$AA19</f>
        <v/>
      </c>
      <c r="P17" s="11">
        <f>'FH P&amp;L'!$AA19</f>
        <v/>
      </c>
      <c r="Q17" s="11">
        <f>'HAB P&amp;L'!$AA19</f>
        <v/>
      </c>
      <c r="R17" s="11">
        <f>'SALT P&amp;L'!$AA19</f>
        <v/>
      </c>
      <c r="S17" s="11">
        <f>'KNL HO P&amp;L'!$AA19+'CCL HO P&amp;L'!$AA19+'YBHN HO P&amp;L'!$AA19+'YBN HO P&amp;L'!$AA19+'Moe2 P&amp;L'!$AA19</f>
        <v/>
      </c>
      <c r="T17" s="93">
        <f>'GROUP TOTALS MONTHLY P&amp;L'!$AA19</f>
        <v/>
      </c>
      <c r="U17" s="94">
        <f>SUM(B17:S17)-T17</f>
        <v/>
      </c>
    </row>
    <row r="18">
      <c r="A18" s="14" t="inlineStr">
        <is>
          <t>Training</t>
        </is>
      </c>
      <c r="B18" s="11">
        <f>'ABA P&amp;L'!$AA20</f>
        <v/>
      </c>
      <c r="C18" s="11">
        <f>'BK P&amp;L'!$AA20</f>
        <v/>
      </c>
      <c r="D18" s="11">
        <f>'BW P&amp;L'!$AA20</f>
        <v/>
      </c>
      <c r="E18" s="11">
        <f>'CED P&amp;L'!$AA20</f>
        <v/>
      </c>
      <c r="F18" s="11">
        <f>'HB P&amp;L'!$AA20</f>
        <v/>
      </c>
      <c r="G18" s="11">
        <f>'KIN P&amp;L'!$AA20</f>
        <v/>
      </c>
      <c r="H18" s="11">
        <f>'MER P&amp;L'!$AA20</f>
        <v/>
      </c>
      <c r="I18" s="11">
        <f>'SST P&amp;L'!$AA20</f>
        <v/>
      </c>
      <c r="J18" s="11">
        <f>'HDN P&amp;L'!$AA20</f>
        <v/>
      </c>
      <c r="K18" s="11">
        <f>'NDN P&amp;L'!$AA20</f>
        <v/>
      </c>
      <c r="L18" s="11">
        <f>'SDN P&amp;L'!$AA20</f>
        <v/>
      </c>
      <c r="M18" s="11">
        <f>'LE P&amp;L'!$AA20</f>
        <v/>
      </c>
      <c r="N18" s="11">
        <f>'WH P&amp;L'!$AA20</f>
        <v/>
      </c>
      <c r="O18" s="11">
        <f>'HS P&amp;L'!$AA20</f>
        <v/>
      </c>
      <c r="P18" s="11">
        <f>'FH P&amp;L'!$AA20</f>
        <v/>
      </c>
      <c r="Q18" s="11">
        <f>'HAB P&amp;L'!$AA20</f>
        <v/>
      </c>
      <c r="R18" s="11">
        <f>'SALT P&amp;L'!$AA20</f>
        <v/>
      </c>
      <c r="S18" s="11">
        <f>'KNL HO P&amp;L'!$AA20+'CCL HO P&amp;L'!$AA20+'YBHN HO P&amp;L'!$AA20+'YBN HO P&amp;L'!$AA20+'Moe2 P&amp;L'!$AA20</f>
        <v/>
      </c>
      <c r="T18" s="93">
        <f>'GROUP TOTALS MONTHLY P&amp;L'!$AA20</f>
        <v/>
      </c>
      <c r="U18" s="94">
        <f>SUM(B18:S18)-T18</f>
        <v/>
      </c>
    </row>
    <row r="19">
      <c r="A19" s="14" t="inlineStr">
        <is>
          <t>Staff Welfare</t>
        </is>
      </c>
      <c r="B19" s="11">
        <f>'ABA P&amp;L'!$AA21</f>
        <v/>
      </c>
      <c r="C19" s="11">
        <f>'BK P&amp;L'!$AA21</f>
        <v/>
      </c>
      <c r="D19" s="11">
        <f>'BW P&amp;L'!$AA21</f>
        <v/>
      </c>
      <c r="E19" s="11">
        <f>'CED P&amp;L'!$AA21</f>
        <v/>
      </c>
      <c r="F19" s="11">
        <f>'HB P&amp;L'!$AA21</f>
        <v/>
      </c>
      <c r="G19" s="11">
        <f>'KIN P&amp;L'!$AA21</f>
        <v/>
      </c>
      <c r="H19" s="11">
        <f>'MER P&amp;L'!$AA21</f>
        <v/>
      </c>
      <c r="I19" s="11">
        <f>'SST P&amp;L'!$AA21</f>
        <v/>
      </c>
      <c r="J19" s="11">
        <f>'HDN P&amp;L'!$AA21</f>
        <v/>
      </c>
      <c r="K19" s="11">
        <f>'NDN P&amp;L'!$AA21</f>
        <v/>
      </c>
      <c r="L19" s="11">
        <f>'SDN P&amp;L'!$AA21</f>
        <v/>
      </c>
      <c r="M19" s="11">
        <f>'LE P&amp;L'!$AA21</f>
        <v/>
      </c>
      <c r="N19" s="11">
        <f>'WH P&amp;L'!$AA21</f>
        <v/>
      </c>
      <c r="O19" s="11">
        <f>'HS P&amp;L'!$AA21</f>
        <v/>
      </c>
      <c r="P19" s="11">
        <f>'FH P&amp;L'!$AA21</f>
        <v/>
      </c>
      <c r="Q19" s="11">
        <f>'HAB P&amp;L'!$AA21</f>
        <v/>
      </c>
      <c r="R19" s="11">
        <f>'SALT P&amp;L'!$AA21</f>
        <v/>
      </c>
      <c r="S19" s="11">
        <f>'KNL HO P&amp;L'!$AA21+'CCL HO P&amp;L'!$AA21+'YBHN HO P&amp;L'!$AA21+'YBN HO P&amp;L'!$AA21+'Moe2 P&amp;L'!$AA21</f>
        <v/>
      </c>
      <c r="T19" s="93">
        <f>'GROUP TOTALS MONTHLY P&amp;L'!$AA21</f>
        <v/>
      </c>
      <c r="U19" s="94">
        <f>SUM(B19:S19)-T19</f>
        <v/>
      </c>
    </row>
    <row r="20">
      <c r="A20" s="14" t="inlineStr">
        <is>
          <t>Recruitment</t>
        </is>
      </c>
      <c r="B20" s="11">
        <f>'ABA P&amp;L'!$AA22</f>
        <v/>
      </c>
      <c r="C20" s="11">
        <f>'BK P&amp;L'!$AA22</f>
        <v/>
      </c>
      <c r="D20" s="11">
        <f>'BW P&amp;L'!$AA22</f>
        <v/>
      </c>
      <c r="E20" s="11">
        <f>'CED P&amp;L'!$AA22</f>
        <v/>
      </c>
      <c r="F20" s="11">
        <f>'HB P&amp;L'!$AA22</f>
        <v/>
      </c>
      <c r="G20" s="11">
        <f>'KIN P&amp;L'!$AA22</f>
        <v/>
      </c>
      <c r="H20" s="11">
        <f>'MER P&amp;L'!$AA22</f>
        <v/>
      </c>
      <c r="I20" s="11">
        <f>'SST P&amp;L'!$AA22</f>
        <v/>
      </c>
      <c r="J20" s="11">
        <f>'HDN P&amp;L'!$AA22</f>
        <v/>
      </c>
      <c r="K20" s="11">
        <f>'NDN P&amp;L'!$AA22</f>
        <v/>
      </c>
      <c r="L20" s="11">
        <f>'SDN P&amp;L'!$AA22</f>
        <v/>
      </c>
      <c r="M20" s="11">
        <f>'LE P&amp;L'!$AA22</f>
        <v/>
      </c>
      <c r="N20" s="11">
        <f>'WH P&amp;L'!$AA22</f>
        <v/>
      </c>
      <c r="O20" s="11">
        <f>'HS P&amp;L'!$AA22</f>
        <v/>
      </c>
      <c r="P20" s="11">
        <f>'FH P&amp;L'!$AA22</f>
        <v/>
      </c>
      <c r="Q20" s="11">
        <f>'HAB P&amp;L'!$AA22</f>
        <v/>
      </c>
      <c r="R20" s="11">
        <f>'SALT P&amp;L'!$AA22</f>
        <v/>
      </c>
      <c r="S20" s="11">
        <f>'KNL HO P&amp;L'!$AA22+'CCL HO P&amp;L'!$AA22+'YBHN HO P&amp;L'!$AA22+'YBN HO P&amp;L'!$AA22+'Moe2 P&amp;L'!$AA22</f>
        <v/>
      </c>
      <c r="T20" s="93">
        <f>'GROUP TOTALS MONTHLY P&amp;L'!$AA22</f>
        <v/>
      </c>
      <c r="U20" s="94">
        <f>SUM(B20:S20)-T20</f>
        <v/>
      </c>
    </row>
    <row r="21">
      <c r="A21" s="14" t="inlineStr">
        <is>
          <t>Rewards &amp; Recognition</t>
        </is>
      </c>
      <c r="B21" s="11">
        <f>'ABA P&amp;L'!$AA23</f>
        <v/>
      </c>
      <c r="C21" s="11">
        <f>'BK P&amp;L'!$AA23</f>
        <v/>
      </c>
      <c r="D21" s="11">
        <f>'BW P&amp;L'!$AA23</f>
        <v/>
      </c>
      <c r="E21" s="11">
        <f>'CED P&amp;L'!$AA23</f>
        <v/>
      </c>
      <c r="F21" s="11">
        <f>'HB P&amp;L'!$AA23</f>
        <v/>
      </c>
      <c r="G21" s="11">
        <f>'KIN P&amp;L'!$AA23</f>
        <v/>
      </c>
      <c r="H21" s="11">
        <f>'MER P&amp;L'!$AA23</f>
        <v/>
      </c>
      <c r="I21" s="11">
        <f>'SST P&amp;L'!$AA23</f>
        <v/>
      </c>
      <c r="J21" s="11">
        <f>'HDN P&amp;L'!$AA23</f>
        <v/>
      </c>
      <c r="K21" s="11">
        <f>'NDN P&amp;L'!$AA23</f>
        <v/>
      </c>
      <c r="L21" s="11">
        <f>'SDN P&amp;L'!$AA23</f>
        <v/>
      </c>
      <c r="M21" s="11">
        <f>'LE P&amp;L'!$AA23</f>
        <v/>
      </c>
      <c r="N21" s="11">
        <f>'WH P&amp;L'!$AA23</f>
        <v/>
      </c>
      <c r="O21" s="11">
        <f>'HS P&amp;L'!$AA23</f>
        <v/>
      </c>
      <c r="P21" s="11">
        <f>'FH P&amp;L'!$AA23</f>
        <v/>
      </c>
      <c r="Q21" s="11">
        <f>'HAB P&amp;L'!$AA23</f>
        <v/>
      </c>
      <c r="R21" s="11">
        <f>'SALT P&amp;L'!$AA23</f>
        <v/>
      </c>
      <c r="S21" s="11">
        <f>'KNL HO P&amp;L'!$AA23+'CCL HO P&amp;L'!$AA23+'YBHN HO P&amp;L'!$AA23+'YBN HO P&amp;L'!$AA23+'Moe2 P&amp;L'!$AA23</f>
        <v/>
      </c>
      <c r="T21" s="93">
        <f>'GROUP TOTALS MONTHLY P&amp;L'!$AA23</f>
        <v/>
      </c>
      <c r="U21" s="94">
        <f>SUM(B21:S21)-T21</f>
        <v/>
      </c>
    </row>
    <row r="22">
      <c r="A22" s="14" t="inlineStr">
        <is>
          <t>Temps</t>
        </is>
      </c>
      <c r="B22" s="11">
        <f>'ABA P&amp;L'!$AA24</f>
        <v/>
      </c>
      <c r="C22" s="11">
        <f>'BK P&amp;L'!$AA24</f>
        <v/>
      </c>
      <c r="D22" s="11">
        <f>'BW P&amp;L'!$AA24</f>
        <v/>
      </c>
      <c r="E22" s="11">
        <f>'CED P&amp;L'!$AA24</f>
        <v/>
      </c>
      <c r="F22" s="11">
        <f>'HB P&amp;L'!$AA24</f>
        <v/>
      </c>
      <c r="G22" s="11">
        <f>'KIN P&amp;L'!$AA24</f>
        <v/>
      </c>
      <c r="H22" s="11">
        <f>'MER P&amp;L'!$AA24</f>
        <v/>
      </c>
      <c r="I22" s="11">
        <f>'SST P&amp;L'!$AA24</f>
        <v/>
      </c>
      <c r="J22" s="11">
        <f>'HDN P&amp;L'!$AA24</f>
        <v/>
      </c>
      <c r="K22" s="11">
        <f>'NDN P&amp;L'!$AA24</f>
        <v/>
      </c>
      <c r="L22" s="11">
        <f>'SDN P&amp;L'!$AA24</f>
        <v/>
      </c>
      <c r="M22" s="11">
        <f>'LE P&amp;L'!$AA24</f>
        <v/>
      </c>
      <c r="N22" s="11">
        <f>'WH P&amp;L'!$AA24</f>
        <v/>
      </c>
      <c r="O22" s="11">
        <f>'HS P&amp;L'!$AA24</f>
        <v/>
      </c>
      <c r="P22" s="11">
        <f>'FH P&amp;L'!$AA24</f>
        <v/>
      </c>
      <c r="Q22" s="11">
        <f>'HAB P&amp;L'!$AA24</f>
        <v/>
      </c>
      <c r="R22" s="11">
        <f>'SALT P&amp;L'!$AA24</f>
        <v/>
      </c>
      <c r="S22" s="11">
        <f>'KNL HO P&amp;L'!$AA24+'CCL HO P&amp;L'!$AA24+'YBHN HO P&amp;L'!$AA24+'YBN HO P&amp;L'!$AA24+'Moe2 P&amp;L'!$AA24</f>
        <v/>
      </c>
      <c r="T22" s="93">
        <f>'GROUP TOTALS MONTHLY P&amp;L'!$AA24</f>
        <v/>
      </c>
      <c r="U22" s="94">
        <f>SUM(B22:S22)-T22</f>
        <v/>
      </c>
    </row>
    <row r="23">
      <c r="A23" s="6" t="inlineStr">
        <is>
          <t>Total Personnel</t>
        </is>
      </c>
      <c r="B23" s="7">
        <f>'ABA P&amp;L'!$AA25</f>
        <v/>
      </c>
      <c r="C23" s="7">
        <f>'BK P&amp;L'!$AA25</f>
        <v/>
      </c>
      <c r="D23" s="7">
        <f>'BW P&amp;L'!$AA25</f>
        <v/>
      </c>
      <c r="E23" s="7">
        <f>'CED P&amp;L'!$AA25</f>
        <v/>
      </c>
      <c r="F23" s="7">
        <f>'HB P&amp;L'!$AA25</f>
        <v/>
      </c>
      <c r="G23" s="7">
        <f>'KIN P&amp;L'!$AA25</f>
        <v/>
      </c>
      <c r="H23" s="7">
        <f>'MER P&amp;L'!$AA25</f>
        <v/>
      </c>
      <c r="I23" s="7">
        <f>'SST P&amp;L'!$AA25</f>
        <v/>
      </c>
      <c r="J23" s="7">
        <f>'HDN P&amp;L'!$AA25</f>
        <v/>
      </c>
      <c r="K23" s="7">
        <f>'NDN P&amp;L'!$AA25</f>
        <v/>
      </c>
      <c r="L23" s="7">
        <f>'SDN P&amp;L'!$AA25</f>
        <v/>
      </c>
      <c r="M23" s="7">
        <f>'LE P&amp;L'!$AA25</f>
        <v/>
      </c>
      <c r="N23" s="7">
        <f>'WH P&amp;L'!$AA25</f>
        <v/>
      </c>
      <c r="O23" s="7">
        <f>'HS P&amp;L'!$AA25</f>
        <v/>
      </c>
      <c r="P23" s="7">
        <f>'FH P&amp;L'!$AA25</f>
        <v/>
      </c>
      <c r="Q23" s="7">
        <f>'HAB P&amp;L'!$AA25</f>
        <v/>
      </c>
      <c r="R23" s="7">
        <f>'SALT P&amp;L'!$AA25</f>
        <v/>
      </c>
      <c r="S23" s="7">
        <f>'KNL HO P&amp;L'!$AA25+'CCL HO P&amp;L'!$AA25+'YBHN HO P&amp;L'!$AA25+'YBN HO P&amp;L'!$AA25+'Moe2 P&amp;L'!$AA25</f>
        <v/>
      </c>
      <c r="T23" s="92">
        <f>'GROUP TOTALS MONTHLY P&amp;L'!$AA25</f>
        <v/>
      </c>
      <c r="U23" s="94">
        <f>SUM(B23:S23)-T23</f>
        <v/>
      </c>
    </row>
    <row r="24">
      <c r="A24" s="8" t="inlineStr">
        <is>
          <t>Childcare</t>
        </is>
      </c>
      <c r="B24" s="9">
        <f>'ABA P&amp;L'!$AA26</f>
        <v/>
      </c>
      <c r="C24" s="9">
        <f>'BK P&amp;L'!$AA26</f>
        <v/>
      </c>
      <c r="D24" s="9">
        <f>'BW P&amp;L'!$AA26</f>
        <v/>
      </c>
      <c r="E24" s="9">
        <f>'CED P&amp;L'!$AA26</f>
        <v/>
      </c>
      <c r="F24" s="9">
        <f>'HB P&amp;L'!$AA26</f>
        <v/>
      </c>
      <c r="G24" s="9">
        <f>'KIN P&amp;L'!$AA26</f>
        <v/>
      </c>
      <c r="H24" s="9">
        <f>'MER P&amp;L'!$AA26</f>
        <v/>
      </c>
      <c r="I24" s="9">
        <f>'SST P&amp;L'!$AA26</f>
        <v/>
      </c>
      <c r="J24" s="9">
        <f>'HDN P&amp;L'!$AA26</f>
        <v/>
      </c>
      <c r="K24" s="9">
        <f>'NDN P&amp;L'!$AA26</f>
        <v/>
      </c>
      <c r="L24" s="9">
        <f>'SDN P&amp;L'!$AA26</f>
        <v/>
      </c>
      <c r="M24" s="9">
        <f>'LE P&amp;L'!$AA26</f>
        <v/>
      </c>
      <c r="N24" s="9">
        <f>'WH P&amp;L'!$AA26</f>
        <v/>
      </c>
      <c r="O24" s="9">
        <f>'HS P&amp;L'!$AA26</f>
        <v/>
      </c>
      <c r="P24" s="9">
        <f>'FH P&amp;L'!$AA26</f>
        <v/>
      </c>
      <c r="Q24" s="9">
        <f>'HAB P&amp;L'!$AA26</f>
        <v/>
      </c>
      <c r="R24" s="9">
        <f>'SALT P&amp;L'!$AA26</f>
        <v/>
      </c>
      <c r="S24" s="9">
        <f>'KNL HO P&amp;L'!$AA26+'CCL HO P&amp;L'!$AA26+'YBHN HO P&amp;L'!$AA26+'YBN HO P&amp;L'!$AA26+'Moe2 P&amp;L'!$AA26</f>
        <v/>
      </c>
      <c r="T24" s="91">
        <f>'GROUP TOTALS MONTHLY P&amp;L'!$AA26</f>
        <v/>
      </c>
      <c r="U24" s="94">
        <f>SUM(B24:S24)-T24</f>
        <v/>
      </c>
    </row>
    <row r="25">
      <c r="A25" s="14" t="inlineStr">
        <is>
          <t>Catering Costs</t>
        </is>
      </c>
      <c r="B25" s="11">
        <f>'ABA P&amp;L'!$AA27</f>
        <v/>
      </c>
      <c r="C25" s="11">
        <f>'BK P&amp;L'!$AA27</f>
        <v/>
      </c>
      <c r="D25" s="11">
        <f>'BW P&amp;L'!$AA27</f>
        <v/>
      </c>
      <c r="E25" s="11">
        <f>'CED P&amp;L'!$AA27</f>
        <v/>
      </c>
      <c r="F25" s="11">
        <f>'HB P&amp;L'!$AA27</f>
        <v/>
      </c>
      <c r="G25" s="11">
        <f>'KIN P&amp;L'!$AA27</f>
        <v/>
      </c>
      <c r="H25" s="11">
        <f>'MER P&amp;L'!$AA27</f>
        <v/>
      </c>
      <c r="I25" s="11">
        <f>'SST P&amp;L'!$AA27</f>
        <v/>
      </c>
      <c r="J25" s="11">
        <f>'HDN P&amp;L'!$AA27</f>
        <v/>
      </c>
      <c r="K25" s="11">
        <f>'NDN P&amp;L'!$AA27</f>
        <v/>
      </c>
      <c r="L25" s="11">
        <f>'SDN P&amp;L'!$AA27</f>
        <v/>
      </c>
      <c r="M25" s="11">
        <f>'LE P&amp;L'!$AA27</f>
        <v/>
      </c>
      <c r="N25" s="11">
        <f>'WH P&amp;L'!$AA27</f>
        <v/>
      </c>
      <c r="O25" s="11">
        <f>'HS P&amp;L'!$AA27</f>
        <v/>
      </c>
      <c r="P25" s="11">
        <f>'FH P&amp;L'!$AA27</f>
        <v/>
      </c>
      <c r="Q25" s="11">
        <f>'HAB P&amp;L'!$AA27</f>
        <v/>
      </c>
      <c r="R25" s="11">
        <f>'SALT P&amp;L'!$AA27</f>
        <v/>
      </c>
      <c r="S25" s="11">
        <f>'KNL HO P&amp;L'!$AA27+'CCL HO P&amp;L'!$AA27+'YBHN HO P&amp;L'!$AA27+'YBN HO P&amp;L'!$AA27+'Moe2 P&amp;L'!$AA27</f>
        <v/>
      </c>
      <c r="T25" s="93">
        <f>'GROUP TOTALS MONTHLY P&amp;L'!$AA27</f>
        <v/>
      </c>
      <c r="U25" s="94">
        <f>SUM(B25:S25)-T25</f>
        <v/>
      </c>
    </row>
    <row r="26">
      <c r="A26" s="14" t="inlineStr">
        <is>
          <t>Toys and Games</t>
        </is>
      </c>
      <c r="B26" s="11">
        <f>'ABA P&amp;L'!$AA28</f>
        <v/>
      </c>
      <c r="C26" s="11">
        <f>'BK P&amp;L'!$AA28</f>
        <v/>
      </c>
      <c r="D26" s="11">
        <f>'BW P&amp;L'!$AA28</f>
        <v/>
      </c>
      <c r="E26" s="11">
        <f>'CED P&amp;L'!$AA28</f>
        <v/>
      </c>
      <c r="F26" s="11">
        <f>'HB P&amp;L'!$AA28</f>
        <v/>
      </c>
      <c r="G26" s="11">
        <f>'KIN P&amp;L'!$AA28</f>
        <v/>
      </c>
      <c r="H26" s="11">
        <f>'MER P&amp;L'!$AA28</f>
        <v/>
      </c>
      <c r="I26" s="11">
        <f>'SST P&amp;L'!$AA28</f>
        <v/>
      </c>
      <c r="J26" s="11">
        <f>'HDN P&amp;L'!$AA28</f>
        <v/>
      </c>
      <c r="K26" s="11">
        <f>'NDN P&amp;L'!$AA28</f>
        <v/>
      </c>
      <c r="L26" s="11">
        <f>'SDN P&amp;L'!$AA28</f>
        <v/>
      </c>
      <c r="M26" s="11">
        <f>'LE P&amp;L'!$AA28</f>
        <v/>
      </c>
      <c r="N26" s="11">
        <f>'WH P&amp;L'!$AA28</f>
        <v/>
      </c>
      <c r="O26" s="11">
        <f>'HS P&amp;L'!$AA28</f>
        <v/>
      </c>
      <c r="P26" s="11">
        <f>'FH P&amp;L'!$AA28</f>
        <v/>
      </c>
      <c r="Q26" s="11">
        <f>'HAB P&amp;L'!$AA28</f>
        <v/>
      </c>
      <c r="R26" s="11">
        <f>'SALT P&amp;L'!$AA28</f>
        <v/>
      </c>
      <c r="S26" s="11">
        <f>'KNL HO P&amp;L'!$AA28+'CCL HO P&amp;L'!$AA28+'YBHN HO P&amp;L'!$AA28+'YBN HO P&amp;L'!$AA28+'Moe2 P&amp;L'!$AA28</f>
        <v/>
      </c>
      <c r="T26" s="93">
        <f>'GROUP TOTALS MONTHLY P&amp;L'!$AA28</f>
        <v/>
      </c>
      <c r="U26" s="94">
        <f>SUM(B26:S26)-T26</f>
        <v/>
      </c>
    </row>
    <row r="27">
      <c r="A27" s="14" t="inlineStr">
        <is>
          <t>Art Materials</t>
        </is>
      </c>
      <c r="B27" s="11">
        <f>'ABA P&amp;L'!$AA29</f>
        <v/>
      </c>
      <c r="C27" s="11">
        <f>'BK P&amp;L'!$AA29</f>
        <v/>
      </c>
      <c r="D27" s="11">
        <f>'BW P&amp;L'!$AA29</f>
        <v/>
      </c>
      <c r="E27" s="11">
        <f>'CED P&amp;L'!$AA29</f>
        <v/>
      </c>
      <c r="F27" s="11">
        <f>'HB P&amp;L'!$AA29</f>
        <v/>
      </c>
      <c r="G27" s="11">
        <f>'KIN P&amp;L'!$AA29</f>
        <v/>
      </c>
      <c r="H27" s="11">
        <f>'MER P&amp;L'!$AA29</f>
        <v/>
      </c>
      <c r="I27" s="11">
        <f>'SST P&amp;L'!$AA29</f>
        <v/>
      </c>
      <c r="J27" s="11">
        <f>'HDN P&amp;L'!$AA29</f>
        <v/>
      </c>
      <c r="K27" s="11">
        <f>'NDN P&amp;L'!$AA29</f>
        <v/>
      </c>
      <c r="L27" s="11">
        <f>'SDN P&amp;L'!$AA29</f>
        <v/>
      </c>
      <c r="M27" s="11">
        <f>'LE P&amp;L'!$AA29</f>
        <v/>
      </c>
      <c r="N27" s="11">
        <f>'WH P&amp;L'!$AA29</f>
        <v/>
      </c>
      <c r="O27" s="11">
        <f>'HS P&amp;L'!$AA29</f>
        <v/>
      </c>
      <c r="P27" s="11">
        <f>'FH P&amp;L'!$AA29</f>
        <v/>
      </c>
      <c r="Q27" s="11">
        <f>'HAB P&amp;L'!$AA29</f>
        <v/>
      </c>
      <c r="R27" s="11">
        <f>'SALT P&amp;L'!$AA29</f>
        <v/>
      </c>
      <c r="S27" s="11">
        <f>'KNL HO P&amp;L'!$AA29+'CCL HO P&amp;L'!$AA29+'YBHN HO P&amp;L'!$AA29+'YBN HO P&amp;L'!$AA29+'Moe2 P&amp;L'!$AA29</f>
        <v/>
      </c>
      <c r="T27" s="93">
        <f>'GROUP TOTALS MONTHLY P&amp;L'!$AA29</f>
        <v/>
      </c>
      <c r="U27" s="94">
        <f>SUM(B27:S27)-T27</f>
        <v/>
      </c>
    </row>
    <row r="28">
      <c r="A28" s="14" t="inlineStr">
        <is>
          <t>Nursery Stationery</t>
        </is>
      </c>
      <c r="B28" s="11">
        <f>'ABA P&amp;L'!$AA30</f>
        <v/>
      </c>
      <c r="C28" s="11">
        <f>'BK P&amp;L'!$AA30</f>
        <v/>
      </c>
      <c r="D28" s="11">
        <f>'BW P&amp;L'!$AA30</f>
        <v/>
      </c>
      <c r="E28" s="11">
        <f>'CED P&amp;L'!$AA30</f>
        <v/>
      </c>
      <c r="F28" s="11">
        <f>'HB P&amp;L'!$AA30</f>
        <v/>
      </c>
      <c r="G28" s="11">
        <f>'KIN P&amp;L'!$AA30</f>
        <v/>
      </c>
      <c r="H28" s="11">
        <f>'MER P&amp;L'!$AA30</f>
        <v/>
      </c>
      <c r="I28" s="11">
        <f>'SST P&amp;L'!$AA30</f>
        <v/>
      </c>
      <c r="J28" s="11">
        <f>'HDN P&amp;L'!$AA30</f>
        <v/>
      </c>
      <c r="K28" s="11">
        <f>'NDN P&amp;L'!$AA30</f>
        <v/>
      </c>
      <c r="L28" s="11">
        <f>'SDN P&amp;L'!$AA30</f>
        <v/>
      </c>
      <c r="M28" s="11">
        <f>'LE P&amp;L'!$AA30</f>
        <v/>
      </c>
      <c r="N28" s="11">
        <f>'WH P&amp;L'!$AA30</f>
        <v/>
      </c>
      <c r="O28" s="11">
        <f>'HS P&amp;L'!$AA30</f>
        <v/>
      </c>
      <c r="P28" s="11">
        <f>'FH P&amp;L'!$AA30</f>
        <v/>
      </c>
      <c r="Q28" s="11">
        <f>'HAB P&amp;L'!$AA30</f>
        <v/>
      </c>
      <c r="R28" s="11">
        <f>'SALT P&amp;L'!$AA30</f>
        <v/>
      </c>
      <c r="S28" s="11">
        <f>'KNL HO P&amp;L'!$AA30+'CCL HO P&amp;L'!$AA30+'YBHN HO P&amp;L'!$AA30+'YBN HO P&amp;L'!$AA30+'Moe2 P&amp;L'!$AA30</f>
        <v/>
      </c>
      <c r="T28" s="93">
        <f>'GROUP TOTALS MONTHLY P&amp;L'!$AA30</f>
        <v/>
      </c>
      <c r="U28" s="94">
        <f>SUM(B28:S28)-T28</f>
        <v/>
      </c>
    </row>
    <row r="29">
      <c r="A29" s="14" t="inlineStr">
        <is>
          <t>Nursery Equipment</t>
        </is>
      </c>
      <c r="B29" s="11">
        <f>'ABA P&amp;L'!$AA31</f>
        <v/>
      </c>
      <c r="C29" s="11">
        <f>'BK P&amp;L'!$AA31</f>
        <v/>
      </c>
      <c r="D29" s="11">
        <f>'BW P&amp;L'!$AA31</f>
        <v/>
      </c>
      <c r="E29" s="11">
        <f>'CED P&amp;L'!$AA31</f>
        <v/>
      </c>
      <c r="F29" s="11">
        <f>'HB P&amp;L'!$AA31</f>
        <v/>
      </c>
      <c r="G29" s="11">
        <f>'KIN P&amp;L'!$AA31</f>
        <v/>
      </c>
      <c r="H29" s="11">
        <f>'MER P&amp;L'!$AA31</f>
        <v/>
      </c>
      <c r="I29" s="11">
        <f>'SST P&amp;L'!$AA31</f>
        <v/>
      </c>
      <c r="J29" s="11">
        <f>'HDN P&amp;L'!$AA31</f>
        <v/>
      </c>
      <c r="K29" s="11">
        <f>'NDN P&amp;L'!$AA31</f>
        <v/>
      </c>
      <c r="L29" s="11">
        <f>'SDN P&amp;L'!$AA31</f>
        <v/>
      </c>
      <c r="M29" s="11">
        <f>'LE P&amp;L'!$AA31</f>
        <v/>
      </c>
      <c r="N29" s="11">
        <f>'WH P&amp;L'!$AA31</f>
        <v/>
      </c>
      <c r="O29" s="11">
        <f>'HS P&amp;L'!$AA31</f>
        <v/>
      </c>
      <c r="P29" s="11">
        <f>'FH P&amp;L'!$AA31</f>
        <v/>
      </c>
      <c r="Q29" s="11">
        <f>'HAB P&amp;L'!$AA31</f>
        <v/>
      </c>
      <c r="R29" s="11">
        <f>'SALT P&amp;L'!$AA31</f>
        <v/>
      </c>
      <c r="S29" s="11">
        <f>'KNL HO P&amp;L'!$AA31+'CCL HO P&amp;L'!$AA31+'YBHN HO P&amp;L'!$AA31+'YBN HO P&amp;L'!$AA31+'Moe2 P&amp;L'!$AA31</f>
        <v/>
      </c>
      <c r="T29" s="93">
        <f>'GROUP TOTALS MONTHLY P&amp;L'!$AA31</f>
        <v/>
      </c>
      <c r="U29" s="94">
        <f>SUM(B29:S29)-T29</f>
        <v/>
      </c>
    </row>
    <row r="30">
      <c r="A30" s="14" t="inlineStr">
        <is>
          <t>Nursery Consumables</t>
        </is>
      </c>
      <c r="B30" s="11">
        <f>'ABA P&amp;L'!$AA32</f>
        <v/>
      </c>
      <c r="C30" s="11">
        <f>'BK P&amp;L'!$AA32</f>
        <v/>
      </c>
      <c r="D30" s="11">
        <f>'BW P&amp;L'!$AA32</f>
        <v/>
      </c>
      <c r="E30" s="11">
        <f>'CED P&amp;L'!$AA32</f>
        <v/>
      </c>
      <c r="F30" s="11">
        <f>'HB P&amp;L'!$AA32</f>
        <v/>
      </c>
      <c r="G30" s="11">
        <f>'KIN P&amp;L'!$AA32</f>
        <v/>
      </c>
      <c r="H30" s="11">
        <f>'MER P&amp;L'!$AA32</f>
        <v/>
      </c>
      <c r="I30" s="11">
        <f>'SST P&amp;L'!$AA32</f>
        <v/>
      </c>
      <c r="J30" s="11">
        <f>'HDN P&amp;L'!$AA32</f>
        <v/>
      </c>
      <c r="K30" s="11">
        <f>'NDN P&amp;L'!$AA32</f>
        <v/>
      </c>
      <c r="L30" s="11">
        <f>'SDN P&amp;L'!$AA32</f>
        <v/>
      </c>
      <c r="M30" s="11">
        <f>'LE P&amp;L'!$AA32</f>
        <v/>
      </c>
      <c r="N30" s="11">
        <f>'WH P&amp;L'!$AA32</f>
        <v/>
      </c>
      <c r="O30" s="11">
        <f>'HS P&amp;L'!$AA32</f>
        <v/>
      </c>
      <c r="P30" s="11">
        <f>'FH P&amp;L'!$AA32</f>
        <v/>
      </c>
      <c r="Q30" s="11">
        <f>'HAB P&amp;L'!$AA32</f>
        <v/>
      </c>
      <c r="R30" s="11">
        <f>'SALT P&amp;L'!$AA32</f>
        <v/>
      </c>
      <c r="S30" s="11">
        <f>'KNL HO P&amp;L'!$AA32+'CCL HO P&amp;L'!$AA32+'YBHN HO P&amp;L'!$AA32+'YBN HO P&amp;L'!$AA32+'Moe2 P&amp;L'!$AA32</f>
        <v/>
      </c>
      <c r="T30" s="93">
        <f>'GROUP TOTALS MONTHLY P&amp;L'!$AA32</f>
        <v/>
      </c>
      <c r="U30" s="94">
        <f>SUM(B30:S30)-T30</f>
        <v/>
      </c>
    </row>
    <row r="31">
      <c r="A31" s="14" t="inlineStr">
        <is>
          <t>Miscellaneous Child Care</t>
        </is>
      </c>
      <c r="B31" s="11">
        <f>'ABA P&amp;L'!$AA33</f>
        <v/>
      </c>
      <c r="C31" s="11">
        <f>'BK P&amp;L'!$AA33</f>
        <v/>
      </c>
      <c r="D31" s="11">
        <f>'BW P&amp;L'!$AA33</f>
        <v/>
      </c>
      <c r="E31" s="11">
        <f>'CED P&amp;L'!$AA33</f>
        <v/>
      </c>
      <c r="F31" s="11">
        <f>'HB P&amp;L'!$AA33</f>
        <v/>
      </c>
      <c r="G31" s="11">
        <f>'KIN P&amp;L'!$AA33</f>
        <v/>
      </c>
      <c r="H31" s="11">
        <f>'MER P&amp;L'!$AA33</f>
        <v/>
      </c>
      <c r="I31" s="11">
        <f>'SST P&amp;L'!$AA33</f>
        <v/>
      </c>
      <c r="J31" s="11">
        <f>'HDN P&amp;L'!$AA33</f>
        <v/>
      </c>
      <c r="K31" s="11">
        <f>'NDN P&amp;L'!$AA33</f>
        <v/>
      </c>
      <c r="L31" s="11">
        <f>'SDN P&amp;L'!$AA33</f>
        <v/>
      </c>
      <c r="M31" s="11">
        <f>'LE P&amp;L'!$AA33</f>
        <v/>
      </c>
      <c r="N31" s="11">
        <f>'WH P&amp;L'!$AA33</f>
        <v/>
      </c>
      <c r="O31" s="11">
        <f>'HS P&amp;L'!$AA33</f>
        <v/>
      </c>
      <c r="P31" s="11">
        <f>'FH P&amp;L'!$AA33</f>
        <v/>
      </c>
      <c r="Q31" s="11">
        <f>'HAB P&amp;L'!$AA33</f>
        <v/>
      </c>
      <c r="R31" s="11">
        <f>'SALT P&amp;L'!$AA33</f>
        <v/>
      </c>
      <c r="S31" s="11">
        <f>'KNL HO P&amp;L'!$AA33+'CCL HO P&amp;L'!$AA33+'YBHN HO P&amp;L'!$AA33+'YBN HO P&amp;L'!$AA33+'Moe2 P&amp;L'!$AA33</f>
        <v/>
      </c>
      <c r="T31" s="93">
        <f>'GROUP TOTALS MONTHLY P&amp;L'!$AA33</f>
        <v/>
      </c>
      <c r="U31" s="94">
        <f>SUM(B31:S31)-T31</f>
        <v/>
      </c>
    </row>
    <row r="32">
      <c r="A32" s="6" t="inlineStr">
        <is>
          <t>Total Childcare Costs</t>
        </is>
      </c>
      <c r="B32" s="7">
        <f>'ABA P&amp;L'!$AA34</f>
        <v/>
      </c>
      <c r="C32" s="7">
        <f>'BK P&amp;L'!$AA34</f>
        <v/>
      </c>
      <c r="D32" s="7">
        <f>'BW P&amp;L'!$AA34</f>
        <v/>
      </c>
      <c r="E32" s="7">
        <f>'CED P&amp;L'!$AA34</f>
        <v/>
      </c>
      <c r="F32" s="7">
        <f>'HB P&amp;L'!$AA34</f>
        <v/>
      </c>
      <c r="G32" s="7">
        <f>'KIN P&amp;L'!$AA34</f>
        <v/>
      </c>
      <c r="H32" s="7">
        <f>'MER P&amp;L'!$AA34</f>
        <v/>
      </c>
      <c r="I32" s="7">
        <f>'SST P&amp;L'!$AA34</f>
        <v/>
      </c>
      <c r="J32" s="7">
        <f>'HDN P&amp;L'!$AA34</f>
        <v/>
      </c>
      <c r="K32" s="7">
        <f>'NDN P&amp;L'!$AA34</f>
        <v/>
      </c>
      <c r="L32" s="7">
        <f>'SDN P&amp;L'!$AA34</f>
        <v/>
      </c>
      <c r="M32" s="7">
        <f>'LE P&amp;L'!$AA34</f>
        <v/>
      </c>
      <c r="N32" s="7">
        <f>'WH P&amp;L'!$AA34</f>
        <v/>
      </c>
      <c r="O32" s="7">
        <f>'HS P&amp;L'!$AA34</f>
        <v/>
      </c>
      <c r="P32" s="7">
        <f>'FH P&amp;L'!$AA34</f>
        <v/>
      </c>
      <c r="Q32" s="7">
        <f>'HAB P&amp;L'!$AA34</f>
        <v/>
      </c>
      <c r="R32" s="7">
        <f>'SALT P&amp;L'!$AA34</f>
        <v/>
      </c>
      <c r="S32" s="7">
        <f>'KNL HO P&amp;L'!$AA34+'CCL HO P&amp;L'!$AA34+'YBHN HO P&amp;L'!$AA34+'YBN HO P&amp;L'!$AA34+'Moe2 P&amp;L'!$AA34</f>
        <v/>
      </c>
      <c r="T32" s="92">
        <f>'GROUP TOTALS MONTHLY P&amp;L'!$AA34</f>
        <v/>
      </c>
      <c r="U32" s="94">
        <f>SUM(B32:S32)-T32</f>
        <v/>
      </c>
    </row>
    <row r="33">
      <c r="A33" s="8" t="inlineStr">
        <is>
          <t>Premises &amp; Admin</t>
        </is>
      </c>
      <c r="B33" s="9">
        <f>'ABA P&amp;L'!$AA35</f>
        <v/>
      </c>
      <c r="C33" s="9">
        <f>'BK P&amp;L'!$AA35</f>
        <v/>
      </c>
      <c r="D33" s="9">
        <f>'BW P&amp;L'!$AA35</f>
        <v/>
      </c>
      <c r="E33" s="9">
        <f>'CED P&amp;L'!$AA35</f>
        <v/>
      </c>
      <c r="F33" s="9">
        <f>'HB P&amp;L'!$AA35</f>
        <v/>
      </c>
      <c r="G33" s="9">
        <f>'KIN P&amp;L'!$AA35</f>
        <v/>
      </c>
      <c r="H33" s="9">
        <f>'MER P&amp;L'!$AA35</f>
        <v/>
      </c>
      <c r="I33" s="9">
        <f>'SST P&amp;L'!$AA35</f>
        <v/>
      </c>
      <c r="J33" s="9">
        <f>'HDN P&amp;L'!$AA35</f>
        <v/>
      </c>
      <c r="K33" s="9">
        <f>'NDN P&amp;L'!$AA35</f>
        <v/>
      </c>
      <c r="L33" s="9">
        <f>'SDN P&amp;L'!$AA35</f>
        <v/>
      </c>
      <c r="M33" s="9">
        <f>'LE P&amp;L'!$AA35</f>
        <v/>
      </c>
      <c r="N33" s="9">
        <f>'WH P&amp;L'!$AA35</f>
        <v/>
      </c>
      <c r="O33" s="9">
        <f>'HS P&amp;L'!$AA35</f>
        <v/>
      </c>
      <c r="P33" s="9">
        <f>'FH P&amp;L'!$AA35</f>
        <v/>
      </c>
      <c r="Q33" s="9">
        <f>'HAB P&amp;L'!$AA35</f>
        <v/>
      </c>
      <c r="R33" s="9">
        <f>'SALT P&amp;L'!$AA35</f>
        <v/>
      </c>
      <c r="S33" s="9">
        <f>'KNL HO P&amp;L'!$AA35+'CCL HO P&amp;L'!$AA35+'YBHN HO P&amp;L'!$AA35+'YBN HO P&amp;L'!$AA35+'Moe2 P&amp;L'!$AA35</f>
        <v/>
      </c>
      <c r="T33" s="91">
        <f>'GROUP TOTALS MONTHLY P&amp;L'!$AA35</f>
        <v/>
      </c>
      <c r="U33" s="94">
        <f>SUM(B33:S33)-T33</f>
        <v/>
      </c>
    </row>
    <row r="34">
      <c r="A34" s="14" t="inlineStr">
        <is>
          <t>Rent</t>
        </is>
      </c>
      <c r="B34" s="11">
        <f>'ABA P&amp;L'!$AA36</f>
        <v/>
      </c>
      <c r="C34" s="11">
        <f>'BK P&amp;L'!$AA36</f>
        <v/>
      </c>
      <c r="D34" s="11">
        <f>'BW P&amp;L'!$AA36</f>
        <v/>
      </c>
      <c r="E34" s="11">
        <f>'CED P&amp;L'!$AA36</f>
        <v/>
      </c>
      <c r="F34" s="11">
        <f>'HB P&amp;L'!$AA36</f>
        <v/>
      </c>
      <c r="G34" s="11">
        <f>'KIN P&amp;L'!$AA36</f>
        <v/>
      </c>
      <c r="H34" s="11">
        <f>'MER P&amp;L'!$AA36</f>
        <v/>
      </c>
      <c r="I34" s="11">
        <f>'SST P&amp;L'!$AA36</f>
        <v/>
      </c>
      <c r="J34" s="11">
        <f>'HDN P&amp;L'!$AA36</f>
        <v/>
      </c>
      <c r="K34" s="11">
        <f>'NDN P&amp;L'!$AA36</f>
        <v/>
      </c>
      <c r="L34" s="11">
        <f>'SDN P&amp;L'!$AA36</f>
        <v/>
      </c>
      <c r="M34" s="11">
        <f>'LE P&amp;L'!$AA36</f>
        <v/>
      </c>
      <c r="N34" s="11">
        <f>'WH P&amp;L'!$AA36</f>
        <v/>
      </c>
      <c r="O34" s="11">
        <f>'HS P&amp;L'!$AA36</f>
        <v/>
      </c>
      <c r="P34" s="11">
        <f>'FH P&amp;L'!$AA36</f>
        <v/>
      </c>
      <c r="Q34" s="11">
        <f>'HAB P&amp;L'!$AA36</f>
        <v/>
      </c>
      <c r="R34" s="11">
        <f>'SALT P&amp;L'!$AA36</f>
        <v/>
      </c>
      <c r="S34" s="11">
        <f>'KNL HO P&amp;L'!$AA36+'CCL HO P&amp;L'!$AA36+'YBHN HO P&amp;L'!$AA36+'YBN HO P&amp;L'!$AA36+'Moe2 P&amp;L'!$AA36</f>
        <v/>
      </c>
      <c r="T34" s="93">
        <f>'GROUP TOTALS MONTHLY P&amp;L'!$AA36</f>
        <v/>
      </c>
      <c r="U34" s="94">
        <f>SUM(B34:S34)-T34</f>
        <v/>
      </c>
    </row>
    <row r="35">
      <c r="A35" s="14" t="inlineStr">
        <is>
          <t>Business Rates</t>
        </is>
      </c>
      <c r="B35" s="11">
        <f>'ABA P&amp;L'!$AA37</f>
        <v/>
      </c>
      <c r="C35" s="11">
        <f>'BK P&amp;L'!$AA37</f>
        <v/>
      </c>
      <c r="D35" s="11">
        <f>'BW P&amp;L'!$AA37</f>
        <v/>
      </c>
      <c r="E35" s="11">
        <f>'CED P&amp;L'!$AA37</f>
        <v/>
      </c>
      <c r="F35" s="11">
        <f>'HB P&amp;L'!$AA37</f>
        <v/>
      </c>
      <c r="G35" s="11">
        <f>'KIN P&amp;L'!$AA37</f>
        <v/>
      </c>
      <c r="H35" s="11">
        <f>'MER P&amp;L'!$AA37</f>
        <v/>
      </c>
      <c r="I35" s="11">
        <f>'SST P&amp;L'!$AA37</f>
        <v/>
      </c>
      <c r="J35" s="11">
        <f>'HDN P&amp;L'!$AA37</f>
        <v/>
      </c>
      <c r="K35" s="11">
        <f>'NDN P&amp;L'!$AA37</f>
        <v/>
      </c>
      <c r="L35" s="11">
        <f>'SDN P&amp;L'!$AA37</f>
        <v/>
      </c>
      <c r="M35" s="11">
        <f>'LE P&amp;L'!$AA37</f>
        <v/>
      </c>
      <c r="N35" s="11">
        <f>'WH P&amp;L'!$AA37</f>
        <v/>
      </c>
      <c r="O35" s="11">
        <f>'HS P&amp;L'!$AA37</f>
        <v/>
      </c>
      <c r="P35" s="11">
        <f>'FH P&amp;L'!$AA37</f>
        <v/>
      </c>
      <c r="Q35" s="11">
        <f>'HAB P&amp;L'!$AA37</f>
        <v/>
      </c>
      <c r="R35" s="11">
        <f>'SALT P&amp;L'!$AA37</f>
        <v/>
      </c>
      <c r="S35" s="11">
        <f>'KNL HO P&amp;L'!$AA37+'CCL HO P&amp;L'!$AA37+'YBHN HO P&amp;L'!$AA37+'YBN HO P&amp;L'!$AA37+'Moe2 P&amp;L'!$AA37</f>
        <v/>
      </c>
      <c r="T35" s="93">
        <f>'GROUP TOTALS MONTHLY P&amp;L'!$AA37</f>
        <v/>
      </c>
      <c r="U35" s="94">
        <f>SUM(B35:S35)-T35</f>
        <v/>
      </c>
    </row>
    <row r="36">
      <c r="A36" s="14" t="inlineStr">
        <is>
          <t>Utilities</t>
        </is>
      </c>
      <c r="B36" s="11">
        <f>'ABA P&amp;L'!$AA38</f>
        <v/>
      </c>
      <c r="C36" s="11">
        <f>'BK P&amp;L'!$AA38</f>
        <v/>
      </c>
      <c r="D36" s="11">
        <f>'BW P&amp;L'!$AA38</f>
        <v/>
      </c>
      <c r="E36" s="11">
        <f>'CED P&amp;L'!$AA38</f>
        <v/>
      </c>
      <c r="F36" s="11">
        <f>'HB P&amp;L'!$AA38</f>
        <v/>
      </c>
      <c r="G36" s="11">
        <f>'KIN P&amp;L'!$AA38</f>
        <v/>
      </c>
      <c r="H36" s="11">
        <f>'MER P&amp;L'!$AA38</f>
        <v/>
      </c>
      <c r="I36" s="11">
        <f>'SST P&amp;L'!$AA38</f>
        <v/>
      </c>
      <c r="J36" s="11">
        <f>'HDN P&amp;L'!$AA38</f>
        <v/>
      </c>
      <c r="K36" s="11">
        <f>'NDN P&amp;L'!$AA38</f>
        <v/>
      </c>
      <c r="L36" s="11">
        <f>'SDN P&amp;L'!$AA38</f>
        <v/>
      </c>
      <c r="M36" s="11">
        <f>'LE P&amp;L'!$AA38</f>
        <v/>
      </c>
      <c r="N36" s="11">
        <f>'WH P&amp;L'!$AA38</f>
        <v/>
      </c>
      <c r="O36" s="11">
        <f>'HS P&amp;L'!$AA38</f>
        <v/>
      </c>
      <c r="P36" s="11">
        <f>'FH P&amp;L'!$AA38</f>
        <v/>
      </c>
      <c r="Q36" s="11">
        <f>'HAB P&amp;L'!$AA38</f>
        <v/>
      </c>
      <c r="R36" s="11">
        <f>'SALT P&amp;L'!$AA38</f>
        <v/>
      </c>
      <c r="S36" s="11">
        <f>'KNL HO P&amp;L'!$AA38+'CCL HO P&amp;L'!$AA38+'YBHN HO P&amp;L'!$AA38+'YBN HO P&amp;L'!$AA38+'Moe2 P&amp;L'!$AA38</f>
        <v/>
      </c>
      <c r="T36" s="93">
        <f>'GROUP TOTALS MONTHLY P&amp;L'!$AA38</f>
        <v/>
      </c>
      <c r="U36" s="94">
        <f>SUM(B36:S36)-T36</f>
        <v/>
      </c>
    </row>
    <row r="37">
      <c r="A37" s="14" t="inlineStr">
        <is>
          <t>Repairs &amp; Maintenance</t>
        </is>
      </c>
      <c r="B37" s="11">
        <f>'ABA P&amp;L'!$AA39</f>
        <v/>
      </c>
      <c r="C37" s="11">
        <f>'BK P&amp;L'!$AA39</f>
        <v/>
      </c>
      <c r="D37" s="11">
        <f>'BW P&amp;L'!$AA39</f>
        <v/>
      </c>
      <c r="E37" s="11">
        <f>'CED P&amp;L'!$AA39</f>
        <v/>
      </c>
      <c r="F37" s="11">
        <f>'HB P&amp;L'!$AA39</f>
        <v/>
      </c>
      <c r="G37" s="11">
        <f>'KIN P&amp;L'!$AA39</f>
        <v/>
      </c>
      <c r="H37" s="11">
        <f>'MER P&amp;L'!$AA39</f>
        <v/>
      </c>
      <c r="I37" s="11">
        <f>'SST P&amp;L'!$AA39</f>
        <v/>
      </c>
      <c r="J37" s="11">
        <f>'HDN P&amp;L'!$AA39</f>
        <v/>
      </c>
      <c r="K37" s="11">
        <f>'NDN P&amp;L'!$AA39</f>
        <v/>
      </c>
      <c r="L37" s="11">
        <f>'SDN P&amp;L'!$AA39</f>
        <v/>
      </c>
      <c r="M37" s="11">
        <f>'LE P&amp;L'!$AA39</f>
        <v/>
      </c>
      <c r="N37" s="11">
        <f>'WH P&amp;L'!$AA39</f>
        <v/>
      </c>
      <c r="O37" s="11">
        <f>'HS P&amp;L'!$AA39</f>
        <v/>
      </c>
      <c r="P37" s="11">
        <f>'FH P&amp;L'!$AA39</f>
        <v/>
      </c>
      <c r="Q37" s="11">
        <f>'HAB P&amp;L'!$AA39</f>
        <v/>
      </c>
      <c r="R37" s="11">
        <f>'SALT P&amp;L'!$AA39</f>
        <v/>
      </c>
      <c r="S37" s="11">
        <f>'KNL HO P&amp;L'!$AA39+'CCL HO P&amp;L'!$AA39+'YBHN HO P&amp;L'!$AA39+'YBN HO P&amp;L'!$AA39+'Moe2 P&amp;L'!$AA39</f>
        <v/>
      </c>
      <c r="T37" s="93">
        <f>'GROUP TOTALS MONTHLY P&amp;L'!$AA39</f>
        <v/>
      </c>
      <c r="U37" s="94">
        <f>SUM(B37:S37)-T37</f>
        <v/>
      </c>
    </row>
    <row r="38">
      <c r="A38" s="14" t="inlineStr">
        <is>
          <t>Cleaning</t>
        </is>
      </c>
      <c r="B38" s="11">
        <f>'ABA P&amp;L'!$AA40</f>
        <v/>
      </c>
      <c r="C38" s="11">
        <f>'BK P&amp;L'!$AA40</f>
        <v/>
      </c>
      <c r="D38" s="11">
        <f>'BW P&amp;L'!$AA40</f>
        <v/>
      </c>
      <c r="E38" s="11">
        <f>'CED P&amp;L'!$AA40</f>
        <v/>
      </c>
      <c r="F38" s="11">
        <f>'HB P&amp;L'!$AA40</f>
        <v/>
      </c>
      <c r="G38" s="11">
        <f>'KIN P&amp;L'!$AA40</f>
        <v/>
      </c>
      <c r="H38" s="11">
        <f>'MER P&amp;L'!$AA40</f>
        <v/>
      </c>
      <c r="I38" s="11">
        <f>'SST P&amp;L'!$AA40</f>
        <v/>
      </c>
      <c r="J38" s="11">
        <f>'HDN P&amp;L'!$AA40</f>
        <v/>
      </c>
      <c r="K38" s="11">
        <f>'NDN P&amp;L'!$AA40</f>
        <v/>
      </c>
      <c r="L38" s="11">
        <f>'SDN P&amp;L'!$AA40</f>
        <v/>
      </c>
      <c r="M38" s="11">
        <f>'LE P&amp;L'!$AA40</f>
        <v/>
      </c>
      <c r="N38" s="11">
        <f>'WH P&amp;L'!$AA40</f>
        <v/>
      </c>
      <c r="O38" s="11">
        <f>'HS P&amp;L'!$AA40</f>
        <v/>
      </c>
      <c r="P38" s="11">
        <f>'FH P&amp;L'!$AA40</f>
        <v/>
      </c>
      <c r="Q38" s="11">
        <f>'HAB P&amp;L'!$AA40</f>
        <v/>
      </c>
      <c r="R38" s="11">
        <f>'SALT P&amp;L'!$AA40</f>
        <v/>
      </c>
      <c r="S38" s="11">
        <f>'KNL HO P&amp;L'!$AA40+'CCL HO P&amp;L'!$AA40+'YBHN HO P&amp;L'!$AA40+'YBN HO P&amp;L'!$AA40+'Moe2 P&amp;L'!$AA40</f>
        <v/>
      </c>
      <c r="T38" s="93">
        <f>'GROUP TOTALS MONTHLY P&amp;L'!$AA40</f>
        <v/>
      </c>
      <c r="U38" s="94">
        <f>SUM(B38:S38)-T38</f>
        <v/>
      </c>
    </row>
    <row r="39">
      <c r="A39" s="14" t="inlineStr">
        <is>
          <t>Waste Disposal</t>
        </is>
      </c>
      <c r="B39" s="11">
        <f>'ABA P&amp;L'!$AA41</f>
        <v/>
      </c>
      <c r="C39" s="11">
        <f>'BK P&amp;L'!$AA41</f>
        <v/>
      </c>
      <c r="D39" s="11">
        <f>'BW P&amp;L'!$AA41</f>
        <v/>
      </c>
      <c r="E39" s="11">
        <f>'CED P&amp;L'!$AA41</f>
        <v/>
      </c>
      <c r="F39" s="11">
        <f>'HB P&amp;L'!$AA41</f>
        <v/>
      </c>
      <c r="G39" s="11">
        <f>'KIN P&amp;L'!$AA41</f>
        <v/>
      </c>
      <c r="H39" s="11">
        <f>'MER P&amp;L'!$AA41</f>
        <v/>
      </c>
      <c r="I39" s="11">
        <f>'SST P&amp;L'!$AA41</f>
        <v/>
      </c>
      <c r="J39" s="11">
        <f>'HDN P&amp;L'!$AA41</f>
        <v/>
      </c>
      <c r="K39" s="11">
        <f>'NDN P&amp;L'!$AA41</f>
        <v/>
      </c>
      <c r="L39" s="11">
        <f>'SDN P&amp;L'!$AA41</f>
        <v/>
      </c>
      <c r="M39" s="11">
        <f>'LE P&amp;L'!$AA41</f>
        <v/>
      </c>
      <c r="N39" s="11">
        <f>'WH P&amp;L'!$AA41</f>
        <v/>
      </c>
      <c r="O39" s="11">
        <f>'HS P&amp;L'!$AA41</f>
        <v/>
      </c>
      <c r="P39" s="11">
        <f>'FH P&amp;L'!$AA41</f>
        <v/>
      </c>
      <c r="Q39" s="11">
        <f>'HAB P&amp;L'!$AA41</f>
        <v/>
      </c>
      <c r="R39" s="11">
        <f>'SALT P&amp;L'!$AA41</f>
        <v/>
      </c>
      <c r="S39" s="11">
        <f>'KNL HO P&amp;L'!$AA41+'CCL HO P&amp;L'!$AA41+'YBHN HO P&amp;L'!$AA41+'YBN HO P&amp;L'!$AA41+'Moe2 P&amp;L'!$AA41</f>
        <v/>
      </c>
      <c r="T39" s="93">
        <f>'GROUP TOTALS MONTHLY P&amp;L'!$AA41</f>
        <v/>
      </c>
      <c r="U39" s="94">
        <f>SUM(B39:S39)-T39</f>
        <v/>
      </c>
    </row>
    <row r="40">
      <c r="A40" s="14" t="inlineStr">
        <is>
          <t>Postage/Printing/Stationery</t>
        </is>
      </c>
      <c r="B40" s="11">
        <f>'ABA P&amp;L'!$AA42</f>
        <v/>
      </c>
      <c r="C40" s="11">
        <f>'BK P&amp;L'!$AA42</f>
        <v/>
      </c>
      <c r="D40" s="11">
        <f>'BW P&amp;L'!$AA42</f>
        <v/>
      </c>
      <c r="E40" s="11">
        <f>'CED P&amp;L'!$AA42</f>
        <v/>
      </c>
      <c r="F40" s="11">
        <f>'HB P&amp;L'!$AA42</f>
        <v/>
      </c>
      <c r="G40" s="11">
        <f>'KIN P&amp;L'!$AA42</f>
        <v/>
      </c>
      <c r="H40" s="11">
        <f>'MER P&amp;L'!$AA42</f>
        <v/>
      </c>
      <c r="I40" s="11">
        <f>'SST P&amp;L'!$AA42</f>
        <v/>
      </c>
      <c r="J40" s="11">
        <f>'HDN P&amp;L'!$AA42</f>
        <v/>
      </c>
      <c r="K40" s="11">
        <f>'NDN P&amp;L'!$AA42</f>
        <v/>
      </c>
      <c r="L40" s="11">
        <f>'SDN P&amp;L'!$AA42</f>
        <v/>
      </c>
      <c r="M40" s="11">
        <f>'LE P&amp;L'!$AA42</f>
        <v/>
      </c>
      <c r="N40" s="11">
        <f>'WH P&amp;L'!$AA42</f>
        <v/>
      </c>
      <c r="O40" s="11">
        <f>'HS P&amp;L'!$AA42</f>
        <v/>
      </c>
      <c r="P40" s="11">
        <f>'FH P&amp;L'!$AA42</f>
        <v/>
      </c>
      <c r="Q40" s="11">
        <f>'HAB P&amp;L'!$AA42</f>
        <v/>
      </c>
      <c r="R40" s="11">
        <f>'SALT P&amp;L'!$AA42</f>
        <v/>
      </c>
      <c r="S40" s="11">
        <f>'KNL HO P&amp;L'!$AA42+'CCL HO P&amp;L'!$AA42+'YBHN HO P&amp;L'!$AA42+'YBN HO P&amp;L'!$AA42+'Moe2 P&amp;L'!$AA42</f>
        <v/>
      </c>
      <c r="T40" s="93">
        <f>'GROUP TOTALS MONTHLY P&amp;L'!$AA42</f>
        <v/>
      </c>
      <c r="U40" s="94">
        <f>SUM(B40:S40)-T40</f>
        <v/>
      </c>
    </row>
    <row r="41">
      <c r="A41" s="14" t="inlineStr">
        <is>
          <t>Telephone</t>
        </is>
      </c>
      <c r="B41" s="11">
        <f>'ABA P&amp;L'!$AA43</f>
        <v/>
      </c>
      <c r="C41" s="11">
        <f>'BK P&amp;L'!$AA43</f>
        <v/>
      </c>
      <c r="D41" s="11">
        <f>'BW P&amp;L'!$AA43</f>
        <v/>
      </c>
      <c r="E41" s="11">
        <f>'CED P&amp;L'!$AA43</f>
        <v/>
      </c>
      <c r="F41" s="11">
        <f>'HB P&amp;L'!$AA43</f>
        <v/>
      </c>
      <c r="G41" s="11">
        <f>'KIN P&amp;L'!$AA43</f>
        <v/>
      </c>
      <c r="H41" s="11">
        <f>'MER P&amp;L'!$AA43</f>
        <v/>
      </c>
      <c r="I41" s="11">
        <f>'SST P&amp;L'!$AA43</f>
        <v/>
      </c>
      <c r="J41" s="11">
        <f>'HDN P&amp;L'!$AA43</f>
        <v/>
      </c>
      <c r="K41" s="11">
        <f>'NDN P&amp;L'!$AA43</f>
        <v/>
      </c>
      <c r="L41" s="11">
        <f>'SDN P&amp;L'!$AA43</f>
        <v/>
      </c>
      <c r="M41" s="11">
        <f>'LE P&amp;L'!$AA43</f>
        <v/>
      </c>
      <c r="N41" s="11">
        <f>'WH P&amp;L'!$AA43</f>
        <v/>
      </c>
      <c r="O41" s="11">
        <f>'HS P&amp;L'!$AA43</f>
        <v/>
      </c>
      <c r="P41" s="11">
        <f>'FH P&amp;L'!$AA43</f>
        <v/>
      </c>
      <c r="Q41" s="11">
        <f>'HAB P&amp;L'!$AA43</f>
        <v/>
      </c>
      <c r="R41" s="11">
        <f>'SALT P&amp;L'!$AA43</f>
        <v/>
      </c>
      <c r="S41" s="11">
        <f>'KNL HO P&amp;L'!$AA43+'CCL HO P&amp;L'!$AA43+'YBHN HO P&amp;L'!$AA43+'YBN HO P&amp;L'!$AA43+'Moe2 P&amp;L'!$AA43</f>
        <v/>
      </c>
      <c r="T41" s="93">
        <f>'GROUP TOTALS MONTHLY P&amp;L'!$AA43</f>
        <v/>
      </c>
      <c r="U41" s="94">
        <f>SUM(B41:S41)-T41</f>
        <v/>
      </c>
    </row>
    <row r="42">
      <c r="A42" s="14" t="inlineStr">
        <is>
          <t>Internet</t>
        </is>
      </c>
      <c r="B42" s="11">
        <f>'ABA P&amp;L'!$AA44</f>
        <v/>
      </c>
      <c r="C42" s="11">
        <f>'BK P&amp;L'!$AA44</f>
        <v/>
      </c>
      <c r="D42" s="11">
        <f>'BW P&amp;L'!$AA44</f>
        <v/>
      </c>
      <c r="E42" s="11">
        <f>'CED P&amp;L'!$AA44</f>
        <v/>
      </c>
      <c r="F42" s="11">
        <f>'HB P&amp;L'!$AA44</f>
        <v/>
      </c>
      <c r="G42" s="11">
        <f>'KIN P&amp;L'!$AA44</f>
        <v/>
      </c>
      <c r="H42" s="11">
        <f>'MER P&amp;L'!$AA44</f>
        <v/>
      </c>
      <c r="I42" s="11">
        <f>'SST P&amp;L'!$AA44</f>
        <v/>
      </c>
      <c r="J42" s="11">
        <f>'HDN P&amp;L'!$AA44</f>
        <v/>
      </c>
      <c r="K42" s="11">
        <f>'NDN P&amp;L'!$AA44</f>
        <v/>
      </c>
      <c r="L42" s="11">
        <f>'SDN P&amp;L'!$AA44</f>
        <v/>
      </c>
      <c r="M42" s="11">
        <f>'LE P&amp;L'!$AA44</f>
        <v/>
      </c>
      <c r="N42" s="11">
        <f>'WH P&amp;L'!$AA44</f>
        <v/>
      </c>
      <c r="O42" s="11">
        <f>'HS P&amp;L'!$AA44</f>
        <v/>
      </c>
      <c r="P42" s="11">
        <f>'FH P&amp;L'!$AA44</f>
        <v/>
      </c>
      <c r="Q42" s="11">
        <f>'HAB P&amp;L'!$AA44</f>
        <v/>
      </c>
      <c r="R42" s="11">
        <f>'SALT P&amp;L'!$AA44</f>
        <v/>
      </c>
      <c r="S42" s="11">
        <f>'KNL HO P&amp;L'!$AA44+'CCL HO P&amp;L'!$AA44+'YBHN HO P&amp;L'!$AA44+'YBN HO P&amp;L'!$AA44+'Moe2 P&amp;L'!$AA44</f>
        <v/>
      </c>
      <c r="T42" s="93">
        <f>'GROUP TOTALS MONTHLY P&amp;L'!$AA44</f>
        <v/>
      </c>
      <c r="U42" s="94">
        <f>SUM(B42:S42)-T42</f>
        <v/>
      </c>
    </row>
    <row r="43">
      <c r="A43" s="14" t="inlineStr">
        <is>
          <t>Marketing</t>
        </is>
      </c>
      <c r="B43" s="11">
        <f>'ABA P&amp;L'!$AA45</f>
        <v/>
      </c>
      <c r="C43" s="11">
        <f>'BK P&amp;L'!$AA45</f>
        <v/>
      </c>
      <c r="D43" s="11">
        <f>'BW P&amp;L'!$AA45</f>
        <v/>
      </c>
      <c r="E43" s="11">
        <f>'CED P&amp;L'!$AA45</f>
        <v/>
      </c>
      <c r="F43" s="11">
        <f>'HB P&amp;L'!$AA45</f>
        <v/>
      </c>
      <c r="G43" s="11">
        <f>'KIN P&amp;L'!$AA45</f>
        <v/>
      </c>
      <c r="H43" s="11">
        <f>'MER P&amp;L'!$AA45</f>
        <v/>
      </c>
      <c r="I43" s="11">
        <f>'SST P&amp;L'!$AA45</f>
        <v/>
      </c>
      <c r="J43" s="11">
        <f>'HDN P&amp;L'!$AA45</f>
        <v/>
      </c>
      <c r="K43" s="11">
        <f>'NDN P&amp;L'!$AA45</f>
        <v/>
      </c>
      <c r="L43" s="11">
        <f>'SDN P&amp;L'!$AA45</f>
        <v/>
      </c>
      <c r="M43" s="11">
        <f>'LE P&amp;L'!$AA45</f>
        <v/>
      </c>
      <c r="N43" s="11">
        <f>'WH P&amp;L'!$AA45</f>
        <v/>
      </c>
      <c r="O43" s="11">
        <f>'HS P&amp;L'!$AA45</f>
        <v/>
      </c>
      <c r="P43" s="11">
        <f>'FH P&amp;L'!$AA45</f>
        <v/>
      </c>
      <c r="Q43" s="11">
        <f>'HAB P&amp;L'!$AA45</f>
        <v/>
      </c>
      <c r="R43" s="11">
        <f>'SALT P&amp;L'!$AA45</f>
        <v/>
      </c>
      <c r="S43" s="11">
        <f>'KNL HO P&amp;L'!$AA45+'CCL HO P&amp;L'!$AA45+'YBHN HO P&amp;L'!$AA45+'YBN HO P&amp;L'!$AA45+'Moe2 P&amp;L'!$AA45</f>
        <v/>
      </c>
      <c r="T43" s="93">
        <f>'GROUP TOTALS MONTHLY P&amp;L'!$AA45</f>
        <v/>
      </c>
      <c r="U43" s="94">
        <f>SUM(B43:S43)-T43</f>
        <v/>
      </c>
    </row>
    <row r="44">
      <c r="A44" s="14" t="inlineStr">
        <is>
          <t>Office Equipment</t>
        </is>
      </c>
      <c r="B44" s="11">
        <f>'ABA P&amp;L'!$AA46</f>
        <v/>
      </c>
      <c r="C44" s="11">
        <f>'BK P&amp;L'!$AA46</f>
        <v/>
      </c>
      <c r="D44" s="11">
        <f>'BW P&amp;L'!$AA46</f>
        <v/>
      </c>
      <c r="E44" s="11">
        <f>'CED P&amp;L'!$AA46</f>
        <v/>
      </c>
      <c r="F44" s="11">
        <f>'HB P&amp;L'!$AA46</f>
        <v/>
      </c>
      <c r="G44" s="11">
        <f>'KIN P&amp;L'!$AA46</f>
        <v/>
      </c>
      <c r="H44" s="11">
        <f>'MER P&amp;L'!$AA46</f>
        <v/>
      </c>
      <c r="I44" s="11">
        <f>'SST P&amp;L'!$AA46</f>
        <v/>
      </c>
      <c r="J44" s="11">
        <f>'HDN P&amp;L'!$AA46</f>
        <v/>
      </c>
      <c r="K44" s="11">
        <f>'NDN P&amp;L'!$AA46</f>
        <v/>
      </c>
      <c r="L44" s="11">
        <f>'SDN P&amp;L'!$AA46</f>
        <v/>
      </c>
      <c r="M44" s="11">
        <f>'LE P&amp;L'!$AA46</f>
        <v/>
      </c>
      <c r="N44" s="11">
        <f>'WH P&amp;L'!$AA46</f>
        <v/>
      </c>
      <c r="O44" s="11">
        <f>'HS P&amp;L'!$AA46</f>
        <v/>
      </c>
      <c r="P44" s="11">
        <f>'FH P&amp;L'!$AA46</f>
        <v/>
      </c>
      <c r="Q44" s="11">
        <f>'HAB P&amp;L'!$AA46</f>
        <v/>
      </c>
      <c r="R44" s="11">
        <f>'SALT P&amp;L'!$AA46</f>
        <v/>
      </c>
      <c r="S44" s="11">
        <f>'KNL HO P&amp;L'!$AA46+'CCL HO P&amp;L'!$AA46+'YBHN HO P&amp;L'!$AA46+'YBN HO P&amp;L'!$AA46+'Moe2 P&amp;L'!$AA46</f>
        <v/>
      </c>
      <c r="T44" s="93">
        <f>'GROUP TOTALS MONTHLY P&amp;L'!$AA46</f>
        <v/>
      </c>
      <c r="U44" s="94">
        <f>SUM(B44:S44)-T44</f>
        <v/>
      </c>
    </row>
    <row r="45">
      <c r="A45" s="6" t="inlineStr">
        <is>
          <t>Total Premises &amp; Admin</t>
        </is>
      </c>
      <c r="B45" s="7">
        <f>'ABA P&amp;L'!$AA47</f>
        <v/>
      </c>
      <c r="C45" s="7">
        <f>'BK P&amp;L'!$AA47</f>
        <v/>
      </c>
      <c r="D45" s="7">
        <f>'BW P&amp;L'!$AA47</f>
        <v/>
      </c>
      <c r="E45" s="7">
        <f>'CED P&amp;L'!$AA47</f>
        <v/>
      </c>
      <c r="F45" s="7">
        <f>'HB P&amp;L'!$AA47</f>
        <v/>
      </c>
      <c r="G45" s="7">
        <f>'KIN P&amp;L'!$AA47</f>
        <v/>
      </c>
      <c r="H45" s="7">
        <f>'MER P&amp;L'!$AA47</f>
        <v/>
      </c>
      <c r="I45" s="7">
        <f>'SST P&amp;L'!$AA47</f>
        <v/>
      </c>
      <c r="J45" s="7">
        <f>'HDN P&amp;L'!$AA47</f>
        <v/>
      </c>
      <c r="K45" s="7">
        <f>'NDN P&amp;L'!$AA47</f>
        <v/>
      </c>
      <c r="L45" s="7">
        <f>'SDN P&amp;L'!$AA47</f>
        <v/>
      </c>
      <c r="M45" s="7">
        <f>'LE P&amp;L'!$AA47</f>
        <v/>
      </c>
      <c r="N45" s="7">
        <f>'WH P&amp;L'!$AA47</f>
        <v/>
      </c>
      <c r="O45" s="7">
        <f>'HS P&amp;L'!$AA47</f>
        <v/>
      </c>
      <c r="P45" s="7">
        <f>'FH P&amp;L'!$AA47</f>
        <v/>
      </c>
      <c r="Q45" s="7">
        <f>'HAB P&amp;L'!$AA47</f>
        <v/>
      </c>
      <c r="R45" s="7">
        <f>'SALT P&amp;L'!$AA47</f>
        <v/>
      </c>
      <c r="S45" s="7">
        <f>'KNL HO P&amp;L'!$AA47+'CCL HO P&amp;L'!$AA47+'YBHN HO P&amp;L'!$AA47+'YBN HO P&amp;L'!$AA47+'Moe2 P&amp;L'!$AA47</f>
        <v/>
      </c>
      <c r="T45" s="92">
        <f>'GROUP TOTALS MONTHLY P&amp;L'!$AA47</f>
        <v/>
      </c>
      <c r="U45" s="94">
        <f>SUM(B45:S45)-T45</f>
        <v/>
      </c>
    </row>
    <row r="46">
      <c r="A46" s="6" t="inlineStr">
        <is>
          <t>Total Direct Costs</t>
        </is>
      </c>
      <c r="B46" s="7">
        <f>'ABA P&amp;L'!$AA48</f>
        <v/>
      </c>
      <c r="C46" s="7">
        <f>'BK P&amp;L'!$AA48</f>
        <v/>
      </c>
      <c r="D46" s="7">
        <f>'BW P&amp;L'!$AA48</f>
        <v/>
      </c>
      <c r="E46" s="7">
        <f>'CED P&amp;L'!$AA48</f>
        <v/>
      </c>
      <c r="F46" s="7">
        <f>'HB P&amp;L'!$AA48</f>
        <v/>
      </c>
      <c r="G46" s="7">
        <f>'KIN P&amp;L'!$AA48</f>
        <v/>
      </c>
      <c r="H46" s="7">
        <f>'MER P&amp;L'!$AA48</f>
        <v/>
      </c>
      <c r="I46" s="7">
        <f>'SST P&amp;L'!$AA48</f>
        <v/>
      </c>
      <c r="J46" s="7">
        <f>'HDN P&amp;L'!$AA48</f>
        <v/>
      </c>
      <c r="K46" s="7">
        <f>'NDN P&amp;L'!$AA48</f>
        <v/>
      </c>
      <c r="L46" s="7">
        <f>'SDN P&amp;L'!$AA48</f>
        <v/>
      </c>
      <c r="M46" s="7">
        <f>'LE P&amp;L'!$AA48</f>
        <v/>
      </c>
      <c r="N46" s="7">
        <f>'WH P&amp;L'!$AA48</f>
        <v/>
      </c>
      <c r="O46" s="7">
        <f>'HS P&amp;L'!$AA48</f>
        <v/>
      </c>
      <c r="P46" s="7">
        <f>'FH P&amp;L'!$AA48</f>
        <v/>
      </c>
      <c r="Q46" s="7">
        <f>'HAB P&amp;L'!$AA48</f>
        <v/>
      </c>
      <c r="R46" s="7">
        <f>'SALT P&amp;L'!$AA48</f>
        <v/>
      </c>
      <c r="S46" s="7">
        <f>'KNL HO P&amp;L'!$AA48+'CCL HO P&amp;L'!$AA48+'YBHN HO P&amp;L'!$AA48+'YBN HO P&amp;L'!$AA48+'Moe2 P&amp;L'!$AA48</f>
        <v/>
      </c>
      <c r="T46" s="92">
        <f>'GROUP TOTALS MONTHLY P&amp;L'!$AA48</f>
        <v/>
      </c>
      <c r="U46" s="94">
        <f>SUM(B46:S46)-T46</f>
        <v/>
      </c>
    </row>
    <row r="47">
      <c r="A47" s="4" t="n"/>
      <c r="B47" s="4">
        <f>'ABA P&amp;L'!$AA49</f>
        <v/>
      </c>
      <c r="C47" s="4">
        <f>'BK P&amp;L'!$AA49</f>
        <v/>
      </c>
      <c r="D47" s="4">
        <f>'BW P&amp;L'!$AA49</f>
        <v/>
      </c>
      <c r="E47" s="4">
        <f>'CED P&amp;L'!$AA49</f>
        <v/>
      </c>
      <c r="F47" s="4">
        <f>'HB P&amp;L'!$AA49</f>
        <v/>
      </c>
      <c r="G47" s="4">
        <f>'KIN P&amp;L'!$AA49</f>
        <v/>
      </c>
      <c r="H47" s="4">
        <f>'MER P&amp;L'!$AA49</f>
        <v/>
      </c>
      <c r="I47" s="4">
        <f>'SST P&amp;L'!$AA49</f>
        <v/>
      </c>
      <c r="J47" s="4">
        <f>'HDN P&amp;L'!$AA49</f>
        <v/>
      </c>
      <c r="K47" s="4">
        <f>'NDN P&amp;L'!$AA49</f>
        <v/>
      </c>
      <c r="L47" s="4">
        <f>'SDN P&amp;L'!$AA49</f>
        <v/>
      </c>
      <c r="M47" s="4">
        <f>'LE P&amp;L'!$AA49</f>
        <v/>
      </c>
      <c r="N47" s="4">
        <f>'WH P&amp;L'!$AA49</f>
        <v/>
      </c>
      <c r="O47" s="4">
        <f>'HS P&amp;L'!$AA49</f>
        <v/>
      </c>
      <c r="P47" s="4">
        <f>'FH P&amp;L'!$AA49</f>
        <v/>
      </c>
      <c r="Q47" s="4">
        <f>'HAB P&amp;L'!$AA49</f>
        <v/>
      </c>
      <c r="R47" s="4">
        <f>'SALT P&amp;L'!$AA49</f>
        <v/>
      </c>
      <c r="S47" s="4">
        <f>'KNL HO P&amp;L'!$AA49+'CCL HO P&amp;L'!$AA49+'YBHN HO P&amp;L'!$AA49+'YBN HO P&amp;L'!$AA49+'Moe2 P&amp;L'!$AA49</f>
        <v/>
      </c>
      <c r="T47" s="29">
        <f>'GROUP TOTALS MONTHLY P&amp;L'!$AA49</f>
        <v/>
      </c>
      <c r="U47" s="94">
        <f>SUM(B47:S47)-T47</f>
        <v/>
      </c>
    </row>
    <row r="48">
      <c r="A48" s="85" t="inlineStr">
        <is>
          <t>CONTRIBUTION</t>
        </is>
      </c>
      <c r="B48" s="86">
        <f>'ABA P&amp;L'!$AA50</f>
        <v/>
      </c>
      <c r="C48" s="86">
        <f>'BK P&amp;L'!$AA50</f>
        <v/>
      </c>
      <c r="D48" s="86">
        <f>'BW P&amp;L'!$AA50</f>
        <v/>
      </c>
      <c r="E48" s="86">
        <f>'CED P&amp;L'!$AA50</f>
        <v/>
      </c>
      <c r="F48" s="86">
        <f>'HB P&amp;L'!$AA50</f>
        <v/>
      </c>
      <c r="G48" s="86">
        <f>'KIN P&amp;L'!$AA50</f>
        <v/>
      </c>
      <c r="H48" s="86">
        <f>'MER P&amp;L'!$AA50</f>
        <v/>
      </c>
      <c r="I48" s="86">
        <f>'SST P&amp;L'!$AA50</f>
        <v/>
      </c>
      <c r="J48" s="86">
        <f>'HDN P&amp;L'!$AA50</f>
        <v/>
      </c>
      <c r="K48" s="86">
        <f>'NDN P&amp;L'!$AA50</f>
        <v/>
      </c>
      <c r="L48" s="86">
        <f>'SDN P&amp;L'!$AA50</f>
        <v/>
      </c>
      <c r="M48" s="86">
        <f>'LE P&amp;L'!$AA50</f>
        <v/>
      </c>
      <c r="N48" s="86">
        <f>'WH P&amp;L'!$AA50</f>
        <v/>
      </c>
      <c r="O48" s="86">
        <f>'HS P&amp;L'!$AA50</f>
        <v/>
      </c>
      <c r="P48" s="86">
        <f>'FH P&amp;L'!$AA50</f>
        <v/>
      </c>
      <c r="Q48" s="86">
        <f>'HAB P&amp;L'!$AA50</f>
        <v/>
      </c>
      <c r="R48" s="86">
        <f>'SALT P&amp;L'!$AA50</f>
        <v/>
      </c>
      <c r="S48" s="86">
        <f>'KNL HO P&amp;L'!$AA50+'CCL HO P&amp;L'!$AA50+'YBHN HO P&amp;L'!$AA50+'YBN HO P&amp;L'!$AA50+'Moe2 P&amp;L'!$AA50</f>
        <v/>
      </c>
      <c r="T48" s="86">
        <f>'GROUP TOTALS MONTHLY P&amp;L'!$AA50</f>
        <v/>
      </c>
      <c r="U48" s="94">
        <f>SUM(B48:S48)-T48</f>
        <v/>
      </c>
    </row>
    <row r="49" ht="15.75" customHeight="1" s="393">
      <c r="A49" s="6" t="n"/>
      <c r="B49" s="95">
        <f>'ABA P&amp;L'!$AA51</f>
        <v/>
      </c>
      <c r="C49" s="95">
        <f>'BK P&amp;L'!$AA51</f>
        <v/>
      </c>
      <c r="D49" s="95">
        <f>D48/D46</f>
        <v/>
      </c>
      <c r="E49" s="95">
        <f>E48/E46</f>
        <v/>
      </c>
      <c r="F49" s="95">
        <f>F48/F46</f>
        <v/>
      </c>
      <c r="G49" s="95">
        <f>G48/G46</f>
        <v/>
      </c>
      <c r="H49" s="95">
        <f>H48/H46</f>
        <v/>
      </c>
      <c r="I49" s="95">
        <f>I48/I46</f>
        <v/>
      </c>
      <c r="J49" s="95">
        <f>J48/J46</f>
        <v/>
      </c>
      <c r="K49" s="95">
        <f>K48/K46</f>
        <v/>
      </c>
      <c r="L49" s="95">
        <f>L48/L46</f>
        <v/>
      </c>
      <c r="M49" s="95">
        <f>M48/M46</f>
        <v/>
      </c>
      <c r="N49" s="95">
        <f>N48/N46</f>
        <v/>
      </c>
      <c r="O49" s="95">
        <f>O48/O46</f>
        <v/>
      </c>
      <c r="P49" s="95">
        <f>P48/P46</f>
        <v/>
      </c>
      <c r="Q49" s="95">
        <f>Q48/Q46</f>
        <v/>
      </c>
      <c r="R49" s="95">
        <f>R48/R46</f>
        <v/>
      </c>
      <c r="S49" s="95">
        <f>S48/S46</f>
        <v/>
      </c>
      <c r="T49" s="96">
        <f>T48/T46</f>
        <v/>
      </c>
      <c r="U49" s="94">
        <f>SUM(B49:S49)-T49</f>
        <v/>
      </c>
    </row>
    <row r="50">
      <c r="A50" s="8" t="inlineStr">
        <is>
          <t>OVERHEADS</t>
        </is>
      </c>
      <c r="B50" s="4">
        <f>'ABA P&amp;L'!$AA52</f>
        <v/>
      </c>
      <c r="C50" s="4">
        <f>'BK P&amp;L'!$AA52</f>
        <v/>
      </c>
      <c r="D50" s="4">
        <f>'BW P&amp;L'!$AA52</f>
        <v/>
      </c>
      <c r="E50" s="4">
        <f>'CED P&amp;L'!$AA52</f>
        <v/>
      </c>
      <c r="F50" s="4">
        <f>'HB P&amp;L'!$AA52</f>
        <v/>
      </c>
      <c r="G50" s="4">
        <f>'KIN P&amp;L'!$AA52</f>
        <v/>
      </c>
      <c r="H50" s="4">
        <f>'MER P&amp;L'!$AA52</f>
        <v/>
      </c>
      <c r="I50" s="4">
        <f>'SST P&amp;L'!$AA52</f>
        <v/>
      </c>
      <c r="J50" s="4">
        <f>'HDN P&amp;L'!$AA52</f>
        <v/>
      </c>
      <c r="K50" s="4">
        <f>'NDN P&amp;L'!$AA52</f>
        <v/>
      </c>
      <c r="L50" s="4">
        <f>'SDN P&amp;L'!$AA52</f>
        <v/>
      </c>
      <c r="M50" s="4">
        <f>'LE P&amp;L'!$AA52</f>
        <v/>
      </c>
      <c r="N50" s="4">
        <f>'WH P&amp;L'!$AA52</f>
        <v/>
      </c>
      <c r="O50" s="4">
        <f>'HS P&amp;L'!$AA52</f>
        <v/>
      </c>
      <c r="P50" s="4">
        <f>'FH P&amp;L'!$AA52</f>
        <v/>
      </c>
      <c r="Q50" s="4">
        <f>'HAB P&amp;L'!$AA52</f>
        <v/>
      </c>
      <c r="R50" s="4">
        <f>'SALT P&amp;L'!$AA52</f>
        <v/>
      </c>
      <c r="S50" s="4">
        <f>'KNL HO P&amp;L'!$AA52+'CCL HO P&amp;L'!$AA52+'YBHN HO P&amp;L'!$AA52+'YBN HO P&amp;L'!$AA52+'Moe2 P&amp;L'!$AA52</f>
        <v/>
      </c>
      <c r="T50" s="29">
        <f>'GROUP TOTALS MONTHLY P&amp;L'!$AA52</f>
        <v/>
      </c>
      <c r="U50" s="94">
        <f>SUM(B50:S50)-T50</f>
        <v/>
      </c>
    </row>
    <row r="51">
      <c r="A51" s="14" t="inlineStr">
        <is>
          <t>HO Salaries</t>
        </is>
      </c>
      <c r="B51" s="11">
        <f>'ABA P&amp;L'!$AA53</f>
        <v/>
      </c>
      <c r="C51" s="11">
        <f>'BK P&amp;L'!$AA53</f>
        <v/>
      </c>
      <c r="D51" s="11">
        <f>'BW P&amp;L'!$AA53</f>
        <v/>
      </c>
      <c r="E51" s="11">
        <f>'CED P&amp;L'!$AA53</f>
        <v/>
      </c>
      <c r="F51" s="11">
        <f>'HB P&amp;L'!$AA53</f>
        <v/>
      </c>
      <c r="G51" s="11">
        <f>'KIN P&amp;L'!$AA53</f>
        <v/>
      </c>
      <c r="H51" s="11">
        <f>'MER P&amp;L'!$AA53</f>
        <v/>
      </c>
      <c r="I51" s="11">
        <f>'SST P&amp;L'!$AA53</f>
        <v/>
      </c>
      <c r="J51" s="11">
        <f>'HDN P&amp;L'!$AA53</f>
        <v/>
      </c>
      <c r="K51" s="11">
        <f>'NDN P&amp;L'!$AA53</f>
        <v/>
      </c>
      <c r="L51" s="11">
        <f>'SDN P&amp;L'!$AA53</f>
        <v/>
      </c>
      <c r="M51" s="11">
        <f>'LE P&amp;L'!$AA53</f>
        <v/>
      </c>
      <c r="N51" s="11">
        <f>'WH P&amp;L'!$AA53</f>
        <v/>
      </c>
      <c r="O51" s="11">
        <f>'HS P&amp;L'!$AA53</f>
        <v/>
      </c>
      <c r="P51" s="11">
        <f>'FH P&amp;L'!$AA53</f>
        <v/>
      </c>
      <c r="Q51" s="11">
        <f>'HAB P&amp;L'!$AA53</f>
        <v/>
      </c>
      <c r="R51" s="11">
        <f>'SALT P&amp;L'!$AA53</f>
        <v/>
      </c>
      <c r="S51" s="11">
        <f>'KNL HO P&amp;L'!$AA53+'CCL HO P&amp;L'!$AA53+'YBHN HO P&amp;L'!$AA53+'YBN HO P&amp;L'!$AA53+'Moe2 P&amp;L'!$AA53</f>
        <v/>
      </c>
      <c r="T51" s="93">
        <f>'GROUP TOTALS MONTHLY P&amp;L'!$AA53</f>
        <v/>
      </c>
      <c r="U51" s="94">
        <f>SUM(B51:S51)-T51</f>
        <v/>
      </c>
    </row>
    <row r="52">
      <c r="A52" s="14" t="inlineStr">
        <is>
          <t>HO NI</t>
        </is>
      </c>
      <c r="B52" s="11">
        <f>'ABA P&amp;L'!$AA54</f>
        <v/>
      </c>
      <c r="C52" s="11">
        <f>'BK P&amp;L'!$AA54</f>
        <v/>
      </c>
      <c r="D52" s="11">
        <f>'BW P&amp;L'!$AA54</f>
        <v/>
      </c>
      <c r="E52" s="11">
        <f>'CED P&amp;L'!$AA54</f>
        <v/>
      </c>
      <c r="F52" s="11">
        <f>'HB P&amp;L'!$AA54</f>
        <v/>
      </c>
      <c r="G52" s="11">
        <f>'KIN P&amp;L'!$AA54</f>
        <v/>
      </c>
      <c r="H52" s="11">
        <f>'MER P&amp;L'!$AA54</f>
        <v/>
      </c>
      <c r="I52" s="11">
        <f>'SST P&amp;L'!$AA54</f>
        <v/>
      </c>
      <c r="J52" s="11">
        <f>'HDN P&amp;L'!$AA54</f>
        <v/>
      </c>
      <c r="K52" s="11">
        <f>'NDN P&amp;L'!$AA54</f>
        <v/>
      </c>
      <c r="L52" s="11">
        <f>'SDN P&amp;L'!$AA54</f>
        <v/>
      </c>
      <c r="M52" s="11">
        <f>'LE P&amp;L'!$AA54</f>
        <v/>
      </c>
      <c r="N52" s="11">
        <f>'WH P&amp;L'!$AA54</f>
        <v/>
      </c>
      <c r="O52" s="11">
        <f>'HS P&amp;L'!$AA54</f>
        <v/>
      </c>
      <c r="P52" s="11">
        <f>'FH P&amp;L'!$AA54</f>
        <v/>
      </c>
      <c r="Q52" s="11">
        <f>'HAB P&amp;L'!$AA54</f>
        <v/>
      </c>
      <c r="R52" s="11">
        <f>'SALT P&amp;L'!$AA54</f>
        <v/>
      </c>
      <c r="S52" s="11">
        <f>'KNL HO P&amp;L'!$AA54+'CCL HO P&amp;L'!$AA54+'YBHN HO P&amp;L'!$AA54+'YBN HO P&amp;L'!$AA54+'Moe2 P&amp;L'!$AA54</f>
        <v/>
      </c>
      <c r="T52" s="93">
        <f>'GROUP TOTALS MONTHLY P&amp;L'!$AA54</f>
        <v/>
      </c>
      <c r="U52" s="94">
        <f>SUM(B52:S52)-T52</f>
        <v/>
      </c>
    </row>
    <row r="53">
      <c r="A53" s="14" t="inlineStr">
        <is>
          <t>HO Health Care</t>
        </is>
      </c>
      <c r="B53" s="11">
        <f>'ABA P&amp;L'!$AA55</f>
        <v/>
      </c>
      <c r="C53" s="11">
        <f>'BK P&amp;L'!$AA55</f>
        <v/>
      </c>
      <c r="D53" s="11">
        <f>'BW P&amp;L'!$AA55</f>
        <v/>
      </c>
      <c r="E53" s="11">
        <f>'CED P&amp;L'!$AA55</f>
        <v/>
      </c>
      <c r="F53" s="11">
        <f>'HB P&amp;L'!$AA55</f>
        <v/>
      </c>
      <c r="G53" s="11">
        <f>'KIN P&amp;L'!$AA55</f>
        <v/>
      </c>
      <c r="H53" s="11">
        <f>'MER P&amp;L'!$AA55</f>
        <v/>
      </c>
      <c r="I53" s="11">
        <f>'SST P&amp;L'!$AA55</f>
        <v/>
      </c>
      <c r="J53" s="11">
        <f>'HDN P&amp;L'!$AA55</f>
        <v/>
      </c>
      <c r="K53" s="11">
        <f>'NDN P&amp;L'!$AA55</f>
        <v/>
      </c>
      <c r="L53" s="11">
        <f>'SDN P&amp;L'!$AA55</f>
        <v/>
      </c>
      <c r="M53" s="11">
        <f>'LE P&amp;L'!$AA55</f>
        <v/>
      </c>
      <c r="N53" s="11">
        <f>'WH P&amp;L'!$AA55</f>
        <v/>
      </c>
      <c r="O53" s="11">
        <f>'HS P&amp;L'!$AA55</f>
        <v/>
      </c>
      <c r="P53" s="11">
        <f>'FH P&amp;L'!$AA55</f>
        <v/>
      </c>
      <c r="Q53" s="11">
        <f>'HAB P&amp;L'!$AA55</f>
        <v/>
      </c>
      <c r="R53" s="11">
        <f>'SALT P&amp;L'!$AA55</f>
        <v/>
      </c>
      <c r="S53" s="11">
        <f>'KNL HO P&amp;L'!$AA55+'CCL HO P&amp;L'!$AA55+'YBHN HO P&amp;L'!$AA55+'YBN HO P&amp;L'!$AA55+'Moe2 P&amp;L'!$AA55</f>
        <v/>
      </c>
      <c r="T53" s="93">
        <f>'GROUP TOTALS MONTHLY P&amp;L'!$AA55</f>
        <v/>
      </c>
      <c r="U53" s="94">
        <f>SUM(B53:S53)-T53</f>
        <v/>
      </c>
    </row>
    <row r="54">
      <c r="A54" s="14" t="inlineStr">
        <is>
          <t>HO Pension</t>
        </is>
      </c>
      <c r="B54" s="11">
        <f>'ABA P&amp;L'!$AA56</f>
        <v/>
      </c>
      <c r="C54" s="11">
        <f>'BK P&amp;L'!$AA56</f>
        <v/>
      </c>
      <c r="D54" s="11">
        <f>'BW P&amp;L'!$AA56</f>
        <v/>
      </c>
      <c r="E54" s="11">
        <f>'CED P&amp;L'!$AA56</f>
        <v/>
      </c>
      <c r="F54" s="11">
        <f>'HB P&amp;L'!$AA56</f>
        <v/>
      </c>
      <c r="G54" s="11">
        <f>'KIN P&amp;L'!$AA56</f>
        <v/>
      </c>
      <c r="H54" s="11">
        <f>'MER P&amp;L'!$AA56</f>
        <v/>
      </c>
      <c r="I54" s="11">
        <f>'SST P&amp;L'!$AA56</f>
        <v/>
      </c>
      <c r="J54" s="11">
        <f>'HDN P&amp;L'!$AA56</f>
        <v/>
      </c>
      <c r="K54" s="11">
        <f>'NDN P&amp;L'!$AA56</f>
        <v/>
      </c>
      <c r="L54" s="11">
        <f>'SDN P&amp;L'!$AA56</f>
        <v/>
      </c>
      <c r="M54" s="11">
        <f>'LE P&amp;L'!$AA56</f>
        <v/>
      </c>
      <c r="N54" s="11">
        <f>'WH P&amp;L'!$AA56</f>
        <v/>
      </c>
      <c r="O54" s="11">
        <f>'HS P&amp;L'!$AA56</f>
        <v/>
      </c>
      <c r="P54" s="11">
        <f>'FH P&amp;L'!$AA56</f>
        <v/>
      </c>
      <c r="Q54" s="11">
        <f>'HAB P&amp;L'!$AA56</f>
        <v/>
      </c>
      <c r="R54" s="11">
        <f>'SALT P&amp;L'!$AA56</f>
        <v/>
      </c>
      <c r="S54" s="11">
        <f>'KNL HO P&amp;L'!$AA56+'CCL HO P&amp;L'!$AA56+'YBHN HO P&amp;L'!$AA56+'YBN HO P&amp;L'!$AA56+'Moe2 P&amp;L'!$AA56</f>
        <v/>
      </c>
      <c r="T54" s="93">
        <f>'GROUP TOTALS MONTHLY P&amp;L'!$AA56</f>
        <v/>
      </c>
      <c r="U54" s="94">
        <f>SUM(B54:S54)-T54</f>
        <v/>
      </c>
    </row>
    <row r="55">
      <c r="A55" s="14" t="inlineStr">
        <is>
          <t>Staff Entertaining</t>
        </is>
      </c>
      <c r="B55" s="11">
        <f>'ABA P&amp;L'!$AA57</f>
        <v/>
      </c>
      <c r="C55" s="11">
        <f>'BK P&amp;L'!$AA57</f>
        <v/>
      </c>
      <c r="D55" s="11">
        <f>'BW P&amp;L'!$AA57</f>
        <v/>
      </c>
      <c r="E55" s="11">
        <f>'CED P&amp;L'!$AA57</f>
        <v/>
      </c>
      <c r="F55" s="11">
        <f>'HB P&amp;L'!$AA57</f>
        <v/>
      </c>
      <c r="G55" s="11">
        <f>'KIN P&amp;L'!$AA57</f>
        <v/>
      </c>
      <c r="H55" s="11">
        <f>'MER P&amp;L'!$AA57</f>
        <v/>
      </c>
      <c r="I55" s="11">
        <f>'SST P&amp;L'!$AA57</f>
        <v/>
      </c>
      <c r="J55" s="11">
        <f>'HDN P&amp;L'!$AA57</f>
        <v/>
      </c>
      <c r="K55" s="11">
        <f>'NDN P&amp;L'!$AA57</f>
        <v/>
      </c>
      <c r="L55" s="11">
        <f>'SDN P&amp;L'!$AA57</f>
        <v/>
      </c>
      <c r="M55" s="11">
        <f>'LE P&amp;L'!$AA57</f>
        <v/>
      </c>
      <c r="N55" s="11">
        <f>'WH P&amp;L'!$AA57</f>
        <v/>
      </c>
      <c r="O55" s="11">
        <f>'HS P&amp;L'!$AA57</f>
        <v/>
      </c>
      <c r="P55" s="11">
        <f>'FH P&amp;L'!$AA57</f>
        <v/>
      </c>
      <c r="Q55" s="11">
        <f>'HAB P&amp;L'!$AA57</f>
        <v/>
      </c>
      <c r="R55" s="11">
        <f>'SALT P&amp;L'!$AA57</f>
        <v/>
      </c>
      <c r="S55" s="11">
        <f>'KNL HO P&amp;L'!$AA57+'CCL HO P&amp;L'!$AA57+'YBHN HO P&amp;L'!$AA57+'YBN HO P&amp;L'!$AA57+'Moe2 P&amp;L'!$AA57</f>
        <v/>
      </c>
      <c r="T55" s="93">
        <f>'GROUP TOTALS MONTHLY P&amp;L'!$AA57</f>
        <v/>
      </c>
      <c r="U55" s="94">
        <f>SUM(B55:S55)-T55</f>
        <v/>
      </c>
    </row>
    <row r="56">
      <c r="A56" s="14" t="inlineStr">
        <is>
          <t>Business Insurance</t>
        </is>
      </c>
      <c r="B56" s="11">
        <f>'ABA P&amp;L'!$AA58</f>
        <v/>
      </c>
      <c r="C56" s="11">
        <f>'BK P&amp;L'!$AA58</f>
        <v/>
      </c>
      <c r="D56" s="11">
        <f>'BW P&amp;L'!$AA58</f>
        <v/>
      </c>
      <c r="E56" s="11">
        <f>'CED P&amp;L'!$AA58</f>
        <v/>
      </c>
      <c r="F56" s="11">
        <f>'HB P&amp;L'!$AA58</f>
        <v/>
      </c>
      <c r="G56" s="11">
        <f>'KIN P&amp;L'!$AA58</f>
        <v/>
      </c>
      <c r="H56" s="11">
        <f>'MER P&amp;L'!$AA58</f>
        <v/>
      </c>
      <c r="I56" s="11">
        <f>'SST P&amp;L'!$AA58</f>
        <v/>
      </c>
      <c r="J56" s="11">
        <f>'HDN P&amp;L'!$AA58</f>
        <v/>
      </c>
      <c r="K56" s="11">
        <f>'NDN P&amp;L'!$AA58</f>
        <v/>
      </c>
      <c r="L56" s="11">
        <f>'SDN P&amp;L'!$AA58</f>
        <v/>
      </c>
      <c r="M56" s="11">
        <f>'LE P&amp;L'!$AA58</f>
        <v/>
      </c>
      <c r="N56" s="11">
        <f>'WH P&amp;L'!$AA58</f>
        <v/>
      </c>
      <c r="O56" s="11">
        <f>'HS P&amp;L'!$AA58</f>
        <v/>
      </c>
      <c r="P56" s="11">
        <f>'FH P&amp;L'!$AA58</f>
        <v/>
      </c>
      <c r="Q56" s="11">
        <f>'HAB P&amp;L'!$AA58</f>
        <v/>
      </c>
      <c r="R56" s="11">
        <f>'SALT P&amp;L'!$AA58</f>
        <v/>
      </c>
      <c r="S56" s="11">
        <f>'KNL HO P&amp;L'!$AA58+'CCL HO P&amp;L'!$AA58+'YBHN HO P&amp;L'!$AA58+'YBN HO P&amp;L'!$AA58+'Moe2 P&amp;L'!$AA58</f>
        <v/>
      </c>
      <c r="T56" s="93">
        <f>'GROUP TOTALS MONTHLY P&amp;L'!$AA58</f>
        <v/>
      </c>
      <c r="U56" s="94">
        <f>SUM(B56:S56)-T56</f>
        <v/>
      </c>
    </row>
    <row r="57">
      <c r="A57" s="14" t="inlineStr">
        <is>
          <t>IT Support</t>
        </is>
      </c>
      <c r="B57" s="11">
        <f>'ABA P&amp;L'!$AA59</f>
        <v/>
      </c>
      <c r="C57" s="11">
        <f>'BK P&amp;L'!$AA59</f>
        <v/>
      </c>
      <c r="D57" s="11">
        <f>'BW P&amp;L'!$AA59</f>
        <v/>
      </c>
      <c r="E57" s="11">
        <f>'CED P&amp;L'!$AA59</f>
        <v/>
      </c>
      <c r="F57" s="11">
        <f>'HB P&amp;L'!$AA59</f>
        <v/>
      </c>
      <c r="G57" s="11">
        <f>'KIN P&amp;L'!$AA59</f>
        <v/>
      </c>
      <c r="H57" s="11">
        <f>'MER P&amp;L'!$AA59</f>
        <v/>
      </c>
      <c r="I57" s="11">
        <f>'SST P&amp;L'!$AA59</f>
        <v/>
      </c>
      <c r="J57" s="11">
        <f>'HDN P&amp;L'!$AA59</f>
        <v/>
      </c>
      <c r="K57" s="11">
        <f>'NDN P&amp;L'!$AA59</f>
        <v/>
      </c>
      <c r="L57" s="11">
        <f>'SDN P&amp;L'!$AA59</f>
        <v/>
      </c>
      <c r="M57" s="11">
        <f>'LE P&amp;L'!$AA59</f>
        <v/>
      </c>
      <c r="N57" s="11">
        <f>'WH P&amp;L'!$AA59</f>
        <v/>
      </c>
      <c r="O57" s="11">
        <f>'HS P&amp;L'!$AA59</f>
        <v/>
      </c>
      <c r="P57" s="11">
        <f>'FH P&amp;L'!$AA59</f>
        <v/>
      </c>
      <c r="Q57" s="11">
        <f>'HAB P&amp;L'!$AA59</f>
        <v/>
      </c>
      <c r="R57" s="11">
        <f>'SALT P&amp;L'!$AA59</f>
        <v/>
      </c>
      <c r="S57" s="11">
        <f>'KNL HO P&amp;L'!$AA59+'CCL HO P&amp;L'!$AA59+'YBHN HO P&amp;L'!$AA59+'YBN HO P&amp;L'!$AA59+'Moe2 P&amp;L'!$AA59</f>
        <v/>
      </c>
      <c r="T57" s="93">
        <f>'GROUP TOTALS MONTHLY P&amp;L'!$AA59</f>
        <v/>
      </c>
      <c r="U57" s="94">
        <f>SUM(B57:S57)-T57</f>
        <v/>
      </c>
    </row>
    <row r="58">
      <c r="A58" s="14" t="inlineStr">
        <is>
          <t>Fees &amp; Subscriptions</t>
        </is>
      </c>
      <c r="B58" s="11">
        <f>'ABA P&amp;L'!$AA60</f>
        <v/>
      </c>
      <c r="C58" s="11">
        <f>'BK P&amp;L'!$AA60</f>
        <v/>
      </c>
      <c r="D58" s="11">
        <f>'BW P&amp;L'!$AA60</f>
        <v/>
      </c>
      <c r="E58" s="11">
        <f>'CED P&amp;L'!$AA60</f>
        <v/>
      </c>
      <c r="F58" s="11">
        <f>'HB P&amp;L'!$AA60</f>
        <v/>
      </c>
      <c r="G58" s="11">
        <f>'KIN P&amp;L'!$AA60</f>
        <v/>
      </c>
      <c r="H58" s="11">
        <f>'MER P&amp;L'!$AA60</f>
        <v/>
      </c>
      <c r="I58" s="11">
        <f>'SST P&amp;L'!$AA60</f>
        <v/>
      </c>
      <c r="J58" s="11">
        <f>'HDN P&amp;L'!$AA60</f>
        <v/>
      </c>
      <c r="K58" s="11">
        <f>'NDN P&amp;L'!$AA60</f>
        <v/>
      </c>
      <c r="L58" s="11">
        <f>'SDN P&amp;L'!$AA60</f>
        <v/>
      </c>
      <c r="M58" s="11">
        <f>'LE P&amp;L'!$AA60</f>
        <v/>
      </c>
      <c r="N58" s="11">
        <f>'WH P&amp;L'!$AA60</f>
        <v/>
      </c>
      <c r="O58" s="11">
        <f>'HS P&amp;L'!$AA60</f>
        <v/>
      </c>
      <c r="P58" s="11">
        <f>'FH P&amp;L'!$AA60</f>
        <v/>
      </c>
      <c r="Q58" s="11">
        <f>'HAB P&amp;L'!$AA60</f>
        <v/>
      </c>
      <c r="R58" s="11">
        <f>'SALT P&amp;L'!$AA60</f>
        <v/>
      </c>
      <c r="S58" s="11">
        <f>'KNL HO P&amp;L'!$AA60+'CCL HO P&amp;L'!$AA60+'YBHN HO P&amp;L'!$AA60+'YBN HO P&amp;L'!$AA60+'Moe2 P&amp;L'!$AA60</f>
        <v/>
      </c>
      <c r="T58" s="93">
        <f>'GROUP TOTALS MONTHLY P&amp;L'!$AA60</f>
        <v/>
      </c>
      <c r="U58" s="94">
        <f>SUM(B58:S58)-T58</f>
        <v/>
      </c>
    </row>
    <row r="59">
      <c r="A59" s="14" t="inlineStr">
        <is>
          <t>Miscellaneous</t>
        </is>
      </c>
      <c r="B59" s="11">
        <f>'ABA P&amp;L'!$AA61</f>
        <v/>
      </c>
      <c r="C59" s="11">
        <f>'BK P&amp;L'!$AA61</f>
        <v/>
      </c>
      <c r="D59" s="11">
        <f>'BW P&amp;L'!$AA61</f>
        <v/>
      </c>
      <c r="E59" s="11">
        <f>'CED P&amp;L'!$AA61</f>
        <v/>
      </c>
      <c r="F59" s="11">
        <f>'HB P&amp;L'!$AA61</f>
        <v/>
      </c>
      <c r="G59" s="11">
        <f>'KIN P&amp;L'!$AA61</f>
        <v/>
      </c>
      <c r="H59" s="11">
        <f>'MER P&amp;L'!$AA61</f>
        <v/>
      </c>
      <c r="I59" s="11">
        <f>'SST P&amp;L'!$AA61</f>
        <v/>
      </c>
      <c r="J59" s="11">
        <f>'HDN P&amp;L'!$AA61</f>
        <v/>
      </c>
      <c r="K59" s="11">
        <f>'NDN P&amp;L'!$AA61</f>
        <v/>
      </c>
      <c r="L59" s="11">
        <f>'SDN P&amp;L'!$AA61</f>
        <v/>
      </c>
      <c r="M59" s="11">
        <f>'LE P&amp;L'!$AA61</f>
        <v/>
      </c>
      <c r="N59" s="11">
        <f>'WH P&amp;L'!$AA61</f>
        <v/>
      </c>
      <c r="O59" s="11">
        <f>'HS P&amp;L'!$AA61</f>
        <v/>
      </c>
      <c r="P59" s="11">
        <f>'FH P&amp;L'!$AA61</f>
        <v/>
      </c>
      <c r="Q59" s="11">
        <f>'HAB P&amp;L'!$AA61</f>
        <v/>
      </c>
      <c r="R59" s="11">
        <f>'SALT P&amp;L'!$AA61</f>
        <v/>
      </c>
      <c r="S59" s="11">
        <f>'KNL HO P&amp;L'!$AA61+'CCL HO P&amp;L'!$AA61+'YBHN HO P&amp;L'!$AA61+'YBN HO P&amp;L'!$AA61+'Moe2 P&amp;L'!$AA61</f>
        <v/>
      </c>
      <c r="T59" s="93">
        <f>'GROUP TOTALS MONTHLY P&amp;L'!$AA61</f>
        <v/>
      </c>
      <c r="U59" s="94">
        <f>SUM(B59:S59)-T59</f>
        <v/>
      </c>
    </row>
    <row r="60">
      <c r="A60" s="14" t="inlineStr">
        <is>
          <t>Motor &amp; Travel</t>
        </is>
      </c>
      <c r="B60" s="11">
        <f>'ABA P&amp;L'!$AA62</f>
        <v/>
      </c>
      <c r="C60" s="11">
        <f>'BK P&amp;L'!$AA62</f>
        <v/>
      </c>
      <c r="D60" s="11">
        <f>'BW P&amp;L'!$AA62</f>
        <v/>
      </c>
      <c r="E60" s="11">
        <f>'CED P&amp;L'!$AA62</f>
        <v/>
      </c>
      <c r="F60" s="11">
        <f>'HB P&amp;L'!$AA62</f>
        <v/>
      </c>
      <c r="G60" s="11">
        <f>'KIN P&amp;L'!$AA62</f>
        <v/>
      </c>
      <c r="H60" s="11">
        <f>'MER P&amp;L'!$AA62</f>
        <v/>
      </c>
      <c r="I60" s="11">
        <f>'SST P&amp;L'!$AA62</f>
        <v/>
      </c>
      <c r="J60" s="11">
        <f>'HDN P&amp;L'!$AA62</f>
        <v/>
      </c>
      <c r="K60" s="11">
        <f>'NDN P&amp;L'!$AA62</f>
        <v/>
      </c>
      <c r="L60" s="11">
        <f>'SDN P&amp;L'!$AA62</f>
        <v/>
      </c>
      <c r="M60" s="11">
        <f>'LE P&amp;L'!$AA62</f>
        <v/>
      </c>
      <c r="N60" s="11">
        <f>'WH P&amp;L'!$AA62</f>
        <v/>
      </c>
      <c r="O60" s="11">
        <f>'HS P&amp;L'!$AA62</f>
        <v/>
      </c>
      <c r="P60" s="11">
        <f>'FH P&amp;L'!$AA62</f>
        <v/>
      </c>
      <c r="Q60" s="11">
        <f>'HAB P&amp;L'!$AA62</f>
        <v/>
      </c>
      <c r="R60" s="11">
        <f>'SALT P&amp;L'!$AA62</f>
        <v/>
      </c>
      <c r="S60" s="11">
        <f>'KNL HO P&amp;L'!$AA62+'CCL HO P&amp;L'!$AA62+'YBHN HO P&amp;L'!$AA62+'YBN HO P&amp;L'!$AA62+'Moe2 P&amp;L'!$AA62</f>
        <v/>
      </c>
      <c r="T60" s="93">
        <f>'GROUP TOTALS MONTHLY P&amp;L'!$AA62</f>
        <v/>
      </c>
      <c r="U60" s="94">
        <f>SUM(B60:S60)-T60</f>
        <v/>
      </c>
    </row>
    <row r="61">
      <c r="A61" s="14" t="inlineStr">
        <is>
          <t>Motor Insurance</t>
        </is>
      </c>
      <c r="B61" s="11">
        <f>'ABA P&amp;L'!$AA63</f>
        <v/>
      </c>
      <c r="C61" s="11">
        <f>'BK P&amp;L'!$AA63</f>
        <v/>
      </c>
      <c r="D61" s="11">
        <f>'BW P&amp;L'!$AA63</f>
        <v/>
      </c>
      <c r="E61" s="11">
        <f>'CED P&amp;L'!$AA63</f>
        <v/>
      </c>
      <c r="F61" s="11">
        <f>'HB P&amp;L'!$AA63</f>
        <v/>
      </c>
      <c r="G61" s="11">
        <f>'KIN P&amp;L'!$AA63</f>
        <v/>
      </c>
      <c r="H61" s="11">
        <f>'MER P&amp;L'!$AA63</f>
        <v/>
      </c>
      <c r="I61" s="11">
        <f>'SST P&amp;L'!$AA63</f>
        <v/>
      </c>
      <c r="J61" s="11">
        <f>'HDN P&amp;L'!$AA63</f>
        <v/>
      </c>
      <c r="K61" s="11">
        <f>'NDN P&amp;L'!$AA63</f>
        <v/>
      </c>
      <c r="L61" s="11">
        <f>'SDN P&amp;L'!$AA63</f>
        <v/>
      </c>
      <c r="M61" s="11">
        <f>'LE P&amp;L'!$AA63</f>
        <v/>
      </c>
      <c r="N61" s="11">
        <f>'WH P&amp;L'!$AA63</f>
        <v/>
      </c>
      <c r="O61" s="11">
        <f>'HS P&amp;L'!$AA63</f>
        <v/>
      </c>
      <c r="P61" s="11">
        <f>'FH P&amp;L'!$AA63</f>
        <v/>
      </c>
      <c r="Q61" s="11">
        <f>'HAB P&amp;L'!$AA63</f>
        <v/>
      </c>
      <c r="R61" s="11">
        <f>'SALT P&amp;L'!$AA63</f>
        <v/>
      </c>
      <c r="S61" s="11">
        <f>'KNL HO P&amp;L'!$AA63+'CCL HO P&amp;L'!$AA63+'YBHN HO P&amp;L'!$AA63+'YBN HO P&amp;L'!$AA63+'Moe2 P&amp;L'!$AA63</f>
        <v/>
      </c>
      <c r="T61" s="93">
        <f>'GROUP TOTALS MONTHLY P&amp;L'!$AA63</f>
        <v/>
      </c>
      <c r="U61" s="94">
        <f>SUM(B61:S61)-T61</f>
        <v/>
      </c>
    </row>
    <row r="62">
      <c r="A62" s="14" t="inlineStr">
        <is>
          <t>Publications</t>
        </is>
      </c>
      <c r="B62" s="11">
        <f>'ABA P&amp;L'!$AA64</f>
        <v/>
      </c>
      <c r="C62" s="11">
        <f>'BK P&amp;L'!$AA64</f>
        <v/>
      </c>
      <c r="D62" s="11">
        <f>'BW P&amp;L'!$AA64</f>
        <v/>
      </c>
      <c r="E62" s="11">
        <f>'CED P&amp;L'!$AA64</f>
        <v/>
      </c>
      <c r="F62" s="11">
        <f>'HB P&amp;L'!$AA64</f>
        <v/>
      </c>
      <c r="G62" s="11">
        <f>'KIN P&amp;L'!$AA64</f>
        <v/>
      </c>
      <c r="H62" s="11">
        <f>'MER P&amp;L'!$AA64</f>
        <v/>
      </c>
      <c r="I62" s="11">
        <f>'SST P&amp;L'!$AA64</f>
        <v/>
      </c>
      <c r="J62" s="11">
        <f>'HDN P&amp;L'!$AA64</f>
        <v/>
      </c>
      <c r="K62" s="11">
        <f>'NDN P&amp;L'!$AA64</f>
        <v/>
      </c>
      <c r="L62" s="11">
        <f>'SDN P&amp;L'!$AA64</f>
        <v/>
      </c>
      <c r="M62" s="11">
        <f>'LE P&amp;L'!$AA64</f>
        <v/>
      </c>
      <c r="N62" s="11">
        <f>'WH P&amp;L'!$AA64</f>
        <v/>
      </c>
      <c r="O62" s="11">
        <f>'HS P&amp;L'!$AA64</f>
        <v/>
      </c>
      <c r="P62" s="11">
        <f>'FH P&amp;L'!$AA64</f>
        <v/>
      </c>
      <c r="Q62" s="11">
        <f>'HAB P&amp;L'!$AA64</f>
        <v/>
      </c>
      <c r="R62" s="11">
        <f>'SALT P&amp;L'!$AA64</f>
        <v/>
      </c>
      <c r="S62" s="11">
        <f>'KNL HO P&amp;L'!$AA64+'CCL HO P&amp;L'!$AA64+'YBHN HO P&amp;L'!$AA64+'YBN HO P&amp;L'!$AA64+'Moe2 P&amp;L'!$AA64</f>
        <v/>
      </c>
      <c r="T62" s="93">
        <f>'GROUP TOTALS MONTHLY P&amp;L'!$AA64</f>
        <v/>
      </c>
      <c r="U62" s="94">
        <f>SUM(B62:S62)-T62</f>
        <v/>
      </c>
    </row>
    <row r="63">
      <c r="A63" s="14" t="inlineStr">
        <is>
          <t>Audit</t>
        </is>
      </c>
      <c r="B63" s="11">
        <f>'ABA P&amp;L'!$AA65</f>
        <v/>
      </c>
      <c r="C63" s="11">
        <f>'BK P&amp;L'!$AA65</f>
        <v/>
      </c>
      <c r="D63" s="11">
        <f>'BW P&amp;L'!$AA65</f>
        <v/>
      </c>
      <c r="E63" s="11">
        <f>'CED P&amp;L'!$AA65</f>
        <v/>
      </c>
      <c r="F63" s="11">
        <f>'HB P&amp;L'!$AA65</f>
        <v/>
      </c>
      <c r="G63" s="11">
        <f>'KIN P&amp;L'!$AA65</f>
        <v/>
      </c>
      <c r="H63" s="11">
        <f>'MER P&amp;L'!$AA65</f>
        <v/>
      </c>
      <c r="I63" s="11">
        <f>'SST P&amp;L'!$AA65</f>
        <v/>
      </c>
      <c r="J63" s="11">
        <f>'HDN P&amp;L'!$AA65</f>
        <v/>
      </c>
      <c r="K63" s="11">
        <f>'NDN P&amp;L'!$AA65</f>
        <v/>
      </c>
      <c r="L63" s="11">
        <f>'SDN P&amp;L'!$AA65</f>
        <v/>
      </c>
      <c r="M63" s="11">
        <f>'LE P&amp;L'!$AA65</f>
        <v/>
      </c>
      <c r="N63" s="11">
        <f>'WH P&amp;L'!$AA65</f>
        <v/>
      </c>
      <c r="O63" s="11">
        <f>'HS P&amp;L'!$AA65</f>
        <v/>
      </c>
      <c r="P63" s="11">
        <f>'FH P&amp;L'!$AA65</f>
        <v/>
      </c>
      <c r="Q63" s="11">
        <f>'HAB P&amp;L'!$AA65</f>
        <v/>
      </c>
      <c r="R63" s="11">
        <f>'SALT P&amp;L'!$AA65</f>
        <v/>
      </c>
      <c r="S63" s="11">
        <f>'KNL HO P&amp;L'!$AA65+'CCL HO P&amp;L'!$AA65+'YBHN HO P&amp;L'!$AA65+'YBN HO P&amp;L'!$AA65+'Moe2 P&amp;L'!$AA65</f>
        <v/>
      </c>
      <c r="T63" s="93">
        <f>'GROUP TOTALS MONTHLY P&amp;L'!$AA65</f>
        <v/>
      </c>
      <c r="U63" s="94">
        <f>SUM(B63:S63)-T63</f>
        <v/>
      </c>
    </row>
    <row r="64">
      <c r="A64" s="14" t="inlineStr">
        <is>
          <t>Accountancy</t>
        </is>
      </c>
      <c r="B64" s="11">
        <f>'ABA P&amp;L'!$AA66</f>
        <v/>
      </c>
      <c r="C64" s="11">
        <f>'BK P&amp;L'!$AA66</f>
        <v/>
      </c>
      <c r="D64" s="11">
        <f>'BW P&amp;L'!$AA66</f>
        <v/>
      </c>
      <c r="E64" s="11">
        <f>'CED P&amp;L'!$AA66</f>
        <v/>
      </c>
      <c r="F64" s="11">
        <f>'HB P&amp;L'!$AA66</f>
        <v/>
      </c>
      <c r="G64" s="11">
        <f>'KIN P&amp;L'!$AA66</f>
        <v/>
      </c>
      <c r="H64" s="11">
        <f>'MER P&amp;L'!$AA66</f>
        <v/>
      </c>
      <c r="I64" s="11">
        <f>'SST P&amp;L'!$AA66</f>
        <v/>
      </c>
      <c r="J64" s="11">
        <f>'HDN P&amp;L'!$AA66</f>
        <v/>
      </c>
      <c r="K64" s="11">
        <f>'NDN P&amp;L'!$AA66</f>
        <v/>
      </c>
      <c r="L64" s="11">
        <f>'SDN P&amp;L'!$AA66</f>
        <v/>
      </c>
      <c r="M64" s="11">
        <f>'LE P&amp;L'!$AA66</f>
        <v/>
      </c>
      <c r="N64" s="11">
        <f>'WH P&amp;L'!$AA66</f>
        <v/>
      </c>
      <c r="O64" s="11">
        <f>'HS P&amp;L'!$AA66</f>
        <v/>
      </c>
      <c r="P64" s="11">
        <f>'FH P&amp;L'!$AA66</f>
        <v/>
      </c>
      <c r="Q64" s="11">
        <f>'HAB P&amp;L'!$AA66</f>
        <v/>
      </c>
      <c r="R64" s="11">
        <f>'SALT P&amp;L'!$AA66</f>
        <v/>
      </c>
      <c r="S64" s="11">
        <f>'KNL HO P&amp;L'!$AA66+'CCL HO P&amp;L'!$AA66+'YBHN HO P&amp;L'!$AA66+'YBN HO P&amp;L'!$AA66+'Moe2 P&amp;L'!$AA66</f>
        <v/>
      </c>
      <c r="T64" s="93">
        <f>'GROUP TOTALS MONTHLY P&amp;L'!$AA66</f>
        <v/>
      </c>
      <c r="U64" s="94">
        <f>SUM(B64:S64)-T64</f>
        <v/>
      </c>
    </row>
    <row r="65">
      <c r="A65" s="14" t="inlineStr">
        <is>
          <t>Proffessional Fees</t>
        </is>
      </c>
      <c r="B65" s="11">
        <f>'ABA P&amp;L'!$AA67</f>
        <v/>
      </c>
      <c r="C65" s="11">
        <f>'BK P&amp;L'!$AA67</f>
        <v/>
      </c>
      <c r="D65" s="11">
        <f>'BW P&amp;L'!$AA67</f>
        <v/>
      </c>
      <c r="E65" s="11">
        <f>'CED P&amp;L'!$AA67</f>
        <v/>
      </c>
      <c r="F65" s="11">
        <f>'HB P&amp;L'!$AA67</f>
        <v/>
      </c>
      <c r="G65" s="11">
        <f>'KIN P&amp;L'!$AA67</f>
        <v/>
      </c>
      <c r="H65" s="11">
        <f>'MER P&amp;L'!$AA67</f>
        <v/>
      </c>
      <c r="I65" s="11">
        <f>'SST P&amp;L'!$AA67</f>
        <v/>
      </c>
      <c r="J65" s="11">
        <f>'HDN P&amp;L'!$AA67</f>
        <v/>
      </c>
      <c r="K65" s="11">
        <f>'NDN P&amp;L'!$AA67</f>
        <v/>
      </c>
      <c r="L65" s="11">
        <f>'SDN P&amp;L'!$AA67</f>
        <v/>
      </c>
      <c r="M65" s="11">
        <f>'LE P&amp;L'!$AA67</f>
        <v/>
      </c>
      <c r="N65" s="11">
        <f>'WH P&amp;L'!$AA67</f>
        <v/>
      </c>
      <c r="O65" s="11">
        <f>'HS P&amp;L'!$AA67</f>
        <v/>
      </c>
      <c r="P65" s="11">
        <f>'FH P&amp;L'!$AA67</f>
        <v/>
      </c>
      <c r="Q65" s="11">
        <f>'HAB P&amp;L'!$AA67</f>
        <v/>
      </c>
      <c r="R65" s="11">
        <f>'SALT P&amp;L'!$AA67</f>
        <v/>
      </c>
      <c r="S65" s="11">
        <f>'KNL HO P&amp;L'!$AA67+'CCL HO P&amp;L'!$AA67+'YBHN HO P&amp;L'!$AA67+'YBN HO P&amp;L'!$AA67+'Moe2 P&amp;L'!$AA67</f>
        <v/>
      </c>
      <c r="T65" s="93">
        <f>'GROUP TOTALS MONTHLY P&amp;L'!$AA67</f>
        <v/>
      </c>
      <c r="U65" s="94">
        <f>SUM(B65:S65)-T65</f>
        <v/>
      </c>
    </row>
    <row r="66">
      <c r="A66" s="14" t="inlineStr">
        <is>
          <t>Finance Costs</t>
        </is>
      </c>
      <c r="B66" s="11">
        <f>'ABA P&amp;L'!$AA68</f>
        <v/>
      </c>
      <c r="C66" s="11">
        <f>'BK P&amp;L'!$AA68</f>
        <v/>
      </c>
      <c r="D66" s="11">
        <f>'BW P&amp;L'!$AA68</f>
        <v/>
      </c>
      <c r="E66" s="11">
        <f>'CED P&amp;L'!$AA68</f>
        <v/>
      </c>
      <c r="F66" s="11">
        <f>'HB P&amp;L'!$AA68</f>
        <v/>
      </c>
      <c r="G66" s="11">
        <f>'KIN P&amp;L'!$AA68</f>
        <v/>
      </c>
      <c r="H66" s="11">
        <f>'MER P&amp;L'!$AA68</f>
        <v/>
      </c>
      <c r="I66" s="11">
        <f>'SST P&amp;L'!$AA68</f>
        <v/>
      </c>
      <c r="J66" s="11">
        <f>'HDN P&amp;L'!$AA68</f>
        <v/>
      </c>
      <c r="K66" s="11">
        <f>'NDN P&amp;L'!$AA68</f>
        <v/>
      </c>
      <c r="L66" s="11">
        <f>'SDN P&amp;L'!$AA68</f>
        <v/>
      </c>
      <c r="M66" s="11">
        <f>'LE P&amp;L'!$AA68</f>
        <v/>
      </c>
      <c r="N66" s="11">
        <f>'WH P&amp;L'!$AA68</f>
        <v/>
      </c>
      <c r="O66" s="11">
        <f>'HS P&amp;L'!$AA68</f>
        <v/>
      </c>
      <c r="P66" s="11">
        <f>'FH P&amp;L'!$AA68</f>
        <v/>
      </c>
      <c r="Q66" s="11">
        <f>'HAB P&amp;L'!$AA68</f>
        <v/>
      </c>
      <c r="R66" s="11">
        <f>'SALT P&amp;L'!$AA68</f>
        <v/>
      </c>
      <c r="S66" s="11">
        <f>'KNL HO P&amp;L'!$AA68+'CCL HO P&amp;L'!$AA68+'YBHN HO P&amp;L'!$AA68+'YBN HO P&amp;L'!$AA68+'Moe2 P&amp;L'!$AA68</f>
        <v/>
      </c>
      <c r="T66" s="93">
        <f>'GROUP TOTALS MONTHLY P&amp;L'!$AA68</f>
        <v/>
      </c>
      <c r="U66" s="94">
        <f>SUM(B66:S66)-T66</f>
        <v/>
      </c>
    </row>
    <row r="67">
      <c r="A67" s="6" t="inlineStr">
        <is>
          <t>Total Overheads</t>
        </is>
      </c>
      <c r="B67" s="7">
        <f>'ABA P&amp;L'!$AA69</f>
        <v/>
      </c>
      <c r="C67" s="7">
        <f>'BK P&amp;L'!$AA69</f>
        <v/>
      </c>
      <c r="D67" s="7">
        <f>'BW P&amp;L'!$AA69</f>
        <v/>
      </c>
      <c r="E67" s="7">
        <f>'CED P&amp;L'!$AA69</f>
        <v/>
      </c>
      <c r="F67" s="7">
        <f>'HB P&amp;L'!$AA69</f>
        <v/>
      </c>
      <c r="G67" s="7">
        <f>'KIN P&amp;L'!$AA69</f>
        <v/>
      </c>
      <c r="H67" s="7">
        <f>'MER P&amp;L'!$AA69</f>
        <v/>
      </c>
      <c r="I67" s="7">
        <f>'SST P&amp;L'!$AA69</f>
        <v/>
      </c>
      <c r="J67" s="7">
        <f>'HDN P&amp;L'!$AA69</f>
        <v/>
      </c>
      <c r="K67" s="7">
        <f>'NDN P&amp;L'!$AA69</f>
        <v/>
      </c>
      <c r="L67" s="7">
        <f>'SDN P&amp;L'!$AA69</f>
        <v/>
      </c>
      <c r="M67" s="7">
        <f>'LE P&amp;L'!$AA69</f>
        <v/>
      </c>
      <c r="N67" s="7">
        <f>'WH P&amp;L'!$AA69</f>
        <v/>
      </c>
      <c r="O67" s="7">
        <f>'HS P&amp;L'!$AA69</f>
        <v/>
      </c>
      <c r="P67" s="7">
        <f>'FH P&amp;L'!$AA69</f>
        <v/>
      </c>
      <c r="Q67" s="7">
        <f>'HAB P&amp;L'!$AA69</f>
        <v/>
      </c>
      <c r="R67" s="7">
        <f>'SALT P&amp;L'!$AA69</f>
        <v/>
      </c>
      <c r="S67" s="7">
        <f>'KNL HO P&amp;L'!$AA69+'CCL HO P&amp;L'!$AA69+'YBHN HO P&amp;L'!$AA69+'YBN HO P&amp;L'!$AA69+'Moe2 P&amp;L'!$AA69</f>
        <v/>
      </c>
      <c r="T67" s="92">
        <f>'GROUP TOTALS MONTHLY P&amp;L'!$AA69</f>
        <v/>
      </c>
      <c r="U67" s="94">
        <f>SUM(B67:S67)-T67</f>
        <v/>
      </c>
    </row>
    <row r="68">
      <c r="A68" s="85" t="inlineStr">
        <is>
          <t>EBITDA</t>
        </is>
      </c>
      <c r="B68" s="86">
        <f>'ABA P&amp;L'!$AA70</f>
        <v/>
      </c>
      <c r="C68" s="86">
        <f>'BK P&amp;L'!$AA70</f>
        <v/>
      </c>
      <c r="D68" s="86">
        <f>'BW P&amp;L'!$AA70</f>
        <v/>
      </c>
      <c r="E68" s="86">
        <f>'CED P&amp;L'!$AA70</f>
        <v/>
      </c>
      <c r="F68" s="86">
        <f>'HB P&amp;L'!$AA70</f>
        <v/>
      </c>
      <c r="G68" s="86">
        <f>'KIN P&amp;L'!$AA70</f>
        <v/>
      </c>
      <c r="H68" s="86">
        <f>'MER P&amp;L'!$AA70</f>
        <v/>
      </c>
      <c r="I68" s="86">
        <f>'SST P&amp;L'!$AA70</f>
        <v/>
      </c>
      <c r="J68" s="86">
        <f>'HDN P&amp;L'!$AA70</f>
        <v/>
      </c>
      <c r="K68" s="86">
        <f>'NDN P&amp;L'!$AA70</f>
        <v/>
      </c>
      <c r="L68" s="86">
        <f>'SDN P&amp;L'!$AA70</f>
        <v/>
      </c>
      <c r="M68" s="86">
        <f>'LE P&amp;L'!$AA70</f>
        <v/>
      </c>
      <c r="N68" s="86">
        <f>'WH P&amp;L'!$AA70</f>
        <v/>
      </c>
      <c r="O68" s="86">
        <f>'HS P&amp;L'!$AA70</f>
        <v/>
      </c>
      <c r="P68" s="86">
        <f>'FH P&amp;L'!$AA70</f>
        <v/>
      </c>
      <c r="Q68" s="86">
        <f>'HAB P&amp;L'!$AA70</f>
        <v/>
      </c>
      <c r="R68" s="86">
        <f>'SALT P&amp;L'!$AA70</f>
        <v/>
      </c>
      <c r="S68" s="86">
        <f>'KNL HO P&amp;L'!$AA70+'CCL HO P&amp;L'!$AA70+'YBHN HO P&amp;L'!$AA70+'YBN HO P&amp;L'!$AA70+'Moe2 P&amp;L'!$AA70</f>
        <v/>
      </c>
      <c r="T68" s="86">
        <f>'GROUP TOTALS MONTHLY P&amp;L'!$AA70</f>
        <v/>
      </c>
      <c r="U68" s="94">
        <f>SUM(B68:S68)-T68</f>
        <v/>
      </c>
      <c r="W68" s="93" t="n"/>
      <c r="Y68" s="94" t="n"/>
    </row>
  </sheetData>
  <pageMargins left="0.7" right="0.7" top="0.75" bottom="0.75" header="0.3" footer="0.3"/>
</worksheet>
</file>

<file path=xl/worksheets/sheet5.xml><?xml version="1.0" encoding="utf-8"?>
<worksheet xmlns="http://schemas.openxmlformats.org/spreadsheetml/2006/main">
  <sheetPr>
    <tabColor rgb="FFFFFF00"/>
    <outlinePr summaryBelow="1" summaryRight="1"/>
    <pageSetUpPr/>
  </sheetPr>
  <dimension ref="A1:U33"/>
  <sheetViews>
    <sheetView zoomScale="85" zoomScaleNormal="85" workbookViewId="0">
      <selection activeCell="Q30" sqref="Q30"/>
    </sheetView>
  </sheetViews>
  <sheetFormatPr baseColWidth="8" defaultRowHeight="15"/>
  <cols>
    <col width="32.140625" customWidth="1" style="393" min="1" max="1"/>
    <col width="31.42578125" customWidth="1" style="393" min="2" max="2"/>
    <col width="20.28515625" customWidth="1" style="393" min="3" max="3"/>
    <col width="16.28515625" customWidth="1" style="98" min="4" max="4"/>
    <col width="12.7109375" bestFit="1" customWidth="1" style="98" min="5" max="5"/>
    <col width="13.85546875" bestFit="1" customWidth="1" style="393" min="6" max="6"/>
    <col width="15.28515625" bestFit="1" customWidth="1" style="98" min="7" max="7"/>
    <col width="11.5703125" bestFit="1" customWidth="1" style="393" min="8" max="8"/>
    <col width="14.85546875" customWidth="1" style="393" min="9" max="9"/>
    <col width="13.85546875" bestFit="1" customWidth="1" style="393" min="10" max="10"/>
    <col width="14.7109375" bestFit="1" customWidth="1" style="393" min="11" max="11"/>
    <col width="12.5703125" bestFit="1" customWidth="1" style="393" min="12" max="12"/>
    <col width="14.7109375" bestFit="1" customWidth="1" style="393" min="13" max="13"/>
    <col width="13.85546875" customWidth="1" style="393" min="14" max="14"/>
    <col width="13.85546875" bestFit="1" customWidth="1" style="393" min="15" max="15"/>
    <col width="18.7109375" customWidth="1" style="393" min="16" max="16"/>
    <col width="11.28515625" customWidth="1" style="393" min="17" max="17"/>
    <col width="36.5703125" bestFit="1" customWidth="1" style="393" min="18" max="18"/>
    <col width="11.28515625" bestFit="1" customWidth="1" style="393" min="19" max="19"/>
    <col width="37.140625" bestFit="1" customWidth="1" style="393" min="20" max="21"/>
    <col width="10.28515625" bestFit="1" customWidth="1" style="393" min="22" max="22"/>
    <col width="37.28515625" bestFit="1" customWidth="1" style="393" min="24" max="24"/>
    <col width="11.28515625" bestFit="1" customWidth="1" style="393" min="25" max="25"/>
  </cols>
  <sheetData>
    <row r="1">
      <c r="A1" s="391" t="inlineStr">
        <is>
          <t>QIPS Threshold for each company:</t>
        </is>
      </c>
      <c r="B1" s="394" t="n">
        <v>187500</v>
      </c>
      <c r="C1" s="391" t="inlineStr">
        <is>
          <t>per annum pro-rata</t>
        </is>
      </c>
      <c r="J1" s="223" t="inlineStr">
        <is>
          <t xml:space="preserve">Group Relief </t>
        </is>
      </c>
    </row>
    <row r="2">
      <c r="J2" s="201" t="inlineStr">
        <is>
          <t>Loss available - Yellow Brick Nursery</t>
        </is>
      </c>
      <c r="M2" s="395">
        <f>-K11</f>
        <v/>
      </c>
    </row>
    <row r="3">
      <c r="J3" s="201" t="inlineStr">
        <is>
          <t>Loss available - Moebius Two</t>
        </is>
      </c>
      <c r="M3" s="395">
        <f>-K7</f>
        <v/>
      </c>
    </row>
    <row r="4">
      <c r="J4" s="209" t="inlineStr">
        <is>
          <t>Total loss pool available to surrender</t>
        </is>
      </c>
      <c r="M4" s="396">
        <f>M2+M3</f>
        <v/>
      </c>
    </row>
    <row r="5">
      <c r="J5" s="209" t="n"/>
      <c r="M5" s="397" t="n"/>
    </row>
    <row r="6" ht="63.75" customHeight="1" s="393">
      <c r="A6" s="192" t="n"/>
      <c r="B6" s="193" t="inlineStr">
        <is>
          <t>FY25 ref</t>
        </is>
      </c>
      <c r="C6" s="193" t="inlineStr">
        <is>
          <t>FY26 ref</t>
        </is>
      </c>
      <c r="D6" s="206" t="inlineStr">
        <is>
          <t>Profit FY2024</t>
        </is>
      </c>
      <c r="E6" s="206" t="inlineStr">
        <is>
          <t>Profit FY2025</t>
        </is>
      </c>
      <c r="F6" s="193" t="inlineStr">
        <is>
          <t>Qualify for QIPS 2025?</t>
        </is>
      </c>
      <c r="G6" s="206" t="inlineStr">
        <is>
          <t>FY2025 Corp Tax Draft</t>
        </is>
      </c>
      <c r="H6" s="193" t="inlineStr">
        <is>
          <t>Due</t>
        </is>
      </c>
      <c r="J6" s="193" t="inlineStr">
        <is>
          <t>Profit FY26 Forecast</t>
        </is>
      </c>
      <c r="K6" s="193" t="inlineStr">
        <is>
          <t>Profit FY26 Forecast (Post Restructure)</t>
        </is>
      </c>
      <c r="L6" s="193" t="inlineStr">
        <is>
          <t>Group Relief Claimed (FY26)</t>
        </is>
      </c>
      <c r="M6" s="193" t="inlineStr">
        <is>
          <t>Profit FY26 Forecast (Post Group Relief)</t>
        </is>
      </c>
      <c r="N6" s="193" t="inlineStr">
        <is>
          <t>Corp Tax</t>
        </is>
      </c>
      <c r="O6" s="193" t="inlineStr">
        <is>
          <t>Qualify for QIPS 2026?</t>
        </is>
      </c>
      <c r="P6" s="193" t="inlineStr">
        <is>
          <t>Comments</t>
        </is>
      </c>
      <c r="Q6" s="193" t="inlineStr">
        <is>
          <t>FY26 Trading Period (fraction of 12mo)</t>
        </is>
      </c>
      <c r="R6" s="193" t="inlineStr">
        <is>
          <t>Group Relief Allocation (FY26)</t>
        </is>
      </c>
      <c r="S6" s="222" t="n"/>
      <c r="T6" s="221" t="inlineStr">
        <is>
          <t>Corp Tax Rate Assumptions (FY2025/26)</t>
        </is>
      </c>
      <c r="U6" s="214" t="n"/>
    </row>
    <row r="7">
      <c r="A7" s="194" t="inlineStr">
        <is>
          <t>Moebius Two Limited</t>
        </is>
      </c>
      <c r="B7" s="195" t="inlineStr">
        <is>
          <t>1660828870A00116A</t>
        </is>
      </c>
      <c r="C7" s="195" t="inlineStr">
        <is>
          <t>1660828870A00117A</t>
        </is>
      </c>
      <c r="D7" s="398" t="n">
        <v>-365099</v>
      </c>
      <c r="E7" s="398" t="n">
        <v>-245329</v>
      </c>
      <c r="F7" s="398">
        <f>IF(OR(E7="",E7="N/A"),"N/A",IF(E7&lt;=$B$1,"No",IF(D7&gt;$B$1,"Yes",IF(E7&lt;=$T$16,"Not yet - watch","Yes"))))</f>
        <v/>
      </c>
      <c r="G7" s="398" t="n">
        <v>95607.67999999999</v>
      </c>
      <c r="H7" s="196" t="n">
        <v>46296</v>
      </c>
      <c r="I7" s="399" t="n"/>
      <c r="J7" s="400">
        <f>'Moe2 P&amp;L'!AB76</f>
        <v/>
      </c>
      <c r="K7" s="400">
        <f>J7</f>
        <v/>
      </c>
      <c r="L7" s="400">
        <f>R7</f>
        <v/>
      </c>
      <c r="M7" s="400">
        <f>K7-L7</f>
        <v/>
      </c>
      <c r="N7" s="400">
        <f>IF(M7="","",IF(M7&lt;=0,0,IF(M7&lt;=$U$14*Q7,M7*$U$7,IF(M7&gt;=$U$15*Q7,M7*$U$8,M7*$U$8-($U$15*Q7-M7)*$U$9))))</f>
        <v/>
      </c>
      <c r="O7" s="311">
        <f>IF(M7="","N/A",IF(M7&lt;=$B$1*Q7,"No",IF(E7&gt;$B$1,"Yes",IF(M7&lt;=$U$16*Q7,"Not yet - watch","Yes"))))</f>
        <v/>
      </c>
      <c r="P7" s="195" t="n"/>
      <c r="Q7" s="213" t="n">
        <v>1</v>
      </c>
      <c r="R7" s="400" t="n"/>
      <c r="S7" s="212" t="n"/>
      <c r="T7" s="215" t="inlineStr">
        <is>
          <t>Small profits rate</t>
        </is>
      </c>
      <c r="U7" s="401" t="n">
        <v>0.19</v>
      </c>
    </row>
    <row r="8" ht="39.75" customHeight="1" s="393">
      <c r="A8" s="194" t="inlineStr">
        <is>
          <t>Kingsclere Nurseries Limited</t>
        </is>
      </c>
      <c r="B8" s="195" t="inlineStr">
        <is>
          <t>9799906997A00136A</t>
        </is>
      </c>
      <c r="C8" s="195" t="inlineStr">
        <is>
          <t>9799906997A00137A</t>
        </is>
      </c>
      <c r="D8" s="398" t="n">
        <v>187499</v>
      </c>
      <c r="E8" s="398" t="n">
        <v>549741</v>
      </c>
      <c r="F8" s="195">
        <f>IF(OR(E8="",E8="N/A"),"N/A",IF(E8&lt;=$B$1,"No",IF(D8&gt;$B$1,"Yes",IF(E8&lt;=$T$16,"Not yet - watch","Yes"))))</f>
        <v/>
      </c>
      <c r="G8" s="398" t="n">
        <v>104361</v>
      </c>
      <c r="H8" s="196" t="n">
        <v>46296</v>
      </c>
      <c r="I8" s="399" t="n"/>
      <c r="J8" s="400">
        <f>'KNL GROUP P&amp;L'!AB76</f>
        <v/>
      </c>
      <c r="K8" s="400">
        <f>J8+SUM('CCL GROUP P&amp;L'!U76:Z76)+SUM('SALT P&amp;L'!U76:Z76)</f>
        <v/>
      </c>
      <c r="L8" s="400">
        <f>R8</f>
        <v/>
      </c>
      <c r="M8" s="400">
        <f>K8-L8</f>
        <v/>
      </c>
      <c r="N8" s="400">
        <f>IF(M8="","",IF(M8&lt;=0,0,IF(M8&lt;=$U$14*Q8,M8*$U$7,IF(M8&gt;=$U$15*Q8,M8*$U$8,M8*$U$8-($U$15*Q8-M8)*$U$9))))</f>
        <v/>
      </c>
      <c r="O8" s="311">
        <f>IF(M8="","N/A",IF(M8&lt;=$B$1*Q8,"No",IF(E8&gt;$B$1,"Yes",IF(M8&lt;=$U$16*Q8,"Not yet - watch","Yes"))))</f>
        <v/>
      </c>
      <c r="P8" s="195" t="inlineStr">
        <is>
          <t>If no Group Relief: CT @  £147,500</t>
        </is>
      </c>
      <c r="Q8" s="213" t="n">
        <v>1</v>
      </c>
      <c r="R8" s="400">
        <f>M4</f>
        <v/>
      </c>
      <c r="S8" s="212" t="n"/>
      <c r="T8" s="215" t="inlineStr">
        <is>
          <t>Main rate</t>
        </is>
      </c>
      <c r="U8" s="401" t="n">
        <v>0.25</v>
      </c>
    </row>
    <row r="9" ht="60.75" customHeight="1" s="393">
      <c r="A9" s="194" t="inlineStr">
        <is>
          <t>Complete Childcare Limited</t>
        </is>
      </c>
      <c r="B9" s="311" t="inlineStr">
        <is>
          <t>8954619369A00130A</t>
        </is>
      </c>
      <c r="C9" s="311" t="inlineStr">
        <is>
          <t>8954619369A00131A</t>
        </is>
      </c>
      <c r="D9" s="400" t="n">
        <v>596868</v>
      </c>
      <c r="E9" s="400" t="n">
        <v>237345</v>
      </c>
      <c r="F9" s="311">
        <f>IF(OR(E9="",E9="N/A"),"N/A",IF(E9&lt;=$B$1,"No",IF(D9&gt;$B$1,"Yes",IF(E9&lt;=$T$16,"Not yet - watch","Yes"))))</f>
        <v/>
      </c>
      <c r="G9" s="400" t="n">
        <v>89119.25</v>
      </c>
      <c r="H9" s="380" t="inlineStr">
        <is>
          <t>PAID On Draft Calcs in April 2026 - interest will be charged</t>
        </is>
      </c>
      <c r="I9" s="399" t="n"/>
      <c r="J9" s="400">
        <f>'CCL GROUP P&amp;L'!AB76</f>
        <v/>
      </c>
      <c r="K9" s="400">
        <f>SUM('CCL GROUP P&amp;L'!O76:T76)</f>
        <v/>
      </c>
      <c r="L9" s="400">
        <f>R9</f>
        <v/>
      </c>
      <c r="M9" s="400">
        <f>K9-L9</f>
        <v/>
      </c>
      <c r="N9" s="400">
        <f>IF(M9="","",IF(M9&lt;=0,0,IF(M9&lt;=$U$14*Q9,M9*$U$7,IF(M9&gt;=$U$15*Q9,M9*$U$8,M9*$U$8-($U$15*Q9-M9)*$U$9))))</f>
        <v/>
      </c>
      <c r="O9" s="311">
        <f>IF(M9="","N/A",IF(M9&lt;=$B$1*Q9,"No",IF(E9&gt;$B$1,"Yes",IF(M9&lt;=$U$16*Q9,"Not yet - watch","Yes"))))</f>
        <v/>
      </c>
      <c r="P9" s="195" t="inlineStr">
        <is>
          <t>Moving to KNL</t>
        </is>
      </c>
      <c r="Q9" s="213" t="n">
        <v>0.5</v>
      </c>
      <c r="R9" s="400" t="n"/>
      <c r="S9" s="212" t="n"/>
      <c r="T9" s="215" t="inlineStr">
        <is>
          <t>Marginal relief fraction</t>
        </is>
      </c>
      <c r="U9" s="402">
        <f>3/200</f>
        <v/>
      </c>
    </row>
    <row r="10" ht="25.5" customHeight="1" s="393">
      <c r="A10" s="194" t="inlineStr">
        <is>
          <t>Yellow Brick House Nursery Limited</t>
        </is>
      </c>
      <c r="B10" s="195" t="inlineStr">
        <is>
          <t>3414605027A00123A</t>
        </is>
      </c>
      <c r="C10" s="195" t="inlineStr">
        <is>
          <t>3414605027A00124A</t>
        </is>
      </c>
      <c r="D10" s="398" t="n">
        <v>187499</v>
      </c>
      <c r="E10" s="398" t="n">
        <v>158829</v>
      </c>
      <c r="F10" s="195">
        <f>IF(OR(E10="",E10="N/A"),"N/A",IF(E10&lt;=$B$1,"No",IF(D10&gt;$B$1,"Yes",IF(E10&lt;=$T$16,"Not yet - watch","Yes"))))</f>
        <v/>
      </c>
      <c r="G10" s="398" t="n">
        <v>43487.5</v>
      </c>
      <c r="H10" s="196" t="n">
        <v>46296</v>
      </c>
      <c r="I10" s="399" t="n"/>
      <c r="J10" s="400">
        <f>'YBHN GROUP P&amp;L'!AB85</f>
        <v/>
      </c>
      <c r="K10" s="400">
        <f>J10</f>
        <v/>
      </c>
      <c r="L10" s="400">
        <f>R10</f>
        <v/>
      </c>
      <c r="M10" s="400">
        <f>K10-L10</f>
        <v/>
      </c>
      <c r="N10" s="400">
        <f>IF(M10="","",IF(M10&lt;=0,0,IF(M10&lt;=$U$14*Q10,M10*$U$7,IF(M10&gt;=$U$15*Q10,M10*$U$8,M10*$U$8-($U$15*Q10-M10)*$U$9))))</f>
        <v/>
      </c>
      <c r="O10" s="311">
        <f>IF(M10="","N/A",IF(M10&lt;=$B$1*Q10,"No",IF(E10&gt;$B$1,"Yes",IF(M10&lt;=$U$16*Q10,"Not yet - watch","Yes"))))</f>
        <v/>
      </c>
      <c r="P10" s="195" t="n"/>
      <c r="Q10" s="213" t="n">
        <v>1</v>
      </c>
      <c r="R10" s="400" t="n"/>
      <c r="S10" s="212" t="n"/>
      <c r="T10" s="215" t="inlineStr">
        <is>
          <t>Standard lower limit (no associates)</t>
        </is>
      </c>
      <c r="U10" s="403" t="n">
        <v>50000</v>
      </c>
    </row>
    <row r="11">
      <c r="A11" s="194" t="inlineStr">
        <is>
          <t>Yellow Brick Nursery Limited</t>
        </is>
      </c>
      <c r="B11" s="195" t="inlineStr">
        <is>
          <t>7936618603A00130A</t>
        </is>
      </c>
      <c r="C11" s="195" t="inlineStr">
        <is>
          <t>7936618603A00131A</t>
        </is>
      </c>
      <c r="D11" s="398" t="n">
        <v>-6052</v>
      </c>
      <c r="E11" s="398" t="n">
        <v>3324</v>
      </c>
      <c r="F11" s="195">
        <f>IF(OR(E11="",E11="N/A"),"N/A",IF(E11&lt;=$B$1,"No",IF(D11&gt;$B$1,"Yes",IF(E11&lt;=$T$16,"Not yet - watch","Yes"))))</f>
        <v/>
      </c>
      <c r="G11" s="398" t="n">
        <v>418.19</v>
      </c>
      <c r="H11" s="196" t="n">
        <v>46296</v>
      </c>
      <c r="I11" s="399" t="n"/>
      <c r="J11" s="400">
        <f>'YBN Group P&amp;L'!AB76</f>
        <v/>
      </c>
      <c r="K11" s="400">
        <f>J11</f>
        <v/>
      </c>
      <c r="L11" s="400">
        <f>R11</f>
        <v/>
      </c>
      <c r="M11" s="400">
        <f>K11-L11</f>
        <v/>
      </c>
      <c r="N11" s="400">
        <f>IF(M11="","",IF(M11&lt;=0,0,IF(M11&lt;=$U$14*Q11,M11*$U$7,IF(M11&gt;=$U$15*Q11,M11*$U$8,M11*$U$8-($U$15*Q11-M11)*$U$9))))</f>
        <v/>
      </c>
      <c r="O11" s="311">
        <f>IF(M11="","N/A",IF(M11&lt;=$B$1*Q11,"No",IF(E11&gt;$B$1,"Yes",IF(M11&lt;=$U$16*Q11,"Not yet - watch","Yes"))))</f>
        <v/>
      </c>
      <c r="P11" s="195" t="n"/>
      <c r="Q11" s="213" t="n">
        <v>1</v>
      </c>
      <c r="R11" s="400" t="n"/>
      <c r="S11" s="212" t="n"/>
      <c r="T11" s="215" t="inlineStr">
        <is>
          <t>Standard upper limit (no associates)</t>
        </is>
      </c>
      <c r="U11" s="403" t="n">
        <v>250000</v>
      </c>
    </row>
    <row r="12">
      <c r="A12" s="194" t="inlineStr">
        <is>
          <t>H A B Kindergartens Limited</t>
        </is>
      </c>
      <c r="B12" s="195" t="inlineStr">
        <is>
          <t>5956123409A00133A</t>
        </is>
      </c>
      <c r="C12" s="195" t="inlineStr">
        <is>
          <t>5956123409A00134A</t>
        </is>
      </c>
      <c r="D12" s="398" t="n">
        <v>17702</v>
      </c>
      <c r="E12" s="398" t="n">
        <v>139553</v>
      </c>
      <c r="F12" s="195">
        <f>IF(OR(E12="",E12="N/A"),"N/A",IF(E12&lt;=$B$1,"No",IF(D12&gt;$B$1,"Yes",IF(E12&lt;=$T$16,"Not yet - watch","Yes"))))</f>
        <v/>
      </c>
      <c r="G12" s="398" t="n">
        <v>41390.5</v>
      </c>
      <c r="H12" s="196" t="n">
        <v>46296</v>
      </c>
      <c r="I12" s="399" t="n"/>
      <c r="J12" s="400">
        <f>'HAB P&amp;L'!AB76</f>
        <v/>
      </c>
      <c r="K12" s="400">
        <f>J12</f>
        <v/>
      </c>
      <c r="L12" s="400">
        <f>R12</f>
        <v/>
      </c>
      <c r="M12" s="400">
        <f>K12-L12</f>
        <v/>
      </c>
      <c r="N12" s="400">
        <f>IF(M12="","",IF(M12&lt;=0,0,IF(M12&lt;=$U$14*Q12,M12*$U$7,IF(M12&gt;=$U$15*Q12,M12*$U$8,M12*$U$8-($U$15*Q12-M12)*$U$9))))</f>
        <v/>
      </c>
      <c r="O12" s="311">
        <f>IF(M12="","N/A",IF(M12&lt;=$B$1*Q12,"No",IF(E12&gt;$B$1,"Yes",IF(M12&lt;=$U$16*Q12,"Not yet - watch","Yes"))))</f>
        <v/>
      </c>
      <c r="P12" s="195" t="n"/>
      <c r="Q12" s="213" t="n">
        <v>1</v>
      </c>
      <c r="R12" s="400" t="n"/>
      <c r="S12" s="212" t="n"/>
      <c r="T12" s="215" t="inlineStr">
        <is>
          <t>Standard QIPs safe-harbour threshold</t>
        </is>
      </c>
      <c r="U12" s="403" t="n">
        <v>1500000</v>
      </c>
    </row>
    <row r="13">
      <c r="A13" s="194" t="inlineStr">
        <is>
          <t>Saltway Day Nursery Limited</t>
        </is>
      </c>
      <c r="B13" s="195" t="inlineStr">
        <is>
          <t>7512500946A00115A</t>
        </is>
      </c>
      <c r="C13" s="195" t="inlineStr">
        <is>
          <t>7512500946A00116A</t>
        </is>
      </c>
      <c r="D13" s="398" t="n">
        <v>81322</v>
      </c>
      <c r="E13" s="398" t="n">
        <v>195035</v>
      </c>
      <c r="F13" s="195">
        <f>IF(OR(E13="",E13="N/A"),"N/A",IF(E13&lt;=$B$1,"No",IF(D13&gt;$B$1,"Yes",IF(E13&lt;=$T$16,"Not yet - watch","Yes"))))</f>
        <v/>
      </c>
      <c r="G13" s="398" t="n">
        <v>36547.5</v>
      </c>
      <c r="H13" s="196" t="n">
        <v>46296</v>
      </c>
      <c r="I13" s="399" t="n"/>
      <c r="J13" s="400">
        <f>'SALT P&amp;L'!AB76</f>
        <v/>
      </c>
      <c r="K13" s="400">
        <f>SUM('SALT P&amp;L'!O76:T76)</f>
        <v/>
      </c>
      <c r="L13" s="400">
        <f>R13</f>
        <v/>
      </c>
      <c r="M13" s="400">
        <f>K13-L13</f>
        <v/>
      </c>
      <c r="N13" s="400">
        <f>IF(M13="","",IF(M13&lt;=0,0,IF(M13&lt;=$U$14*Q13,M13*$U$7,IF(M13&gt;=$U$15*Q13,M13*$U$8,M13*$U$8-($U$15*Q13-M13)*$U$9))))</f>
        <v/>
      </c>
      <c r="O13" s="311">
        <f>IF(M13="","N/A",IF(M13&lt;=$B$1*Q13,"No",IF(E13&gt;$B$1,"Yes",IF(M13&lt;=$U$16*Q13,"Not yet - watch","Yes"))))</f>
        <v/>
      </c>
      <c r="P13" s="195" t="inlineStr">
        <is>
          <t>Moving to KNL</t>
        </is>
      </c>
      <c r="Q13" s="213" t="n">
        <v>0.5</v>
      </c>
      <c r="R13" s="400" t="n"/>
      <c r="S13" s="212" t="n"/>
      <c r="T13" s="215" t="inlineStr">
        <is>
          <t>Number of associated companies (derived)</t>
        </is>
      </c>
      <c r="U13" s="219">
        <f>U12/B1</f>
        <v/>
      </c>
    </row>
    <row r="14">
      <c r="A14" s="197" t="n"/>
      <c r="T14" s="215" t="inlineStr">
        <is>
          <t>Lower limit per company</t>
        </is>
      </c>
      <c r="U14" s="404">
        <f>U10/U13</f>
        <v/>
      </c>
    </row>
    <row r="15">
      <c r="T15" s="215" t="inlineStr">
        <is>
          <t>Upper limit per company</t>
        </is>
      </c>
      <c r="U15" s="404">
        <f>U11/U13</f>
        <v/>
      </c>
    </row>
    <row r="16" ht="25.5" customHeight="1" s="393">
      <c r="A16" s="230" t="inlineStr">
        <is>
          <t>FY2026 standard year end (Jan-Dec companies)</t>
        </is>
      </c>
      <c r="B16" s="232" t="n">
        <v>46387</v>
      </c>
      <c r="T16" s="215" t="inlineStr">
        <is>
          <t>De minimis first-year grace threshold</t>
        </is>
      </c>
      <c r="U16" s="404">
        <f>10000000/U13</f>
        <v/>
      </c>
    </row>
    <row r="17">
      <c r="A17" s="231" t="inlineStr">
        <is>
          <t>CCL / Saltway cessation date (post-restructure)</t>
        </is>
      </c>
      <c r="B17" s="232" t="n">
        <v>46203</v>
      </c>
      <c r="F17" s="204" t="n"/>
    </row>
    <row r="18">
      <c r="F18" s="205" t="n"/>
      <c r="U18" s="203" t="n"/>
    </row>
    <row r="19">
      <c r="A19" s="210" t="inlineStr">
        <is>
          <t>FY2026 Payment Schedule</t>
        </is>
      </c>
      <c r="F19" s="385" t="inlineStr">
        <is>
          <t>Proposed Payments</t>
        </is>
      </c>
      <c r="G19" s="386" t="n"/>
      <c r="H19" s="386" t="n"/>
      <c r="I19" s="387" t="n"/>
    </row>
    <row r="20">
      <c r="A20" s="225" t="inlineStr">
        <is>
          <t>Company</t>
        </is>
      </c>
      <c r="B20" s="225" t="inlineStr">
        <is>
          <t>Basis</t>
        </is>
      </c>
      <c r="C20" s="225" t="inlineStr">
        <is>
          <t>Instalment</t>
        </is>
      </c>
      <c r="D20" s="226" t="inlineStr">
        <is>
          <t>Due Date</t>
        </is>
      </c>
      <c r="E20" s="234" t="inlineStr">
        <is>
          <t>Amount</t>
        </is>
      </c>
      <c r="F20" s="235" t="n">
        <v>46217</v>
      </c>
      <c r="G20" s="235" t="n">
        <v>46309</v>
      </c>
      <c r="H20" s="235" t="n">
        <v>46401</v>
      </c>
      <c r="I20" s="235" t="n">
        <v>46491</v>
      </c>
    </row>
    <row r="21">
      <c r="A21" s="375">
        <f>A7</f>
        <v/>
      </c>
      <c r="B21" s="376" t="inlineStr">
        <is>
          <t>N/A - Group relief applied</t>
        </is>
      </c>
      <c r="C21" s="377" t="inlineStr">
        <is>
          <t>-</t>
        </is>
      </c>
      <c r="D21" s="378">
        <f>EDATE($B$16,9)+1</f>
        <v/>
      </c>
      <c r="E21" s="405">
        <f>N7</f>
        <v/>
      </c>
      <c r="F21" s="405" t="n"/>
      <c r="G21" s="405" t="n"/>
      <c r="H21" s="405">
        <f>IFERROR(_xlfn.XLOOKUP(H20,$D$21,G21),"-")</f>
        <v/>
      </c>
      <c r="I21" s="405">
        <f>IFERROR(_xlfn.XLOOKUP(I20,$D$21,H21),"-")</f>
        <v/>
      </c>
    </row>
    <row r="22">
      <c r="A22" s="388">
        <f>A8</f>
        <v/>
      </c>
      <c r="B22" s="381">
        <f>IF(O8="Yes",IF(Q8&lt;1,"QIPs (large, short period)","QIPs (large company, full year)"),"Single payment")</f>
        <v/>
      </c>
      <c r="C22" s="345" t="inlineStr">
        <is>
          <t>QIP 1</t>
        </is>
      </c>
      <c r="D22" s="346" t="n">
        <v>46217</v>
      </c>
      <c r="E22" s="406">
        <f>N8/4</f>
        <v/>
      </c>
      <c r="F22" s="406" t="n">
        <v>24000</v>
      </c>
      <c r="G22" s="406" t="n"/>
      <c r="H22" s="406" t="n"/>
      <c r="I22" s="406" t="n"/>
      <c r="J22" s="14" t="inlineStr">
        <is>
          <t>PAID IN JULY 2026 QIP 1 - forecast has changed and KNL out of QIPS for FY26 at at 08/26 (keep track - if looks like will moves back into QIPS threshold will need to make installment paymnets again)</t>
        </is>
      </c>
    </row>
    <row r="23">
      <c r="A23" s="382" t="n"/>
      <c r="B23" s="382" t="n"/>
      <c r="C23" s="345" t="inlineStr">
        <is>
          <t>QIP 2</t>
        </is>
      </c>
      <c r="D23" s="346" t="n">
        <v>46309</v>
      </c>
      <c r="E23" s="406">
        <f>N8/4</f>
        <v/>
      </c>
      <c r="F23" s="406" t="n"/>
      <c r="G23" s="406" t="n">
        <v>0</v>
      </c>
      <c r="H23" s="406" t="n"/>
      <c r="I23" s="406" t="n"/>
    </row>
    <row r="24">
      <c r="A24" s="382" t="n"/>
      <c r="B24" s="382" t="n"/>
      <c r="C24" s="345" t="inlineStr">
        <is>
          <t>QIP 3</t>
        </is>
      </c>
      <c r="D24" s="346" t="n">
        <v>46401</v>
      </c>
      <c r="E24" s="406">
        <f>N8/4</f>
        <v/>
      </c>
      <c r="F24" s="406" t="n"/>
      <c r="G24" s="406" t="n"/>
      <c r="H24" s="406" t="n">
        <v>0</v>
      </c>
      <c r="I24" s="406" t="n"/>
    </row>
    <row r="25">
      <c r="A25" s="382" t="n"/>
      <c r="B25" s="382" t="n"/>
      <c r="C25" s="348" t="inlineStr">
        <is>
          <t>QIP 4 (final)</t>
        </is>
      </c>
      <c r="D25" s="349" t="n">
        <v>46491</v>
      </c>
      <c r="E25" s="407">
        <f>N8/4</f>
        <v/>
      </c>
      <c r="F25" s="406" t="n"/>
      <c r="G25" s="406" t="n"/>
      <c r="H25" s="406" t="n"/>
      <c r="I25" s="406">
        <f>IF(SUM(E22:E25)&lt;SUM(F22:H25),0,SUM(E22:E25)-SUM(F22:H25))</f>
        <v/>
      </c>
    </row>
    <row r="26">
      <c r="A26" s="351">
        <f>A9</f>
        <v/>
      </c>
      <c r="B26" s="352">
        <f>IF(O9="Yes",IF(Q9&lt;1,"QIPs (large, short period - 3/n rule)","QIPs (large company, full year)"),"Single payment (short period, below threshold)")</f>
        <v/>
      </c>
      <c r="C26" s="353" t="inlineStr">
        <is>
          <t>Instalment 1</t>
        </is>
      </c>
      <c r="D26" s="354">
        <f>D22</f>
        <v/>
      </c>
      <c r="E26" s="408">
        <f>N9*0.5</f>
        <v/>
      </c>
      <c r="F26" s="408" t="n">
        <v>17000</v>
      </c>
      <c r="G26" s="408" t="n"/>
      <c r="H26" s="408" t="n"/>
      <c r="I26" s="408" t="n"/>
    </row>
    <row r="27">
      <c r="A27" s="351" t="n"/>
      <c r="B27" s="352" t="n"/>
      <c r="C27" s="353" t="inlineStr">
        <is>
          <t>Final instalment</t>
        </is>
      </c>
      <c r="D27" s="354">
        <f>D23</f>
        <v/>
      </c>
      <c r="E27" s="408">
        <f>N9*0.5</f>
        <v/>
      </c>
      <c r="F27" s="408" t="n"/>
      <c r="G27" s="408">
        <f>IF(SUM(E26:E27)&lt;SUM(F26:F27),0,SUM(E26:E27)-SUM(F26:F27))</f>
        <v/>
      </c>
      <c r="H27" s="408" t="n"/>
      <c r="I27" s="408" t="n"/>
    </row>
    <row r="28" ht="25.5" customHeight="1" s="393">
      <c r="A28" s="356">
        <f>A10</f>
        <v/>
      </c>
      <c r="B28" s="357">
        <f>IF(O10="Yes","QIPs","Single payment (below QIPs threshold)")</f>
        <v/>
      </c>
      <c r="C28" s="358" t="inlineStr">
        <is>
          <t>-</t>
        </is>
      </c>
      <c r="D28" s="359">
        <f>EDATE($B$16,9)+1</f>
        <v/>
      </c>
      <c r="E28" s="409">
        <f>N10</f>
        <v/>
      </c>
      <c r="F28" s="410" t="n"/>
      <c r="G28" s="410" t="n"/>
      <c r="H28" s="410" t="n"/>
      <c r="I28" s="410">
        <f>E28</f>
        <v/>
      </c>
    </row>
    <row r="29" ht="25.5" customHeight="1" s="393">
      <c r="A29" s="362">
        <f>A11</f>
        <v/>
      </c>
      <c r="B29" s="363">
        <f>IF(O11="Yes","QIPs","Single payment (below QIPs threshold)")</f>
        <v/>
      </c>
      <c r="C29" s="364" t="inlineStr">
        <is>
          <t>-</t>
        </is>
      </c>
      <c r="D29" s="365">
        <f>EDATE($B$16,9)+1</f>
        <v/>
      </c>
      <c r="E29" s="411">
        <f>N11</f>
        <v/>
      </c>
      <c r="F29" s="411" t="n"/>
      <c r="G29" s="411" t="n"/>
      <c r="H29" s="411" t="n"/>
      <c r="I29" s="411" t="n">
        <v>0</v>
      </c>
    </row>
    <row r="30" ht="25.5" customHeight="1" s="393">
      <c r="A30" s="370">
        <f>A12</f>
        <v/>
      </c>
      <c r="B30" s="371">
        <f>IF(O12="Yes","QIPs","Single payment (below QIPs threshold)")</f>
        <v/>
      </c>
      <c r="C30" s="372" t="inlineStr">
        <is>
          <t>-</t>
        </is>
      </c>
      <c r="D30" s="373">
        <f>EDATE($B$16,9)+1</f>
        <v/>
      </c>
      <c r="E30" s="412">
        <f>N12</f>
        <v/>
      </c>
      <c r="F30" s="412" t="n"/>
      <c r="G30" s="412" t="n"/>
      <c r="H30" s="412" t="n"/>
      <c r="I30" s="412">
        <f>E30</f>
        <v/>
      </c>
    </row>
    <row r="31">
      <c r="A31" s="383">
        <f>A13</f>
        <v/>
      </c>
      <c r="B31" s="389">
        <f>IF(O13="Yes",IF(Q13&lt;1,"QIPs (large, short period - 3/n rule)","QIPs (large company, full year)"),"Single payment")</f>
        <v/>
      </c>
      <c r="C31" s="367" t="inlineStr">
        <is>
          <t>Instalment 1</t>
        </is>
      </c>
      <c r="D31" s="368" t="n">
        <v>46217</v>
      </c>
      <c r="E31" s="413">
        <f>N13*0.5</f>
        <v/>
      </c>
      <c r="F31" s="413" t="n">
        <v>23000</v>
      </c>
      <c r="G31" s="413" t="n"/>
      <c r="H31" s="413" t="n"/>
      <c r="I31" s="413" t="n"/>
    </row>
    <row r="32">
      <c r="A32" s="384" t="n"/>
      <c r="B32" s="384" t="n"/>
      <c r="C32" s="367" t="inlineStr">
        <is>
          <t>Final instalment</t>
        </is>
      </c>
      <c r="D32" s="368" t="n">
        <v>46309</v>
      </c>
      <c r="E32" s="413">
        <f>N13*0.5</f>
        <v/>
      </c>
      <c r="F32" s="413" t="n"/>
      <c r="G32" s="413">
        <f>IF(SUM(E31:E32)&lt;SUM(F31:F32),0,SUM(E31:E32)-SUM(F31:F32))</f>
        <v/>
      </c>
      <c r="H32" s="413" t="n"/>
      <c r="I32" s="413" t="n"/>
    </row>
    <row r="33">
      <c r="A33" s="225" t="inlineStr">
        <is>
          <t>Total</t>
        </is>
      </c>
      <c r="B33" s="227" t="n"/>
      <c r="C33" s="227" t="n"/>
      <c r="D33" s="228" t="n"/>
      <c r="E33" s="414">
        <f>SUM(E21:E32)</f>
        <v/>
      </c>
      <c r="F33" s="414">
        <f>SUM(F21:F32)</f>
        <v/>
      </c>
      <c r="G33" s="414">
        <f>SUM(G21:G32)</f>
        <v/>
      </c>
      <c r="H33" s="414">
        <f>SUM(H21:H32)</f>
        <v/>
      </c>
      <c r="I33" s="414">
        <f>SUM(I21:I32)</f>
        <v/>
      </c>
    </row>
  </sheetData>
  <mergeCells count="5">
    <mergeCell ref="B22:B25"/>
    <mergeCell ref="A31:A32"/>
    <mergeCell ref="F19:I19"/>
    <mergeCell ref="A22:A25"/>
    <mergeCell ref="B31:B32"/>
  </mergeCells>
  <conditionalFormatting sqref="J7:R13">
    <cfRule type="expression" priority="1" dxfId="22">
      <formula>O7="Yes"</formula>
    </cfRule>
  </conditionalFormatting>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tabColor rgb="FF7030A0"/>
    <outlinePr summaryBelow="1" summaryRight="1"/>
    <pageSetUpPr/>
  </sheetPr>
  <dimension ref="A1:T166"/>
  <sheetViews>
    <sheetView workbookViewId="0">
      <selection activeCell="C22" sqref="C22"/>
    </sheetView>
  </sheetViews>
  <sheetFormatPr baseColWidth="8" defaultRowHeight="15"/>
  <cols>
    <col width="22.5703125" bestFit="1" customWidth="1" style="393" min="1" max="1"/>
    <col width="23.7109375" bestFit="1" customWidth="1" style="393" min="2" max="2"/>
    <col width="8.7109375" bestFit="1" customWidth="1" style="393" min="10" max="10"/>
    <col width="11" bestFit="1" customWidth="1" style="393" min="11" max="11"/>
    <col width="10.28515625" bestFit="1" customWidth="1" style="393" min="13" max="14"/>
    <col width="10.28515625" bestFit="1" customWidth="1" style="391" min="15" max="15"/>
  </cols>
  <sheetData>
    <row r="1">
      <c r="B1" s="245" t="n"/>
      <c r="C1" s="246" t="n">
        <v>2026</v>
      </c>
      <c r="D1" s="247" t="n"/>
      <c r="E1" s="247" t="n"/>
      <c r="F1" s="247" t="n"/>
      <c r="G1" s="247" t="n"/>
      <c r="H1" s="247" t="n"/>
      <c r="I1" s="247" t="n"/>
      <c r="J1" s="247" t="n"/>
      <c r="K1" s="247" t="n"/>
      <c r="L1" s="247" t="n"/>
      <c r="M1" s="247" t="n"/>
      <c r="N1" s="247" t="n"/>
      <c r="O1" s="295" t="n"/>
    </row>
    <row r="2">
      <c r="B2" s="392" t="n"/>
      <c r="C2" s="249" t="inlineStr">
        <is>
          <t>January</t>
        </is>
      </c>
      <c r="D2" s="249" t="inlineStr">
        <is>
          <t>February</t>
        </is>
      </c>
      <c r="E2" s="249" t="inlineStr">
        <is>
          <t>March</t>
        </is>
      </c>
      <c r="F2" s="249" t="inlineStr">
        <is>
          <t>April</t>
        </is>
      </c>
      <c r="G2" s="249" t="inlineStr">
        <is>
          <t>May</t>
        </is>
      </c>
      <c r="H2" s="249" t="inlineStr">
        <is>
          <t>June</t>
        </is>
      </c>
      <c r="I2" s="249" t="inlineStr">
        <is>
          <t>July</t>
        </is>
      </c>
      <c r="J2" s="249" t="inlineStr">
        <is>
          <t>August</t>
        </is>
      </c>
      <c r="K2" s="249" t="inlineStr">
        <is>
          <t>September</t>
        </is>
      </c>
      <c r="L2" s="249" t="inlineStr">
        <is>
          <t>October</t>
        </is>
      </c>
      <c r="M2" s="249" t="inlineStr">
        <is>
          <t>November</t>
        </is>
      </c>
      <c r="N2" s="249" t="inlineStr">
        <is>
          <t>December</t>
        </is>
      </c>
      <c r="O2" s="249" t="inlineStr">
        <is>
          <t>YTD</t>
        </is>
      </c>
    </row>
    <row r="3">
      <c r="B3" s="252" t="inlineStr">
        <is>
          <t>INCOME</t>
        </is>
      </c>
      <c r="C3" s="253" t="n"/>
      <c r="D3" s="253" t="n"/>
      <c r="E3" s="253" t="n"/>
      <c r="F3" s="253" t="n"/>
      <c r="G3" s="253" t="n"/>
      <c r="H3" s="253" t="n"/>
      <c r="I3" s="253" t="n"/>
      <c r="J3" s="253" t="n"/>
      <c r="K3" s="253" t="n"/>
      <c r="L3" s="253" t="n"/>
      <c r="M3" s="253" t="n"/>
      <c r="N3" s="253" t="n"/>
      <c r="O3" s="253" t="n"/>
    </row>
    <row r="4">
      <c r="A4" s="391" t="inlineStr">
        <is>
          <t>Actual/Forecast 2026</t>
        </is>
      </c>
      <c r="B4" s="297" t="inlineStr">
        <is>
          <t>Total Income</t>
        </is>
      </c>
      <c r="C4" s="415">
        <f>'GROUP TOTALS MONTHLY P&amp;L'!O11</f>
        <v/>
      </c>
      <c r="D4" s="415">
        <f>'GROUP TOTALS MONTHLY P&amp;L'!P11</f>
        <v/>
      </c>
      <c r="E4" s="415">
        <f>'GROUP TOTALS MONTHLY P&amp;L'!Q11</f>
        <v/>
      </c>
      <c r="F4" s="415">
        <f>'GROUP TOTALS MONTHLY P&amp;L'!R11</f>
        <v/>
      </c>
      <c r="G4" s="415">
        <f>'GROUP TOTALS MONTHLY P&amp;L'!S11</f>
        <v/>
      </c>
      <c r="H4" s="415">
        <f>'GROUP TOTALS MONTHLY P&amp;L'!T11</f>
        <v/>
      </c>
      <c r="I4" s="415">
        <f>'GROUP TOTALS MONTHLY P&amp;L'!U11</f>
        <v/>
      </c>
      <c r="J4" s="415">
        <f>'GROUP TOTALS MONTHLY P&amp;L'!V11</f>
        <v/>
      </c>
      <c r="K4" s="415">
        <f>'GROUP TOTALS MONTHLY P&amp;L'!W11</f>
        <v/>
      </c>
      <c r="L4" s="415">
        <f>'GROUP TOTALS MONTHLY P&amp;L'!X11</f>
        <v/>
      </c>
      <c r="M4" s="415">
        <f>'GROUP TOTALS MONTHLY P&amp;L'!Y11</f>
        <v/>
      </c>
      <c r="N4" s="415">
        <f>'GROUP TOTALS MONTHLY P&amp;L'!Z11</f>
        <v/>
      </c>
      <c r="O4" s="415">
        <f>SUM(C4:N4)</f>
        <v/>
      </c>
    </row>
    <row r="5">
      <c r="A5" s="14" t="n"/>
      <c r="B5" s="250" t="n"/>
      <c r="C5" s="416" t="n"/>
      <c r="D5" s="416" t="n"/>
      <c r="E5" s="416" t="n"/>
      <c r="F5" s="416" t="n"/>
      <c r="G5" s="416" t="n"/>
      <c r="H5" s="416" t="n"/>
      <c r="I5" s="416" t="n"/>
      <c r="J5" s="416" t="n"/>
      <c r="K5" s="416" t="n"/>
      <c r="L5" s="416" t="n"/>
      <c r="M5" s="416" t="n"/>
      <c r="N5" s="416" t="n"/>
      <c r="O5" s="415" t="n"/>
    </row>
    <row r="6">
      <c r="A6" s="14" t="inlineStr">
        <is>
          <t>FINPLAN</t>
        </is>
      </c>
      <c r="B6" s="250" t="inlineStr">
        <is>
          <t>Total Income</t>
        </is>
      </c>
      <c r="C6" s="416" t="n">
        <v>970670</v>
      </c>
      <c r="D6" s="416" t="n">
        <v>941240</v>
      </c>
      <c r="E6" s="416" t="n">
        <v>1062350</v>
      </c>
      <c r="F6" s="417" t="n">
        <v>1037854</v>
      </c>
      <c r="G6" s="417" t="n">
        <v>1061619.91425</v>
      </c>
      <c r="H6" s="417" t="n">
        <v>1086094.45129625</v>
      </c>
      <c r="I6" s="417" t="n">
        <v>932356.0420112709</v>
      </c>
      <c r="J6" s="417" t="n">
        <v>951313.1370750605</v>
      </c>
      <c r="K6" s="417" t="n">
        <v>999548.9947269802</v>
      </c>
      <c r="L6" s="417" t="n">
        <v>1024958.966035746</v>
      </c>
      <c r="M6" s="417" t="n">
        <v>1051240.699157839</v>
      </c>
      <c r="N6" s="417" t="n">
        <v>1034611.504825773</v>
      </c>
      <c r="O6" s="418" t="n">
        <v>12153857.7093789</v>
      </c>
    </row>
    <row r="7" ht="15.75" customHeight="1" s="393" thickBot="1">
      <c r="A7" s="198" t="inlineStr">
        <is>
          <t>Variance to FinPlan</t>
        </is>
      </c>
      <c r="B7" s="293" t="n"/>
      <c r="C7" s="419">
        <f>C4-C6</f>
        <v/>
      </c>
      <c r="D7" s="419">
        <f>D4-D6</f>
        <v/>
      </c>
      <c r="E7" s="419">
        <f>E4-E6</f>
        <v/>
      </c>
      <c r="F7" s="419">
        <f>F4-F6</f>
        <v/>
      </c>
      <c r="G7" s="419">
        <f>G4-G6</f>
        <v/>
      </c>
      <c r="H7" s="419">
        <f>H4-H6</f>
        <v/>
      </c>
      <c r="I7" s="419">
        <f>I4-I6</f>
        <v/>
      </c>
      <c r="J7" s="419">
        <f>J4-J6</f>
        <v/>
      </c>
      <c r="K7" s="419">
        <f>K4-K6</f>
        <v/>
      </c>
      <c r="L7" s="419">
        <f>L4-L6</f>
        <v/>
      </c>
      <c r="M7" s="419">
        <f>M4-M6</f>
        <v/>
      </c>
      <c r="N7" s="419">
        <f>N4-N6</f>
        <v/>
      </c>
      <c r="O7" s="419">
        <f>O4-O6</f>
        <v/>
      </c>
    </row>
    <row r="8" ht="15.75" customHeight="1" s="393" thickTop="1">
      <c r="A8" s="14" t="n"/>
      <c r="B8" s="250" t="n"/>
      <c r="C8" s="420">
        <f>C4/C6</f>
        <v/>
      </c>
      <c r="D8" s="420">
        <f>D4/D6</f>
        <v/>
      </c>
      <c r="E8" s="420">
        <f>E4/E6</f>
        <v/>
      </c>
      <c r="F8" s="420">
        <f>F4/F6</f>
        <v/>
      </c>
      <c r="G8" s="420">
        <f>G4/G6</f>
        <v/>
      </c>
      <c r="H8" s="420">
        <f>H4/H6</f>
        <v/>
      </c>
      <c r="I8" s="420">
        <f>I4/I6</f>
        <v/>
      </c>
      <c r="J8" s="420">
        <f>J4/J6</f>
        <v/>
      </c>
      <c r="K8" s="420">
        <f>K4/K6</f>
        <v/>
      </c>
      <c r="L8" s="420">
        <f>L4/L6</f>
        <v/>
      </c>
      <c r="M8" s="420">
        <f>M4/M6</f>
        <v/>
      </c>
      <c r="N8" s="420">
        <f>N4/N6</f>
        <v/>
      </c>
      <c r="O8" s="420">
        <f>O4/O6</f>
        <v/>
      </c>
    </row>
    <row r="9">
      <c r="A9" s="14" t="n"/>
      <c r="B9" s="250" t="n"/>
      <c r="C9" s="415" t="n"/>
      <c r="D9" s="415" t="n"/>
      <c r="E9" s="415" t="n"/>
      <c r="F9" s="415" t="n"/>
      <c r="G9" s="415" t="n"/>
      <c r="H9" s="415" t="n"/>
      <c r="I9" s="415" t="n"/>
      <c r="J9" s="415" t="n"/>
      <c r="K9" s="415" t="n"/>
      <c r="L9" s="415" t="n"/>
      <c r="M9" s="415" t="n"/>
      <c r="N9" s="415" t="n"/>
      <c r="O9" s="415" t="n"/>
    </row>
    <row r="10">
      <c r="A10" s="14" t="inlineStr">
        <is>
          <t>FY2025 Actual</t>
        </is>
      </c>
      <c r="B10" s="250" t="inlineStr">
        <is>
          <t>Total Income</t>
        </is>
      </c>
      <c r="C10" s="416">
        <f>'GROUP TOTALS MONTHLY P&amp;L'!B11</f>
        <v/>
      </c>
      <c r="D10" s="416">
        <f>'GROUP TOTALS MONTHLY P&amp;L'!C11</f>
        <v/>
      </c>
      <c r="E10" s="416">
        <f>'GROUP TOTALS MONTHLY P&amp;L'!D11</f>
        <v/>
      </c>
      <c r="F10" s="416">
        <f>'GROUP TOTALS MONTHLY P&amp;L'!E11</f>
        <v/>
      </c>
      <c r="G10" s="416">
        <f>'GROUP TOTALS MONTHLY P&amp;L'!F11</f>
        <v/>
      </c>
      <c r="H10" s="416">
        <f>'GROUP TOTALS MONTHLY P&amp;L'!G11</f>
        <v/>
      </c>
      <c r="I10" s="416">
        <f>'GROUP TOTALS MONTHLY P&amp;L'!H11</f>
        <v/>
      </c>
      <c r="J10" s="416">
        <f>'GROUP TOTALS MONTHLY P&amp;L'!I11</f>
        <v/>
      </c>
      <c r="K10" s="416">
        <f>'GROUP TOTALS MONTHLY P&amp;L'!J11</f>
        <v/>
      </c>
      <c r="L10" s="416">
        <f>'GROUP TOTALS MONTHLY P&amp;L'!K11</f>
        <v/>
      </c>
      <c r="M10" s="416">
        <f>'GROUP TOTALS MONTHLY P&amp;L'!L11</f>
        <v/>
      </c>
      <c r="N10" s="416">
        <f>'GROUP TOTALS MONTHLY P&amp;L'!M11</f>
        <v/>
      </c>
      <c r="O10" s="415">
        <f>SUM(C10:N10)</f>
        <v/>
      </c>
    </row>
    <row r="11" ht="15.75" customHeight="1" s="393" thickBot="1">
      <c r="A11" s="198" t="inlineStr">
        <is>
          <t>Variance YoY</t>
        </is>
      </c>
      <c r="B11" s="293" t="n"/>
      <c r="C11" s="419">
        <f>C4-C10</f>
        <v/>
      </c>
      <c r="D11" s="419">
        <f>D4-D10</f>
        <v/>
      </c>
      <c r="E11" s="419">
        <f>E4-E10</f>
        <v/>
      </c>
      <c r="F11" s="419">
        <f>F4-F10</f>
        <v/>
      </c>
      <c r="G11" s="419">
        <f>G4-G10</f>
        <v/>
      </c>
      <c r="H11" s="419">
        <f>H4-H10</f>
        <v/>
      </c>
      <c r="I11" s="419">
        <f>I4-I10</f>
        <v/>
      </c>
      <c r="J11" s="419">
        <f>J4-J10</f>
        <v/>
      </c>
      <c r="K11" s="419">
        <f>K4-K10</f>
        <v/>
      </c>
      <c r="L11" s="419">
        <f>L4-L10</f>
        <v/>
      </c>
      <c r="M11" s="419">
        <f>M4-M10</f>
        <v/>
      </c>
      <c r="N11" s="419">
        <f>N4-N10</f>
        <v/>
      </c>
      <c r="O11" s="419">
        <f>O4-O10</f>
        <v/>
      </c>
    </row>
    <row r="12" ht="15.75" customHeight="1" s="393" thickTop="1">
      <c r="A12" s="14" t="n"/>
      <c r="B12" s="250" t="n"/>
      <c r="C12" s="301" t="n"/>
      <c r="D12" s="301" t="n"/>
      <c r="E12" s="301" t="n"/>
      <c r="F12" s="301" t="n"/>
      <c r="G12" s="301" t="n"/>
      <c r="H12" s="301" t="n"/>
      <c r="I12" s="301" t="n"/>
      <c r="J12" s="301" t="n"/>
      <c r="K12" s="301" t="n"/>
      <c r="L12" s="301" t="n"/>
      <c r="M12" s="301" t="n"/>
      <c r="N12" s="301" t="n"/>
      <c r="O12" s="301" t="n"/>
    </row>
    <row r="13">
      <c r="A13" s="14" t="n"/>
      <c r="B13" s="250" t="n"/>
      <c r="C13" s="416" t="n"/>
      <c r="D13" s="416" t="n"/>
      <c r="E13" s="416" t="n"/>
      <c r="F13" s="417" t="n"/>
      <c r="G13" s="417" t="n"/>
      <c r="H13" s="417" t="n"/>
      <c r="I13" s="417" t="n"/>
      <c r="J13" s="417" t="n"/>
      <c r="K13" s="417" t="n"/>
      <c r="L13" s="417" t="n"/>
      <c r="M13" s="417" t="n"/>
      <c r="N13" s="417" t="n"/>
      <c r="O13" s="418" t="n"/>
    </row>
    <row r="14">
      <c r="B14" s="252" t="inlineStr">
        <is>
          <t>DIRECTCOSTS</t>
        </is>
      </c>
      <c r="C14" s="421" t="n"/>
      <c r="D14" s="421" t="n"/>
      <c r="E14" s="421" t="n"/>
      <c r="F14" s="421" t="n"/>
      <c r="G14" s="421" t="n"/>
      <c r="H14" s="421" t="n"/>
      <c r="I14" s="421" t="n"/>
      <c r="J14" s="421" t="n"/>
      <c r="K14" s="421" t="n"/>
      <c r="L14" s="421" t="n"/>
      <c r="M14" s="421" t="n"/>
      <c r="N14" s="421" t="n"/>
      <c r="O14" s="421" t="n"/>
    </row>
    <row r="15">
      <c r="B15" s="252" t="n"/>
      <c r="C15" s="421" t="n"/>
      <c r="D15" s="421" t="n"/>
      <c r="E15" s="421" t="n"/>
      <c r="F15" s="421" t="n"/>
      <c r="G15" s="421" t="n"/>
      <c r="H15" s="421" t="n"/>
      <c r="I15" s="421" t="n"/>
      <c r="J15" s="421" t="n"/>
      <c r="K15" s="421" t="n"/>
      <c r="L15" s="421" t="n"/>
      <c r="M15" s="421" t="n"/>
      <c r="N15" s="421" t="n"/>
      <c r="O15" s="421" t="n"/>
    </row>
    <row r="16">
      <c r="A16" s="391" t="inlineStr">
        <is>
          <t>Actual/Forecast 2026</t>
        </is>
      </c>
      <c r="B16" s="297" t="inlineStr">
        <is>
          <t>Staffing Sals/NIC/Pension</t>
        </is>
      </c>
      <c r="C16" s="418">
        <f>SUM('GROUP TOTALS MONTHLY P&amp;L'!O16:O18)</f>
        <v/>
      </c>
      <c r="D16" s="418">
        <f>SUM('GROUP TOTALS MONTHLY P&amp;L'!P16:P18)</f>
        <v/>
      </c>
      <c r="E16" s="418">
        <f>SUM('GROUP TOTALS MONTHLY P&amp;L'!Q16:Q18)</f>
        <v/>
      </c>
      <c r="F16" s="418">
        <f>SUM('GROUP TOTALS MONTHLY P&amp;L'!R16:R18)</f>
        <v/>
      </c>
      <c r="G16" s="418">
        <f>SUM('GROUP TOTALS MONTHLY P&amp;L'!S16:S18)</f>
        <v/>
      </c>
      <c r="H16" s="418">
        <f>SUM('GROUP TOTALS MONTHLY P&amp;L'!T16:T18)</f>
        <v/>
      </c>
      <c r="I16" s="418">
        <f>SUM('GROUP TOTALS MONTHLY P&amp;L'!U16:U18)</f>
        <v/>
      </c>
      <c r="J16" s="418">
        <f>SUM('GROUP TOTALS MONTHLY P&amp;L'!V16:V18)</f>
        <v/>
      </c>
      <c r="K16" s="418">
        <f>SUM('GROUP TOTALS MONTHLY P&amp;L'!W16:W18)</f>
        <v/>
      </c>
      <c r="L16" s="418">
        <f>SUM('GROUP TOTALS MONTHLY P&amp;L'!X16:X18)</f>
        <v/>
      </c>
      <c r="M16" s="418">
        <f>SUM('GROUP TOTALS MONTHLY P&amp;L'!Y16:Y18)</f>
        <v/>
      </c>
      <c r="N16" s="418">
        <f>SUM('GROUP TOTALS MONTHLY P&amp;L'!Z16:Z18)</f>
        <v/>
      </c>
      <c r="O16" s="418">
        <f>SUM(C16:N16)</f>
        <v/>
      </c>
    </row>
    <row r="17">
      <c r="A17" s="422" t="inlineStr">
        <is>
          <t>Actual/Forecast Sal:Rev</t>
        </is>
      </c>
      <c r="B17" s="250" t="n"/>
      <c r="C17" s="422">
        <f>C16/C4</f>
        <v/>
      </c>
      <c r="D17" s="422">
        <f>D16/D4</f>
        <v/>
      </c>
      <c r="E17" s="422">
        <f>E16/E4</f>
        <v/>
      </c>
      <c r="F17" s="422">
        <f>F16/F4</f>
        <v/>
      </c>
      <c r="G17" s="422">
        <f>G16/G4</f>
        <v/>
      </c>
      <c r="H17" s="422">
        <f>H16/H4</f>
        <v/>
      </c>
      <c r="I17" s="422">
        <f>I16/I4</f>
        <v/>
      </c>
      <c r="J17" s="422">
        <f>J16/J4</f>
        <v/>
      </c>
      <c r="K17" s="422">
        <f>K16/K4</f>
        <v/>
      </c>
      <c r="L17" s="422">
        <f>L16/L4</f>
        <v/>
      </c>
      <c r="M17" s="422">
        <f>M16/M4</f>
        <v/>
      </c>
      <c r="N17" s="422">
        <f>N16/N4</f>
        <v/>
      </c>
      <c r="O17" s="422">
        <f>O16/O4</f>
        <v/>
      </c>
    </row>
    <row r="18">
      <c r="B18" s="252" t="n"/>
      <c r="C18" s="421" t="n"/>
      <c r="D18" s="421" t="n"/>
      <c r="E18" s="421" t="n"/>
      <c r="F18" s="421" t="n"/>
      <c r="G18" s="421" t="n"/>
      <c r="H18" s="421" t="n"/>
      <c r="I18" s="421" t="n"/>
      <c r="J18" s="421" t="n"/>
      <c r="K18" s="421" t="n"/>
      <c r="L18" s="421" t="n"/>
      <c r="M18" s="421" t="n"/>
      <c r="N18" s="421" t="n"/>
      <c r="O18" s="421" t="n"/>
    </row>
    <row r="19">
      <c r="A19" s="14" t="inlineStr">
        <is>
          <t xml:space="preserve">FINPLAN </t>
        </is>
      </c>
      <c r="B19" s="250" t="inlineStr">
        <is>
          <t>Staffing Sals/NIC/Pension</t>
        </is>
      </c>
      <c r="C19" s="417" t="n">
        <v>515821.5557142857</v>
      </c>
      <c r="D19" s="417" t="n">
        <v>515821.5557142857</v>
      </c>
      <c r="E19" s="417" t="n">
        <v>515821.5557142857</v>
      </c>
      <c r="F19" s="417" t="n">
        <v>538143.9086349999</v>
      </c>
      <c r="G19" s="417" t="n">
        <v>538143.9086349999</v>
      </c>
      <c r="H19" s="417" t="n">
        <v>538143.9086349999</v>
      </c>
      <c r="I19" s="417" t="n">
        <v>538143.9086349999</v>
      </c>
      <c r="J19" s="417" t="n">
        <v>538143.9086349999</v>
      </c>
      <c r="K19" s="417" t="n">
        <v>538143.9086349999</v>
      </c>
      <c r="L19" s="417" t="n">
        <v>538143.9086349999</v>
      </c>
      <c r="M19" s="417" t="n">
        <v>538143.9086349999</v>
      </c>
      <c r="N19" s="417" t="n">
        <v>538143.9086349999</v>
      </c>
      <c r="O19" s="418">
        <f>SUM(C19:N19)</f>
        <v/>
      </c>
    </row>
    <row r="20">
      <c r="A20" s="422" t="inlineStr">
        <is>
          <t>FinPlan Sal:Rev</t>
        </is>
      </c>
      <c r="B20" s="250" t="n"/>
      <c r="C20" s="422">
        <f>C19/C6</f>
        <v/>
      </c>
      <c r="D20" s="422">
        <f>D19/D6</f>
        <v/>
      </c>
      <c r="E20" s="422">
        <f>E19/E6</f>
        <v/>
      </c>
      <c r="F20" s="422">
        <f>F19/F6</f>
        <v/>
      </c>
      <c r="G20" s="422">
        <f>G19/G6</f>
        <v/>
      </c>
      <c r="H20" s="422">
        <f>H19/H6</f>
        <v/>
      </c>
      <c r="I20" s="422">
        <f>I19/I6</f>
        <v/>
      </c>
      <c r="J20" s="422">
        <f>J19/J6</f>
        <v/>
      </c>
      <c r="K20" s="422">
        <f>K19/K6</f>
        <v/>
      </c>
      <c r="L20" s="422">
        <f>L19/L6</f>
        <v/>
      </c>
      <c r="M20" s="422">
        <f>M19/M6</f>
        <v/>
      </c>
      <c r="N20" s="422">
        <f>N19/N6</f>
        <v/>
      </c>
      <c r="O20" s="422">
        <f>O19/O6</f>
        <v/>
      </c>
    </row>
    <row r="21" ht="15.75" customHeight="1" s="393" thickBot="1">
      <c r="A21" s="198" t="inlineStr">
        <is>
          <t>Variance to FinPlan</t>
        </is>
      </c>
      <c r="B21" s="293" t="n"/>
      <c r="C21" s="419">
        <f>C19-C16</f>
        <v/>
      </c>
      <c r="D21" s="419">
        <f>D19-D16</f>
        <v/>
      </c>
      <c r="E21" s="419">
        <f>E19-E16</f>
        <v/>
      </c>
      <c r="F21" s="419">
        <f>F19-F16</f>
        <v/>
      </c>
      <c r="G21" s="419">
        <f>G19-G16</f>
        <v/>
      </c>
      <c r="H21" s="419">
        <f>H19-H16</f>
        <v/>
      </c>
      <c r="I21" s="419">
        <f>I19-I16</f>
        <v/>
      </c>
      <c r="J21" s="419">
        <f>J19-J16</f>
        <v/>
      </c>
      <c r="K21" s="419">
        <f>K19-K16</f>
        <v/>
      </c>
      <c r="L21" s="419">
        <f>L19-L16</f>
        <v/>
      </c>
      <c r="M21" s="419">
        <f>M19-M16</f>
        <v/>
      </c>
      <c r="N21" s="419">
        <f>N19-N16</f>
        <v/>
      </c>
      <c r="O21" s="419">
        <f>O19-O16</f>
        <v/>
      </c>
      <c r="P21" s="415" t="n"/>
    </row>
    <row r="22" ht="15.75" customHeight="1" s="393" thickTop="1">
      <c r="A22" s="14" t="n"/>
      <c r="B22" s="250" t="n"/>
      <c r="C22" s="422">
        <f>C16/C19</f>
        <v/>
      </c>
      <c r="D22" s="422">
        <f>D16/D19</f>
        <v/>
      </c>
      <c r="E22" s="422">
        <f>E16/E19</f>
        <v/>
      </c>
      <c r="F22" s="422">
        <f>F16/F19</f>
        <v/>
      </c>
      <c r="G22" s="422">
        <f>G16/G19</f>
        <v/>
      </c>
      <c r="H22" s="422">
        <f>H16/H19</f>
        <v/>
      </c>
      <c r="I22" s="422">
        <f>I16/I19</f>
        <v/>
      </c>
      <c r="J22" s="422">
        <f>J16/J19</f>
        <v/>
      </c>
      <c r="K22" s="422">
        <f>K16/K19</f>
        <v/>
      </c>
      <c r="L22" s="422">
        <f>L16/L19</f>
        <v/>
      </c>
      <c r="M22" s="422">
        <f>M16/M19</f>
        <v/>
      </c>
      <c r="N22" s="422">
        <f>N16/N19</f>
        <v/>
      </c>
      <c r="O22" s="422">
        <f>O16/O19</f>
        <v/>
      </c>
    </row>
    <row r="24">
      <c r="A24" s="14" t="inlineStr">
        <is>
          <t>FY2025 Actual</t>
        </is>
      </c>
      <c r="B24" s="250" t="inlineStr">
        <is>
          <t>Staffing Sals/NIC/Pension</t>
        </is>
      </c>
      <c r="C24" s="416">
        <f>SUM('GROUP TOTALS MONTHLY P&amp;L'!B16:B18)</f>
        <v/>
      </c>
      <c r="D24" s="416">
        <f>SUM('GROUP TOTALS MONTHLY P&amp;L'!C16:C18)</f>
        <v/>
      </c>
      <c r="E24" s="416">
        <f>SUM('GROUP TOTALS MONTHLY P&amp;L'!D16:D18)</f>
        <v/>
      </c>
      <c r="F24" s="416">
        <f>SUM('GROUP TOTALS MONTHLY P&amp;L'!E16:E18)</f>
        <v/>
      </c>
      <c r="G24" s="416">
        <f>SUM('GROUP TOTALS MONTHLY P&amp;L'!F16:F18)</f>
        <v/>
      </c>
      <c r="H24" s="416">
        <f>SUM('GROUP TOTALS MONTHLY P&amp;L'!G16:G18)</f>
        <v/>
      </c>
      <c r="I24" s="416">
        <f>SUM('GROUP TOTALS MONTHLY P&amp;L'!H16:H18)</f>
        <v/>
      </c>
      <c r="J24" s="416">
        <f>SUM('GROUP TOTALS MONTHLY P&amp;L'!I16:I18)</f>
        <v/>
      </c>
      <c r="K24" s="416">
        <f>SUM('GROUP TOTALS MONTHLY P&amp;L'!J16:J18)</f>
        <v/>
      </c>
      <c r="L24" s="416">
        <f>SUM('GROUP TOTALS MONTHLY P&amp;L'!K16:K18)</f>
        <v/>
      </c>
      <c r="M24" s="416">
        <f>SUM('GROUP TOTALS MONTHLY P&amp;L'!L16:L18)</f>
        <v/>
      </c>
      <c r="N24" s="416">
        <f>SUM('GROUP TOTALS MONTHLY P&amp;L'!M16:M18)</f>
        <v/>
      </c>
      <c r="O24" s="415">
        <f>SUM(C24:N24)</f>
        <v/>
      </c>
    </row>
    <row r="25">
      <c r="A25" s="422" t="inlineStr">
        <is>
          <t>FY2025 Actual Sal:Rev</t>
        </is>
      </c>
      <c r="B25" s="250" t="n"/>
      <c r="C25" s="422">
        <f>C24/C10</f>
        <v/>
      </c>
      <c r="D25" s="422">
        <f>D24/D10</f>
        <v/>
      </c>
      <c r="E25" s="422">
        <f>E24/E10</f>
        <v/>
      </c>
      <c r="F25" s="422">
        <f>F24/F10</f>
        <v/>
      </c>
      <c r="G25" s="422">
        <f>G24/G10</f>
        <v/>
      </c>
      <c r="H25" s="422">
        <f>H24/H10</f>
        <v/>
      </c>
      <c r="I25" s="422">
        <f>I24/I10</f>
        <v/>
      </c>
      <c r="J25" s="422">
        <f>J24/J10</f>
        <v/>
      </c>
      <c r="K25" s="422">
        <f>K24/K10</f>
        <v/>
      </c>
      <c r="L25" s="422">
        <f>L24/L10</f>
        <v/>
      </c>
      <c r="M25" s="422">
        <f>M24/M10</f>
        <v/>
      </c>
      <c r="N25" s="422">
        <f>N24/N10</f>
        <v/>
      </c>
      <c r="O25" s="422">
        <f>O24/O10</f>
        <v/>
      </c>
    </row>
    <row r="26" ht="15.75" customHeight="1" s="393" thickBot="1">
      <c r="A26" s="198" t="inlineStr">
        <is>
          <t>Variance YoY</t>
        </is>
      </c>
      <c r="B26" s="293" t="n"/>
      <c r="C26" s="419">
        <f>C24-C16</f>
        <v/>
      </c>
      <c r="D26" s="419">
        <f>D24-D16</f>
        <v/>
      </c>
      <c r="E26" s="419">
        <f>E24-E16</f>
        <v/>
      </c>
      <c r="F26" s="419">
        <f>F24-F16</f>
        <v/>
      </c>
      <c r="G26" s="419">
        <f>G24-G16</f>
        <v/>
      </c>
      <c r="H26" s="419">
        <f>H24-H16</f>
        <v/>
      </c>
      <c r="I26" s="419">
        <f>I24-I16</f>
        <v/>
      </c>
      <c r="J26" s="419">
        <f>J24-J16</f>
        <v/>
      </c>
      <c r="K26" s="419">
        <f>K24-K16</f>
        <v/>
      </c>
      <c r="L26" s="419">
        <f>L24-L16</f>
        <v/>
      </c>
      <c r="M26" s="419">
        <f>M24-M16</f>
        <v/>
      </c>
      <c r="N26" s="419">
        <f>N24-N16</f>
        <v/>
      </c>
      <c r="O26" s="419">
        <f>O24-O16</f>
        <v/>
      </c>
    </row>
    <row r="27" ht="15.75" customHeight="1" s="393" thickTop="1">
      <c r="A27" s="14" t="n"/>
      <c r="B27" s="250" t="n"/>
      <c r="C27" s="415" t="n"/>
      <c r="D27" s="415" t="n"/>
      <c r="E27" s="415" t="n"/>
      <c r="F27" s="415" t="n"/>
      <c r="G27" s="415" t="n"/>
      <c r="H27" s="415" t="n"/>
      <c r="I27" s="415" t="n"/>
      <c r="J27" s="415" t="n"/>
      <c r="K27" s="415" t="n"/>
      <c r="L27" s="415" t="n"/>
      <c r="M27" s="415" t="n"/>
      <c r="N27" s="415" t="n"/>
      <c r="O27" s="415" t="n"/>
    </row>
    <row r="28">
      <c r="A28" s="14" t="n"/>
      <c r="B28" s="250" t="n"/>
      <c r="C28" s="422" t="n"/>
      <c r="D28" s="422" t="n"/>
      <c r="E28" s="422" t="n"/>
      <c r="F28" s="422" t="n"/>
      <c r="G28" s="422" t="n"/>
      <c r="H28" s="422" t="n"/>
      <c r="I28" s="422" t="n"/>
      <c r="J28" s="422" t="n"/>
      <c r="K28" s="422" t="n"/>
      <c r="L28" s="422" t="n"/>
      <c r="M28" s="422" t="n"/>
      <c r="N28" s="422" t="n"/>
      <c r="O28" s="422" t="n"/>
    </row>
    <row r="29">
      <c r="B29" s="250" t="n"/>
      <c r="C29" s="417" t="n"/>
      <c r="D29" s="417" t="n"/>
      <c r="E29" s="417" t="n"/>
      <c r="F29" s="417" t="n"/>
      <c r="G29" s="417" t="n"/>
      <c r="H29" s="417" t="n"/>
      <c r="I29" s="417" t="n"/>
      <c r="J29" s="417" t="n"/>
      <c r="K29" s="417" t="n"/>
      <c r="L29" s="417" t="n"/>
      <c r="M29" s="417" t="n"/>
      <c r="N29" s="417" t="n"/>
      <c r="O29" s="418" t="n"/>
    </row>
    <row r="30" customFormat="1" s="391">
      <c r="A30" s="391" t="inlineStr">
        <is>
          <t>Actual/Forecast</t>
        </is>
      </c>
      <c r="B30" s="297" t="inlineStr">
        <is>
          <t>Other Staffing Costs</t>
        </is>
      </c>
      <c r="C30" s="418">
        <f>SUM('GROUP TOTALS MONTHLY P&amp;L'!O19:O24)</f>
        <v/>
      </c>
      <c r="D30" s="418">
        <f>SUM('GROUP TOTALS MONTHLY P&amp;L'!P19:P24)</f>
        <v/>
      </c>
      <c r="E30" s="418">
        <f>SUM('GROUP TOTALS MONTHLY P&amp;L'!Q19:Q24)</f>
        <v/>
      </c>
      <c r="F30" s="418">
        <f>SUM('GROUP TOTALS MONTHLY P&amp;L'!R19:R24)</f>
        <v/>
      </c>
      <c r="G30" s="418">
        <f>SUM('GROUP TOTALS MONTHLY P&amp;L'!S19:S24)</f>
        <v/>
      </c>
      <c r="H30" s="418">
        <f>SUM('GROUP TOTALS MONTHLY P&amp;L'!T19:T24)</f>
        <v/>
      </c>
      <c r="I30" s="418">
        <f>SUM('GROUP TOTALS MONTHLY P&amp;L'!U19:U24)</f>
        <v/>
      </c>
      <c r="J30" s="418">
        <f>SUM('GROUP TOTALS MONTHLY P&amp;L'!V19:V24)</f>
        <v/>
      </c>
      <c r="K30" s="418">
        <f>SUM('GROUP TOTALS MONTHLY P&amp;L'!W19:W24)</f>
        <v/>
      </c>
      <c r="L30" s="418">
        <f>SUM('GROUP TOTALS MONTHLY P&amp;L'!X19:X24)</f>
        <v/>
      </c>
      <c r="M30" s="418">
        <f>SUM('GROUP TOTALS MONTHLY P&amp;L'!Y19:Y24)</f>
        <v/>
      </c>
      <c r="N30" s="418">
        <f>SUM('GROUP TOTALS MONTHLY P&amp;L'!Z19:Z24)</f>
        <v/>
      </c>
      <c r="O30" s="418">
        <f>SUM(C30:N30)</f>
        <v/>
      </c>
    </row>
    <row r="31" customFormat="1" s="391">
      <c r="B31" s="297" t="n"/>
      <c r="C31" s="418" t="n"/>
      <c r="D31" s="418" t="n"/>
      <c r="E31" s="418" t="n"/>
      <c r="F31" s="418" t="n"/>
      <c r="G31" s="418" t="n"/>
      <c r="H31" s="418" t="n"/>
      <c r="I31" s="418" t="n"/>
      <c r="J31" s="418" t="n"/>
      <c r="K31" s="418" t="n"/>
      <c r="L31" s="418" t="n"/>
      <c r="M31" s="418" t="n"/>
      <c r="N31" s="418" t="n"/>
      <c r="O31" s="418" t="n"/>
    </row>
    <row r="32" customFormat="1" s="14">
      <c r="A32" s="14" t="inlineStr">
        <is>
          <t xml:space="preserve">FINPLAN </t>
        </is>
      </c>
      <c r="B32" s="250" t="inlineStr">
        <is>
          <t xml:space="preserve">Other Staffing Costs </t>
        </is>
      </c>
      <c r="C32" s="417" t="n">
        <v>6702.74333333333</v>
      </c>
      <c r="D32" s="417" t="n">
        <v>6702.743333333333</v>
      </c>
      <c r="E32" s="417" t="n">
        <v>6702.743333333333</v>
      </c>
      <c r="F32" s="417" t="n">
        <v>6702.743333333333</v>
      </c>
      <c r="G32" s="417" t="n">
        <v>6702.743333333333</v>
      </c>
      <c r="H32" s="417" t="n">
        <v>6702.743333333333</v>
      </c>
      <c r="I32" s="417" t="n">
        <v>6702.743333333333</v>
      </c>
      <c r="J32" s="417" t="n">
        <v>6702.743333333333</v>
      </c>
      <c r="K32" s="417" t="n">
        <v>6702.743333333333</v>
      </c>
      <c r="L32" s="417" t="n">
        <v>6702.743333333333</v>
      </c>
      <c r="M32" s="417" t="n">
        <v>6702.743333333333</v>
      </c>
      <c r="N32" s="417" t="n">
        <v>6702.743333333333</v>
      </c>
      <c r="O32" s="417">
        <f>SUM(C32:N32)</f>
        <v/>
      </c>
    </row>
    <row r="33" ht="15.75" customHeight="1" s="393" thickBot="1">
      <c r="A33" s="198" t="inlineStr">
        <is>
          <t>Variance to FinPlan</t>
        </is>
      </c>
      <c r="B33" s="293" t="n"/>
      <c r="C33" s="419">
        <f>C32-C30</f>
        <v/>
      </c>
      <c r="D33" s="419">
        <f>D32-D30</f>
        <v/>
      </c>
      <c r="E33" s="419">
        <f>E32-E30</f>
        <v/>
      </c>
      <c r="F33" s="419">
        <f>F32-F30</f>
        <v/>
      </c>
      <c r="G33" s="419">
        <f>G32-G30</f>
        <v/>
      </c>
      <c r="H33" s="419">
        <f>H32-H30</f>
        <v/>
      </c>
      <c r="I33" s="419">
        <f>I32-I30</f>
        <v/>
      </c>
      <c r="J33" s="419">
        <f>J32-J30</f>
        <v/>
      </c>
      <c r="K33" s="419">
        <f>K32-K30</f>
        <v/>
      </c>
      <c r="L33" s="419">
        <f>L32-L30</f>
        <v/>
      </c>
      <c r="M33" s="419">
        <f>M32-M30</f>
        <v/>
      </c>
      <c r="N33" s="419">
        <f>N32-N30</f>
        <v/>
      </c>
      <c r="O33" s="419">
        <f>O32-O30</f>
        <v/>
      </c>
    </row>
    <row r="34" ht="15.75" customHeight="1" s="393" thickTop="1">
      <c r="A34" s="14" t="n"/>
      <c r="B34" s="250" t="n"/>
      <c r="C34" s="422" t="n"/>
      <c r="D34" s="422" t="n"/>
      <c r="E34" s="422" t="n"/>
      <c r="F34" s="422" t="n"/>
      <c r="G34" s="422" t="n"/>
      <c r="H34" s="422" t="n"/>
      <c r="I34" s="422" t="n"/>
      <c r="J34" s="422" t="n"/>
      <c r="K34" s="422" t="n"/>
      <c r="L34" s="422" t="n"/>
      <c r="M34" s="422" t="n"/>
      <c r="N34" s="422" t="n"/>
      <c r="O34" s="422" t="n"/>
    </row>
    <row r="35">
      <c r="A35" s="298" t="inlineStr">
        <is>
          <t>Actual Recruitment</t>
        </is>
      </c>
      <c r="B35" s="299" t="n"/>
      <c r="C35" s="423">
        <f>-'GROUP TOTALS MONTHLY P&amp;L'!O22</f>
        <v/>
      </c>
      <c r="D35" s="423">
        <f>-'GROUP TOTALS MONTHLY P&amp;L'!P22</f>
        <v/>
      </c>
      <c r="E35" s="423">
        <f>-'GROUP TOTALS MONTHLY P&amp;L'!Q22</f>
        <v/>
      </c>
      <c r="F35" s="423">
        <f>-'GROUP TOTALS MONTHLY P&amp;L'!R22</f>
        <v/>
      </c>
      <c r="G35" s="423">
        <f>-'GROUP TOTALS MONTHLY P&amp;L'!S22</f>
        <v/>
      </c>
      <c r="H35" s="423">
        <f>-'GROUP TOTALS MONTHLY P&amp;L'!T22</f>
        <v/>
      </c>
      <c r="I35" s="423">
        <f>-'GROUP TOTALS MONTHLY P&amp;L'!U22</f>
        <v/>
      </c>
      <c r="J35" s="423">
        <f>-'GROUP TOTALS MONTHLY P&amp;L'!V22</f>
        <v/>
      </c>
      <c r="K35" s="423">
        <f>-'GROUP TOTALS MONTHLY P&amp;L'!W22</f>
        <v/>
      </c>
      <c r="L35" s="423">
        <f>-'GROUP TOTALS MONTHLY P&amp;L'!X22</f>
        <v/>
      </c>
      <c r="M35" s="423">
        <f>-'GROUP TOTALS MONTHLY P&amp;L'!Y22</f>
        <v/>
      </c>
      <c r="N35" s="423">
        <f>-'GROUP TOTALS MONTHLY P&amp;L'!Z22</f>
        <v/>
      </c>
      <c r="O35" s="423">
        <f>SUM(C35:N35)</f>
        <v/>
      </c>
    </row>
    <row r="36">
      <c r="A36" s="298" t="n"/>
      <c r="B36" s="299" t="n"/>
      <c r="C36" s="423" t="n"/>
      <c r="D36" s="423" t="n"/>
      <c r="E36" s="423" t="n"/>
      <c r="F36" s="423" t="n"/>
      <c r="G36" s="423" t="n"/>
      <c r="H36" s="423" t="n"/>
      <c r="I36" s="423" t="n"/>
      <c r="J36" s="423" t="n"/>
      <c r="K36" s="423" t="n"/>
      <c r="L36" s="423" t="n"/>
      <c r="M36" s="423" t="n"/>
      <c r="N36" s="423" t="n"/>
      <c r="O36" s="422">
        <f>O35/O33</f>
        <v/>
      </c>
      <c r="P36" s="422" t="inlineStr">
        <is>
          <t>of which is recruitment</t>
        </is>
      </c>
    </row>
    <row r="37">
      <c r="A37" s="14" t="inlineStr">
        <is>
          <t>FY2025 Actual</t>
        </is>
      </c>
      <c r="B37" s="299" t="n"/>
      <c r="C37" s="417">
        <f>SUM('GROUP TOTALS MONTHLY P&amp;L'!B19:B24)</f>
        <v/>
      </c>
      <c r="D37" s="417">
        <f>SUM('GROUP TOTALS MONTHLY P&amp;L'!C19:C24)</f>
        <v/>
      </c>
      <c r="E37" s="417">
        <f>SUM('GROUP TOTALS MONTHLY P&amp;L'!D19:D24)</f>
        <v/>
      </c>
      <c r="F37" s="417">
        <f>SUM('GROUP TOTALS MONTHLY P&amp;L'!E19:E24)</f>
        <v/>
      </c>
      <c r="G37" s="417">
        <f>SUM('GROUP TOTALS MONTHLY P&amp;L'!F19:F24)</f>
        <v/>
      </c>
      <c r="H37" s="417">
        <f>SUM('GROUP TOTALS MONTHLY P&amp;L'!G19:G24)</f>
        <v/>
      </c>
      <c r="I37" s="417">
        <f>SUM('GROUP TOTALS MONTHLY P&amp;L'!H19:H24)</f>
        <v/>
      </c>
      <c r="J37" s="417">
        <f>SUM('GROUP TOTALS MONTHLY P&amp;L'!I19:I24)</f>
        <v/>
      </c>
      <c r="K37" s="417">
        <f>SUM('GROUP TOTALS MONTHLY P&amp;L'!J19:J24)</f>
        <v/>
      </c>
      <c r="L37" s="417">
        <f>SUM('GROUP TOTALS MONTHLY P&amp;L'!K19:K24)</f>
        <v/>
      </c>
      <c r="M37" s="417">
        <f>SUM('GROUP TOTALS MONTHLY P&amp;L'!L19:L24)</f>
        <v/>
      </c>
      <c r="N37" s="417">
        <f>SUM('GROUP TOTALS MONTHLY P&amp;L'!M19:M24)</f>
        <v/>
      </c>
      <c r="O37" s="417">
        <f>SUM('GROUP TOTALS MONTHLY P&amp;L'!N19:N24)</f>
        <v/>
      </c>
    </row>
    <row r="38" ht="15.75" customHeight="1" s="393" thickBot="1">
      <c r="A38" s="198" t="inlineStr">
        <is>
          <t>Variance YoY</t>
        </is>
      </c>
      <c r="B38" s="293" t="n"/>
      <c r="C38" s="419">
        <f>C37-C30</f>
        <v/>
      </c>
      <c r="D38" s="419">
        <f>D37-D30</f>
        <v/>
      </c>
      <c r="E38" s="419">
        <f>E37-E30</f>
        <v/>
      </c>
      <c r="F38" s="419">
        <f>F37-F30</f>
        <v/>
      </c>
      <c r="G38" s="419">
        <f>G37-G30</f>
        <v/>
      </c>
      <c r="H38" s="419">
        <f>H37-H30</f>
        <v/>
      </c>
      <c r="I38" s="419">
        <f>I37-I30</f>
        <v/>
      </c>
      <c r="J38" s="419">
        <f>J37-J30</f>
        <v/>
      </c>
      <c r="K38" s="419">
        <f>K37-K30</f>
        <v/>
      </c>
      <c r="L38" s="419">
        <f>L37-L30</f>
        <v/>
      </c>
      <c r="M38" s="419">
        <f>M37-M30</f>
        <v/>
      </c>
      <c r="N38" s="419">
        <f>N37-N30</f>
        <v/>
      </c>
      <c r="O38" s="419">
        <f>O37-O30</f>
        <v/>
      </c>
    </row>
    <row r="39" ht="15.75" customHeight="1" s="393" thickTop="1">
      <c r="C39" s="422" t="n"/>
      <c r="D39" s="422" t="n"/>
      <c r="E39" s="422" t="n"/>
      <c r="F39" s="422" t="n"/>
      <c r="G39" s="422" t="n"/>
      <c r="H39" s="422" t="n"/>
      <c r="I39" s="422" t="n"/>
      <c r="J39" s="422" t="n"/>
      <c r="K39" s="422" t="n"/>
      <c r="L39" s="422" t="n"/>
      <c r="M39" s="422" t="n"/>
      <c r="N39" s="422" t="n"/>
    </row>
    <row r="40">
      <c r="A40" s="298" t="n"/>
      <c r="B40" s="299" t="n"/>
      <c r="C40" s="423" t="n"/>
      <c r="D40" s="423" t="n"/>
      <c r="E40" s="423" t="n"/>
      <c r="F40" s="423" t="n"/>
      <c r="G40" s="423" t="n"/>
      <c r="H40" s="423" t="n"/>
      <c r="I40" s="423" t="n"/>
      <c r="J40" s="423" t="n"/>
      <c r="K40" s="423" t="n"/>
      <c r="L40" s="423" t="n"/>
      <c r="M40" s="423" t="n"/>
      <c r="N40" s="423" t="n"/>
      <c r="O40" s="423" t="n"/>
    </row>
    <row r="41">
      <c r="A41" s="298" t="n"/>
      <c r="B41" s="299" t="n"/>
      <c r="C41" s="423" t="n"/>
      <c r="D41" s="423" t="n"/>
      <c r="E41" s="423" t="n"/>
      <c r="F41" s="423" t="n"/>
      <c r="G41" s="423" t="n"/>
      <c r="H41" s="423" t="n"/>
      <c r="I41" s="423" t="n"/>
      <c r="J41" s="423" t="n"/>
      <c r="K41" s="423" t="n"/>
      <c r="L41" s="423" t="n"/>
      <c r="M41" s="423" t="n"/>
      <c r="N41" s="423" t="n"/>
      <c r="O41" s="423" t="n"/>
    </row>
    <row r="42">
      <c r="A42" s="391" t="inlineStr">
        <is>
          <t>Actual/Forecast</t>
        </is>
      </c>
      <c r="B42" s="297" t="inlineStr">
        <is>
          <t>Total Childcare Costs</t>
        </is>
      </c>
      <c r="C42" s="418">
        <f>SUM('GROUP TOTALS MONTHLY P&amp;L'!O27:O32)</f>
        <v/>
      </c>
      <c r="D42" s="418">
        <f>SUM('GROUP TOTALS MONTHLY P&amp;L'!P27:P32)</f>
        <v/>
      </c>
      <c r="E42" s="418">
        <f>SUM('GROUP TOTALS MONTHLY P&amp;L'!Q27:Q32)</f>
        <v/>
      </c>
      <c r="F42" s="418">
        <f>SUM('GROUP TOTALS MONTHLY P&amp;L'!R27:R32)</f>
        <v/>
      </c>
      <c r="G42" s="418">
        <f>SUM('GROUP TOTALS MONTHLY P&amp;L'!S27:S32)</f>
        <v/>
      </c>
      <c r="H42" s="418">
        <f>SUM('GROUP TOTALS MONTHLY P&amp;L'!T27:T32)</f>
        <v/>
      </c>
      <c r="I42" s="418">
        <f>SUM('GROUP TOTALS MONTHLY P&amp;L'!U27:U32)</f>
        <v/>
      </c>
      <c r="J42" s="418">
        <f>SUM('GROUP TOTALS MONTHLY P&amp;L'!V27:V32)</f>
        <v/>
      </c>
      <c r="K42" s="418">
        <f>SUM('GROUP TOTALS MONTHLY P&amp;L'!W27:W32)</f>
        <v/>
      </c>
      <c r="L42" s="418">
        <f>SUM('GROUP TOTALS MONTHLY P&amp;L'!X27:X32)</f>
        <v/>
      </c>
      <c r="M42" s="418">
        <f>SUM('GROUP TOTALS MONTHLY P&amp;L'!Y27:Y32)</f>
        <v/>
      </c>
      <c r="N42" s="418">
        <f>SUM('GROUP TOTALS MONTHLY P&amp;L'!Z27:Z32)</f>
        <v/>
      </c>
      <c r="O42" s="418">
        <f>SUM(C42:M42)</f>
        <v/>
      </c>
    </row>
    <row r="43">
      <c r="A43" s="422" t="inlineStr">
        <is>
          <t>Actual/Forecast Costs:Rev</t>
        </is>
      </c>
      <c r="B43" s="250" t="n"/>
      <c r="C43" s="422">
        <f>C42/C4</f>
        <v/>
      </c>
      <c r="D43" s="422">
        <f>D42/D4</f>
        <v/>
      </c>
      <c r="E43" s="422">
        <f>E42/E4</f>
        <v/>
      </c>
      <c r="F43" s="422">
        <f>F42/F4</f>
        <v/>
      </c>
      <c r="G43" s="422">
        <f>G42/G4</f>
        <v/>
      </c>
      <c r="H43" s="422">
        <f>H42/H4</f>
        <v/>
      </c>
      <c r="I43" s="422">
        <f>I42/I4</f>
        <v/>
      </c>
      <c r="J43" s="422">
        <f>J42/J4</f>
        <v/>
      </c>
      <c r="K43" s="422">
        <f>K42/K4</f>
        <v/>
      </c>
      <c r="L43" s="422">
        <f>L42/L4</f>
        <v/>
      </c>
      <c r="M43" s="422">
        <f>M42/M4</f>
        <v/>
      </c>
      <c r="N43" s="422">
        <f>N42/N4</f>
        <v/>
      </c>
      <c r="O43" s="422">
        <f>O42/O4</f>
        <v/>
      </c>
    </row>
    <row r="44">
      <c r="B44" s="252" t="n"/>
      <c r="C44" s="421" t="n"/>
      <c r="D44" s="421" t="n"/>
      <c r="E44" s="421" t="n"/>
      <c r="F44" s="421" t="n"/>
      <c r="G44" s="421" t="n"/>
      <c r="H44" s="421" t="n"/>
      <c r="I44" s="421" t="n"/>
      <c r="J44" s="421" t="n"/>
      <c r="K44" s="421" t="n"/>
      <c r="L44" s="421" t="n"/>
      <c r="M44" s="421" t="n"/>
      <c r="N44" s="421" t="n"/>
      <c r="O44" s="421" t="n"/>
    </row>
    <row r="45" hidden="1" s="393">
      <c r="A45" s="14" t="inlineStr">
        <is>
          <t xml:space="preserve">FINPLAN </t>
        </is>
      </c>
      <c r="B45" s="250" t="inlineStr">
        <is>
          <t>Catering</t>
        </is>
      </c>
      <c r="C45" s="417" t="n">
        <v>29120.1</v>
      </c>
      <c r="D45" s="417" t="n">
        <v>28237.2</v>
      </c>
      <c r="E45" s="417" t="n">
        <v>31870.5</v>
      </c>
      <c r="F45" s="417" t="n">
        <v>31135.62</v>
      </c>
      <c r="G45" s="417" t="n">
        <v>31848.5974275</v>
      </c>
      <c r="H45" s="417" t="n">
        <v>32582.83353888749</v>
      </c>
      <c r="I45" s="417" t="n">
        <v>27970.68126033813</v>
      </c>
      <c r="J45" s="417" t="n">
        <v>28539.39411225182</v>
      </c>
      <c r="K45" s="417" t="n">
        <v>29986.46984180941</v>
      </c>
      <c r="L45" s="417" t="n">
        <v>30748.76898107238</v>
      </c>
      <c r="M45" s="417" t="n">
        <v>31537.22097473515</v>
      </c>
      <c r="N45" s="417" t="n">
        <v>31038.34514477317</v>
      </c>
      <c r="O45" s="418" t="n">
        <v>364615.7312813675</v>
      </c>
    </row>
    <row r="46" hidden="1" s="393">
      <c r="A46" s="14" t="inlineStr">
        <is>
          <t xml:space="preserve">FINPLAN </t>
        </is>
      </c>
      <c r="B46" s="250" t="inlineStr">
        <is>
          <t>Toys &amp; Games</t>
        </is>
      </c>
      <c r="C46" s="417" t="n">
        <v>1050</v>
      </c>
      <c r="D46" s="417" t="n">
        <v>1056</v>
      </c>
      <c r="E46" s="417" t="n">
        <v>1062</v>
      </c>
      <c r="F46" s="417" t="n">
        <v>1068</v>
      </c>
      <c r="G46" s="417" t="n">
        <v>1075</v>
      </c>
      <c r="H46" s="417" t="n">
        <v>1082</v>
      </c>
      <c r="I46" s="417" t="n">
        <v>1089</v>
      </c>
      <c r="J46" s="417" t="n">
        <v>1096</v>
      </c>
      <c r="K46" s="417" t="n">
        <v>1103</v>
      </c>
      <c r="L46" s="417" t="n">
        <v>1110</v>
      </c>
      <c r="M46" s="417" t="n">
        <v>1117</v>
      </c>
      <c r="N46" s="417" t="n">
        <v>1124</v>
      </c>
      <c r="O46" s="418" t="n">
        <v>13032</v>
      </c>
    </row>
    <row r="47" hidden="1" s="393">
      <c r="A47" s="14" t="inlineStr">
        <is>
          <t xml:space="preserve">FINPLAN </t>
        </is>
      </c>
      <c r="B47" s="250" t="inlineStr">
        <is>
          <t>Art Materials</t>
        </is>
      </c>
      <c r="C47" s="417" t="n">
        <v>2718.09</v>
      </c>
      <c r="D47" s="417" t="n">
        <v>2636.09</v>
      </c>
      <c r="E47" s="417" t="n">
        <v>2976.16</v>
      </c>
      <c r="F47" s="417" t="n">
        <v>2909.8959</v>
      </c>
      <c r="G47" s="417" t="n">
        <v>2975.270879</v>
      </c>
      <c r="H47" s="417" t="n">
        <v>3042.493909299999</v>
      </c>
      <c r="I47" s="417" t="n">
        <v>2635.32630477732</v>
      </c>
      <c r="J47" s="417" t="n">
        <v>2684.747177946212</v>
      </c>
      <c r="K47" s="417" t="n">
        <v>2816.838642920225</v>
      </c>
      <c r="L47" s="417" t="n">
        <v>2886.851622564112</v>
      </c>
      <c r="M47" s="417" t="n">
        <v>2959.134350957748</v>
      </c>
      <c r="N47" s="417" t="n">
        <v>2911.896734728079</v>
      </c>
      <c r="O47" s="418" t="n">
        <v>34152.79552219369</v>
      </c>
    </row>
    <row r="48" hidden="1" s="393">
      <c r="A48" s="14" t="inlineStr">
        <is>
          <t xml:space="preserve">FINPLAN </t>
        </is>
      </c>
      <c r="B48" s="250" t="inlineStr">
        <is>
          <t>Nursery Equipment</t>
        </is>
      </c>
      <c r="C48" s="417" t="n">
        <v>1050</v>
      </c>
      <c r="D48" s="417" t="n">
        <v>1058</v>
      </c>
      <c r="E48" s="417" t="n">
        <v>1066</v>
      </c>
      <c r="F48" s="417" t="n">
        <v>1074</v>
      </c>
      <c r="G48" s="417" t="n">
        <v>1083</v>
      </c>
      <c r="H48" s="417" t="n">
        <v>1092</v>
      </c>
      <c r="I48" s="417" t="n">
        <v>1101</v>
      </c>
      <c r="J48" s="417" t="n">
        <v>1110</v>
      </c>
      <c r="K48" s="417" t="n">
        <v>1119</v>
      </c>
      <c r="L48" s="417" t="n">
        <v>1128</v>
      </c>
      <c r="M48" s="417" t="n">
        <v>1137</v>
      </c>
      <c r="N48" s="417" t="n">
        <v>1146</v>
      </c>
      <c r="O48" s="418" t="n">
        <v>13164</v>
      </c>
    </row>
    <row r="49" hidden="1" s="393">
      <c r="A49" s="14" t="inlineStr">
        <is>
          <t xml:space="preserve">FINPLAN </t>
        </is>
      </c>
      <c r="B49" s="250" t="inlineStr">
        <is>
          <t>Nursery Consumables</t>
        </is>
      </c>
      <c r="C49" s="417" t="n">
        <v>4489.7</v>
      </c>
      <c r="D49" s="417" t="n">
        <v>4357.150000000001</v>
      </c>
      <c r="E49" s="417" t="n">
        <v>4923.28</v>
      </c>
      <c r="F49" s="417" t="n">
        <v>4807.046649999999</v>
      </c>
      <c r="G49" s="417" t="n">
        <v>4916.011339250001</v>
      </c>
      <c r="H49" s="417" t="n">
        <v>5028.14375430875</v>
      </c>
      <c r="I49" s="417" t="n">
        <v>4332.839128354693</v>
      </c>
      <c r="J49" s="417" t="n">
        <v>4416.599446143565</v>
      </c>
      <c r="K49" s="417" t="n">
        <v>4648.12413339388</v>
      </c>
      <c r="L49" s="417" t="n">
        <v>4765.432286083968</v>
      </c>
      <c r="M49" s="417" t="n">
        <v>4886.670053987151</v>
      </c>
      <c r="N49" s="417" t="n">
        <v>4809.027560985829</v>
      </c>
      <c r="O49" s="418" t="n">
        <v>56380.02435250783</v>
      </c>
    </row>
    <row r="50" hidden="1" s="393">
      <c r="A50" s="14" t="inlineStr">
        <is>
          <t xml:space="preserve">FINPLAN </t>
        </is>
      </c>
      <c r="B50" s="250" t="inlineStr">
        <is>
          <t>Teaching Support</t>
        </is>
      </c>
      <c r="C50" s="417" t="n">
        <v>0</v>
      </c>
      <c r="D50" s="417" t="n">
        <v>0</v>
      </c>
      <c r="E50" s="417" t="n">
        <v>0</v>
      </c>
      <c r="F50" s="417" t="n">
        <v>0</v>
      </c>
      <c r="G50" s="417" t="n">
        <v>0</v>
      </c>
      <c r="H50" s="417" t="n">
        <v>0</v>
      </c>
      <c r="I50" s="417" t="n">
        <v>0</v>
      </c>
      <c r="J50" s="417" t="n">
        <v>0</v>
      </c>
      <c r="K50" s="417" t="n">
        <v>0</v>
      </c>
      <c r="L50" s="417" t="n">
        <v>0</v>
      </c>
      <c r="M50" s="417" t="n">
        <v>0</v>
      </c>
      <c r="N50" s="417" t="n">
        <v>0</v>
      </c>
      <c r="O50" s="418" t="n"/>
    </row>
    <row r="51" customFormat="1" s="14">
      <c r="A51" s="14" t="inlineStr">
        <is>
          <t xml:space="preserve">FINPLAN </t>
        </is>
      </c>
      <c r="B51" s="250" t="inlineStr">
        <is>
          <t>Total Childcare Costs</t>
        </is>
      </c>
      <c r="C51" s="417">
        <f>SUM(C45:C49)</f>
        <v/>
      </c>
      <c r="D51" s="417">
        <f>SUM(D45:D49)</f>
        <v/>
      </c>
      <c r="E51" s="417">
        <f>SUM(E45:E49)</f>
        <v/>
      </c>
      <c r="F51" s="417">
        <f>SUM(F45:F49)</f>
        <v/>
      </c>
      <c r="G51" s="417">
        <f>SUM(G45:G49)</f>
        <v/>
      </c>
      <c r="H51" s="417">
        <f>SUM(H45:H49)</f>
        <v/>
      </c>
      <c r="I51" s="417">
        <f>SUM(I45:I49)</f>
        <v/>
      </c>
      <c r="J51" s="417">
        <f>SUM(J45:J49)</f>
        <v/>
      </c>
      <c r="K51" s="417">
        <f>SUM(K45:K49)</f>
        <v/>
      </c>
      <c r="L51" s="417">
        <f>SUM(L45:L49)</f>
        <v/>
      </c>
      <c r="M51" s="417">
        <f>SUM(M45:M49)</f>
        <v/>
      </c>
      <c r="N51" s="417">
        <f>SUM(N45:N49)</f>
        <v/>
      </c>
      <c r="O51" s="417">
        <f>SUM(C51:N51)</f>
        <v/>
      </c>
    </row>
    <row r="52">
      <c r="A52" s="422" t="inlineStr">
        <is>
          <t>FinPan Costs:Rev</t>
        </is>
      </c>
      <c r="B52" s="250" t="n"/>
      <c r="C52" s="422">
        <f>C51/C6</f>
        <v/>
      </c>
      <c r="D52" s="422">
        <f>D51/D6</f>
        <v/>
      </c>
      <c r="E52" s="422">
        <f>E51/E6</f>
        <v/>
      </c>
      <c r="F52" s="422">
        <f>F51/F6</f>
        <v/>
      </c>
      <c r="G52" s="422">
        <f>G51/G6</f>
        <v/>
      </c>
      <c r="H52" s="422">
        <f>H51/H6</f>
        <v/>
      </c>
      <c r="I52" s="422">
        <f>I51/I6</f>
        <v/>
      </c>
      <c r="J52" s="422">
        <f>J51/J6</f>
        <v/>
      </c>
      <c r="K52" s="422">
        <f>K51/K6</f>
        <v/>
      </c>
      <c r="L52" s="422">
        <f>L51/L6</f>
        <v/>
      </c>
      <c r="M52" s="422">
        <f>M51/M6</f>
        <v/>
      </c>
      <c r="N52" s="422">
        <f>N51/N6</f>
        <v/>
      </c>
      <c r="O52" s="422">
        <f>O51/O6</f>
        <v/>
      </c>
    </row>
    <row r="53" ht="15.75" customHeight="1" s="393" thickBot="1">
      <c r="A53" s="198" t="inlineStr">
        <is>
          <t>Variance to FinPlan</t>
        </is>
      </c>
      <c r="B53" s="198" t="n"/>
      <c r="C53" s="419">
        <f>C51-C42</f>
        <v/>
      </c>
      <c r="D53" s="419">
        <f>D51-D42</f>
        <v/>
      </c>
      <c r="E53" s="419">
        <f>E51-E42</f>
        <v/>
      </c>
      <c r="F53" s="419">
        <f>F51-F42</f>
        <v/>
      </c>
      <c r="G53" s="419">
        <f>G51-G42</f>
        <v/>
      </c>
      <c r="H53" s="419">
        <f>H51-H42</f>
        <v/>
      </c>
      <c r="I53" s="419">
        <f>I51-I42</f>
        <v/>
      </c>
      <c r="J53" s="419">
        <f>J51-J42</f>
        <v/>
      </c>
      <c r="K53" s="419">
        <f>K51-K42</f>
        <v/>
      </c>
      <c r="L53" s="419">
        <f>L51-L42</f>
        <v/>
      </c>
      <c r="M53" s="419">
        <f>M51-M42</f>
        <v/>
      </c>
      <c r="N53" s="419">
        <f>N51-N42</f>
        <v/>
      </c>
      <c r="O53" s="419">
        <f>O51-O42</f>
        <v/>
      </c>
    </row>
    <row r="54" ht="15.75" customHeight="1" s="393" thickTop="1">
      <c r="A54" s="14" t="n"/>
      <c r="B54" s="14" t="n"/>
      <c r="C54" s="415" t="n"/>
      <c r="D54" s="415" t="n"/>
      <c r="E54" s="415" t="n"/>
      <c r="F54" s="415" t="n"/>
      <c r="G54" s="415" t="n"/>
      <c r="H54" s="415" t="n"/>
      <c r="I54" s="415" t="n"/>
      <c r="J54" s="415" t="n"/>
      <c r="K54" s="415" t="n"/>
      <c r="L54" s="415" t="n"/>
      <c r="M54" s="415" t="n"/>
      <c r="N54" s="415" t="n"/>
      <c r="O54" s="415" t="n"/>
    </row>
    <row r="55">
      <c r="A55" s="14" t="inlineStr">
        <is>
          <t>FY2025 Actual</t>
        </is>
      </c>
      <c r="B55" s="250" t="inlineStr">
        <is>
          <t>Total Childcare Costs</t>
        </is>
      </c>
      <c r="C55" s="417">
        <f>SUM('GROUP TOTALS MONTHLY P&amp;L'!B27:B33)</f>
        <v/>
      </c>
      <c r="D55" s="417">
        <f>SUM('GROUP TOTALS MONTHLY P&amp;L'!C27:C33)</f>
        <v/>
      </c>
      <c r="E55" s="417">
        <f>SUM('GROUP TOTALS MONTHLY P&amp;L'!D27:D33)</f>
        <v/>
      </c>
      <c r="F55" s="417">
        <f>SUM('GROUP TOTALS MONTHLY P&amp;L'!E27:E33)</f>
        <v/>
      </c>
      <c r="G55" s="417">
        <f>SUM('GROUP TOTALS MONTHLY P&amp;L'!F27:F33)</f>
        <v/>
      </c>
      <c r="H55" s="417">
        <f>SUM('GROUP TOTALS MONTHLY P&amp;L'!G27:G33)</f>
        <v/>
      </c>
      <c r="I55" s="417">
        <f>SUM('GROUP TOTALS MONTHLY P&amp;L'!H27:H33)</f>
        <v/>
      </c>
      <c r="J55" s="417">
        <f>SUM('GROUP TOTALS MONTHLY P&amp;L'!I27:I33)</f>
        <v/>
      </c>
      <c r="K55" s="417">
        <f>SUM('GROUP TOTALS MONTHLY P&amp;L'!J27:J33)</f>
        <v/>
      </c>
      <c r="L55" s="417">
        <f>SUM('GROUP TOTALS MONTHLY P&amp;L'!K27:K33)</f>
        <v/>
      </c>
      <c r="M55" s="417">
        <f>SUM('GROUP TOTALS MONTHLY P&amp;L'!L27:L33)</f>
        <v/>
      </c>
      <c r="N55" s="417">
        <f>SUM('GROUP TOTALS MONTHLY P&amp;L'!M27:M33)</f>
        <v/>
      </c>
      <c r="O55" s="418">
        <f>SUM(C55:N55)</f>
        <v/>
      </c>
    </row>
    <row r="56" ht="15.75" customHeight="1" s="393" thickBot="1">
      <c r="A56" s="198" t="inlineStr">
        <is>
          <t>Variance YoY</t>
        </is>
      </c>
      <c r="B56" s="293" t="n"/>
      <c r="C56" s="419">
        <f>C55-C42</f>
        <v/>
      </c>
      <c r="D56" s="419">
        <f>D55-D42</f>
        <v/>
      </c>
      <c r="E56" s="419">
        <f>E55-E42</f>
        <v/>
      </c>
      <c r="F56" s="419">
        <f>F55-F42</f>
        <v/>
      </c>
      <c r="G56" s="419">
        <f>G55-G42</f>
        <v/>
      </c>
      <c r="H56" s="419">
        <f>H55-H42</f>
        <v/>
      </c>
      <c r="I56" s="419">
        <f>I55-I42</f>
        <v/>
      </c>
      <c r="J56" s="419">
        <f>J55-J42</f>
        <v/>
      </c>
      <c r="K56" s="419">
        <f>K55-K42</f>
        <v/>
      </c>
      <c r="L56" s="419">
        <f>L55-L42</f>
        <v/>
      </c>
      <c r="M56" s="419">
        <f>M55-M42</f>
        <v/>
      </c>
      <c r="N56" s="419">
        <f>N55-N42</f>
        <v/>
      </c>
      <c r="O56" s="419">
        <f>O55-O42</f>
        <v/>
      </c>
    </row>
    <row r="57" ht="15.75" customHeight="1" s="393" thickTop="1">
      <c r="B57" s="250" t="n"/>
      <c r="C57" s="417" t="n"/>
      <c r="D57" s="417" t="n"/>
      <c r="E57" s="417" t="n"/>
      <c r="F57" s="417" t="n"/>
      <c r="G57" s="417" t="n"/>
      <c r="H57" s="417" t="n"/>
      <c r="I57" s="417" t="n"/>
      <c r="J57" s="417" t="n"/>
      <c r="K57" s="417" t="n"/>
      <c r="L57" s="417" t="n"/>
      <c r="M57" s="417" t="n"/>
      <c r="N57" s="417" t="n"/>
      <c r="O57" s="418" t="n"/>
      <c r="T57" s="14" t="n"/>
    </row>
    <row r="58">
      <c r="B58" s="250" t="n"/>
      <c r="C58" s="417" t="n"/>
      <c r="D58" s="417" t="n"/>
      <c r="E58" s="417" t="n"/>
      <c r="F58" s="417" t="n"/>
      <c r="G58" s="417" t="n"/>
      <c r="H58" s="417" t="n"/>
      <c r="I58" s="417" t="n"/>
      <c r="J58" s="417" t="n"/>
      <c r="K58" s="417" t="n"/>
      <c r="L58" s="417" t="n"/>
      <c r="M58" s="417" t="n"/>
      <c r="N58" s="417" t="n"/>
      <c r="O58" s="418" t="n"/>
      <c r="T58" s="14" t="n"/>
    </row>
    <row r="59">
      <c r="B59" s="8" t="inlineStr">
        <is>
          <t>Premises &amp; Admin</t>
        </is>
      </c>
      <c r="C59" s="417" t="n"/>
      <c r="D59" s="417" t="n"/>
      <c r="E59" s="417" t="n"/>
      <c r="F59" s="417" t="n"/>
      <c r="G59" s="417" t="n"/>
      <c r="H59" s="417" t="n"/>
      <c r="I59" s="417" t="n"/>
      <c r="J59" s="417" t="n"/>
      <c r="K59" s="417" t="n"/>
      <c r="L59" s="417" t="n"/>
      <c r="M59" s="417" t="n"/>
      <c r="N59" s="417" t="n"/>
      <c r="O59" s="418" t="n"/>
      <c r="T59" s="14" t="n"/>
    </row>
    <row r="60" customFormat="1" s="391">
      <c r="A60" s="391" t="inlineStr">
        <is>
          <t>Actual/Forecast</t>
        </is>
      </c>
      <c r="B60" s="297" t="inlineStr">
        <is>
          <t>Total Premises &amp; Admin</t>
        </is>
      </c>
      <c r="C60" s="418">
        <f>'GROUP TOTALS MONTHLY P&amp;L'!O47</f>
        <v/>
      </c>
      <c r="D60" s="418">
        <f>'GROUP TOTALS MONTHLY P&amp;L'!P47</f>
        <v/>
      </c>
      <c r="E60" s="418">
        <f>'GROUP TOTALS MONTHLY P&amp;L'!Q47</f>
        <v/>
      </c>
      <c r="F60" s="418">
        <f>'GROUP TOTALS MONTHLY P&amp;L'!R47</f>
        <v/>
      </c>
      <c r="G60" s="418">
        <f>'GROUP TOTALS MONTHLY P&amp;L'!S47</f>
        <v/>
      </c>
      <c r="H60" s="418">
        <f>'GROUP TOTALS MONTHLY P&amp;L'!T47</f>
        <v/>
      </c>
      <c r="I60" s="418">
        <f>'GROUP TOTALS MONTHLY P&amp;L'!U47</f>
        <v/>
      </c>
      <c r="J60" s="418">
        <f>'GROUP TOTALS MONTHLY P&amp;L'!V47</f>
        <v/>
      </c>
      <c r="K60" s="418">
        <f>'GROUP TOTALS MONTHLY P&amp;L'!W47</f>
        <v/>
      </c>
      <c r="L60" s="418">
        <f>'GROUP TOTALS MONTHLY P&amp;L'!X47</f>
        <v/>
      </c>
      <c r="M60" s="418">
        <f>'GROUP TOTALS MONTHLY P&amp;L'!Y47</f>
        <v/>
      </c>
      <c r="N60" s="418">
        <f>'GROUP TOTALS MONTHLY P&amp;L'!Z47</f>
        <v/>
      </c>
      <c r="O60" s="418">
        <f>SUM(C60:N60)</f>
        <v/>
      </c>
    </row>
    <row r="61">
      <c r="B61" s="252" t="n"/>
      <c r="C61" s="421" t="n"/>
      <c r="D61" s="421" t="n"/>
      <c r="E61" s="421" t="n"/>
      <c r="F61" s="421" t="n"/>
      <c r="G61" s="421" t="n"/>
      <c r="H61" s="421" t="n"/>
      <c r="I61" s="421" t="n"/>
      <c r="J61" s="421" t="n"/>
      <c r="K61" s="421" t="n"/>
      <c r="L61" s="421" t="n"/>
      <c r="M61" s="421" t="n"/>
      <c r="N61" s="421" t="n"/>
      <c r="O61" s="421" t="n"/>
    </row>
    <row r="62">
      <c r="A62" s="14" t="inlineStr">
        <is>
          <t xml:space="preserve">FINPLAN </t>
        </is>
      </c>
      <c r="B62" s="250" t="inlineStr">
        <is>
          <t>Total Premises &amp; Admin</t>
        </is>
      </c>
      <c r="C62" s="417" t="n">
        <v>104782.1175</v>
      </c>
      <c r="D62" s="417" t="n">
        <v>99912.11749999999</v>
      </c>
      <c r="E62" s="417" t="n">
        <v>102332.1175</v>
      </c>
      <c r="F62" s="417" t="n">
        <v>108094.9018333333</v>
      </c>
      <c r="G62" s="417" t="n">
        <v>106765.9018333333</v>
      </c>
      <c r="H62" s="417" t="n">
        <v>105265.9018333333</v>
      </c>
      <c r="I62" s="417" t="n">
        <v>106815.9018333333</v>
      </c>
      <c r="J62" s="417" t="n">
        <v>91265.90183333334</v>
      </c>
      <c r="K62" s="417" t="n">
        <v>98265.90183333334</v>
      </c>
      <c r="L62" s="417" t="n">
        <v>95765.90183333334</v>
      </c>
      <c r="M62" s="417" t="n">
        <v>89765.90183333334</v>
      </c>
      <c r="N62" s="417" t="n">
        <v>87765.90183333334</v>
      </c>
      <c r="O62" s="417">
        <f>SUM(C62:N62)</f>
        <v/>
      </c>
    </row>
    <row r="63" ht="15.75" customHeight="1" s="393" thickBot="1">
      <c r="A63" s="198" t="inlineStr">
        <is>
          <t>Variance to FinPlan</t>
        </is>
      </c>
      <c r="B63" s="198" t="n"/>
      <c r="C63" s="419">
        <f>C62-C60</f>
        <v/>
      </c>
      <c r="D63" s="419">
        <f>D62-D60</f>
        <v/>
      </c>
      <c r="E63" s="419">
        <f>E62-E60</f>
        <v/>
      </c>
      <c r="F63" s="419">
        <f>F62-F60</f>
        <v/>
      </c>
      <c r="G63" s="419">
        <f>G62-G60</f>
        <v/>
      </c>
      <c r="H63" s="419">
        <f>H62-H60</f>
        <v/>
      </c>
      <c r="I63" s="419">
        <f>I62-I60</f>
        <v/>
      </c>
      <c r="J63" s="419">
        <f>J62-J60</f>
        <v/>
      </c>
      <c r="K63" s="419">
        <f>K62-K60</f>
        <v/>
      </c>
      <c r="L63" s="419">
        <f>L62-L60</f>
        <v/>
      </c>
      <c r="M63" s="419">
        <f>M62-M60</f>
        <v/>
      </c>
      <c r="N63" s="419">
        <f>N62-N60</f>
        <v/>
      </c>
      <c r="O63" s="419">
        <f>O62-O60</f>
        <v/>
      </c>
    </row>
    <row r="64" ht="15.75" customHeight="1" s="393" thickTop="1">
      <c r="A64" s="14" t="n"/>
      <c r="B64" s="250" t="n"/>
      <c r="C64" s="417" t="n"/>
      <c r="D64" s="417" t="n"/>
      <c r="E64" s="417" t="n"/>
      <c r="F64" s="417" t="n"/>
      <c r="G64" s="417" t="n"/>
      <c r="H64" s="417" t="n"/>
      <c r="I64" s="417" t="n"/>
      <c r="J64" s="417" t="n"/>
      <c r="K64" s="417" t="n"/>
      <c r="L64" s="417" t="n"/>
      <c r="M64" s="417" t="n"/>
      <c r="N64" s="417" t="n"/>
      <c r="O64" s="418" t="n"/>
    </row>
    <row r="65">
      <c r="A65" s="14" t="inlineStr">
        <is>
          <t>FY2025 Actual</t>
        </is>
      </c>
      <c r="B65" s="250" t="inlineStr">
        <is>
          <t>Total Premises &amp; Admin</t>
        </is>
      </c>
      <c r="C65" s="417">
        <f>'GROUP TOTALS MONTHLY P&amp;L'!B47</f>
        <v/>
      </c>
      <c r="D65" s="417">
        <f>'GROUP TOTALS MONTHLY P&amp;L'!C47</f>
        <v/>
      </c>
      <c r="E65" s="417">
        <f>'GROUP TOTALS MONTHLY P&amp;L'!D47</f>
        <v/>
      </c>
      <c r="F65" s="417">
        <f>'GROUP TOTALS MONTHLY P&amp;L'!E47</f>
        <v/>
      </c>
      <c r="G65" s="417">
        <f>'GROUP TOTALS MONTHLY P&amp;L'!F47</f>
        <v/>
      </c>
      <c r="H65" s="417">
        <f>'GROUP TOTALS MONTHLY P&amp;L'!G47</f>
        <v/>
      </c>
      <c r="I65" s="417">
        <f>'GROUP TOTALS MONTHLY P&amp;L'!H47</f>
        <v/>
      </c>
      <c r="J65" s="417">
        <f>'GROUP TOTALS MONTHLY P&amp;L'!I47</f>
        <v/>
      </c>
      <c r="K65" s="417">
        <f>'GROUP TOTALS MONTHLY P&amp;L'!J47</f>
        <v/>
      </c>
      <c r="L65" s="417">
        <f>'GROUP TOTALS MONTHLY P&amp;L'!K47</f>
        <v/>
      </c>
      <c r="M65" s="417">
        <f>'GROUP TOTALS MONTHLY P&amp;L'!L47</f>
        <v/>
      </c>
      <c r="N65" s="417">
        <f>'GROUP TOTALS MONTHLY P&amp;L'!M47</f>
        <v/>
      </c>
      <c r="O65" s="418">
        <f>SUM(C65:N65)</f>
        <v/>
      </c>
    </row>
    <row r="66" ht="15.75" customHeight="1" s="393" thickBot="1">
      <c r="A66" s="198" t="inlineStr">
        <is>
          <t>Variance YoY</t>
        </is>
      </c>
      <c r="B66" s="198" t="n"/>
      <c r="C66" s="419">
        <f>C65-C60</f>
        <v/>
      </c>
      <c r="D66" s="419">
        <f>D65-D60</f>
        <v/>
      </c>
      <c r="E66" s="419">
        <f>E65-E60</f>
        <v/>
      </c>
      <c r="F66" s="419">
        <f>F65-F60</f>
        <v/>
      </c>
      <c r="G66" s="419">
        <f>G65-G60</f>
        <v/>
      </c>
      <c r="H66" s="419">
        <f>H65-H60</f>
        <v/>
      </c>
      <c r="I66" s="419">
        <f>I65-I60</f>
        <v/>
      </c>
      <c r="J66" s="419">
        <f>J65-J60</f>
        <v/>
      </c>
      <c r="K66" s="419">
        <f>K65-K60</f>
        <v/>
      </c>
      <c r="L66" s="419">
        <f>L65-L60</f>
        <v/>
      </c>
      <c r="M66" s="419">
        <f>M65-M60</f>
        <v/>
      </c>
      <c r="N66" s="419">
        <f>N65-N60</f>
        <v/>
      </c>
      <c r="O66" s="419">
        <f>O65-O60</f>
        <v/>
      </c>
    </row>
    <row r="67" ht="15.75" customHeight="1" s="393" thickTop="1">
      <c r="A67" s="14" t="n"/>
      <c r="B67" s="14" t="n"/>
      <c r="C67" s="417" t="n"/>
      <c r="D67" s="417" t="n"/>
      <c r="E67" s="417" t="n"/>
      <c r="F67" s="417" t="n"/>
      <c r="G67" s="417" t="n"/>
      <c r="H67" s="417" t="n"/>
      <c r="I67" s="417" t="n"/>
      <c r="J67" s="417" t="n"/>
      <c r="K67" s="417" t="n"/>
      <c r="L67" s="417" t="n"/>
      <c r="M67" s="417" t="n"/>
      <c r="N67" s="417" t="n"/>
      <c r="O67" s="418" t="n"/>
    </row>
    <row r="68">
      <c r="A68" s="14" t="n"/>
      <c r="B68" s="14" t="n"/>
      <c r="C68" s="417" t="n"/>
      <c r="D68" s="417" t="n"/>
      <c r="E68" s="417" t="n"/>
      <c r="F68" s="417" t="n"/>
      <c r="G68" s="417" t="n"/>
      <c r="H68" s="417" t="n"/>
      <c r="I68" s="417" t="n"/>
      <c r="J68" s="417" t="n"/>
      <c r="K68" s="417" t="n"/>
      <c r="L68" s="417" t="n"/>
      <c r="M68" s="417" t="n"/>
      <c r="N68" s="417" t="n"/>
      <c r="O68" s="418" t="n"/>
    </row>
    <row r="69">
      <c r="A69" s="14" t="n"/>
      <c r="B69" s="14" t="n"/>
      <c r="C69" s="417" t="n"/>
      <c r="D69" s="417" t="n"/>
      <c r="E69" s="417" t="n"/>
      <c r="F69" s="417" t="n"/>
      <c r="G69" s="417" t="n"/>
      <c r="H69" s="417" t="n"/>
      <c r="I69" s="417" t="n"/>
      <c r="J69" s="417" t="n"/>
      <c r="K69" s="417" t="n"/>
      <c r="L69" s="417" t="n"/>
      <c r="M69" s="417" t="n"/>
      <c r="N69" s="417" t="n"/>
      <c r="O69" s="418" t="n"/>
    </row>
    <row r="70">
      <c r="A70" s="14" t="n"/>
      <c r="B70" s="14" t="n"/>
      <c r="C70" s="417" t="n"/>
      <c r="D70" s="417" t="n"/>
      <c r="E70" s="417" t="n"/>
      <c r="F70" s="417" t="n"/>
      <c r="G70" s="417" t="n"/>
      <c r="H70" s="417" t="n"/>
      <c r="I70" s="417" t="n"/>
      <c r="J70" s="417" t="n"/>
      <c r="K70" s="417" t="n"/>
      <c r="L70" s="417" t="n"/>
      <c r="M70" s="417" t="n"/>
      <c r="N70" s="417" t="n"/>
      <c r="O70" s="418" t="n"/>
    </row>
    <row r="71">
      <c r="B71" s="252" t="inlineStr">
        <is>
          <t>CONTRIBUTION</t>
        </is>
      </c>
      <c r="C71" s="421" t="n"/>
      <c r="D71" s="421" t="n"/>
      <c r="E71" s="421" t="n"/>
      <c r="F71" s="421" t="n"/>
      <c r="G71" s="421" t="n"/>
      <c r="H71" s="421" t="n"/>
      <c r="I71" s="421" t="n"/>
      <c r="J71" s="421" t="n"/>
      <c r="K71" s="421" t="n"/>
      <c r="L71" s="421" t="n"/>
      <c r="M71" s="421" t="n"/>
      <c r="N71" s="421" t="n"/>
      <c r="O71" s="421" t="n"/>
    </row>
    <row r="72" customFormat="1" s="391">
      <c r="A72" s="391" t="inlineStr">
        <is>
          <t>Actual/Forecast</t>
        </is>
      </c>
      <c r="B72" s="297" t="n"/>
      <c r="C72" s="418">
        <f>'GROUP TOTALS MONTHLY P&amp;L'!O50</f>
        <v/>
      </c>
      <c r="D72" s="418">
        <f>'GROUP TOTALS MONTHLY P&amp;L'!P50</f>
        <v/>
      </c>
      <c r="E72" s="418">
        <f>'GROUP TOTALS MONTHLY P&amp;L'!Q50</f>
        <v/>
      </c>
      <c r="F72" s="418">
        <f>'GROUP TOTALS MONTHLY P&amp;L'!R50</f>
        <v/>
      </c>
      <c r="G72" s="418">
        <f>'GROUP TOTALS MONTHLY P&amp;L'!S50</f>
        <v/>
      </c>
      <c r="H72" s="418">
        <f>'GROUP TOTALS MONTHLY P&amp;L'!T50</f>
        <v/>
      </c>
      <c r="I72" s="418">
        <f>'GROUP TOTALS MONTHLY P&amp;L'!U50</f>
        <v/>
      </c>
      <c r="J72" s="418">
        <f>'GROUP TOTALS MONTHLY P&amp;L'!V50</f>
        <v/>
      </c>
      <c r="K72" s="418">
        <f>'GROUP TOTALS MONTHLY P&amp;L'!W50</f>
        <v/>
      </c>
      <c r="L72" s="418">
        <f>'GROUP TOTALS MONTHLY P&amp;L'!X50</f>
        <v/>
      </c>
      <c r="M72" s="418">
        <f>'GROUP TOTALS MONTHLY P&amp;L'!Y50</f>
        <v/>
      </c>
      <c r="N72" s="418">
        <f>'GROUP TOTALS MONTHLY P&amp;L'!Z50</f>
        <v/>
      </c>
      <c r="O72" s="418">
        <f>SUM(C72:N72)</f>
        <v/>
      </c>
    </row>
    <row r="73">
      <c r="A73" s="391" t="n"/>
      <c r="B73" s="250" t="n"/>
      <c r="C73" s="251" t="n"/>
      <c r="D73" s="251" t="n"/>
      <c r="E73" s="251" t="n"/>
      <c r="F73" s="251" t="n"/>
      <c r="G73" s="251" t="n"/>
      <c r="H73" s="251" t="n"/>
      <c r="I73" s="251" t="n"/>
      <c r="J73" s="251" t="n"/>
      <c r="K73" s="251" t="n"/>
      <c r="L73" s="251" t="n"/>
      <c r="M73" s="251" t="n"/>
      <c r="N73" s="251" t="n"/>
      <c r="O73" s="260" t="n"/>
    </row>
    <row r="74">
      <c r="A74" s="14" t="inlineStr">
        <is>
          <t xml:space="preserve">FINPLAN </t>
        </is>
      </c>
      <c r="B74" s="250" t="inlineStr">
        <is>
          <t>Contribution</t>
        </is>
      </c>
      <c r="C74" s="417" t="n">
        <v>304935.6934523811</v>
      </c>
      <c r="D74" s="417" t="n">
        <v>281459.143452381</v>
      </c>
      <c r="E74" s="417" t="n">
        <v>395595.643452381</v>
      </c>
      <c r="F74" s="417" t="n">
        <v>343917.2169816667</v>
      </c>
      <c r="G74" s="417" t="n">
        <v>368104.4808025835</v>
      </c>
      <c r="H74" s="417" t="n">
        <v>393145.4262920871</v>
      </c>
      <c r="I74" s="417" t="n">
        <v>243551.6415161341</v>
      </c>
      <c r="J74" s="417" t="n">
        <v>277336.8425370523</v>
      </c>
      <c r="K74" s="417" t="n">
        <v>316742.0083071901</v>
      </c>
      <c r="L74" s="417" t="n">
        <v>343682.3593443586</v>
      </c>
      <c r="M74" s="417" t="n">
        <v>374962.119976492</v>
      </c>
      <c r="N74" s="417" t="n">
        <v>360936.6815836191</v>
      </c>
      <c r="O74" s="418" t="n">
        <v>4004369.257698327</v>
      </c>
    </row>
    <row r="75" ht="15.75" customHeight="1" s="393" thickBot="1">
      <c r="A75" s="198" t="inlineStr">
        <is>
          <t>Variance to FinPlan</t>
        </is>
      </c>
      <c r="B75" s="293" t="n"/>
      <c r="C75" s="419">
        <f>C72-C74</f>
        <v/>
      </c>
      <c r="D75" s="419">
        <f>D72-D74</f>
        <v/>
      </c>
      <c r="E75" s="419">
        <f>E72-E74</f>
        <v/>
      </c>
      <c r="F75" s="419">
        <f>F72-F74</f>
        <v/>
      </c>
      <c r="G75" s="419">
        <f>G72-G74</f>
        <v/>
      </c>
      <c r="H75" s="419">
        <f>H72-H74</f>
        <v/>
      </c>
      <c r="I75" s="419">
        <f>I72-I74</f>
        <v/>
      </c>
      <c r="J75" s="419">
        <f>J72-J74</f>
        <v/>
      </c>
      <c r="K75" s="419">
        <f>K72-K74</f>
        <v/>
      </c>
      <c r="L75" s="419">
        <f>L72-L74</f>
        <v/>
      </c>
      <c r="M75" s="419">
        <f>M72-M74</f>
        <v/>
      </c>
      <c r="N75" s="419">
        <f>N72-N74</f>
        <v/>
      </c>
      <c r="O75" s="419">
        <f>O72-O74</f>
        <v/>
      </c>
    </row>
    <row r="76" ht="15.75" customHeight="1" s="393" thickTop="1">
      <c r="A76" s="391" t="n"/>
      <c r="B76" s="250" t="n"/>
      <c r="C76" s="251" t="n"/>
      <c r="D76" s="251" t="n"/>
      <c r="E76" s="251" t="n"/>
      <c r="F76" s="251" t="n"/>
      <c r="G76" s="251" t="n"/>
      <c r="H76" s="251" t="n"/>
      <c r="I76" s="251" t="n"/>
      <c r="J76" s="251" t="n"/>
      <c r="K76" s="251" t="n"/>
      <c r="L76" s="251" t="n"/>
      <c r="M76" s="251" t="n"/>
      <c r="N76" s="251" t="n"/>
      <c r="O76" s="260" t="n"/>
    </row>
    <row r="77">
      <c r="A77" s="14" t="inlineStr">
        <is>
          <t>FY2025 Actual</t>
        </is>
      </c>
      <c r="B77" s="250" t="inlineStr">
        <is>
          <t>Contribution</t>
        </is>
      </c>
      <c r="C77" s="417">
        <f>'GROUP TOTALS MONTHLY P&amp;L'!B50</f>
        <v/>
      </c>
      <c r="D77" s="417">
        <f>'GROUP TOTALS MONTHLY P&amp;L'!C50</f>
        <v/>
      </c>
      <c r="E77" s="417">
        <f>'GROUP TOTALS MONTHLY P&amp;L'!D50</f>
        <v/>
      </c>
      <c r="F77" s="417">
        <f>'GROUP TOTALS MONTHLY P&amp;L'!E50</f>
        <v/>
      </c>
      <c r="G77" s="417">
        <f>'GROUP TOTALS MONTHLY P&amp;L'!F50</f>
        <v/>
      </c>
      <c r="H77" s="417">
        <f>'GROUP TOTALS MONTHLY P&amp;L'!G50</f>
        <v/>
      </c>
      <c r="I77" s="417">
        <f>'GROUP TOTALS MONTHLY P&amp;L'!H50</f>
        <v/>
      </c>
      <c r="J77" s="417">
        <f>'GROUP TOTALS MONTHLY P&amp;L'!I50</f>
        <v/>
      </c>
      <c r="K77" s="417">
        <f>'GROUP TOTALS MONTHLY P&amp;L'!J50</f>
        <v/>
      </c>
      <c r="L77" s="417">
        <f>'GROUP TOTALS MONTHLY P&amp;L'!K50</f>
        <v/>
      </c>
      <c r="M77" s="417">
        <f>'GROUP TOTALS MONTHLY P&amp;L'!L50</f>
        <v/>
      </c>
      <c r="N77" s="417">
        <f>'GROUP TOTALS MONTHLY P&amp;L'!M50</f>
        <v/>
      </c>
      <c r="O77" s="417">
        <f>SUM(C77:N77)</f>
        <v/>
      </c>
    </row>
    <row r="78" ht="15.75" customHeight="1" s="393" thickBot="1">
      <c r="A78" s="198" t="inlineStr">
        <is>
          <t>Variance YoY</t>
        </is>
      </c>
      <c r="B78" s="293" t="n"/>
      <c r="C78" s="419">
        <f>C72-C77</f>
        <v/>
      </c>
      <c r="D78" s="419">
        <f>D72-D77</f>
        <v/>
      </c>
      <c r="E78" s="419">
        <f>E72-E77</f>
        <v/>
      </c>
      <c r="F78" s="419">
        <f>F72-F77</f>
        <v/>
      </c>
      <c r="G78" s="419">
        <f>G72-G77</f>
        <v/>
      </c>
      <c r="H78" s="419">
        <f>H72-H77</f>
        <v/>
      </c>
      <c r="I78" s="419">
        <f>I72-I77</f>
        <v/>
      </c>
      <c r="J78" s="419">
        <f>J72-J77</f>
        <v/>
      </c>
      <c r="K78" s="419">
        <f>K72-K77</f>
        <v/>
      </c>
      <c r="L78" s="419">
        <f>L72-L77</f>
        <v/>
      </c>
      <c r="M78" s="419">
        <f>M72-M77</f>
        <v/>
      </c>
      <c r="N78" s="419">
        <f>N72-N77</f>
        <v/>
      </c>
      <c r="O78" s="419">
        <f>O72-O77</f>
        <v/>
      </c>
    </row>
    <row r="79" ht="15.75" customHeight="1" s="393" thickTop="1">
      <c r="A79" s="391" t="n"/>
      <c r="B79" s="250" t="n"/>
      <c r="C79" s="251" t="n"/>
      <c r="D79" s="251" t="n"/>
      <c r="E79" s="251" t="n"/>
      <c r="F79" s="251" t="n"/>
      <c r="G79" s="251" t="n"/>
      <c r="H79" s="251" t="n"/>
      <c r="I79" s="251" t="n"/>
      <c r="J79" s="251" t="n"/>
      <c r="K79" s="251" t="n"/>
      <c r="L79" s="251" t="n"/>
      <c r="M79" s="251" t="n"/>
      <c r="N79" s="251" t="n"/>
      <c r="O79" s="260" t="n"/>
    </row>
    <row r="80">
      <c r="A80" s="391" t="n"/>
      <c r="B80" s="250" t="n"/>
      <c r="C80" s="251" t="n"/>
      <c r="D80" s="251" t="n"/>
      <c r="E80" s="251" t="n"/>
      <c r="F80" s="251" t="n"/>
      <c r="G80" s="251" t="n"/>
      <c r="H80" s="251" t="n"/>
      <c r="I80" s="251" t="n"/>
      <c r="J80" s="251" t="n"/>
      <c r="K80" s="251" t="n"/>
      <c r="L80" s="251" t="n"/>
      <c r="M80" s="251" t="n"/>
      <c r="N80" s="251" t="n"/>
      <c r="O80" s="260" t="n"/>
    </row>
    <row r="81">
      <c r="A81" s="391" t="n"/>
      <c r="B81" s="250" t="n"/>
      <c r="C81" s="251" t="n"/>
      <c r="D81" s="251" t="n"/>
      <c r="E81" s="251" t="n"/>
      <c r="F81" s="251" t="n"/>
      <c r="G81" s="251" t="n"/>
      <c r="H81" s="251" t="n"/>
      <c r="I81" s="251" t="n"/>
      <c r="J81" s="251" t="n"/>
      <c r="K81" s="251" t="n"/>
      <c r="L81" s="251" t="n"/>
      <c r="M81" s="251" t="n"/>
      <c r="N81" s="251" t="n"/>
      <c r="O81" s="260" t="n"/>
    </row>
    <row r="82">
      <c r="A82" s="391" t="n"/>
      <c r="B82" s="250" t="n"/>
      <c r="C82" s="251" t="n"/>
      <c r="D82" s="251" t="n"/>
      <c r="E82" s="251" t="n"/>
      <c r="F82" s="251" t="n"/>
      <c r="G82" s="251" t="n"/>
      <c r="H82" s="251" t="n"/>
      <c r="I82" s="251" t="n"/>
      <c r="J82" s="251" t="n"/>
      <c r="K82" s="251" t="n"/>
      <c r="L82" s="251" t="n"/>
      <c r="M82" s="251" t="n"/>
      <c r="N82" s="251" t="n"/>
      <c r="O82" s="260" t="n"/>
    </row>
    <row r="83">
      <c r="A83" s="391" t="n"/>
      <c r="B83" s="250" t="n"/>
      <c r="C83" s="251" t="n"/>
      <c r="D83" s="251" t="n"/>
      <c r="E83" s="251" t="n"/>
      <c r="F83" s="251" t="n"/>
      <c r="G83" s="251" t="n"/>
      <c r="H83" s="251" t="n"/>
      <c r="I83" s="251" t="n"/>
      <c r="J83" s="251" t="n"/>
      <c r="K83" s="251" t="n"/>
      <c r="L83" s="251" t="n"/>
      <c r="M83" s="251" t="n"/>
      <c r="N83" s="251" t="n"/>
      <c r="O83" s="260" t="n"/>
    </row>
    <row r="84">
      <c r="A84" s="391" t="n"/>
      <c r="B84" s="250" t="n"/>
      <c r="C84" s="251" t="n"/>
      <c r="D84" s="251" t="n"/>
      <c r="E84" s="251" t="n"/>
      <c r="F84" s="251" t="n"/>
      <c r="G84" s="251" t="n"/>
      <c r="H84" s="251" t="n"/>
      <c r="I84" s="251" t="n"/>
      <c r="J84" s="251" t="n"/>
      <c r="K84" s="251" t="n"/>
      <c r="L84" s="251" t="n"/>
      <c r="M84" s="251" t="n"/>
      <c r="N84" s="251" t="n"/>
      <c r="O84" s="260" t="n"/>
    </row>
    <row r="85">
      <c r="A85" s="391" t="n"/>
      <c r="B85" s="250" t="n"/>
      <c r="C85" s="251" t="n"/>
      <c r="D85" s="251" t="n"/>
      <c r="E85" s="251" t="n"/>
      <c r="F85" s="251" t="n"/>
      <c r="G85" s="251" t="n"/>
      <c r="H85" s="251" t="n"/>
      <c r="I85" s="251" t="n"/>
      <c r="J85" s="251" t="n"/>
      <c r="K85" s="251" t="n"/>
      <c r="L85" s="251" t="n"/>
      <c r="M85" s="251" t="n"/>
      <c r="N85" s="251" t="n"/>
      <c r="O85" s="260" t="n"/>
    </row>
    <row r="86">
      <c r="A86" s="391" t="n"/>
      <c r="B86" s="250" t="n"/>
      <c r="C86" s="251" t="n"/>
      <c r="D86" s="251" t="n"/>
      <c r="E86" s="251" t="n"/>
      <c r="F86" s="251" t="n"/>
      <c r="G86" s="251" t="n"/>
      <c r="H86" s="251" t="n"/>
      <c r="I86" s="251" t="n"/>
      <c r="J86" s="251" t="n"/>
      <c r="K86" s="251" t="n"/>
      <c r="L86" s="251" t="n"/>
      <c r="M86" s="251" t="n"/>
      <c r="N86" s="251" t="n"/>
      <c r="O86" s="260" t="n"/>
    </row>
    <row r="87">
      <c r="A87" s="391" t="n"/>
      <c r="B87" s="250" t="n"/>
      <c r="C87" s="251" t="n"/>
      <c r="D87" s="251" t="n"/>
      <c r="E87" s="251" t="n"/>
      <c r="F87" s="251" t="n"/>
      <c r="G87" s="251" t="n"/>
      <c r="H87" s="251" t="n"/>
      <c r="I87" s="251" t="n"/>
      <c r="J87" s="251" t="n"/>
      <c r="K87" s="251" t="n"/>
      <c r="L87" s="251" t="n"/>
      <c r="M87" s="251" t="n"/>
      <c r="N87" s="251" t="n"/>
      <c r="O87" s="260" t="n"/>
    </row>
    <row r="88">
      <c r="A88" s="391" t="n"/>
      <c r="B88" s="250" t="n"/>
      <c r="C88" s="251" t="n"/>
      <c r="D88" s="251" t="n"/>
      <c r="E88" s="251" t="n"/>
      <c r="F88" s="251" t="n"/>
      <c r="G88" s="251" t="n"/>
      <c r="H88" s="251" t="n"/>
      <c r="I88" s="251" t="n"/>
      <c r="J88" s="251" t="n"/>
      <c r="K88" s="251" t="n"/>
      <c r="L88" s="251" t="n"/>
      <c r="M88" s="251" t="n"/>
      <c r="N88" s="251" t="n"/>
      <c r="O88" s="260" t="n"/>
    </row>
    <row r="89">
      <c r="A89" s="391" t="n"/>
      <c r="B89" s="250" t="n"/>
      <c r="C89" s="251" t="n"/>
      <c r="D89" s="251" t="n"/>
      <c r="E89" s="251" t="n"/>
      <c r="F89" s="251" t="n"/>
      <c r="G89" s="251" t="n"/>
      <c r="H89" s="251" t="n"/>
      <c r="I89" s="251" t="n"/>
      <c r="J89" s="251" t="n"/>
      <c r="K89" s="251" t="n"/>
      <c r="L89" s="251" t="n"/>
      <c r="M89" s="251" t="n"/>
      <c r="N89" s="251" t="n"/>
      <c r="O89" s="260" t="n"/>
    </row>
    <row r="90">
      <c r="A90" s="391" t="n"/>
      <c r="B90" s="250" t="n"/>
      <c r="C90" s="251" t="n"/>
      <c r="D90" s="251" t="n"/>
      <c r="E90" s="251" t="n"/>
      <c r="F90" s="251" t="n"/>
      <c r="G90" s="251" t="n"/>
      <c r="H90" s="251" t="n"/>
      <c r="I90" s="251" t="n"/>
      <c r="J90" s="251" t="n"/>
      <c r="K90" s="251" t="n"/>
      <c r="L90" s="251" t="n"/>
      <c r="M90" s="251" t="n"/>
      <c r="N90" s="251" t="n"/>
      <c r="O90" s="260" t="n"/>
    </row>
    <row r="91">
      <c r="B91" s="252" t="inlineStr">
        <is>
          <t>OVERHEADS</t>
        </is>
      </c>
      <c r="C91" s="253" t="n"/>
      <c r="D91" s="253" t="n"/>
      <c r="E91" s="253" t="n"/>
      <c r="F91" s="253" t="n"/>
      <c r="G91" s="253" t="n"/>
      <c r="H91" s="253" t="n"/>
      <c r="I91" s="253" t="n"/>
      <c r="J91" s="253" t="n"/>
      <c r="K91" s="253" t="n"/>
      <c r="L91" s="253" t="n"/>
      <c r="M91" s="253" t="n"/>
      <c r="N91" s="253" t="n"/>
      <c r="O91" s="253" t="n"/>
    </row>
    <row r="92">
      <c r="B92" s="250" t="inlineStr">
        <is>
          <t>Salaries</t>
        </is>
      </c>
      <c r="C92" s="417" t="n">
        <v>62010.83000000032</v>
      </c>
      <c r="D92" s="417" t="n">
        <v>52940.83000000032</v>
      </c>
      <c r="E92" s="417" t="n">
        <v>52940.83000000032</v>
      </c>
      <c r="F92" s="417" t="n">
        <v>54047.25835133332</v>
      </c>
      <c r="G92" s="417" t="n">
        <v>54047.25835133332</v>
      </c>
      <c r="H92" s="417" t="n">
        <v>54047.25835133332</v>
      </c>
      <c r="I92" s="417" t="n">
        <v>54047.25835133332</v>
      </c>
      <c r="J92" s="417" t="n">
        <v>54047.25835133332</v>
      </c>
      <c r="K92" s="417" t="n">
        <v>54047.25835133332</v>
      </c>
      <c r="L92" s="417" t="n">
        <v>54047.25835133332</v>
      </c>
      <c r="M92" s="417" t="n">
        <v>54047.25835133332</v>
      </c>
      <c r="N92" s="417" t="n">
        <v>54047.25835133332</v>
      </c>
      <c r="O92" s="418" t="n">
        <v>654317.8151620009</v>
      </c>
    </row>
    <row r="93">
      <c r="B93" s="250" t="inlineStr">
        <is>
          <t>NIC</t>
        </is>
      </c>
      <c r="C93" s="417" t="n">
        <v>9676.190476190481</v>
      </c>
      <c r="D93" s="417" t="n">
        <v>9676.190476190481</v>
      </c>
      <c r="E93" s="417" t="n">
        <v>9676.190476190481</v>
      </c>
      <c r="F93" s="417" t="n">
        <v>10200</v>
      </c>
      <c r="G93" s="417" t="n">
        <v>10200</v>
      </c>
      <c r="H93" s="417" t="n">
        <v>10200</v>
      </c>
      <c r="I93" s="417" t="n">
        <v>10200</v>
      </c>
      <c r="J93" s="417" t="n">
        <v>10200</v>
      </c>
      <c r="K93" s="417" t="n">
        <v>10200</v>
      </c>
      <c r="L93" s="417" t="n">
        <v>10200</v>
      </c>
      <c r="M93" s="417" t="n">
        <v>10200</v>
      </c>
      <c r="N93" s="417" t="n">
        <v>10200</v>
      </c>
      <c r="O93" s="418" t="n">
        <v>120828.5714285714</v>
      </c>
    </row>
    <row r="94">
      <c r="B94" s="250" t="inlineStr">
        <is>
          <t>Directors Salaries</t>
        </is>
      </c>
      <c r="C94" s="417" t="n">
        <v>10666.66666666667</v>
      </c>
      <c r="D94" s="417" t="n">
        <v>10666.66666666667</v>
      </c>
      <c r="E94" s="417" t="n">
        <v>10666.66666666667</v>
      </c>
      <c r="F94" s="417" t="n">
        <v>10666.66666666667</v>
      </c>
      <c r="G94" s="417" t="n">
        <v>10666.66666666667</v>
      </c>
      <c r="H94" s="417" t="n">
        <v>10666.66666666667</v>
      </c>
      <c r="I94" s="417" t="n">
        <v>10666.66666666667</v>
      </c>
      <c r="J94" s="417" t="n">
        <v>10666.66666666667</v>
      </c>
      <c r="K94" s="417" t="n">
        <v>10666.66666666667</v>
      </c>
      <c r="L94" s="417" t="n">
        <v>10666.66666666667</v>
      </c>
      <c r="M94" s="417" t="n">
        <v>10666.66666666667</v>
      </c>
      <c r="N94" s="417" t="n">
        <v>10666.66666666667</v>
      </c>
      <c r="O94" s="418" t="n">
        <v>128000</v>
      </c>
    </row>
    <row r="95">
      <c r="B95" s="250" t="inlineStr">
        <is>
          <t>Directors Pension</t>
        </is>
      </c>
      <c r="C95" s="417" t="n">
        <v>800</v>
      </c>
      <c r="D95" s="417" t="n">
        <v>800</v>
      </c>
      <c r="E95" s="417" t="n">
        <v>800</v>
      </c>
      <c r="F95" s="417" t="n">
        <v>800</v>
      </c>
      <c r="G95" s="417" t="n">
        <v>800</v>
      </c>
      <c r="H95" s="417" t="n">
        <v>800</v>
      </c>
      <c r="I95" s="417" t="n">
        <v>800</v>
      </c>
      <c r="J95" s="417" t="n">
        <v>800</v>
      </c>
      <c r="K95" s="417" t="n">
        <v>800</v>
      </c>
      <c r="L95" s="417" t="n">
        <v>800</v>
      </c>
      <c r="M95" s="417" t="n">
        <v>800</v>
      </c>
      <c r="N95" s="417" t="n">
        <v>800</v>
      </c>
      <c r="O95" s="418" t="n">
        <v>9600</v>
      </c>
    </row>
    <row r="96">
      <c r="B96" s="250" t="inlineStr">
        <is>
          <t>Directors Bonus</t>
        </is>
      </c>
      <c r="C96" s="417" t="n">
        <v>48790</v>
      </c>
      <c r="D96" s="417" t="n">
        <v>48790</v>
      </c>
      <c r="E96" s="417" t="n">
        <v>48790</v>
      </c>
      <c r="F96" s="417" t="n">
        <v>48790</v>
      </c>
      <c r="G96" s="417" t="n">
        <v>48790</v>
      </c>
      <c r="H96" s="417" t="n">
        <v>48790</v>
      </c>
      <c r="I96" s="417" t="n">
        <v>48790</v>
      </c>
      <c r="J96" s="417" t="n">
        <v>48790</v>
      </c>
      <c r="K96" s="417" t="n">
        <v>48790</v>
      </c>
      <c r="L96" s="417" t="n">
        <v>48790</v>
      </c>
      <c r="M96" s="417" t="n">
        <v>48790</v>
      </c>
      <c r="N96" s="417" t="n">
        <v>329795</v>
      </c>
      <c r="O96" s="418" t="n">
        <v>866485</v>
      </c>
    </row>
    <row r="97">
      <c r="B97" s="250" t="inlineStr">
        <is>
          <t>Pension and Staff Costs</t>
        </is>
      </c>
      <c r="C97" s="417" t="n">
        <v>937.5</v>
      </c>
      <c r="D97" s="417" t="n">
        <v>937.5</v>
      </c>
      <c r="E97" s="417" t="n">
        <v>937.5</v>
      </c>
      <c r="F97" s="417" t="n">
        <v>1813.875</v>
      </c>
      <c r="G97" s="417" t="n">
        <v>1813.875</v>
      </c>
      <c r="H97" s="417" t="n">
        <v>1813.875</v>
      </c>
      <c r="I97" s="417" t="n">
        <v>1813.875</v>
      </c>
      <c r="J97" s="417" t="n">
        <v>1813.875</v>
      </c>
      <c r="K97" s="417" t="n">
        <v>1813.875</v>
      </c>
      <c r="L97" s="417" t="n">
        <v>1813.875</v>
      </c>
      <c r="M97" s="417" t="n">
        <v>1813.875</v>
      </c>
      <c r="N97" s="417" t="n">
        <v>8413.875</v>
      </c>
      <c r="O97" s="418" t="n">
        <v>25737.375</v>
      </c>
    </row>
    <row r="98">
      <c r="B98" s="250" t="inlineStr">
        <is>
          <t>Premises costs/Bus Ins</t>
        </is>
      </c>
      <c r="C98" s="417" t="n">
        <v>10316.88</v>
      </c>
      <c r="D98" s="417" t="n">
        <v>6316.88</v>
      </c>
      <c r="E98" s="417" t="n">
        <v>6316.88</v>
      </c>
      <c r="F98" s="417" t="n">
        <v>6316.88</v>
      </c>
      <c r="G98" s="417" t="n">
        <v>6316.88</v>
      </c>
      <c r="H98" s="417" t="n">
        <v>6316.88</v>
      </c>
      <c r="I98" s="417" t="n">
        <v>6316.88</v>
      </c>
      <c r="J98" s="417" t="n">
        <v>6316.88</v>
      </c>
      <c r="K98" s="417" t="n">
        <v>6316.88</v>
      </c>
      <c r="L98" s="417" t="n">
        <v>6316.88</v>
      </c>
      <c r="M98" s="417" t="n">
        <v>6316.88</v>
      </c>
      <c r="N98" s="417" t="n">
        <v>6316.88</v>
      </c>
      <c r="O98" s="418" t="n">
        <v>79802.56</v>
      </c>
    </row>
    <row r="99">
      <c r="B99" s="250" t="inlineStr">
        <is>
          <t>IT Support</t>
        </is>
      </c>
      <c r="C99" s="417" t="n">
        <v>6507</v>
      </c>
      <c r="D99" s="417" t="n">
        <v>6507</v>
      </c>
      <c r="E99" s="417" t="n">
        <v>6507</v>
      </c>
      <c r="F99" s="417" t="n">
        <v>6507</v>
      </c>
      <c r="G99" s="417" t="n">
        <v>6507</v>
      </c>
      <c r="H99" s="417" t="n">
        <v>6507</v>
      </c>
      <c r="I99" s="417" t="n">
        <v>6507</v>
      </c>
      <c r="J99" s="417" t="n">
        <v>6507</v>
      </c>
      <c r="K99" s="417" t="n">
        <v>6507</v>
      </c>
      <c r="L99" s="417" t="n">
        <v>6507</v>
      </c>
      <c r="M99" s="417" t="n">
        <v>6507</v>
      </c>
      <c r="N99" s="417" t="n">
        <v>6507</v>
      </c>
      <c r="O99" s="418" t="n">
        <v>78084</v>
      </c>
    </row>
    <row r="100">
      <c r="B100" s="250" t="inlineStr">
        <is>
          <t>Fees &amp; Subscriptions</t>
        </is>
      </c>
      <c r="C100" s="417" t="n">
        <v>1400</v>
      </c>
      <c r="D100" s="417" t="n">
        <v>1400</v>
      </c>
      <c r="E100" s="417" t="n">
        <v>1400</v>
      </c>
      <c r="F100" s="417" t="n">
        <v>1400</v>
      </c>
      <c r="G100" s="417" t="n">
        <v>1400</v>
      </c>
      <c r="H100" s="417" t="n">
        <v>1400</v>
      </c>
      <c r="I100" s="417" t="n">
        <v>1400</v>
      </c>
      <c r="J100" s="417" t="n">
        <v>1400</v>
      </c>
      <c r="K100" s="417" t="n">
        <v>1400</v>
      </c>
      <c r="L100" s="417" t="n">
        <v>1400</v>
      </c>
      <c r="M100" s="417" t="n">
        <v>1400</v>
      </c>
      <c r="N100" s="417" t="n">
        <v>1400</v>
      </c>
      <c r="O100" s="418" t="n">
        <v>16800</v>
      </c>
    </row>
    <row r="101">
      <c r="B101" s="250" t="inlineStr">
        <is>
          <t>Motor &amp; Travel</t>
        </is>
      </c>
      <c r="C101" s="417" t="n">
        <v>3000</v>
      </c>
      <c r="D101" s="417" t="n">
        <v>3000</v>
      </c>
      <c r="E101" s="417" t="n">
        <v>3000</v>
      </c>
      <c r="F101" s="417" t="n">
        <v>3000</v>
      </c>
      <c r="G101" s="417" t="n">
        <v>3000</v>
      </c>
      <c r="H101" s="417" t="n">
        <v>3000</v>
      </c>
      <c r="I101" s="417" t="n">
        <v>3000</v>
      </c>
      <c r="J101" s="417" t="n">
        <v>3000</v>
      </c>
      <c r="K101" s="417" t="n">
        <v>3000</v>
      </c>
      <c r="L101" s="417" t="n">
        <v>3000</v>
      </c>
      <c r="M101" s="417" t="n">
        <v>3000</v>
      </c>
      <c r="N101" s="417" t="n">
        <v>3000</v>
      </c>
      <c r="O101" s="418" t="n">
        <v>36000</v>
      </c>
    </row>
    <row r="102">
      <c r="B102" s="250" t="inlineStr">
        <is>
          <t>Motor Insurance</t>
        </is>
      </c>
      <c r="C102" s="417" t="n">
        <v>1095</v>
      </c>
      <c r="D102" s="417" t="n">
        <v>1095</v>
      </c>
      <c r="E102" s="417" t="n">
        <v>1095</v>
      </c>
      <c r="F102" s="417" t="n">
        <v>1095</v>
      </c>
      <c r="G102" s="417" t="n">
        <v>1095</v>
      </c>
      <c r="H102" s="417" t="n">
        <v>1095</v>
      </c>
      <c r="I102" s="417" t="n">
        <v>1095</v>
      </c>
      <c r="J102" s="417" t="n">
        <v>1095</v>
      </c>
      <c r="K102" s="417" t="n">
        <v>1095</v>
      </c>
      <c r="L102" s="417" t="n">
        <v>1095</v>
      </c>
      <c r="M102" s="417" t="n">
        <v>1095</v>
      </c>
      <c r="N102" s="417" t="n">
        <v>1095</v>
      </c>
      <c r="O102" s="418" t="n">
        <v>13140</v>
      </c>
    </row>
    <row r="103">
      <c r="B103" s="250" t="inlineStr">
        <is>
          <t>Post print stat</t>
        </is>
      </c>
      <c r="C103" s="417" t="n">
        <v>350</v>
      </c>
      <c r="D103" s="417" t="n">
        <v>350</v>
      </c>
      <c r="E103" s="417" t="n">
        <v>350</v>
      </c>
      <c r="F103" s="417" t="n">
        <v>350</v>
      </c>
      <c r="G103" s="417" t="n">
        <v>350</v>
      </c>
      <c r="H103" s="417" t="n">
        <v>350</v>
      </c>
      <c r="I103" s="417" t="n">
        <v>350</v>
      </c>
      <c r="J103" s="417" t="n">
        <v>350</v>
      </c>
      <c r="K103" s="417" t="n">
        <v>350</v>
      </c>
      <c r="L103" s="417" t="n">
        <v>350</v>
      </c>
      <c r="M103" s="417" t="n">
        <v>350</v>
      </c>
      <c r="N103" s="417" t="n">
        <v>350</v>
      </c>
      <c r="O103" s="418" t="n">
        <v>4200</v>
      </c>
    </row>
    <row r="104">
      <c r="B104" s="250" t="inlineStr">
        <is>
          <t>Adv, Marketing &amp; Publications</t>
        </is>
      </c>
      <c r="C104" s="417" t="n">
        <v>3958.333333333333</v>
      </c>
      <c r="D104" s="417" t="n">
        <v>3958.333333333333</v>
      </c>
      <c r="E104" s="417" t="n">
        <v>3958.333333333333</v>
      </c>
      <c r="F104" s="417" t="n">
        <v>3958.333333333333</v>
      </c>
      <c r="G104" s="417" t="n">
        <v>3958.333333333333</v>
      </c>
      <c r="H104" s="417" t="n">
        <v>3958.333333333333</v>
      </c>
      <c r="I104" s="417" t="n">
        <v>3958.333333333333</v>
      </c>
      <c r="J104" s="417" t="n">
        <v>3958.333333333333</v>
      </c>
      <c r="K104" s="417" t="n">
        <v>3958.333333333333</v>
      </c>
      <c r="L104" s="417" t="n">
        <v>3958.333333333333</v>
      </c>
      <c r="M104" s="417" t="n">
        <v>3958.333333333333</v>
      </c>
      <c r="N104" s="417" t="n">
        <v>3958.333333333333</v>
      </c>
      <c r="O104" s="418" t="n">
        <v>47500.00000000001</v>
      </c>
    </row>
    <row r="105">
      <c r="B105" s="250" t="inlineStr">
        <is>
          <t>Audit &amp; Accountancy Fees</t>
        </is>
      </c>
      <c r="C105" s="417" t="n">
        <v>18570</v>
      </c>
      <c r="D105" s="417" t="n">
        <v>150</v>
      </c>
      <c r="E105" s="417" t="n">
        <v>43500</v>
      </c>
      <c r="F105" s="417" t="n">
        <v>7920</v>
      </c>
      <c r="G105" s="417" t="n">
        <v>0</v>
      </c>
      <c r="H105" s="417" t="n">
        <v>0</v>
      </c>
      <c r="I105" s="417" t="n">
        <v>0</v>
      </c>
      <c r="J105" s="417" t="n">
        <v>0</v>
      </c>
      <c r="K105" s="417" t="n">
        <v>0</v>
      </c>
      <c r="L105" s="417" t="n">
        <v>0</v>
      </c>
      <c r="M105" s="417" t="n">
        <v>0</v>
      </c>
      <c r="N105" s="417" t="n">
        <v>0</v>
      </c>
      <c r="O105" s="418" t="n">
        <v>70140</v>
      </c>
    </row>
    <row r="106">
      <c r="B106" s="250" t="inlineStr">
        <is>
          <t>Proffessional Fees</t>
        </is>
      </c>
      <c r="C106" s="417" t="n">
        <v>10448.55</v>
      </c>
      <c r="D106" s="417" t="n">
        <v>10448.55</v>
      </c>
      <c r="E106" s="417" t="n">
        <v>10448.55</v>
      </c>
      <c r="F106" s="417" t="n">
        <v>10448.55</v>
      </c>
      <c r="G106" s="417" t="n">
        <v>10448.55</v>
      </c>
      <c r="H106" s="417" t="n">
        <v>10448.55</v>
      </c>
      <c r="I106" s="417" t="n">
        <v>10448.55</v>
      </c>
      <c r="J106" s="417" t="n">
        <v>10448.55</v>
      </c>
      <c r="K106" s="417" t="n">
        <v>10448.55</v>
      </c>
      <c r="L106" s="417" t="n">
        <v>10448.55</v>
      </c>
      <c r="M106" s="417" t="n">
        <v>10448.55</v>
      </c>
      <c r="N106" s="417" t="n">
        <v>10448.55</v>
      </c>
      <c r="O106" s="418" t="n">
        <v>125382.6</v>
      </c>
    </row>
    <row r="107">
      <c r="B107" s="250" t="inlineStr">
        <is>
          <t>Finance Costs</t>
        </is>
      </c>
      <c r="C107" s="417" t="n">
        <v>360</v>
      </c>
      <c r="D107" s="417" t="n">
        <v>360</v>
      </c>
      <c r="E107" s="417" t="n">
        <v>360</v>
      </c>
      <c r="F107" s="417" t="n">
        <v>360</v>
      </c>
      <c r="G107" s="417" t="n">
        <v>360</v>
      </c>
      <c r="H107" s="417" t="n">
        <v>360</v>
      </c>
      <c r="I107" s="417" t="n">
        <v>360</v>
      </c>
      <c r="J107" s="417" t="n">
        <v>360</v>
      </c>
      <c r="K107" s="417" t="n">
        <v>360</v>
      </c>
      <c r="L107" s="417" t="n">
        <v>360</v>
      </c>
      <c r="M107" s="417" t="n">
        <v>360</v>
      </c>
      <c r="N107" s="417" t="n">
        <v>360</v>
      </c>
      <c r="O107" s="418" t="n">
        <v>4320</v>
      </c>
    </row>
    <row r="108" ht="15.75" customHeight="1" s="393" thickBot="1">
      <c r="B108" s="261" t="inlineStr">
        <is>
          <t>Total Overheads</t>
        </is>
      </c>
      <c r="C108" s="424" t="n">
        <v>188886.9504761908</v>
      </c>
      <c r="D108" s="424" t="n">
        <v>157396.9504761908</v>
      </c>
      <c r="E108" s="424" t="n">
        <v>200746.9504761908</v>
      </c>
      <c r="F108" s="424" t="n">
        <v>167673.5633513333</v>
      </c>
      <c r="G108" s="424" t="n">
        <v>159753.5633513333</v>
      </c>
      <c r="H108" s="424" t="n">
        <v>159753.5633513333</v>
      </c>
      <c r="I108" s="424" t="n">
        <v>159753.5633513333</v>
      </c>
      <c r="J108" s="424" t="n">
        <v>159753.5633513333</v>
      </c>
      <c r="K108" s="424" t="n">
        <v>159753.5633513333</v>
      </c>
      <c r="L108" s="424" t="n">
        <v>159753.5633513333</v>
      </c>
      <c r="M108" s="424" t="n">
        <v>159753.5633513333</v>
      </c>
      <c r="N108" s="424" t="n">
        <v>447358.5633513333</v>
      </c>
      <c r="O108" s="425" t="n">
        <v>2280337.921590573</v>
      </c>
    </row>
    <row r="109">
      <c r="B109" s="250" t="n"/>
      <c r="C109" s="417" t="n"/>
      <c r="D109" s="417" t="n"/>
      <c r="E109" s="417" t="n"/>
      <c r="F109" s="417" t="n"/>
      <c r="G109" s="417" t="n"/>
      <c r="H109" s="417" t="n"/>
      <c r="I109" s="417" t="n"/>
      <c r="J109" s="417" t="n"/>
      <c r="K109" s="417" t="n"/>
      <c r="L109" s="417" t="n"/>
      <c r="M109" s="417" t="n"/>
      <c r="N109" s="417" t="n"/>
      <c r="O109" s="418" t="n"/>
    </row>
    <row r="110">
      <c r="B110" s="250" t="n"/>
      <c r="C110" s="417" t="n"/>
      <c r="D110" s="417" t="n"/>
      <c r="E110" s="417" t="n"/>
      <c r="F110" s="417" t="n"/>
      <c r="G110" s="417" t="n"/>
      <c r="H110" s="417" t="n"/>
      <c r="I110" s="417" t="n"/>
      <c r="J110" s="417" t="n"/>
      <c r="K110" s="417" t="n"/>
      <c r="L110" s="417" t="n"/>
      <c r="M110" s="417" t="n"/>
      <c r="N110" s="417" t="n"/>
      <c r="O110" s="418" t="n"/>
    </row>
    <row r="111">
      <c r="B111" s="250" t="n"/>
      <c r="C111" s="417" t="n"/>
      <c r="D111" s="417" t="n"/>
      <c r="E111" s="417" t="n"/>
      <c r="F111" s="417" t="n"/>
      <c r="G111" s="417" t="n"/>
      <c r="H111" s="417" t="n"/>
      <c r="I111" s="417" t="n"/>
      <c r="J111" s="417" t="n"/>
      <c r="K111" s="417" t="n"/>
      <c r="L111" s="417" t="n"/>
      <c r="M111" s="417" t="n"/>
      <c r="N111" s="417" t="n"/>
      <c r="O111" s="418" t="n"/>
    </row>
    <row r="112">
      <c r="B112" s="250" t="n"/>
      <c r="C112" s="417" t="n"/>
      <c r="D112" s="417" t="n"/>
      <c r="E112" s="417" t="n"/>
      <c r="F112" s="417" t="n"/>
      <c r="G112" s="417" t="n"/>
      <c r="H112" s="417" t="n"/>
      <c r="I112" s="417" t="n"/>
      <c r="J112" s="417" t="n"/>
      <c r="K112" s="417" t="n"/>
      <c r="L112" s="417" t="n"/>
      <c r="M112" s="417" t="n"/>
      <c r="N112" s="417" t="n"/>
      <c r="O112" s="418" t="n"/>
    </row>
    <row r="113">
      <c r="B113" s="250" t="n"/>
      <c r="C113" s="417" t="n"/>
      <c r="D113" s="417" t="n"/>
      <c r="E113" s="417" t="n"/>
      <c r="F113" s="417" t="n"/>
      <c r="G113" s="417" t="n"/>
      <c r="H113" s="417" t="n"/>
      <c r="I113" s="417" t="n"/>
      <c r="J113" s="417" t="n"/>
      <c r="K113" s="417" t="n"/>
      <c r="L113" s="417" t="n"/>
      <c r="M113" s="417" t="n"/>
      <c r="N113" s="417" t="n"/>
      <c r="O113" s="418" t="n"/>
    </row>
    <row r="114">
      <c r="B114" s="250" t="n"/>
      <c r="C114" s="417" t="n"/>
      <c r="D114" s="417" t="n"/>
      <c r="E114" s="417" t="n"/>
      <c r="F114" s="417" t="n"/>
      <c r="G114" s="417" t="n"/>
      <c r="H114" s="417" t="n"/>
      <c r="I114" s="417" t="n"/>
      <c r="J114" s="417" t="n"/>
      <c r="K114" s="417" t="n"/>
      <c r="L114" s="417" t="n"/>
      <c r="M114" s="417" t="n"/>
      <c r="N114" s="417" t="n"/>
      <c r="O114" s="418" t="n"/>
    </row>
    <row r="115">
      <c r="B115" s="250" t="n"/>
      <c r="C115" s="417" t="n"/>
      <c r="D115" s="417" t="n"/>
      <c r="E115" s="417" t="n"/>
      <c r="F115" s="417" t="n"/>
      <c r="G115" s="417" t="n"/>
      <c r="H115" s="417" t="n"/>
      <c r="I115" s="417" t="n"/>
      <c r="J115" s="417" t="n"/>
      <c r="K115" s="417" t="n"/>
      <c r="L115" s="417" t="n"/>
      <c r="M115" s="417" t="n"/>
      <c r="N115" s="417" t="n"/>
      <c r="O115" s="418" t="n"/>
    </row>
    <row r="116">
      <c r="B116" s="250" t="n"/>
      <c r="C116" s="417" t="n"/>
      <c r="D116" s="417" t="n"/>
      <c r="E116" s="417" t="n"/>
      <c r="F116" s="417" t="n"/>
      <c r="G116" s="417" t="n"/>
      <c r="H116" s="417" t="n"/>
      <c r="I116" s="417" t="n"/>
      <c r="J116" s="417" t="n"/>
      <c r="K116" s="417" t="n"/>
      <c r="L116" s="417" t="n"/>
      <c r="M116" s="417" t="n"/>
      <c r="N116" s="417" t="n"/>
      <c r="O116" s="418" t="n"/>
    </row>
    <row r="117">
      <c r="B117" s="250" t="n"/>
      <c r="C117" s="417" t="n"/>
      <c r="D117" s="417" t="n"/>
      <c r="E117" s="417" t="n"/>
      <c r="F117" s="417" t="n"/>
      <c r="G117" s="417" t="n"/>
      <c r="H117" s="417" t="n"/>
      <c r="I117" s="417" t="n"/>
      <c r="J117" s="417" t="n"/>
      <c r="K117" s="417" t="n"/>
      <c r="L117" s="417" t="n"/>
      <c r="M117" s="417" t="n"/>
      <c r="N117" s="417" t="n"/>
      <c r="O117" s="418" t="n"/>
    </row>
    <row r="118">
      <c r="B118" s="250" t="n"/>
      <c r="C118" s="417" t="n"/>
      <c r="D118" s="417" t="n"/>
      <c r="E118" s="417" t="n"/>
      <c r="F118" s="417" t="n"/>
      <c r="G118" s="417" t="n"/>
      <c r="H118" s="417" t="n"/>
      <c r="I118" s="417" t="n"/>
      <c r="J118" s="417" t="n"/>
      <c r="K118" s="417" t="n"/>
      <c r="L118" s="417" t="n"/>
      <c r="M118" s="417" t="n"/>
      <c r="N118" s="417" t="n"/>
      <c r="O118" s="418" t="n"/>
    </row>
    <row r="119">
      <c r="B119" s="250" t="n"/>
      <c r="C119" s="417" t="n"/>
      <c r="D119" s="417" t="n"/>
      <c r="E119" s="417" t="n"/>
      <c r="F119" s="417" t="n"/>
      <c r="G119" s="417" t="n"/>
      <c r="H119" s="417" t="n"/>
      <c r="I119" s="417" t="n"/>
      <c r="J119" s="417" t="n"/>
      <c r="K119" s="417" t="n"/>
      <c r="L119" s="417" t="n"/>
      <c r="M119" s="417" t="n"/>
      <c r="N119" s="417" t="n"/>
      <c r="O119" s="418" t="n"/>
    </row>
    <row r="120">
      <c r="B120" s="250" t="n"/>
      <c r="C120" s="417" t="n"/>
      <c r="D120" s="417" t="n"/>
      <c r="E120" s="417" t="n"/>
      <c r="F120" s="417" t="n"/>
      <c r="G120" s="417" t="n"/>
      <c r="H120" s="417" t="n"/>
      <c r="I120" s="417" t="n"/>
      <c r="J120" s="417" t="n"/>
      <c r="K120" s="417" t="n"/>
      <c r="L120" s="417" t="n"/>
      <c r="M120" s="417" t="n"/>
      <c r="N120" s="417" t="n"/>
      <c r="O120" s="418" t="n"/>
    </row>
    <row r="121">
      <c r="B121" s="250" t="n"/>
      <c r="C121" s="417" t="n"/>
      <c r="D121" s="417" t="n"/>
      <c r="E121" s="417" t="n"/>
      <c r="F121" s="417" t="n"/>
      <c r="G121" s="417" t="n"/>
      <c r="H121" s="417" t="n"/>
      <c r="I121" s="417" t="n"/>
      <c r="J121" s="417" t="n"/>
      <c r="K121" s="417" t="n"/>
      <c r="L121" s="417" t="n"/>
      <c r="M121" s="417" t="n"/>
      <c r="N121" s="417" t="n"/>
      <c r="O121" s="418" t="n"/>
    </row>
    <row r="122">
      <c r="B122" s="250" t="n"/>
      <c r="C122" s="417" t="n"/>
      <c r="D122" s="417" t="n"/>
      <c r="E122" s="417" t="n"/>
      <c r="F122" s="417" t="n"/>
      <c r="G122" s="417" t="n"/>
      <c r="H122" s="417" t="n"/>
      <c r="I122" s="417" t="n"/>
      <c r="J122" s="417" t="n"/>
      <c r="K122" s="417" t="n"/>
      <c r="L122" s="417" t="n"/>
      <c r="M122" s="417" t="n"/>
      <c r="N122" s="417" t="n"/>
      <c r="O122" s="418" t="n"/>
    </row>
    <row r="123">
      <c r="B123" s="250" t="n"/>
      <c r="C123" s="417" t="n"/>
      <c r="D123" s="417" t="n"/>
      <c r="E123" s="417" t="n"/>
      <c r="F123" s="417" t="n"/>
      <c r="G123" s="417" t="n"/>
      <c r="H123" s="417" t="n"/>
      <c r="I123" s="417" t="n"/>
      <c r="J123" s="417" t="n"/>
      <c r="K123" s="417" t="n"/>
      <c r="L123" s="417" t="n"/>
      <c r="M123" s="417" t="n"/>
      <c r="N123" s="417" t="n"/>
      <c r="O123" s="418" t="n"/>
    </row>
    <row r="124">
      <c r="B124" s="250" t="n"/>
      <c r="C124" s="417" t="n"/>
      <c r="D124" s="417" t="n"/>
      <c r="E124" s="417" t="n"/>
      <c r="F124" s="417" t="n"/>
      <c r="G124" s="417" t="n"/>
      <c r="H124" s="417" t="n"/>
      <c r="I124" s="417" t="n"/>
      <c r="J124" s="417" t="n"/>
      <c r="K124" s="417" t="n"/>
      <c r="L124" s="417" t="n"/>
      <c r="M124" s="417" t="n"/>
      <c r="N124" s="417" t="n"/>
      <c r="O124" s="418" t="n"/>
    </row>
    <row r="125">
      <c r="B125" s="250" t="n"/>
      <c r="C125" s="417" t="n"/>
      <c r="D125" s="417" t="n"/>
      <c r="E125" s="417" t="n"/>
      <c r="F125" s="417" t="n"/>
      <c r="G125" s="417" t="n"/>
      <c r="H125" s="417" t="n"/>
      <c r="I125" s="417" t="n"/>
      <c r="J125" s="417" t="n"/>
      <c r="K125" s="417" t="n"/>
      <c r="L125" s="417" t="n"/>
      <c r="M125" s="417" t="n"/>
      <c r="N125" s="417" t="n"/>
      <c r="O125" s="418" t="n"/>
    </row>
    <row r="126">
      <c r="B126" s="252" t="inlineStr">
        <is>
          <t>EBITDA</t>
        </is>
      </c>
      <c r="C126" s="421" t="n">
        <v>116048.7429761903</v>
      </c>
      <c r="D126" s="421" t="n">
        <v>124062.1929761902</v>
      </c>
      <c r="E126" s="421" t="n">
        <v>194848.6929761902</v>
      </c>
      <c r="F126" s="421" t="n">
        <v>176243.6536303334</v>
      </c>
      <c r="G126" s="421" t="n">
        <v>208350.9174512502</v>
      </c>
      <c r="H126" s="421" t="n">
        <v>233391.8629407538</v>
      </c>
      <c r="I126" s="421" t="n">
        <v>83798.07816480083</v>
      </c>
      <c r="J126" s="421" t="n">
        <v>117583.279185719</v>
      </c>
      <c r="K126" s="421" t="n">
        <v>156988.4449558568</v>
      </c>
      <c r="L126" s="421" t="n">
        <v>183928.7959930252</v>
      </c>
      <c r="M126" s="421" t="n">
        <v>215208.5566251587</v>
      </c>
      <c r="N126" s="421" t="n">
        <v>-86421.88176771422</v>
      </c>
      <c r="O126" s="421" t="n">
        <v>1724031.336107754</v>
      </c>
    </row>
    <row r="127" ht="15.75" customHeight="1" s="393" thickBot="1">
      <c r="B127" s="245" t="n"/>
      <c r="C127" s="245" t="n"/>
      <c r="D127" s="245" t="n"/>
      <c r="E127" s="245" t="n"/>
      <c r="F127" s="245" t="n"/>
      <c r="G127" s="245" t="n"/>
      <c r="H127" s="245" t="n"/>
      <c r="I127" s="245" t="n"/>
      <c r="J127" s="245" t="n"/>
      <c r="K127" s="245" t="n"/>
      <c r="L127" s="245" t="n"/>
      <c r="M127" s="245" t="n"/>
      <c r="N127" s="245" t="n"/>
      <c r="O127" s="262" t="n"/>
    </row>
    <row r="128" ht="15.75" customHeight="1" s="393" thickBot="1">
      <c r="B128" s="426" t="inlineStr">
        <is>
          <t>Exceptional costs 2025</t>
        </is>
      </c>
      <c r="C128" s="427" t="inlineStr">
        <is>
          <t>Jan</t>
        </is>
      </c>
      <c r="D128" s="428" t="inlineStr">
        <is>
          <t>Feb</t>
        </is>
      </c>
      <c r="E128" s="428" t="inlineStr">
        <is>
          <t>Mar</t>
        </is>
      </c>
      <c r="F128" s="428" t="inlineStr">
        <is>
          <t>Apr</t>
        </is>
      </c>
      <c r="G128" s="428" t="inlineStr">
        <is>
          <t>May</t>
        </is>
      </c>
      <c r="H128" s="428" t="inlineStr">
        <is>
          <t>Jun</t>
        </is>
      </c>
      <c r="I128" s="428" t="inlineStr">
        <is>
          <t>Jul</t>
        </is>
      </c>
      <c r="J128" s="428" t="inlineStr">
        <is>
          <t>Aug</t>
        </is>
      </c>
      <c r="K128" s="428" t="inlineStr">
        <is>
          <t>Sep</t>
        </is>
      </c>
      <c r="L128" s="428" t="inlineStr">
        <is>
          <t>Oct</t>
        </is>
      </c>
      <c r="M128" s="428" t="inlineStr">
        <is>
          <t>Nov</t>
        </is>
      </c>
      <c r="N128" s="429" t="inlineStr">
        <is>
          <t>Dec</t>
        </is>
      </c>
      <c r="O128" s="262" t="n"/>
    </row>
    <row r="129">
      <c r="B129" s="430" t="inlineStr">
        <is>
          <t>Attendance bonus</t>
        </is>
      </c>
      <c r="C129" s="431" t="n">
        <v>0</v>
      </c>
      <c r="D129" s="432" t="n">
        <v>0</v>
      </c>
      <c r="E129" s="432" t="n">
        <v>0</v>
      </c>
      <c r="F129" s="432" t="n">
        <v>0</v>
      </c>
      <c r="G129" s="432" t="n">
        <v>0</v>
      </c>
      <c r="H129" s="432" t="n">
        <v>0</v>
      </c>
      <c r="I129" s="432" t="n">
        <v>23662.29000000001</v>
      </c>
      <c r="J129" s="432" t="n">
        <v>277.82</v>
      </c>
      <c r="K129" s="432" t="n">
        <v>0</v>
      </c>
      <c r="L129" s="432" t="n">
        <v>5047.59</v>
      </c>
      <c r="M129" s="432" t="n">
        <v>0</v>
      </c>
      <c r="N129" s="433" t="n">
        <v>0</v>
      </c>
      <c r="O129" s="262" t="n"/>
    </row>
    <row r="130">
      <c r="B130" s="430" t="inlineStr">
        <is>
          <t>Bonus - general</t>
        </is>
      </c>
      <c r="C130" s="431" t="n">
        <v>300</v>
      </c>
      <c r="D130" s="432" t="n">
        <v>918</v>
      </c>
      <c r="E130" s="432" t="n">
        <v>518</v>
      </c>
      <c r="F130" s="432" t="n">
        <v>1618</v>
      </c>
      <c r="G130" s="432" t="n">
        <v>993</v>
      </c>
      <c r="H130" s="432" t="n">
        <v>1443</v>
      </c>
      <c r="I130" s="432" t="n">
        <v>4593</v>
      </c>
      <c r="J130" s="432" t="n">
        <v>900</v>
      </c>
      <c r="K130" s="432" t="n">
        <v>0</v>
      </c>
      <c r="L130" s="432" t="n">
        <v>1000</v>
      </c>
      <c r="M130" s="432" t="n">
        <v>0</v>
      </c>
      <c r="N130" s="433" t="n">
        <v>0</v>
      </c>
      <c r="O130" s="262" t="n"/>
    </row>
    <row r="131">
      <c r="B131" s="430" t="inlineStr">
        <is>
          <t>Dir Bonus</t>
        </is>
      </c>
      <c r="C131" s="431" t="n">
        <v>24446.71</v>
      </c>
      <c r="D131" s="432" t="n">
        <v>24446.71</v>
      </c>
      <c r="E131" s="432" t="n">
        <v>24446.71</v>
      </c>
      <c r="F131" s="432" t="n">
        <v>24446.25</v>
      </c>
      <c r="G131" s="432" t="n">
        <v>24446.25</v>
      </c>
      <c r="H131" s="432" t="n">
        <v>42270.41</v>
      </c>
      <c r="I131" s="432" t="n">
        <v>33516.34</v>
      </c>
      <c r="J131" s="432" t="n">
        <v>51025.39999999999</v>
      </c>
      <c r="K131" s="432" t="n">
        <v>42271.33</v>
      </c>
      <c r="L131" s="432" t="n">
        <v>42270.87</v>
      </c>
      <c r="M131" s="432" t="n">
        <v>42270.87</v>
      </c>
      <c r="N131" s="433" t="n">
        <v>320725</v>
      </c>
      <c r="O131" s="262" t="n"/>
    </row>
    <row r="132">
      <c r="B132" s="430" t="inlineStr">
        <is>
          <t>Perf Bonus</t>
        </is>
      </c>
      <c r="C132" s="431" t="n">
        <v>0</v>
      </c>
      <c r="D132" s="432" t="n">
        <v>0</v>
      </c>
      <c r="E132" s="432" t="n">
        <v>0</v>
      </c>
      <c r="F132" s="432" t="n">
        <v>35000</v>
      </c>
      <c r="G132" s="432" t="n">
        <v>0</v>
      </c>
      <c r="H132" s="432" t="n">
        <v>0</v>
      </c>
      <c r="I132" s="432" t="n">
        <v>0</v>
      </c>
      <c r="J132" s="432" t="n">
        <v>0</v>
      </c>
      <c r="K132" s="432" t="n">
        <v>17241.22</v>
      </c>
      <c r="L132" s="432" t="n">
        <v>0</v>
      </c>
      <c r="M132" s="432" t="n">
        <v>0</v>
      </c>
      <c r="N132" s="433" t="n">
        <v>0</v>
      </c>
      <c r="O132" s="262" t="n"/>
    </row>
    <row r="133">
      <c r="B133" s="430" t="inlineStr">
        <is>
          <t>PILON</t>
        </is>
      </c>
      <c r="C133" s="431" t="n">
        <v>3148.2</v>
      </c>
      <c r="D133" s="432" t="n">
        <v>0</v>
      </c>
      <c r="E133" s="432" t="n">
        <v>933.33</v>
      </c>
      <c r="F133" s="432" t="n">
        <v>22818.53</v>
      </c>
      <c r="G133" s="432" t="n">
        <v>399.75</v>
      </c>
      <c r="H133" s="432" t="n">
        <v>0</v>
      </c>
      <c r="I133" s="432" t="n">
        <v>0</v>
      </c>
      <c r="J133" s="432" t="n">
        <v>0</v>
      </c>
      <c r="K133" s="432" t="n">
        <v>14085.84</v>
      </c>
      <c r="L133" s="432" t="n">
        <v>3296.7</v>
      </c>
      <c r="M133" s="432" t="n">
        <v>0</v>
      </c>
      <c r="N133" s="433" t="n">
        <v>0</v>
      </c>
      <c r="O133" s="262" t="n"/>
    </row>
    <row r="134" ht="15.75" customHeight="1" s="393" thickBot="1">
      <c r="B134" s="430" t="inlineStr">
        <is>
          <t>Charity donation</t>
        </is>
      </c>
      <c r="C134" s="431" t="n"/>
      <c r="D134" s="432" t="n"/>
      <c r="E134" s="432" t="n"/>
      <c r="F134" s="432" t="n"/>
      <c r="G134" s="432" t="n"/>
      <c r="H134" s="432" t="n"/>
      <c r="I134" s="432" t="n"/>
      <c r="J134" s="432" t="n"/>
      <c r="K134" s="432" t="n"/>
      <c r="L134" s="432" t="n"/>
      <c r="M134" s="432" t="n">
        <v>2500</v>
      </c>
      <c r="N134" s="433" t="n"/>
      <c r="O134" s="262" t="n"/>
    </row>
    <row r="135" ht="15.75" customHeight="1" s="393" thickBot="1">
      <c r="B135" s="426" t="inlineStr">
        <is>
          <t>Grand Total</t>
        </is>
      </c>
      <c r="C135" s="434" t="n">
        <v>27894.91</v>
      </c>
      <c r="D135" s="435" t="n">
        <v>25364.71</v>
      </c>
      <c r="E135" s="435" t="n">
        <v>25898.04</v>
      </c>
      <c r="F135" s="435" t="n">
        <v>83882.78</v>
      </c>
      <c r="G135" s="435" t="n">
        <v>25839</v>
      </c>
      <c r="H135" s="435" t="n">
        <v>43713.41</v>
      </c>
      <c r="I135" s="435" t="n">
        <v>61771.63</v>
      </c>
      <c r="J135" s="435" t="n">
        <v>52203.22</v>
      </c>
      <c r="K135" s="435" t="n">
        <v>73913.76999999999</v>
      </c>
      <c r="L135" s="435" t="n">
        <v>51931</v>
      </c>
      <c r="M135" s="435" t="n">
        <v>42586.71</v>
      </c>
      <c r="N135" s="436" t="n">
        <v>320725</v>
      </c>
      <c r="O135" s="262" t="n"/>
    </row>
    <row r="136">
      <c r="B136" s="245" t="n"/>
      <c r="C136" s="245" t="n"/>
      <c r="D136" s="245" t="n"/>
      <c r="E136" s="245" t="n"/>
      <c r="F136" s="245" t="n"/>
      <c r="G136" s="245" t="n"/>
      <c r="H136" s="245" t="n"/>
      <c r="I136" s="245" t="n"/>
      <c r="J136" s="245" t="n"/>
      <c r="K136" s="245" t="n"/>
      <c r="L136" s="245" t="n"/>
      <c r="M136" s="245" t="n"/>
      <c r="N136" s="245" t="n"/>
      <c r="O136" s="262" t="n"/>
    </row>
    <row r="137">
      <c r="B137" s="245" t="n"/>
      <c r="C137" s="245" t="n"/>
      <c r="D137" s="245" t="n"/>
      <c r="E137" s="245" t="n"/>
      <c r="F137" s="245" t="n"/>
      <c r="G137" s="245" t="n"/>
      <c r="H137" s="245" t="n"/>
      <c r="I137" s="245" t="n"/>
      <c r="J137" s="245" t="n"/>
      <c r="K137" s="245" t="n"/>
      <c r="L137" s="245" t="n"/>
      <c r="M137" s="245" t="n"/>
      <c r="N137" s="245" t="n"/>
      <c r="O137" s="262" t="n"/>
    </row>
    <row r="138">
      <c r="B138" s="245" t="inlineStr">
        <is>
          <t>Borrowing Costs</t>
        </is>
      </c>
      <c r="C138" s="417" t="n">
        <v>13552.64971384952</v>
      </c>
      <c r="D138" s="417" t="n">
        <v>13474.62610616227</v>
      </c>
      <c r="E138" s="417" t="n">
        <v>13396.22388481721</v>
      </c>
      <c r="F138" s="417" t="n">
        <v>13317.44095861118</v>
      </c>
      <c r="G138" s="417" t="n">
        <v>13238.27522372359</v>
      </c>
      <c r="H138" s="417" t="n">
        <v>13158.72456363634</v>
      </c>
      <c r="I138" s="417" t="n">
        <v>13078.78684905324</v>
      </c>
      <c r="J138" s="417" t="n">
        <v>12998.45993781888</v>
      </c>
      <c r="K138" s="417" t="n">
        <v>12917.74167483701</v>
      </c>
      <c r="L138" s="417" t="n">
        <v>12836.62989198835</v>
      </c>
      <c r="M138" s="417" t="n">
        <v>12755.1224080479</v>
      </c>
      <c r="N138" s="417" t="n">
        <v>12673.21702860166</v>
      </c>
      <c r="O138" s="418" t="n">
        <v>157397.8982411472</v>
      </c>
    </row>
    <row r="139">
      <c r="B139" s="245" t="inlineStr">
        <is>
          <t>Depreciation</t>
        </is>
      </c>
      <c r="C139" s="417" t="n">
        <v>16978.39706174316</v>
      </c>
      <c r="D139" s="417" t="n">
        <v>16978.39706174316</v>
      </c>
      <c r="E139" s="417" t="n">
        <v>17112.76489507649</v>
      </c>
      <c r="F139" s="417" t="n">
        <v>17197.63922840983</v>
      </c>
      <c r="G139" s="417" t="n">
        <v>17187.73922840983</v>
      </c>
      <c r="H139" s="417" t="n">
        <v>17187.73922840983</v>
      </c>
      <c r="I139" s="417" t="n">
        <v>17187.73922840983</v>
      </c>
      <c r="J139" s="417" t="n">
        <v>17156.01922840983</v>
      </c>
      <c r="K139" s="417" t="n">
        <v>16865.8463950765</v>
      </c>
      <c r="L139" s="417" t="n">
        <v>18036.19297840983</v>
      </c>
      <c r="M139" s="417" t="n">
        <v>17658.85131174316</v>
      </c>
      <c r="N139" s="417" t="n">
        <v>17238.99097840983</v>
      </c>
      <c r="O139" s="418" t="n">
        <v>206786.3168242513</v>
      </c>
    </row>
    <row r="140" ht="15.75" customHeight="1" s="393" thickBot="1">
      <c r="B140" s="274" t="inlineStr">
        <is>
          <t>Amortisation</t>
        </is>
      </c>
      <c r="C140" s="437" t="n">
        <v>666.6666666666666</v>
      </c>
      <c r="D140" s="437" t="n">
        <v>666.6666666666666</v>
      </c>
      <c r="E140" s="437" t="n">
        <v>666.6666666666666</v>
      </c>
      <c r="F140" s="437" t="n">
        <v>666.6666666666666</v>
      </c>
      <c r="G140" s="437" t="n">
        <v>666.6666666666666</v>
      </c>
      <c r="H140" s="437" t="n">
        <v>666.6666666666666</v>
      </c>
      <c r="I140" s="437" t="n">
        <v>666.6666666666666</v>
      </c>
      <c r="J140" s="437" t="n">
        <v>666.6666666666666</v>
      </c>
      <c r="K140" s="437" t="n">
        <v>666.6666666666666</v>
      </c>
      <c r="L140" s="437" t="n">
        <v>666.6666666666666</v>
      </c>
      <c r="M140" s="437" t="n">
        <v>666.6666666666666</v>
      </c>
      <c r="N140" s="437" t="n">
        <v>666.6666666666666</v>
      </c>
      <c r="O140" s="438" t="n">
        <v>8000.000000000001</v>
      </c>
    </row>
    <row r="141">
      <c r="B141" s="252" t="inlineStr">
        <is>
          <t>PROFIT Before Tax</t>
        </is>
      </c>
      <c r="C141" s="421" t="n">
        <v>147246.4564184496</v>
      </c>
      <c r="D141" s="421" t="n">
        <v>155181.8828107623</v>
      </c>
      <c r="E141" s="421" t="n">
        <v>226024.3484227506</v>
      </c>
      <c r="F141" s="421" t="n">
        <v>207425.4004840211</v>
      </c>
      <c r="G141" s="421" t="n">
        <v>239443.5985700503</v>
      </c>
      <c r="H141" s="421" t="n">
        <v>264404.9933994666</v>
      </c>
      <c r="I141" s="421" t="n">
        <v>114731.2709089306</v>
      </c>
      <c r="J141" s="421" t="n">
        <v>148404.4250186144</v>
      </c>
      <c r="K141" s="421" t="n">
        <v>187438.699692437</v>
      </c>
      <c r="L141" s="421" t="n">
        <v>215468.2855300901</v>
      </c>
      <c r="M141" s="421" t="n">
        <v>246289.1970116164</v>
      </c>
      <c r="N141" s="421" t="n">
        <v>-55843.00709403606</v>
      </c>
      <c r="O141" s="421" t="n">
        <v>2096215.551173153</v>
      </c>
    </row>
    <row r="142">
      <c r="B142" s="245" t="n"/>
      <c r="C142" s="417" t="n"/>
      <c r="D142" s="417" t="n"/>
      <c r="E142" s="417" t="n"/>
      <c r="F142" s="417" t="n"/>
      <c r="G142" s="417" t="n"/>
      <c r="H142" s="417" t="n"/>
      <c r="I142" s="417" t="n"/>
      <c r="J142" s="417" t="n"/>
      <c r="K142" s="417" t="n"/>
      <c r="L142" s="417" t="n"/>
      <c r="M142" s="417" t="n"/>
      <c r="N142" s="417" t="n"/>
      <c r="O142" s="418" t="n"/>
    </row>
    <row r="143">
      <c r="B143" s="245" t="n"/>
      <c r="C143" s="417" t="n"/>
      <c r="D143" s="417" t="n"/>
      <c r="E143" s="417" t="n"/>
      <c r="F143" s="417" t="n"/>
      <c r="G143" s="417" t="n"/>
      <c r="H143" s="417" t="n"/>
      <c r="I143" s="417" t="n"/>
      <c r="J143" s="417" t="n"/>
      <c r="K143" s="417" t="n"/>
      <c r="L143" s="417" t="n"/>
      <c r="M143" s="417" t="n"/>
      <c r="N143" s="417" t="n"/>
      <c r="O143" s="418" t="n"/>
    </row>
    <row r="144">
      <c r="B144" s="245" t="n"/>
      <c r="C144" s="417" t="n"/>
      <c r="D144" s="417" t="n"/>
      <c r="E144" s="417" t="n"/>
      <c r="F144" s="417" t="n"/>
      <c r="G144" s="417" t="n"/>
      <c r="H144" s="417" t="n"/>
      <c r="I144" s="417" t="n"/>
      <c r="J144" s="417" t="n"/>
      <c r="K144" s="417" t="n"/>
      <c r="L144" s="417" t="n"/>
      <c r="M144" s="417" t="n"/>
      <c r="N144" s="417" t="n"/>
      <c r="O144" s="418" t="n"/>
    </row>
    <row r="145">
      <c r="B145" s="245" t="n"/>
      <c r="C145" s="245" t="n"/>
      <c r="D145" s="245" t="n"/>
      <c r="E145" s="245" t="n"/>
      <c r="F145" s="245" t="n"/>
      <c r="G145" s="245" t="n"/>
      <c r="H145" s="245" t="n"/>
      <c r="I145" s="245" t="n"/>
      <c r="J145" s="245" t="n"/>
      <c r="K145" s="245" t="n"/>
      <c r="L145" s="245" t="n"/>
      <c r="M145" s="245" t="n"/>
      <c r="N145" s="245" t="n"/>
      <c r="O145" s="275" t="n"/>
    </row>
    <row r="146">
      <c r="B146" s="392" t="inlineStr">
        <is>
          <t>Covenant Check (1.3m)</t>
        </is>
      </c>
      <c r="G146" s="245" t="n"/>
      <c r="H146" s="245" t="n"/>
      <c r="I146" s="245" t="n"/>
      <c r="J146" s="245" t="n"/>
      <c r="K146" s="245" t="n"/>
      <c r="L146" s="245" t="n"/>
      <c r="M146" s="245" t="n"/>
      <c r="N146" s="245" t="n"/>
      <c r="O146" s="262" t="n"/>
    </row>
    <row r="147">
      <c r="B147" s="245" t="n"/>
      <c r="C147" s="276" t="n"/>
      <c r="D147" s="245" t="n"/>
      <c r="E147" s="245" t="n"/>
      <c r="F147" s="245" t="n"/>
      <c r="G147" s="245" t="n"/>
      <c r="H147" s="277" t="n">
        <v>2026</v>
      </c>
      <c r="I147" s="245" t="n"/>
      <c r="J147" s="245" t="n"/>
      <c r="K147" s="245" t="n"/>
      <c r="L147" s="277" t="n">
        <v>2027</v>
      </c>
      <c r="M147" s="245" t="n"/>
      <c r="N147" s="245" t="n"/>
      <c r="O147" s="262" t="n"/>
    </row>
    <row r="148" ht="15.75" customHeight="1" s="393" thickBot="1">
      <c r="B148" s="245" t="n">
        <v>2025</v>
      </c>
      <c r="C148" s="245" t="inlineStr">
        <is>
          <t>March</t>
        </is>
      </c>
      <c r="D148" s="245" t="inlineStr">
        <is>
          <t>June</t>
        </is>
      </c>
      <c r="E148" s="245" t="inlineStr">
        <is>
          <t>Sept</t>
        </is>
      </c>
      <c r="F148" s="245" t="inlineStr">
        <is>
          <t>Dec</t>
        </is>
      </c>
      <c r="G148" s="245" t="n"/>
      <c r="H148" s="245" t="inlineStr">
        <is>
          <t>Q1</t>
        </is>
      </c>
      <c r="I148" s="245" t="inlineStr">
        <is>
          <t>Q2</t>
        </is>
      </c>
      <c r="J148" s="245" t="inlineStr">
        <is>
          <t>Q3</t>
        </is>
      </c>
      <c r="K148" s="245" t="inlineStr">
        <is>
          <t>Q4</t>
        </is>
      </c>
      <c r="L148" s="245" t="inlineStr">
        <is>
          <t>Q1</t>
        </is>
      </c>
      <c r="M148" s="245" t="inlineStr">
        <is>
          <t>Q2</t>
        </is>
      </c>
      <c r="N148" s="245" t="n"/>
      <c r="O148" s="262" t="n"/>
    </row>
    <row r="149" ht="15.75" customHeight="1" s="393" thickBot="1">
      <c r="B149" s="245" t="n"/>
      <c r="C149" s="439" t="n">
        <v>611635</v>
      </c>
      <c r="D149" s="440" t="n">
        <v>995424</v>
      </c>
      <c r="E149" s="440" t="n">
        <v>1380845</v>
      </c>
      <c r="F149" s="440" t="n">
        <v>1558052</v>
      </c>
      <c r="G149" s="280" t="n"/>
      <c r="H149" s="281" t="inlineStr">
        <is>
          <t>Rolling</t>
        </is>
      </c>
      <c r="I149" s="281" t="n"/>
      <c r="J149" s="281" t="n"/>
      <c r="K149" s="281" t="n"/>
      <c r="L149" s="281" t="n"/>
      <c r="M149" s="282" t="n"/>
      <c r="N149" s="245" t="n"/>
      <c r="O149" s="262" t="n"/>
    </row>
    <row r="150">
      <c r="B150" s="245" t="n"/>
      <c r="C150" s="245" t="n"/>
      <c r="D150" s="245" t="n"/>
      <c r="E150" s="245" t="n"/>
      <c r="F150" s="245" t="n"/>
      <c r="G150" s="283" t="n"/>
      <c r="H150" s="441" t="n">
        <v>946417</v>
      </c>
      <c r="I150" s="441" t="n">
        <v>562628</v>
      </c>
      <c r="J150" s="441" t="n">
        <v>177207</v>
      </c>
      <c r="K150" s="441" t="n"/>
      <c r="L150" s="441" t="n">
        <v>1289071.707179184</v>
      </c>
      <c r="M150" s="442" t="n">
        <v>671085.2731568464</v>
      </c>
      <c r="N150" s="245" t="n"/>
      <c r="O150" s="262" t="n"/>
    </row>
    <row r="151">
      <c r="B151" s="286" t="n"/>
      <c r="C151" s="245" t="n"/>
      <c r="D151" s="245" t="n"/>
      <c r="E151" s="245" t="n"/>
      <c r="F151" s="245" t="n"/>
      <c r="G151" s="283" t="n"/>
      <c r="H151" s="441" t="n">
        <v>434959.6289285707</v>
      </c>
      <c r="I151" s="441" t="n">
        <v>1052946.062950908</v>
      </c>
      <c r="J151" s="441" t="n">
        <v>1411315.865257285</v>
      </c>
      <c r="K151" s="441" t="n">
        <v>1724031.336107754</v>
      </c>
      <c r="L151" s="441" t="n">
        <v>754239.540162401</v>
      </c>
      <c r="M151" s="442" t="n">
        <v>1433085.924900825</v>
      </c>
      <c r="N151" s="245" t="n"/>
      <c r="O151" s="262" t="n"/>
    </row>
    <row r="152">
      <c r="B152" s="286" t="n"/>
      <c r="C152" s="245" t="n"/>
      <c r="D152" s="245" t="n"/>
      <c r="E152" s="245" t="n"/>
      <c r="F152" s="245" t="n"/>
      <c r="G152" s="283" t="n"/>
      <c r="H152" s="441" t="n"/>
      <c r="I152" s="441" t="n"/>
      <c r="J152" s="441" t="n"/>
      <c r="K152" s="441" t="n"/>
      <c r="L152" s="441" t="n"/>
      <c r="M152" s="442" t="n"/>
      <c r="N152" s="390" t="n"/>
    </row>
    <row r="153">
      <c r="B153" s="286" t="n"/>
      <c r="C153" s="245" t="n"/>
      <c r="D153" s="245" t="n"/>
      <c r="E153" s="245" t="n"/>
      <c r="F153" s="245" t="n"/>
      <c r="G153" s="283" t="inlineStr">
        <is>
          <t>Rolling EBITDA</t>
        </is>
      </c>
      <c r="H153" s="443" t="n">
        <v>1381376.628928571</v>
      </c>
      <c r="I153" s="443" t="n">
        <v>1615574.062950908</v>
      </c>
      <c r="J153" s="443" t="n">
        <v>1588522.865257285</v>
      </c>
      <c r="K153" s="443" t="n">
        <v>1724031.336107754</v>
      </c>
      <c r="L153" s="443" t="n">
        <v>2043311.247341585</v>
      </c>
      <c r="M153" s="444" t="n">
        <v>2104171.198057672</v>
      </c>
      <c r="N153" s="245" t="n"/>
      <c r="O153" s="262" t="n"/>
    </row>
    <row r="154" ht="15.75" customHeight="1" s="393" thickBot="1">
      <c r="B154" s="286" t="n"/>
      <c r="C154" s="245" t="n"/>
      <c r="D154" s="245" t="n"/>
      <c r="E154" s="245" t="n"/>
      <c r="F154" s="245" t="n"/>
      <c r="G154" s="289" t="n"/>
      <c r="H154" s="274" t="n"/>
      <c r="I154" s="274" t="n"/>
      <c r="J154" s="274" t="n"/>
      <c r="K154" s="274" t="n"/>
      <c r="L154" s="274" t="n"/>
      <c r="M154" s="290" t="n"/>
      <c r="N154" s="276" t="n"/>
      <c r="O154" s="275" t="n"/>
    </row>
    <row r="155">
      <c r="B155" s="286" t="n"/>
      <c r="C155" s="245" t="n"/>
      <c r="D155" s="245" t="n"/>
      <c r="E155" s="245" t="n"/>
      <c r="F155" s="245" t="n"/>
      <c r="G155" s="245" t="n"/>
      <c r="H155" s="245" t="n"/>
      <c r="I155" s="245" t="n"/>
      <c r="J155" s="245" t="n"/>
      <c r="K155" s="245" t="n"/>
      <c r="L155" s="245" t="n"/>
      <c r="M155" s="245" t="n"/>
      <c r="N155" s="245" t="n"/>
      <c r="O155" s="262" t="n"/>
    </row>
    <row r="156">
      <c r="B156" s="286" t="n"/>
      <c r="C156" s="245" t="n"/>
      <c r="D156" s="245" t="n"/>
      <c r="E156" s="245" t="n"/>
      <c r="F156" s="245" t="n"/>
      <c r="G156" s="245" t="n"/>
      <c r="H156" s="245" t="n"/>
      <c r="I156" s="276" t="n"/>
      <c r="J156" s="245" t="n"/>
      <c r="K156" s="245" t="n"/>
      <c r="L156" s="245" t="n"/>
      <c r="M156" s="245" t="n"/>
      <c r="N156" s="245" t="n"/>
      <c r="O156" s="262" t="n"/>
    </row>
    <row r="157">
      <c r="B157" s="286" t="n"/>
      <c r="C157" s="291" t="n"/>
      <c r="D157" s="245" t="n"/>
      <c r="E157" s="245" t="n"/>
      <c r="F157" s="245" t="n"/>
      <c r="G157" s="245" t="n"/>
      <c r="H157" s="245" t="n"/>
      <c r="I157" s="245" t="n"/>
      <c r="J157" s="245" t="n"/>
      <c r="K157" s="245" t="n"/>
      <c r="L157" s="245" t="n"/>
      <c r="M157" s="245" t="n"/>
      <c r="N157" s="245" t="n"/>
      <c r="O157" s="262" t="n"/>
    </row>
    <row r="158">
      <c r="B158" s="286" t="n"/>
      <c r="C158" s="245" t="n"/>
      <c r="D158" s="245" t="n"/>
      <c r="E158" s="245" t="n"/>
      <c r="F158" s="245" t="n"/>
      <c r="G158" s="245" t="n"/>
      <c r="H158" s="245" t="n"/>
      <c r="I158" s="245" t="n"/>
      <c r="J158" s="245" t="n"/>
      <c r="K158" s="245" t="n"/>
      <c r="L158" s="245" t="n"/>
      <c r="M158" s="245" t="n"/>
      <c r="N158" s="245" t="n"/>
      <c r="O158" s="262" t="n"/>
    </row>
    <row r="159">
      <c r="B159" s="286" t="n"/>
      <c r="C159" s="245" t="n"/>
      <c r="D159" s="245" t="n"/>
      <c r="E159" s="245" t="n"/>
      <c r="F159" s="245" t="n"/>
      <c r="G159" s="245" t="n"/>
      <c r="H159" s="245" t="n"/>
      <c r="I159" s="245" t="n"/>
      <c r="J159" s="245" t="n"/>
      <c r="K159" s="245" t="n"/>
      <c r="L159" s="245" t="n"/>
      <c r="M159" s="245" t="n"/>
      <c r="N159" s="245" t="n"/>
      <c r="O159" s="262" t="n"/>
    </row>
    <row r="160">
      <c r="B160" s="286" t="n"/>
      <c r="C160" s="245" t="n"/>
      <c r="D160" s="245" t="n"/>
      <c r="E160" s="245" t="n"/>
      <c r="F160" s="245" t="n"/>
      <c r="G160" s="245" t="n"/>
      <c r="H160" s="245" t="n"/>
      <c r="I160" s="245" t="n"/>
      <c r="J160" s="245" t="n"/>
      <c r="K160" s="245" t="n"/>
      <c r="L160" s="245" t="n"/>
      <c r="M160" s="245" t="n"/>
      <c r="N160" s="245" t="n"/>
      <c r="O160" s="262" t="n"/>
    </row>
    <row r="161">
      <c r="B161" s="286" t="n"/>
      <c r="C161" s="245" t="n"/>
      <c r="D161" s="245" t="n"/>
      <c r="E161" s="245" t="n"/>
      <c r="F161" s="245" t="n"/>
      <c r="G161" s="245" t="n"/>
      <c r="H161" s="245" t="n"/>
      <c r="I161" s="245" t="n"/>
      <c r="J161" s="245" t="n"/>
      <c r="K161" s="245" t="n"/>
      <c r="L161" s="245" t="n"/>
      <c r="M161" s="245" t="n"/>
      <c r="N161" s="245" t="n"/>
      <c r="O161" s="262" t="n"/>
    </row>
    <row r="162">
      <c r="B162" s="286" t="n"/>
      <c r="C162" s="245" t="n"/>
      <c r="D162" s="245" t="n"/>
      <c r="E162" s="245" t="n"/>
      <c r="F162" s="245" t="n"/>
      <c r="G162" s="245" t="n"/>
      <c r="H162" s="245" t="n"/>
      <c r="I162" s="245" t="n"/>
      <c r="J162" s="245" t="n"/>
      <c r="K162" s="245" t="n"/>
      <c r="L162" s="245" t="n"/>
      <c r="M162" s="245" t="n"/>
      <c r="N162" s="245" t="n"/>
      <c r="O162" s="262" t="n"/>
    </row>
    <row r="163">
      <c r="B163" s="286" t="n"/>
      <c r="C163" s="245" t="n"/>
      <c r="D163" s="245" t="n"/>
      <c r="E163" s="245" t="n"/>
      <c r="F163" s="245" t="n"/>
      <c r="G163" s="245" t="n"/>
      <c r="H163" s="245" t="n"/>
      <c r="I163" s="245" t="n"/>
      <c r="J163" s="245" t="n"/>
      <c r="K163" s="245" t="n"/>
      <c r="L163" s="245" t="n"/>
      <c r="M163" s="245" t="n"/>
      <c r="N163" s="245" t="n"/>
      <c r="O163" s="262" t="n"/>
    </row>
    <row r="164">
      <c r="B164" s="286" t="n"/>
      <c r="C164" s="245" t="n"/>
      <c r="D164" s="245" t="n"/>
      <c r="E164" s="245" t="n"/>
      <c r="F164" s="245" t="n"/>
      <c r="G164" s="245" t="n"/>
      <c r="H164" s="245" t="n"/>
      <c r="I164" s="245" t="n"/>
      <c r="J164" s="245" t="n"/>
      <c r="K164" s="245" t="n"/>
      <c r="L164" s="245" t="n"/>
      <c r="M164" s="245" t="n"/>
      <c r="N164" s="245" t="n"/>
      <c r="O164" s="262" t="n"/>
    </row>
    <row r="165">
      <c r="B165" s="286" t="n"/>
      <c r="C165" s="245" t="n"/>
      <c r="D165" s="245" t="n"/>
      <c r="E165" s="245" t="n"/>
      <c r="F165" s="245" t="n"/>
      <c r="G165" s="245" t="n"/>
      <c r="H165" s="245" t="n"/>
      <c r="I165" s="245" t="n"/>
      <c r="J165" s="245" t="n"/>
      <c r="K165" s="245" t="n"/>
      <c r="L165" s="245" t="n"/>
      <c r="M165" s="245" t="n"/>
      <c r="N165" s="245" t="n"/>
      <c r="O165" s="262" t="n"/>
    </row>
    <row r="166">
      <c r="B166" s="286" t="n"/>
      <c r="C166" s="245" t="n"/>
      <c r="D166" s="245" t="n"/>
      <c r="E166" s="245" t="n"/>
      <c r="F166" s="245" t="n"/>
      <c r="G166" s="245" t="n"/>
      <c r="H166" s="245" t="n"/>
      <c r="I166" s="245" t="n"/>
      <c r="J166" s="245" t="n"/>
      <c r="K166" s="245" t="n"/>
      <c r="L166" s="245" t="n"/>
      <c r="M166" s="245" t="n"/>
      <c r="N166" s="245" t="n"/>
      <c r="O166" s="262" t="n"/>
    </row>
  </sheetData>
  <mergeCells count="2">
    <mergeCell ref="N152:O152"/>
    <mergeCell ref="B146:F146"/>
  </mergeCells>
  <conditionalFormatting sqref="C7:O7 C9:O9 C11:O11">
    <cfRule type="cellIs" priority="21" operator="greaterThan" dxfId="1">
      <formula>0</formula>
    </cfRule>
    <cfRule type="cellIs" priority="22" operator="lessThan" dxfId="0">
      <formula>0</formula>
    </cfRule>
  </conditionalFormatting>
  <conditionalFormatting sqref="C21:O21">
    <cfRule type="cellIs" priority="19" operator="greaterThan" dxfId="1">
      <formula>0</formula>
    </cfRule>
    <cfRule type="cellIs" priority="20" operator="lessThan" dxfId="0">
      <formula>0</formula>
    </cfRule>
  </conditionalFormatting>
  <conditionalFormatting sqref="C26:O27">
    <cfRule type="cellIs" priority="11" operator="greaterThan" dxfId="1">
      <formula>0</formula>
    </cfRule>
    <cfRule type="cellIs" priority="12" operator="lessThan" dxfId="0">
      <formula>0</formula>
    </cfRule>
  </conditionalFormatting>
  <conditionalFormatting sqref="C33:O33">
    <cfRule type="cellIs" priority="17" operator="greaterThan" dxfId="1">
      <formula>0</formula>
    </cfRule>
    <cfRule type="cellIs" priority="18" operator="lessThan" dxfId="0">
      <formula>0</formula>
    </cfRule>
  </conditionalFormatting>
  <conditionalFormatting sqref="C38:O38">
    <cfRule type="cellIs" priority="9" operator="greaterThan" dxfId="1">
      <formula>0</formula>
    </cfRule>
    <cfRule type="cellIs" priority="10" operator="lessThan" dxfId="0">
      <formula>0</formula>
    </cfRule>
  </conditionalFormatting>
  <conditionalFormatting sqref="C53:O54">
    <cfRule type="cellIs" priority="15" operator="greaterThan" dxfId="1">
      <formula>0</formula>
    </cfRule>
    <cfRule type="cellIs" priority="16" operator="lessThan" dxfId="0">
      <formula>0</formula>
    </cfRule>
  </conditionalFormatting>
  <conditionalFormatting sqref="C56:O56">
    <cfRule type="cellIs" priority="7" operator="greaterThan" dxfId="1">
      <formula>0</formula>
    </cfRule>
    <cfRule type="cellIs" priority="8" operator="lessThan" dxfId="0">
      <formula>0</formula>
    </cfRule>
  </conditionalFormatting>
  <conditionalFormatting sqref="C63:O63">
    <cfRule type="cellIs" priority="13" operator="greaterThan" dxfId="1">
      <formula>0</formula>
    </cfRule>
    <cfRule type="cellIs" priority="14" operator="lessThan" dxfId="0">
      <formula>0</formula>
    </cfRule>
  </conditionalFormatting>
  <conditionalFormatting sqref="C66:O66">
    <cfRule type="cellIs" priority="5" operator="greaterThan" dxfId="1">
      <formula>0</formula>
    </cfRule>
    <cfRule type="cellIs" priority="6" operator="lessThan" dxfId="0">
      <formula>0</formula>
    </cfRule>
  </conditionalFormatting>
  <conditionalFormatting sqref="C75:O75">
    <cfRule type="cellIs" priority="3" operator="greaterThan" dxfId="1">
      <formula>0</formula>
    </cfRule>
    <cfRule type="cellIs" priority="4" operator="lessThan" dxfId="0">
      <formula>0</formula>
    </cfRule>
  </conditionalFormatting>
  <conditionalFormatting sqref="C78:O78">
    <cfRule type="cellIs" priority="1" operator="greaterThan" dxfId="1">
      <formula>0</formula>
    </cfRule>
    <cfRule type="cellIs" priority="2" operator="lessThan" dxfId="0">
      <formula>0</formula>
    </cfRule>
  </conditionalFormatting>
  <pageMargins left="0.7" right="0.7" top="0.75" bottom="0.75" header="0.3" footer="0.3"/>
</worksheet>
</file>

<file path=xl/worksheets/sheet7.xml><?xml version="1.0" encoding="utf-8"?>
<worksheet xmlns="http://schemas.openxmlformats.org/spreadsheetml/2006/main">
  <sheetPr>
    <tabColor rgb="FF7030A0"/>
    <outlinePr summaryBelow="1" summaryRight="1"/>
    <pageSetUpPr/>
  </sheetPr>
  <dimension ref="A1:U75"/>
  <sheetViews>
    <sheetView zoomScale="85" zoomScaleNormal="85" workbookViewId="0">
      <selection activeCell="T65" sqref="T65"/>
    </sheetView>
  </sheetViews>
  <sheetFormatPr baseColWidth="8" defaultColWidth="9.140625" defaultRowHeight="15"/>
  <cols>
    <col width="38.28515625" bestFit="1" customWidth="1" style="4" min="1" max="1"/>
    <col width="11.7109375" bestFit="1" customWidth="1" style="4" min="2" max="3"/>
    <col width="13.28515625" bestFit="1" customWidth="1" style="4" min="4" max="4"/>
    <col width="11.7109375" bestFit="1" customWidth="1" style="4" min="5" max="7"/>
    <col width="11.7109375" customWidth="1" style="4" min="8" max="9"/>
    <col width="15" bestFit="1" customWidth="1" style="4" min="10" max="11"/>
    <col width="9.85546875" bestFit="1" customWidth="1" style="4" min="12" max="12"/>
    <col width="9.140625" customWidth="1" style="4" min="13" max="16"/>
    <col width="10.85546875" bestFit="1" customWidth="1" style="4" min="17" max="17"/>
    <col width="9.140625" customWidth="1" style="4" min="18" max="18"/>
    <col width="13.140625" customWidth="1" style="4" min="19" max="19"/>
    <col width="22.28515625" bestFit="1" customWidth="1" style="4" min="20" max="20"/>
    <col width="9.140625" customWidth="1" style="4" min="21" max="21"/>
    <col width="9.140625" customWidth="1" style="4" min="22" max="16384"/>
  </cols>
  <sheetData>
    <row r="1" ht="18.75" customHeight="1" s="393">
      <c r="A1" s="30" t="inlineStr">
        <is>
          <t>Group Total by Company</t>
        </is>
      </c>
      <c r="B1" s="45" t="inlineStr">
        <is>
          <t>January - July 2026</t>
        </is>
      </c>
      <c r="C1" s="45" t="n"/>
      <c r="D1" s="45" t="n"/>
      <c r="E1" s="45" t="n"/>
      <c r="F1" s="45" t="n"/>
      <c r="G1" s="45" t="n"/>
      <c r="H1" s="45" t="n"/>
      <c r="I1" s="46" t="n"/>
      <c r="J1" s="45" t="inlineStr">
        <is>
          <t>2026 Forecast</t>
        </is>
      </c>
      <c r="K1" s="45" t="n"/>
      <c r="L1" s="45" t="n"/>
      <c r="M1" s="45" t="n"/>
      <c r="N1" s="45" t="n"/>
      <c r="O1" s="45" t="n"/>
      <c r="P1" s="45" t="n"/>
      <c r="Q1" s="46" t="n"/>
    </row>
    <row r="2">
      <c r="B2" s="31" t="inlineStr">
        <is>
          <t>KNL</t>
        </is>
      </c>
      <c r="C2" s="31" t="inlineStr">
        <is>
          <t>CCL</t>
        </is>
      </c>
      <c r="D2" s="31" t="inlineStr">
        <is>
          <t>YBHN</t>
        </is>
      </c>
      <c r="E2" s="31" t="inlineStr">
        <is>
          <t>YBN</t>
        </is>
      </c>
      <c r="F2" s="31" t="inlineStr">
        <is>
          <t>HAB</t>
        </is>
      </c>
      <c r="G2" s="31" t="inlineStr">
        <is>
          <t>SALT</t>
        </is>
      </c>
      <c r="H2" s="31" t="inlineStr">
        <is>
          <t>Moe2</t>
        </is>
      </c>
      <c r="I2" s="25" t="inlineStr">
        <is>
          <t>YTD Total</t>
        </is>
      </c>
      <c r="J2" s="31" t="inlineStr">
        <is>
          <t>KNL</t>
        </is>
      </c>
      <c r="K2" s="31" t="inlineStr">
        <is>
          <t>CCL</t>
        </is>
      </c>
      <c r="L2" s="31" t="inlineStr">
        <is>
          <t>YBHN</t>
        </is>
      </c>
      <c r="M2" s="31" t="inlineStr">
        <is>
          <t>YBN</t>
        </is>
      </c>
      <c r="N2" s="31" t="inlineStr">
        <is>
          <t>HAB</t>
        </is>
      </c>
      <c r="O2" s="31" t="inlineStr">
        <is>
          <t>SALT</t>
        </is>
      </c>
      <c r="P2" s="31" t="inlineStr">
        <is>
          <t>Moe2</t>
        </is>
      </c>
      <c r="Q2" s="25" t="inlineStr">
        <is>
          <t>Total</t>
        </is>
      </c>
    </row>
    <row r="3" ht="15" customHeight="1" s="393">
      <c r="I3" s="19" t="n"/>
      <c r="Q3" s="19" t="n"/>
    </row>
    <row r="4" ht="15" customHeight="1" s="393">
      <c r="A4" s="6" t="n"/>
      <c r="B4" s="7" t="n"/>
      <c r="C4" s="7" t="n"/>
      <c r="D4" s="7" t="n"/>
      <c r="E4" s="7" t="n"/>
      <c r="F4" s="7" t="n"/>
      <c r="G4" s="7" t="n"/>
      <c r="H4" s="7" t="n"/>
      <c r="I4" s="20" t="n"/>
      <c r="J4" s="7" t="n"/>
      <c r="K4" s="7" t="n"/>
      <c r="L4" s="7" t="n"/>
      <c r="M4" s="7" t="n"/>
      <c r="N4" s="7" t="n"/>
      <c r="O4" s="7" t="n"/>
      <c r="P4" s="7" t="n"/>
      <c r="Q4" s="20" t="n"/>
      <c r="S4" s="4" t="inlineStr">
        <is>
          <t>Co YTD &amp; Forecast sheet needs to be updated to reflect new group structure, double counting on this sheet as Salt July-Dec in KNL</t>
        </is>
      </c>
    </row>
    <row r="5" ht="15" customHeight="1" s="393">
      <c r="A5" s="6" t="n"/>
      <c r="B5" s="7" t="n"/>
      <c r="C5" s="7" t="n"/>
      <c r="D5" s="7" t="n"/>
      <c r="E5" s="7" t="n"/>
      <c r="F5" s="7" t="n"/>
      <c r="G5" s="7" t="n"/>
      <c r="H5" s="7" t="n"/>
      <c r="I5" s="20" t="n"/>
      <c r="J5" s="7" t="n"/>
      <c r="K5" s="7" t="n"/>
      <c r="L5" s="7" t="n"/>
      <c r="M5" s="7" t="n"/>
      <c r="N5" s="7" t="n"/>
      <c r="O5" s="7" t="n"/>
      <c r="P5" s="7" t="n"/>
      <c r="Q5" s="20" t="n"/>
      <c r="S5" s="4" t="inlineStr">
        <is>
          <t>Corrected</t>
        </is>
      </c>
    </row>
    <row r="6">
      <c r="A6" s="8" t="inlineStr">
        <is>
          <t>INCOME</t>
        </is>
      </c>
      <c r="B6" s="9" t="n"/>
      <c r="C6" s="9" t="n"/>
      <c r="D6" s="9" t="n"/>
      <c r="E6" s="9" t="n"/>
      <c r="F6" s="9" t="n"/>
      <c r="G6" s="9" t="n"/>
      <c r="H6" s="9" t="n"/>
      <c r="I6" s="21" t="n"/>
      <c r="J6" s="9" t="n"/>
      <c r="K6" s="9" t="n"/>
      <c r="L6" s="9" t="n"/>
      <c r="M6" s="9" t="n"/>
      <c r="N6" s="9" t="n"/>
      <c r="O6" s="9" t="n"/>
      <c r="P6" s="9" t="n"/>
      <c r="Q6" s="21" t="n"/>
    </row>
    <row r="7">
      <c r="B7" s="7" t="n"/>
      <c r="C7" s="7" t="n"/>
      <c r="D7" s="7" t="n"/>
      <c r="E7" s="7" t="n"/>
      <c r="F7" s="7" t="n"/>
      <c r="G7" s="7" t="n"/>
      <c r="H7" s="7" t="n"/>
      <c r="I7" s="20" t="n"/>
      <c r="J7" s="7" t="n"/>
      <c r="K7" s="7" t="n"/>
      <c r="L7" s="7" t="n"/>
      <c r="M7" s="7" t="n"/>
      <c r="N7" s="7" t="n"/>
      <c r="O7" s="7" t="n"/>
      <c r="P7" s="7" t="n"/>
      <c r="Q7" s="20" t="n"/>
    </row>
    <row r="8">
      <c r="A8" s="14" t="inlineStr">
        <is>
          <t>Fee Income Regular</t>
        </is>
      </c>
      <c r="B8" s="11">
        <f>'KNL GROUP P&amp;L'!$AA8</f>
        <v/>
      </c>
      <c r="C8" s="11">
        <f>SUM('CCL GROUP P&amp;L'!O8:T8)</f>
        <v/>
      </c>
      <c r="D8" s="11">
        <f>'YBHN GROUP P&amp;L'!$AA8</f>
        <v/>
      </c>
      <c r="E8" s="11">
        <f>'YBN Group P&amp;L'!$AA8</f>
        <v/>
      </c>
      <c r="F8" s="11">
        <f>'HAB P&amp;L'!$AA8</f>
        <v/>
      </c>
      <c r="G8" s="11">
        <f>SUM('SALT P&amp;L'!O8:T8)</f>
        <v/>
      </c>
      <c r="H8" s="11">
        <f>'Moe2 P&amp;L'!$AA8</f>
        <v/>
      </c>
      <c r="I8" s="22">
        <f>SUM(B8:H8)</f>
        <v/>
      </c>
      <c r="J8" s="11">
        <f>'KNL GROUP P&amp;L'!$AB8</f>
        <v/>
      </c>
      <c r="K8" s="11" t="n">
        <v>514507.3</v>
      </c>
      <c r="L8" s="11">
        <f>'YBHN GROUP P&amp;L'!$AB8</f>
        <v/>
      </c>
      <c r="M8" s="11">
        <f>'YBN Group P&amp;L'!$AB8</f>
        <v/>
      </c>
      <c r="N8" s="11">
        <f>'HAB P&amp;L'!$AB8</f>
        <v/>
      </c>
      <c r="O8" s="11" t="n">
        <v>306771.1</v>
      </c>
      <c r="P8" s="11">
        <f>'Moe2 P&amp;L'!$AB8</f>
        <v/>
      </c>
      <c r="Q8" s="22">
        <f>SUM(J8:P8)</f>
        <v/>
      </c>
    </row>
    <row r="9">
      <c r="A9" s="14" t="inlineStr">
        <is>
          <t>EEEF Embeded</t>
        </is>
      </c>
      <c r="B9" s="11">
        <f>'KNL GROUP P&amp;L'!$AA9</f>
        <v/>
      </c>
      <c r="C9" s="11">
        <f>SUM('CCL GROUP P&amp;L'!O9:T9)</f>
        <v/>
      </c>
      <c r="D9" s="11">
        <f>'YBHN GROUP P&amp;L'!$AA9</f>
        <v/>
      </c>
      <c r="E9" s="11">
        <f>'YBN Group P&amp;L'!$AA9</f>
        <v/>
      </c>
      <c r="F9" s="11">
        <f>'HAB P&amp;L'!$AA9</f>
        <v/>
      </c>
      <c r="G9" s="11">
        <f>SUM('SALT P&amp;L'!O9:T9)</f>
        <v/>
      </c>
      <c r="H9" s="11">
        <f>'Moe2 P&amp;L'!$AA9</f>
        <v/>
      </c>
      <c r="I9" s="22">
        <f>SUM(B9:H9)</f>
        <v/>
      </c>
      <c r="J9" s="11">
        <f>'KNL GROUP P&amp;L'!$AB9</f>
        <v/>
      </c>
      <c r="K9" s="11" t="n">
        <v>346992.8</v>
      </c>
      <c r="L9" s="11">
        <f>'YBHN GROUP P&amp;L'!$AB9</f>
        <v/>
      </c>
      <c r="M9" s="11">
        <f>'YBN Group P&amp;L'!$AB9</f>
        <v/>
      </c>
      <c r="N9" s="11">
        <f>'HAB P&amp;L'!$AB9</f>
        <v/>
      </c>
      <c r="O9" s="11" t="n">
        <v>215643.3</v>
      </c>
      <c r="P9" s="11">
        <f>'Moe2 P&amp;L'!$AB9</f>
        <v/>
      </c>
      <c r="Q9" s="22">
        <f>SUM(J9:P9)</f>
        <v/>
      </c>
    </row>
    <row r="10" ht="15.75" customHeight="1" s="393" thickBot="1">
      <c r="A10" s="14" t="inlineStr">
        <is>
          <t>Other Income</t>
        </is>
      </c>
      <c r="B10" s="11">
        <f>'KNL GROUP P&amp;L'!$AA10</f>
        <v/>
      </c>
      <c r="C10" s="11">
        <f>SUM('CCL GROUP P&amp;L'!O10:T10)</f>
        <v/>
      </c>
      <c r="D10" s="11">
        <f>'YBHN GROUP P&amp;L'!$AA10</f>
        <v/>
      </c>
      <c r="E10" s="11">
        <f>'YBN Group P&amp;L'!$AA10</f>
        <v/>
      </c>
      <c r="F10" s="11">
        <f>'HAB P&amp;L'!$AA10</f>
        <v/>
      </c>
      <c r="G10" s="11">
        <f>SUM('SALT P&amp;L'!O10:T10)</f>
        <v/>
      </c>
      <c r="H10" s="11">
        <f>'Moe2 P&amp;L'!$AA10</f>
        <v/>
      </c>
      <c r="I10" s="22">
        <f>SUM(B10:H10)</f>
        <v/>
      </c>
      <c r="J10" s="11">
        <f>'KNL GROUP P&amp;L'!$AB10</f>
        <v/>
      </c>
      <c r="K10" s="11" t="n">
        <v>25428.8</v>
      </c>
      <c r="L10" s="11">
        <f>'YBHN GROUP P&amp;L'!$AB10</f>
        <v/>
      </c>
      <c r="M10" s="11">
        <f>'YBN Group P&amp;L'!$AB10</f>
        <v/>
      </c>
      <c r="N10" s="11">
        <f>'HAB P&amp;L'!$AB10</f>
        <v/>
      </c>
      <c r="O10" s="11" t="n">
        <v>103.5</v>
      </c>
      <c r="P10" s="11">
        <f>'Moe2 P&amp;L'!$AB10</f>
        <v/>
      </c>
      <c r="Q10" s="22">
        <f>SUM(J10:P10)</f>
        <v/>
      </c>
    </row>
    <row r="11" ht="15.75" customHeight="1" s="393" thickBot="1">
      <c r="A11" s="13" t="inlineStr">
        <is>
          <t>Total Income</t>
        </is>
      </c>
      <c r="B11" s="12">
        <f>SUM(B8:B10)</f>
        <v/>
      </c>
      <c r="C11" s="12">
        <f>SUM(C8:C10)</f>
        <v/>
      </c>
      <c r="D11" s="12">
        <f>SUM(D8:D10)</f>
        <v/>
      </c>
      <c r="E11" s="12">
        <f>SUM(E8:E10)</f>
        <v/>
      </c>
      <c r="F11" s="12">
        <f>SUM(F8:F10)</f>
        <v/>
      </c>
      <c r="G11" s="12">
        <f>SUM(G8:G10)</f>
        <v/>
      </c>
      <c r="H11" s="12">
        <f>SUM(H8:H10)</f>
        <v/>
      </c>
      <c r="I11" s="23">
        <f>SUM(B11:H11)</f>
        <v/>
      </c>
      <c r="J11" s="12">
        <f>SUM(J8:J10)</f>
        <v/>
      </c>
      <c r="K11" s="12" t="n">
        <v>886928.9</v>
      </c>
      <c r="L11" s="12">
        <f>SUM(L8:L10)</f>
        <v/>
      </c>
      <c r="M11" s="12">
        <f>SUM(M8:M10)</f>
        <v/>
      </c>
      <c r="N11" s="12">
        <f>SUM(N8:N10)</f>
        <v/>
      </c>
      <c r="O11" s="12" t="n">
        <v>522517.9</v>
      </c>
      <c r="P11" s="12">
        <f>SUM(P8:P10)</f>
        <v/>
      </c>
      <c r="Q11" s="23">
        <f>SUM(J11:P11)</f>
        <v/>
      </c>
    </row>
    <row r="12">
      <c r="A12" s="8" t="inlineStr">
        <is>
          <t>DIRECTCOSTS</t>
        </is>
      </c>
      <c r="B12" s="9" t="n"/>
      <c r="C12" s="9" t="n"/>
      <c r="D12" s="9" t="n"/>
      <c r="E12" s="9" t="n"/>
      <c r="F12" s="9" t="n"/>
      <c r="G12" s="9" t="n"/>
      <c r="H12" s="9" t="n"/>
      <c r="I12" s="22">
        <f>SUM(B12:H12)</f>
        <v/>
      </c>
      <c r="J12" s="9" t="n"/>
      <c r="K12" s="9" t="n">
        <v>0</v>
      </c>
      <c r="L12" s="9" t="n"/>
      <c r="M12" s="9" t="n"/>
      <c r="N12" s="9" t="n"/>
      <c r="O12" s="9" t="n">
        <v>0</v>
      </c>
      <c r="P12" s="9" t="n"/>
      <c r="Q12" s="22">
        <f>SUM(J12:P12)</f>
        <v/>
      </c>
    </row>
    <row r="13">
      <c r="A13" s="8" t="inlineStr">
        <is>
          <t>Personnel</t>
        </is>
      </c>
      <c r="B13" s="7" t="n"/>
      <c r="C13" s="7" t="n"/>
      <c r="D13" s="7" t="n"/>
      <c r="E13" s="7" t="n"/>
      <c r="F13" s="7" t="n"/>
      <c r="G13" s="7" t="n"/>
      <c r="H13" s="7" t="n"/>
      <c r="I13" s="22">
        <f>SUM(B13:H13)</f>
        <v/>
      </c>
      <c r="J13" s="7" t="n"/>
      <c r="K13" s="7" t="n">
        <v>0</v>
      </c>
      <c r="L13" s="7" t="n"/>
      <c r="M13" s="7" t="n"/>
      <c r="N13" s="7" t="n"/>
      <c r="O13" s="7" t="n">
        <v>0</v>
      </c>
      <c r="P13" s="7" t="n"/>
      <c r="Q13" s="22">
        <f>SUM(J13:P13)</f>
        <v/>
      </c>
    </row>
    <row r="14">
      <c r="A14" s="14" t="inlineStr">
        <is>
          <t>Nursery Salaries</t>
        </is>
      </c>
      <c r="B14" s="11">
        <f>'KNL GROUP P&amp;L'!$AA16</f>
        <v/>
      </c>
      <c r="C14" s="11">
        <f>SUM('CCL GROUP P&amp;L'!O16:T16)</f>
        <v/>
      </c>
      <c r="D14" s="11">
        <f>'YBHN GROUP P&amp;L'!$AA16</f>
        <v/>
      </c>
      <c r="E14" s="11">
        <f>'YBN Group P&amp;L'!$AA16</f>
        <v/>
      </c>
      <c r="F14" s="11">
        <f>'HAB P&amp;L'!$AA16</f>
        <v/>
      </c>
      <c r="G14" s="11">
        <f>SUM('SALT P&amp;L'!O16:T16)</f>
        <v/>
      </c>
      <c r="H14" s="11">
        <f>'Moe2 P&amp;L'!$AA16</f>
        <v/>
      </c>
      <c r="I14" s="22">
        <f>SUM(B14:H14)</f>
        <v/>
      </c>
      <c r="J14" s="11">
        <f>'KNL GROUP P&amp;L'!$AB16</f>
        <v/>
      </c>
      <c r="K14" s="11" t="n">
        <v>522139.53</v>
      </c>
      <c r="L14" s="11">
        <f>'YBHN GROUP P&amp;L'!$AB16</f>
        <v/>
      </c>
      <c r="M14" s="11">
        <f>'YBN Group P&amp;L'!$AB16</f>
        <v/>
      </c>
      <c r="N14" s="11">
        <f>'HAB P&amp;L'!$AB16</f>
        <v/>
      </c>
      <c r="O14" s="11" t="n">
        <v>249139.95</v>
      </c>
      <c r="P14" s="11">
        <f>'Moe2 P&amp;L'!$AB16</f>
        <v/>
      </c>
      <c r="Q14" s="22">
        <f>SUM(J14:P14)</f>
        <v/>
      </c>
    </row>
    <row r="15">
      <c r="A15" s="14" t="inlineStr">
        <is>
          <t>Nursery NI</t>
        </is>
      </c>
      <c r="B15" s="11">
        <f>'KNL GROUP P&amp;L'!$AA17</f>
        <v/>
      </c>
      <c r="C15" s="11">
        <f>SUM('CCL GROUP P&amp;L'!O17:T17)</f>
        <v/>
      </c>
      <c r="D15" s="11">
        <f>'YBHN GROUP P&amp;L'!$AA17</f>
        <v/>
      </c>
      <c r="E15" s="11">
        <f>'YBN Group P&amp;L'!$AA17</f>
        <v/>
      </c>
      <c r="F15" s="11">
        <f>'HAB P&amp;L'!$AA17</f>
        <v/>
      </c>
      <c r="G15" s="11">
        <f>SUM('SALT P&amp;L'!O17:T17)</f>
        <v/>
      </c>
      <c r="H15" s="11">
        <f>'Moe2 P&amp;L'!$AA17</f>
        <v/>
      </c>
      <c r="I15" s="22">
        <f>SUM(B15:H15)</f>
        <v/>
      </c>
      <c r="J15" s="11">
        <f>'KNL GROUP P&amp;L'!$AB17</f>
        <v/>
      </c>
      <c r="K15" s="11" t="n">
        <v>57353.1</v>
      </c>
      <c r="L15" s="11">
        <f>'YBHN GROUP P&amp;L'!$AB17</f>
        <v/>
      </c>
      <c r="M15" s="11">
        <f>'YBN Group P&amp;L'!$AB17</f>
        <v/>
      </c>
      <c r="N15" s="11">
        <f>'HAB P&amp;L'!$AB17</f>
        <v/>
      </c>
      <c r="O15" s="11" t="n">
        <v>25710.05</v>
      </c>
      <c r="P15" s="11">
        <f>'Moe2 P&amp;L'!$AB17</f>
        <v/>
      </c>
      <c r="Q15" s="22">
        <f>SUM(J15:P15)</f>
        <v/>
      </c>
    </row>
    <row r="16">
      <c r="A16" s="14" t="inlineStr">
        <is>
          <t>Nursery Pension</t>
        </is>
      </c>
      <c r="B16" s="11">
        <f>'KNL GROUP P&amp;L'!$AA18</f>
        <v/>
      </c>
      <c r="C16" s="11">
        <f>SUM('CCL GROUP P&amp;L'!O18:T18)</f>
        <v/>
      </c>
      <c r="D16" s="11">
        <f>'YBHN GROUP P&amp;L'!$AA18</f>
        <v/>
      </c>
      <c r="E16" s="11">
        <f>'YBN Group P&amp;L'!$AA18</f>
        <v/>
      </c>
      <c r="F16" s="11">
        <f>'HAB P&amp;L'!$AA18</f>
        <v/>
      </c>
      <c r="G16" s="11">
        <f>SUM('SALT P&amp;L'!O18:T18)</f>
        <v/>
      </c>
      <c r="H16" s="11">
        <f>'Moe2 P&amp;L'!$AA18</f>
        <v/>
      </c>
      <c r="I16" s="22">
        <f>SUM(B16:H16)</f>
        <v/>
      </c>
      <c r="J16" s="11">
        <f>'KNL GROUP P&amp;L'!$AB18</f>
        <v/>
      </c>
      <c r="K16" s="11" t="n">
        <v>10152.46</v>
      </c>
      <c r="L16" s="11">
        <f>'YBHN GROUP P&amp;L'!$AB18</f>
        <v/>
      </c>
      <c r="M16" s="11">
        <f>'YBN Group P&amp;L'!$AB18</f>
        <v/>
      </c>
      <c r="N16" s="11">
        <f>'HAB P&amp;L'!$AB18</f>
        <v/>
      </c>
      <c r="O16" s="11" t="n">
        <v>4420.06</v>
      </c>
      <c r="P16" s="11">
        <f>'Moe2 P&amp;L'!$AB18</f>
        <v/>
      </c>
      <c r="Q16" s="22">
        <f>SUM(J16:P16)</f>
        <v/>
      </c>
    </row>
    <row r="17">
      <c r="A17" s="14" t="inlineStr">
        <is>
          <t>Uniform</t>
        </is>
      </c>
      <c r="B17" s="11">
        <f>'KNL GROUP P&amp;L'!$AA19</f>
        <v/>
      </c>
      <c r="C17" s="11">
        <f>SUM('CCL GROUP P&amp;L'!O19:T19)</f>
        <v/>
      </c>
      <c r="D17" s="11">
        <f>'YBHN GROUP P&amp;L'!$AA19</f>
        <v/>
      </c>
      <c r="E17" s="11">
        <f>'YBN Group P&amp;L'!$AA19</f>
        <v/>
      </c>
      <c r="F17" s="11">
        <f>'HAB P&amp;L'!$AA19</f>
        <v/>
      </c>
      <c r="G17" s="11">
        <f>SUM('SALT P&amp;L'!O19:T19)</f>
        <v/>
      </c>
      <c r="H17" s="11">
        <f>'Moe2 P&amp;L'!$AA19</f>
        <v/>
      </c>
      <c r="I17" s="22">
        <f>SUM(B17:H17)</f>
        <v/>
      </c>
      <c r="J17" s="11">
        <f>'KNL GROUP P&amp;L'!$AB19</f>
        <v/>
      </c>
      <c r="K17" s="11" t="n">
        <v>895.2200000000001</v>
      </c>
      <c r="L17" s="11">
        <f>'YBHN GROUP P&amp;L'!$AB19</f>
        <v/>
      </c>
      <c r="M17" s="11">
        <f>'YBN Group P&amp;L'!$AB19</f>
        <v/>
      </c>
      <c r="N17" s="11">
        <f>'HAB P&amp;L'!$AB19</f>
        <v/>
      </c>
      <c r="O17" s="11" t="n">
        <v>681.48</v>
      </c>
      <c r="P17" s="11">
        <f>'Moe2 P&amp;L'!$AB19</f>
        <v/>
      </c>
      <c r="Q17" s="22">
        <f>SUM(J17:P17)</f>
        <v/>
      </c>
    </row>
    <row r="18">
      <c r="A18" s="14" t="inlineStr">
        <is>
          <t>Training</t>
        </is>
      </c>
      <c r="B18" s="11">
        <f>'KNL GROUP P&amp;L'!$AA20</f>
        <v/>
      </c>
      <c r="C18" s="11">
        <f>SUM('CCL GROUP P&amp;L'!O20:T20)</f>
        <v/>
      </c>
      <c r="D18" s="11">
        <f>'YBHN GROUP P&amp;L'!$AA20</f>
        <v/>
      </c>
      <c r="E18" s="11">
        <f>'YBN Group P&amp;L'!$AA20</f>
        <v/>
      </c>
      <c r="F18" s="11">
        <f>'HAB P&amp;L'!$AA20</f>
        <v/>
      </c>
      <c r="G18" s="11">
        <f>SUM('SALT P&amp;L'!O20:T20)</f>
        <v/>
      </c>
      <c r="H18" s="11">
        <f>'Moe2 P&amp;L'!$AA20</f>
        <v/>
      </c>
      <c r="I18" s="22">
        <f>SUM(B18:H18)</f>
        <v/>
      </c>
      <c r="J18" s="11">
        <f>'KNL GROUP P&amp;L'!$AB20</f>
        <v/>
      </c>
      <c r="K18" s="11" t="n">
        <v>3268.67</v>
      </c>
      <c r="L18" s="11">
        <f>'YBHN GROUP P&amp;L'!$AB20</f>
        <v/>
      </c>
      <c r="M18" s="11">
        <f>'YBN Group P&amp;L'!$AB20</f>
        <v/>
      </c>
      <c r="N18" s="11">
        <f>'HAB P&amp;L'!$AB20</f>
        <v/>
      </c>
      <c r="O18" s="11" t="n">
        <v>1415</v>
      </c>
      <c r="P18" s="11">
        <f>'Moe2 P&amp;L'!$AB20</f>
        <v/>
      </c>
      <c r="Q18" s="22">
        <f>SUM(J18:P18)</f>
        <v/>
      </c>
    </row>
    <row r="19">
      <c r="A19" s="14" t="inlineStr">
        <is>
          <t>Staff Welfare</t>
        </is>
      </c>
      <c r="B19" s="11">
        <f>'KNL GROUP P&amp;L'!$AA21</f>
        <v/>
      </c>
      <c r="C19" s="11">
        <f>SUM('CCL GROUP P&amp;L'!O21:T21)</f>
        <v/>
      </c>
      <c r="D19" s="11">
        <f>'YBHN GROUP P&amp;L'!$AA21</f>
        <v/>
      </c>
      <c r="E19" s="11">
        <f>'YBN Group P&amp;L'!$AA21</f>
        <v/>
      </c>
      <c r="F19" s="11">
        <f>'HAB P&amp;L'!$AA21</f>
        <v/>
      </c>
      <c r="G19" s="11">
        <f>SUM('SALT P&amp;L'!O21:T21)</f>
        <v/>
      </c>
      <c r="H19" s="11">
        <f>'Moe2 P&amp;L'!$AA21</f>
        <v/>
      </c>
      <c r="I19" s="22">
        <f>SUM(B19:H19)</f>
        <v/>
      </c>
      <c r="J19" s="11">
        <f>'KNL GROUP P&amp;L'!$AB21</f>
        <v/>
      </c>
      <c r="K19" s="11" t="n">
        <v>2417.69</v>
      </c>
      <c r="L19" s="11">
        <f>'YBHN GROUP P&amp;L'!$AB21</f>
        <v/>
      </c>
      <c r="M19" s="11">
        <f>'YBN Group P&amp;L'!$AB21</f>
        <v/>
      </c>
      <c r="N19" s="11">
        <f>'HAB P&amp;L'!$AB21</f>
        <v/>
      </c>
      <c r="O19" s="11" t="n">
        <v>2052.34</v>
      </c>
      <c r="P19" s="11">
        <f>'Moe2 P&amp;L'!$AB21</f>
        <v/>
      </c>
      <c r="Q19" s="22">
        <f>SUM(J19:P19)</f>
        <v/>
      </c>
    </row>
    <row r="20">
      <c r="A20" s="14" t="inlineStr">
        <is>
          <t>Recruitment</t>
        </is>
      </c>
      <c r="B20" s="11">
        <f>'KNL GROUP P&amp;L'!$AA22</f>
        <v/>
      </c>
      <c r="C20" s="11">
        <f>SUM('CCL GROUP P&amp;L'!O22:T22)</f>
        <v/>
      </c>
      <c r="D20" s="11">
        <f>'YBHN GROUP P&amp;L'!$AA22</f>
        <v/>
      </c>
      <c r="E20" s="11">
        <f>'YBN Group P&amp;L'!$AA22</f>
        <v/>
      </c>
      <c r="F20" s="11">
        <f>'HAB P&amp;L'!$AA22</f>
        <v/>
      </c>
      <c r="G20" s="11">
        <f>SUM('SALT P&amp;L'!O22:T22)</f>
        <v/>
      </c>
      <c r="H20" s="11">
        <f>'Moe2 P&amp;L'!$AA22</f>
        <v/>
      </c>
      <c r="I20" s="22">
        <f>SUM(B20:H20)</f>
        <v/>
      </c>
      <c r="J20" s="11">
        <f>'KNL GROUP P&amp;L'!$AB22</f>
        <v/>
      </c>
      <c r="K20" s="11" t="n">
        <v>0</v>
      </c>
      <c r="L20" s="11">
        <f>'YBHN GROUP P&amp;L'!$AB22</f>
        <v/>
      </c>
      <c r="M20" s="11">
        <f>'YBN Group P&amp;L'!$AB22</f>
        <v/>
      </c>
      <c r="N20" s="11">
        <f>'HAB P&amp;L'!$AB22</f>
        <v/>
      </c>
      <c r="O20" s="11" t="n">
        <v>0</v>
      </c>
      <c r="P20" s="11">
        <f>'Moe2 P&amp;L'!$AB22</f>
        <v/>
      </c>
      <c r="Q20" s="22">
        <f>SUM(J20:P20)</f>
        <v/>
      </c>
    </row>
    <row r="21">
      <c r="A21" s="14" t="inlineStr">
        <is>
          <t>Rewards &amp; Recognition</t>
        </is>
      </c>
      <c r="B21" s="11">
        <f>'KNL GROUP P&amp;L'!$AA23</f>
        <v/>
      </c>
      <c r="C21" s="11">
        <f>SUM('CCL GROUP P&amp;L'!O23:T23)</f>
        <v/>
      </c>
      <c r="D21" s="11">
        <f>'YBHN GROUP P&amp;L'!$AA23</f>
        <v/>
      </c>
      <c r="E21" s="11">
        <f>'YBN Group P&amp;L'!$AA23</f>
        <v/>
      </c>
      <c r="F21" s="11">
        <f>'HAB P&amp;L'!$AA23</f>
        <v/>
      </c>
      <c r="G21" s="11">
        <f>SUM('SALT P&amp;L'!O23:T23)</f>
        <v/>
      </c>
      <c r="H21" s="11">
        <f>'Moe2 P&amp;L'!$AA23</f>
        <v/>
      </c>
      <c r="I21" s="22">
        <f>SUM(B21:H21)</f>
        <v/>
      </c>
      <c r="J21" s="11">
        <f>'KNL GROUP P&amp;L'!$AB23</f>
        <v/>
      </c>
      <c r="K21" s="11" t="n">
        <v>106.31</v>
      </c>
      <c r="L21" s="11">
        <f>'YBHN GROUP P&amp;L'!$AB23</f>
        <v/>
      </c>
      <c r="M21" s="11">
        <f>'YBN Group P&amp;L'!$AB23</f>
        <v/>
      </c>
      <c r="N21" s="11">
        <f>'HAB P&amp;L'!$AB23</f>
        <v/>
      </c>
      <c r="O21" s="11" t="n">
        <v>173.84</v>
      </c>
      <c r="P21" s="11">
        <f>'Moe2 P&amp;L'!$AB23</f>
        <v/>
      </c>
      <c r="Q21" s="22">
        <f>SUM(J21:P21)</f>
        <v/>
      </c>
    </row>
    <row r="22" ht="15.75" customHeight="1" s="393" thickBot="1">
      <c r="A22" s="14" t="inlineStr">
        <is>
          <t>Temps</t>
        </is>
      </c>
      <c r="B22" s="11">
        <f>'KNL GROUP P&amp;L'!$AA24</f>
        <v/>
      </c>
      <c r="C22" s="11">
        <f>SUM('CCL GROUP P&amp;L'!O24:T24)</f>
        <v/>
      </c>
      <c r="D22" s="11">
        <f>'YBHN GROUP P&amp;L'!$AA24</f>
        <v/>
      </c>
      <c r="E22" s="11">
        <f>'YBN Group P&amp;L'!$AA24</f>
        <v/>
      </c>
      <c r="F22" s="11">
        <f>'HAB P&amp;L'!$AA24</f>
        <v/>
      </c>
      <c r="G22" s="11">
        <f>SUM('SALT P&amp;L'!O24:T24)</f>
        <v/>
      </c>
      <c r="H22" s="11">
        <f>'Moe2 P&amp;L'!$AA24</f>
        <v/>
      </c>
      <c r="I22" s="22">
        <f>SUM(B22:H22)</f>
        <v/>
      </c>
      <c r="J22" s="11">
        <f>'KNL GROUP P&amp;L'!$AB24</f>
        <v/>
      </c>
      <c r="K22" s="11" t="n">
        <v>0</v>
      </c>
      <c r="L22" s="11">
        <f>'YBHN GROUP P&amp;L'!$AB24</f>
        <v/>
      </c>
      <c r="M22" s="11">
        <f>'YBN Group P&amp;L'!$AB24</f>
        <v/>
      </c>
      <c r="N22" s="11">
        <f>'HAB P&amp;L'!$AB24</f>
        <v/>
      </c>
      <c r="O22" s="11" t="n">
        <v>0</v>
      </c>
      <c r="P22" s="11">
        <f>'Moe2 P&amp;L'!$AB24</f>
        <v/>
      </c>
      <c r="Q22" s="22">
        <f>SUM(J22:P22)</f>
        <v/>
      </c>
    </row>
    <row r="23" ht="15.75" customHeight="1" s="393" thickBot="1">
      <c r="A23" s="13" t="inlineStr">
        <is>
          <t>Total Personnel</t>
        </is>
      </c>
      <c r="B23" s="12">
        <f>SUM(B14:B22)</f>
        <v/>
      </c>
      <c r="C23" s="12">
        <f>SUM(C14:C22)</f>
        <v/>
      </c>
      <c r="D23" s="12">
        <f>SUM(D14:D22)</f>
        <v/>
      </c>
      <c r="E23" s="12">
        <f>SUM(E14:E22)</f>
        <v/>
      </c>
      <c r="F23" s="12">
        <f>SUM(F14:F22)</f>
        <v/>
      </c>
      <c r="G23" s="12">
        <f>SUM(G14:G22)</f>
        <v/>
      </c>
      <c r="H23" s="12">
        <f>SUM(H14:H22)</f>
        <v/>
      </c>
      <c r="I23" s="23">
        <f>SUM(B23:H23)</f>
        <v/>
      </c>
      <c r="J23" s="12">
        <f>SUM(J14:J22)</f>
        <v/>
      </c>
      <c r="K23" s="12" t="n">
        <v>596332.98</v>
      </c>
      <c r="L23" s="12">
        <f>SUM(L14:L22)</f>
        <v/>
      </c>
      <c r="M23" s="12">
        <f>SUM(M14:M22)</f>
        <v/>
      </c>
      <c r="N23" s="12">
        <f>SUM(N14:N22)</f>
        <v/>
      </c>
      <c r="O23" s="12" t="n">
        <v>283592.72</v>
      </c>
      <c r="P23" s="12">
        <f>SUM(P14:P22)</f>
        <v/>
      </c>
      <c r="Q23" s="23">
        <f>SUM(J23:P23)</f>
        <v/>
      </c>
    </row>
    <row r="24">
      <c r="A24" s="8" t="inlineStr">
        <is>
          <t>Childcare</t>
        </is>
      </c>
      <c r="B24" s="9" t="n"/>
      <c r="C24" s="9">
        <f>SUM('CCL GROUP P&amp;L'!O26:T26)</f>
        <v/>
      </c>
      <c r="D24" s="9" t="n"/>
      <c r="E24" s="9" t="n"/>
      <c r="F24" s="9" t="n"/>
      <c r="G24" s="9" t="n"/>
      <c r="H24" s="9" t="n"/>
      <c r="I24" s="22">
        <f>SUM(B24:H24)</f>
        <v/>
      </c>
      <c r="J24" s="9" t="n"/>
      <c r="K24" s="9" t="n">
        <v>0</v>
      </c>
      <c r="L24" s="9" t="n"/>
      <c r="M24" s="9" t="n"/>
      <c r="N24" s="9" t="n"/>
      <c r="O24" s="9" t="n">
        <v>0</v>
      </c>
      <c r="P24" s="9" t="n"/>
      <c r="Q24" s="22">
        <f>SUM(J24:P24)</f>
        <v/>
      </c>
    </row>
    <row r="25">
      <c r="A25" s="14" t="inlineStr">
        <is>
          <t>Catering Costs</t>
        </is>
      </c>
      <c r="B25" s="11">
        <f>'KNL GROUP P&amp;L'!$AA27</f>
        <v/>
      </c>
      <c r="C25" s="11">
        <f>SUM('CCL GROUP P&amp;L'!O27:T27)</f>
        <v/>
      </c>
      <c r="D25" s="11">
        <f>'YBHN GROUP P&amp;L'!$AA27</f>
        <v/>
      </c>
      <c r="E25" s="11">
        <f>'YBN Group P&amp;L'!$AA27</f>
        <v/>
      </c>
      <c r="F25" s="11">
        <f>'HAB P&amp;L'!$AA27</f>
        <v/>
      </c>
      <c r="G25" s="11">
        <f>SUM('SALT P&amp;L'!O27:T27)</f>
        <v/>
      </c>
      <c r="H25" s="11">
        <f>'Moe2 P&amp;L'!$AA27</f>
        <v/>
      </c>
      <c r="I25" s="22">
        <f>SUM(B25:H25)</f>
        <v/>
      </c>
      <c r="J25" s="11">
        <f>'KNL GROUP P&amp;L'!$AB27</f>
        <v/>
      </c>
      <c r="K25" s="11" t="n">
        <v>21334.86</v>
      </c>
      <c r="L25" s="11">
        <f>'YBHN GROUP P&amp;L'!$AB27</f>
        <v/>
      </c>
      <c r="M25" s="11">
        <f>'YBN Group P&amp;L'!$AB27</f>
        <v/>
      </c>
      <c r="N25" s="11">
        <f>'HAB P&amp;L'!$AB27</f>
        <v/>
      </c>
      <c r="O25" s="11" t="n">
        <v>13014.5</v>
      </c>
      <c r="P25" s="11">
        <f>'Moe2 P&amp;L'!$AB27</f>
        <v/>
      </c>
      <c r="Q25" s="22">
        <f>SUM(J25:P25)</f>
        <v/>
      </c>
    </row>
    <row r="26">
      <c r="A26" s="14" t="inlineStr">
        <is>
          <t>Toys and Games</t>
        </is>
      </c>
      <c r="B26" s="11">
        <f>'KNL GROUP P&amp;L'!$AA28</f>
        <v/>
      </c>
      <c r="C26" s="11">
        <f>SUM('CCL GROUP P&amp;L'!O28:T28)</f>
        <v/>
      </c>
      <c r="D26" s="11">
        <f>'YBHN GROUP P&amp;L'!$AA28</f>
        <v/>
      </c>
      <c r="E26" s="11">
        <f>'YBN Group P&amp;L'!$AA28</f>
        <v/>
      </c>
      <c r="F26" s="11">
        <f>'HAB P&amp;L'!$AA28</f>
        <v/>
      </c>
      <c r="G26" s="11">
        <f>SUM('SALT P&amp;L'!O28:T28)</f>
        <v/>
      </c>
      <c r="H26" s="11">
        <f>'Moe2 P&amp;L'!$AA28</f>
        <v/>
      </c>
      <c r="I26" s="22">
        <f>SUM(B26:H26)</f>
        <v/>
      </c>
      <c r="J26" s="11">
        <f>'KNL GROUP P&amp;L'!$AB28</f>
        <v/>
      </c>
      <c r="K26" s="11" t="n">
        <v>4605.55</v>
      </c>
      <c r="L26" s="11">
        <f>'YBHN GROUP P&amp;L'!$AB28</f>
        <v/>
      </c>
      <c r="M26" s="11">
        <f>'YBN Group P&amp;L'!$AB28</f>
        <v/>
      </c>
      <c r="N26" s="11">
        <f>'HAB P&amp;L'!$AB28</f>
        <v/>
      </c>
      <c r="O26" s="11" t="n">
        <v>794.91</v>
      </c>
      <c r="P26" s="11">
        <f>'Moe2 P&amp;L'!$AB28</f>
        <v/>
      </c>
      <c r="Q26" s="22">
        <f>SUM(J26:P26)</f>
        <v/>
      </c>
    </row>
    <row r="27">
      <c r="A27" s="14" t="inlineStr">
        <is>
          <t>Art Materials</t>
        </is>
      </c>
      <c r="B27" s="11">
        <f>'KNL GROUP P&amp;L'!$AA29</f>
        <v/>
      </c>
      <c r="C27" s="11">
        <f>SUM('CCL GROUP P&amp;L'!O29:T29)</f>
        <v/>
      </c>
      <c r="D27" s="11">
        <f>'YBHN GROUP P&amp;L'!$AA29</f>
        <v/>
      </c>
      <c r="E27" s="11">
        <f>'YBN Group P&amp;L'!$AA29</f>
        <v/>
      </c>
      <c r="F27" s="11">
        <f>'HAB P&amp;L'!$AA29</f>
        <v/>
      </c>
      <c r="G27" s="11">
        <f>SUM('SALT P&amp;L'!O29:T29)</f>
        <v/>
      </c>
      <c r="H27" s="11">
        <f>'Moe2 P&amp;L'!$AA29</f>
        <v/>
      </c>
      <c r="I27" s="22">
        <f>SUM(B27:H27)</f>
        <v/>
      </c>
      <c r="J27" s="11">
        <f>'KNL GROUP P&amp;L'!$AB29</f>
        <v/>
      </c>
      <c r="K27" s="11" t="n">
        <v>1196.68</v>
      </c>
      <c r="L27" s="11">
        <f>'YBHN GROUP P&amp;L'!$AB29</f>
        <v/>
      </c>
      <c r="M27" s="11">
        <f>'YBN Group P&amp;L'!$AB29</f>
        <v/>
      </c>
      <c r="N27" s="11">
        <f>'HAB P&amp;L'!$AB29</f>
        <v/>
      </c>
      <c r="O27" s="11" t="n">
        <v>828.0699999999998</v>
      </c>
      <c r="P27" s="11">
        <f>'Moe2 P&amp;L'!$AB29</f>
        <v/>
      </c>
      <c r="Q27" s="22">
        <f>SUM(J27:P27)</f>
        <v/>
      </c>
    </row>
    <row r="28">
      <c r="A28" s="14" t="inlineStr">
        <is>
          <t>Nursery Stationery</t>
        </is>
      </c>
      <c r="B28" s="11">
        <f>'KNL GROUP P&amp;L'!$AA30</f>
        <v/>
      </c>
      <c r="C28" s="11">
        <f>SUM('CCL GROUP P&amp;L'!O30:T30)</f>
        <v/>
      </c>
      <c r="D28" s="11">
        <f>'YBHN GROUP P&amp;L'!$AA30</f>
        <v/>
      </c>
      <c r="E28" s="11">
        <f>'YBN Group P&amp;L'!$AA30</f>
        <v/>
      </c>
      <c r="F28" s="11">
        <f>'HAB P&amp;L'!$AA30</f>
        <v/>
      </c>
      <c r="G28" s="11">
        <f>SUM('SALT P&amp;L'!O30:T30)</f>
        <v/>
      </c>
      <c r="H28" s="11">
        <f>'Moe2 P&amp;L'!$AA30</f>
        <v/>
      </c>
      <c r="I28" s="22">
        <f>SUM(B28:H28)</f>
        <v/>
      </c>
      <c r="J28" s="11">
        <f>'KNL GROUP P&amp;L'!$AB30</f>
        <v/>
      </c>
      <c r="K28" s="11" t="n">
        <v>0</v>
      </c>
      <c r="L28" s="11">
        <f>'YBHN GROUP P&amp;L'!$AB30</f>
        <v/>
      </c>
      <c r="M28" s="11">
        <f>'YBN Group P&amp;L'!$AB30</f>
        <v/>
      </c>
      <c r="N28" s="11">
        <f>'HAB P&amp;L'!$AB30</f>
        <v/>
      </c>
      <c r="O28" s="11" t="n">
        <v>531.96</v>
      </c>
      <c r="P28" s="11">
        <f>'Moe2 P&amp;L'!$AB30</f>
        <v/>
      </c>
      <c r="Q28" s="22">
        <f>SUM(J28:P28)</f>
        <v/>
      </c>
    </row>
    <row r="29">
      <c r="A29" s="14" t="inlineStr">
        <is>
          <t>Nursery Equipment</t>
        </is>
      </c>
      <c r="B29" s="11">
        <f>'KNL GROUP P&amp;L'!$AA31</f>
        <v/>
      </c>
      <c r="C29" s="11">
        <f>SUM('CCL GROUP P&amp;L'!O31:T31)</f>
        <v/>
      </c>
      <c r="D29" s="11">
        <f>'YBHN GROUP P&amp;L'!$AA31</f>
        <v/>
      </c>
      <c r="E29" s="11">
        <f>'YBN Group P&amp;L'!$AA31</f>
        <v/>
      </c>
      <c r="F29" s="11">
        <f>'HAB P&amp;L'!$AA31</f>
        <v/>
      </c>
      <c r="G29" s="11">
        <f>SUM('SALT P&amp;L'!O31:T31)</f>
        <v/>
      </c>
      <c r="H29" s="11">
        <f>'Moe2 P&amp;L'!$AA31</f>
        <v/>
      </c>
      <c r="I29" s="22">
        <f>SUM(B29:H29)</f>
        <v/>
      </c>
      <c r="J29" s="11">
        <f>'KNL GROUP P&amp;L'!$AB31</f>
        <v/>
      </c>
      <c r="K29" s="11" t="n">
        <v>1336.73</v>
      </c>
      <c r="L29" s="11">
        <f>'YBHN GROUP P&amp;L'!$AB31</f>
        <v/>
      </c>
      <c r="M29" s="11">
        <f>'YBN Group P&amp;L'!$AB31</f>
        <v/>
      </c>
      <c r="N29" s="11">
        <f>'HAB P&amp;L'!$AB31</f>
        <v/>
      </c>
      <c r="O29" s="11" t="n">
        <v>510.53</v>
      </c>
      <c r="P29" s="11">
        <f>'Moe2 P&amp;L'!$AB31</f>
        <v/>
      </c>
      <c r="Q29" s="22">
        <f>SUM(J29:P29)</f>
        <v/>
      </c>
    </row>
    <row r="30">
      <c r="A30" s="14" t="inlineStr">
        <is>
          <t>Nursery Consumables</t>
        </is>
      </c>
      <c r="B30" s="11">
        <f>'KNL GROUP P&amp;L'!$AA32</f>
        <v/>
      </c>
      <c r="C30" s="11">
        <f>SUM('CCL GROUP P&amp;L'!O32:T32)</f>
        <v/>
      </c>
      <c r="D30" s="11">
        <f>'YBHN GROUP P&amp;L'!$AA32</f>
        <v/>
      </c>
      <c r="E30" s="11">
        <f>'YBN Group P&amp;L'!$AA32</f>
        <v/>
      </c>
      <c r="F30" s="11">
        <f>'HAB P&amp;L'!$AA32</f>
        <v/>
      </c>
      <c r="G30" s="11">
        <f>SUM('SALT P&amp;L'!O32:T32)</f>
        <v/>
      </c>
      <c r="H30" s="11">
        <f>'Moe2 P&amp;L'!$AA32</f>
        <v/>
      </c>
      <c r="I30" s="22">
        <f>SUM(B30:H30)</f>
        <v/>
      </c>
      <c r="J30" s="11">
        <f>'KNL GROUP P&amp;L'!$AB32</f>
        <v/>
      </c>
      <c r="K30" s="11" t="n">
        <v>3886.23</v>
      </c>
      <c r="L30" s="11">
        <f>'YBHN GROUP P&amp;L'!$AB32</f>
        <v/>
      </c>
      <c r="M30" s="11">
        <f>'YBN Group P&amp;L'!$AB32</f>
        <v/>
      </c>
      <c r="N30" s="11">
        <f>'HAB P&amp;L'!$AB32</f>
        <v/>
      </c>
      <c r="O30" s="11" t="n">
        <v>2408.69</v>
      </c>
      <c r="P30" s="11">
        <f>'Moe2 P&amp;L'!$AB32</f>
        <v/>
      </c>
      <c r="Q30" s="22">
        <f>SUM(J30:P30)</f>
        <v/>
      </c>
    </row>
    <row r="31" ht="15.75" customHeight="1" s="393" thickBot="1">
      <c r="A31" s="14" t="inlineStr">
        <is>
          <t>Miscellaneous Child Care</t>
        </is>
      </c>
      <c r="B31" s="11">
        <f>'KNL GROUP P&amp;L'!$AA33</f>
        <v/>
      </c>
      <c r="C31" s="11">
        <f>SUM('CCL GROUP P&amp;L'!O33:T33)</f>
        <v/>
      </c>
      <c r="D31" s="11">
        <f>'YBHN GROUP P&amp;L'!$AA33</f>
        <v/>
      </c>
      <c r="E31" s="11">
        <f>'YBN Group P&amp;L'!$AA33</f>
        <v/>
      </c>
      <c r="F31" s="11">
        <f>'HAB P&amp;L'!$AA33</f>
        <v/>
      </c>
      <c r="G31" s="11">
        <f>SUM('SALT P&amp;L'!O33:T33)</f>
        <v/>
      </c>
      <c r="H31" s="11">
        <f>'Moe2 P&amp;L'!$AA33</f>
        <v/>
      </c>
      <c r="I31" s="22">
        <f>SUM(B31:H31)</f>
        <v/>
      </c>
      <c r="J31" s="11">
        <f>'KNL GROUP P&amp;L'!$AB33</f>
        <v/>
      </c>
      <c r="K31" s="11" t="n">
        <v>0</v>
      </c>
      <c r="L31" s="11">
        <f>'YBHN GROUP P&amp;L'!$AB33</f>
        <v/>
      </c>
      <c r="M31" s="11">
        <f>'YBN Group P&amp;L'!$AB33</f>
        <v/>
      </c>
      <c r="N31" s="11">
        <f>'HAB P&amp;L'!$AB33</f>
        <v/>
      </c>
      <c r="O31" s="11" t="n">
        <v>0</v>
      </c>
      <c r="P31" s="11">
        <f>'Moe2 P&amp;L'!$AB33</f>
        <v/>
      </c>
      <c r="Q31" s="22">
        <f>SUM(J31:P31)</f>
        <v/>
      </c>
    </row>
    <row r="32" ht="15.75" customHeight="1" s="393" thickBot="1">
      <c r="A32" s="13" t="inlineStr">
        <is>
          <t>Total Childcare Costs</t>
        </is>
      </c>
      <c r="B32" s="12">
        <f>SUM(B25:B31)</f>
        <v/>
      </c>
      <c r="C32" s="12">
        <f>SUM(C25:C31)</f>
        <v/>
      </c>
      <c r="D32" s="12">
        <f>SUM(D25:D31)</f>
        <v/>
      </c>
      <c r="E32" s="12">
        <f>SUM(E25:E31)</f>
        <v/>
      </c>
      <c r="F32" s="12">
        <f>SUM(F25:F31)</f>
        <v/>
      </c>
      <c r="G32" s="12">
        <f>SUM(G25:G31)</f>
        <v/>
      </c>
      <c r="H32" s="12">
        <f>SUM(H25:H31)</f>
        <v/>
      </c>
      <c r="I32" s="23">
        <f>SUM(B32:H32)</f>
        <v/>
      </c>
      <c r="J32" s="12">
        <f>SUM(J25:J31)</f>
        <v/>
      </c>
      <c r="K32" s="12" t="n">
        <v>32360.05</v>
      </c>
      <c r="L32" s="12">
        <f>SUM(L25:L31)</f>
        <v/>
      </c>
      <c r="M32" s="12">
        <f>SUM(M25:M31)</f>
        <v/>
      </c>
      <c r="N32" s="12">
        <f>SUM(N25:N31)</f>
        <v/>
      </c>
      <c r="O32" s="12" t="n">
        <v>18088.66</v>
      </c>
      <c r="P32" s="12">
        <f>SUM(P25:P31)</f>
        <v/>
      </c>
      <c r="Q32" s="23">
        <f>SUM(J32:P32)</f>
        <v/>
      </c>
    </row>
    <row r="33">
      <c r="A33" s="8" t="inlineStr">
        <is>
          <t>Premises &amp; Admin</t>
        </is>
      </c>
      <c r="B33" s="9" t="n"/>
      <c r="C33" s="9">
        <f>SUM('CCL GROUP P&amp;L'!O35:T35)</f>
        <v/>
      </c>
      <c r="D33" s="9" t="n"/>
      <c r="E33" s="9" t="n"/>
      <c r="F33" s="9" t="n"/>
      <c r="G33" s="9" t="n"/>
      <c r="H33" s="9" t="n"/>
      <c r="I33" s="22">
        <f>SUM(B33:H33)</f>
        <v/>
      </c>
      <c r="J33" s="9" t="n"/>
      <c r="K33" s="9" t="n">
        <v>0</v>
      </c>
      <c r="L33" s="9" t="n"/>
      <c r="M33" s="9" t="n"/>
      <c r="N33" s="9" t="n"/>
      <c r="O33" s="9" t="n">
        <v>0</v>
      </c>
      <c r="P33" s="9" t="n"/>
      <c r="Q33" s="22">
        <f>SUM(J33:P33)</f>
        <v/>
      </c>
    </row>
    <row r="34">
      <c r="A34" s="14" t="inlineStr">
        <is>
          <t>Rent</t>
        </is>
      </c>
      <c r="B34" s="11">
        <f>'KNL GROUP P&amp;L'!$AA36</f>
        <v/>
      </c>
      <c r="C34" s="11">
        <f>SUM('CCL GROUP P&amp;L'!O36:T36)</f>
        <v/>
      </c>
      <c r="D34" s="11">
        <f>'YBHN GROUP P&amp;L'!$AA36</f>
        <v/>
      </c>
      <c r="E34" s="11">
        <f>'YBN Group P&amp;L'!$AA36</f>
        <v/>
      </c>
      <c r="F34" s="11">
        <f>'HAB P&amp;L'!$AA36</f>
        <v/>
      </c>
      <c r="G34" s="11">
        <f>SUM('SALT P&amp;L'!O36:T36)</f>
        <v/>
      </c>
      <c r="H34" s="11">
        <f>'Moe2 P&amp;L'!$AA36</f>
        <v/>
      </c>
      <c r="I34" s="22">
        <f>SUM(B34:H34)</f>
        <v/>
      </c>
      <c r="J34" s="11">
        <f>'KNL GROUP P&amp;L'!$AB36</f>
        <v/>
      </c>
      <c r="K34" s="11" t="n">
        <v>0</v>
      </c>
      <c r="L34" s="11">
        <f>'YBHN GROUP P&amp;L'!$AB36</f>
        <v/>
      </c>
      <c r="M34" s="11">
        <f>'YBN Group P&amp;L'!$AB36</f>
        <v/>
      </c>
      <c r="N34" s="11">
        <f>'HAB P&amp;L'!$AB36</f>
        <v/>
      </c>
      <c r="O34" s="11" t="n">
        <v>0</v>
      </c>
      <c r="P34" s="11">
        <f>'Moe2 P&amp;L'!$AB36</f>
        <v/>
      </c>
      <c r="Q34" s="22">
        <f>SUM(J34:P34)</f>
        <v/>
      </c>
    </row>
    <row r="35">
      <c r="A35" s="14" t="inlineStr">
        <is>
          <t>Business Rates</t>
        </is>
      </c>
      <c r="B35" s="11">
        <f>'KNL GROUP P&amp;L'!$AA37</f>
        <v/>
      </c>
      <c r="C35" s="11">
        <f>SUM('CCL GROUP P&amp;L'!O37:T37)</f>
        <v/>
      </c>
      <c r="D35" s="11">
        <f>'YBHN GROUP P&amp;L'!$AA37</f>
        <v/>
      </c>
      <c r="E35" s="11">
        <f>'YBN Group P&amp;L'!$AA37</f>
        <v/>
      </c>
      <c r="F35" s="11">
        <f>'HAB P&amp;L'!$AA37</f>
        <v/>
      </c>
      <c r="G35" s="11">
        <f>SUM('SALT P&amp;L'!O37:T37)</f>
        <v/>
      </c>
      <c r="H35" s="11">
        <f>'Moe2 P&amp;L'!$AA37</f>
        <v/>
      </c>
      <c r="I35" s="22">
        <f>SUM(B35:H35)</f>
        <v/>
      </c>
      <c r="J35" s="11">
        <f>'KNL GROUP P&amp;L'!$AB37</f>
        <v/>
      </c>
      <c r="K35" s="11" t="n">
        <v>27304.64</v>
      </c>
      <c r="L35" s="11">
        <f>'YBHN GROUP P&amp;L'!$AB37</f>
        <v/>
      </c>
      <c r="M35" s="11">
        <f>'YBN Group P&amp;L'!$AB37</f>
        <v/>
      </c>
      <c r="N35" s="11">
        <f>'HAB P&amp;L'!$AB37</f>
        <v/>
      </c>
      <c r="O35" s="11" t="n">
        <v>4894.84</v>
      </c>
      <c r="P35" s="11">
        <f>'Moe2 P&amp;L'!$AB37</f>
        <v/>
      </c>
      <c r="Q35" s="22">
        <f>SUM(J35:P35)</f>
        <v/>
      </c>
    </row>
    <row r="36">
      <c r="A36" s="14" t="inlineStr">
        <is>
          <t>Utilities</t>
        </is>
      </c>
      <c r="B36" s="11">
        <f>'KNL GROUP P&amp;L'!$AA38</f>
        <v/>
      </c>
      <c r="C36" s="11">
        <f>SUM('CCL GROUP P&amp;L'!O38:T38)</f>
        <v/>
      </c>
      <c r="D36" s="11">
        <f>'YBHN GROUP P&amp;L'!$AA38</f>
        <v/>
      </c>
      <c r="E36" s="11">
        <f>'YBN Group P&amp;L'!$AA38</f>
        <v/>
      </c>
      <c r="F36" s="11">
        <f>'HAB P&amp;L'!$AA38</f>
        <v/>
      </c>
      <c r="G36" s="11">
        <f>SUM('SALT P&amp;L'!O38:T38)</f>
        <v/>
      </c>
      <c r="H36" s="11">
        <f>'Moe2 P&amp;L'!$AA38</f>
        <v/>
      </c>
      <c r="I36" s="22">
        <f>SUM(B36:H36)</f>
        <v/>
      </c>
      <c r="J36" s="11">
        <f>'KNL GROUP P&amp;L'!$AB38</f>
        <v/>
      </c>
      <c r="K36" s="11" t="n">
        <v>36689.44</v>
      </c>
      <c r="L36" s="11">
        <f>'YBHN GROUP P&amp;L'!$AB38</f>
        <v/>
      </c>
      <c r="M36" s="11">
        <f>'YBN Group P&amp;L'!$AB38</f>
        <v/>
      </c>
      <c r="N36" s="11">
        <f>'HAB P&amp;L'!$AB38</f>
        <v/>
      </c>
      <c r="O36" s="11" t="n">
        <v>8220.59</v>
      </c>
      <c r="P36" s="11">
        <f>'Moe2 P&amp;L'!$AB38</f>
        <v/>
      </c>
      <c r="Q36" s="22">
        <f>SUM(J36:P36)</f>
        <v/>
      </c>
    </row>
    <row r="37">
      <c r="A37" s="14" t="inlineStr">
        <is>
          <t>Repairs &amp; Maintenance</t>
        </is>
      </c>
      <c r="B37" s="11">
        <f>'KNL GROUP P&amp;L'!$AA39</f>
        <v/>
      </c>
      <c r="C37" s="11">
        <f>SUM('CCL GROUP P&amp;L'!O39:T39)</f>
        <v/>
      </c>
      <c r="D37" s="11">
        <f>'YBHN GROUP P&amp;L'!$AA39</f>
        <v/>
      </c>
      <c r="E37" s="11">
        <f>'YBN Group P&amp;L'!$AA39</f>
        <v/>
      </c>
      <c r="F37" s="11">
        <f>'HAB P&amp;L'!$AA39</f>
        <v/>
      </c>
      <c r="G37" s="11">
        <f>SUM('SALT P&amp;L'!O39:T39)</f>
        <v/>
      </c>
      <c r="H37" s="11">
        <f>'Moe2 P&amp;L'!$AA39</f>
        <v/>
      </c>
      <c r="I37" s="22">
        <f>SUM(B37:H37)</f>
        <v/>
      </c>
      <c r="J37" s="11">
        <f>'KNL GROUP P&amp;L'!$AB39</f>
        <v/>
      </c>
      <c r="K37" s="11" t="n">
        <v>3555.37</v>
      </c>
      <c r="L37" s="11">
        <f>'YBHN GROUP P&amp;L'!$AB39</f>
        <v/>
      </c>
      <c r="M37" s="11">
        <f>'YBN Group P&amp;L'!$AB39</f>
        <v/>
      </c>
      <c r="N37" s="11">
        <f>'HAB P&amp;L'!$AB39</f>
        <v/>
      </c>
      <c r="O37" s="11" t="n">
        <v>1087.73</v>
      </c>
      <c r="P37" s="11">
        <f>'Moe2 P&amp;L'!$AB39</f>
        <v/>
      </c>
      <c r="Q37" s="22">
        <f>SUM(J37:P37)</f>
        <v/>
      </c>
    </row>
    <row r="38">
      <c r="A38" s="14" t="inlineStr">
        <is>
          <t>Cleaning</t>
        </is>
      </c>
      <c r="B38" s="11">
        <f>'KNL GROUP P&amp;L'!$AA40</f>
        <v/>
      </c>
      <c r="C38" s="11">
        <f>SUM('CCL GROUP P&amp;L'!O40:T40)</f>
        <v/>
      </c>
      <c r="D38" s="11">
        <f>'YBHN GROUP P&amp;L'!$AA40</f>
        <v/>
      </c>
      <c r="E38" s="11">
        <f>'YBN Group P&amp;L'!$AA40</f>
        <v/>
      </c>
      <c r="F38" s="11">
        <f>'HAB P&amp;L'!$AA40</f>
        <v/>
      </c>
      <c r="G38" s="11">
        <f>SUM('SALT P&amp;L'!O40:T40)</f>
        <v/>
      </c>
      <c r="H38" s="11">
        <f>'Moe2 P&amp;L'!$AA40</f>
        <v/>
      </c>
      <c r="I38" s="22">
        <f>SUM(B38:H38)</f>
        <v/>
      </c>
      <c r="J38" s="11">
        <f>'KNL GROUP P&amp;L'!$AB40</f>
        <v/>
      </c>
      <c r="K38" s="11" t="n">
        <v>3013.15</v>
      </c>
      <c r="L38" s="11">
        <f>'YBHN GROUP P&amp;L'!$AB40</f>
        <v/>
      </c>
      <c r="M38" s="11">
        <f>'YBN Group P&amp;L'!$AB40</f>
        <v/>
      </c>
      <c r="N38" s="11">
        <f>'HAB P&amp;L'!$AB40</f>
        <v/>
      </c>
      <c r="O38" s="11" t="n">
        <v>5781.09</v>
      </c>
      <c r="P38" s="11">
        <f>'Moe2 P&amp;L'!$AB40</f>
        <v/>
      </c>
      <c r="Q38" s="22">
        <f>SUM(J38:P38)</f>
        <v/>
      </c>
    </row>
    <row r="39">
      <c r="A39" s="14" t="inlineStr">
        <is>
          <t>Waste Disposal</t>
        </is>
      </c>
      <c r="B39" s="11">
        <f>'KNL GROUP P&amp;L'!$AA41</f>
        <v/>
      </c>
      <c r="C39" s="11">
        <f>SUM('CCL GROUP P&amp;L'!O41:T41)</f>
        <v/>
      </c>
      <c r="D39" s="11">
        <f>'YBHN GROUP P&amp;L'!$AA41</f>
        <v/>
      </c>
      <c r="E39" s="11">
        <f>'YBN Group P&amp;L'!$AA41</f>
        <v/>
      </c>
      <c r="F39" s="11">
        <f>'HAB P&amp;L'!$AA41</f>
        <v/>
      </c>
      <c r="G39" s="11">
        <f>SUM('SALT P&amp;L'!O41:T41)</f>
        <v/>
      </c>
      <c r="H39" s="11">
        <f>'Moe2 P&amp;L'!$AA41</f>
        <v/>
      </c>
      <c r="I39" s="22">
        <f>SUM(B39:H39)</f>
        <v/>
      </c>
      <c r="J39" s="11">
        <f>'KNL GROUP P&amp;L'!$AB41</f>
        <v/>
      </c>
      <c r="K39" s="11" t="n">
        <v>6321.33</v>
      </c>
      <c r="L39" s="11">
        <f>'YBHN GROUP P&amp;L'!$AB41</f>
        <v/>
      </c>
      <c r="M39" s="11">
        <f>'YBN Group P&amp;L'!$AB41</f>
        <v/>
      </c>
      <c r="N39" s="11">
        <f>'HAB P&amp;L'!$AB41</f>
        <v/>
      </c>
      <c r="O39" s="11" t="n">
        <v>2627.91</v>
      </c>
      <c r="P39" s="11">
        <f>'Moe2 P&amp;L'!$AB41</f>
        <v/>
      </c>
      <c r="Q39" s="22">
        <f>SUM(J39:P39)</f>
        <v/>
      </c>
    </row>
    <row r="40">
      <c r="A40" s="14" t="inlineStr">
        <is>
          <t>Postage/Printing/Stationery</t>
        </is>
      </c>
      <c r="B40" s="11">
        <f>'KNL GROUP P&amp;L'!$AA42</f>
        <v/>
      </c>
      <c r="C40" s="11">
        <f>SUM('CCL GROUP P&amp;L'!O42:T42)</f>
        <v/>
      </c>
      <c r="D40" s="11">
        <f>'YBHN GROUP P&amp;L'!$AA42</f>
        <v/>
      </c>
      <c r="E40" s="11">
        <f>'YBN Group P&amp;L'!$AA42</f>
        <v/>
      </c>
      <c r="F40" s="11">
        <f>'HAB P&amp;L'!$AA42</f>
        <v/>
      </c>
      <c r="G40" s="11">
        <f>SUM('SALT P&amp;L'!O42:T42)</f>
        <v/>
      </c>
      <c r="H40" s="11">
        <f>'Moe2 P&amp;L'!$AA42</f>
        <v/>
      </c>
      <c r="I40" s="22">
        <f>SUM(B40:H40)</f>
        <v/>
      </c>
      <c r="J40" s="11">
        <f>'KNL GROUP P&amp;L'!$AB42</f>
        <v/>
      </c>
      <c r="K40" s="11" t="n">
        <v>5036.450000000001</v>
      </c>
      <c r="L40" s="11">
        <f>'YBHN GROUP P&amp;L'!$AB42</f>
        <v/>
      </c>
      <c r="M40" s="11">
        <f>'YBN Group P&amp;L'!$AB42</f>
        <v/>
      </c>
      <c r="N40" s="11">
        <f>'HAB P&amp;L'!$AB42</f>
        <v/>
      </c>
      <c r="O40" s="11" t="n">
        <v>1709.93</v>
      </c>
      <c r="P40" s="11">
        <f>'Moe2 P&amp;L'!$AB42</f>
        <v/>
      </c>
      <c r="Q40" s="22">
        <f>SUM(J40:P40)</f>
        <v/>
      </c>
    </row>
    <row r="41">
      <c r="A41" s="14" t="inlineStr">
        <is>
          <t>Telephone</t>
        </is>
      </c>
      <c r="B41" s="11">
        <f>'KNL GROUP P&amp;L'!$AA43</f>
        <v/>
      </c>
      <c r="C41" s="11">
        <f>SUM('CCL GROUP P&amp;L'!O43:T43)</f>
        <v/>
      </c>
      <c r="D41" s="11">
        <f>'YBHN GROUP P&amp;L'!$AA43</f>
        <v/>
      </c>
      <c r="E41" s="11">
        <f>'YBN Group P&amp;L'!$AA43</f>
        <v/>
      </c>
      <c r="F41" s="11">
        <f>'HAB P&amp;L'!$AA43</f>
        <v/>
      </c>
      <c r="G41" s="11">
        <f>SUM('SALT P&amp;L'!O43:T43)</f>
        <v/>
      </c>
      <c r="H41" s="11">
        <f>'Moe2 P&amp;L'!$AA43</f>
        <v/>
      </c>
      <c r="I41" s="22">
        <f>SUM(B41:H41)</f>
        <v/>
      </c>
      <c r="J41" s="11">
        <f>'KNL GROUP P&amp;L'!$AB43</f>
        <v/>
      </c>
      <c r="K41" s="11" t="n">
        <v>10189.83</v>
      </c>
      <c r="L41" s="11">
        <f>'YBHN GROUP P&amp;L'!$AB43</f>
        <v/>
      </c>
      <c r="M41" s="11">
        <f>'YBN Group P&amp;L'!$AB43</f>
        <v/>
      </c>
      <c r="N41" s="11">
        <f>'HAB P&amp;L'!$AB43</f>
        <v/>
      </c>
      <c r="O41" s="11" t="n">
        <v>1661.12</v>
      </c>
      <c r="P41" s="11">
        <f>'Moe2 P&amp;L'!$AB43</f>
        <v/>
      </c>
      <c r="Q41" s="22">
        <f>SUM(J41:P41)</f>
        <v/>
      </c>
    </row>
    <row r="42">
      <c r="A42" s="14" t="inlineStr">
        <is>
          <t>Internet</t>
        </is>
      </c>
      <c r="B42" s="11">
        <f>'KNL GROUP P&amp;L'!$AA44</f>
        <v/>
      </c>
      <c r="C42" s="11">
        <f>SUM('CCL GROUP P&amp;L'!O44:T44)</f>
        <v/>
      </c>
      <c r="D42" s="11">
        <f>'YBHN GROUP P&amp;L'!$AA44</f>
        <v/>
      </c>
      <c r="E42" s="11">
        <f>'YBN Group P&amp;L'!$AA44</f>
        <v/>
      </c>
      <c r="F42" s="11">
        <f>'HAB P&amp;L'!$AA44</f>
        <v/>
      </c>
      <c r="G42" s="11">
        <f>SUM('SALT P&amp;L'!O44:T44)</f>
        <v/>
      </c>
      <c r="H42" s="11">
        <f>'Moe2 P&amp;L'!$AA44</f>
        <v/>
      </c>
      <c r="I42" s="22">
        <f>SUM(B42:H42)</f>
        <v/>
      </c>
      <c r="J42" s="11">
        <f>'KNL GROUP P&amp;L'!$AB44</f>
        <v/>
      </c>
      <c r="K42" s="11" t="n">
        <v>0</v>
      </c>
      <c r="L42" s="11">
        <f>'YBHN GROUP P&amp;L'!$AB44</f>
        <v/>
      </c>
      <c r="M42" s="11">
        <f>'YBN Group P&amp;L'!$AB44</f>
        <v/>
      </c>
      <c r="N42" s="11">
        <f>'HAB P&amp;L'!$AB44</f>
        <v/>
      </c>
      <c r="O42" s="11" t="n">
        <v>0</v>
      </c>
      <c r="P42" s="11">
        <f>'Moe2 P&amp;L'!$AB44</f>
        <v/>
      </c>
      <c r="Q42" s="22">
        <f>SUM(J42:P42)</f>
        <v/>
      </c>
    </row>
    <row r="43">
      <c r="A43" s="14" t="inlineStr">
        <is>
          <t>Marketing</t>
        </is>
      </c>
      <c r="B43" s="11">
        <f>'KNL GROUP P&amp;L'!$AA45</f>
        <v/>
      </c>
      <c r="C43" s="11">
        <f>SUM('CCL GROUP P&amp;L'!O45:T45)</f>
        <v/>
      </c>
      <c r="D43" s="11">
        <f>'YBHN GROUP P&amp;L'!$AA45</f>
        <v/>
      </c>
      <c r="E43" s="11">
        <f>'YBN Group P&amp;L'!$AA45</f>
        <v/>
      </c>
      <c r="F43" s="11">
        <f>'HAB P&amp;L'!$AA45</f>
        <v/>
      </c>
      <c r="G43" s="11">
        <f>SUM('SALT P&amp;L'!O45:T45)</f>
        <v/>
      </c>
      <c r="H43" s="11">
        <f>'Moe2 P&amp;L'!$AA45</f>
        <v/>
      </c>
      <c r="I43" s="22">
        <f>SUM(B43:H43)</f>
        <v/>
      </c>
      <c r="J43" s="11">
        <f>'KNL GROUP P&amp;L'!$AB45</f>
        <v/>
      </c>
      <c r="K43" s="11" t="n">
        <v>0</v>
      </c>
      <c r="L43" s="11">
        <f>'YBHN GROUP P&amp;L'!$AB45</f>
        <v/>
      </c>
      <c r="M43" s="11">
        <f>'YBN Group P&amp;L'!$AB45</f>
        <v/>
      </c>
      <c r="N43" s="11">
        <f>'HAB P&amp;L'!$AB45</f>
        <v/>
      </c>
      <c r="O43" s="11" t="n">
        <v>0</v>
      </c>
      <c r="P43" s="11">
        <f>'Moe2 P&amp;L'!$AB45</f>
        <v/>
      </c>
      <c r="Q43" s="22">
        <f>SUM(J43:P43)</f>
        <v/>
      </c>
    </row>
    <row r="44" ht="15.75" customHeight="1" s="393" thickBot="1">
      <c r="A44" s="14" t="inlineStr">
        <is>
          <t>Office Equipment</t>
        </is>
      </c>
      <c r="B44" s="11">
        <f>'KNL GROUP P&amp;L'!$AA46</f>
        <v/>
      </c>
      <c r="C44" s="11">
        <f>SUM('CCL GROUP P&amp;L'!O46:T46)</f>
        <v/>
      </c>
      <c r="D44" s="11">
        <f>'YBHN GROUP P&amp;L'!$AA46</f>
        <v/>
      </c>
      <c r="E44" s="11">
        <f>'YBN Group P&amp;L'!$AA46</f>
        <v/>
      </c>
      <c r="F44" s="11">
        <f>'HAB P&amp;L'!$AA46</f>
        <v/>
      </c>
      <c r="G44" s="11">
        <f>SUM('SALT P&amp;L'!O46:T46)</f>
        <v/>
      </c>
      <c r="H44" s="11">
        <f>'Moe2 P&amp;L'!$AA46</f>
        <v/>
      </c>
      <c r="I44" s="22">
        <f>SUM(B44:H44)</f>
        <v/>
      </c>
      <c r="J44" s="11">
        <f>'KNL GROUP P&amp;L'!$AB46</f>
        <v/>
      </c>
      <c r="K44" s="11" t="n">
        <v>0</v>
      </c>
      <c r="L44" s="11">
        <f>'YBHN GROUP P&amp;L'!$AB46</f>
        <v/>
      </c>
      <c r="M44" s="11">
        <f>'YBN Group P&amp;L'!$AB46</f>
        <v/>
      </c>
      <c r="N44" s="11">
        <f>'HAB P&amp;L'!$AB46</f>
        <v/>
      </c>
      <c r="O44" s="11" t="n">
        <v>0</v>
      </c>
      <c r="P44" s="11">
        <f>'Moe2 P&amp;L'!$AB46</f>
        <v/>
      </c>
      <c r="Q44" s="22">
        <f>SUM(J44:P44)</f>
        <v/>
      </c>
    </row>
    <row r="45" ht="15.75" customHeight="1" s="393" thickBot="1">
      <c r="A45" s="13" t="inlineStr">
        <is>
          <t>Total Premises &amp; Admin</t>
        </is>
      </c>
      <c r="B45" s="12">
        <f>SUM(B34:B44)</f>
        <v/>
      </c>
      <c r="C45" s="12">
        <f>SUM(C34:C44)</f>
        <v/>
      </c>
      <c r="D45" s="12">
        <f>SUM(D34:D44)</f>
        <v/>
      </c>
      <c r="E45" s="12">
        <f>SUM(E34:E44)</f>
        <v/>
      </c>
      <c r="F45" s="12">
        <f>SUM(F34:F44)</f>
        <v/>
      </c>
      <c r="G45" s="12">
        <f>SUM(G34:G44)</f>
        <v/>
      </c>
      <c r="H45" s="12">
        <f>SUM(H34:H44)</f>
        <v/>
      </c>
      <c r="I45" s="41">
        <f>SUM(B45:H45)</f>
        <v/>
      </c>
      <c r="J45" s="12">
        <f>SUM(J34:J44)</f>
        <v/>
      </c>
      <c r="K45" s="12" t="n">
        <v>92110.20999999998</v>
      </c>
      <c r="L45" s="12">
        <f>SUM(L34:L44)</f>
        <v/>
      </c>
      <c r="M45" s="12">
        <f>SUM(M34:M44)</f>
        <v/>
      </c>
      <c r="N45" s="12">
        <f>SUM(N34:N44)</f>
        <v/>
      </c>
      <c r="O45" s="12" t="n">
        <v>25983.21</v>
      </c>
      <c r="P45" s="12">
        <f>SUM(P34:P44)</f>
        <v/>
      </c>
      <c r="Q45" s="41">
        <f>SUM(J45:P45)</f>
        <v/>
      </c>
    </row>
    <row r="46">
      <c r="A46" s="6" t="inlineStr">
        <is>
          <t>Total Direct Costs</t>
        </is>
      </c>
      <c r="B46" s="7">
        <f>B23+B32+B45</f>
        <v/>
      </c>
      <c r="C46" s="7">
        <f>C23+C32+C45</f>
        <v/>
      </c>
      <c r="D46" s="7">
        <f>D23+D32+D45</f>
        <v/>
      </c>
      <c r="E46" s="7">
        <f>E23+E32+E45</f>
        <v/>
      </c>
      <c r="F46" s="7">
        <f>F23+F32+F45</f>
        <v/>
      </c>
      <c r="G46" s="7">
        <f>G23+G32+G45</f>
        <v/>
      </c>
      <c r="H46" s="7">
        <f>H23+H32+H45</f>
        <v/>
      </c>
      <c r="I46" s="22">
        <f>SUM(B46:H46)</f>
        <v/>
      </c>
      <c r="J46" s="7">
        <f>J23+J32+J45</f>
        <v/>
      </c>
      <c r="K46" s="7" t="n">
        <v>720803.24</v>
      </c>
      <c r="L46" s="7">
        <f>L23+L32+L45</f>
        <v/>
      </c>
      <c r="M46" s="7">
        <f>M23+M32+M45</f>
        <v/>
      </c>
      <c r="N46" s="7">
        <f>N23+N32+N45</f>
        <v/>
      </c>
      <c r="O46" s="7" t="n">
        <v>327664.59</v>
      </c>
      <c r="P46" s="7">
        <f>P23+P32+P45</f>
        <v/>
      </c>
      <c r="Q46" s="22">
        <f>SUM(J46:P46)</f>
        <v/>
      </c>
    </row>
    <row r="47">
      <c r="C47" s="4">
        <f>SUM('CCL GROUP P&amp;L'!O49:T49)</f>
        <v/>
      </c>
      <c r="I47" s="22">
        <f>SUM(B47:H47)</f>
        <v/>
      </c>
      <c r="K47" s="4" t="n">
        <v>0</v>
      </c>
      <c r="O47" s="4" t="n">
        <v>0</v>
      </c>
      <c r="Q47" s="22">
        <f>SUM(J47:P47)</f>
        <v/>
      </c>
    </row>
    <row r="48">
      <c r="A48" s="17" t="inlineStr">
        <is>
          <t>CONTRIBUTION</t>
        </is>
      </c>
      <c r="B48" s="18">
        <f>B11-B46</f>
        <v/>
      </c>
      <c r="C48" s="18">
        <f>C11-C46</f>
        <v/>
      </c>
      <c r="D48" s="18">
        <f>D11-D46</f>
        <v/>
      </c>
      <c r="E48" s="18">
        <f>E11-E46</f>
        <v/>
      </c>
      <c r="F48" s="18">
        <f>F11-F46</f>
        <v/>
      </c>
      <c r="G48" s="18">
        <f>G11-G46</f>
        <v/>
      </c>
      <c r="H48" s="18">
        <f>H11-H46</f>
        <v/>
      </c>
      <c r="I48" s="18">
        <f>I11-I46</f>
        <v/>
      </c>
      <c r="J48" s="18">
        <f>J11-J46</f>
        <v/>
      </c>
      <c r="K48" s="18" t="n">
        <v>166125.66</v>
      </c>
      <c r="L48" s="18">
        <f>L11-L46</f>
        <v/>
      </c>
      <c r="M48" s="18">
        <f>M11-M46</f>
        <v/>
      </c>
      <c r="N48" s="18">
        <f>N11-N46</f>
        <v/>
      </c>
      <c r="O48" s="18" t="n">
        <v>194853.3099999999</v>
      </c>
      <c r="P48" s="18">
        <f>P11-P46</f>
        <v/>
      </c>
      <c r="Q48" s="26">
        <f>SUM(J48:P48)</f>
        <v/>
      </c>
    </row>
    <row r="49">
      <c r="A49" s="6" t="n"/>
      <c r="C49" s="4">
        <f>SUM('CCL GROUP P&amp;L'!O51:T51)</f>
        <v/>
      </c>
      <c r="I49" s="22">
        <f>SUM(B49:H49)</f>
        <v/>
      </c>
      <c r="Q49" s="22" t="n"/>
    </row>
    <row r="50">
      <c r="A50" s="8" t="inlineStr">
        <is>
          <t>OVERHEADS</t>
        </is>
      </c>
      <c r="C50" s="4">
        <f>SUM('CCL GROUP P&amp;L'!O52:T52)</f>
        <v/>
      </c>
      <c r="I50" s="22">
        <f>SUM(B50:H50)</f>
        <v/>
      </c>
      <c r="Q50" s="22" t="n"/>
    </row>
    <row r="51">
      <c r="A51" s="14" t="inlineStr">
        <is>
          <t>HO Salaries</t>
        </is>
      </c>
      <c r="B51" s="11">
        <f>'KNL GROUP P&amp;L'!AA53</f>
        <v/>
      </c>
      <c r="C51" s="11">
        <f>SUM('CCL GROUP P&amp;L'!O53:T53)</f>
        <v/>
      </c>
      <c r="D51" s="11">
        <f>'YBHN GROUP P&amp;L'!$AA53</f>
        <v/>
      </c>
      <c r="E51" s="11">
        <f>'YBN Group P&amp;L'!$AA53</f>
        <v/>
      </c>
      <c r="F51" s="11">
        <f>'HAB P&amp;L'!$AA53</f>
        <v/>
      </c>
      <c r="G51" s="11">
        <f>SUM('SALT P&amp;L'!O53:T53)</f>
        <v/>
      </c>
      <c r="H51" s="11">
        <f>'Moe2 P&amp;L'!$AA53</f>
        <v/>
      </c>
      <c r="I51" s="22">
        <f>SUM(B51:H51)</f>
        <v/>
      </c>
      <c r="J51" s="11">
        <f>'KNL GROUP P&amp;L'!$AB53</f>
        <v/>
      </c>
      <c r="K51" s="11">
        <f>C51</f>
        <v/>
      </c>
      <c r="L51" s="11">
        <f>'YBHN GROUP P&amp;L'!$AB53</f>
        <v/>
      </c>
      <c r="M51" s="11">
        <f>'YBN Group P&amp;L'!$AB53</f>
        <v/>
      </c>
      <c r="N51" s="11">
        <f>'HAB P&amp;L'!$AB53</f>
        <v/>
      </c>
      <c r="O51" s="11">
        <f>G51</f>
        <v/>
      </c>
      <c r="P51" s="11">
        <f>'Moe2 P&amp;L'!$AB53</f>
        <v/>
      </c>
      <c r="Q51" s="22">
        <f>SUM(J51:P51)</f>
        <v/>
      </c>
    </row>
    <row r="52">
      <c r="A52" s="14" t="inlineStr">
        <is>
          <t>HO NI</t>
        </is>
      </c>
      <c r="B52" s="11">
        <f>'KNL GROUP P&amp;L'!$AA54</f>
        <v/>
      </c>
      <c r="C52" s="11">
        <f>SUM('CCL GROUP P&amp;L'!O54:T54)</f>
        <v/>
      </c>
      <c r="D52" s="11">
        <f>'YBHN GROUP P&amp;L'!$AA54</f>
        <v/>
      </c>
      <c r="E52" s="11">
        <f>'YBN Group P&amp;L'!$AA54</f>
        <v/>
      </c>
      <c r="F52" s="11">
        <f>'HAB P&amp;L'!$AA54</f>
        <v/>
      </c>
      <c r="G52" s="11">
        <f>SUM('SALT P&amp;L'!O54:T54)</f>
        <v/>
      </c>
      <c r="H52" s="11">
        <f>'Moe2 P&amp;L'!$AA54</f>
        <v/>
      </c>
      <c r="I52" s="22">
        <f>SUM(B52:H52)</f>
        <v/>
      </c>
      <c r="J52" s="11">
        <f>'KNL GROUP P&amp;L'!$AB54</f>
        <v/>
      </c>
      <c r="K52" s="11">
        <f>C52</f>
        <v/>
      </c>
      <c r="L52" s="11">
        <f>'YBHN GROUP P&amp;L'!$AB54</f>
        <v/>
      </c>
      <c r="M52" s="11">
        <f>'YBN Group P&amp;L'!$AB54</f>
        <v/>
      </c>
      <c r="N52" s="11">
        <f>'HAB P&amp;L'!$AB54</f>
        <v/>
      </c>
      <c r="O52" s="11">
        <f>G52</f>
        <v/>
      </c>
      <c r="P52" s="11">
        <f>'Moe2 P&amp;L'!$AB54</f>
        <v/>
      </c>
      <c r="Q52" s="22">
        <f>SUM(J52:P52)</f>
        <v/>
      </c>
    </row>
    <row r="53">
      <c r="A53" s="14" t="inlineStr">
        <is>
          <t>HO Health Care</t>
        </is>
      </c>
      <c r="B53" s="11">
        <f>'KNL GROUP P&amp;L'!$AA55</f>
        <v/>
      </c>
      <c r="C53" s="11">
        <f>SUM('CCL GROUP P&amp;L'!O55:T55)</f>
        <v/>
      </c>
      <c r="D53" s="11">
        <f>'YBHN GROUP P&amp;L'!$AA55</f>
        <v/>
      </c>
      <c r="E53" s="11">
        <f>'YBN Group P&amp;L'!$AA55</f>
        <v/>
      </c>
      <c r="F53" s="11">
        <f>'HAB P&amp;L'!$AA55</f>
        <v/>
      </c>
      <c r="G53" s="11">
        <f>SUM('SALT P&amp;L'!O55:T55)</f>
        <v/>
      </c>
      <c r="H53" s="11">
        <f>'Moe2 P&amp;L'!$AA55</f>
        <v/>
      </c>
      <c r="I53" s="22">
        <f>SUM(B53:H53)</f>
        <v/>
      </c>
      <c r="J53" s="11">
        <f>'KNL GROUP P&amp;L'!$AB55</f>
        <v/>
      </c>
      <c r="K53" s="11">
        <f>C53</f>
        <v/>
      </c>
      <c r="L53" s="11">
        <f>'YBHN GROUP P&amp;L'!$AB55</f>
        <v/>
      </c>
      <c r="M53" s="11">
        <f>'YBN Group P&amp;L'!$AB55</f>
        <v/>
      </c>
      <c r="N53" s="11">
        <f>'HAB P&amp;L'!$AB55</f>
        <v/>
      </c>
      <c r="O53" s="11">
        <f>G53</f>
        <v/>
      </c>
      <c r="P53" s="11">
        <f>'Moe2 P&amp;L'!$AB55</f>
        <v/>
      </c>
      <c r="Q53" s="22">
        <f>SUM(J53:P53)</f>
        <v/>
      </c>
    </row>
    <row r="54">
      <c r="A54" s="14" t="inlineStr">
        <is>
          <t>HO Pension</t>
        </is>
      </c>
      <c r="B54" s="11">
        <f>'KNL GROUP P&amp;L'!$AA56</f>
        <v/>
      </c>
      <c r="C54" s="11">
        <f>SUM('CCL GROUP P&amp;L'!O56:T56)</f>
        <v/>
      </c>
      <c r="D54" s="11">
        <f>'YBHN GROUP P&amp;L'!$AA56</f>
        <v/>
      </c>
      <c r="E54" s="11">
        <f>'YBN Group P&amp;L'!$AA56</f>
        <v/>
      </c>
      <c r="F54" s="11">
        <f>'HAB P&amp;L'!$AA56</f>
        <v/>
      </c>
      <c r="G54" s="11">
        <f>SUM('SALT P&amp;L'!O56:T56)</f>
        <v/>
      </c>
      <c r="H54" s="11">
        <f>'Moe2 P&amp;L'!$AA56</f>
        <v/>
      </c>
      <c r="I54" s="22">
        <f>SUM(B54:H54)</f>
        <v/>
      </c>
      <c r="J54" s="11">
        <f>'KNL GROUP P&amp;L'!$AB56</f>
        <v/>
      </c>
      <c r="K54" s="11">
        <f>C54</f>
        <v/>
      </c>
      <c r="L54" s="11">
        <f>'YBHN GROUP P&amp;L'!$AB56</f>
        <v/>
      </c>
      <c r="M54" s="11">
        <f>'YBN Group P&amp;L'!$AB56</f>
        <v/>
      </c>
      <c r="N54" s="11">
        <f>'HAB P&amp;L'!$AB56</f>
        <v/>
      </c>
      <c r="O54" s="11">
        <f>G54</f>
        <v/>
      </c>
      <c r="P54" s="11">
        <f>'Moe2 P&amp;L'!$AB56</f>
        <v/>
      </c>
      <c r="Q54" s="22">
        <f>SUM(J54:P54)</f>
        <v/>
      </c>
    </row>
    <row r="55">
      <c r="A55" s="14" t="inlineStr">
        <is>
          <t>Staff Entertaining</t>
        </is>
      </c>
      <c r="B55" s="11">
        <f>'KNL GROUP P&amp;L'!$AA57</f>
        <v/>
      </c>
      <c r="C55" s="11">
        <f>SUM('CCL GROUP P&amp;L'!O57:T57)</f>
        <v/>
      </c>
      <c r="D55" s="11">
        <f>'YBHN GROUP P&amp;L'!$AA57</f>
        <v/>
      </c>
      <c r="E55" s="11">
        <f>'YBN Group P&amp;L'!$AA57</f>
        <v/>
      </c>
      <c r="F55" s="11">
        <f>'HAB P&amp;L'!$AA57</f>
        <v/>
      </c>
      <c r="G55" s="11">
        <f>SUM('SALT P&amp;L'!O57:T57)</f>
        <v/>
      </c>
      <c r="H55" s="11">
        <f>'Moe2 P&amp;L'!$AA57</f>
        <v/>
      </c>
      <c r="I55" s="22">
        <f>SUM(B55:H55)</f>
        <v/>
      </c>
      <c r="J55" s="11">
        <f>'KNL GROUP P&amp;L'!$AB57</f>
        <v/>
      </c>
      <c r="K55" s="11">
        <f>C55</f>
        <v/>
      </c>
      <c r="L55" s="11">
        <f>'YBHN GROUP P&amp;L'!$AB57</f>
        <v/>
      </c>
      <c r="M55" s="11">
        <f>'YBN Group P&amp;L'!$AB57</f>
        <v/>
      </c>
      <c r="N55" s="11">
        <f>'HAB P&amp;L'!$AB57</f>
        <v/>
      </c>
      <c r="O55" s="11">
        <f>G55</f>
        <v/>
      </c>
      <c r="P55" s="11">
        <f>'Moe2 P&amp;L'!$AB57</f>
        <v/>
      </c>
      <c r="Q55" s="22">
        <f>SUM(J55:P55)</f>
        <v/>
      </c>
    </row>
    <row r="56">
      <c r="A56" s="14" t="inlineStr">
        <is>
          <t>Business Insurance</t>
        </is>
      </c>
      <c r="B56" s="11">
        <f>'KNL GROUP P&amp;L'!$AA58</f>
        <v/>
      </c>
      <c r="C56" s="11">
        <f>SUM('CCL GROUP P&amp;L'!O58:T58)</f>
        <v/>
      </c>
      <c r="D56" s="11">
        <f>'YBHN GROUP P&amp;L'!$AA58</f>
        <v/>
      </c>
      <c r="E56" s="11">
        <f>'YBN Group P&amp;L'!$AA58</f>
        <v/>
      </c>
      <c r="F56" s="11">
        <f>'HAB P&amp;L'!$AA58</f>
        <v/>
      </c>
      <c r="G56" s="11">
        <f>SUM('SALT P&amp;L'!O58:T58)</f>
        <v/>
      </c>
      <c r="H56" s="11">
        <f>'Moe2 P&amp;L'!$AA58</f>
        <v/>
      </c>
      <c r="I56" s="22">
        <f>SUM(B56:H56)</f>
        <v/>
      </c>
      <c r="J56" s="11">
        <f>'KNL GROUP P&amp;L'!$AB58</f>
        <v/>
      </c>
      <c r="K56" s="11">
        <f>C56</f>
        <v/>
      </c>
      <c r="L56" s="11">
        <f>'YBHN GROUP P&amp;L'!$AB58</f>
        <v/>
      </c>
      <c r="M56" s="11">
        <f>'YBN Group P&amp;L'!$AB58</f>
        <v/>
      </c>
      <c r="N56" s="11">
        <f>'HAB P&amp;L'!$AB58</f>
        <v/>
      </c>
      <c r="O56" s="11">
        <f>G56</f>
        <v/>
      </c>
      <c r="P56" s="11">
        <f>'Moe2 P&amp;L'!$AB58</f>
        <v/>
      </c>
      <c r="Q56" s="22">
        <f>SUM(J56:P56)</f>
        <v/>
      </c>
    </row>
    <row r="57">
      <c r="A57" s="14" t="inlineStr">
        <is>
          <t>IT Support</t>
        </is>
      </c>
      <c r="B57" s="11">
        <f>'KNL GROUP P&amp;L'!$AA59</f>
        <v/>
      </c>
      <c r="C57" s="11">
        <f>SUM('CCL GROUP P&amp;L'!O59:T59)</f>
        <v/>
      </c>
      <c r="D57" s="11">
        <f>'YBHN GROUP P&amp;L'!$AA59</f>
        <v/>
      </c>
      <c r="E57" s="11">
        <f>'YBN Group P&amp;L'!$AA59</f>
        <v/>
      </c>
      <c r="F57" s="11">
        <f>'HAB P&amp;L'!$AA59</f>
        <v/>
      </c>
      <c r="G57" s="11">
        <f>SUM('SALT P&amp;L'!O59:T59)</f>
        <v/>
      </c>
      <c r="H57" s="11">
        <f>'Moe2 P&amp;L'!$AA59</f>
        <v/>
      </c>
      <c r="I57" s="22">
        <f>SUM(B57:H57)</f>
        <v/>
      </c>
      <c r="J57" s="11">
        <f>'KNL GROUP P&amp;L'!$AB59</f>
        <v/>
      </c>
      <c r="K57" s="11">
        <f>C57</f>
        <v/>
      </c>
      <c r="L57" s="11">
        <f>'YBHN GROUP P&amp;L'!$AB59</f>
        <v/>
      </c>
      <c r="M57" s="11">
        <f>'YBN Group P&amp;L'!$AB59</f>
        <v/>
      </c>
      <c r="N57" s="11">
        <f>'HAB P&amp;L'!$AB59</f>
        <v/>
      </c>
      <c r="O57" s="11">
        <f>G57</f>
        <v/>
      </c>
      <c r="P57" s="11">
        <f>'Moe2 P&amp;L'!$AB59</f>
        <v/>
      </c>
      <c r="Q57" s="22">
        <f>SUM(J57:P57)</f>
        <v/>
      </c>
    </row>
    <row r="58">
      <c r="A58" s="14" t="inlineStr">
        <is>
          <t>Fees &amp; Subscriptions</t>
        </is>
      </c>
      <c r="B58" s="11">
        <f>'KNL GROUP P&amp;L'!$AA60</f>
        <v/>
      </c>
      <c r="C58" s="11">
        <f>SUM('CCL GROUP P&amp;L'!O60:T60)</f>
        <v/>
      </c>
      <c r="D58" s="11">
        <f>'YBHN GROUP P&amp;L'!$AA60</f>
        <v/>
      </c>
      <c r="E58" s="11">
        <f>'YBN Group P&amp;L'!$AA60</f>
        <v/>
      </c>
      <c r="F58" s="11">
        <f>'HAB P&amp;L'!$AA60</f>
        <v/>
      </c>
      <c r="G58" s="11">
        <f>SUM('SALT P&amp;L'!O60:T60)</f>
        <v/>
      </c>
      <c r="H58" s="11">
        <f>'Moe2 P&amp;L'!$AA60</f>
        <v/>
      </c>
      <c r="I58" s="22">
        <f>SUM(B58:H58)</f>
        <v/>
      </c>
      <c r="J58" s="11">
        <f>'KNL GROUP P&amp;L'!$AB60</f>
        <v/>
      </c>
      <c r="K58" s="11">
        <f>C58</f>
        <v/>
      </c>
      <c r="L58" s="11">
        <f>'YBHN GROUP P&amp;L'!$AB60</f>
        <v/>
      </c>
      <c r="M58" s="11">
        <f>'YBN Group P&amp;L'!$AB60</f>
        <v/>
      </c>
      <c r="N58" s="11">
        <f>'HAB P&amp;L'!$AB60</f>
        <v/>
      </c>
      <c r="O58" s="11">
        <f>G58</f>
        <v/>
      </c>
      <c r="P58" s="11">
        <f>'Moe2 P&amp;L'!$AB60</f>
        <v/>
      </c>
      <c r="Q58" s="22">
        <f>SUM(J58:P58)</f>
        <v/>
      </c>
    </row>
    <row r="59">
      <c r="A59" s="14" t="inlineStr">
        <is>
          <t>Miscellaneous</t>
        </is>
      </c>
      <c r="B59" s="11">
        <f>'KNL GROUP P&amp;L'!$AA61</f>
        <v/>
      </c>
      <c r="C59" s="11">
        <f>SUM('CCL GROUP P&amp;L'!O61:T61)</f>
        <v/>
      </c>
      <c r="D59" s="11">
        <f>'YBHN GROUP P&amp;L'!$AA61</f>
        <v/>
      </c>
      <c r="E59" s="11">
        <f>'YBN Group P&amp;L'!$AA61</f>
        <v/>
      </c>
      <c r="F59" s="11">
        <f>'HAB P&amp;L'!$AA61</f>
        <v/>
      </c>
      <c r="G59" s="11">
        <f>SUM('SALT P&amp;L'!O61:T61)</f>
        <v/>
      </c>
      <c r="H59" s="11">
        <f>'Moe2 P&amp;L'!$AA61</f>
        <v/>
      </c>
      <c r="I59" s="22">
        <f>SUM(B59:H59)</f>
        <v/>
      </c>
      <c r="J59" s="11">
        <f>'KNL GROUP P&amp;L'!$AB61</f>
        <v/>
      </c>
      <c r="K59" s="11">
        <f>C59</f>
        <v/>
      </c>
      <c r="L59" s="11">
        <f>'YBHN GROUP P&amp;L'!$AB61</f>
        <v/>
      </c>
      <c r="M59" s="11">
        <f>'YBN Group P&amp;L'!$AB61</f>
        <v/>
      </c>
      <c r="N59" s="11">
        <f>'HAB P&amp;L'!$AB61</f>
        <v/>
      </c>
      <c r="O59" s="11">
        <f>G59</f>
        <v/>
      </c>
      <c r="P59" s="11">
        <f>'Moe2 P&amp;L'!$AB61</f>
        <v/>
      </c>
      <c r="Q59" s="22">
        <f>SUM(J59:P59)</f>
        <v/>
      </c>
    </row>
    <row r="60">
      <c r="A60" s="14" t="inlineStr">
        <is>
          <t>Motor &amp; Travel</t>
        </is>
      </c>
      <c r="B60" s="11">
        <f>'KNL GROUP P&amp;L'!$AA62</f>
        <v/>
      </c>
      <c r="C60" s="11">
        <f>SUM('CCL GROUP P&amp;L'!O62:T62)</f>
        <v/>
      </c>
      <c r="D60" s="11">
        <f>'YBHN GROUP P&amp;L'!$AA62</f>
        <v/>
      </c>
      <c r="E60" s="11">
        <f>'YBN Group P&amp;L'!$AA62</f>
        <v/>
      </c>
      <c r="F60" s="11">
        <f>'HAB P&amp;L'!$AA62</f>
        <v/>
      </c>
      <c r="G60" s="11">
        <f>SUM('SALT P&amp;L'!O62:T62)</f>
        <v/>
      </c>
      <c r="H60" s="11">
        <f>'Moe2 P&amp;L'!$AA62</f>
        <v/>
      </c>
      <c r="I60" s="22">
        <f>SUM(B60:H60)</f>
        <v/>
      </c>
      <c r="J60" s="11">
        <f>'KNL GROUP P&amp;L'!$AB62</f>
        <v/>
      </c>
      <c r="K60" s="11">
        <f>C60</f>
        <v/>
      </c>
      <c r="L60" s="11">
        <f>'YBHN GROUP P&amp;L'!$AB62</f>
        <v/>
      </c>
      <c r="M60" s="11">
        <f>'YBN Group P&amp;L'!$AB62</f>
        <v/>
      </c>
      <c r="N60" s="11">
        <f>'HAB P&amp;L'!$AB62</f>
        <v/>
      </c>
      <c r="O60" s="11">
        <f>G60</f>
        <v/>
      </c>
      <c r="P60" s="11">
        <f>'Moe2 P&amp;L'!$AB62</f>
        <v/>
      </c>
      <c r="Q60" s="22">
        <f>SUM(J60:P60)</f>
        <v/>
      </c>
    </row>
    <row r="61">
      <c r="A61" s="14" t="inlineStr">
        <is>
          <t>Motor Insurance</t>
        </is>
      </c>
      <c r="B61" s="11">
        <f>'KNL GROUP P&amp;L'!$AA63</f>
        <v/>
      </c>
      <c r="C61" s="11">
        <f>SUM('CCL GROUP P&amp;L'!O63:T63)</f>
        <v/>
      </c>
      <c r="D61" s="11">
        <f>'YBHN GROUP P&amp;L'!$AA63</f>
        <v/>
      </c>
      <c r="E61" s="11">
        <f>'YBN Group P&amp;L'!$AA63</f>
        <v/>
      </c>
      <c r="F61" s="11">
        <f>'HAB P&amp;L'!$AA63</f>
        <v/>
      </c>
      <c r="G61" s="11">
        <f>SUM('SALT P&amp;L'!O63:T63)</f>
        <v/>
      </c>
      <c r="H61" s="11">
        <f>'Moe2 P&amp;L'!$AA63</f>
        <v/>
      </c>
      <c r="I61" s="22">
        <f>SUM(B61:H61)</f>
        <v/>
      </c>
      <c r="J61" s="11">
        <f>'KNL GROUP P&amp;L'!$AB63</f>
        <v/>
      </c>
      <c r="K61" s="11">
        <f>C61</f>
        <v/>
      </c>
      <c r="L61" s="11">
        <f>'YBHN GROUP P&amp;L'!$AB63</f>
        <v/>
      </c>
      <c r="M61" s="11">
        <f>'YBN Group P&amp;L'!$AB63</f>
        <v/>
      </c>
      <c r="N61" s="11">
        <f>'HAB P&amp;L'!$AB63</f>
        <v/>
      </c>
      <c r="O61" s="11">
        <f>G61</f>
        <v/>
      </c>
      <c r="P61" s="11">
        <f>'Moe2 P&amp;L'!$AB63</f>
        <v/>
      </c>
      <c r="Q61" s="22">
        <f>SUM(J61:P61)</f>
        <v/>
      </c>
    </row>
    <row r="62">
      <c r="A62" s="14" t="inlineStr">
        <is>
          <t>Publications</t>
        </is>
      </c>
      <c r="B62" s="11">
        <f>'KNL GROUP P&amp;L'!$AA64</f>
        <v/>
      </c>
      <c r="C62" s="11">
        <f>SUM('CCL GROUP P&amp;L'!O64:T64)</f>
        <v/>
      </c>
      <c r="D62" s="11">
        <f>'YBHN GROUP P&amp;L'!$AA64</f>
        <v/>
      </c>
      <c r="E62" s="11">
        <f>'YBN Group P&amp;L'!$AA64</f>
        <v/>
      </c>
      <c r="F62" s="11">
        <f>'HAB P&amp;L'!$AA64</f>
        <v/>
      </c>
      <c r="G62" s="11">
        <f>SUM('SALT P&amp;L'!O64:T64)</f>
        <v/>
      </c>
      <c r="H62" s="11">
        <f>'Moe2 P&amp;L'!$AA64</f>
        <v/>
      </c>
      <c r="I62" s="22">
        <f>SUM(B62:H62)</f>
        <v/>
      </c>
      <c r="J62" s="11">
        <f>'KNL GROUP P&amp;L'!$AB64</f>
        <v/>
      </c>
      <c r="K62" s="11">
        <f>C62</f>
        <v/>
      </c>
      <c r="L62" s="11">
        <f>'YBHN GROUP P&amp;L'!$AB64</f>
        <v/>
      </c>
      <c r="M62" s="11">
        <f>'YBN Group P&amp;L'!$AB64</f>
        <v/>
      </c>
      <c r="N62" s="11">
        <f>'HAB P&amp;L'!$AB64</f>
        <v/>
      </c>
      <c r="O62" s="11">
        <f>G62</f>
        <v/>
      </c>
      <c r="P62" s="11">
        <f>'Moe2 P&amp;L'!$AB64</f>
        <v/>
      </c>
      <c r="Q62" s="22">
        <f>SUM(J62:P62)</f>
        <v/>
      </c>
    </row>
    <row r="63">
      <c r="A63" s="14" t="inlineStr">
        <is>
          <t>Audit</t>
        </is>
      </c>
      <c r="B63" s="11">
        <f>'KNL GROUP P&amp;L'!$AA65</f>
        <v/>
      </c>
      <c r="C63" s="11">
        <f>SUM('CCL GROUP P&amp;L'!O65:T65)</f>
        <v/>
      </c>
      <c r="D63" s="11">
        <f>'YBHN GROUP P&amp;L'!$AA65</f>
        <v/>
      </c>
      <c r="E63" s="11">
        <f>'YBN Group P&amp;L'!$AA65</f>
        <v/>
      </c>
      <c r="F63" s="11">
        <f>'HAB P&amp;L'!$AA65</f>
        <v/>
      </c>
      <c r="G63" s="11">
        <f>SUM('SALT P&amp;L'!O65:T65)</f>
        <v/>
      </c>
      <c r="H63" s="11">
        <f>'Moe2 P&amp;L'!$AA65</f>
        <v/>
      </c>
      <c r="I63" s="22">
        <f>SUM(B63:H63)</f>
        <v/>
      </c>
      <c r="J63" s="11">
        <f>'KNL GROUP P&amp;L'!$AB65</f>
        <v/>
      </c>
      <c r="K63" s="11">
        <f>C63</f>
        <v/>
      </c>
      <c r="L63" s="11">
        <f>'YBHN GROUP P&amp;L'!$AB65</f>
        <v/>
      </c>
      <c r="M63" s="11">
        <f>'YBN Group P&amp;L'!$AB65</f>
        <v/>
      </c>
      <c r="N63" s="11">
        <f>'HAB P&amp;L'!$AB65</f>
        <v/>
      </c>
      <c r="O63" s="11">
        <f>G63</f>
        <v/>
      </c>
      <c r="P63" s="11">
        <f>'Moe2 P&amp;L'!$AB65</f>
        <v/>
      </c>
      <c r="Q63" s="22">
        <f>SUM(J63:P63)</f>
        <v/>
      </c>
    </row>
    <row r="64">
      <c r="A64" s="14" t="inlineStr">
        <is>
          <t>Accountancy</t>
        </is>
      </c>
      <c r="B64" s="11">
        <f>'KNL GROUP P&amp;L'!$AA66</f>
        <v/>
      </c>
      <c r="C64" s="11">
        <f>SUM('CCL GROUP P&amp;L'!O66:T66)</f>
        <v/>
      </c>
      <c r="D64" s="11">
        <f>'YBHN GROUP P&amp;L'!$AA66</f>
        <v/>
      </c>
      <c r="E64" s="11">
        <f>'YBN Group P&amp;L'!$AA66</f>
        <v/>
      </c>
      <c r="F64" s="11">
        <f>'HAB P&amp;L'!$AA66</f>
        <v/>
      </c>
      <c r="G64" s="11">
        <f>SUM('SALT P&amp;L'!O66:T66)</f>
        <v/>
      </c>
      <c r="H64" s="11">
        <f>'Moe2 P&amp;L'!$AA66</f>
        <v/>
      </c>
      <c r="I64" s="22">
        <f>SUM(B64:H64)</f>
        <v/>
      </c>
      <c r="J64" s="11">
        <f>'KNL GROUP P&amp;L'!$AB66</f>
        <v/>
      </c>
      <c r="K64" s="11">
        <f>C64</f>
        <v/>
      </c>
      <c r="L64" s="11">
        <f>'YBHN GROUP P&amp;L'!$AB66</f>
        <v/>
      </c>
      <c r="M64" s="11">
        <f>'YBN Group P&amp;L'!$AB66</f>
        <v/>
      </c>
      <c r="N64" s="11">
        <f>'HAB P&amp;L'!$AB66</f>
        <v/>
      </c>
      <c r="O64" s="11">
        <f>G64</f>
        <v/>
      </c>
      <c r="P64" s="11">
        <f>'Moe2 P&amp;L'!$AB66</f>
        <v/>
      </c>
      <c r="Q64" s="22">
        <f>SUM(J64:P64)</f>
        <v/>
      </c>
    </row>
    <row r="65">
      <c r="A65" s="14" t="inlineStr">
        <is>
          <t>Proffessional Fees</t>
        </is>
      </c>
      <c r="B65" s="11">
        <f>'KNL GROUP P&amp;L'!$AA67</f>
        <v/>
      </c>
      <c r="C65" s="11">
        <f>SUM('CCL GROUP P&amp;L'!O67:T67)</f>
        <v/>
      </c>
      <c r="D65" s="11">
        <f>'YBHN GROUP P&amp;L'!$AA67</f>
        <v/>
      </c>
      <c r="E65" s="11">
        <f>'YBN Group P&amp;L'!$AA67</f>
        <v/>
      </c>
      <c r="F65" s="11">
        <f>'HAB P&amp;L'!$AA67</f>
        <v/>
      </c>
      <c r="G65" s="11">
        <f>SUM('SALT P&amp;L'!O67:T67)</f>
        <v/>
      </c>
      <c r="H65" s="11">
        <f>'Moe2 P&amp;L'!$AA67</f>
        <v/>
      </c>
      <c r="I65" s="22">
        <f>SUM(B65:H65)</f>
        <v/>
      </c>
      <c r="J65" s="11">
        <f>'KNL GROUP P&amp;L'!$AB67</f>
        <v/>
      </c>
      <c r="K65" s="11">
        <f>C65</f>
        <v/>
      </c>
      <c r="L65" s="11">
        <f>'YBHN GROUP P&amp;L'!$AB67</f>
        <v/>
      </c>
      <c r="M65" s="11">
        <f>'YBN Group P&amp;L'!$AB67</f>
        <v/>
      </c>
      <c r="N65" s="11">
        <f>'HAB P&amp;L'!$AB67</f>
        <v/>
      </c>
      <c r="O65" s="11">
        <f>G65</f>
        <v/>
      </c>
      <c r="P65" s="11">
        <f>'Moe2 P&amp;L'!$AB67</f>
        <v/>
      </c>
      <c r="Q65" s="22">
        <f>SUM(J65:P65)</f>
        <v/>
      </c>
    </row>
    <row r="66" ht="15.75" customHeight="1" s="393" thickBot="1">
      <c r="A66" s="14" t="inlineStr">
        <is>
          <t>Finance Costs</t>
        </is>
      </c>
      <c r="B66" s="11">
        <f>'KNL GROUP P&amp;L'!$AA68</f>
        <v/>
      </c>
      <c r="C66" s="11">
        <f>SUM('CCL GROUP P&amp;L'!O68:T68)</f>
        <v/>
      </c>
      <c r="D66" s="11">
        <f>'YBHN GROUP P&amp;L'!$AA68</f>
        <v/>
      </c>
      <c r="E66" s="11">
        <f>'YBN Group P&amp;L'!$AA68</f>
        <v/>
      </c>
      <c r="F66" s="11">
        <f>'HAB P&amp;L'!$AA68</f>
        <v/>
      </c>
      <c r="G66" s="11">
        <f>SUM('SALT P&amp;L'!O68:T68)</f>
        <v/>
      </c>
      <c r="H66" s="11">
        <f>'Moe2 P&amp;L'!$AA68</f>
        <v/>
      </c>
      <c r="I66" s="22">
        <f>SUM(B66:H66)</f>
        <v/>
      </c>
      <c r="J66" s="11">
        <f>'KNL GROUP P&amp;L'!$AB68</f>
        <v/>
      </c>
      <c r="K66" s="11">
        <f>C66</f>
        <v/>
      </c>
      <c r="L66" s="11">
        <f>'YBHN GROUP P&amp;L'!$AB68</f>
        <v/>
      </c>
      <c r="M66" s="11">
        <f>'YBN Group P&amp;L'!$AB68</f>
        <v/>
      </c>
      <c r="N66" s="11">
        <f>'HAB P&amp;L'!$AB68</f>
        <v/>
      </c>
      <c r="O66" s="11">
        <f>G66</f>
        <v/>
      </c>
      <c r="P66" s="11">
        <f>'Moe2 P&amp;L'!$AB68</f>
        <v/>
      </c>
      <c r="Q66" s="22">
        <f>SUM(J66:P66)</f>
        <v/>
      </c>
    </row>
    <row r="67" ht="15.75" customHeight="1" s="393" thickBot="1">
      <c r="A67" s="13" t="inlineStr">
        <is>
          <t>Total Overheads</t>
        </is>
      </c>
      <c r="B67" s="12">
        <f>SUM(B51:B66)</f>
        <v/>
      </c>
      <c r="C67" s="12">
        <f>SUM(C51:C66)</f>
        <v/>
      </c>
      <c r="D67" s="12">
        <f>SUM(D51:D66)</f>
        <v/>
      </c>
      <c r="E67" s="12">
        <f>SUM(E51:E66)</f>
        <v/>
      </c>
      <c r="F67" s="12">
        <f>SUM(F51:F66)</f>
        <v/>
      </c>
      <c r="G67" s="12">
        <f>SUM(G51:G66)</f>
        <v/>
      </c>
      <c r="H67" s="12">
        <f>SUM(H51:H66)</f>
        <v/>
      </c>
      <c r="I67" s="23">
        <f>SUM(B67:H67)</f>
        <v/>
      </c>
      <c r="J67" s="12">
        <f>SUM(J51:J66)</f>
        <v/>
      </c>
      <c r="K67" s="12">
        <f>SUM(K51:K66)</f>
        <v/>
      </c>
      <c r="L67" s="12">
        <f>SUM(L51:L66)</f>
        <v/>
      </c>
      <c r="M67" s="12">
        <f>SUM(M51:M66)</f>
        <v/>
      </c>
      <c r="N67" s="12">
        <f>SUM(N51:N66)</f>
        <v/>
      </c>
      <c r="O67" s="12">
        <f>SUM(O51:O66)</f>
        <v/>
      </c>
      <c r="P67" s="12">
        <f>SUM(P51:P66)</f>
        <v/>
      </c>
      <c r="Q67" s="23">
        <f>SUM(J67:P67)</f>
        <v/>
      </c>
      <c r="S67" s="312" t="inlineStr">
        <is>
          <t>CHECK</t>
        </is>
      </c>
      <c r="T67" s="312" t="n"/>
      <c r="U67" s="312" t="n"/>
    </row>
    <row r="68">
      <c r="A68" s="17" t="inlineStr">
        <is>
          <t>EBITDA</t>
        </is>
      </c>
      <c r="B68" s="18">
        <f>B48-B67</f>
        <v/>
      </c>
      <c r="C68" s="18">
        <f>C48-C67</f>
        <v/>
      </c>
      <c r="D68" s="18">
        <f>D48-D67</f>
        <v/>
      </c>
      <c r="E68" s="18">
        <f>E48-E67</f>
        <v/>
      </c>
      <c r="F68" s="18">
        <f>F48-F67</f>
        <v/>
      </c>
      <c r="G68" s="18">
        <f>G48-G67</f>
        <v/>
      </c>
      <c r="H68" s="18">
        <f>H48-H67</f>
        <v/>
      </c>
      <c r="I68" s="18">
        <f>I48-I67</f>
        <v/>
      </c>
      <c r="J68" s="18">
        <f>J48-J67</f>
        <v/>
      </c>
      <c r="K68" s="18">
        <f>K48-K67</f>
        <v/>
      </c>
      <c r="L68" s="18">
        <f>L48-L67</f>
        <v/>
      </c>
      <c r="M68" s="18">
        <f>M48-M67</f>
        <v/>
      </c>
      <c r="N68" s="18">
        <f>N48-N67</f>
        <v/>
      </c>
      <c r="O68" s="18">
        <f>O48-O67</f>
        <v/>
      </c>
      <c r="P68" s="18">
        <f>P48-P67</f>
        <v/>
      </c>
      <c r="Q68" s="38">
        <f>SUM(J68:P68)</f>
        <v/>
      </c>
      <c r="S68" s="445">
        <f>Q68-'GROUP TOTALS MONTHLY P&amp;L'!AM70</f>
        <v/>
      </c>
      <c r="T68" s="312" t="inlineStr">
        <is>
          <t>Diff to Group Total P&amp;L</t>
        </is>
      </c>
      <c r="U68" s="312" t="n"/>
    </row>
    <row r="69">
      <c r="O69" s="4">
        <f>G69</f>
        <v/>
      </c>
      <c r="S69" s="4" t="inlineStr">
        <is>
          <t>Bank charges on CCL &amp; SALT?</t>
        </is>
      </c>
    </row>
    <row r="70">
      <c r="A70" s="14" t="n"/>
    </row>
    <row r="71">
      <c r="A71" s="14" t="n"/>
    </row>
    <row r="72">
      <c r="A72" s="14" t="n"/>
    </row>
    <row r="73" customFormat="1" s="35">
      <c r="A73" s="391" t="n"/>
    </row>
    <row r="74">
      <c r="A74" s="14" t="n"/>
    </row>
    <row r="75">
      <c r="A75" s="14"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8.xml><?xml version="1.0" encoding="utf-8"?>
<worksheet xmlns="http://schemas.openxmlformats.org/spreadsheetml/2006/main">
  <sheetPr>
    <tabColor rgb="FF7030A0"/>
    <outlinePr summaryBelow="1" summaryRight="1"/>
    <pageSetUpPr/>
  </sheetPr>
  <dimension ref="A1:AP99"/>
  <sheetViews>
    <sheetView topLeftCell="S23" zoomScale="70" zoomScaleNormal="70" workbookViewId="0">
      <selection activeCell="AC53" sqref="AC53"/>
    </sheetView>
  </sheetViews>
  <sheetFormatPr baseColWidth="8" defaultColWidth="9.140625" defaultRowHeight="15"/>
  <cols>
    <col width="28.85546875" customWidth="1" style="4" min="1" max="1"/>
    <col width="13.5703125" bestFit="1" customWidth="1" style="4" min="2" max="2"/>
    <col width="11" customWidth="1" style="4" min="3" max="3"/>
    <col width="12" bestFit="1" customWidth="1" style="4" min="4" max="4"/>
    <col width="11.5703125" bestFit="1" customWidth="1" style="4" min="5" max="5"/>
    <col width="11.140625" bestFit="1" customWidth="1" style="4" min="6" max="6"/>
    <col width="12" bestFit="1" customWidth="1" style="4" min="7" max="8"/>
    <col width="11" customWidth="1" style="4" min="9" max="9"/>
    <col width="11.7109375" bestFit="1" customWidth="1" style="4" min="10" max="10"/>
    <col width="11" customWidth="1" style="4" min="11" max="11"/>
    <col width="12" bestFit="1" customWidth="1" style="4" min="12" max="13"/>
    <col width="18.28515625" bestFit="1" customWidth="1" style="4" min="14" max="14"/>
    <col width="13.7109375" bestFit="1" customWidth="1" style="4" min="15" max="21"/>
    <col width="12.85546875" bestFit="1" customWidth="1" style="4" min="22" max="22"/>
    <col width="11.7109375" customWidth="1" style="4" min="23" max="25"/>
    <col width="12.85546875" bestFit="1" customWidth="1" style="4" min="26" max="26"/>
    <col width="14.28515625" bestFit="1" customWidth="1" style="4" min="27" max="27"/>
    <col width="14.42578125" bestFit="1" customWidth="1" style="4" min="28" max="29"/>
    <col width="12.85546875" bestFit="1" customWidth="1" style="4" min="30" max="34"/>
    <col width="11.7109375" customWidth="1" style="4" min="35" max="35"/>
    <col width="14.85546875" bestFit="1" customWidth="1" style="4" min="36" max="36"/>
    <col width="15.28515625" bestFit="1" customWidth="1" style="4" min="37" max="37"/>
    <col width="14.42578125" bestFit="1" customWidth="1" style="4" min="38" max="38"/>
    <col width="14.85546875" bestFit="1" customWidth="1" style="4" min="39" max="39"/>
    <col width="5.7109375" customWidth="1" style="4" min="40" max="40"/>
    <col width="14.85546875" bestFit="1" customWidth="1" style="4" min="41" max="42"/>
    <col width="9.140625" customWidth="1" style="4" min="43" max="43"/>
    <col width="9.140625" customWidth="1" style="4" min="44" max="16384"/>
  </cols>
  <sheetData>
    <row r="1" ht="18.75" customHeight="1" s="393" thickBot="1">
      <c r="A1" s="30" t="inlineStr">
        <is>
          <t>Group Totals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7" t="n"/>
      <c r="W1" s="77" t="n"/>
      <c r="X1" s="77" t="n"/>
      <c r="Y1" s="77" t="n"/>
      <c r="Z1" s="77" t="n"/>
      <c r="AA1" s="75" t="n"/>
      <c r="AB1" s="75" t="n"/>
      <c r="AC1" s="333" t="n">
        <v>2027</v>
      </c>
      <c r="AD1" s="77" t="inlineStr">
        <is>
          <t>NOT COMPLETED - STRETCHED FUNDING INCOMING- NEEDS REVIEW</t>
        </is>
      </c>
      <c r="AE1" s="77" t="n"/>
      <c r="AF1" s="77" t="n"/>
      <c r="AG1" s="77" t="n"/>
      <c r="AH1" s="77" t="n"/>
      <c r="AJ1" s="79" t="inlineStr">
        <is>
          <t>Q1</t>
        </is>
      </c>
      <c r="AK1" s="80" t="inlineStr">
        <is>
          <t>Q2</t>
        </is>
      </c>
      <c r="AL1" s="80" t="inlineStr">
        <is>
          <t>Q3</t>
        </is>
      </c>
      <c r="AM1" s="79" t="inlineStr">
        <is>
          <t>Q4</t>
        </is>
      </c>
      <c r="AN1" s="321" t="n"/>
      <c r="AO1" s="334" t="inlineStr">
        <is>
          <t>FY27 Q1</t>
        </is>
      </c>
      <c r="AP1" s="334" t="inlineStr">
        <is>
          <t>FY27 Q2</t>
        </is>
      </c>
    </row>
    <row r="2" ht="30"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57" t="inlineStr">
        <is>
          <t xml:space="preserve">12 Month Rolling Total </t>
        </is>
      </c>
      <c r="AN2" s="88" t="n"/>
      <c r="AO2" s="335" t="inlineStr">
        <is>
          <t xml:space="preserve">12 Month Rolling Total </t>
        </is>
      </c>
      <c r="AP2" s="335" t="inlineStr">
        <is>
          <t xml:space="preserve">13 Month Rolling Total </t>
        </is>
      </c>
    </row>
    <row r="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19" t="n"/>
      <c r="AO3" s="336" t="n"/>
      <c r="AP3" s="336" t="n"/>
    </row>
    <row r="4">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20" t="n"/>
      <c r="AN4" s="7" t="n"/>
      <c r="AO4" s="337" t="n"/>
      <c r="AP4" s="337"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20" t="n"/>
      <c r="AN5" s="7" t="n"/>
      <c r="AO5" s="337" t="n"/>
      <c r="AP5" s="337"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21" t="n"/>
      <c r="AN6" s="9" t="n"/>
      <c r="AO6" s="338" t="n"/>
      <c r="AP6" s="338"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20" t="n"/>
      <c r="AN7" s="7" t="n"/>
      <c r="AO7" s="337" t="n"/>
      <c r="AP7" s="337" t="n"/>
    </row>
    <row r="8">
      <c r="A8" s="14" t="inlineStr">
        <is>
          <t>Fee Income Regular</t>
        </is>
      </c>
      <c r="B8" s="64" t="n">
        <v>647715.77</v>
      </c>
      <c r="C8" s="64" t="n">
        <v>594448.1800000001</v>
      </c>
      <c r="D8" s="64" t="n">
        <v>695801.55</v>
      </c>
      <c r="E8" s="64" t="n">
        <v>784658.2799999998</v>
      </c>
      <c r="F8" s="64" t="n">
        <v>675656.28</v>
      </c>
      <c r="G8" s="64" t="n">
        <v>654597.29</v>
      </c>
      <c r="H8" s="64" t="n">
        <v>849228.45</v>
      </c>
      <c r="I8" s="64" t="n">
        <v>716505.1899999999</v>
      </c>
      <c r="J8" s="64" t="n">
        <v>551179.66</v>
      </c>
      <c r="K8" s="64" t="n">
        <v>547817.34</v>
      </c>
      <c r="L8" s="64" t="n">
        <v>484059.63</v>
      </c>
      <c r="M8" s="64" t="n">
        <v>655079.4399999999</v>
      </c>
      <c r="N8" s="22">
        <f>SUM(B8:M8)</f>
        <v/>
      </c>
      <c r="O8" s="11">
        <f>-SUMIF('Group TB '!$R:$R,'GROUP TOTALS MONTHLY P&amp;L'!$A8,'Group TB '!C:C)</f>
        <v/>
      </c>
      <c r="P8" s="11">
        <f>-SUMIF('Group TB '!$R:$R,'GROUP TOTALS MONTHLY P&amp;L'!$A8,'Group TB '!D:D)</f>
        <v/>
      </c>
      <c r="Q8" s="11">
        <f>-SUMIF('Group TB '!$R:$R,'GROUP TOTALS MONTHLY P&amp;L'!$A8,'Group TB '!E:E)</f>
        <v/>
      </c>
      <c r="R8" s="11">
        <f>-SUMIF('Group TB '!$R:$R,'GROUP TOTALS MONTHLY P&amp;L'!$A8,'Group TB '!F:F)</f>
        <v/>
      </c>
      <c r="S8" s="11">
        <f>-SUMIF('Group TB '!$R:$R,'GROUP TOTALS MONTHLY P&amp;L'!$A8,'Group TB '!G:G)</f>
        <v/>
      </c>
      <c r="T8" s="11">
        <f>-SUMIF('Group TB '!$R:$R,'GROUP TOTALS MONTHLY P&amp;L'!$A8,'Group TB '!H:H)</f>
        <v/>
      </c>
      <c r="U8" s="11">
        <f>-SUMIF('Group TB '!$R:$R,'GROUP TOTALS MONTHLY P&amp;L'!$A8,'Group TB '!I:I)</f>
        <v/>
      </c>
      <c r="V8" s="51">
        <f>'KNL GROUP P&amp;L'!V8+'CCL GROUP P&amp;L'!V8+'YBHN GROUP P&amp;L'!V8+'YBN Group P&amp;L'!V8+'HAB P&amp;L'!V8+'Moe2 P&amp;L'!V8</f>
        <v/>
      </c>
      <c r="W8" s="51">
        <f>'KNL GROUP P&amp;L'!W8+'CCL GROUP P&amp;L'!W8+'YBHN GROUP P&amp;L'!W8+'YBN Group P&amp;L'!W8+'HAB P&amp;L'!W8+'Moe2 P&amp;L'!W8</f>
        <v/>
      </c>
      <c r="X8" s="51">
        <f>'KNL GROUP P&amp;L'!X8+'CCL GROUP P&amp;L'!X8+'YBHN GROUP P&amp;L'!X8+'YBN Group P&amp;L'!X8+'HAB P&amp;L'!X8+'Moe2 P&amp;L'!X8</f>
        <v/>
      </c>
      <c r="Y8" s="51">
        <f>'KNL GROUP P&amp;L'!Y8+'CCL GROUP P&amp;L'!Y8+'YBHN GROUP P&amp;L'!Y8+'YBN Group P&amp;L'!Y8+'HAB P&amp;L'!Y8+'Moe2 P&amp;L'!Y8</f>
        <v/>
      </c>
      <c r="Z8" s="51">
        <f>'KNL GROUP P&amp;L'!Z8+'CCL GROUP P&amp;L'!Z8+'YBHN GROUP P&amp;L'!Z8+'YBN Group P&amp;L'!Z8+'HAB P&amp;L'!Z8+'Moe2 P&amp;L'!Z8</f>
        <v/>
      </c>
      <c r="AA8" s="22">
        <f>SUM(O8:U8)</f>
        <v/>
      </c>
      <c r="AB8" s="22">
        <f>SUM(O8:Z8)</f>
        <v/>
      </c>
      <c r="AC8" s="51">
        <f>'KNL GROUP P&amp;L'!AC8+'CCL GROUP P&amp;L'!AC8+'YBHN GROUP P&amp;L'!AC8+'YBN Group P&amp;L'!AC8+'HAB P&amp;L'!AC8+'Moe2 P&amp;L'!AC8</f>
        <v/>
      </c>
      <c r="AD8" s="51">
        <f>'KNL GROUP P&amp;L'!AD8+'CCL GROUP P&amp;L'!AD8+'YBHN GROUP P&amp;L'!AD8+'YBN Group P&amp;L'!AD8+'HAB P&amp;L'!AD8+'Moe2 P&amp;L'!AD8</f>
        <v/>
      </c>
      <c r="AE8" s="51">
        <f>'KNL GROUP P&amp;L'!AE8+'CCL GROUP P&amp;L'!AE8+'YBHN GROUP P&amp;L'!AE8+'YBN Group P&amp;L'!AE8+'HAB P&amp;L'!AE8+'Moe2 P&amp;L'!AE8</f>
        <v/>
      </c>
      <c r="AF8" s="51">
        <f>'KNL GROUP P&amp;L'!AF8+'CCL GROUP P&amp;L'!AF8+'YBHN GROUP P&amp;L'!AF8+'YBN Group P&amp;L'!AF8+'HAB P&amp;L'!AF8+'Moe2 P&amp;L'!AF8</f>
        <v/>
      </c>
      <c r="AG8" s="51">
        <f>'KNL GROUP P&amp;L'!AG8+'CCL GROUP P&amp;L'!AG8+'YBHN GROUP P&amp;L'!AG8+'YBN Group P&amp;L'!AG8+'HAB P&amp;L'!AG8+'Moe2 P&amp;L'!AG8</f>
        <v/>
      </c>
      <c r="AH8" s="51">
        <f>'KNL GROUP P&amp;L'!AH8+'CCL GROUP P&amp;L'!AH8+'YBHN GROUP P&amp;L'!AH8+'YBN Group P&amp;L'!AH8+'HAB P&amp;L'!AH8+'Moe2 P&amp;L'!AH8</f>
        <v/>
      </c>
      <c r="AJ8" s="22">
        <f>SUM(E8:Q8)-$N8</f>
        <v/>
      </c>
      <c r="AK8" s="22">
        <f>SUM(H8:T8)-$N8</f>
        <v/>
      </c>
      <c r="AL8" s="22">
        <f>SUM(K8:W8)-$N8</f>
        <v/>
      </c>
      <c r="AM8" s="22">
        <f>SUM(N8:Z8)-$N8</f>
        <v/>
      </c>
      <c r="AN8" s="56" t="n"/>
      <c r="AO8" s="339">
        <f>SUM(AC8:AE8)+SUM(R8:Z8)</f>
        <v/>
      </c>
      <c r="AP8" s="339">
        <f>SUM(AC8:AH8)+SUM(U8:Z8)</f>
        <v/>
      </c>
    </row>
    <row r="9">
      <c r="A9" s="14" t="inlineStr">
        <is>
          <t>EEEF Embeded</t>
        </is>
      </c>
      <c r="B9" s="64" t="n">
        <v>212506</v>
      </c>
      <c r="C9" s="64" t="n">
        <v>307925.86</v>
      </c>
      <c r="D9" s="64" t="n">
        <v>375959.43</v>
      </c>
      <c r="E9" s="64" t="n">
        <v>178590.14</v>
      </c>
      <c r="F9" s="64" t="n">
        <v>178590.06</v>
      </c>
      <c r="G9" s="64" t="n">
        <v>323527.77</v>
      </c>
      <c r="H9" s="64" t="n">
        <v>437878.41</v>
      </c>
      <c r="I9" s="64" t="n">
        <v>0</v>
      </c>
      <c r="J9" s="64" t="n">
        <v>209701.09</v>
      </c>
      <c r="K9" s="64" t="n">
        <v>247373.69</v>
      </c>
      <c r="L9" s="64" t="n">
        <v>461711.13</v>
      </c>
      <c r="M9" s="64" t="n">
        <v>507534.39</v>
      </c>
      <c r="N9" s="22">
        <f>SUM(B9:M9)</f>
        <v/>
      </c>
      <c r="O9" s="11">
        <f>-SUMIF('Group TB '!$R:$R,'GROUP TOTALS MONTHLY P&amp;L'!$A9,'Group TB '!C:C)</f>
        <v/>
      </c>
      <c r="P9" s="11">
        <f>-SUMIF('Group TB '!$R:$R,'GROUP TOTALS MONTHLY P&amp;L'!$A9,'Group TB '!D:D)</f>
        <v/>
      </c>
      <c r="Q9" s="11">
        <f>-SUMIF('Group TB '!$R:$R,'GROUP TOTALS MONTHLY P&amp;L'!$A9,'Group TB '!E:E)</f>
        <v/>
      </c>
      <c r="R9" s="11">
        <f>-SUMIF('Group TB '!$R:$R,'GROUP TOTALS MONTHLY P&amp;L'!$A9,'Group TB '!F:F)</f>
        <v/>
      </c>
      <c r="S9" s="11">
        <f>-SUMIF('Group TB '!$R:$R,'GROUP TOTALS MONTHLY P&amp;L'!$A9,'Group TB '!G:G)</f>
        <v/>
      </c>
      <c r="T9" s="11">
        <f>-SUMIF('Group TB '!$R:$R,'GROUP TOTALS MONTHLY P&amp;L'!$A9,'Group TB '!H:H)</f>
        <v/>
      </c>
      <c r="U9" s="11">
        <f>-SUMIF('Group TB '!$R:$R,'GROUP TOTALS MONTHLY P&amp;L'!$A9,'Group TB '!I:I)</f>
        <v/>
      </c>
      <c r="V9" s="51">
        <f>'KNL GROUP P&amp;L'!V9+'CCL GROUP P&amp;L'!V9+'YBHN GROUP P&amp;L'!V9+'YBN Group P&amp;L'!V9+'HAB P&amp;L'!V9+'Moe2 P&amp;L'!V9</f>
        <v/>
      </c>
      <c r="W9" s="51">
        <f>'KNL GROUP P&amp;L'!W9+'CCL GROUP P&amp;L'!W9+'YBHN GROUP P&amp;L'!W9+'YBN Group P&amp;L'!W9+'HAB P&amp;L'!W9+'Moe2 P&amp;L'!W9</f>
        <v/>
      </c>
      <c r="X9" s="51">
        <f>'KNL GROUP P&amp;L'!X9+'CCL GROUP P&amp;L'!X9+'YBHN GROUP P&amp;L'!X9+'YBN Group P&amp;L'!X9+'HAB P&amp;L'!X9+'Moe2 P&amp;L'!X9</f>
        <v/>
      </c>
      <c r="Y9" s="51">
        <f>'KNL GROUP P&amp;L'!Y9+'CCL GROUP P&amp;L'!Y9+'YBHN GROUP P&amp;L'!Y9+'YBN Group P&amp;L'!Y9+'HAB P&amp;L'!Y9+'Moe2 P&amp;L'!Y9</f>
        <v/>
      </c>
      <c r="Z9" s="51">
        <f>'KNL GROUP P&amp;L'!Z9+'CCL GROUP P&amp;L'!Z9+'YBHN GROUP P&amp;L'!Z9+'YBN Group P&amp;L'!Z9+'HAB P&amp;L'!Z9+'Moe2 P&amp;L'!Z9</f>
        <v/>
      </c>
      <c r="AA9" s="22">
        <f>SUM(O9:U9)</f>
        <v/>
      </c>
      <c r="AB9" s="22">
        <f>SUM(O9:Z9)</f>
        <v/>
      </c>
      <c r="AC9" s="51">
        <f>'KNL GROUP P&amp;L'!AC9+'CCL GROUP P&amp;L'!AC9+'YBHN GROUP P&amp;L'!AC9+'YBN Group P&amp;L'!AC9+'HAB P&amp;L'!AC9+'Moe2 P&amp;L'!AC9</f>
        <v/>
      </c>
      <c r="AD9" s="51">
        <f>'KNL GROUP P&amp;L'!AD9+'CCL GROUP P&amp;L'!AD9+'YBHN GROUP P&amp;L'!AD9+'YBN Group P&amp;L'!AD9+'HAB P&amp;L'!AD9+'Moe2 P&amp;L'!AD9</f>
        <v/>
      </c>
      <c r="AE9" s="51">
        <f>'KNL GROUP P&amp;L'!AE9+'CCL GROUP P&amp;L'!AE9+'YBHN GROUP P&amp;L'!AE9+'YBN Group P&amp;L'!AE9+'HAB P&amp;L'!AE9+'Moe2 P&amp;L'!AE9</f>
        <v/>
      </c>
      <c r="AF9" s="51">
        <f>'KNL GROUP P&amp;L'!AF9+'CCL GROUP P&amp;L'!AF9+'YBHN GROUP P&amp;L'!AF9+'YBN Group P&amp;L'!AF9+'HAB P&amp;L'!AF9+'Moe2 P&amp;L'!AF9</f>
        <v/>
      </c>
      <c r="AG9" s="51">
        <f>'KNL GROUP P&amp;L'!AG9+'CCL GROUP P&amp;L'!AG9+'YBHN GROUP P&amp;L'!AG9+'YBN Group P&amp;L'!AG9+'HAB P&amp;L'!AG9+'Moe2 P&amp;L'!AG9</f>
        <v/>
      </c>
      <c r="AH9" s="51">
        <f>'KNL GROUP P&amp;L'!AH9+'CCL GROUP P&amp;L'!AH9+'YBHN GROUP P&amp;L'!AH9+'YBN Group P&amp;L'!AH9+'HAB P&amp;L'!AH9+'Moe2 P&amp;L'!AH9</f>
        <v/>
      </c>
      <c r="AJ9" s="22">
        <f>SUM(E9:Q9)-$N9</f>
        <v/>
      </c>
      <c r="AK9" s="22">
        <f>SUM(H9:T9)-$N9</f>
        <v/>
      </c>
      <c r="AL9" s="22">
        <f>SUM(K9:W9)-$N9</f>
        <v/>
      </c>
      <c r="AM9" s="22">
        <f>SUM(N9:Z9)-$N9</f>
        <v/>
      </c>
      <c r="AN9" s="56" t="n"/>
      <c r="AO9" s="339">
        <f>SUM(AC9:AE9)+SUM(R9:Z9)</f>
        <v/>
      </c>
      <c r="AP9" s="339">
        <f>SUM(AC9:AH9)+SUM(U9:Z9)</f>
        <v/>
      </c>
    </row>
    <row r="10" ht="15.75" customHeight="1" s="393" thickBot="1">
      <c r="A10" s="14" t="inlineStr">
        <is>
          <t>Other Income</t>
        </is>
      </c>
      <c r="B10" s="64" t="n">
        <v>2306.25</v>
      </c>
      <c r="C10" s="64" t="n">
        <v>950</v>
      </c>
      <c r="D10" s="64" t="n">
        <v>1785</v>
      </c>
      <c r="E10" s="64" t="n">
        <v>2573.34</v>
      </c>
      <c r="F10" s="64" t="n">
        <v>1650</v>
      </c>
      <c r="G10" s="64" t="n">
        <v>3786.01</v>
      </c>
      <c r="H10" s="64" t="n">
        <v>2072.69</v>
      </c>
      <c r="I10" s="64" t="n">
        <v>48269.93</v>
      </c>
      <c r="J10" s="64" t="n">
        <v>2050.57</v>
      </c>
      <c r="K10" s="64" t="n">
        <v>1175</v>
      </c>
      <c r="L10" s="64" t="n">
        <v>1780.24</v>
      </c>
      <c r="M10" s="64" t="n">
        <v>5624.13</v>
      </c>
      <c r="N10" s="22">
        <f>SUM(B10:M10)</f>
        <v/>
      </c>
      <c r="O10" s="11">
        <f>-SUMIF('Group TB '!$R:$R,'GROUP TOTALS MONTHLY P&amp;L'!$A10,'Group TB '!C:C)</f>
        <v/>
      </c>
      <c r="P10" s="11">
        <f>-SUMIF('Group TB '!$R:$R,'GROUP TOTALS MONTHLY P&amp;L'!$A10,'Group TB '!D:D)</f>
        <v/>
      </c>
      <c r="Q10" s="11">
        <f>-SUMIF('Group TB '!$R:$R,'GROUP TOTALS MONTHLY P&amp;L'!$A10,'Group TB '!E:E)</f>
        <v/>
      </c>
      <c r="R10" s="11">
        <f>-SUMIF('Group TB '!$R:$R,'GROUP TOTALS MONTHLY P&amp;L'!$A10,'Group TB '!F:F)</f>
        <v/>
      </c>
      <c r="S10" s="11">
        <f>-SUMIF('Group TB '!$R:$R,'GROUP TOTALS MONTHLY P&amp;L'!$A10,'Group TB '!G:G)</f>
        <v/>
      </c>
      <c r="T10" s="11">
        <f>-SUMIF('Group TB '!$R:$R,'GROUP TOTALS MONTHLY P&amp;L'!$A10,'Group TB '!H:H)</f>
        <v/>
      </c>
      <c r="U10" s="11">
        <f>-SUMIF('Group TB '!$R:$R,'GROUP TOTALS MONTHLY P&amp;L'!$A10,'Group TB '!I:I)</f>
        <v/>
      </c>
      <c r="V10" s="51">
        <f>'KNL GROUP P&amp;L'!V10+'CCL GROUP P&amp;L'!V10+'YBHN GROUP P&amp;L'!V10+'YBN Group P&amp;L'!V10+'HAB P&amp;L'!V10+'Moe2 P&amp;L'!V10</f>
        <v/>
      </c>
      <c r="W10" s="51">
        <f>'KNL GROUP P&amp;L'!W10+'CCL GROUP P&amp;L'!W10+'YBHN GROUP P&amp;L'!W10+'YBN Group P&amp;L'!W10+'HAB P&amp;L'!W10+'Moe2 P&amp;L'!W10</f>
        <v/>
      </c>
      <c r="X10" s="51">
        <f>'KNL GROUP P&amp;L'!X10+'CCL GROUP P&amp;L'!X10+'YBHN GROUP P&amp;L'!X10+'YBN Group P&amp;L'!X10+'HAB P&amp;L'!X10+'Moe2 P&amp;L'!X10</f>
        <v/>
      </c>
      <c r="Y10" s="51">
        <f>'KNL GROUP P&amp;L'!Y10+'CCL GROUP P&amp;L'!Y10+'YBHN GROUP P&amp;L'!Y10+'YBN Group P&amp;L'!Y10+'HAB P&amp;L'!Y10+'Moe2 P&amp;L'!Y10</f>
        <v/>
      </c>
      <c r="Z10" s="51">
        <f>'KNL GROUP P&amp;L'!Z10+'CCL GROUP P&amp;L'!Z10+'YBHN GROUP P&amp;L'!Z10+'YBN Group P&amp;L'!Z10+'HAB P&amp;L'!Z10+'Moe2 P&amp;L'!Z10</f>
        <v/>
      </c>
      <c r="AA10" s="22">
        <f>SUM(O10:U10)</f>
        <v/>
      </c>
      <c r="AB10" s="22">
        <f>SUM(O10:Z10)</f>
        <v/>
      </c>
      <c r="AC10" s="51">
        <f>'KNL GROUP P&amp;L'!AC10+'CCL GROUP P&amp;L'!AC10+'YBHN GROUP P&amp;L'!AC10+'YBN Group P&amp;L'!AC10+'HAB P&amp;L'!AC10+'Moe2 P&amp;L'!AC10</f>
        <v/>
      </c>
      <c r="AD10" s="51">
        <f>'KNL GROUP P&amp;L'!AD10+'CCL GROUP P&amp;L'!AD10+'YBHN GROUP P&amp;L'!AD10+'YBN Group P&amp;L'!AD10+'HAB P&amp;L'!AD10+'Moe2 P&amp;L'!AD10</f>
        <v/>
      </c>
      <c r="AE10" s="51">
        <f>'KNL GROUP P&amp;L'!AE10+'CCL GROUP P&amp;L'!AE10+'YBHN GROUP P&amp;L'!AE10+'YBN Group P&amp;L'!AE10+'HAB P&amp;L'!AE10+'Moe2 P&amp;L'!AE10</f>
        <v/>
      </c>
      <c r="AF10" s="51">
        <f>'KNL GROUP P&amp;L'!AF10+'CCL GROUP P&amp;L'!AF10+'YBHN GROUP P&amp;L'!AF10+'YBN Group P&amp;L'!AF10+'HAB P&amp;L'!AF10+'Moe2 P&amp;L'!AF10</f>
        <v/>
      </c>
      <c r="AG10" s="51">
        <f>'KNL GROUP P&amp;L'!AG10+'CCL GROUP P&amp;L'!AG10+'YBHN GROUP P&amp;L'!AG10+'YBN Group P&amp;L'!AG10+'HAB P&amp;L'!AG10+'Moe2 P&amp;L'!AG10</f>
        <v/>
      </c>
      <c r="AH10" s="51">
        <f>'KNL GROUP P&amp;L'!AH10+'CCL GROUP P&amp;L'!AH10+'YBHN GROUP P&amp;L'!AH10+'YBN Group P&amp;L'!AH10+'HAB P&amp;L'!AH10+'Moe2 P&amp;L'!AH10</f>
        <v/>
      </c>
      <c r="AJ10" s="22">
        <f>SUM(E10:Q10)-$N10</f>
        <v/>
      </c>
      <c r="AK10" s="22">
        <f>SUM(H10:T10)-$N10</f>
        <v/>
      </c>
      <c r="AL10" s="22">
        <f>SUM(K10:W10)-$N10</f>
        <v/>
      </c>
      <c r="AM10" s="22">
        <f>SUM(N10:Z10)-$N10</f>
        <v/>
      </c>
      <c r="AN10" s="56" t="n"/>
      <c r="AO10" s="339">
        <f>SUM(AC10:AE10)+SUM(R10:Z10)</f>
        <v/>
      </c>
      <c r="AP10" s="339">
        <f>SUM(AC10:AH10)+SUM(U10:Z10)</f>
        <v/>
      </c>
    </row>
    <row r="11" ht="15.75" customHeight="1" s="393" thickBot="1">
      <c r="A11" s="13" t="inlineStr">
        <is>
          <t>Total Income</t>
        </is>
      </c>
      <c r="B11" s="65" t="n">
        <v>862528.02</v>
      </c>
      <c r="C11" s="65" t="n">
        <v>903324.04</v>
      </c>
      <c r="D11" s="65" t="n">
        <v>1073545.98</v>
      </c>
      <c r="E11" s="65" t="n">
        <v>965821.7599999998</v>
      </c>
      <c r="F11" s="65" t="n">
        <v>855896.3400000001</v>
      </c>
      <c r="G11" s="65" t="n">
        <v>981911.0700000001</v>
      </c>
      <c r="H11" s="65" t="n">
        <v>1289179.55</v>
      </c>
      <c r="I11" s="65" t="n">
        <v>764775.12</v>
      </c>
      <c r="J11" s="65" t="n">
        <v>762931.3199999999</v>
      </c>
      <c r="K11" s="65" t="n">
        <v>796366.03</v>
      </c>
      <c r="L11" s="65" t="n">
        <v>947551</v>
      </c>
      <c r="M11" s="65" t="n">
        <v>1168237.96</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SUM(O11:U11)</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340">
        <f>SUM(AO8:AO10)</f>
        <v/>
      </c>
      <c r="AP11" s="340">
        <f>SUM(AP8:AP10)</f>
        <v/>
      </c>
    </row>
    <row r="12">
      <c r="A12" s="8" t="inlineStr">
        <is>
          <t>DIRECTCOSTS</t>
        </is>
      </c>
      <c r="B12" s="63" t="n"/>
      <c r="C12" s="63" t="n"/>
      <c r="D12" s="63" t="n"/>
      <c r="E12" s="63" t="n"/>
      <c r="F12" s="63" t="n"/>
      <c r="G12" s="63" t="n"/>
      <c r="H12" s="63" t="n"/>
      <c r="I12" s="63" t="n"/>
      <c r="J12" s="63" t="n"/>
      <c r="K12" s="63" t="n"/>
      <c r="L12" s="63" t="n"/>
      <c r="M12" s="63" t="n"/>
      <c r="N12" s="22" t="n"/>
      <c r="O12" s="9" t="n"/>
      <c r="P12" s="9" t="n"/>
      <c r="Q12" s="9" t="n"/>
      <c r="R12" s="9" t="n"/>
      <c r="S12" s="9" t="n"/>
      <c r="T12" s="9" t="n"/>
      <c r="U12" s="9" t="n"/>
      <c r="V12" s="50" t="n"/>
      <c r="W12" s="50" t="n"/>
      <c r="X12" s="50" t="n"/>
      <c r="Y12" s="50" t="n"/>
      <c r="Z12" s="50" t="n"/>
      <c r="AA12" s="22">
        <f>SUM(O12:U12)</f>
        <v/>
      </c>
      <c r="AB12" s="22" t="n"/>
      <c r="AC12" s="50">
        <f>'KNL GROUP P&amp;L'!AC12+'CCL GROUP P&amp;L'!AC12+'YBHN GROUP P&amp;L'!AC12+'YBN Group P&amp;L'!AC12+'HAB P&amp;L'!AC12+'Moe2 P&amp;L'!AC12</f>
        <v/>
      </c>
      <c r="AD12" s="50">
        <f>'KNL GROUP P&amp;L'!AD12+'CCL GROUP P&amp;L'!AD12+'YBHN GROUP P&amp;L'!AD12+'YBN Group P&amp;L'!AD12+'HAB P&amp;L'!AD12+'Moe2 P&amp;L'!AD12</f>
        <v/>
      </c>
      <c r="AE12" s="50">
        <f>'KNL GROUP P&amp;L'!AE12+'CCL GROUP P&amp;L'!AE12+'YBHN GROUP P&amp;L'!AE12+'YBN Group P&amp;L'!AE12+'HAB P&amp;L'!AE12+'Moe2 P&amp;L'!AE12</f>
        <v/>
      </c>
      <c r="AF12" s="50">
        <f>'KNL GROUP P&amp;L'!AF12+'CCL GROUP P&amp;L'!AF12+'YBHN GROUP P&amp;L'!AF12+'YBN Group P&amp;L'!AF12+'HAB P&amp;L'!AF12+'Moe2 P&amp;L'!AF12</f>
        <v/>
      </c>
      <c r="AG12" s="50">
        <f>'KNL GROUP P&amp;L'!AG12+'CCL GROUP P&amp;L'!AG12+'YBHN GROUP P&amp;L'!AG12+'YBN Group P&amp;L'!AG12+'HAB P&amp;L'!AG12+'Moe2 P&amp;L'!AG12</f>
        <v/>
      </c>
      <c r="AH12" s="50">
        <f>'KNL GROUP P&amp;L'!AH12+'CCL GROUP P&amp;L'!AH12+'YBHN GROUP P&amp;L'!AH12+'YBN Group P&amp;L'!AH12+'HAB P&amp;L'!AH12+'Moe2 P&amp;L'!AH12</f>
        <v/>
      </c>
      <c r="AJ12" s="22" t="n"/>
      <c r="AK12" s="22" t="n"/>
      <c r="AL12" s="22" t="n"/>
      <c r="AM12" s="22" t="n"/>
      <c r="AN12" s="56" t="n"/>
      <c r="AO12" s="339" t="n"/>
      <c r="AP12" s="339" t="n"/>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J13" s="306">
        <f>SUM(AJ16:AJ18)/AJ11</f>
        <v/>
      </c>
      <c r="AK13" s="306">
        <f>SUM(AK16:AK18)/AK11</f>
        <v/>
      </c>
      <c r="AL13" s="306">
        <f>SUM(AL16:AL18)/AL11</f>
        <v/>
      </c>
      <c r="AM13" s="306">
        <f>SUM(AM16:AM18)/AM11</f>
        <v/>
      </c>
      <c r="AN13" s="314" t="n"/>
      <c r="AO13" s="341">
        <f>SUM(AO16:AO18)/AO11</f>
        <v/>
      </c>
      <c r="AP13" s="341">
        <f>SUM(AP16:AP18)/AP11</f>
        <v/>
      </c>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f>SUM(O14:U14)</f>
        <v/>
      </c>
      <c r="AB14" s="22" t="n"/>
      <c r="AC14" s="50" t="n"/>
      <c r="AD14" s="50" t="n"/>
      <c r="AE14" s="50" t="n"/>
      <c r="AF14" s="50" t="n"/>
      <c r="AG14" s="50" t="n"/>
      <c r="AH14" s="50" t="n"/>
      <c r="AJ14" s="22" t="n"/>
      <c r="AK14" s="22" t="n"/>
      <c r="AL14" s="22" t="n"/>
      <c r="AM14" s="22" t="n"/>
      <c r="AN14" s="56" t="n"/>
      <c r="AO14" s="339" t="n"/>
      <c r="AP14" s="339" t="n"/>
    </row>
    <row r="15">
      <c r="A15" s="8" t="inlineStr">
        <is>
          <t>Personnel</t>
        </is>
      </c>
      <c r="B15" s="62" t="n"/>
      <c r="C15" s="62" t="n"/>
      <c r="D15" s="62" t="n"/>
      <c r="E15" s="62" t="n"/>
      <c r="F15" s="62" t="n"/>
      <c r="G15" s="62" t="n"/>
      <c r="H15" s="62" t="n"/>
      <c r="I15" s="62" t="n"/>
      <c r="J15" s="62" t="n"/>
      <c r="K15" s="62" t="n"/>
      <c r="L15" s="62" t="n"/>
      <c r="M15" s="62" t="n"/>
      <c r="N15" s="22" t="n"/>
      <c r="O15" s="7" t="n"/>
      <c r="P15" s="9" t="n"/>
      <c r="Q15" s="84" t="n"/>
      <c r="R15" s="84" t="n"/>
      <c r="S15" s="84" t="n"/>
      <c r="T15" s="84" t="n"/>
      <c r="U15" s="84" t="n"/>
      <c r="V15" s="49" t="n"/>
      <c r="W15" s="49" t="n"/>
      <c r="X15" s="49" t="n"/>
      <c r="Y15" s="49" t="n"/>
      <c r="Z15" s="49" t="n"/>
      <c r="AA15" s="22">
        <f>SUM(O15:U15)</f>
        <v/>
      </c>
      <c r="AB15" s="22" t="n"/>
      <c r="AC15" s="49">
        <f>'KNL GROUP P&amp;L'!AC15+'CCL GROUP P&amp;L'!AC15+'YBHN GROUP P&amp;L'!AC15+'YBN Group P&amp;L'!AC15+'HAB P&amp;L'!AC15+'Moe2 P&amp;L'!AC15</f>
        <v/>
      </c>
      <c r="AD15" s="49">
        <f>'KNL GROUP P&amp;L'!AD15+'CCL GROUP P&amp;L'!AD15+'YBHN GROUP P&amp;L'!AD15+'YBN Group P&amp;L'!AD15+'HAB P&amp;L'!AD15+'Moe2 P&amp;L'!AD15</f>
        <v/>
      </c>
      <c r="AE15" s="49">
        <f>'KNL GROUP P&amp;L'!AE15+'CCL GROUP P&amp;L'!AE15+'YBHN GROUP P&amp;L'!AE15+'YBN Group P&amp;L'!AE15+'HAB P&amp;L'!AE15+'Moe2 P&amp;L'!AE15</f>
        <v/>
      </c>
      <c r="AF15" s="49">
        <f>'KNL GROUP P&amp;L'!AF15+'CCL GROUP P&amp;L'!AF15+'YBHN GROUP P&amp;L'!AF15+'YBN Group P&amp;L'!AF15+'HAB P&amp;L'!AF15+'Moe2 P&amp;L'!AF15</f>
        <v/>
      </c>
      <c r="AG15" s="49">
        <f>'KNL GROUP P&amp;L'!AG15+'CCL GROUP P&amp;L'!AG15+'YBHN GROUP P&amp;L'!AG15+'YBN Group P&amp;L'!AG15+'HAB P&amp;L'!AG15+'Moe2 P&amp;L'!AG15</f>
        <v/>
      </c>
      <c r="AH15" s="49">
        <f>'KNL GROUP P&amp;L'!AH15+'CCL GROUP P&amp;L'!AH15+'YBHN GROUP P&amp;L'!AH15+'YBN Group P&amp;L'!AH15+'HAB P&amp;L'!AH15+'Moe2 P&amp;L'!AH15</f>
        <v/>
      </c>
      <c r="AJ15" s="22" t="n"/>
      <c r="AK15" s="22" t="n"/>
      <c r="AL15" s="22" t="n"/>
      <c r="AM15" s="22" t="n"/>
      <c r="AN15" s="56" t="n"/>
      <c r="AO15" s="339" t="n"/>
      <c r="AP15" s="339" t="n"/>
    </row>
    <row r="16">
      <c r="A16" s="14" t="inlineStr">
        <is>
          <t>Nursery Salaries</t>
        </is>
      </c>
      <c r="B16" s="64" t="n">
        <v>397485.6</v>
      </c>
      <c r="C16" s="64" t="n">
        <v>396799.71</v>
      </c>
      <c r="D16" s="64" t="n">
        <v>402127.02</v>
      </c>
      <c r="E16" s="64" t="n">
        <v>444579.13</v>
      </c>
      <c r="F16" s="64" t="n">
        <v>448030.21</v>
      </c>
      <c r="G16" s="64" t="n">
        <v>429293.8300000001</v>
      </c>
      <c r="H16" s="64" t="n">
        <v>463754.97</v>
      </c>
      <c r="I16" s="64" t="n">
        <v>431073.65</v>
      </c>
      <c r="J16" s="64" t="n">
        <v>448953</v>
      </c>
      <c r="K16" s="64" t="n">
        <v>448201.55</v>
      </c>
      <c r="L16" s="64" t="n">
        <v>430984.09</v>
      </c>
      <c r="M16" s="64" t="n">
        <v>443960.13</v>
      </c>
      <c r="N16" s="22">
        <f>SUM(B16:M16)</f>
        <v/>
      </c>
      <c r="O16" s="11">
        <f>SUMIF('Group TB '!$R:$R,'GROUP TOTALS MONTHLY P&amp;L'!$A16,'Group TB '!C:C)</f>
        <v/>
      </c>
      <c r="P16" s="11">
        <f>SUMIF('Group TB '!$R:$R,'GROUP TOTALS MONTHLY P&amp;L'!$A16,'Group TB '!D:D)</f>
        <v/>
      </c>
      <c r="Q16" s="11">
        <f>SUMIF('Group TB '!$R:$R,'GROUP TOTALS MONTHLY P&amp;L'!$A16,'Group TB '!E:E)</f>
        <v/>
      </c>
      <c r="R16" s="11">
        <f>SUMIF('Group TB '!$R:$R,'GROUP TOTALS MONTHLY P&amp;L'!$A16,'Group TB '!F:F)</f>
        <v/>
      </c>
      <c r="S16" s="11">
        <f>SUMIF('Group TB '!$R:$R,'GROUP TOTALS MONTHLY P&amp;L'!$A16,'Group TB '!G:G)</f>
        <v/>
      </c>
      <c r="T16" s="11">
        <f>SUMIF('Group TB '!$R:$R,'GROUP TOTALS MONTHLY P&amp;L'!$A16,'Group TB '!H:H)</f>
        <v/>
      </c>
      <c r="U16" s="11">
        <f>SUMIF('Group TB '!$R:$R,'GROUP TOTALS MONTHLY P&amp;L'!$A16,'Group TB '!I:I)</f>
        <v/>
      </c>
      <c r="V16" s="51">
        <f>'KNL GROUP P&amp;L'!V16+'CCL GROUP P&amp;L'!V16+'YBHN GROUP P&amp;L'!V16+'YBN Group P&amp;L'!V16+'HAB P&amp;L'!V16+'Moe2 P&amp;L'!V16</f>
        <v/>
      </c>
      <c r="W16" s="51">
        <f>'KNL GROUP P&amp;L'!W16+'CCL GROUP P&amp;L'!W16+'YBHN GROUP P&amp;L'!W16+'YBN Group P&amp;L'!W16+'HAB P&amp;L'!W16+'Moe2 P&amp;L'!W16</f>
        <v/>
      </c>
      <c r="X16" s="51">
        <f>'KNL GROUP P&amp;L'!X16+'CCL GROUP P&amp;L'!X16+'YBHN GROUP P&amp;L'!X16+'YBN Group P&amp;L'!X16+'HAB P&amp;L'!X16+'Moe2 P&amp;L'!X16</f>
        <v/>
      </c>
      <c r="Y16" s="51">
        <f>'KNL GROUP P&amp;L'!Y16+'CCL GROUP P&amp;L'!Y16+'YBHN GROUP P&amp;L'!Y16+'YBN Group P&amp;L'!Y16+'HAB P&amp;L'!Y16+'Moe2 P&amp;L'!Y16</f>
        <v/>
      </c>
      <c r="Z16" s="51">
        <f>'KNL GROUP P&amp;L'!Z16+'CCL GROUP P&amp;L'!Z16+'YBHN GROUP P&amp;L'!Z16+'YBN Group P&amp;L'!Z16+'HAB P&amp;L'!Z16+'Moe2 P&amp;L'!Z16</f>
        <v/>
      </c>
      <c r="AA16" s="22">
        <f>SUM(O16:U16)</f>
        <v/>
      </c>
      <c r="AB16" s="22">
        <f>SUM(O16:Z16)</f>
        <v/>
      </c>
      <c r="AC16" s="51">
        <f>'KNL GROUP P&amp;L'!AC16+'CCL GROUP P&amp;L'!AC16+'YBHN GROUP P&amp;L'!AC16+'YBN Group P&amp;L'!AC16+'HAB P&amp;L'!AC16+'Moe2 P&amp;L'!AC16</f>
        <v/>
      </c>
      <c r="AD16" s="51">
        <f>'KNL GROUP P&amp;L'!AD16+'CCL GROUP P&amp;L'!AD16+'YBHN GROUP P&amp;L'!AD16+'YBN Group P&amp;L'!AD16+'HAB P&amp;L'!AD16+'Moe2 P&amp;L'!AD16</f>
        <v/>
      </c>
      <c r="AE16" s="51">
        <f>'KNL GROUP P&amp;L'!AE16+'CCL GROUP P&amp;L'!AE16+'YBHN GROUP P&amp;L'!AE16+'YBN Group P&amp;L'!AE16+'HAB P&amp;L'!AE16+'Moe2 P&amp;L'!AE16</f>
        <v/>
      </c>
      <c r="AF16" s="51">
        <f>'KNL GROUP P&amp;L'!AF16+'CCL GROUP P&amp;L'!AF16+'YBHN GROUP P&amp;L'!AF16+'YBN Group P&amp;L'!AF16+'HAB P&amp;L'!AF16+'Moe2 P&amp;L'!AF16</f>
        <v/>
      </c>
      <c r="AG16" s="51">
        <f>'KNL GROUP P&amp;L'!AG16+'CCL GROUP P&amp;L'!AG16+'YBHN GROUP P&amp;L'!AG16+'YBN Group P&amp;L'!AG16+'HAB P&amp;L'!AG16+'Moe2 P&amp;L'!AG16</f>
        <v/>
      </c>
      <c r="AH16" s="51">
        <f>'KNL GROUP P&amp;L'!AH16+'CCL GROUP P&amp;L'!AH16+'YBHN GROUP P&amp;L'!AH16+'YBN Group P&amp;L'!AH16+'HAB P&amp;L'!AH16+'Moe2 P&amp;L'!AH16</f>
        <v/>
      </c>
      <c r="AJ16" s="22">
        <f>SUM(E16:Q16)-$N16</f>
        <v/>
      </c>
      <c r="AK16" s="22">
        <f>SUM(H16:T16)-$N16</f>
        <v/>
      </c>
      <c r="AL16" s="22">
        <f>SUM(K16:W16)-$N16</f>
        <v/>
      </c>
      <c r="AM16" s="22">
        <f>SUM(N16:Z16)-$N16</f>
        <v/>
      </c>
      <c r="AN16" s="56" t="n"/>
      <c r="AO16" s="339">
        <f>SUM(AC16:AE16)+SUM(R16:Z16)</f>
        <v/>
      </c>
      <c r="AP16" s="339">
        <f>SUM(AC16:AH16)+SUM(U16:Z16)</f>
        <v/>
      </c>
    </row>
    <row r="17">
      <c r="A17" s="14" t="inlineStr">
        <is>
          <t>Nursery NI</t>
        </is>
      </c>
      <c r="B17" s="64" t="n">
        <v>31175.25</v>
      </c>
      <c r="C17" s="64" t="n">
        <v>30662.3</v>
      </c>
      <c r="D17" s="64" t="n">
        <v>30757.11</v>
      </c>
      <c r="E17" s="64" t="n">
        <v>47949.14</v>
      </c>
      <c r="F17" s="64" t="n">
        <v>47749.62</v>
      </c>
      <c r="G17" s="64" t="n">
        <v>45520.73</v>
      </c>
      <c r="H17" s="64" t="n">
        <v>49939.52</v>
      </c>
      <c r="I17" s="64" t="n">
        <v>44922.87</v>
      </c>
      <c r="J17" s="64" t="n">
        <v>48493.37</v>
      </c>
      <c r="K17" s="64" t="n">
        <v>47243.5</v>
      </c>
      <c r="L17" s="64" t="n">
        <v>45078.01</v>
      </c>
      <c r="M17" s="64" t="n">
        <v>46803.96000000001</v>
      </c>
      <c r="N17" s="22">
        <f>SUM(B17:M17)</f>
        <v/>
      </c>
      <c r="O17" s="11">
        <f>SUMIF('Group TB '!$R:$R,'GROUP TOTALS MONTHLY P&amp;L'!$A17,'Group TB '!C:C)</f>
        <v/>
      </c>
      <c r="P17" s="11">
        <f>SUMIF('Group TB '!$R:$R,'GROUP TOTALS MONTHLY P&amp;L'!$A17,'Group TB '!D:D)</f>
        <v/>
      </c>
      <c r="Q17" s="11">
        <f>SUMIF('Group TB '!$R:$R,'GROUP TOTALS MONTHLY P&amp;L'!$A17,'Group TB '!E:E)</f>
        <v/>
      </c>
      <c r="R17" s="11">
        <f>SUMIF('Group TB '!$R:$R,'GROUP TOTALS MONTHLY P&amp;L'!$A17,'Group TB '!F:F)</f>
        <v/>
      </c>
      <c r="S17" s="11">
        <f>SUMIF('Group TB '!$R:$R,'GROUP TOTALS MONTHLY P&amp;L'!$A17,'Group TB '!G:G)</f>
        <v/>
      </c>
      <c r="T17" s="11">
        <f>SUMIF('Group TB '!$R:$R,'GROUP TOTALS MONTHLY P&amp;L'!$A17,'Group TB '!H:H)</f>
        <v/>
      </c>
      <c r="U17" s="11">
        <f>SUMIF('Group TB '!$R:$R,'GROUP TOTALS MONTHLY P&amp;L'!$A17,'Group TB '!I:I)</f>
        <v/>
      </c>
      <c r="V17" s="51">
        <f>'KNL GROUP P&amp;L'!V17+'CCL GROUP P&amp;L'!V17+'YBHN GROUP P&amp;L'!V17+'YBN Group P&amp;L'!V17+'HAB P&amp;L'!V17+'Moe2 P&amp;L'!V17</f>
        <v/>
      </c>
      <c r="W17" s="51">
        <f>'KNL GROUP P&amp;L'!W17+'CCL GROUP P&amp;L'!W17+'YBHN GROUP P&amp;L'!W17+'YBN Group P&amp;L'!W17+'HAB P&amp;L'!W17+'Moe2 P&amp;L'!W17</f>
        <v/>
      </c>
      <c r="X17" s="51">
        <f>'KNL GROUP P&amp;L'!X17+'CCL GROUP P&amp;L'!X17+'YBHN GROUP P&amp;L'!X17+'YBN Group P&amp;L'!X17+'HAB P&amp;L'!X17+'Moe2 P&amp;L'!X17</f>
        <v/>
      </c>
      <c r="Y17" s="51">
        <f>'KNL GROUP P&amp;L'!Y17+'CCL GROUP P&amp;L'!Y17+'YBHN GROUP P&amp;L'!Y17+'YBN Group P&amp;L'!Y17+'HAB P&amp;L'!Y17+'Moe2 P&amp;L'!Y17</f>
        <v/>
      </c>
      <c r="Z17" s="51">
        <f>'KNL GROUP P&amp;L'!Z17+'CCL GROUP P&amp;L'!Z17+'YBHN GROUP P&amp;L'!Z17+'YBN Group P&amp;L'!Z17+'HAB P&amp;L'!Z17+'Moe2 P&amp;L'!Z17</f>
        <v/>
      </c>
      <c r="AA17" s="22">
        <f>SUM(O17:U17)</f>
        <v/>
      </c>
      <c r="AB17" s="22">
        <f>SUM(O17:Z17)</f>
        <v/>
      </c>
      <c r="AC17" s="51">
        <f>'KNL GROUP P&amp;L'!AC17+'CCL GROUP P&amp;L'!AC17+'YBHN GROUP P&amp;L'!AC17+'YBN Group P&amp;L'!AC17+'HAB P&amp;L'!AC17+'Moe2 P&amp;L'!AC17</f>
        <v/>
      </c>
      <c r="AD17" s="51">
        <f>'KNL GROUP P&amp;L'!AD17+'CCL GROUP P&amp;L'!AD17+'YBHN GROUP P&amp;L'!AD17+'YBN Group P&amp;L'!AD17+'HAB P&amp;L'!AD17+'Moe2 P&amp;L'!AD17</f>
        <v/>
      </c>
      <c r="AE17" s="51">
        <f>'KNL GROUP P&amp;L'!AE17+'CCL GROUP P&amp;L'!AE17+'YBHN GROUP P&amp;L'!AE17+'YBN Group P&amp;L'!AE17+'HAB P&amp;L'!AE17+'Moe2 P&amp;L'!AE17</f>
        <v/>
      </c>
      <c r="AF17" s="51">
        <f>'KNL GROUP P&amp;L'!AF17+'CCL GROUP P&amp;L'!AF17+'YBHN GROUP P&amp;L'!AF17+'YBN Group P&amp;L'!AF17+'HAB P&amp;L'!AF17+'Moe2 P&amp;L'!AF17</f>
        <v/>
      </c>
      <c r="AG17" s="51">
        <f>'KNL GROUP P&amp;L'!AG17+'CCL GROUP P&amp;L'!AG17+'YBHN GROUP P&amp;L'!AG17+'YBN Group P&amp;L'!AG17+'HAB P&amp;L'!AG17+'Moe2 P&amp;L'!AG17</f>
        <v/>
      </c>
      <c r="AH17" s="51">
        <f>'KNL GROUP P&amp;L'!AH17+'CCL GROUP P&amp;L'!AH17+'YBHN GROUP P&amp;L'!AH17+'YBN Group P&amp;L'!AH17+'HAB P&amp;L'!AH17+'Moe2 P&amp;L'!AH17</f>
        <v/>
      </c>
      <c r="AJ17" s="22">
        <f>SUM(E17:Q17)-$N17</f>
        <v/>
      </c>
      <c r="AK17" s="22">
        <f>SUM(H17:T17)-$N17</f>
        <v/>
      </c>
      <c r="AL17" s="22">
        <f>SUM(K17:W17)-$N17</f>
        <v/>
      </c>
      <c r="AM17" s="22">
        <f>SUM(N17:Z17)-$N17</f>
        <v/>
      </c>
      <c r="AN17" s="56" t="n"/>
      <c r="AO17" s="339">
        <f>SUM(AC17:AE17)+SUM(R17:Z17)</f>
        <v/>
      </c>
      <c r="AP17" s="339">
        <f>SUM(AC17:AH17)+SUM(U17:Z17)</f>
        <v/>
      </c>
    </row>
    <row r="18">
      <c r="A18" s="14" t="inlineStr">
        <is>
          <t>Nursery Pension</t>
        </is>
      </c>
      <c r="B18" s="64" t="n">
        <v>7547.059999999999</v>
      </c>
      <c r="C18" s="64" t="n">
        <v>7488.82</v>
      </c>
      <c r="D18" s="64" t="n">
        <v>7180.6</v>
      </c>
      <c r="E18" s="64" t="n">
        <v>7639.29</v>
      </c>
      <c r="F18" s="64" t="n">
        <v>7916.78</v>
      </c>
      <c r="G18" s="64" t="n">
        <v>7680.17</v>
      </c>
      <c r="H18" s="64" t="n">
        <v>8540.619999999999</v>
      </c>
      <c r="I18" s="64" t="n">
        <v>7778.799999999999</v>
      </c>
      <c r="J18" s="64" t="n">
        <v>7619.34</v>
      </c>
      <c r="K18" s="64" t="n">
        <v>7536.639999999999</v>
      </c>
      <c r="L18" s="64" t="n">
        <v>7737.1</v>
      </c>
      <c r="M18" s="64" t="n">
        <v>8147.859999999999</v>
      </c>
      <c r="N18" s="22">
        <f>SUM(B18:M18)</f>
        <v/>
      </c>
      <c r="O18" s="11">
        <f>SUMIF('Group TB '!$R:$R,'GROUP TOTALS MONTHLY P&amp;L'!$A18,'Group TB '!C:C)</f>
        <v/>
      </c>
      <c r="P18" s="11">
        <f>SUMIF('Group TB '!$R:$R,'GROUP TOTALS MONTHLY P&amp;L'!$A18,'Group TB '!D:D)</f>
        <v/>
      </c>
      <c r="Q18" s="11">
        <f>SUMIF('Group TB '!$R:$R,'GROUP TOTALS MONTHLY P&amp;L'!$A18,'Group TB '!E:E)</f>
        <v/>
      </c>
      <c r="R18" s="11">
        <f>SUMIF('Group TB '!$R:$R,'GROUP TOTALS MONTHLY P&amp;L'!$A18,'Group TB '!F:F)</f>
        <v/>
      </c>
      <c r="S18" s="11">
        <f>SUMIF('Group TB '!$R:$R,'GROUP TOTALS MONTHLY P&amp;L'!$A18,'Group TB '!G:G)</f>
        <v/>
      </c>
      <c r="T18" s="11">
        <f>SUMIF('Group TB '!$R:$R,'GROUP TOTALS MONTHLY P&amp;L'!$A18,'Group TB '!H:H)</f>
        <v/>
      </c>
      <c r="U18" s="11">
        <f>SUMIF('Group TB '!$R:$R,'GROUP TOTALS MONTHLY P&amp;L'!$A18,'Group TB '!I:I)</f>
        <v/>
      </c>
      <c r="V18" s="51">
        <f>'KNL GROUP P&amp;L'!V18+'CCL GROUP P&amp;L'!V18+'YBHN GROUP P&amp;L'!V18+'YBN Group P&amp;L'!V18+'HAB P&amp;L'!V18+'Moe2 P&amp;L'!V18</f>
        <v/>
      </c>
      <c r="W18" s="51">
        <f>'KNL GROUP P&amp;L'!W18+'CCL GROUP P&amp;L'!W18+'YBHN GROUP P&amp;L'!W18+'YBN Group P&amp;L'!W18+'HAB P&amp;L'!W18+'Moe2 P&amp;L'!W18</f>
        <v/>
      </c>
      <c r="X18" s="51">
        <f>'KNL GROUP P&amp;L'!X18+'CCL GROUP P&amp;L'!X18+'YBHN GROUP P&amp;L'!X18+'YBN Group P&amp;L'!X18+'HAB P&amp;L'!X18+'Moe2 P&amp;L'!X18</f>
        <v/>
      </c>
      <c r="Y18" s="51">
        <f>'KNL GROUP P&amp;L'!Y18+'CCL GROUP P&amp;L'!Y18+'YBHN GROUP P&amp;L'!Y18+'YBN Group P&amp;L'!Y18+'HAB P&amp;L'!Y18+'Moe2 P&amp;L'!Y18</f>
        <v/>
      </c>
      <c r="Z18" s="51">
        <f>'KNL GROUP P&amp;L'!Z18+'CCL GROUP P&amp;L'!Z18+'YBHN GROUP P&amp;L'!Z18+'YBN Group P&amp;L'!Z18+'HAB P&amp;L'!Z18+'Moe2 P&amp;L'!Z18</f>
        <v/>
      </c>
      <c r="AA18" s="22">
        <f>SUM(O18:U18)</f>
        <v/>
      </c>
      <c r="AB18" s="22">
        <f>SUM(O18:Z18)</f>
        <v/>
      </c>
      <c r="AC18" s="51">
        <f>'KNL GROUP P&amp;L'!AC18+'CCL GROUP P&amp;L'!AC18+'YBHN GROUP P&amp;L'!AC18+'YBN Group P&amp;L'!AC18+'HAB P&amp;L'!AC18+'Moe2 P&amp;L'!AC18</f>
        <v/>
      </c>
      <c r="AD18" s="51">
        <f>'KNL GROUP P&amp;L'!AD18+'CCL GROUP P&amp;L'!AD18+'YBHN GROUP P&amp;L'!AD18+'YBN Group P&amp;L'!AD18+'HAB P&amp;L'!AD18+'Moe2 P&amp;L'!AD18</f>
        <v/>
      </c>
      <c r="AE18" s="51">
        <f>'KNL GROUP P&amp;L'!AE18+'CCL GROUP P&amp;L'!AE18+'YBHN GROUP P&amp;L'!AE18+'YBN Group P&amp;L'!AE18+'HAB P&amp;L'!AE18+'Moe2 P&amp;L'!AE18</f>
        <v/>
      </c>
      <c r="AF18" s="51">
        <f>'KNL GROUP P&amp;L'!AF18+'CCL GROUP P&amp;L'!AF18+'YBHN GROUP P&amp;L'!AF18+'YBN Group P&amp;L'!AF18+'HAB P&amp;L'!AF18+'Moe2 P&amp;L'!AF18</f>
        <v/>
      </c>
      <c r="AG18" s="51">
        <f>'KNL GROUP P&amp;L'!AG18+'CCL GROUP P&amp;L'!AG18+'YBHN GROUP P&amp;L'!AG18+'YBN Group P&amp;L'!AG18+'HAB P&amp;L'!AG18+'Moe2 P&amp;L'!AG18</f>
        <v/>
      </c>
      <c r="AH18" s="51">
        <f>'KNL GROUP P&amp;L'!AH18+'CCL GROUP P&amp;L'!AH18+'YBHN GROUP P&amp;L'!AH18+'YBN Group P&amp;L'!AH18+'HAB P&amp;L'!AH18+'Moe2 P&amp;L'!AH18</f>
        <v/>
      </c>
      <c r="AJ18" s="22">
        <f>SUM(E18:Q18)-$N18</f>
        <v/>
      </c>
      <c r="AK18" s="22">
        <f>SUM(H18:T18)-$N18</f>
        <v/>
      </c>
      <c r="AL18" s="22">
        <f>SUM(K18:W18)-$N18</f>
        <v/>
      </c>
      <c r="AM18" s="22">
        <f>SUM(N18:Z18)-$N18</f>
        <v/>
      </c>
      <c r="AN18" s="56" t="n"/>
      <c r="AO18" s="339">
        <f>SUM(AC18:AE18)+SUM(R18:Z18)</f>
        <v/>
      </c>
      <c r="AP18" s="339">
        <f>SUM(AC18:AH18)+SUM(U18:Z18)</f>
        <v/>
      </c>
    </row>
    <row r="19">
      <c r="A19" s="14" t="inlineStr">
        <is>
          <t>Uniform</t>
        </is>
      </c>
      <c r="B19" s="64" t="n">
        <v>1235.82</v>
      </c>
      <c r="C19" s="64" t="n">
        <v>1880.76</v>
      </c>
      <c r="D19" s="64" t="n">
        <v>1138.94</v>
      </c>
      <c r="E19" s="64" t="n">
        <v>629.02</v>
      </c>
      <c r="F19" s="64" t="n">
        <v>1180.97</v>
      </c>
      <c r="G19" s="64" t="n">
        <v>1001.98</v>
      </c>
      <c r="H19" s="64" t="n">
        <v>856.51</v>
      </c>
      <c r="I19" s="64" t="n">
        <v>191.28</v>
      </c>
      <c r="J19" s="64" t="n">
        <v>1666.47</v>
      </c>
      <c r="K19" s="64" t="n">
        <v>1590.12</v>
      </c>
      <c r="L19" s="64" t="n">
        <v>591.1999999999999</v>
      </c>
      <c r="M19" s="64" t="n">
        <v>1807.86</v>
      </c>
      <c r="N19" s="22">
        <f>SUM(B19:M19)</f>
        <v/>
      </c>
      <c r="O19" s="11">
        <f>SUMIF('Group TB '!$R:$R,'GROUP TOTALS MONTHLY P&amp;L'!$A19,'Group TB '!C:C)</f>
        <v/>
      </c>
      <c r="P19" s="11">
        <f>SUMIF('Group TB '!$R:$R,'GROUP TOTALS MONTHLY P&amp;L'!$A19,'Group TB '!D:D)</f>
        <v/>
      </c>
      <c r="Q19" s="11">
        <f>SUMIF('Group TB '!$R:$R,'GROUP TOTALS MONTHLY P&amp;L'!$A19,'Group TB '!E:E)</f>
        <v/>
      </c>
      <c r="R19" s="11">
        <f>SUMIF('Group TB '!$R:$R,'GROUP TOTALS MONTHLY P&amp;L'!$A19,'Group TB '!F:F)</f>
        <v/>
      </c>
      <c r="S19" s="11">
        <f>SUMIF('Group TB '!$R:$R,'GROUP TOTALS MONTHLY P&amp;L'!$A19,'Group TB '!G:G)</f>
        <v/>
      </c>
      <c r="T19" s="11">
        <f>SUMIF('Group TB '!$R:$R,'GROUP TOTALS MONTHLY P&amp;L'!$A19,'Group TB '!H:H)</f>
        <v/>
      </c>
      <c r="U19" s="11">
        <f>SUMIF('Group TB '!$R:$R,'GROUP TOTALS MONTHLY P&amp;L'!$A19,'Group TB '!I:I)</f>
        <v/>
      </c>
      <c r="V19" s="51">
        <f>'KNL GROUP P&amp;L'!V19+'CCL GROUP P&amp;L'!V19+'YBHN GROUP P&amp;L'!V19+'YBN Group P&amp;L'!V19+'HAB P&amp;L'!V19+'Moe2 P&amp;L'!V19</f>
        <v/>
      </c>
      <c r="W19" s="51">
        <f>'KNL GROUP P&amp;L'!W19+'CCL GROUP P&amp;L'!W19+'YBHN GROUP P&amp;L'!W19+'YBN Group P&amp;L'!W19+'HAB P&amp;L'!W19+'Moe2 P&amp;L'!W19</f>
        <v/>
      </c>
      <c r="X19" s="51">
        <f>'KNL GROUP P&amp;L'!X19+'CCL GROUP P&amp;L'!X19+'YBHN GROUP P&amp;L'!X19+'YBN Group P&amp;L'!X19+'HAB P&amp;L'!X19+'Moe2 P&amp;L'!X19</f>
        <v/>
      </c>
      <c r="Y19" s="51">
        <f>'KNL GROUP P&amp;L'!Y19+'CCL GROUP P&amp;L'!Y19+'YBHN GROUP P&amp;L'!Y19+'YBN Group P&amp;L'!Y19+'HAB P&amp;L'!Y19+'Moe2 P&amp;L'!Y19</f>
        <v/>
      </c>
      <c r="Z19" s="51">
        <f>'KNL GROUP P&amp;L'!Z19+'CCL GROUP P&amp;L'!Z19+'YBHN GROUP P&amp;L'!Z19+'YBN Group P&amp;L'!Z19+'HAB P&amp;L'!Z19+'Moe2 P&amp;L'!Z19</f>
        <v/>
      </c>
      <c r="AA19" s="22">
        <f>SUM(O19:U19)</f>
        <v/>
      </c>
      <c r="AB19" s="22">
        <f>SUM(O19:Z19)</f>
        <v/>
      </c>
      <c r="AC19" s="51">
        <f>'KNL GROUP P&amp;L'!AC19+'CCL GROUP P&amp;L'!AC19+'YBHN GROUP P&amp;L'!AC19+'YBN Group P&amp;L'!AC19+'HAB P&amp;L'!AC19+'Moe2 P&amp;L'!AC19</f>
        <v/>
      </c>
      <c r="AD19" s="51">
        <f>'KNL GROUP P&amp;L'!AD19+'CCL GROUP P&amp;L'!AD19+'YBHN GROUP P&amp;L'!AD19+'YBN Group P&amp;L'!AD19+'HAB P&amp;L'!AD19+'Moe2 P&amp;L'!AD19</f>
        <v/>
      </c>
      <c r="AE19" s="51">
        <f>'KNL GROUP P&amp;L'!AE19+'CCL GROUP P&amp;L'!AE19+'YBHN GROUP P&amp;L'!AE19+'YBN Group P&amp;L'!AE19+'HAB P&amp;L'!AE19+'Moe2 P&amp;L'!AE19</f>
        <v/>
      </c>
      <c r="AF19" s="51">
        <f>'KNL GROUP P&amp;L'!AF19+'CCL GROUP P&amp;L'!AF19+'YBHN GROUP P&amp;L'!AF19+'YBN Group P&amp;L'!AF19+'HAB P&amp;L'!AF19+'Moe2 P&amp;L'!AF19</f>
        <v/>
      </c>
      <c r="AG19" s="51">
        <f>'KNL GROUP P&amp;L'!AG19+'CCL GROUP P&amp;L'!AG19+'YBHN GROUP P&amp;L'!AG19+'YBN Group P&amp;L'!AG19+'HAB P&amp;L'!AG19+'Moe2 P&amp;L'!AG19</f>
        <v/>
      </c>
      <c r="AH19" s="51">
        <f>'KNL GROUP P&amp;L'!AH19+'CCL GROUP P&amp;L'!AH19+'YBHN GROUP P&amp;L'!AH19+'YBN Group P&amp;L'!AH19+'HAB P&amp;L'!AH19+'Moe2 P&amp;L'!AH19</f>
        <v/>
      </c>
      <c r="AJ19" s="22">
        <f>SUM(E19:Q19)-$N19</f>
        <v/>
      </c>
      <c r="AK19" s="22">
        <f>SUM(H19:T19)-$N19</f>
        <v/>
      </c>
      <c r="AL19" s="22">
        <f>SUM(K19:W19)-$N19</f>
        <v/>
      </c>
      <c r="AM19" s="22">
        <f>SUM(N19:Z19)-$N19</f>
        <v/>
      </c>
      <c r="AN19" s="56" t="n"/>
      <c r="AO19" s="339">
        <f>SUM(AC19:AE19)+SUM(R19:Z19)</f>
        <v/>
      </c>
      <c r="AP19" s="339">
        <f>SUM(AC19:AH19)+SUM(U19:Z19)</f>
        <v/>
      </c>
    </row>
    <row r="20">
      <c r="A20" s="14" t="inlineStr">
        <is>
          <t>Training</t>
        </is>
      </c>
      <c r="B20" s="64" t="n">
        <v>3002.69</v>
      </c>
      <c r="C20" s="64" t="n">
        <v>7435.83</v>
      </c>
      <c r="D20" s="64" t="n">
        <v>3502.93</v>
      </c>
      <c r="E20" s="64" t="n">
        <v>2684.03</v>
      </c>
      <c r="F20" s="64" t="n">
        <v>2743.9</v>
      </c>
      <c r="G20" s="64" t="n">
        <v>2823.33</v>
      </c>
      <c r="H20" s="64" t="n">
        <v>2879.48</v>
      </c>
      <c r="I20" s="64" t="n">
        <v>3400.09</v>
      </c>
      <c r="J20" s="64" t="n">
        <v>2908.1</v>
      </c>
      <c r="K20" s="64" t="n">
        <v>8817.889999999999</v>
      </c>
      <c r="L20" s="64" t="n">
        <v>3711.92</v>
      </c>
      <c r="M20" s="64" t="n">
        <v>1862.27</v>
      </c>
      <c r="N20" s="22">
        <f>SUM(B20:M20)</f>
        <v/>
      </c>
      <c r="O20" s="11">
        <f>SUMIF('Group TB '!$R:$R,'GROUP TOTALS MONTHLY P&amp;L'!$A20,'Group TB '!C:C)</f>
        <v/>
      </c>
      <c r="P20" s="11">
        <f>SUMIF('Group TB '!$R:$R,'GROUP TOTALS MONTHLY P&amp;L'!$A20,'Group TB '!D:D)</f>
        <v/>
      </c>
      <c r="Q20" s="11">
        <f>SUMIF('Group TB '!$R:$R,'GROUP TOTALS MONTHLY P&amp;L'!$A20,'Group TB '!E:E)</f>
        <v/>
      </c>
      <c r="R20" s="11">
        <f>SUMIF('Group TB '!$R:$R,'GROUP TOTALS MONTHLY P&amp;L'!$A20,'Group TB '!F:F)</f>
        <v/>
      </c>
      <c r="S20" s="11">
        <f>SUMIF('Group TB '!$R:$R,'GROUP TOTALS MONTHLY P&amp;L'!$A20,'Group TB '!G:G)</f>
        <v/>
      </c>
      <c r="T20" s="11">
        <f>SUMIF('Group TB '!$R:$R,'GROUP TOTALS MONTHLY P&amp;L'!$A20,'Group TB '!H:H)</f>
        <v/>
      </c>
      <c r="U20" s="11">
        <f>SUMIF('Group TB '!$R:$R,'GROUP TOTALS MONTHLY P&amp;L'!$A20,'Group TB '!I:I)</f>
        <v/>
      </c>
      <c r="V20" s="51">
        <f>'KNL GROUP P&amp;L'!V20+'CCL GROUP P&amp;L'!V20+'YBHN GROUP P&amp;L'!V20+'YBN Group P&amp;L'!V20+'HAB P&amp;L'!V20+'Moe2 P&amp;L'!V20</f>
        <v/>
      </c>
      <c r="W20" s="51">
        <f>'KNL GROUP P&amp;L'!W20+'CCL GROUP P&amp;L'!W20+'YBHN GROUP P&amp;L'!W20+'YBN Group P&amp;L'!W20+'HAB P&amp;L'!W20+'Moe2 P&amp;L'!W20</f>
        <v/>
      </c>
      <c r="X20" s="51">
        <f>'KNL GROUP P&amp;L'!X20+'CCL GROUP P&amp;L'!X20+'YBHN GROUP P&amp;L'!X20+'YBN Group P&amp;L'!X20+'HAB P&amp;L'!X20+'Moe2 P&amp;L'!X20</f>
        <v/>
      </c>
      <c r="Y20" s="51">
        <f>'KNL GROUP P&amp;L'!Y20+'CCL GROUP P&amp;L'!Y20+'YBHN GROUP P&amp;L'!Y20+'YBN Group P&amp;L'!Y20+'HAB P&amp;L'!Y20+'Moe2 P&amp;L'!Y20</f>
        <v/>
      </c>
      <c r="Z20" s="51">
        <f>'KNL GROUP P&amp;L'!Z20+'CCL GROUP P&amp;L'!Z20+'YBHN GROUP P&amp;L'!Z20+'YBN Group P&amp;L'!Z20+'HAB P&amp;L'!Z20+'Moe2 P&amp;L'!Z20</f>
        <v/>
      </c>
      <c r="AA20" s="22">
        <f>SUM(O20:U20)</f>
        <v/>
      </c>
      <c r="AB20" s="22">
        <f>SUM(O20:Z20)</f>
        <v/>
      </c>
      <c r="AC20" s="51">
        <f>'KNL GROUP P&amp;L'!AC20+'CCL GROUP P&amp;L'!AC20+'YBHN GROUP P&amp;L'!AC20+'YBN Group P&amp;L'!AC20+'HAB P&amp;L'!AC20+'Moe2 P&amp;L'!AC20</f>
        <v/>
      </c>
      <c r="AD20" s="51">
        <f>'KNL GROUP P&amp;L'!AD20+'CCL GROUP P&amp;L'!AD20+'YBHN GROUP P&amp;L'!AD20+'YBN Group P&amp;L'!AD20+'HAB P&amp;L'!AD20+'Moe2 P&amp;L'!AD20</f>
        <v/>
      </c>
      <c r="AE20" s="51">
        <f>'KNL GROUP P&amp;L'!AE20+'CCL GROUP P&amp;L'!AE20+'YBHN GROUP P&amp;L'!AE20+'YBN Group P&amp;L'!AE20+'HAB P&amp;L'!AE20+'Moe2 P&amp;L'!AE20</f>
        <v/>
      </c>
      <c r="AF20" s="51">
        <f>'KNL GROUP P&amp;L'!AF20+'CCL GROUP P&amp;L'!AF20+'YBHN GROUP P&amp;L'!AF20+'YBN Group P&amp;L'!AF20+'HAB P&amp;L'!AF20+'Moe2 P&amp;L'!AF20</f>
        <v/>
      </c>
      <c r="AG20" s="51">
        <f>'KNL GROUP P&amp;L'!AG20+'CCL GROUP P&amp;L'!AG20+'YBHN GROUP P&amp;L'!AG20+'YBN Group P&amp;L'!AG20+'HAB P&amp;L'!AG20+'Moe2 P&amp;L'!AG20</f>
        <v/>
      </c>
      <c r="AH20" s="51">
        <f>'KNL GROUP P&amp;L'!AH20+'CCL GROUP P&amp;L'!AH20+'YBHN GROUP P&amp;L'!AH20+'YBN Group P&amp;L'!AH20+'HAB P&amp;L'!AH20+'Moe2 P&amp;L'!AH20</f>
        <v/>
      </c>
      <c r="AJ20" s="22">
        <f>SUM(E20:Q20)-$N20</f>
        <v/>
      </c>
      <c r="AK20" s="22">
        <f>SUM(H20:T20)-$N20</f>
        <v/>
      </c>
      <c r="AL20" s="22">
        <f>SUM(K20:W20)-$N20</f>
        <v/>
      </c>
      <c r="AM20" s="22">
        <f>SUM(N20:Z20)-$N20</f>
        <v/>
      </c>
      <c r="AN20" s="56" t="n"/>
      <c r="AO20" s="339">
        <f>SUM(AC20:AE20)+SUM(R20:Z20)</f>
        <v/>
      </c>
      <c r="AP20" s="339">
        <f>SUM(AC20:AH20)+SUM(U20:Z20)</f>
        <v/>
      </c>
    </row>
    <row r="21">
      <c r="A21" s="14" t="inlineStr">
        <is>
          <t>Staff Welfare</t>
        </is>
      </c>
      <c r="B21" s="64" t="n">
        <v>5783.319999999999</v>
      </c>
      <c r="C21" s="64" t="n">
        <v>5492.109999999999</v>
      </c>
      <c r="D21" s="64" t="n">
        <v>3680.379999999999</v>
      </c>
      <c r="E21" s="64" t="n">
        <v>5121.319999999999</v>
      </c>
      <c r="F21" s="64" t="n">
        <v>5200.69</v>
      </c>
      <c r="G21" s="64" t="n">
        <v>3145.79</v>
      </c>
      <c r="H21" s="64" t="n">
        <v>4058.26</v>
      </c>
      <c r="I21" s="64" t="n">
        <v>2831.19</v>
      </c>
      <c r="J21" s="64" t="n">
        <v>2687.77</v>
      </c>
      <c r="K21" s="64" t="n">
        <v>3812.989999999999</v>
      </c>
      <c r="L21" s="64" t="n">
        <v>3586.34</v>
      </c>
      <c r="M21" s="64" t="n">
        <v>3285.859999999999</v>
      </c>
      <c r="N21" s="22">
        <f>SUM(B21:M21)</f>
        <v/>
      </c>
      <c r="O21" s="11">
        <f>SUMIF('Group TB '!$R:$R,'GROUP TOTALS MONTHLY P&amp;L'!$A21,'Group TB '!C:C)</f>
        <v/>
      </c>
      <c r="P21" s="11">
        <f>SUMIF('Group TB '!$R:$R,'GROUP TOTALS MONTHLY P&amp;L'!$A21,'Group TB '!D:D)</f>
        <v/>
      </c>
      <c r="Q21" s="11">
        <f>SUMIF('Group TB '!$R:$R,'GROUP TOTALS MONTHLY P&amp;L'!$A21,'Group TB '!E:E)</f>
        <v/>
      </c>
      <c r="R21" s="11">
        <f>SUMIF('Group TB '!$R:$R,'GROUP TOTALS MONTHLY P&amp;L'!$A21,'Group TB '!F:F)</f>
        <v/>
      </c>
      <c r="S21" s="11">
        <f>SUMIF('Group TB '!$R:$R,'GROUP TOTALS MONTHLY P&amp;L'!$A21,'Group TB '!G:G)</f>
        <v/>
      </c>
      <c r="T21" s="11">
        <f>SUMIF('Group TB '!$R:$R,'GROUP TOTALS MONTHLY P&amp;L'!$A21,'Group TB '!H:H)</f>
        <v/>
      </c>
      <c r="U21" s="11">
        <f>SUMIF('Group TB '!$R:$R,'GROUP TOTALS MONTHLY P&amp;L'!$A21,'Group TB '!I:I)</f>
        <v/>
      </c>
      <c r="V21" s="51">
        <f>'KNL GROUP P&amp;L'!V21+'CCL GROUP P&amp;L'!V21+'YBHN GROUP P&amp;L'!V21+'YBN Group P&amp;L'!V21+'HAB P&amp;L'!V21+'Moe2 P&amp;L'!V21</f>
        <v/>
      </c>
      <c r="W21" s="51">
        <f>'KNL GROUP P&amp;L'!W21+'CCL GROUP P&amp;L'!W21+'YBHN GROUP P&amp;L'!W21+'YBN Group P&amp;L'!W21+'HAB P&amp;L'!W21+'Moe2 P&amp;L'!W21</f>
        <v/>
      </c>
      <c r="X21" s="51">
        <f>'KNL GROUP P&amp;L'!X21+'CCL GROUP P&amp;L'!X21+'YBHN GROUP P&amp;L'!X21+'YBN Group P&amp;L'!X21+'HAB P&amp;L'!X21+'Moe2 P&amp;L'!X21</f>
        <v/>
      </c>
      <c r="Y21" s="51">
        <f>'KNL GROUP P&amp;L'!Y21+'CCL GROUP P&amp;L'!Y21+'YBHN GROUP P&amp;L'!Y21+'YBN Group P&amp;L'!Y21+'HAB P&amp;L'!Y21+'Moe2 P&amp;L'!Y21</f>
        <v/>
      </c>
      <c r="Z21" s="51">
        <f>'KNL GROUP P&amp;L'!Z21+'CCL GROUP P&amp;L'!Z21+'YBHN GROUP P&amp;L'!Z21+'YBN Group P&amp;L'!Z21+'HAB P&amp;L'!Z21+'Moe2 P&amp;L'!Z21</f>
        <v/>
      </c>
      <c r="AA21" s="22">
        <f>SUM(O21:U21)</f>
        <v/>
      </c>
      <c r="AB21" s="22">
        <f>SUM(O21:Z21)</f>
        <v/>
      </c>
      <c r="AC21" s="51">
        <f>'KNL GROUP P&amp;L'!AC21+'CCL GROUP P&amp;L'!AC21+'YBHN GROUP P&amp;L'!AC21+'YBN Group P&amp;L'!AC21+'HAB P&amp;L'!AC21+'Moe2 P&amp;L'!AC21</f>
        <v/>
      </c>
      <c r="AD21" s="51">
        <f>'KNL GROUP P&amp;L'!AD21+'CCL GROUP P&amp;L'!AD21+'YBHN GROUP P&amp;L'!AD21+'YBN Group P&amp;L'!AD21+'HAB P&amp;L'!AD21+'Moe2 P&amp;L'!AD21</f>
        <v/>
      </c>
      <c r="AE21" s="51">
        <f>'KNL GROUP P&amp;L'!AE21+'CCL GROUP P&amp;L'!AE21+'YBHN GROUP P&amp;L'!AE21+'YBN Group P&amp;L'!AE21+'HAB P&amp;L'!AE21+'Moe2 P&amp;L'!AE21</f>
        <v/>
      </c>
      <c r="AF21" s="51">
        <f>'KNL GROUP P&amp;L'!AF21+'CCL GROUP P&amp;L'!AF21+'YBHN GROUP P&amp;L'!AF21+'YBN Group P&amp;L'!AF21+'HAB P&amp;L'!AF21+'Moe2 P&amp;L'!AF21</f>
        <v/>
      </c>
      <c r="AG21" s="51">
        <f>'KNL GROUP P&amp;L'!AG21+'CCL GROUP P&amp;L'!AG21+'YBHN GROUP P&amp;L'!AG21+'YBN Group P&amp;L'!AG21+'HAB P&amp;L'!AG21+'Moe2 P&amp;L'!AG21</f>
        <v/>
      </c>
      <c r="AH21" s="51">
        <f>'KNL GROUP P&amp;L'!AH21+'CCL GROUP P&amp;L'!AH21+'YBHN GROUP P&amp;L'!AH21+'YBN Group P&amp;L'!AH21+'HAB P&amp;L'!AH21+'Moe2 P&amp;L'!AH21</f>
        <v/>
      </c>
      <c r="AJ21" s="22">
        <f>SUM(E21:Q21)-$N21</f>
        <v/>
      </c>
      <c r="AK21" s="22">
        <f>SUM(H21:T21)-$N21</f>
        <v/>
      </c>
      <c r="AL21" s="22">
        <f>SUM(K21:W21)-$N21</f>
        <v/>
      </c>
      <c r="AM21" s="22">
        <f>SUM(N21:Z21)-$N21</f>
        <v/>
      </c>
      <c r="AN21" s="56" t="n"/>
      <c r="AO21" s="339">
        <f>SUM(AC21:AE21)+SUM(R21:Z21)</f>
        <v/>
      </c>
      <c r="AP21" s="339">
        <f>SUM(AC21:AH21)+SUM(U21:Z21)</f>
        <v/>
      </c>
    </row>
    <row r="22">
      <c r="A22" s="14" t="inlineStr">
        <is>
          <t>Recruitment</t>
        </is>
      </c>
      <c r="B22" s="64" t="n">
        <v>7085.94</v>
      </c>
      <c r="C22" s="64" t="n">
        <v>7154.8</v>
      </c>
      <c r="D22" s="64" t="n">
        <v>1659.66</v>
      </c>
      <c r="E22" s="64" t="n">
        <v>4837.82</v>
      </c>
      <c r="F22" s="64" t="n">
        <v>7267.63</v>
      </c>
      <c r="G22" s="64" t="n">
        <v>8967.110000000001</v>
      </c>
      <c r="H22" s="64" t="n">
        <v>7748.5</v>
      </c>
      <c r="I22" s="64" t="n">
        <v>3434</v>
      </c>
      <c r="J22" s="64" t="n">
        <v>7084</v>
      </c>
      <c r="K22" s="64" t="n">
        <v>4044.5</v>
      </c>
      <c r="L22" s="64" t="n">
        <v>2527.46</v>
      </c>
      <c r="M22" s="64" t="n">
        <v>7930.110000000001</v>
      </c>
      <c r="N22" s="22">
        <f>SUM(B22:M22)</f>
        <v/>
      </c>
      <c r="O22" s="11">
        <f>SUMIF('Group TB '!$R:$R,'GROUP TOTALS MONTHLY P&amp;L'!$A22,'Group TB '!C:C)</f>
        <v/>
      </c>
      <c r="P22" s="11">
        <f>SUMIF('Group TB '!$R:$R,'GROUP TOTALS MONTHLY P&amp;L'!$A22,'Group TB '!D:D)</f>
        <v/>
      </c>
      <c r="Q22" s="11">
        <f>SUMIF('Group TB '!$R:$R,'GROUP TOTALS MONTHLY P&amp;L'!$A22,'Group TB '!E:E)</f>
        <v/>
      </c>
      <c r="R22" s="11">
        <f>SUMIF('Group TB '!$R:$R,'GROUP TOTALS MONTHLY P&amp;L'!$A22,'Group TB '!F:F)</f>
        <v/>
      </c>
      <c r="S22" s="11">
        <f>SUMIF('Group TB '!$R:$R,'GROUP TOTALS MONTHLY P&amp;L'!$A22,'Group TB '!G:G)</f>
        <v/>
      </c>
      <c r="T22" s="11">
        <f>SUMIF('Group TB '!$R:$R,'GROUP TOTALS MONTHLY P&amp;L'!$A22,'Group TB '!H:H)</f>
        <v/>
      </c>
      <c r="U22" s="11">
        <f>SUMIF('Group TB '!$R:$R,'GROUP TOTALS MONTHLY P&amp;L'!$A22,'Group TB '!I:I)</f>
        <v/>
      </c>
      <c r="V22" s="51">
        <f>'KNL GROUP P&amp;L'!V22+'CCL GROUP P&amp;L'!V22+'YBHN GROUP P&amp;L'!V22+'YBN Group P&amp;L'!V22+'HAB P&amp;L'!V22+'Moe2 P&amp;L'!V22</f>
        <v/>
      </c>
      <c r="W22" s="51">
        <f>'KNL GROUP P&amp;L'!W22+'CCL GROUP P&amp;L'!W22+'YBHN GROUP P&amp;L'!W22+'YBN Group P&amp;L'!W22+'HAB P&amp;L'!W22+'Moe2 P&amp;L'!W22</f>
        <v/>
      </c>
      <c r="X22" s="51">
        <f>'KNL GROUP P&amp;L'!X22+'CCL GROUP P&amp;L'!X22+'YBHN GROUP P&amp;L'!X22+'YBN Group P&amp;L'!X22+'HAB P&amp;L'!X22+'Moe2 P&amp;L'!X22</f>
        <v/>
      </c>
      <c r="Y22" s="51">
        <f>'KNL GROUP P&amp;L'!Y22+'CCL GROUP P&amp;L'!Y22+'YBHN GROUP P&amp;L'!Y22+'YBN Group P&amp;L'!Y22+'HAB P&amp;L'!Y22+'Moe2 P&amp;L'!Y22</f>
        <v/>
      </c>
      <c r="Z22" s="51">
        <f>'KNL GROUP P&amp;L'!Z22+'CCL GROUP P&amp;L'!Z22+'YBHN GROUP P&amp;L'!Z22+'YBN Group P&amp;L'!Z22+'HAB P&amp;L'!Z22+'Moe2 P&amp;L'!Z22</f>
        <v/>
      </c>
      <c r="AA22" s="22">
        <f>SUM(O22:U22)</f>
        <v/>
      </c>
      <c r="AB22" s="22">
        <f>SUM(O22:Z22)</f>
        <v/>
      </c>
      <c r="AC22" s="51">
        <f>'KNL GROUP P&amp;L'!AC22+'CCL GROUP P&amp;L'!AC22+'YBHN GROUP P&amp;L'!AC22+'YBN Group P&amp;L'!AC22+'HAB P&amp;L'!AC22+'Moe2 P&amp;L'!AC22</f>
        <v/>
      </c>
      <c r="AD22" s="51">
        <f>'KNL GROUP P&amp;L'!AD22+'CCL GROUP P&amp;L'!AD22+'YBHN GROUP P&amp;L'!AD22+'YBN Group P&amp;L'!AD22+'HAB P&amp;L'!AD22+'Moe2 P&amp;L'!AD22</f>
        <v/>
      </c>
      <c r="AE22" s="51">
        <f>'KNL GROUP P&amp;L'!AE22+'CCL GROUP P&amp;L'!AE22+'YBHN GROUP P&amp;L'!AE22+'YBN Group P&amp;L'!AE22+'HAB P&amp;L'!AE22+'Moe2 P&amp;L'!AE22</f>
        <v/>
      </c>
      <c r="AF22" s="51">
        <f>'KNL GROUP P&amp;L'!AF22+'CCL GROUP P&amp;L'!AF22+'YBHN GROUP P&amp;L'!AF22+'YBN Group P&amp;L'!AF22+'HAB P&amp;L'!AF22+'Moe2 P&amp;L'!AF22</f>
        <v/>
      </c>
      <c r="AG22" s="51">
        <f>'KNL GROUP P&amp;L'!AG22+'CCL GROUP P&amp;L'!AG22+'YBHN GROUP P&amp;L'!AG22+'YBN Group P&amp;L'!AG22+'HAB P&amp;L'!AG22+'Moe2 P&amp;L'!AG22</f>
        <v/>
      </c>
      <c r="AH22" s="51">
        <f>'KNL GROUP P&amp;L'!AH22+'CCL GROUP P&amp;L'!AH22+'YBHN GROUP P&amp;L'!AH22+'YBN Group P&amp;L'!AH22+'HAB P&amp;L'!AH22+'Moe2 P&amp;L'!AH22</f>
        <v/>
      </c>
      <c r="AJ22" s="22">
        <f>SUM(E22:Q22)-$N22</f>
        <v/>
      </c>
      <c r="AK22" s="22">
        <f>SUM(H22:T22)-$N22</f>
        <v/>
      </c>
      <c r="AL22" s="22">
        <f>SUM(K22:W22)-$N22</f>
        <v/>
      </c>
      <c r="AM22" s="22">
        <f>SUM(N22:Z22)-$N22</f>
        <v/>
      </c>
      <c r="AN22" s="56" t="n"/>
      <c r="AO22" s="339">
        <f>SUM(AC22:AE22)+SUM(R22:Z22)</f>
        <v/>
      </c>
      <c r="AP22" s="339">
        <f>SUM(AC22:AH22)+SUM(U22:Z22)</f>
        <v/>
      </c>
    </row>
    <row r="23">
      <c r="A23" s="14" t="inlineStr">
        <is>
          <t>Rewards &amp; Recognition</t>
        </is>
      </c>
      <c r="B23" s="64" t="n">
        <v>0</v>
      </c>
      <c r="C23" s="64" t="n">
        <v>0</v>
      </c>
      <c r="D23" s="64" t="n">
        <v>0</v>
      </c>
      <c r="E23" s="64" t="n">
        <v>0</v>
      </c>
      <c r="F23" s="64" t="n">
        <v>0</v>
      </c>
      <c r="G23" s="64" t="n">
        <v>1630</v>
      </c>
      <c r="H23" s="64" t="n">
        <v>2423.57</v>
      </c>
      <c r="I23" s="64" t="n">
        <v>1238.7</v>
      </c>
      <c r="J23" s="64" t="n">
        <v>2444.67</v>
      </c>
      <c r="K23" s="64" t="n">
        <v>1251.27</v>
      </c>
      <c r="L23" s="64" t="n">
        <v>5222.39</v>
      </c>
      <c r="M23" s="64" t="n">
        <v>2416.64</v>
      </c>
      <c r="N23" s="22">
        <f>SUM(B23:M23)</f>
        <v/>
      </c>
      <c r="O23" s="11">
        <f>SUMIF('Group TB '!$R:$R,'GROUP TOTALS MONTHLY P&amp;L'!$A23,'Group TB '!C:C)</f>
        <v/>
      </c>
      <c r="P23" s="11">
        <f>SUMIF('Group TB '!$R:$R,'GROUP TOTALS MONTHLY P&amp;L'!$A23,'Group TB '!D:D)</f>
        <v/>
      </c>
      <c r="Q23" s="11">
        <f>SUMIF('Group TB '!$R:$R,'GROUP TOTALS MONTHLY P&amp;L'!$A23,'Group TB '!E:E)</f>
        <v/>
      </c>
      <c r="R23" s="11">
        <f>SUMIF('Group TB '!$R:$R,'GROUP TOTALS MONTHLY P&amp;L'!$A23,'Group TB '!F:F)</f>
        <v/>
      </c>
      <c r="S23" s="11">
        <f>SUMIF('Group TB '!$R:$R,'GROUP TOTALS MONTHLY P&amp;L'!$A23,'Group TB '!G:G)</f>
        <v/>
      </c>
      <c r="T23" s="11">
        <f>SUMIF('Group TB '!$R:$R,'GROUP TOTALS MONTHLY P&amp;L'!$A23,'Group TB '!H:H)</f>
        <v/>
      </c>
      <c r="U23" s="11">
        <f>SUMIF('Group TB '!$R:$R,'GROUP TOTALS MONTHLY P&amp;L'!$A23,'Group TB '!I:I)</f>
        <v/>
      </c>
      <c r="V23" s="51">
        <f>'KNL GROUP P&amp;L'!V23+'CCL GROUP P&amp;L'!V23+'YBHN GROUP P&amp;L'!V23+'YBN Group P&amp;L'!V23+'HAB P&amp;L'!V23+'Moe2 P&amp;L'!V23</f>
        <v/>
      </c>
      <c r="W23" s="51">
        <f>'KNL GROUP P&amp;L'!W23+'CCL GROUP P&amp;L'!W23+'YBHN GROUP P&amp;L'!W23+'YBN Group P&amp;L'!W23+'HAB P&amp;L'!W23+'Moe2 P&amp;L'!W23</f>
        <v/>
      </c>
      <c r="X23" s="51">
        <f>'KNL GROUP P&amp;L'!X23+'CCL GROUP P&amp;L'!X23+'YBHN GROUP P&amp;L'!X23+'YBN Group P&amp;L'!X23+'HAB P&amp;L'!X23+'Moe2 P&amp;L'!X23</f>
        <v/>
      </c>
      <c r="Y23" s="51">
        <f>'KNL GROUP P&amp;L'!Y23+'CCL GROUP P&amp;L'!Y23+'YBHN GROUP P&amp;L'!Y23+'YBN Group P&amp;L'!Y23+'HAB P&amp;L'!Y23+'Moe2 P&amp;L'!Y23</f>
        <v/>
      </c>
      <c r="Z23" s="51">
        <f>'KNL GROUP P&amp;L'!Z23+'CCL GROUP P&amp;L'!Z23+'YBHN GROUP P&amp;L'!Z23+'YBN Group P&amp;L'!Z23+'HAB P&amp;L'!Z23+'Moe2 P&amp;L'!Z23</f>
        <v/>
      </c>
      <c r="AA23" s="22">
        <f>SUM(O23:U23)</f>
        <v/>
      </c>
      <c r="AB23" s="22">
        <f>SUM(O23:Z23)</f>
        <v/>
      </c>
      <c r="AC23" s="51">
        <f>'KNL GROUP P&amp;L'!AC23+'CCL GROUP P&amp;L'!AC23+'YBHN GROUP P&amp;L'!AC23+'YBN Group P&amp;L'!AC23+'HAB P&amp;L'!AC23+'Moe2 P&amp;L'!AC23</f>
        <v/>
      </c>
      <c r="AD23" s="51">
        <f>'KNL GROUP P&amp;L'!AD23+'CCL GROUP P&amp;L'!AD23+'YBHN GROUP P&amp;L'!AD23+'YBN Group P&amp;L'!AD23+'HAB P&amp;L'!AD23+'Moe2 P&amp;L'!AD23</f>
        <v/>
      </c>
      <c r="AE23" s="51">
        <f>'KNL GROUP P&amp;L'!AE23+'CCL GROUP P&amp;L'!AE23+'YBHN GROUP P&amp;L'!AE23+'YBN Group P&amp;L'!AE23+'HAB P&amp;L'!AE23+'Moe2 P&amp;L'!AE23</f>
        <v/>
      </c>
      <c r="AF23" s="51">
        <f>'KNL GROUP P&amp;L'!AF23+'CCL GROUP P&amp;L'!AF23+'YBHN GROUP P&amp;L'!AF23+'YBN Group P&amp;L'!AF23+'HAB P&amp;L'!AF23+'Moe2 P&amp;L'!AF23</f>
        <v/>
      </c>
      <c r="AG23" s="51">
        <f>'KNL GROUP P&amp;L'!AG23+'CCL GROUP P&amp;L'!AG23+'YBHN GROUP P&amp;L'!AG23+'YBN Group P&amp;L'!AG23+'HAB P&amp;L'!AG23+'Moe2 P&amp;L'!AG23</f>
        <v/>
      </c>
      <c r="AH23" s="51">
        <f>'KNL GROUP P&amp;L'!AH23+'CCL GROUP P&amp;L'!AH23+'YBHN GROUP P&amp;L'!AH23+'YBN Group P&amp;L'!AH23+'HAB P&amp;L'!AH23+'Moe2 P&amp;L'!AH23</f>
        <v/>
      </c>
      <c r="AJ23" s="22">
        <f>SUM(E23:Q23)-$N23</f>
        <v/>
      </c>
      <c r="AK23" s="22">
        <f>SUM(H23:T23)-$N23</f>
        <v/>
      </c>
      <c r="AL23" s="22">
        <f>SUM(K23:W23)-$N23</f>
        <v/>
      </c>
      <c r="AM23" s="22">
        <f>SUM(N23:Z23)-$N23</f>
        <v/>
      </c>
      <c r="AN23" s="56" t="n"/>
      <c r="AO23" s="339">
        <f>SUM(AC23:AE23)+SUM(R23:Z23)</f>
        <v/>
      </c>
      <c r="AP23" s="339">
        <f>SUM(AC23:AH23)+SUM(U23:Z23)</f>
        <v/>
      </c>
    </row>
    <row r="24" ht="15.75" customHeight="1" s="393" thickBot="1">
      <c r="A24" s="14" t="inlineStr">
        <is>
          <t>Temps</t>
        </is>
      </c>
      <c r="B24" s="64" t="n">
        <v>0</v>
      </c>
      <c r="C24" s="64" t="n">
        <v>217.33</v>
      </c>
      <c r="D24" s="64" t="n">
        <v>0</v>
      </c>
      <c r="E24" s="64" t="n">
        <v>0</v>
      </c>
      <c r="F24" s="64" t="n">
        <v>226.03</v>
      </c>
      <c r="G24" s="64" t="n">
        <v>0</v>
      </c>
      <c r="H24" s="64" t="n">
        <v>249.41</v>
      </c>
      <c r="I24" s="64" t="n">
        <v>0</v>
      </c>
      <c r="J24" s="64" t="n">
        <v>1410.72</v>
      </c>
      <c r="K24" s="64" t="n">
        <v>6211.84</v>
      </c>
      <c r="L24" s="64" t="n">
        <v>3008.5</v>
      </c>
      <c r="M24" s="64" t="n">
        <v>0</v>
      </c>
      <c r="N24" s="22">
        <f>SUM(B24:M24)</f>
        <v/>
      </c>
      <c r="O24" s="11">
        <f>SUMIF('Group TB '!$R:$R,'GROUP TOTALS MONTHLY P&amp;L'!$A24,'Group TB '!C:C)</f>
        <v/>
      </c>
      <c r="P24" s="11">
        <f>SUMIF('Group TB '!$R:$R,'GROUP TOTALS MONTHLY P&amp;L'!$A24,'Group TB '!D:D)</f>
        <v/>
      </c>
      <c r="Q24" s="11">
        <f>SUMIF('Group TB '!$R:$R,'GROUP TOTALS MONTHLY P&amp;L'!$A24,'Group TB '!E:E)</f>
        <v/>
      </c>
      <c r="R24" s="11">
        <f>SUMIF('Group TB '!$R:$R,'GROUP TOTALS MONTHLY P&amp;L'!$A24,'Group TB '!F:F)</f>
        <v/>
      </c>
      <c r="S24" s="11">
        <f>SUMIF('Group TB '!$R:$R,'GROUP TOTALS MONTHLY P&amp;L'!$A24,'Group TB '!G:G)</f>
        <v/>
      </c>
      <c r="T24" s="11">
        <f>SUMIF('Group TB '!$R:$R,'GROUP TOTALS MONTHLY P&amp;L'!$A24,'Group TB '!H:H)</f>
        <v/>
      </c>
      <c r="U24" s="11">
        <f>SUMIF('Group TB '!$R:$R,'GROUP TOTALS MONTHLY P&amp;L'!$A24,'Group TB '!I:I)</f>
        <v/>
      </c>
      <c r="V24" s="51">
        <f>'KNL GROUP P&amp;L'!V24+'CCL GROUP P&amp;L'!V24+'YBHN GROUP P&amp;L'!V24+'YBN Group P&amp;L'!V24+'HAB P&amp;L'!V24+'Moe2 P&amp;L'!V24</f>
        <v/>
      </c>
      <c r="W24" s="51">
        <f>'KNL GROUP P&amp;L'!W24+'CCL GROUP P&amp;L'!W24+'YBHN GROUP P&amp;L'!W24+'YBN Group P&amp;L'!W24+'HAB P&amp;L'!W24+'Moe2 P&amp;L'!W24</f>
        <v/>
      </c>
      <c r="X24" s="51">
        <f>'KNL GROUP P&amp;L'!X24+'CCL GROUP P&amp;L'!X24+'YBHN GROUP P&amp;L'!X24+'YBN Group P&amp;L'!X24+'HAB P&amp;L'!X24+'Moe2 P&amp;L'!X24</f>
        <v/>
      </c>
      <c r="Y24" s="51">
        <f>'KNL GROUP P&amp;L'!Y24+'CCL GROUP P&amp;L'!Y24+'YBHN GROUP P&amp;L'!Y24+'YBN Group P&amp;L'!Y24+'HAB P&amp;L'!Y24+'Moe2 P&amp;L'!Y24</f>
        <v/>
      </c>
      <c r="Z24" s="51">
        <f>'KNL GROUP P&amp;L'!Z24+'CCL GROUP P&amp;L'!Z24+'YBHN GROUP P&amp;L'!Z24+'YBN Group P&amp;L'!Z24+'HAB P&amp;L'!Z24+'Moe2 P&amp;L'!Z24</f>
        <v/>
      </c>
      <c r="AA24" s="22">
        <f>SUM(O24:U24)</f>
        <v/>
      </c>
      <c r="AB24" s="22">
        <f>SUM(O24:Z24)</f>
        <v/>
      </c>
      <c r="AC24" s="51">
        <f>'KNL GROUP P&amp;L'!AC24+'CCL GROUP P&amp;L'!AC24+'YBHN GROUP P&amp;L'!AC24+'YBN Group P&amp;L'!AC24+'HAB P&amp;L'!AC24+'Moe2 P&amp;L'!AC24</f>
        <v/>
      </c>
      <c r="AD24" s="51">
        <f>'KNL GROUP P&amp;L'!AD24+'CCL GROUP P&amp;L'!AD24+'YBHN GROUP P&amp;L'!AD24+'YBN Group P&amp;L'!AD24+'HAB P&amp;L'!AD24+'Moe2 P&amp;L'!AD24</f>
        <v/>
      </c>
      <c r="AE24" s="51">
        <f>'KNL GROUP P&amp;L'!AE24+'CCL GROUP P&amp;L'!AE24+'YBHN GROUP P&amp;L'!AE24+'YBN Group P&amp;L'!AE24+'HAB P&amp;L'!AE24+'Moe2 P&amp;L'!AE24</f>
        <v/>
      </c>
      <c r="AF24" s="51">
        <f>'KNL GROUP P&amp;L'!AF24+'CCL GROUP P&amp;L'!AF24+'YBHN GROUP P&amp;L'!AF24+'YBN Group P&amp;L'!AF24+'HAB P&amp;L'!AF24+'Moe2 P&amp;L'!AF24</f>
        <v/>
      </c>
      <c r="AG24" s="51">
        <f>'KNL GROUP P&amp;L'!AG24+'CCL GROUP P&amp;L'!AG24+'YBHN GROUP P&amp;L'!AG24+'YBN Group P&amp;L'!AG24+'HAB P&amp;L'!AG24+'Moe2 P&amp;L'!AG24</f>
        <v/>
      </c>
      <c r="AH24" s="51">
        <f>'KNL GROUP P&amp;L'!AH24+'CCL GROUP P&amp;L'!AH24+'YBHN GROUP P&amp;L'!AH24+'YBN Group P&amp;L'!AH24+'HAB P&amp;L'!AH24+'Moe2 P&amp;L'!AH24</f>
        <v/>
      </c>
      <c r="AJ24" s="22">
        <f>SUM(E24:Q24)-$N24</f>
        <v/>
      </c>
      <c r="AK24" s="22">
        <f>SUM(H24:T24)-$N24</f>
        <v/>
      </c>
      <c r="AL24" s="22">
        <f>SUM(K24:W24)-$N24</f>
        <v/>
      </c>
      <c r="AM24" s="22">
        <f>SUM(N24:Z24)-$N24</f>
        <v/>
      </c>
      <c r="AN24" s="56" t="n"/>
      <c r="AO24" s="339">
        <f>SUM(AC24:AE24)+SUM(R24:Z24)</f>
        <v/>
      </c>
      <c r="AP24" s="339">
        <f>SUM(AC24:AH24)+SUM(U24:Z24)</f>
        <v/>
      </c>
    </row>
    <row r="25" ht="15.75" customHeight="1" s="393" thickBot="1">
      <c r="A25" s="13" t="inlineStr">
        <is>
          <t>Total Personnel</t>
        </is>
      </c>
      <c r="B25" s="65" t="n">
        <v>453315.68</v>
      </c>
      <c r="C25" s="65" t="n">
        <v>457131.66</v>
      </c>
      <c r="D25" s="65" t="n">
        <v>450046.64</v>
      </c>
      <c r="E25" s="65" t="n">
        <v>513439.7500000001</v>
      </c>
      <c r="F25" s="65" t="n">
        <v>520315.8300000001</v>
      </c>
      <c r="G25" s="65" t="n">
        <v>500062.94</v>
      </c>
      <c r="H25" s="65" t="n">
        <v>540450.8400000001</v>
      </c>
      <c r="I25" s="65" t="n">
        <v>494870.5800000001</v>
      </c>
      <c r="J25" s="65" t="n">
        <v>523267.4399999999</v>
      </c>
      <c r="K25" s="65" t="n">
        <v>528710.3</v>
      </c>
      <c r="L25" s="65" t="n">
        <v>502447.01</v>
      </c>
      <c r="M25" s="65" t="n">
        <v>516214.69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SUM(O25:U25)</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340">
        <f>SUM(AO16:AO24)</f>
        <v/>
      </c>
      <c r="AP25" s="340">
        <f>SUM(AP16:AP24)</f>
        <v/>
      </c>
    </row>
    <row r="26">
      <c r="A26" s="8" t="inlineStr">
        <is>
          <t>Childcare</t>
        </is>
      </c>
      <c r="B26" s="63" t="n"/>
      <c r="C26" s="63" t="n"/>
      <c r="D26" s="63" t="n"/>
      <c r="E26" s="63" t="n"/>
      <c r="F26" s="63" t="n"/>
      <c r="G26" s="63" t="n"/>
      <c r="H26" s="63" t="n"/>
      <c r="I26" s="63" t="n"/>
      <c r="J26" s="63" t="n"/>
      <c r="K26" s="63" t="n"/>
      <c r="L26" s="63" t="n"/>
      <c r="M26" s="63" t="n"/>
      <c r="N26" s="22" t="n"/>
      <c r="O26" s="9" t="n"/>
      <c r="P26" s="9" t="n"/>
      <c r="Q26" s="9" t="n"/>
      <c r="R26" s="9" t="n"/>
      <c r="S26" s="9" t="n"/>
      <c r="T26" s="9" t="n"/>
      <c r="U26" s="9" t="n"/>
      <c r="V26" s="50" t="n"/>
      <c r="W26" s="50" t="n"/>
      <c r="X26" s="50" t="n"/>
      <c r="Y26" s="50" t="n"/>
      <c r="Z26" s="50" t="n"/>
      <c r="AA26" s="22">
        <f>SUM(O26:U26)</f>
        <v/>
      </c>
      <c r="AB26" s="22" t="n"/>
      <c r="AC26" s="50">
        <f>'KNL GROUP P&amp;L'!AC26+'CCL GROUP P&amp;L'!AC26+'YBHN GROUP P&amp;L'!AC26+'YBN Group P&amp;L'!AC26+'HAB P&amp;L'!AC26+'Moe2 P&amp;L'!AC26</f>
        <v/>
      </c>
      <c r="AD26" s="50">
        <f>'KNL GROUP P&amp;L'!AD26+'CCL GROUP P&amp;L'!AD26+'YBHN GROUP P&amp;L'!AD26+'YBN Group P&amp;L'!AD26+'HAB P&amp;L'!AD26+'Moe2 P&amp;L'!AD26</f>
        <v/>
      </c>
      <c r="AE26" s="50">
        <f>'KNL GROUP P&amp;L'!AE26+'CCL GROUP P&amp;L'!AE26+'YBHN GROUP P&amp;L'!AE26+'YBN Group P&amp;L'!AE26+'HAB P&amp;L'!AE26+'Moe2 P&amp;L'!AE26</f>
        <v/>
      </c>
      <c r="AF26" s="50">
        <f>'KNL GROUP P&amp;L'!AF26+'CCL GROUP P&amp;L'!AF26+'YBHN GROUP P&amp;L'!AF26+'YBN Group P&amp;L'!AF26+'HAB P&amp;L'!AF26+'Moe2 P&amp;L'!AF26</f>
        <v/>
      </c>
      <c r="AG26" s="50">
        <f>'KNL GROUP P&amp;L'!AG26+'CCL GROUP P&amp;L'!AG26+'YBHN GROUP P&amp;L'!AG26+'YBN Group P&amp;L'!AG26+'HAB P&amp;L'!AG26+'Moe2 P&amp;L'!AG26</f>
        <v/>
      </c>
      <c r="AH26" s="50">
        <f>'KNL GROUP P&amp;L'!AH26+'CCL GROUP P&amp;L'!AH26+'YBHN GROUP P&amp;L'!AH26+'YBN Group P&amp;L'!AH26+'HAB P&amp;L'!AH26+'Moe2 P&amp;L'!AH26</f>
        <v/>
      </c>
      <c r="AJ26" s="22" t="n"/>
      <c r="AK26" s="22" t="n"/>
      <c r="AL26" s="22" t="n"/>
      <c r="AM26" s="22" t="n"/>
      <c r="AN26" s="56" t="n"/>
      <c r="AO26" s="339" t="n"/>
      <c r="AP26" s="339" t="n"/>
    </row>
    <row r="27">
      <c r="A27" s="14" t="inlineStr">
        <is>
          <t>Catering Costs</t>
        </is>
      </c>
      <c r="B27" s="64" t="n">
        <v>24984.97</v>
      </c>
      <c r="C27" s="64" t="n">
        <v>27639.25</v>
      </c>
      <c r="D27" s="64" t="n">
        <v>26273.28</v>
      </c>
      <c r="E27" s="64" t="n">
        <v>22057.36</v>
      </c>
      <c r="F27" s="64" t="n">
        <v>26275.7</v>
      </c>
      <c r="G27" s="64" t="n">
        <v>25972.10000000001</v>
      </c>
      <c r="H27" s="64" t="n">
        <v>25583.16</v>
      </c>
      <c r="I27" s="64" t="n">
        <v>25393.59</v>
      </c>
      <c r="J27" s="64" t="n">
        <v>23517.88000000001</v>
      </c>
      <c r="K27" s="64" t="n">
        <v>27113.72</v>
      </c>
      <c r="L27" s="64" t="n">
        <v>25194.74</v>
      </c>
      <c r="M27" s="64" t="n">
        <v>20081.97</v>
      </c>
      <c r="N27" s="22">
        <f>SUM(B27:M27)</f>
        <v/>
      </c>
      <c r="O27" s="11">
        <f>SUMIF('Group TB '!$R:$R,'GROUP TOTALS MONTHLY P&amp;L'!$A27,'Group TB '!C:C)</f>
        <v/>
      </c>
      <c r="P27" s="11">
        <f>SUMIF('Group TB '!$R:$R,'GROUP TOTALS MONTHLY P&amp;L'!$A27,'Group TB '!D:D)</f>
        <v/>
      </c>
      <c r="Q27" s="11">
        <f>SUMIF('Group TB '!$R:$R,'GROUP TOTALS MONTHLY P&amp;L'!$A27,'Group TB '!E:E)</f>
        <v/>
      </c>
      <c r="R27" s="11">
        <f>SUMIF('Group TB '!$R:$R,'GROUP TOTALS MONTHLY P&amp;L'!$A27,'Group TB '!F:F)</f>
        <v/>
      </c>
      <c r="S27" s="11">
        <f>SUMIF('Group TB '!$R:$R,'GROUP TOTALS MONTHLY P&amp;L'!$A27,'Group TB '!G:G)</f>
        <v/>
      </c>
      <c r="T27" s="11">
        <f>SUMIF('Group TB '!$R:$R,'GROUP TOTALS MONTHLY P&amp;L'!$A27,'Group TB '!H:H)</f>
        <v/>
      </c>
      <c r="U27" s="11">
        <f>SUMIF('Group TB '!$R:$R,'GROUP TOTALS MONTHLY P&amp;L'!$A27,'Group TB '!I:I)</f>
        <v/>
      </c>
      <c r="V27" s="51">
        <f>'KNL GROUP P&amp;L'!V27+'CCL GROUP P&amp;L'!V27+'YBHN GROUP P&amp;L'!V27+'YBN Group P&amp;L'!V27+'HAB P&amp;L'!V27+'Moe2 P&amp;L'!V27</f>
        <v/>
      </c>
      <c r="W27" s="51">
        <f>'KNL GROUP P&amp;L'!W27+'CCL GROUP P&amp;L'!W27+'YBHN GROUP P&amp;L'!W27+'YBN Group P&amp;L'!W27+'HAB P&amp;L'!W27+'Moe2 P&amp;L'!W27</f>
        <v/>
      </c>
      <c r="X27" s="51">
        <f>'KNL GROUP P&amp;L'!X27+'CCL GROUP P&amp;L'!X27+'YBHN GROUP P&amp;L'!X27+'YBN Group P&amp;L'!X27+'HAB P&amp;L'!X27+'Moe2 P&amp;L'!X27</f>
        <v/>
      </c>
      <c r="Y27" s="51">
        <f>'KNL GROUP P&amp;L'!Y27+'CCL GROUP P&amp;L'!Y27+'YBHN GROUP P&amp;L'!Y27+'YBN Group P&amp;L'!Y27+'HAB P&amp;L'!Y27+'Moe2 P&amp;L'!Y27</f>
        <v/>
      </c>
      <c r="Z27" s="51">
        <f>'KNL GROUP P&amp;L'!Z27+'CCL GROUP P&amp;L'!Z27+'YBHN GROUP P&amp;L'!Z27+'YBN Group P&amp;L'!Z27+'HAB P&amp;L'!Z27+'Moe2 P&amp;L'!Z27</f>
        <v/>
      </c>
      <c r="AA27" s="22">
        <f>SUM(O27:U27)</f>
        <v/>
      </c>
      <c r="AB27" s="22">
        <f>SUM(O27:Z27)</f>
        <v/>
      </c>
      <c r="AC27" s="51">
        <f>Z$8*$AI27</f>
        <v/>
      </c>
      <c r="AD27" s="51">
        <f>Z$8*$AI27</f>
        <v/>
      </c>
      <c r="AE27" s="51">
        <f>Z$8*$AI27</f>
        <v/>
      </c>
      <c r="AF27" s="51">
        <f>Z$8*$AI27</f>
        <v/>
      </c>
      <c r="AG27" s="51">
        <f>Z$8*$AI27</f>
        <v/>
      </c>
      <c r="AH27" s="51">
        <f>Z$8*$AI27</f>
        <v/>
      </c>
      <c r="AJ27" s="22">
        <f>SUM(E27:Q27)-$N27</f>
        <v/>
      </c>
      <c r="AK27" s="22">
        <f>SUM(H27:T27)-$N27</f>
        <v/>
      </c>
      <c r="AL27" s="22">
        <f>SUM(K27:W27)-$N27</f>
        <v/>
      </c>
      <c r="AM27" s="22">
        <f>SUM(N27:Z27)-$N27</f>
        <v/>
      </c>
      <c r="AN27" s="56" t="n"/>
      <c r="AO27" s="339">
        <f>SUM(AC27:AE27)+SUM(R27:Z27)</f>
        <v/>
      </c>
      <c r="AP27" s="339">
        <f>SUM(AC27:AH27)+SUM(U27:Z27)</f>
        <v/>
      </c>
    </row>
    <row r="28">
      <c r="A28" s="14" t="inlineStr">
        <is>
          <t>Toys and Games</t>
        </is>
      </c>
      <c r="B28" s="64" t="n">
        <v>2910.13</v>
      </c>
      <c r="C28" s="64" t="n">
        <v>6069.44</v>
      </c>
      <c r="D28" s="64" t="n">
        <v>2457.96</v>
      </c>
      <c r="E28" s="64" t="n">
        <v>3203.4</v>
      </c>
      <c r="F28" s="64" t="n">
        <v>6842.979999999998</v>
      </c>
      <c r="G28" s="64" t="n">
        <v>5934.230000000001</v>
      </c>
      <c r="H28" s="64" t="n">
        <v>5852.02</v>
      </c>
      <c r="I28" s="64" t="n">
        <v>6516.69</v>
      </c>
      <c r="J28" s="64" t="n">
        <v>6590.410000000001</v>
      </c>
      <c r="K28" s="64" t="n">
        <v>2549.79</v>
      </c>
      <c r="L28" s="64" t="n">
        <v>2219.75</v>
      </c>
      <c r="M28" s="64" t="n">
        <v>1504.69</v>
      </c>
      <c r="N28" s="22">
        <f>SUM(B28:M28)</f>
        <v/>
      </c>
      <c r="O28" s="11">
        <f>SUMIF('Group TB '!$R:$R,'GROUP TOTALS MONTHLY P&amp;L'!$A28,'Group TB '!C:C)</f>
        <v/>
      </c>
      <c r="P28" s="11">
        <f>SUMIF('Group TB '!$R:$R,'GROUP TOTALS MONTHLY P&amp;L'!$A28,'Group TB '!D:D)</f>
        <v/>
      </c>
      <c r="Q28" s="11">
        <f>SUMIF('Group TB '!$R:$R,'GROUP TOTALS MONTHLY P&amp;L'!$A28,'Group TB '!E:E)</f>
        <v/>
      </c>
      <c r="R28" s="11">
        <f>SUMIF('Group TB '!$R:$R,'GROUP TOTALS MONTHLY P&amp;L'!$A28,'Group TB '!F:F)</f>
        <v/>
      </c>
      <c r="S28" s="11">
        <f>SUMIF('Group TB '!$R:$R,'GROUP TOTALS MONTHLY P&amp;L'!$A28,'Group TB '!G:G)</f>
        <v/>
      </c>
      <c r="T28" s="11">
        <f>SUMIF('Group TB '!$R:$R,'GROUP TOTALS MONTHLY P&amp;L'!$A28,'Group TB '!H:H)</f>
        <v/>
      </c>
      <c r="U28" s="11">
        <f>SUMIF('Group TB '!$R:$R,'GROUP TOTALS MONTHLY P&amp;L'!$A28,'Group TB '!I:I)</f>
        <v/>
      </c>
      <c r="V28" s="51">
        <f>'KNL GROUP P&amp;L'!V28+'CCL GROUP P&amp;L'!V28+'YBHN GROUP P&amp;L'!V28+'YBN Group P&amp;L'!V28+'HAB P&amp;L'!V28+'Moe2 P&amp;L'!V28</f>
        <v/>
      </c>
      <c r="W28" s="51">
        <f>'KNL GROUP P&amp;L'!W28+'CCL GROUP P&amp;L'!W28+'YBHN GROUP P&amp;L'!W28+'YBN Group P&amp;L'!W28+'HAB P&amp;L'!W28+'Moe2 P&amp;L'!W28</f>
        <v/>
      </c>
      <c r="X28" s="51">
        <f>'KNL GROUP P&amp;L'!X28+'CCL GROUP P&amp;L'!X28+'YBHN GROUP P&amp;L'!X28+'YBN Group P&amp;L'!X28+'HAB P&amp;L'!X28+'Moe2 P&amp;L'!X28</f>
        <v/>
      </c>
      <c r="Y28" s="51">
        <f>'KNL GROUP P&amp;L'!Y28+'CCL GROUP P&amp;L'!Y28+'YBHN GROUP P&amp;L'!Y28+'YBN Group P&amp;L'!Y28+'HAB P&amp;L'!Y28+'Moe2 P&amp;L'!Y28</f>
        <v/>
      </c>
      <c r="Z28" s="51">
        <f>'KNL GROUP P&amp;L'!Z28+'CCL GROUP P&amp;L'!Z28+'YBHN GROUP P&amp;L'!Z28+'YBN Group P&amp;L'!Z28+'HAB P&amp;L'!Z28+'Moe2 P&amp;L'!Z28</f>
        <v/>
      </c>
      <c r="AA28" s="22">
        <f>SUM(O28:U28)</f>
        <v/>
      </c>
      <c r="AB28" s="22">
        <f>SUM(O28:Z28)</f>
        <v/>
      </c>
      <c r="AC28" s="51">
        <f>'KNL GROUP P&amp;L'!AC28+'CCL GROUP P&amp;L'!AC28+'YBHN GROUP P&amp;L'!AC28+'YBN Group P&amp;L'!AC28+'HAB P&amp;L'!AC28+'Moe2 P&amp;L'!AC28</f>
        <v/>
      </c>
      <c r="AD28" s="51">
        <f>'KNL GROUP P&amp;L'!AD28+'CCL GROUP P&amp;L'!AD28+'YBHN GROUP P&amp;L'!AD28+'YBN Group P&amp;L'!AD28+'HAB P&amp;L'!AD28+'Moe2 P&amp;L'!AD28</f>
        <v/>
      </c>
      <c r="AE28" s="51">
        <f>'KNL GROUP P&amp;L'!AE28+'CCL GROUP P&amp;L'!AE28+'YBHN GROUP P&amp;L'!AE28+'YBN Group P&amp;L'!AE28+'HAB P&amp;L'!AE28+'Moe2 P&amp;L'!AE28</f>
        <v/>
      </c>
      <c r="AF28" s="51">
        <f>'KNL GROUP P&amp;L'!AF28+'CCL GROUP P&amp;L'!AF28+'YBHN GROUP P&amp;L'!AF28+'YBN Group P&amp;L'!AF28+'HAB P&amp;L'!AF28+'Moe2 P&amp;L'!AF28</f>
        <v/>
      </c>
      <c r="AG28" s="51">
        <f>'KNL GROUP P&amp;L'!AG28+'CCL GROUP P&amp;L'!AG28+'YBHN GROUP P&amp;L'!AG28+'YBN Group P&amp;L'!AG28+'HAB P&amp;L'!AG28+'Moe2 P&amp;L'!AG28</f>
        <v/>
      </c>
      <c r="AH28" s="51">
        <f>'KNL GROUP P&amp;L'!AH28+'CCL GROUP P&amp;L'!AH28+'YBHN GROUP P&amp;L'!AH28+'YBN Group P&amp;L'!AH28+'HAB P&amp;L'!AH28+'Moe2 P&amp;L'!AH28</f>
        <v/>
      </c>
      <c r="AJ28" s="22">
        <f>SUM(E28:Q28)-$N28</f>
        <v/>
      </c>
      <c r="AK28" s="22">
        <f>SUM(H28:T28)-$N28</f>
        <v/>
      </c>
      <c r="AL28" s="22">
        <f>SUM(K28:W28)-$N28</f>
        <v/>
      </c>
      <c r="AM28" s="22">
        <f>SUM(N28:Z28)-$N28</f>
        <v/>
      </c>
      <c r="AN28" s="56" t="n"/>
      <c r="AO28" s="339">
        <f>SUM(AC28:AE28)+SUM(R28:Z28)</f>
        <v/>
      </c>
      <c r="AP28" s="339">
        <f>SUM(AC28:AH28)+SUM(U28:Z28)</f>
        <v/>
      </c>
    </row>
    <row r="29">
      <c r="A29" s="14" t="inlineStr">
        <is>
          <t>Art Materials</t>
        </is>
      </c>
      <c r="B29" s="64" t="n">
        <v>2078.88</v>
      </c>
      <c r="C29" s="64" t="n">
        <v>2785.349999999999</v>
      </c>
      <c r="D29" s="64" t="n">
        <v>2438.17</v>
      </c>
      <c r="E29" s="64" t="n">
        <v>1709.05</v>
      </c>
      <c r="F29" s="64" t="n">
        <v>984.5300000000001</v>
      </c>
      <c r="G29" s="64" t="n">
        <v>1918.57</v>
      </c>
      <c r="H29" s="64" t="n">
        <v>908.9400000000001</v>
      </c>
      <c r="I29" s="64" t="n">
        <v>1193.92</v>
      </c>
      <c r="J29" s="64" t="n">
        <v>1427.96</v>
      </c>
      <c r="K29" s="64" t="n">
        <v>2445.34</v>
      </c>
      <c r="L29" s="64" t="n">
        <v>3087.5</v>
      </c>
      <c r="M29" s="64" t="n">
        <v>1610.05</v>
      </c>
      <c r="N29" s="22">
        <f>SUM(B29:M29)</f>
        <v/>
      </c>
      <c r="O29" s="11">
        <f>SUMIF('Group TB '!$R:$R,'GROUP TOTALS MONTHLY P&amp;L'!$A29,'Group TB '!C:C)</f>
        <v/>
      </c>
      <c r="P29" s="11">
        <f>SUMIF('Group TB '!$R:$R,'GROUP TOTALS MONTHLY P&amp;L'!$A29,'Group TB '!D:D)</f>
        <v/>
      </c>
      <c r="Q29" s="11">
        <f>SUMIF('Group TB '!$R:$R,'GROUP TOTALS MONTHLY P&amp;L'!$A29,'Group TB '!E:E)</f>
        <v/>
      </c>
      <c r="R29" s="11">
        <f>SUMIF('Group TB '!$R:$R,'GROUP TOTALS MONTHLY P&amp;L'!$A29,'Group TB '!F:F)</f>
        <v/>
      </c>
      <c r="S29" s="11">
        <f>SUMIF('Group TB '!$R:$R,'GROUP TOTALS MONTHLY P&amp;L'!$A29,'Group TB '!G:G)</f>
        <v/>
      </c>
      <c r="T29" s="11">
        <f>SUMIF('Group TB '!$R:$R,'GROUP TOTALS MONTHLY P&amp;L'!$A29,'Group TB '!H:H)</f>
        <v/>
      </c>
      <c r="U29" s="11">
        <f>SUMIF('Group TB '!$R:$R,'GROUP TOTALS MONTHLY P&amp;L'!$A29,'Group TB '!I:I)</f>
        <v/>
      </c>
      <c r="V29" s="51">
        <f>'KNL GROUP P&amp;L'!V29+'CCL GROUP P&amp;L'!V29+'YBHN GROUP P&amp;L'!V29+'YBN Group P&amp;L'!V29+'HAB P&amp;L'!V29+'Moe2 P&amp;L'!V29</f>
        <v/>
      </c>
      <c r="W29" s="51">
        <f>'KNL GROUP P&amp;L'!W29+'CCL GROUP P&amp;L'!W29+'YBHN GROUP P&amp;L'!W29+'YBN Group P&amp;L'!W29+'HAB P&amp;L'!W29+'Moe2 P&amp;L'!W29</f>
        <v/>
      </c>
      <c r="X29" s="51">
        <f>'KNL GROUP P&amp;L'!X29+'CCL GROUP P&amp;L'!X29+'YBHN GROUP P&amp;L'!X29+'YBN Group P&amp;L'!X29+'HAB P&amp;L'!X29+'Moe2 P&amp;L'!X29</f>
        <v/>
      </c>
      <c r="Y29" s="51">
        <f>'KNL GROUP P&amp;L'!Y29+'CCL GROUP P&amp;L'!Y29+'YBHN GROUP P&amp;L'!Y29+'YBN Group P&amp;L'!Y29+'HAB P&amp;L'!Y29+'Moe2 P&amp;L'!Y29</f>
        <v/>
      </c>
      <c r="Z29" s="51">
        <f>'KNL GROUP P&amp;L'!Z29+'CCL GROUP P&amp;L'!Z29+'YBHN GROUP P&amp;L'!Z29+'YBN Group P&amp;L'!Z29+'HAB P&amp;L'!Z29+'Moe2 P&amp;L'!Z29</f>
        <v/>
      </c>
      <c r="AA29" s="22">
        <f>SUM(O29:U29)</f>
        <v/>
      </c>
      <c r="AB29" s="22">
        <f>SUM(O29:Z29)</f>
        <v/>
      </c>
      <c r="AC29" s="51">
        <f>Z$8*$AI29</f>
        <v/>
      </c>
      <c r="AD29" s="51">
        <f>Z$8*$AI29</f>
        <v/>
      </c>
      <c r="AE29" s="51">
        <f>Z$8*$AI29</f>
        <v/>
      </c>
      <c r="AF29" s="51">
        <f>Z$8*$AI29</f>
        <v/>
      </c>
      <c r="AG29" s="51">
        <f>Z$8*$AI29</f>
        <v/>
      </c>
      <c r="AH29" s="51">
        <f>Z$8*$AI29</f>
        <v/>
      </c>
      <c r="AJ29" s="22">
        <f>SUM(E29:Q29)-$N29</f>
        <v/>
      </c>
      <c r="AK29" s="22">
        <f>SUM(H29:T29)-$N29</f>
        <v/>
      </c>
      <c r="AL29" s="22">
        <f>SUM(K29:W29)-$N29</f>
        <v/>
      </c>
      <c r="AM29" s="22">
        <f>SUM(N29:Z29)-$N29</f>
        <v/>
      </c>
      <c r="AN29" s="56" t="n"/>
      <c r="AO29" s="339">
        <f>SUM(AC29:AE29)+SUM(R29:Z29)</f>
        <v/>
      </c>
      <c r="AP29" s="339">
        <f>SUM(AC29:AH29)+SUM(U29:Z29)</f>
        <v/>
      </c>
    </row>
    <row r="30">
      <c r="A30" s="14" t="inlineStr">
        <is>
          <t>Nursery Stationery</t>
        </is>
      </c>
      <c r="B30" s="64" t="n">
        <v>905.8899999999999</v>
      </c>
      <c r="C30" s="64" t="n">
        <v>604.79</v>
      </c>
      <c r="D30" s="64" t="n">
        <v>401.75</v>
      </c>
      <c r="E30" s="64" t="n">
        <v>311.2400000000001</v>
      </c>
      <c r="F30" s="64" t="n">
        <v>436.3</v>
      </c>
      <c r="G30" s="64" t="n">
        <v>472.72</v>
      </c>
      <c r="H30" s="64" t="n">
        <v>1053.14</v>
      </c>
      <c r="I30" s="64" t="n">
        <v>628.5100000000001</v>
      </c>
      <c r="J30" s="64" t="n">
        <v>630.03</v>
      </c>
      <c r="K30" s="64" t="n">
        <v>554.97</v>
      </c>
      <c r="L30" s="64" t="n">
        <v>806.9100000000001</v>
      </c>
      <c r="M30" s="64" t="n">
        <v>463.1799999999999</v>
      </c>
      <c r="N30" s="22">
        <f>SUM(B30:M30)</f>
        <v/>
      </c>
      <c r="O30" s="11">
        <f>SUMIF('Group TB '!$R:$R,'GROUP TOTALS MONTHLY P&amp;L'!$A30,'Group TB '!C:C)</f>
        <v/>
      </c>
      <c r="P30" s="11">
        <f>SUMIF('Group TB '!$R:$R,'GROUP TOTALS MONTHLY P&amp;L'!$A30,'Group TB '!D:D)</f>
        <v/>
      </c>
      <c r="Q30" s="11">
        <f>SUMIF('Group TB '!$R:$R,'GROUP TOTALS MONTHLY P&amp;L'!$A30,'Group TB '!E:E)</f>
        <v/>
      </c>
      <c r="R30" s="11">
        <f>SUMIF('Group TB '!$R:$R,'GROUP TOTALS MONTHLY P&amp;L'!$A30,'Group TB '!F:F)</f>
        <v/>
      </c>
      <c r="S30" s="11">
        <f>SUMIF('Group TB '!$R:$R,'GROUP TOTALS MONTHLY P&amp;L'!$A30,'Group TB '!G:G)</f>
        <v/>
      </c>
      <c r="T30" s="11">
        <f>SUMIF('Group TB '!$R:$R,'GROUP TOTALS MONTHLY P&amp;L'!$A30,'Group TB '!H:H)</f>
        <v/>
      </c>
      <c r="U30" s="11">
        <f>SUMIF('Group TB '!$R:$R,'GROUP TOTALS MONTHLY P&amp;L'!$A30,'Group TB '!I:I)</f>
        <v/>
      </c>
      <c r="V30" s="51">
        <f>'KNL GROUP P&amp;L'!V30+'CCL GROUP P&amp;L'!V30+'YBHN GROUP P&amp;L'!V30+'YBN Group P&amp;L'!V30+'HAB P&amp;L'!V30+'Moe2 P&amp;L'!V30</f>
        <v/>
      </c>
      <c r="W30" s="51">
        <f>'KNL GROUP P&amp;L'!W30+'CCL GROUP P&amp;L'!W30+'YBHN GROUP P&amp;L'!W30+'YBN Group P&amp;L'!W30+'HAB P&amp;L'!W30+'Moe2 P&amp;L'!W30</f>
        <v/>
      </c>
      <c r="X30" s="51">
        <f>'KNL GROUP P&amp;L'!X30+'CCL GROUP P&amp;L'!X30+'YBHN GROUP P&amp;L'!X30+'YBN Group P&amp;L'!X30+'HAB P&amp;L'!X30+'Moe2 P&amp;L'!X30</f>
        <v/>
      </c>
      <c r="Y30" s="51">
        <f>'KNL GROUP P&amp;L'!Y30+'CCL GROUP P&amp;L'!Y30+'YBHN GROUP P&amp;L'!Y30+'YBN Group P&amp;L'!Y30+'HAB P&amp;L'!Y30+'Moe2 P&amp;L'!Y30</f>
        <v/>
      </c>
      <c r="Z30" s="51">
        <f>'KNL GROUP P&amp;L'!Z30+'CCL GROUP P&amp;L'!Z30+'YBHN GROUP P&amp;L'!Z30+'YBN Group P&amp;L'!Z30+'HAB P&amp;L'!Z30+'Moe2 P&amp;L'!Z30</f>
        <v/>
      </c>
      <c r="AA30" s="22">
        <f>SUM(O30:U30)</f>
        <v/>
      </c>
      <c r="AB30" s="22">
        <f>SUM(O30:Z30)</f>
        <v/>
      </c>
      <c r="AC30" s="51">
        <f>'KNL GROUP P&amp;L'!AC30+'CCL GROUP P&amp;L'!AC30+'YBHN GROUP P&amp;L'!AC30+'YBN Group P&amp;L'!AC30+'HAB P&amp;L'!AC30+'Moe2 P&amp;L'!AC30</f>
        <v/>
      </c>
      <c r="AD30" s="51">
        <f>'KNL GROUP P&amp;L'!AD30+'CCL GROUP P&amp;L'!AD30+'YBHN GROUP P&amp;L'!AD30+'YBN Group P&amp;L'!AD30+'HAB P&amp;L'!AD30+'Moe2 P&amp;L'!AD30</f>
        <v/>
      </c>
      <c r="AE30" s="51">
        <f>'KNL GROUP P&amp;L'!AE30+'CCL GROUP P&amp;L'!AE30+'YBHN GROUP P&amp;L'!AE30+'YBN Group P&amp;L'!AE30+'HAB P&amp;L'!AE30+'Moe2 P&amp;L'!AE30</f>
        <v/>
      </c>
      <c r="AF30" s="51">
        <f>'KNL GROUP P&amp;L'!AF30+'CCL GROUP P&amp;L'!AF30+'YBHN GROUP P&amp;L'!AF30+'YBN Group P&amp;L'!AF30+'HAB P&amp;L'!AF30+'Moe2 P&amp;L'!AF30</f>
        <v/>
      </c>
      <c r="AG30" s="51">
        <f>'KNL GROUP P&amp;L'!AG30+'CCL GROUP P&amp;L'!AG30+'YBHN GROUP P&amp;L'!AG30+'YBN Group P&amp;L'!AG30+'HAB P&amp;L'!AG30+'Moe2 P&amp;L'!AG30</f>
        <v/>
      </c>
      <c r="AH30" s="51">
        <f>'KNL GROUP P&amp;L'!AH30+'CCL GROUP P&amp;L'!AH30+'YBHN GROUP P&amp;L'!AH30+'YBN Group P&amp;L'!AH30+'HAB P&amp;L'!AH30+'Moe2 P&amp;L'!AH30</f>
        <v/>
      </c>
      <c r="AJ30" s="22">
        <f>SUM(E30:Q30)-$N30</f>
        <v/>
      </c>
      <c r="AK30" s="22">
        <f>SUM(H30:T30)-$N30</f>
        <v/>
      </c>
      <c r="AL30" s="22">
        <f>SUM(K30:W30)-$N30</f>
        <v/>
      </c>
      <c r="AM30" s="22">
        <f>SUM(N30:Z30)-$N30</f>
        <v/>
      </c>
      <c r="AN30" s="56" t="n"/>
      <c r="AO30" s="339">
        <f>SUM(AC30:AE30)+SUM(R30:Z30)</f>
        <v/>
      </c>
      <c r="AP30" s="339">
        <f>SUM(AC30:AH30)+SUM(U30:Z30)</f>
        <v/>
      </c>
    </row>
    <row r="31">
      <c r="A31" s="14" t="inlineStr">
        <is>
          <t>Nursery Equipment</t>
        </is>
      </c>
      <c r="B31" s="64" t="n">
        <v>1805.54</v>
      </c>
      <c r="C31" s="64" t="n">
        <v>2396.420000000001</v>
      </c>
      <c r="D31" s="64" t="n">
        <v>1848.84</v>
      </c>
      <c r="E31" s="64" t="n">
        <v>937.2900000000001</v>
      </c>
      <c r="F31" s="64" t="n">
        <v>2885.59</v>
      </c>
      <c r="G31" s="64" t="n">
        <v>2723.09</v>
      </c>
      <c r="H31" s="64" t="n">
        <v>1841.28</v>
      </c>
      <c r="I31" s="64" t="n">
        <v>1245.73</v>
      </c>
      <c r="J31" s="64" t="n">
        <v>2141.08</v>
      </c>
      <c r="K31" s="64" t="n">
        <v>3949.709999999999</v>
      </c>
      <c r="L31" s="64" t="n">
        <v>2043.07</v>
      </c>
      <c r="M31" s="64" t="n">
        <v>1155.26</v>
      </c>
      <c r="N31" s="22">
        <f>SUM(B31:M31)</f>
        <v/>
      </c>
      <c r="O31" s="11">
        <f>SUMIF('Group TB '!$R:$R,'GROUP TOTALS MONTHLY P&amp;L'!$A31,'Group TB '!C:C)</f>
        <v/>
      </c>
      <c r="P31" s="11">
        <f>SUMIF('Group TB '!$R:$R,'GROUP TOTALS MONTHLY P&amp;L'!$A31,'Group TB '!D:D)</f>
        <v/>
      </c>
      <c r="Q31" s="11">
        <f>SUMIF('Group TB '!$R:$R,'GROUP TOTALS MONTHLY P&amp;L'!$A31,'Group TB '!E:E)</f>
        <v/>
      </c>
      <c r="R31" s="11">
        <f>SUMIF('Group TB '!$R:$R,'GROUP TOTALS MONTHLY P&amp;L'!$A31,'Group TB '!F:F)</f>
        <v/>
      </c>
      <c r="S31" s="11">
        <f>SUMIF('Group TB '!$R:$R,'GROUP TOTALS MONTHLY P&amp;L'!$A31,'Group TB '!G:G)</f>
        <v/>
      </c>
      <c r="T31" s="11">
        <f>SUMIF('Group TB '!$R:$R,'GROUP TOTALS MONTHLY P&amp;L'!$A31,'Group TB '!H:H)</f>
        <v/>
      </c>
      <c r="U31" s="11">
        <f>SUMIF('Group TB '!$R:$R,'GROUP TOTALS MONTHLY P&amp;L'!$A31,'Group TB '!I:I)</f>
        <v/>
      </c>
      <c r="V31" s="51">
        <f>'KNL GROUP P&amp;L'!V31+'CCL GROUP P&amp;L'!V31+'YBHN GROUP P&amp;L'!V31+'YBN Group P&amp;L'!V31+'HAB P&amp;L'!V31+'Moe2 P&amp;L'!V31</f>
        <v/>
      </c>
      <c r="W31" s="51">
        <f>'KNL GROUP P&amp;L'!W31+'CCL GROUP P&amp;L'!W31+'YBHN GROUP P&amp;L'!W31+'YBN Group P&amp;L'!W31+'HAB P&amp;L'!W31+'Moe2 P&amp;L'!W31</f>
        <v/>
      </c>
      <c r="X31" s="51">
        <f>'KNL GROUP P&amp;L'!X31+'CCL GROUP P&amp;L'!X31+'YBHN GROUP P&amp;L'!X31+'YBN Group P&amp;L'!X31+'HAB P&amp;L'!X31+'Moe2 P&amp;L'!X31</f>
        <v/>
      </c>
      <c r="Y31" s="51">
        <f>'KNL GROUP P&amp;L'!Y31+'CCL GROUP P&amp;L'!Y31+'YBHN GROUP P&amp;L'!Y31+'YBN Group P&amp;L'!Y31+'HAB P&amp;L'!Y31+'Moe2 P&amp;L'!Y31</f>
        <v/>
      </c>
      <c r="Z31" s="51">
        <f>'KNL GROUP P&amp;L'!Z31+'CCL GROUP P&amp;L'!Z31+'YBHN GROUP P&amp;L'!Z31+'YBN Group P&amp;L'!Z31+'HAB P&amp;L'!Z31+'Moe2 P&amp;L'!Z31</f>
        <v/>
      </c>
      <c r="AA31" s="22">
        <f>SUM(O31:U31)</f>
        <v/>
      </c>
      <c r="AB31" s="22">
        <f>SUM(O31:Z31)</f>
        <v/>
      </c>
      <c r="AC31" s="51">
        <f>'KNL GROUP P&amp;L'!AC31+'CCL GROUP P&amp;L'!AC31+'YBHN GROUP P&amp;L'!AC31+'YBN Group P&amp;L'!AC31+'HAB P&amp;L'!AC31+'Moe2 P&amp;L'!AC31</f>
        <v/>
      </c>
      <c r="AD31" s="51">
        <f>'KNL GROUP P&amp;L'!AD31+'CCL GROUP P&amp;L'!AD31+'YBHN GROUP P&amp;L'!AD31+'YBN Group P&amp;L'!AD31+'HAB P&amp;L'!AD31+'Moe2 P&amp;L'!AD31</f>
        <v/>
      </c>
      <c r="AE31" s="51">
        <f>'KNL GROUP P&amp;L'!AE31+'CCL GROUP P&amp;L'!AE31+'YBHN GROUP P&amp;L'!AE31+'YBN Group P&amp;L'!AE31+'HAB P&amp;L'!AE31+'Moe2 P&amp;L'!AE31</f>
        <v/>
      </c>
      <c r="AF31" s="51">
        <f>'KNL GROUP P&amp;L'!AF31+'CCL GROUP P&amp;L'!AF31+'YBHN GROUP P&amp;L'!AF31+'YBN Group P&amp;L'!AF31+'HAB P&amp;L'!AF31+'Moe2 P&amp;L'!AF31</f>
        <v/>
      </c>
      <c r="AG31" s="51">
        <f>'KNL GROUP P&amp;L'!AG31+'CCL GROUP P&amp;L'!AG31+'YBHN GROUP P&amp;L'!AG31+'YBN Group P&amp;L'!AG31+'HAB P&amp;L'!AG31+'Moe2 P&amp;L'!AG31</f>
        <v/>
      </c>
      <c r="AH31" s="51">
        <f>'KNL GROUP P&amp;L'!AH31+'CCL GROUP P&amp;L'!AH31+'YBHN GROUP P&amp;L'!AH31+'YBN Group P&amp;L'!AH31+'HAB P&amp;L'!AH31+'Moe2 P&amp;L'!AH31</f>
        <v/>
      </c>
      <c r="AJ31" s="22">
        <f>SUM(E31:Q31)-$N31</f>
        <v/>
      </c>
      <c r="AK31" s="22">
        <f>SUM(H31:T31)-$N31</f>
        <v/>
      </c>
      <c r="AL31" s="22">
        <f>SUM(K31:W31)-$N31</f>
        <v/>
      </c>
      <c r="AM31" s="22">
        <f>SUM(N31:Z31)-$N31</f>
        <v/>
      </c>
      <c r="AN31" s="56" t="n"/>
      <c r="AO31" s="339">
        <f>SUM(AC31:AE31)+SUM(R31:Z31)</f>
        <v/>
      </c>
      <c r="AP31" s="339">
        <f>SUM(AC31:AH31)+SUM(U31:Z31)</f>
        <v/>
      </c>
    </row>
    <row r="32">
      <c r="A32" s="14" t="inlineStr">
        <is>
          <t>Nursery Consumables</t>
        </is>
      </c>
      <c r="B32" s="64" t="n">
        <v>2520.27</v>
      </c>
      <c r="C32" s="64" t="n">
        <v>2090.12</v>
      </c>
      <c r="D32" s="64" t="n">
        <v>2268.76</v>
      </c>
      <c r="E32" s="64" t="n">
        <v>2641.3</v>
      </c>
      <c r="F32" s="64" t="n">
        <v>3217.589999999999</v>
      </c>
      <c r="G32" s="64" t="n">
        <v>3269.62</v>
      </c>
      <c r="H32" s="64" t="n">
        <v>3287.580000000001</v>
      </c>
      <c r="I32" s="64" t="n">
        <v>2952.940000000001</v>
      </c>
      <c r="J32" s="64" t="n">
        <v>2387.23</v>
      </c>
      <c r="K32" s="64" t="n">
        <v>2719.25</v>
      </c>
      <c r="L32" s="64" t="n">
        <v>3359.61</v>
      </c>
      <c r="M32" s="64" t="n">
        <v>4011.29</v>
      </c>
      <c r="N32" s="22">
        <f>SUM(B32:M32)</f>
        <v/>
      </c>
      <c r="O32" s="11">
        <f>SUMIF('Group TB '!$R:$R,'GROUP TOTALS MONTHLY P&amp;L'!$A32,'Group TB '!C:C)</f>
        <v/>
      </c>
      <c r="P32" s="11">
        <f>SUMIF('Group TB '!$R:$R,'GROUP TOTALS MONTHLY P&amp;L'!$A32,'Group TB '!D:D)</f>
        <v/>
      </c>
      <c r="Q32" s="11">
        <f>SUMIF('Group TB '!$R:$R,'GROUP TOTALS MONTHLY P&amp;L'!$A32,'Group TB '!E:E)</f>
        <v/>
      </c>
      <c r="R32" s="11">
        <f>SUMIF('Group TB '!$R:$R,'GROUP TOTALS MONTHLY P&amp;L'!$A32,'Group TB '!F:F)</f>
        <v/>
      </c>
      <c r="S32" s="11">
        <f>SUMIF('Group TB '!$R:$R,'GROUP TOTALS MONTHLY P&amp;L'!$A32,'Group TB '!G:G)</f>
        <v/>
      </c>
      <c r="T32" s="11">
        <f>SUMIF('Group TB '!$R:$R,'GROUP TOTALS MONTHLY P&amp;L'!$A32,'Group TB '!H:H)</f>
        <v/>
      </c>
      <c r="U32" s="11">
        <f>SUMIF('Group TB '!$R:$R,'GROUP TOTALS MONTHLY P&amp;L'!$A32,'Group TB '!I:I)</f>
        <v/>
      </c>
      <c r="V32" s="51">
        <f>'KNL GROUP P&amp;L'!V32+'CCL GROUP P&amp;L'!V32+'YBHN GROUP P&amp;L'!V32+'YBN Group P&amp;L'!V32+'HAB P&amp;L'!V32+'Moe2 P&amp;L'!V32</f>
        <v/>
      </c>
      <c r="W32" s="51">
        <f>'KNL GROUP P&amp;L'!W32+'CCL GROUP P&amp;L'!W32+'YBHN GROUP P&amp;L'!W32+'YBN Group P&amp;L'!W32+'HAB P&amp;L'!W32+'Moe2 P&amp;L'!W32</f>
        <v/>
      </c>
      <c r="X32" s="51">
        <f>'KNL GROUP P&amp;L'!X32+'CCL GROUP P&amp;L'!X32+'YBHN GROUP P&amp;L'!X32+'YBN Group P&amp;L'!X32+'HAB P&amp;L'!X32+'Moe2 P&amp;L'!X32</f>
        <v/>
      </c>
      <c r="Y32" s="51">
        <f>'KNL GROUP P&amp;L'!Y32+'CCL GROUP P&amp;L'!Y32+'YBHN GROUP P&amp;L'!Y32+'YBN Group P&amp;L'!Y32+'HAB P&amp;L'!Y32+'Moe2 P&amp;L'!Y32</f>
        <v/>
      </c>
      <c r="Z32" s="51">
        <f>'KNL GROUP P&amp;L'!Z32+'CCL GROUP P&amp;L'!Z32+'YBHN GROUP P&amp;L'!Z32+'YBN Group P&amp;L'!Z32+'HAB P&amp;L'!Z32+'Moe2 P&amp;L'!Z32</f>
        <v/>
      </c>
      <c r="AA32" s="22">
        <f>SUM(O32:U32)</f>
        <v/>
      </c>
      <c r="AB32" s="22">
        <f>SUM(O32:Z32)</f>
        <v/>
      </c>
      <c r="AC32" s="51">
        <f>Z$8*$AI32</f>
        <v/>
      </c>
      <c r="AD32" s="51">
        <f>Z$8*$AI32</f>
        <v/>
      </c>
      <c r="AE32" s="51">
        <f>Z$8*$AI32</f>
        <v/>
      </c>
      <c r="AF32" s="51">
        <f>Z$8*$AI32</f>
        <v/>
      </c>
      <c r="AG32" s="51">
        <f>Z$8*$AI32</f>
        <v/>
      </c>
      <c r="AH32" s="51">
        <f>Z$8*$AI32</f>
        <v/>
      </c>
      <c r="AJ32" s="22">
        <f>SUM(E32:Q32)-$N32</f>
        <v/>
      </c>
      <c r="AK32" s="22">
        <f>SUM(H32:T32)-$N32</f>
        <v/>
      </c>
      <c r="AL32" s="22">
        <f>SUM(K32:W32)-$N32</f>
        <v/>
      </c>
      <c r="AM32" s="22">
        <f>SUM(N32:Z32)-$N32</f>
        <v/>
      </c>
      <c r="AN32" s="56" t="n"/>
      <c r="AO32" s="339">
        <f>SUM(AC32:AE32)+SUM(R32:Z32)</f>
        <v/>
      </c>
      <c r="AP32" s="339">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SUMIF('Group TB '!$R:$R,'GROUP TOTALS MONTHLY P&amp;L'!$A33,'Group TB '!C:C)</f>
        <v/>
      </c>
      <c r="P33" s="11">
        <f>SUMIF('Group TB '!$R:$R,'GROUP TOTALS MONTHLY P&amp;L'!$A33,'Group TB '!D:D)</f>
        <v/>
      </c>
      <c r="Q33" s="11">
        <f>SUMIF('Group TB '!$R:$R,'GROUP TOTALS MONTHLY P&amp;L'!$A33,'Group TB '!E:E)</f>
        <v/>
      </c>
      <c r="R33" s="11">
        <f>SUMIF('Group TB '!$R:$R,'GROUP TOTALS MONTHLY P&amp;L'!$A33,'Group TB '!F:F)</f>
        <v/>
      </c>
      <c r="S33" s="11">
        <f>SUMIF('Group TB '!$R:$R,'GROUP TOTALS MONTHLY P&amp;L'!$A33,'Group TB '!G:G)</f>
        <v/>
      </c>
      <c r="T33" s="11">
        <f>SUMIF('Group TB '!$R:$R,'GROUP TOTALS MONTHLY P&amp;L'!$A33,'Group TB '!H:H)</f>
        <v/>
      </c>
      <c r="U33" s="11">
        <f>SUMIF('Group TB '!$R:$R,'GROUP TOTALS MONTHLY P&amp;L'!$A33,'Group TB '!I:I)</f>
        <v/>
      </c>
      <c r="V33" s="51">
        <f>'KNL GROUP P&amp;L'!V33+'CCL GROUP P&amp;L'!V33+'YBHN GROUP P&amp;L'!V33+'YBN Group P&amp;L'!V33+'HAB P&amp;L'!V33+'Moe2 P&amp;L'!V33</f>
        <v/>
      </c>
      <c r="W33" s="51">
        <f>'KNL GROUP P&amp;L'!W33+'CCL GROUP P&amp;L'!W33+'YBHN GROUP P&amp;L'!W33+'YBN Group P&amp;L'!W33+'HAB P&amp;L'!W33+'Moe2 P&amp;L'!W33</f>
        <v/>
      </c>
      <c r="X33" s="51">
        <f>'KNL GROUP P&amp;L'!X33+'CCL GROUP P&amp;L'!X33+'YBHN GROUP P&amp;L'!X33+'YBN Group P&amp;L'!X33+'HAB P&amp;L'!X33+'Moe2 P&amp;L'!X33</f>
        <v/>
      </c>
      <c r="Y33" s="51">
        <f>'KNL GROUP P&amp;L'!Y33+'CCL GROUP P&amp;L'!Y33+'YBHN GROUP P&amp;L'!Y33+'YBN Group P&amp;L'!Y33+'HAB P&amp;L'!Y33+'Moe2 P&amp;L'!Y33</f>
        <v/>
      </c>
      <c r="Z33" s="51">
        <f>'KNL GROUP P&amp;L'!Z33+'CCL GROUP P&amp;L'!Z33+'YBHN GROUP P&amp;L'!Z33+'YBN Group P&amp;L'!Z33+'HAB P&amp;L'!Z33+'Moe2 P&amp;L'!Z33</f>
        <v/>
      </c>
      <c r="AA33" s="22">
        <f>SUM(O33:U33)</f>
        <v/>
      </c>
      <c r="AB33" s="22">
        <f>SUM(O33:Z33)</f>
        <v/>
      </c>
      <c r="AC33" s="51">
        <f>'KNL GROUP P&amp;L'!AC33+'CCL GROUP P&amp;L'!AC33+'YBHN GROUP P&amp;L'!AC33+'YBN Group P&amp;L'!AC33+'HAB P&amp;L'!AC33+'Moe2 P&amp;L'!AC33</f>
        <v/>
      </c>
      <c r="AD33" s="51">
        <f>'KNL GROUP P&amp;L'!AD33+'CCL GROUP P&amp;L'!AD33+'YBHN GROUP P&amp;L'!AD33+'YBN Group P&amp;L'!AD33+'HAB P&amp;L'!AD33+'Moe2 P&amp;L'!AD33</f>
        <v/>
      </c>
      <c r="AE33" s="51">
        <f>'KNL GROUP P&amp;L'!AE33+'CCL GROUP P&amp;L'!AE33+'YBHN GROUP P&amp;L'!AE33+'YBN Group P&amp;L'!AE33+'HAB P&amp;L'!AE33+'Moe2 P&amp;L'!AE33</f>
        <v/>
      </c>
      <c r="AF33" s="51">
        <f>'KNL GROUP P&amp;L'!AF33+'CCL GROUP P&amp;L'!AF33+'YBHN GROUP P&amp;L'!AF33+'YBN Group P&amp;L'!AF33+'HAB P&amp;L'!AF33+'Moe2 P&amp;L'!AF33</f>
        <v/>
      </c>
      <c r="AG33" s="51">
        <f>'KNL GROUP P&amp;L'!AG33+'CCL GROUP P&amp;L'!AG33+'YBHN GROUP P&amp;L'!AG33+'YBN Group P&amp;L'!AG33+'HAB P&amp;L'!AG33+'Moe2 P&amp;L'!AG33</f>
        <v/>
      </c>
      <c r="AH33" s="51">
        <f>'KNL GROUP P&amp;L'!AH33+'CCL GROUP P&amp;L'!AH33+'YBHN GROUP P&amp;L'!AH33+'YBN Group P&amp;L'!AH33+'HAB P&amp;L'!AH33+'Moe2 P&amp;L'!AH33</f>
        <v/>
      </c>
      <c r="AJ33" s="22">
        <f>SUM(E33:Q33)-$N33</f>
        <v/>
      </c>
      <c r="AK33" s="22">
        <f>SUM(H33:T33)-$N33</f>
        <v/>
      </c>
      <c r="AL33" s="22">
        <f>SUM(K33:W33)-$N33</f>
        <v/>
      </c>
      <c r="AM33" s="22">
        <f>SUM(N33:Z33)-$N33</f>
        <v/>
      </c>
      <c r="AN33" s="56" t="n"/>
      <c r="AO33" s="339">
        <f>SUM(AC33:AE33)+SUM(R33:Z33)</f>
        <v/>
      </c>
      <c r="AP33" s="339">
        <f>SUM(AC33:AH33)+SUM(U33:Z33)</f>
        <v/>
      </c>
    </row>
    <row r="34" ht="15.75" customHeight="1" s="393" thickBot="1">
      <c r="A34" s="13" t="inlineStr">
        <is>
          <t>Total Childcare Costs</t>
        </is>
      </c>
      <c r="B34" s="65" t="n">
        <v>35205.68</v>
      </c>
      <c r="C34" s="65" t="n">
        <v>41585.37</v>
      </c>
      <c r="D34" s="65" t="n">
        <v>35688.76</v>
      </c>
      <c r="E34" s="65" t="n">
        <v>30859.64</v>
      </c>
      <c r="F34" s="65" t="n">
        <v>40642.69</v>
      </c>
      <c r="G34" s="65" t="n">
        <v>40290.33000000001</v>
      </c>
      <c r="H34" s="65" t="n">
        <v>38526.12</v>
      </c>
      <c r="I34" s="65" t="n">
        <v>37931.38</v>
      </c>
      <c r="J34" s="65" t="n">
        <v>36694.59000000001</v>
      </c>
      <c r="K34" s="65" t="n">
        <v>39332.78</v>
      </c>
      <c r="L34" s="65" t="n">
        <v>36711.58</v>
      </c>
      <c r="M34" s="65" t="n">
        <v>28826.44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SUM(O34:U34)</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340">
        <f>SUM(AO27:AO33)</f>
        <v/>
      </c>
      <c r="AP34" s="340">
        <f>SUM(AP27:AP33)</f>
        <v/>
      </c>
    </row>
    <row r="35">
      <c r="A35" s="8" t="inlineStr">
        <is>
          <t>Premises &amp; Admin</t>
        </is>
      </c>
      <c r="B35" s="63" t="n"/>
      <c r="C35" s="63" t="n"/>
      <c r="D35" s="63" t="n"/>
      <c r="E35" s="63" t="n"/>
      <c r="F35" s="63" t="n"/>
      <c r="G35" s="63" t="n"/>
      <c r="H35" s="63" t="n"/>
      <c r="I35" s="63" t="n"/>
      <c r="J35" s="63" t="n"/>
      <c r="K35" s="63" t="n"/>
      <c r="L35" s="63" t="n"/>
      <c r="M35" s="63" t="n"/>
      <c r="N35" s="22" t="n"/>
      <c r="O35" s="9" t="n"/>
      <c r="P35" s="9" t="n"/>
      <c r="Q35" s="9" t="n"/>
      <c r="R35" s="9" t="n"/>
      <c r="S35" s="9" t="n"/>
      <c r="T35" s="9" t="n"/>
      <c r="U35" s="9" t="n"/>
      <c r="V35" s="50" t="n"/>
      <c r="W35" s="50" t="n"/>
      <c r="X35" s="50" t="n"/>
      <c r="Y35" s="50" t="n"/>
      <c r="Z35" s="50" t="n"/>
      <c r="AA35" s="22">
        <f>SUM(O35:U35)</f>
        <v/>
      </c>
      <c r="AB35" s="22" t="n"/>
      <c r="AC35" s="50">
        <f>'KNL GROUP P&amp;L'!AC35+'CCL GROUP P&amp;L'!AC35+'YBHN GROUP P&amp;L'!AC35+'YBN Group P&amp;L'!AC35+'HAB P&amp;L'!AC35+'Moe2 P&amp;L'!AC35</f>
        <v/>
      </c>
      <c r="AD35" s="50">
        <f>'KNL GROUP P&amp;L'!AD35+'CCL GROUP P&amp;L'!AD35+'YBHN GROUP P&amp;L'!AD35+'YBN Group P&amp;L'!AD35+'HAB P&amp;L'!AD35+'Moe2 P&amp;L'!AD35</f>
        <v/>
      </c>
      <c r="AE35" s="50">
        <f>'KNL GROUP P&amp;L'!AE35+'CCL GROUP P&amp;L'!AE35+'YBHN GROUP P&amp;L'!AE35+'YBN Group P&amp;L'!AE35+'HAB P&amp;L'!AE35+'Moe2 P&amp;L'!AE35</f>
        <v/>
      </c>
      <c r="AF35" s="50">
        <f>'KNL GROUP P&amp;L'!AF35+'CCL GROUP P&amp;L'!AF35+'YBHN GROUP P&amp;L'!AF35+'YBN Group P&amp;L'!AF35+'HAB P&amp;L'!AF35+'Moe2 P&amp;L'!AF35</f>
        <v/>
      </c>
      <c r="AG35" s="50">
        <f>'KNL GROUP P&amp;L'!AG35+'CCL GROUP P&amp;L'!AG35+'YBHN GROUP P&amp;L'!AG35+'YBN Group P&amp;L'!AG35+'HAB P&amp;L'!AG35+'Moe2 P&amp;L'!AG35</f>
        <v/>
      </c>
      <c r="AH35" s="50">
        <f>'KNL GROUP P&amp;L'!AH35+'CCL GROUP P&amp;L'!AH35+'YBHN GROUP P&amp;L'!AH35+'YBN Group P&amp;L'!AH35+'HAB P&amp;L'!AH35+'Moe2 P&amp;L'!AH35</f>
        <v/>
      </c>
      <c r="AJ35" s="22" t="n"/>
      <c r="AK35" s="22" t="n"/>
      <c r="AL35" s="22" t="n"/>
      <c r="AM35" s="22" t="n"/>
      <c r="AN35" s="56" t="n"/>
      <c r="AO35" s="339" t="n"/>
      <c r="AP35" s="339" t="n"/>
    </row>
    <row r="36">
      <c r="A36" s="14" t="inlineStr">
        <is>
          <t>Rent</t>
        </is>
      </c>
      <c r="B36" s="64" t="n">
        <v>10898</v>
      </c>
      <c r="C36" s="64" t="n">
        <v>10898</v>
      </c>
      <c r="D36" s="64" t="n">
        <v>10898</v>
      </c>
      <c r="E36" s="64" t="n">
        <v>10898</v>
      </c>
      <c r="F36" s="64" t="n">
        <v>10897.99</v>
      </c>
      <c r="G36" s="64" t="n">
        <v>10898</v>
      </c>
      <c r="H36" s="64" t="n">
        <v>10898.02</v>
      </c>
      <c r="I36" s="64" t="n">
        <v>10898</v>
      </c>
      <c r="J36" s="64" t="n">
        <v>10897.99</v>
      </c>
      <c r="K36" s="64" t="n">
        <v>10898</v>
      </c>
      <c r="L36" s="64" t="n">
        <v>10898</v>
      </c>
      <c r="M36" s="64" t="n">
        <v>10898</v>
      </c>
      <c r="N36" s="22">
        <f>SUM(B36:M36)</f>
        <v/>
      </c>
      <c r="O36" s="11">
        <f>SUMIF('Group TB '!$R:$R,'GROUP TOTALS MONTHLY P&amp;L'!$A36,'Group TB '!C:C)</f>
        <v/>
      </c>
      <c r="P36" s="11">
        <f>SUMIF('Group TB '!$R:$R,'GROUP TOTALS MONTHLY P&amp;L'!$A36,'Group TB '!D:D)</f>
        <v/>
      </c>
      <c r="Q36" s="11">
        <f>SUMIF('Group TB '!$R:$R,'GROUP TOTALS MONTHLY P&amp;L'!$A36,'Group TB '!E:E)</f>
        <v/>
      </c>
      <c r="R36" s="11">
        <f>SUMIF('Group TB '!$R:$R,'GROUP TOTALS MONTHLY P&amp;L'!$A36,'Group TB '!F:F)</f>
        <v/>
      </c>
      <c r="S36" s="11">
        <f>SUMIF('Group TB '!$R:$R,'GROUP TOTALS MONTHLY P&amp;L'!$A36,'Group TB '!G:G)</f>
        <v/>
      </c>
      <c r="T36" s="11">
        <f>SUMIF('Group TB '!$R:$R,'GROUP TOTALS MONTHLY P&amp;L'!$A36,'Group TB '!H:H)</f>
        <v/>
      </c>
      <c r="U36" s="11">
        <f>SUMIF('Group TB '!$R:$R,'GROUP TOTALS MONTHLY P&amp;L'!$A36,'Group TB '!I:I)</f>
        <v/>
      </c>
      <c r="V36" s="51">
        <f>'KNL GROUP P&amp;L'!V36+'CCL GROUP P&amp;L'!V36+'YBHN GROUP P&amp;L'!V36+'YBN Group P&amp;L'!V36+'HAB P&amp;L'!V36+'Moe2 P&amp;L'!V36</f>
        <v/>
      </c>
      <c r="W36" s="51">
        <f>'KNL GROUP P&amp;L'!W36+'CCL GROUP P&amp;L'!W36+'YBHN GROUP P&amp;L'!W36+'YBN Group P&amp;L'!W36+'HAB P&amp;L'!W36+'Moe2 P&amp;L'!W36</f>
        <v/>
      </c>
      <c r="X36" s="51">
        <f>'KNL GROUP P&amp;L'!X36+'CCL GROUP P&amp;L'!X36+'YBHN GROUP P&amp;L'!X36+'YBN Group P&amp;L'!X36+'HAB P&amp;L'!X36+'Moe2 P&amp;L'!X36</f>
        <v/>
      </c>
      <c r="Y36" s="51">
        <f>'KNL GROUP P&amp;L'!Y36+'CCL GROUP P&amp;L'!Y36+'YBHN GROUP P&amp;L'!Y36+'YBN Group P&amp;L'!Y36+'HAB P&amp;L'!Y36+'Moe2 P&amp;L'!Y36</f>
        <v/>
      </c>
      <c r="Z36" s="51">
        <f>'KNL GROUP P&amp;L'!Z36+'CCL GROUP P&amp;L'!Z36+'YBHN GROUP P&amp;L'!Z36+'YBN Group P&amp;L'!Z36+'HAB P&amp;L'!Z36+'Moe2 P&amp;L'!Z36</f>
        <v/>
      </c>
      <c r="AA36" s="22">
        <f>SUM(O36:U36)</f>
        <v/>
      </c>
      <c r="AB36" s="22">
        <f>SUM(O36:Z36)</f>
        <v/>
      </c>
      <c r="AC36" s="51">
        <f>'KNL GROUP P&amp;L'!AC36+'CCL GROUP P&amp;L'!AC36+'YBHN GROUP P&amp;L'!AC36+'YBN Group P&amp;L'!AC36+'HAB P&amp;L'!AC36+'Moe2 P&amp;L'!AC36</f>
        <v/>
      </c>
      <c r="AD36" s="51">
        <f>'KNL GROUP P&amp;L'!AD36+'CCL GROUP P&amp;L'!AD36+'YBHN GROUP P&amp;L'!AD36+'YBN Group P&amp;L'!AD36+'HAB P&amp;L'!AD36+'Moe2 P&amp;L'!AD36</f>
        <v/>
      </c>
      <c r="AE36" s="51">
        <f>'KNL GROUP P&amp;L'!AE36+'CCL GROUP P&amp;L'!AE36+'YBHN GROUP P&amp;L'!AE36+'YBN Group P&amp;L'!AE36+'HAB P&amp;L'!AE36+'Moe2 P&amp;L'!AE36</f>
        <v/>
      </c>
      <c r="AF36" s="51">
        <f>'KNL GROUP P&amp;L'!AF36+'CCL GROUP P&amp;L'!AF36+'YBHN GROUP P&amp;L'!AF36+'YBN Group P&amp;L'!AF36+'HAB P&amp;L'!AF36+'Moe2 P&amp;L'!AF36</f>
        <v/>
      </c>
      <c r="AG36" s="51">
        <f>'KNL GROUP P&amp;L'!AG36+'CCL GROUP P&amp;L'!AG36+'YBHN GROUP P&amp;L'!AG36+'YBN Group P&amp;L'!AG36+'HAB P&amp;L'!AG36+'Moe2 P&amp;L'!AG36</f>
        <v/>
      </c>
      <c r="AH36" s="51">
        <f>'KNL GROUP P&amp;L'!AH36+'CCL GROUP P&amp;L'!AH36+'YBHN GROUP P&amp;L'!AH36+'YBN Group P&amp;L'!AH36+'HAB P&amp;L'!AH36+'Moe2 P&amp;L'!AH36</f>
        <v/>
      </c>
      <c r="AJ36" s="22">
        <f>SUM(E36:Q36)-$N36</f>
        <v/>
      </c>
      <c r="AK36" s="22">
        <f>SUM(H36:T36)-$N36</f>
        <v/>
      </c>
      <c r="AL36" s="22">
        <f>SUM(K36:W36)-$N36</f>
        <v/>
      </c>
      <c r="AM36" s="22">
        <f>SUM(N36:Z36)-$N36</f>
        <v/>
      </c>
      <c r="AN36" s="56" t="n"/>
      <c r="AO36" s="339">
        <f>SUM(AC36:AE36)+SUM(R36:Z36)</f>
        <v/>
      </c>
      <c r="AP36" s="339">
        <f>SUM(AC36:AH36)+SUM(U36:Z36)</f>
        <v/>
      </c>
    </row>
    <row r="37">
      <c r="A37" s="14" t="inlineStr">
        <is>
          <t>Business Rates</t>
        </is>
      </c>
      <c r="B37" s="64" t="n">
        <v>22097.3</v>
      </c>
      <c r="C37" s="64" t="n">
        <v>24976.87</v>
      </c>
      <c r="D37" s="64" t="n">
        <v>25013.75</v>
      </c>
      <c r="E37" s="64" t="n">
        <v>28671.32</v>
      </c>
      <c r="F37" s="64" t="n">
        <v>25222.92</v>
      </c>
      <c r="G37" s="64" t="n">
        <v>25222.94</v>
      </c>
      <c r="H37" s="64" t="n">
        <v>25222.94</v>
      </c>
      <c r="I37" s="64" t="n">
        <v>25222.94</v>
      </c>
      <c r="J37" s="64" t="n">
        <v>25222.94</v>
      </c>
      <c r="K37" s="64" t="n">
        <v>25222.94</v>
      </c>
      <c r="L37" s="64" t="n">
        <v>25222.94</v>
      </c>
      <c r="M37" s="64" t="n">
        <v>25222.94</v>
      </c>
      <c r="N37" s="22">
        <f>SUM(B37:M37)</f>
        <v/>
      </c>
      <c r="O37" s="11">
        <f>SUMIF('Group TB '!$R:$R,'GROUP TOTALS MONTHLY P&amp;L'!$A37,'Group TB '!C:C)</f>
        <v/>
      </c>
      <c r="P37" s="11">
        <f>SUMIF('Group TB '!$R:$R,'GROUP TOTALS MONTHLY P&amp;L'!$A37,'Group TB '!D:D)</f>
        <v/>
      </c>
      <c r="Q37" s="11">
        <f>SUMIF('Group TB '!$R:$R,'GROUP TOTALS MONTHLY P&amp;L'!$A37,'Group TB '!E:E)</f>
        <v/>
      </c>
      <c r="R37" s="11">
        <f>SUMIF('Group TB '!$R:$R,'GROUP TOTALS MONTHLY P&amp;L'!$A37,'Group TB '!F:F)</f>
        <v/>
      </c>
      <c r="S37" s="11">
        <f>SUMIF('Group TB '!$R:$R,'GROUP TOTALS MONTHLY P&amp;L'!$A37,'Group TB '!G:G)</f>
        <v/>
      </c>
      <c r="T37" s="11">
        <f>SUMIF('Group TB '!$R:$R,'GROUP TOTALS MONTHLY P&amp;L'!$A37,'Group TB '!H:H)</f>
        <v/>
      </c>
      <c r="U37" s="11">
        <f>SUMIF('Group TB '!$R:$R,'GROUP TOTALS MONTHLY P&amp;L'!$A37,'Group TB '!I:I)</f>
        <v/>
      </c>
      <c r="V37" s="51">
        <f>'KNL GROUP P&amp;L'!V37+'CCL GROUP P&amp;L'!V37+'YBHN GROUP P&amp;L'!V37+'YBN Group P&amp;L'!V37+'HAB P&amp;L'!V37+'Moe2 P&amp;L'!V37</f>
        <v/>
      </c>
      <c r="W37" s="51">
        <f>'KNL GROUP P&amp;L'!W37+'CCL GROUP P&amp;L'!W37+'YBHN GROUP P&amp;L'!W37+'YBN Group P&amp;L'!W37+'HAB P&amp;L'!W37+'Moe2 P&amp;L'!W37</f>
        <v/>
      </c>
      <c r="X37" s="51">
        <f>'KNL GROUP P&amp;L'!X37+'CCL GROUP P&amp;L'!X37+'YBHN GROUP P&amp;L'!X37+'YBN Group P&amp;L'!X37+'HAB P&amp;L'!X37+'Moe2 P&amp;L'!X37</f>
        <v/>
      </c>
      <c r="Y37" s="51">
        <f>'KNL GROUP P&amp;L'!Y37+'CCL GROUP P&amp;L'!Y37+'YBHN GROUP P&amp;L'!Y37+'YBN Group P&amp;L'!Y37+'HAB P&amp;L'!Y37+'Moe2 P&amp;L'!Y37</f>
        <v/>
      </c>
      <c r="Z37" s="51">
        <f>'KNL GROUP P&amp;L'!Z37+'CCL GROUP P&amp;L'!Z37+'YBHN GROUP P&amp;L'!Z37+'YBN Group P&amp;L'!Z37+'HAB P&amp;L'!Z37+'Moe2 P&amp;L'!Z37</f>
        <v/>
      </c>
      <c r="AA37" s="22">
        <f>SUM(O37:U37)</f>
        <v/>
      </c>
      <c r="AB37" s="22">
        <f>SUM(O37:Z37)</f>
        <v/>
      </c>
      <c r="AC37" s="51">
        <f>'KNL GROUP P&amp;L'!AC37+'CCL GROUP P&amp;L'!AC37+'YBHN GROUP P&amp;L'!AC37+'YBN Group P&amp;L'!AC37+'HAB P&amp;L'!AC37+'Moe2 P&amp;L'!AC37</f>
        <v/>
      </c>
      <c r="AD37" s="51">
        <f>'KNL GROUP P&amp;L'!AD37+'CCL GROUP P&amp;L'!AD37+'YBHN GROUP P&amp;L'!AD37+'YBN Group P&amp;L'!AD37+'HAB P&amp;L'!AD37+'Moe2 P&amp;L'!AD37</f>
        <v/>
      </c>
      <c r="AE37" s="51">
        <f>'KNL GROUP P&amp;L'!AE37+'CCL GROUP P&amp;L'!AE37+'YBHN GROUP P&amp;L'!AE37+'YBN Group P&amp;L'!AE37+'HAB P&amp;L'!AE37+'Moe2 P&amp;L'!AE37</f>
        <v/>
      </c>
      <c r="AF37" s="51">
        <f>'KNL GROUP P&amp;L'!AF37+'CCL GROUP P&amp;L'!AF37+'YBHN GROUP P&amp;L'!AF37+'YBN Group P&amp;L'!AF37+'HAB P&amp;L'!AF37+'Moe2 P&amp;L'!AF37</f>
        <v/>
      </c>
      <c r="AG37" s="51">
        <f>'KNL GROUP P&amp;L'!AG37+'CCL GROUP P&amp;L'!AG37+'YBHN GROUP P&amp;L'!AG37+'YBN Group P&amp;L'!AG37+'HAB P&amp;L'!AG37+'Moe2 P&amp;L'!AG37</f>
        <v/>
      </c>
      <c r="AH37" s="51">
        <f>'KNL GROUP P&amp;L'!AH37+'CCL GROUP P&amp;L'!AH37+'YBHN GROUP P&amp;L'!AH37+'YBN Group P&amp;L'!AH37+'HAB P&amp;L'!AH37+'Moe2 P&amp;L'!AH37</f>
        <v/>
      </c>
      <c r="AJ37" s="22">
        <f>SUM(E37:Q37)-$N37</f>
        <v/>
      </c>
      <c r="AK37" s="22">
        <f>SUM(H37:T37)-$N37</f>
        <v/>
      </c>
      <c r="AL37" s="22">
        <f>SUM(K37:W37)-$N37</f>
        <v/>
      </c>
      <c r="AM37" s="22">
        <f>SUM(N37:Z37)-$N37</f>
        <v/>
      </c>
      <c r="AN37" s="56" t="n"/>
      <c r="AO37" s="339">
        <f>SUM(AC37:AE37)+SUM(R37:Z37)</f>
        <v/>
      </c>
      <c r="AP37" s="339">
        <f>SUM(AC37:AH37)+SUM(U37:Z37)</f>
        <v/>
      </c>
    </row>
    <row r="38">
      <c r="A38" s="14" t="inlineStr">
        <is>
          <t>Utilities</t>
        </is>
      </c>
      <c r="B38" s="64" t="n">
        <v>23901.58</v>
      </c>
      <c r="C38" s="64" t="n">
        <v>17614.66000000001</v>
      </c>
      <c r="D38" s="64" t="n">
        <v>28808.85</v>
      </c>
      <c r="E38" s="64" t="n">
        <v>30196.26</v>
      </c>
      <c r="F38" s="64" t="n">
        <v>23564.18</v>
      </c>
      <c r="G38" s="64" t="n">
        <v>14467.65</v>
      </c>
      <c r="H38" s="64" t="n">
        <v>10835.39</v>
      </c>
      <c r="I38" s="64" t="n">
        <v>12394.58</v>
      </c>
      <c r="J38" s="64" t="n">
        <v>6370.99</v>
      </c>
      <c r="K38" s="64" t="n">
        <v>20867.28</v>
      </c>
      <c r="L38" s="64" t="n">
        <v>18692.77</v>
      </c>
      <c r="M38" s="64" t="n">
        <v>19125.53</v>
      </c>
      <c r="N38" s="22">
        <f>SUM(B38:M38)</f>
        <v/>
      </c>
      <c r="O38" s="11">
        <f>SUMIF('Group TB '!$R:$R,'GROUP TOTALS MONTHLY P&amp;L'!$A38,'Group TB '!C:C)</f>
        <v/>
      </c>
      <c r="P38" s="11">
        <f>SUMIF('Group TB '!$R:$R,'GROUP TOTALS MONTHLY P&amp;L'!$A38,'Group TB '!D:D)</f>
        <v/>
      </c>
      <c r="Q38" s="11">
        <f>SUMIF('Group TB '!$R:$R,'GROUP TOTALS MONTHLY P&amp;L'!$A38,'Group TB '!E:E)</f>
        <v/>
      </c>
      <c r="R38" s="11">
        <f>SUMIF('Group TB '!$R:$R,'GROUP TOTALS MONTHLY P&amp;L'!$A38,'Group TB '!F:F)</f>
        <v/>
      </c>
      <c r="S38" s="11">
        <f>SUMIF('Group TB '!$R:$R,'GROUP TOTALS MONTHLY P&amp;L'!$A38,'Group TB '!G:G)</f>
        <v/>
      </c>
      <c r="T38" s="11">
        <f>SUMIF('Group TB '!$R:$R,'GROUP TOTALS MONTHLY P&amp;L'!$A38,'Group TB '!H:H)</f>
        <v/>
      </c>
      <c r="U38" s="11">
        <f>SUMIF('Group TB '!$R:$R,'GROUP TOTALS MONTHLY P&amp;L'!$A38,'Group TB '!I:I)</f>
        <v/>
      </c>
      <c r="V38" s="51">
        <f>'KNL GROUP P&amp;L'!V38+'CCL GROUP P&amp;L'!V38+'YBHN GROUP P&amp;L'!V38+'YBN Group P&amp;L'!V38+'HAB P&amp;L'!V38+'Moe2 P&amp;L'!V38</f>
        <v/>
      </c>
      <c r="W38" s="51">
        <f>'KNL GROUP P&amp;L'!W38+'CCL GROUP P&amp;L'!W38+'YBHN GROUP P&amp;L'!W38+'YBN Group P&amp;L'!W38+'HAB P&amp;L'!W38+'Moe2 P&amp;L'!W38</f>
        <v/>
      </c>
      <c r="X38" s="51">
        <f>'KNL GROUP P&amp;L'!X38+'CCL GROUP P&amp;L'!X38+'YBHN GROUP P&amp;L'!X38+'YBN Group P&amp;L'!X38+'HAB P&amp;L'!X38+'Moe2 P&amp;L'!X38</f>
        <v/>
      </c>
      <c r="Y38" s="51">
        <f>'KNL GROUP P&amp;L'!Y38+'CCL GROUP P&amp;L'!Y38+'YBHN GROUP P&amp;L'!Y38+'YBN Group P&amp;L'!Y38+'HAB P&amp;L'!Y38+'Moe2 P&amp;L'!Y38</f>
        <v/>
      </c>
      <c r="Z38" s="51">
        <f>'KNL GROUP P&amp;L'!Z38+'CCL GROUP P&amp;L'!Z38+'YBHN GROUP P&amp;L'!Z38+'YBN Group P&amp;L'!Z38+'HAB P&amp;L'!Z38+'Moe2 P&amp;L'!Z38</f>
        <v/>
      </c>
      <c r="AA38" s="22">
        <f>SUM(O38:U38)</f>
        <v/>
      </c>
      <c r="AB38" s="22">
        <f>SUM(O38:Z38)</f>
        <v/>
      </c>
      <c r="AC38" s="51">
        <f>'KNL GROUP P&amp;L'!AC38+'CCL GROUP P&amp;L'!AC38+'YBHN GROUP P&amp;L'!AC38+'YBN Group P&amp;L'!AC38+'HAB P&amp;L'!AC38+'Moe2 P&amp;L'!AC38</f>
        <v/>
      </c>
      <c r="AD38" s="51">
        <f>'KNL GROUP P&amp;L'!AD38+'CCL GROUP P&amp;L'!AD38+'YBHN GROUP P&amp;L'!AD38+'YBN Group P&amp;L'!AD38+'HAB P&amp;L'!AD38+'Moe2 P&amp;L'!AD38</f>
        <v/>
      </c>
      <c r="AE38" s="51">
        <f>'KNL GROUP P&amp;L'!AE38+'CCL GROUP P&amp;L'!AE38+'YBHN GROUP P&amp;L'!AE38+'YBN Group P&amp;L'!AE38+'HAB P&amp;L'!AE38+'Moe2 P&amp;L'!AE38</f>
        <v/>
      </c>
      <c r="AF38" s="51">
        <f>'KNL GROUP P&amp;L'!AF38+'CCL GROUP P&amp;L'!AF38+'YBHN GROUP P&amp;L'!AF38+'YBN Group P&amp;L'!AF38+'HAB P&amp;L'!AF38+'Moe2 P&amp;L'!AF38</f>
        <v/>
      </c>
      <c r="AG38" s="51">
        <f>'KNL GROUP P&amp;L'!AG38+'CCL GROUP P&amp;L'!AG38+'YBHN GROUP P&amp;L'!AG38+'YBN Group P&amp;L'!AG38+'HAB P&amp;L'!AG38+'Moe2 P&amp;L'!AG38</f>
        <v/>
      </c>
      <c r="AH38" s="51">
        <f>'KNL GROUP P&amp;L'!AH38+'CCL GROUP P&amp;L'!AH38+'YBHN GROUP P&amp;L'!AH38+'YBN Group P&amp;L'!AH38+'HAB P&amp;L'!AH38+'Moe2 P&amp;L'!AH38</f>
        <v/>
      </c>
      <c r="AJ38" s="22">
        <f>SUM(E38:Q38)-$N38</f>
        <v/>
      </c>
      <c r="AK38" s="22">
        <f>SUM(H38:T38)-$N38</f>
        <v/>
      </c>
      <c r="AL38" s="22">
        <f>SUM(K38:W38)-$N38</f>
        <v/>
      </c>
      <c r="AM38" s="22">
        <f>SUM(N38:Z38)-$N38</f>
        <v/>
      </c>
      <c r="AN38" s="56" t="n"/>
      <c r="AO38" s="339">
        <f>SUM(AC38:AE38)+SUM(R38:Z38)</f>
        <v/>
      </c>
      <c r="AP38" s="339">
        <f>SUM(AC38:AH38)+SUM(U38:Z38)</f>
        <v/>
      </c>
    </row>
    <row r="39">
      <c r="A39" s="14" t="inlineStr">
        <is>
          <t>Repairs &amp; Maintenance</t>
        </is>
      </c>
      <c r="B39" s="64" t="n">
        <v>11114.23</v>
      </c>
      <c r="C39" s="64" t="n">
        <v>18471.26000000001</v>
      </c>
      <c r="D39" s="64" t="n">
        <v>14037.75</v>
      </c>
      <c r="E39" s="64" t="n">
        <v>8588.49</v>
      </c>
      <c r="F39" s="64" t="n">
        <v>7696.630000000002</v>
      </c>
      <c r="G39" s="64" t="n">
        <v>13958.22999999999</v>
      </c>
      <c r="H39" s="64" t="n">
        <v>9486.02</v>
      </c>
      <c r="I39" s="64" t="n">
        <v>6643.38</v>
      </c>
      <c r="J39" s="64" t="n">
        <v>5464.089999999999</v>
      </c>
      <c r="K39" s="64" t="n">
        <v>6059.099999999999</v>
      </c>
      <c r="L39" s="64" t="n">
        <v>2967.100000000001</v>
      </c>
      <c r="M39" s="64" t="n">
        <v>4343.8</v>
      </c>
      <c r="N39" s="22">
        <f>SUM(B39:M39)</f>
        <v/>
      </c>
      <c r="O39" s="11">
        <f>SUMIF('Group TB '!$R:$R,'GROUP TOTALS MONTHLY P&amp;L'!$A39,'Group TB '!C:C)</f>
        <v/>
      </c>
      <c r="P39" s="11">
        <f>SUMIF('Group TB '!$R:$R,'GROUP TOTALS MONTHLY P&amp;L'!$A39,'Group TB '!D:D)</f>
        <v/>
      </c>
      <c r="Q39" s="11">
        <f>SUMIF('Group TB '!$R:$R,'GROUP TOTALS MONTHLY P&amp;L'!$A39,'Group TB '!E:E)</f>
        <v/>
      </c>
      <c r="R39" s="11">
        <f>SUMIF('Group TB '!$R:$R,'GROUP TOTALS MONTHLY P&amp;L'!$A39,'Group TB '!F:F)</f>
        <v/>
      </c>
      <c r="S39" s="11">
        <f>SUMIF('Group TB '!$R:$R,'GROUP TOTALS MONTHLY P&amp;L'!$A39,'Group TB '!G:G)</f>
        <v/>
      </c>
      <c r="T39" s="11">
        <f>SUMIF('Group TB '!$R:$R,'GROUP TOTALS MONTHLY P&amp;L'!$A39,'Group TB '!H:H)</f>
        <v/>
      </c>
      <c r="U39" s="11">
        <f>SUMIF('Group TB '!$R:$R,'GROUP TOTALS MONTHLY P&amp;L'!$A39,'Group TB '!I:I)</f>
        <v/>
      </c>
      <c r="V39" s="51">
        <f>'KNL GROUP P&amp;L'!V39+'CCL GROUP P&amp;L'!V39+'YBHN GROUP P&amp;L'!V39+'YBN Group P&amp;L'!V39+'HAB P&amp;L'!V39+'Moe2 P&amp;L'!V39</f>
        <v/>
      </c>
      <c r="W39" s="51">
        <f>'KNL GROUP P&amp;L'!W39+'CCL GROUP P&amp;L'!W39+'YBHN GROUP P&amp;L'!W39+'YBN Group P&amp;L'!W39+'HAB P&amp;L'!W39+'Moe2 P&amp;L'!W39</f>
        <v/>
      </c>
      <c r="X39" s="51">
        <f>'KNL GROUP P&amp;L'!X39+'CCL GROUP P&amp;L'!X39+'YBHN GROUP P&amp;L'!X39+'YBN Group P&amp;L'!X39+'HAB P&amp;L'!X39+'Moe2 P&amp;L'!X39</f>
        <v/>
      </c>
      <c r="Y39" s="51">
        <f>'KNL GROUP P&amp;L'!Y39+'CCL GROUP P&amp;L'!Y39+'YBHN GROUP P&amp;L'!Y39+'YBN Group P&amp;L'!Y39+'HAB P&amp;L'!Y39+'Moe2 P&amp;L'!Y39</f>
        <v/>
      </c>
      <c r="Z39" s="51">
        <f>'KNL GROUP P&amp;L'!Z39+'CCL GROUP P&amp;L'!Z39+'YBHN GROUP P&amp;L'!Z39+'YBN Group P&amp;L'!Z39+'HAB P&amp;L'!Z39+'Moe2 P&amp;L'!Z39</f>
        <v/>
      </c>
      <c r="AA39" s="22">
        <f>SUM(O39:U39)</f>
        <v/>
      </c>
      <c r="AB39" s="22">
        <f>SUM(O39:Z39)</f>
        <v/>
      </c>
      <c r="AC39" s="51">
        <f>'KNL GROUP P&amp;L'!AC39+'CCL GROUP P&amp;L'!AC39+'YBHN GROUP P&amp;L'!AC39+'YBN Group P&amp;L'!AC39+'HAB P&amp;L'!AC39+'Moe2 P&amp;L'!AC39</f>
        <v/>
      </c>
      <c r="AD39" s="51">
        <f>'KNL GROUP P&amp;L'!AD39+'CCL GROUP P&amp;L'!AD39+'YBHN GROUP P&amp;L'!AD39+'YBN Group P&amp;L'!AD39+'HAB P&amp;L'!AD39+'Moe2 P&amp;L'!AD39</f>
        <v/>
      </c>
      <c r="AE39" s="51">
        <f>'KNL GROUP P&amp;L'!AE39+'CCL GROUP P&amp;L'!AE39+'YBHN GROUP P&amp;L'!AE39+'YBN Group P&amp;L'!AE39+'HAB P&amp;L'!AE39+'Moe2 P&amp;L'!AE39</f>
        <v/>
      </c>
      <c r="AF39" s="51">
        <f>'KNL GROUP P&amp;L'!AF39+'CCL GROUP P&amp;L'!AF39+'YBHN GROUP P&amp;L'!AF39+'YBN Group P&amp;L'!AF39+'HAB P&amp;L'!AF39+'Moe2 P&amp;L'!AF39</f>
        <v/>
      </c>
      <c r="AG39" s="51">
        <f>'KNL GROUP P&amp;L'!AG39+'CCL GROUP P&amp;L'!AG39+'YBHN GROUP P&amp;L'!AG39+'YBN Group P&amp;L'!AG39+'HAB P&amp;L'!AG39+'Moe2 P&amp;L'!AG39</f>
        <v/>
      </c>
      <c r="AH39" s="51">
        <f>'KNL GROUP P&amp;L'!AH39+'CCL GROUP P&amp;L'!AH39+'YBHN GROUP P&amp;L'!AH39+'YBN Group P&amp;L'!AH39+'HAB P&amp;L'!AH39+'Moe2 P&amp;L'!AH39</f>
        <v/>
      </c>
      <c r="AJ39" s="22">
        <f>SUM(E39:Q39)-$N39</f>
        <v/>
      </c>
      <c r="AK39" s="22">
        <f>SUM(H39:T39)-$N39</f>
        <v/>
      </c>
      <c r="AL39" s="22">
        <f>SUM(K39:W39)-$N39</f>
        <v/>
      </c>
      <c r="AM39" s="22">
        <f>SUM(N39:Z39)-$N39</f>
        <v/>
      </c>
      <c r="AN39" s="56" t="n"/>
      <c r="AO39" s="339">
        <f>SUM(AC39:AE39)+SUM(R39:Z39)</f>
        <v/>
      </c>
      <c r="AP39" s="339">
        <f>SUM(AC39:AH39)+SUM(U39:Z39)</f>
        <v/>
      </c>
    </row>
    <row r="40">
      <c r="A40" s="14" t="inlineStr">
        <is>
          <t>Cleaning</t>
        </is>
      </c>
      <c r="B40" s="64" t="n">
        <v>11641.05</v>
      </c>
      <c r="C40" s="64" t="n">
        <v>9634.059999999999</v>
      </c>
      <c r="D40" s="64" t="n">
        <v>11426.53</v>
      </c>
      <c r="E40" s="64" t="n">
        <v>12071.57</v>
      </c>
      <c r="F40" s="64" t="n">
        <v>11361.53</v>
      </c>
      <c r="G40" s="64" t="n">
        <v>11411.72</v>
      </c>
      <c r="H40" s="64" t="n">
        <v>12333.27</v>
      </c>
      <c r="I40" s="64" t="n">
        <v>14180.48</v>
      </c>
      <c r="J40" s="64" t="n">
        <v>12105.65</v>
      </c>
      <c r="K40" s="64" t="n">
        <v>8093.239999999999</v>
      </c>
      <c r="L40" s="64" t="n">
        <v>9954.890000000001</v>
      </c>
      <c r="M40" s="64" t="n">
        <v>9045.290000000001</v>
      </c>
      <c r="N40" s="22">
        <f>SUM(B40:M40)</f>
        <v/>
      </c>
      <c r="O40" s="11">
        <f>SUMIF('Group TB '!$R:$R,'GROUP TOTALS MONTHLY P&amp;L'!$A40,'Group TB '!C:C)</f>
        <v/>
      </c>
      <c r="P40" s="11">
        <f>SUMIF('Group TB '!$R:$R,'GROUP TOTALS MONTHLY P&amp;L'!$A40,'Group TB '!D:D)</f>
        <v/>
      </c>
      <c r="Q40" s="11">
        <f>SUMIF('Group TB '!$R:$R,'GROUP TOTALS MONTHLY P&amp;L'!$A40,'Group TB '!E:E)</f>
        <v/>
      </c>
      <c r="R40" s="11">
        <f>SUMIF('Group TB '!$R:$R,'GROUP TOTALS MONTHLY P&amp;L'!$A40,'Group TB '!F:F)</f>
        <v/>
      </c>
      <c r="S40" s="11">
        <f>SUMIF('Group TB '!$R:$R,'GROUP TOTALS MONTHLY P&amp;L'!$A40,'Group TB '!G:G)</f>
        <v/>
      </c>
      <c r="T40" s="11">
        <f>SUMIF('Group TB '!$R:$R,'GROUP TOTALS MONTHLY P&amp;L'!$A40,'Group TB '!H:H)</f>
        <v/>
      </c>
      <c r="U40" s="11">
        <f>SUMIF('Group TB '!$R:$R,'GROUP TOTALS MONTHLY P&amp;L'!$A40,'Group TB '!I:I)</f>
        <v/>
      </c>
      <c r="V40" s="51">
        <f>'KNL GROUP P&amp;L'!V40+'CCL GROUP P&amp;L'!V40+'YBHN GROUP P&amp;L'!V40+'YBN Group P&amp;L'!V40+'HAB P&amp;L'!V40+'Moe2 P&amp;L'!V40</f>
        <v/>
      </c>
      <c r="W40" s="51">
        <f>'KNL GROUP P&amp;L'!W40+'CCL GROUP P&amp;L'!W40+'YBHN GROUP P&amp;L'!W40+'YBN Group P&amp;L'!W40+'HAB P&amp;L'!W40+'Moe2 P&amp;L'!W40</f>
        <v/>
      </c>
      <c r="X40" s="51">
        <f>'KNL GROUP P&amp;L'!X40+'CCL GROUP P&amp;L'!X40+'YBHN GROUP P&amp;L'!X40+'YBN Group P&amp;L'!X40+'HAB P&amp;L'!X40+'Moe2 P&amp;L'!X40</f>
        <v/>
      </c>
      <c r="Y40" s="51">
        <f>'KNL GROUP P&amp;L'!Y40+'CCL GROUP P&amp;L'!Y40+'YBHN GROUP P&amp;L'!Y40+'YBN Group P&amp;L'!Y40+'HAB P&amp;L'!Y40+'Moe2 P&amp;L'!Y40</f>
        <v/>
      </c>
      <c r="Z40" s="51">
        <f>'KNL GROUP P&amp;L'!Z40+'CCL GROUP P&amp;L'!Z40+'YBHN GROUP P&amp;L'!Z40+'YBN Group P&amp;L'!Z40+'HAB P&amp;L'!Z40+'Moe2 P&amp;L'!Z40</f>
        <v/>
      </c>
      <c r="AA40" s="22">
        <f>SUM(O40:U40)</f>
        <v/>
      </c>
      <c r="AB40" s="22">
        <f>SUM(O40:Z40)</f>
        <v/>
      </c>
      <c r="AC40" s="51">
        <f>'KNL GROUP P&amp;L'!AC40+'CCL GROUP P&amp;L'!AC40+'YBHN GROUP P&amp;L'!AC40+'YBN Group P&amp;L'!AC40+'HAB P&amp;L'!AC40+'Moe2 P&amp;L'!AC40</f>
        <v/>
      </c>
      <c r="AD40" s="51">
        <f>'KNL GROUP P&amp;L'!AD40+'CCL GROUP P&amp;L'!AD40+'YBHN GROUP P&amp;L'!AD40+'YBN Group P&amp;L'!AD40+'HAB P&amp;L'!AD40+'Moe2 P&amp;L'!AD40</f>
        <v/>
      </c>
      <c r="AE40" s="51">
        <f>'KNL GROUP P&amp;L'!AE40+'CCL GROUP P&amp;L'!AE40+'YBHN GROUP P&amp;L'!AE40+'YBN Group P&amp;L'!AE40+'HAB P&amp;L'!AE40+'Moe2 P&amp;L'!AE40</f>
        <v/>
      </c>
      <c r="AF40" s="51">
        <f>'KNL GROUP P&amp;L'!AF40+'CCL GROUP P&amp;L'!AF40+'YBHN GROUP P&amp;L'!AF40+'YBN Group P&amp;L'!AF40+'HAB P&amp;L'!AF40+'Moe2 P&amp;L'!AF40</f>
        <v/>
      </c>
      <c r="AG40" s="51">
        <f>'KNL GROUP P&amp;L'!AG40+'CCL GROUP P&amp;L'!AG40+'YBHN GROUP P&amp;L'!AG40+'YBN Group P&amp;L'!AG40+'HAB P&amp;L'!AG40+'Moe2 P&amp;L'!AG40</f>
        <v/>
      </c>
      <c r="AH40" s="51">
        <f>'KNL GROUP P&amp;L'!AH40+'CCL GROUP P&amp;L'!AH40+'YBHN GROUP P&amp;L'!AH40+'YBN Group P&amp;L'!AH40+'HAB P&amp;L'!AH40+'Moe2 P&amp;L'!AH40</f>
        <v/>
      </c>
      <c r="AJ40" s="22">
        <f>SUM(E40:Q40)-$N40</f>
        <v/>
      </c>
      <c r="AK40" s="22">
        <f>SUM(H40:T40)-$N40</f>
        <v/>
      </c>
      <c r="AL40" s="22">
        <f>SUM(K40:W40)-$N40</f>
        <v/>
      </c>
      <c r="AM40" s="22">
        <f>SUM(N40:Z40)-$N40</f>
        <v/>
      </c>
      <c r="AN40" s="56" t="n"/>
      <c r="AO40" s="339">
        <f>SUM(AC40:AE40)+SUM(R40:Z40)</f>
        <v/>
      </c>
      <c r="AP40" s="339">
        <f>SUM(AC40:AH40)+SUM(U40:Z40)</f>
        <v/>
      </c>
    </row>
    <row r="41">
      <c r="A41" s="14" t="inlineStr">
        <is>
          <t>Waste Disposal</t>
        </is>
      </c>
      <c r="B41" s="64" t="n">
        <v>5544.93</v>
      </c>
      <c r="C41" s="64" t="n">
        <v>7251.28</v>
      </c>
      <c r="D41" s="64" t="n">
        <v>7231.240000000001</v>
      </c>
      <c r="E41" s="64" t="n">
        <v>5993.5</v>
      </c>
      <c r="F41" s="64" t="n">
        <v>6657.23</v>
      </c>
      <c r="G41" s="64" t="n">
        <v>6820.349999999999</v>
      </c>
      <c r="H41" s="64" t="n">
        <v>6262.35</v>
      </c>
      <c r="I41" s="64" t="n">
        <v>6673.51</v>
      </c>
      <c r="J41" s="64" t="n">
        <v>9575.159999999998</v>
      </c>
      <c r="K41" s="64" t="n">
        <v>6475.05</v>
      </c>
      <c r="L41" s="64" t="n">
        <v>6558.4</v>
      </c>
      <c r="M41" s="64" t="n">
        <v>7620.139999999999</v>
      </c>
      <c r="N41" s="22">
        <f>SUM(B41:M41)</f>
        <v/>
      </c>
      <c r="O41" s="11">
        <f>SUMIF('Group TB '!$R:$R,'GROUP TOTALS MONTHLY P&amp;L'!$A41,'Group TB '!C:C)</f>
        <v/>
      </c>
      <c r="P41" s="11">
        <f>SUMIF('Group TB '!$R:$R,'GROUP TOTALS MONTHLY P&amp;L'!$A41,'Group TB '!D:D)</f>
        <v/>
      </c>
      <c r="Q41" s="11">
        <f>SUMIF('Group TB '!$R:$R,'GROUP TOTALS MONTHLY P&amp;L'!$A41,'Group TB '!E:E)</f>
        <v/>
      </c>
      <c r="R41" s="11">
        <f>SUMIF('Group TB '!$R:$R,'GROUP TOTALS MONTHLY P&amp;L'!$A41,'Group TB '!F:F)</f>
        <v/>
      </c>
      <c r="S41" s="11">
        <f>SUMIF('Group TB '!$R:$R,'GROUP TOTALS MONTHLY P&amp;L'!$A41,'Group TB '!G:G)</f>
        <v/>
      </c>
      <c r="T41" s="11">
        <f>SUMIF('Group TB '!$R:$R,'GROUP TOTALS MONTHLY P&amp;L'!$A41,'Group TB '!H:H)</f>
        <v/>
      </c>
      <c r="U41" s="11">
        <f>SUMIF('Group TB '!$R:$R,'GROUP TOTALS MONTHLY P&amp;L'!$A41,'Group TB '!I:I)</f>
        <v/>
      </c>
      <c r="V41" s="51">
        <f>'KNL GROUP P&amp;L'!V41+'CCL GROUP P&amp;L'!V41+'YBHN GROUP P&amp;L'!V41+'YBN Group P&amp;L'!V41+'HAB P&amp;L'!V41+'Moe2 P&amp;L'!V41</f>
        <v/>
      </c>
      <c r="W41" s="51">
        <f>'KNL GROUP P&amp;L'!W41+'CCL GROUP P&amp;L'!W41+'YBHN GROUP P&amp;L'!W41+'YBN Group P&amp;L'!W41+'HAB P&amp;L'!W41+'Moe2 P&amp;L'!W41</f>
        <v/>
      </c>
      <c r="X41" s="51">
        <f>'KNL GROUP P&amp;L'!X41+'CCL GROUP P&amp;L'!X41+'YBHN GROUP P&amp;L'!X41+'YBN Group P&amp;L'!X41+'HAB P&amp;L'!X41+'Moe2 P&amp;L'!X41</f>
        <v/>
      </c>
      <c r="Y41" s="51">
        <f>'KNL GROUP P&amp;L'!Y41+'CCL GROUP P&amp;L'!Y41+'YBHN GROUP P&amp;L'!Y41+'YBN Group P&amp;L'!Y41+'HAB P&amp;L'!Y41+'Moe2 P&amp;L'!Y41</f>
        <v/>
      </c>
      <c r="Z41" s="51">
        <f>'KNL GROUP P&amp;L'!Z41+'CCL GROUP P&amp;L'!Z41+'YBHN GROUP P&amp;L'!Z41+'YBN Group P&amp;L'!Z41+'HAB P&amp;L'!Z41+'Moe2 P&amp;L'!Z41</f>
        <v/>
      </c>
      <c r="AA41" s="22">
        <f>SUM(O41:U41)</f>
        <v/>
      </c>
      <c r="AB41" s="22">
        <f>SUM(O41:Z41)</f>
        <v/>
      </c>
      <c r="AC41" s="51">
        <f>'KNL GROUP P&amp;L'!AC41+'CCL GROUP P&amp;L'!AC41+'YBHN GROUP P&amp;L'!AC41+'YBN Group P&amp;L'!AC41+'HAB P&amp;L'!AC41+'Moe2 P&amp;L'!AC41</f>
        <v/>
      </c>
      <c r="AD41" s="51">
        <f>'KNL GROUP P&amp;L'!AD41+'CCL GROUP P&amp;L'!AD41+'YBHN GROUP P&amp;L'!AD41+'YBN Group P&amp;L'!AD41+'HAB P&amp;L'!AD41+'Moe2 P&amp;L'!AD41</f>
        <v/>
      </c>
      <c r="AE41" s="51">
        <f>'KNL GROUP P&amp;L'!AE41+'CCL GROUP P&amp;L'!AE41+'YBHN GROUP P&amp;L'!AE41+'YBN Group P&amp;L'!AE41+'HAB P&amp;L'!AE41+'Moe2 P&amp;L'!AE41</f>
        <v/>
      </c>
      <c r="AF41" s="51">
        <f>'KNL GROUP P&amp;L'!AF41+'CCL GROUP P&amp;L'!AF41+'YBHN GROUP P&amp;L'!AF41+'YBN Group P&amp;L'!AF41+'HAB P&amp;L'!AF41+'Moe2 P&amp;L'!AF41</f>
        <v/>
      </c>
      <c r="AG41" s="51">
        <f>'KNL GROUP P&amp;L'!AG41+'CCL GROUP P&amp;L'!AG41+'YBHN GROUP P&amp;L'!AG41+'YBN Group P&amp;L'!AG41+'HAB P&amp;L'!AG41+'Moe2 P&amp;L'!AG41</f>
        <v/>
      </c>
      <c r="AH41" s="51">
        <f>'KNL GROUP P&amp;L'!AH41+'CCL GROUP P&amp;L'!AH41+'YBHN GROUP P&amp;L'!AH41+'YBN Group P&amp;L'!AH41+'HAB P&amp;L'!AH41+'Moe2 P&amp;L'!AH41</f>
        <v/>
      </c>
      <c r="AJ41" s="22">
        <f>SUM(E41:Q41)-$N41</f>
        <v/>
      </c>
      <c r="AK41" s="22">
        <f>SUM(H41:T41)-$N41</f>
        <v/>
      </c>
      <c r="AL41" s="22">
        <f>SUM(K41:W41)-$N41</f>
        <v/>
      </c>
      <c r="AM41" s="22">
        <f>SUM(N41:Z41)-$N41</f>
        <v/>
      </c>
      <c r="AN41" s="56" t="n"/>
      <c r="AO41" s="339">
        <f>SUM(AC41:AE41)+SUM(R41:Z41)</f>
        <v/>
      </c>
      <c r="AP41" s="339">
        <f>SUM(AC41:AH41)+SUM(U41:Z41)</f>
        <v/>
      </c>
    </row>
    <row r="42">
      <c r="A42" s="14" t="inlineStr">
        <is>
          <t>Postage/Printing/Stationery</t>
        </is>
      </c>
      <c r="B42" s="64" t="n">
        <v>3404.34</v>
      </c>
      <c r="C42" s="64" t="n">
        <v>2584.690000000001</v>
      </c>
      <c r="D42" s="64" t="n">
        <v>1579.46</v>
      </c>
      <c r="E42" s="64" t="n">
        <v>1477.69</v>
      </c>
      <c r="F42" s="64" t="n">
        <v>2310.15</v>
      </c>
      <c r="G42" s="64" t="n">
        <v>1508.1</v>
      </c>
      <c r="H42" s="64" t="n">
        <v>2281.789999999999</v>
      </c>
      <c r="I42" s="64" t="n">
        <v>2502.82</v>
      </c>
      <c r="J42" s="64" t="n">
        <v>2002</v>
      </c>
      <c r="K42" s="64" t="n">
        <v>3691.76</v>
      </c>
      <c r="L42" s="64" t="n">
        <v>1395.57</v>
      </c>
      <c r="M42" s="64" t="n">
        <v>2571.93</v>
      </c>
      <c r="N42" s="22">
        <f>SUM(B42:M42)</f>
        <v/>
      </c>
      <c r="O42" s="11">
        <f>SUMIF('Group TB '!$R:$R,'GROUP TOTALS MONTHLY P&amp;L'!$A42,'Group TB '!C:C)</f>
        <v/>
      </c>
      <c r="P42" s="11">
        <f>SUMIF('Group TB '!$R:$R,'GROUP TOTALS MONTHLY P&amp;L'!$A42,'Group TB '!D:D)</f>
        <v/>
      </c>
      <c r="Q42" s="11">
        <f>SUMIF('Group TB '!$R:$R,'GROUP TOTALS MONTHLY P&amp;L'!$A42,'Group TB '!E:E)</f>
        <v/>
      </c>
      <c r="R42" s="11">
        <f>SUMIF('Group TB '!$R:$R,'GROUP TOTALS MONTHLY P&amp;L'!$A42,'Group TB '!F:F)</f>
        <v/>
      </c>
      <c r="S42" s="11">
        <f>SUMIF('Group TB '!$R:$R,'GROUP TOTALS MONTHLY P&amp;L'!$A42,'Group TB '!G:G)</f>
        <v/>
      </c>
      <c r="T42" s="11">
        <f>SUMIF('Group TB '!$R:$R,'GROUP TOTALS MONTHLY P&amp;L'!$A42,'Group TB '!H:H)</f>
        <v/>
      </c>
      <c r="U42" s="11">
        <f>SUMIF('Group TB '!$R:$R,'GROUP TOTALS MONTHLY P&amp;L'!$A42,'Group TB '!I:I)</f>
        <v/>
      </c>
      <c r="V42" s="51">
        <f>'KNL GROUP P&amp;L'!V42+'CCL GROUP P&amp;L'!V42+'YBHN GROUP P&amp;L'!V42+'YBN Group P&amp;L'!V42+'HAB P&amp;L'!V42+'Moe2 P&amp;L'!V42</f>
        <v/>
      </c>
      <c r="W42" s="51">
        <f>'KNL GROUP P&amp;L'!W42+'CCL GROUP P&amp;L'!W42+'YBHN GROUP P&amp;L'!W42+'YBN Group P&amp;L'!W42+'HAB P&amp;L'!W42+'Moe2 P&amp;L'!W42</f>
        <v/>
      </c>
      <c r="X42" s="51">
        <f>'KNL GROUP P&amp;L'!X42+'CCL GROUP P&amp;L'!X42+'YBHN GROUP P&amp;L'!X42+'YBN Group P&amp;L'!X42+'HAB P&amp;L'!X42+'Moe2 P&amp;L'!X42</f>
        <v/>
      </c>
      <c r="Y42" s="51">
        <f>'KNL GROUP P&amp;L'!Y42+'CCL GROUP P&amp;L'!Y42+'YBHN GROUP P&amp;L'!Y42+'YBN Group P&amp;L'!Y42+'HAB P&amp;L'!Y42+'Moe2 P&amp;L'!Y42</f>
        <v/>
      </c>
      <c r="Z42" s="51">
        <f>'KNL GROUP P&amp;L'!Z42+'CCL GROUP P&amp;L'!Z42+'YBHN GROUP P&amp;L'!Z42+'YBN Group P&amp;L'!Z42+'HAB P&amp;L'!Z42+'Moe2 P&amp;L'!Z42</f>
        <v/>
      </c>
      <c r="AA42" s="22">
        <f>SUM(O42:U42)</f>
        <v/>
      </c>
      <c r="AB42" s="22">
        <f>SUM(O42:Z42)</f>
        <v/>
      </c>
      <c r="AC42" s="51">
        <f>'KNL GROUP P&amp;L'!AC42+'CCL GROUP P&amp;L'!AC42+'YBHN GROUP P&amp;L'!AC42+'YBN Group P&amp;L'!AC42+'HAB P&amp;L'!AC42+'Moe2 P&amp;L'!AC42</f>
        <v/>
      </c>
      <c r="AD42" s="51">
        <f>'KNL GROUP P&amp;L'!AD42+'CCL GROUP P&amp;L'!AD42+'YBHN GROUP P&amp;L'!AD42+'YBN Group P&amp;L'!AD42+'HAB P&amp;L'!AD42+'Moe2 P&amp;L'!AD42</f>
        <v/>
      </c>
      <c r="AE42" s="51">
        <f>'KNL GROUP P&amp;L'!AE42+'CCL GROUP P&amp;L'!AE42+'YBHN GROUP P&amp;L'!AE42+'YBN Group P&amp;L'!AE42+'HAB P&amp;L'!AE42+'Moe2 P&amp;L'!AE42</f>
        <v/>
      </c>
      <c r="AF42" s="51">
        <f>'KNL GROUP P&amp;L'!AF42+'CCL GROUP P&amp;L'!AF42+'YBHN GROUP P&amp;L'!AF42+'YBN Group P&amp;L'!AF42+'HAB P&amp;L'!AF42+'Moe2 P&amp;L'!AF42</f>
        <v/>
      </c>
      <c r="AG42" s="51">
        <f>'KNL GROUP P&amp;L'!AG42+'CCL GROUP P&amp;L'!AG42+'YBHN GROUP P&amp;L'!AG42+'YBN Group P&amp;L'!AG42+'HAB P&amp;L'!AG42+'Moe2 P&amp;L'!AG42</f>
        <v/>
      </c>
      <c r="AH42" s="51">
        <f>'KNL GROUP P&amp;L'!AH42+'CCL GROUP P&amp;L'!AH42+'YBHN GROUP P&amp;L'!AH42+'YBN Group P&amp;L'!AH42+'HAB P&amp;L'!AH42+'Moe2 P&amp;L'!AH42</f>
        <v/>
      </c>
      <c r="AJ42" s="22">
        <f>SUM(E42:Q42)-$N42</f>
        <v/>
      </c>
      <c r="AK42" s="22">
        <f>SUM(H42:T42)-$N42</f>
        <v/>
      </c>
      <c r="AL42" s="22">
        <f>SUM(K42:W42)-$N42</f>
        <v/>
      </c>
      <c r="AM42" s="22">
        <f>SUM(N42:Z42)-$N42</f>
        <v/>
      </c>
      <c r="AN42" s="56" t="n"/>
      <c r="AO42" s="339">
        <f>SUM(AC42:AE42)+SUM(R42:Z42)</f>
        <v/>
      </c>
      <c r="AP42" s="339">
        <f>SUM(AC42:AH42)+SUM(U42:Z42)</f>
        <v/>
      </c>
    </row>
    <row r="43">
      <c r="A43" s="14" t="inlineStr">
        <is>
          <t>Telephone</t>
        </is>
      </c>
      <c r="B43" s="64" t="n">
        <v>8953.669999999998</v>
      </c>
      <c r="C43" s="64" t="n">
        <v>3823.45</v>
      </c>
      <c r="D43" s="64" t="n">
        <v>4439.29</v>
      </c>
      <c r="E43" s="64" t="n">
        <v>8925.610000000001</v>
      </c>
      <c r="F43" s="64" t="n">
        <v>4190.24</v>
      </c>
      <c r="G43" s="64" t="n">
        <v>4168.8</v>
      </c>
      <c r="H43" s="64" t="n">
        <v>8798.970000000001</v>
      </c>
      <c r="I43" s="64" t="n">
        <v>4603.38</v>
      </c>
      <c r="J43" s="64" t="n">
        <v>5064.8</v>
      </c>
      <c r="K43" s="64" t="n">
        <v>5561.46</v>
      </c>
      <c r="L43" s="64" t="n">
        <v>5573.67</v>
      </c>
      <c r="M43" s="64" t="n">
        <v>5770.099999999999</v>
      </c>
      <c r="N43" s="22">
        <f>SUM(B43:M43)</f>
        <v/>
      </c>
      <c r="O43" s="11">
        <f>SUMIF('Group TB '!$R:$R,'GROUP TOTALS MONTHLY P&amp;L'!$A43,'Group TB '!C:C)</f>
        <v/>
      </c>
      <c r="P43" s="11">
        <f>SUMIF('Group TB '!$R:$R,'GROUP TOTALS MONTHLY P&amp;L'!$A43,'Group TB '!D:D)</f>
        <v/>
      </c>
      <c r="Q43" s="11">
        <f>SUMIF('Group TB '!$R:$R,'GROUP TOTALS MONTHLY P&amp;L'!$A43,'Group TB '!E:E)</f>
        <v/>
      </c>
      <c r="R43" s="11">
        <f>SUMIF('Group TB '!$R:$R,'GROUP TOTALS MONTHLY P&amp;L'!$A43,'Group TB '!F:F)</f>
        <v/>
      </c>
      <c r="S43" s="11">
        <f>SUMIF('Group TB '!$R:$R,'GROUP TOTALS MONTHLY P&amp;L'!$A43,'Group TB '!G:G)</f>
        <v/>
      </c>
      <c r="T43" s="11">
        <f>SUMIF('Group TB '!$R:$R,'GROUP TOTALS MONTHLY P&amp;L'!$A43,'Group TB '!H:H)</f>
        <v/>
      </c>
      <c r="U43" s="11">
        <f>SUMIF('Group TB '!$R:$R,'GROUP TOTALS MONTHLY P&amp;L'!$A43,'Group TB '!I:I)</f>
        <v/>
      </c>
      <c r="V43" s="51">
        <f>'KNL GROUP P&amp;L'!V43+'CCL GROUP P&amp;L'!V43+'YBHN GROUP P&amp;L'!V43+'YBN Group P&amp;L'!V43+'HAB P&amp;L'!V43+'Moe2 P&amp;L'!V43</f>
        <v/>
      </c>
      <c r="W43" s="51">
        <f>'KNL GROUP P&amp;L'!W43+'CCL GROUP P&amp;L'!W43+'YBHN GROUP P&amp;L'!W43+'YBN Group P&amp;L'!W43+'HAB P&amp;L'!W43+'Moe2 P&amp;L'!W43</f>
        <v/>
      </c>
      <c r="X43" s="51">
        <f>'KNL GROUP P&amp;L'!X43+'CCL GROUP P&amp;L'!X43+'YBHN GROUP P&amp;L'!X43+'YBN Group P&amp;L'!X43+'HAB P&amp;L'!X43+'Moe2 P&amp;L'!X43</f>
        <v/>
      </c>
      <c r="Y43" s="51">
        <f>'KNL GROUP P&amp;L'!Y43+'CCL GROUP P&amp;L'!Y43+'YBHN GROUP P&amp;L'!Y43+'YBN Group P&amp;L'!Y43+'HAB P&amp;L'!Y43+'Moe2 P&amp;L'!Y43</f>
        <v/>
      </c>
      <c r="Z43" s="51">
        <f>'KNL GROUP P&amp;L'!Z43+'CCL GROUP P&amp;L'!Z43+'YBHN GROUP P&amp;L'!Z43+'YBN Group P&amp;L'!Z43+'HAB P&amp;L'!Z43+'Moe2 P&amp;L'!Z43</f>
        <v/>
      </c>
      <c r="AA43" s="22">
        <f>SUM(O43:U43)</f>
        <v/>
      </c>
      <c r="AB43" s="22">
        <f>SUM(O43:Z43)</f>
        <v/>
      </c>
      <c r="AC43" s="51">
        <f>'KNL GROUP P&amp;L'!AC43+'CCL GROUP P&amp;L'!AC43+'YBHN GROUP P&amp;L'!AC43+'YBN Group P&amp;L'!AC43+'HAB P&amp;L'!AC43+'Moe2 P&amp;L'!AC43</f>
        <v/>
      </c>
      <c r="AD43" s="51">
        <f>'KNL GROUP P&amp;L'!AD43+'CCL GROUP P&amp;L'!AD43+'YBHN GROUP P&amp;L'!AD43+'YBN Group P&amp;L'!AD43+'HAB P&amp;L'!AD43+'Moe2 P&amp;L'!AD43</f>
        <v/>
      </c>
      <c r="AE43" s="51">
        <f>'KNL GROUP P&amp;L'!AE43+'CCL GROUP P&amp;L'!AE43+'YBHN GROUP P&amp;L'!AE43+'YBN Group P&amp;L'!AE43+'HAB P&amp;L'!AE43+'Moe2 P&amp;L'!AE43</f>
        <v/>
      </c>
      <c r="AF43" s="51">
        <f>'KNL GROUP P&amp;L'!AF43+'CCL GROUP P&amp;L'!AF43+'YBHN GROUP P&amp;L'!AF43+'YBN Group P&amp;L'!AF43+'HAB P&amp;L'!AF43+'Moe2 P&amp;L'!AF43</f>
        <v/>
      </c>
      <c r="AG43" s="51">
        <f>'KNL GROUP P&amp;L'!AG43+'CCL GROUP P&amp;L'!AG43+'YBHN GROUP P&amp;L'!AG43+'YBN Group P&amp;L'!AG43+'HAB P&amp;L'!AG43+'Moe2 P&amp;L'!AG43</f>
        <v/>
      </c>
      <c r="AH43" s="51">
        <f>'KNL GROUP P&amp;L'!AH43+'CCL GROUP P&amp;L'!AH43+'YBHN GROUP P&amp;L'!AH43+'YBN Group P&amp;L'!AH43+'HAB P&amp;L'!AH43+'Moe2 P&amp;L'!AH43</f>
        <v/>
      </c>
      <c r="AJ43" s="22">
        <f>SUM(E43:Q43)-$N43</f>
        <v/>
      </c>
      <c r="AK43" s="22">
        <f>SUM(H43:T43)-$N43</f>
        <v/>
      </c>
      <c r="AL43" s="22">
        <f>SUM(K43:W43)-$N43</f>
        <v/>
      </c>
      <c r="AM43" s="22">
        <f>SUM(N43:Z43)-$N43</f>
        <v/>
      </c>
      <c r="AN43" s="56" t="n"/>
      <c r="AO43" s="339">
        <f>SUM(AC43:AE43)+SUM(R43:Z43)</f>
        <v/>
      </c>
      <c r="AP43" s="339">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SUMIF('Group TB '!$R:$R,'GROUP TOTALS MONTHLY P&amp;L'!$A44,'Group TB '!C:C)</f>
        <v/>
      </c>
      <c r="P44" s="11">
        <f>SUMIF('Group TB '!$R:$R,'GROUP TOTALS MONTHLY P&amp;L'!$A44,'Group TB '!D:D)</f>
        <v/>
      </c>
      <c r="Q44" s="11">
        <f>SUMIF('Group TB '!$R:$R,'GROUP TOTALS MONTHLY P&amp;L'!$A44,'Group TB '!E:E)</f>
        <v/>
      </c>
      <c r="R44" s="11">
        <f>SUMIF('Group TB '!$R:$R,'GROUP TOTALS MONTHLY P&amp;L'!$A44,'Group TB '!F:F)</f>
        <v/>
      </c>
      <c r="S44" s="11">
        <f>SUMIF('Group TB '!$R:$R,'GROUP TOTALS MONTHLY P&amp;L'!$A44,'Group TB '!G:G)</f>
        <v/>
      </c>
      <c r="T44" s="11">
        <f>SUMIF('Group TB '!$R:$R,'GROUP TOTALS MONTHLY P&amp;L'!$A44,'Group TB '!H:H)</f>
        <v/>
      </c>
      <c r="U44" s="11">
        <f>SUMIF('Group TB '!$R:$R,'GROUP TOTALS MONTHLY P&amp;L'!$A44,'Group TB '!I:I)</f>
        <v/>
      </c>
      <c r="V44" s="51">
        <f>'KNL GROUP P&amp;L'!V44+'CCL GROUP P&amp;L'!V44+'YBHN GROUP P&amp;L'!V44+'YBN Group P&amp;L'!V44+'HAB P&amp;L'!V44+'Moe2 P&amp;L'!V44</f>
        <v/>
      </c>
      <c r="W44" s="51">
        <f>'KNL GROUP P&amp;L'!W44+'CCL GROUP P&amp;L'!W44+'YBHN GROUP P&amp;L'!W44+'YBN Group P&amp;L'!W44+'HAB P&amp;L'!W44+'Moe2 P&amp;L'!W44</f>
        <v/>
      </c>
      <c r="X44" s="51">
        <f>'KNL GROUP P&amp;L'!X44+'CCL GROUP P&amp;L'!X44+'YBHN GROUP P&amp;L'!X44+'YBN Group P&amp;L'!X44+'HAB P&amp;L'!X44+'Moe2 P&amp;L'!X44</f>
        <v/>
      </c>
      <c r="Y44" s="51">
        <f>'KNL GROUP P&amp;L'!Y44+'CCL GROUP P&amp;L'!Y44+'YBHN GROUP P&amp;L'!Y44+'YBN Group P&amp;L'!Y44+'HAB P&amp;L'!Y44+'Moe2 P&amp;L'!Y44</f>
        <v/>
      </c>
      <c r="Z44" s="51">
        <f>'KNL GROUP P&amp;L'!Z44+'CCL GROUP P&amp;L'!Z44+'YBHN GROUP P&amp;L'!Z44+'YBN Group P&amp;L'!Z44+'HAB P&amp;L'!Z44+'Moe2 P&amp;L'!Z44</f>
        <v/>
      </c>
      <c r="AA44" s="22">
        <f>SUM(O44:U44)</f>
        <v/>
      </c>
      <c r="AB44" s="22">
        <f>SUM(O44:Z44)</f>
        <v/>
      </c>
      <c r="AC44" s="51">
        <f>'KNL GROUP P&amp;L'!AC44+'CCL GROUP P&amp;L'!AC44+'YBHN GROUP P&amp;L'!AC44+'YBN Group P&amp;L'!AC44+'HAB P&amp;L'!AC44+'Moe2 P&amp;L'!AC44</f>
        <v/>
      </c>
      <c r="AD44" s="51">
        <f>'KNL GROUP P&amp;L'!AD44+'CCL GROUP P&amp;L'!AD44+'YBHN GROUP P&amp;L'!AD44+'YBN Group P&amp;L'!AD44+'HAB P&amp;L'!AD44+'Moe2 P&amp;L'!AD44</f>
        <v/>
      </c>
      <c r="AE44" s="51">
        <f>'KNL GROUP P&amp;L'!AE44+'CCL GROUP P&amp;L'!AE44+'YBHN GROUP P&amp;L'!AE44+'YBN Group P&amp;L'!AE44+'HAB P&amp;L'!AE44+'Moe2 P&amp;L'!AE44</f>
        <v/>
      </c>
      <c r="AF44" s="51">
        <f>'KNL GROUP P&amp;L'!AF44+'CCL GROUP P&amp;L'!AF44+'YBHN GROUP P&amp;L'!AF44+'YBN Group P&amp;L'!AF44+'HAB P&amp;L'!AF44+'Moe2 P&amp;L'!AF44</f>
        <v/>
      </c>
      <c r="AG44" s="51">
        <f>'KNL GROUP P&amp;L'!AG44+'CCL GROUP P&amp;L'!AG44+'YBHN GROUP P&amp;L'!AG44+'YBN Group P&amp;L'!AG44+'HAB P&amp;L'!AG44+'Moe2 P&amp;L'!AG44</f>
        <v/>
      </c>
      <c r="AH44" s="51">
        <f>'KNL GROUP P&amp;L'!AH44+'CCL GROUP P&amp;L'!AH44+'YBHN GROUP P&amp;L'!AH44+'YBN Group P&amp;L'!AH44+'HAB P&amp;L'!AH44+'Moe2 P&amp;L'!AH44</f>
        <v/>
      </c>
      <c r="AJ44" s="22">
        <f>SUM(E44:Q44)-$N44</f>
        <v/>
      </c>
      <c r="AK44" s="22">
        <f>SUM(H44:T44)-$N44</f>
        <v/>
      </c>
      <c r="AL44" s="22">
        <f>SUM(K44:W44)-$N44</f>
        <v/>
      </c>
      <c r="AM44" s="22">
        <f>SUM(N44:Z44)-$N44</f>
        <v/>
      </c>
      <c r="AN44" s="56" t="n"/>
      <c r="AO44" s="339">
        <f>SUM(AC44:AE44)+SUM(R44:Z44)</f>
        <v/>
      </c>
      <c r="AP44" s="339">
        <f>SUM(AC44:AH44)+SUM(U44:Z44)</f>
        <v/>
      </c>
    </row>
    <row r="45">
      <c r="A45" s="14" t="inlineStr">
        <is>
          <t>Marketing</t>
        </is>
      </c>
      <c r="B45" s="64" t="n">
        <v>7231.62</v>
      </c>
      <c r="C45" s="64" t="n">
        <v>7485.74</v>
      </c>
      <c r="D45" s="64" t="n">
        <v>6009.32</v>
      </c>
      <c r="E45" s="64" t="n">
        <v>6562</v>
      </c>
      <c r="F45" s="64" t="n">
        <v>5022.37</v>
      </c>
      <c r="G45" s="64" t="n">
        <v>12641.18</v>
      </c>
      <c r="H45" s="64" t="n">
        <v>5292.8</v>
      </c>
      <c r="I45" s="64" t="n">
        <v>6869.37</v>
      </c>
      <c r="J45" s="64" t="n">
        <v>7028.809999999999</v>
      </c>
      <c r="K45" s="64" t="n">
        <v>3789.18</v>
      </c>
      <c r="L45" s="64" t="n">
        <v>2858.36</v>
      </c>
      <c r="M45" s="64" t="n">
        <v>1836.53</v>
      </c>
      <c r="N45" s="22">
        <f>SUM(B45:M45)</f>
        <v/>
      </c>
      <c r="O45" s="11">
        <f>SUMIF('Group TB '!$R:$R,'GROUP TOTALS MONTHLY P&amp;L'!$A45,'Group TB '!C:C)</f>
        <v/>
      </c>
      <c r="P45" s="11">
        <f>SUMIF('Group TB '!$R:$R,'GROUP TOTALS MONTHLY P&amp;L'!$A45,'Group TB '!D:D)</f>
        <v/>
      </c>
      <c r="Q45" s="11">
        <f>SUMIF('Group TB '!$R:$R,'GROUP TOTALS MONTHLY P&amp;L'!$A45,'Group TB '!E:E)</f>
        <v/>
      </c>
      <c r="R45" s="11">
        <f>SUMIF('Group TB '!$R:$R,'GROUP TOTALS MONTHLY P&amp;L'!$A45,'Group TB '!F:F)</f>
        <v/>
      </c>
      <c r="S45" s="11">
        <f>SUMIF('Group TB '!$R:$R,'GROUP TOTALS MONTHLY P&amp;L'!$A45,'Group TB '!G:G)</f>
        <v/>
      </c>
      <c r="T45" s="11">
        <f>SUMIF('Group TB '!$R:$R,'GROUP TOTALS MONTHLY P&amp;L'!$A45,'Group TB '!H:H)</f>
        <v/>
      </c>
      <c r="U45" s="11">
        <f>SUMIF('Group TB '!$R:$R,'GROUP TOTALS MONTHLY P&amp;L'!$A45,'Group TB '!I:I)</f>
        <v/>
      </c>
      <c r="V45" s="51">
        <f>'KNL GROUP P&amp;L'!V45+'CCL GROUP P&amp;L'!V45+'YBHN GROUP P&amp;L'!V45+'YBN Group P&amp;L'!V45+'HAB P&amp;L'!V45+'Moe2 P&amp;L'!V45</f>
        <v/>
      </c>
      <c r="W45" s="51">
        <f>'KNL GROUP P&amp;L'!W45+'CCL GROUP P&amp;L'!W45+'YBHN GROUP P&amp;L'!W45+'YBN Group P&amp;L'!W45+'HAB P&amp;L'!W45+'Moe2 P&amp;L'!W45</f>
        <v/>
      </c>
      <c r="X45" s="51">
        <f>'KNL GROUP P&amp;L'!X45+'CCL GROUP P&amp;L'!X45+'YBHN GROUP P&amp;L'!X45+'YBN Group P&amp;L'!X45+'HAB P&amp;L'!X45+'Moe2 P&amp;L'!X45</f>
        <v/>
      </c>
      <c r="Y45" s="51">
        <f>'KNL GROUP P&amp;L'!Y45+'CCL GROUP P&amp;L'!Y45+'YBHN GROUP P&amp;L'!Y45+'YBN Group P&amp;L'!Y45+'HAB P&amp;L'!Y45+'Moe2 P&amp;L'!Y45</f>
        <v/>
      </c>
      <c r="Z45" s="51">
        <f>'KNL GROUP P&amp;L'!Z45+'CCL GROUP P&amp;L'!Z45+'YBHN GROUP P&amp;L'!Z45+'YBN Group P&amp;L'!Z45+'HAB P&amp;L'!Z45+'Moe2 P&amp;L'!Z45</f>
        <v/>
      </c>
      <c r="AA45" s="22">
        <f>SUM(O45:U45)</f>
        <v/>
      </c>
      <c r="AB45" s="22">
        <f>SUM(O45:Z45)</f>
        <v/>
      </c>
      <c r="AC45" s="51">
        <f>'KNL GROUP P&amp;L'!AC45+'CCL GROUP P&amp;L'!AC45+'YBHN GROUP P&amp;L'!AC45+'YBN Group P&amp;L'!AC45+'HAB P&amp;L'!AC45+'Moe2 P&amp;L'!AC45</f>
        <v/>
      </c>
      <c r="AD45" s="51">
        <f>'KNL GROUP P&amp;L'!AD45+'CCL GROUP P&amp;L'!AD45+'YBHN GROUP P&amp;L'!AD45+'YBN Group P&amp;L'!AD45+'HAB P&amp;L'!AD45+'Moe2 P&amp;L'!AD45</f>
        <v/>
      </c>
      <c r="AE45" s="51">
        <f>'KNL GROUP P&amp;L'!AE45+'CCL GROUP P&amp;L'!AE45+'YBHN GROUP P&amp;L'!AE45+'YBN Group P&amp;L'!AE45+'HAB P&amp;L'!AE45+'Moe2 P&amp;L'!AE45</f>
        <v/>
      </c>
      <c r="AF45" s="51">
        <f>'KNL GROUP P&amp;L'!AF45+'CCL GROUP P&amp;L'!AF45+'YBHN GROUP P&amp;L'!AF45+'YBN Group P&amp;L'!AF45+'HAB P&amp;L'!AF45+'Moe2 P&amp;L'!AF45</f>
        <v/>
      </c>
      <c r="AG45" s="51">
        <f>'KNL GROUP P&amp;L'!AG45+'CCL GROUP P&amp;L'!AG45+'YBHN GROUP P&amp;L'!AG45+'YBN Group P&amp;L'!AG45+'HAB P&amp;L'!AG45+'Moe2 P&amp;L'!AG45</f>
        <v/>
      </c>
      <c r="AH45" s="51">
        <f>'KNL GROUP P&amp;L'!AH45+'CCL GROUP P&amp;L'!AH45+'YBHN GROUP P&amp;L'!AH45+'YBN Group P&amp;L'!AH45+'HAB P&amp;L'!AH45+'Moe2 P&amp;L'!AH45</f>
        <v/>
      </c>
      <c r="AJ45" s="22">
        <f>SUM(E45:Q45)-$N45</f>
        <v/>
      </c>
      <c r="AK45" s="22">
        <f>SUM(H45:T45)-$N45</f>
        <v/>
      </c>
      <c r="AL45" s="22">
        <f>SUM(K45:W45)-$N45</f>
        <v/>
      </c>
      <c r="AM45" s="22">
        <f>SUM(N45:Z45)-$N45</f>
        <v/>
      </c>
      <c r="AN45" s="56" t="n"/>
      <c r="AO45" s="339">
        <f>SUM(AC45:AE45)+SUM(R45:Z45)</f>
        <v/>
      </c>
      <c r="AP45" s="339">
        <f>SUM(AC45:AH45)+SUM(U45:Z45)</f>
        <v/>
      </c>
    </row>
    <row r="46" ht="15.75" customHeight="1" s="393" thickBot="1">
      <c r="A46" s="14" t="inlineStr">
        <is>
          <t>Office Equipment</t>
        </is>
      </c>
      <c r="B46" s="64" t="n">
        <v>0</v>
      </c>
      <c r="C46" s="64" t="n">
        <v>0</v>
      </c>
      <c r="D46" s="64" t="n">
        <v>0</v>
      </c>
      <c r="E46" s="64" t="n">
        <v>0</v>
      </c>
      <c r="F46" s="64" t="n">
        <v>0</v>
      </c>
      <c r="G46" s="64" t="n">
        <v>0</v>
      </c>
      <c r="H46" s="64" t="n">
        <v>460.32</v>
      </c>
      <c r="I46" s="64" t="n">
        <v>475.15</v>
      </c>
      <c r="J46" s="64" t="n">
        <v>212.63</v>
      </c>
      <c r="K46" s="64" t="n">
        <v>102.57</v>
      </c>
      <c r="L46" s="64" t="n">
        <v>0</v>
      </c>
      <c r="M46" s="64" t="n">
        <v>55.85</v>
      </c>
      <c r="N46" s="22">
        <f>SUM(B46:M46)</f>
        <v/>
      </c>
      <c r="O46" s="11">
        <f>SUMIF('Group TB '!$R:$R,'GROUP TOTALS MONTHLY P&amp;L'!$A46,'Group TB '!C:C)</f>
        <v/>
      </c>
      <c r="P46" s="11">
        <f>SUMIF('Group TB '!$R:$R,'GROUP TOTALS MONTHLY P&amp;L'!$A46,'Group TB '!D:D)</f>
        <v/>
      </c>
      <c r="Q46" s="11">
        <f>SUMIF('Group TB '!$R:$R,'GROUP TOTALS MONTHLY P&amp;L'!$A46,'Group TB '!E:E)</f>
        <v/>
      </c>
      <c r="R46" s="11">
        <f>SUMIF('Group TB '!$R:$R,'GROUP TOTALS MONTHLY P&amp;L'!$A46,'Group TB '!F:F)</f>
        <v/>
      </c>
      <c r="S46" s="11">
        <f>SUMIF('Group TB '!$R:$R,'GROUP TOTALS MONTHLY P&amp;L'!$A46,'Group TB '!G:G)</f>
        <v/>
      </c>
      <c r="T46" s="11">
        <f>SUMIF('Group TB '!$R:$R,'GROUP TOTALS MONTHLY P&amp;L'!$A46,'Group TB '!H:H)</f>
        <v/>
      </c>
      <c r="U46" s="11">
        <f>SUMIF('Group TB '!$R:$R,'GROUP TOTALS MONTHLY P&amp;L'!$A46,'Group TB '!I:I)</f>
        <v/>
      </c>
      <c r="V46" s="51">
        <f>'KNL GROUP P&amp;L'!V46+'CCL GROUP P&amp;L'!V46+'YBHN GROUP P&amp;L'!V46+'YBN Group P&amp;L'!V46+'HAB P&amp;L'!V46+'Moe2 P&amp;L'!V46</f>
        <v/>
      </c>
      <c r="W46" s="51">
        <f>'KNL GROUP P&amp;L'!W46+'CCL GROUP P&amp;L'!W46+'YBHN GROUP P&amp;L'!W46+'YBN Group P&amp;L'!W46+'HAB P&amp;L'!W46+'Moe2 P&amp;L'!W46</f>
        <v/>
      </c>
      <c r="X46" s="51">
        <f>'KNL GROUP P&amp;L'!X46+'CCL GROUP P&amp;L'!X46+'YBHN GROUP P&amp;L'!X46+'YBN Group P&amp;L'!X46+'HAB P&amp;L'!X46+'Moe2 P&amp;L'!X46</f>
        <v/>
      </c>
      <c r="Y46" s="51">
        <f>'KNL GROUP P&amp;L'!Y46+'CCL GROUP P&amp;L'!Y46+'YBHN GROUP P&amp;L'!Y46+'YBN Group P&amp;L'!Y46+'HAB P&amp;L'!Y46+'Moe2 P&amp;L'!Y46</f>
        <v/>
      </c>
      <c r="Z46" s="51">
        <f>'KNL GROUP P&amp;L'!Z46+'CCL GROUP P&amp;L'!Z46+'YBHN GROUP P&amp;L'!Z46+'YBN Group P&amp;L'!Z46+'HAB P&amp;L'!Z46+'Moe2 P&amp;L'!Z46</f>
        <v/>
      </c>
      <c r="AA46" s="22">
        <f>SUM(O46:U46)</f>
        <v/>
      </c>
      <c r="AB46" s="22">
        <f>SUM(O46:Z46)</f>
        <v/>
      </c>
      <c r="AC46" s="51">
        <f>'KNL GROUP P&amp;L'!AC46+'CCL GROUP P&amp;L'!AC46+'YBHN GROUP P&amp;L'!AC46+'YBN Group P&amp;L'!AC46+'HAB P&amp;L'!AC46+'Moe2 P&amp;L'!AC46</f>
        <v/>
      </c>
      <c r="AD46" s="51">
        <f>'KNL GROUP P&amp;L'!AD46+'CCL GROUP P&amp;L'!AD46+'YBHN GROUP P&amp;L'!AD46+'YBN Group P&amp;L'!AD46+'HAB P&amp;L'!AD46+'Moe2 P&amp;L'!AD46</f>
        <v/>
      </c>
      <c r="AE46" s="51">
        <f>'KNL GROUP P&amp;L'!AE46+'CCL GROUP P&amp;L'!AE46+'YBHN GROUP P&amp;L'!AE46+'YBN Group P&amp;L'!AE46+'HAB P&amp;L'!AE46+'Moe2 P&amp;L'!AE46</f>
        <v/>
      </c>
      <c r="AF46" s="51">
        <f>'KNL GROUP P&amp;L'!AF46+'CCL GROUP P&amp;L'!AF46+'YBHN GROUP P&amp;L'!AF46+'YBN Group P&amp;L'!AF46+'HAB P&amp;L'!AF46+'Moe2 P&amp;L'!AF46</f>
        <v/>
      </c>
      <c r="AG46" s="51">
        <f>'KNL GROUP P&amp;L'!AG46+'CCL GROUP P&amp;L'!AG46+'YBHN GROUP P&amp;L'!AG46+'YBN Group P&amp;L'!AG46+'HAB P&amp;L'!AG46+'Moe2 P&amp;L'!AG46</f>
        <v/>
      </c>
      <c r="AH46" s="51">
        <f>'KNL GROUP P&amp;L'!AH46+'CCL GROUP P&amp;L'!AH46+'YBHN GROUP P&amp;L'!AH46+'YBN Group P&amp;L'!AH46+'HAB P&amp;L'!AH46+'Moe2 P&amp;L'!AH46</f>
        <v/>
      </c>
      <c r="AJ46" s="22">
        <f>SUM(E46:Q46)-$N46</f>
        <v/>
      </c>
      <c r="AK46" s="22">
        <f>SUM(H46:T46)-$N46</f>
        <v/>
      </c>
      <c r="AL46" s="22">
        <f>SUM(K46:W46)-$N46</f>
        <v/>
      </c>
      <c r="AM46" s="22">
        <f>SUM(N46:Z46)-$N46</f>
        <v/>
      </c>
      <c r="AN46" s="56" t="n"/>
      <c r="AO46" s="339">
        <f>SUM(AC46:AE46)+SUM(R46:Z46)</f>
        <v/>
      </c>
      <c r="AP46" s="339">
        <f>SUM(AC46:AH46)+SUM(U46:Z46)</f>
        <v/>
      </c>
    </row>
    <row r="47" ht="15.75" customHeight="1" s="393" thickBot="1">
      <c r="A47" s="13" t="inlineStr">
        <is>
          <t>Total Premises &amp; Admin</t>
        </is>
      </c>
      <c r="B47" s="65" t="n">
        <v>104786.72</v>
      </c>
      <c r="C47" s="65" t="n">
        <v>102740.01</v>
      </c>
      <c r="D47" s="65" t="n">
        <v>109444.19</v>
      </c>
      <c r="E47" s="65" t="n">
        <v>113384.44</v>
      </c>
      <c r="F47" s="65" t="n">
        <v>96923.23999999999</v>
      </c>
      <c r="G47" s="65" t="n">
        <v>101096.97</v>
      </c>
      <c r="H47" s="65" t="n">
        <v>91871.87000000002</v>
      </c>
      <c r="I47" s="65" t="n">
        <v>90463.60999999999</v>
      </c>
      <c r="J47" s="65" t="n">
        <v>83945.06</v>
      </c>
      <c r="K47" s="65" t="n">
        <v>90760.58</v>
      </c>
      <c r="L47" s="65" t="n">
        <v>84121.7</v>
      </c>
      <c r="M47" s="65" t="n">
        <v>86490.11</v>
      </c>
      <c r="N47" s="23">
        <f>SUM(B47:M47)</f>
        <v/>
      </c>
      <c r="O47" s="12">
        <f>SUM(O36:O46)</f>
        <v/>
      </c>
      <c r="P47" s="12">
        <f>SUM(P36:P46)</f>
        <v/>
      </c>
      <c r="Q47" s="12">
        <f>SUM(Q36:Q46)</f>
        <v/>
      </c>
      <c r="R47" s="12">
        <f>SUM(R36:R46)</f>
        <v/>
      </c>
      <c r="S47" s="12">
        <f>SUM(S36:S46)</f>
        <v/>
      </c>
      <c r="T47" s="12">
        <f>SUM(T36:T46)</f>
        <v/>
      </c>
      <c r="U47" s="12">
        <f>SUM(U36:U46)</f>
        <v/>
      </c>
      <c r="V47" s="52">
        <f>'KNL GROUP P&amp;L'!V47+'CCL GROUP P&amp;L'!V47+'YBHN GROUP P&amp;L'!V47+'YBN Group P&amp;L'!V47+'HAB P&amp;L'!V47+'Moe2 P&amp;L'!V47</f>
        <v/>
      </c>
      <c r="W47" s="52">
        <f>'KNL GROUP P&amp;L'!W47+'CCL GROUP P&amp;L'!W47+'YBHN GROUP P&amp;L'!W47+'YBN Group P&amp;L'!W47+'HAB P&amp;L'!W47+'Moe2 P&amp;L'!W47</f>
        <v/>
      </c>
      <c r="X47" s="52">
        <f>'KNL GROUP P&amp;L'!X47+'CCL GROUP P&amp;L'!X47+'YBHN GROUP P&amp;L'!X47+'YBN Group P&amp;L'!X47+'HAB P&amp;L'!X47+'Moe2 P&amp;L'!X47</f>
        <v/>
      </c>
      <c r="Y47" s="52">
        <f>'KNL GROUP P&amp;L'!Y47+'CCL GROUP P&amp;L'!Y47+'YBHN GROUP P&amp;L'!Y47+'YBN Group P&amp;L'!Y47+'HAB P&amp;L'!Y47+'Moe2 P&amp;L'!Y47</f>
        <v/>
      </c>
      <c r="Z47" s="52">
        <f>'KNL GROUP P&amp;L'!Z47+'CCL GROUP P&amp;L'!Z47+'YBHN GROUP P&amp;L'!Z47+'YBN Group P&amp;L'!Z47+'HAB P&amp;L'!Z47+'Moe2 P&amp;L'!Z47</f>
        <v/>
      </c>
      <c r="AA47" s="23">
        <f>SUM(O47:U47)</f>
        <v/>
      </c>
      <c r="AB47" s="23">
        <f>SUM(O47:Z47)</f>
        <v/>
      </c>
      <c r="AC47" s="52">
        <f>SUM(AC36:AC46)</f>
        <v/>
      </c>
      <c r="AD47" s="52">
        <f>SUM(AD36:AD46)</f>
        <v/>
      </c>
      <c r="AE47" s="52">
        <f>SUM(AE36:AE46)</f>
        <v/>
      </c>
      <c r="AF47" s="52">
        <f>SUM(AF36:AF46)</f>
        <v/>
      </c>
      <c r="AG47" s="52">
        <f>SUM(AG36:AG46)</f>
        <v/>
      </c>
      <c r="AH47" s="52">
        <f>SUM(AH36:AH46)</f>
        <v/>
      </c>
      <c r="AJ47" s="23">
        <f>SUM(E47:Q47)-$N47</f>
        <v/>
      </c>
      <c r="AK47" s="23">
        <f>SUM(H47:T47)-$N47</f>
        <v/>
      </c>
      <c r="AL47" s="23">
        <f>SUM(K47:W47)-$N47</f>
        <v/>
      </c>
      <c r="AM47" s="23">
        <f>SUM(N47:Z47)-$N47</f>
        <v/>
      </c>
      <c r="AN47" s="56" t="n"/>
      <c r="AO47" s="340">
        <f>SUM(AC47:AE47)+SUM(R47:Z47)</f>
        <v/>
      </c>
      <c r="AP47" s="340">
        <f>SUM(AC47:AH47)+SUM(U47:Z47)</f>
        <v/>
      </c>
    </row>
    <row r="48" ht="15.75" customFormat="1" customHeight="1" s="35" thickBot="1">
      <c r="A48" s="326" t="inlineStr">
        <is>
          <t>Total Direct Costs</t>
        </is>
      </c>
      <c r="B48" s="327" t="n">
        <v>593308.08</v>
      </c>
      <c r="C48" s="327" t="n">
        <v>601457.04</v>
      </c>
      <c r="D48" s="327" t="n">
        <v>595179.59</v>
      </c>
      <c r="E48" s="327" t="n">
        <v>657683.8300000001</v>
      </c>
      <c r="F48" s="327" t="n">
        <v>657881.76</v>
      </c>
      <c r="G48" s="327" t="n">
        <v>641450.24</v>
      </c>
      <c r="H48" s="327" t="n">
        <v>670848.8300000001</v>
      </c>
      <c r="I48" s="327" t="n">
        <v>623265.5700000001</v>
      </c>
      <c r="J48" s="327" t="n">
        <v>643907.0899999999</v>
      </c>
      <c r="K48" s="327" t="n">
        <v>658803.66</v>
      </c>
      <c r="L48" s="327" t="n">
        <v>623280.2899999999</v>
      </c>
      <c r="M48" s="327" t="n">
        <v>631531.24</v>
      </c>
      <c r="N48" s="23">
        <f>SUM(B48:M48)</f>
        <v/>
      </c>
      <c r="O48" s="328">
        <f>O25+O34+O47</f>
        <v/>
      </c>
      <c r="P48" s="328">
        <f>P25+P34+P47</f>
        <v/>
      </c>
      <c r="Q48" s="328">
        <f>Q25+Q34+Q47</f>
        <v/>
      </c>
      <c r="R48" s="328">
        <f>R25+R34+R47</f>
        <v/>
      </c>
      <c r="S48" s="328">
        <f>S25+S34+S47</f>
        <v/>
      </c>
      <c r="T48" s="328">
        <f>T25+T34+T47</f>
        <v/>
      </c>
      <c r="U48" s="328">
        <f>U25+U34+U47</f>
        <v/>
      </c>
      <c r="V48" s="329">
        <f>V25+V34+V47</f>
        <v/>
      </c>
      <c r="W48" s="329">
        <f>W25+W34+W47</f>
        <v/>
      </c>
      <c r="X48" s="329">
        <f>X25+X34+X47</f>
        <v/>
      </c>
      <c r="Y48" s="329">
        <f>Y25+Y34+Y47</f>
        <v/>
      </c>
      <c r="Z48" s="329">
        <f>Z25+Z34+Z47</f>
        <v/>
      </c>
      <c r="AA48" s="23">
        <f>SUM(O48:U48)</f>
        <v/>
      </c>
      <c r="AB48" s="23">
        <f>AB25+AB34+AB47</f>
        <v/>
      </c>
      <c r="AC48" s="329">
        <f>AC25+AC34+AC47</f>
        <v/>
      </c>
      <c r="AD48" s="329">
        <f>AD25+AD34+AD47</f>
        <v/>
      </c>
      <c r="AE48" s="329">
        <f>AE25+AE34+AE47</f>
        <v/>
      </c>
      <c r="AF48" s="329">
        <f>AF25+AF34+AF47</f>
        <v/>
      </c>
      <c r="AG48" s="329">
        <f>AG25+AG34+AG47</f>
        <v/>
      </c>
      <c r="AH48" s="329">
        <f>AH25+AH34+AH47</f>
        <v/>
      </c>
      <c r="AJ48" s="23">
        <f>AJ25+AJ34+AJ47</f>
        <v/>
      </c>
      <c r="AK48" s="23">
        <f>AK25+AK34+AK47</f>
        <v/>
      </c>
      <c r="AL48" s="23">
        <f>AL25+AL34+AL47</f>
        <v/>
      </c>
      <c r="AM48" s="23">
        <f>AM25+AM34+AM47</f>
        <v/>
      </c>
      <c r="AN48" s="56" t="n"/>
      <c r="AO48" s="340">
        <f>AO25+AO34+AO47</f>
        <v/>
      </c>
      <c r="AP48" s="340">
        <f>AP25+AP34+AP47</f>
        <v/>
      </c>
    </row>
    <row r="49">
      <c r="B49" s="61" t="n"/>
      <c r="C49" s="61" t="n"/>
      <c r="D49" s="61" t="n"/>
      <c r="E49" s="61" t="n"/>
      <c r="F49" s="61" t="n"/>
      <c r="G49" s="61" t="n"/>
      <c r="H49" s="61" t="n"/>
      <c r="I49" s="61" t="n"/>
      <c r="J49" s="61" t="n"/>
      <c r="K49" s="61" t="n"/>
      <c r="L49" s="61" t="n"/>
      <c r="M49" s="61" t="n"/>
      <c r="N49" s="22" t="n"/>
      <c r="V49" s="48" t="n"/>
      <c r="W49" s="48" t="n"/>
      <c r="X49" s="48" t="n"/>
      <c r="Y49" s="48" t="n"/>
      <c r="Z49" s="48" t="n"/>
      <c r="AA49" s="53">
        <f>SUM(O49:U49)</f>
        <v/>
      </c>
      <c r="AB49" s="310" t="n"/>
      <c r="AC49" s="48">
        <f>'KNL GROUP P&amp;L'!AC49+'CCL GROUP P&amp;L'!AC49+'YBHN GROUP P&amp;L'!AC49+'YBN Group P&amp;L'!AC49+'HAB P&amp;L'!AC49+'Moe2 P&amp;L'!AC49</f>
        <v/>
      </c>
      <c r="AD49" s="48">
        <f>'KNL GROUP P&amp;L'!AD49+'CCL GROUP P&amp;L'!AD49+'YBHN GROUP P&amp;L'!AD49+'YBN Group P&amp;L'!AD49+'HAB P&amp;L'!AD49+'Moe2 P&amp;L'!AD49</f>
        <v/>
      </c>
      <c r="AE49" s="48">
        <f>'KNL GROUP P&amp;L'!AE49+'CCL GROUP P&amp;L'!AE49+'YBHN GROUP P&amp;L'!AE49+'YBN Group P&amp;L'!AE49+'HAB P&amp;L'!AE49+'Moe2 P&amp;L'!AE49</f>
        <v/>
      </c>
      <c r="AF49" s="48">
        <f>'KNL GROUP P&amp;L'!AF49+'CCL GROUP P&amp;L'!AF49+'YBHN GROUP P&amp;L'!AF49+'YBN Group P&amp;L'!AF49+'HAB P&amp;L'!AF49+'Moe2 P&amp;L'!AF49</f>
        <v/>
      </c>
      <c r="AG49" s="48">
        <f>'KNL GROUP P&amp;L'!AG49+'CCL GROUP P&amp;L'!AG49+'YBHN GROUP P&amp;L'!AG49+'YBN Group P&amp;L'!AG49+'HAB P&amp;L'!AG49+'Moe2 P&amp;L'!AG49</f>
        <v/>
      </c>
      <c r="AH49" s="48">
        <f>'KNL GROUP P&amp;L'!AH49+'CCL GROUP P&amp;L'!AH49+'YBHN GROUP P&amp;L'!AH49+'YBN Group P&amp;L'!AH49+'HAB P&amp;L'!AH49+'Moe2 P&amp;L'!AH49</f>
        <v/>
      </c>
      <c r="AJ49" s="22" t="n"/>
      <c r="AK49" s="22" t="n"/>
      <c r="AL49" s="22" t="n"/>
      <c r="AM49" s="22" t="n"/>
      <c r="AN49" s="56" t="n"/>
      <c r="AO49" s="339" t="n"/>
      <c r="AP49" s="339" t="n"/>
    </row>
    <row r="50">
      <c r="A50" s="17" t="inlineStr">
        <is>
          <t>CONTRIBUTION</t>
        </is>
      </c>
      <c r="B50" s="18" t="n">
        <v>269219.9400000001</v>
      </c>
      <c r="C50" s="18" t="n">
        <v>301867</v>
      </c>
      <c r="D50" s="18" t="n">
        <v>478366.39</v>
      </c>
      <c r="E50" s="18" t="n">
        <v>308137.9299999997</v>
      </c>
      <c r="F50" s="18" t="n">
        <v>198014.5800000001</v>
      </c>
      <c r="G50" s="18" t="n">
        <v>340460.8300000001</v>
      </c>
      <c r="H50" s="18" t="n">
        <v>618330.7199999997</v>
      </c>
      <c r="I50" s="18" t="n">
        <v>141509.5499999999</v>
      </c>
      <c r="J50" s="18" t="n">
        <v>119024.2300000001</v>
      </c>
      <c r="K50" s="18" t="n">
        <v>137562.37</v>
      </c>
      <c r="L50" s="18" t="n">
        <v>324270.7100000001</v>
      </c>
      <c r="M50" s="18" t="n">
        <v>536706.72</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38">
        <f>AB11-AB48</f>
        <v/>
      </c>
      <c r="AC50" s="18">
        <f>AC11-AC48</f>
        <v/>
      </c>
      <c r="AD50" s="18">
        <f>AD11-AD48</f>
        <v/>
      </c>
      <c r="AE50" s="18">
        <f>AE11-AE48</f>
        <v/>
      </c>
      <c r="AF50" s="18">
        <f>AF11-AF48</f>
        <v/>
      </c>
      <c r="AG50" s="18">
        <f>AG11-AG48</f>
        <v/>
      </c>
      <c r="AH50" s="18">
        <f>AH11-AH48</f>
        <v/>
      </c>
      <c r="AI50" s="35" t="n"/>
      <c r="AJ50" s="38">
        <f>AJ11-AJ48</f>
        <v/>
      </c>
      <c r="AK50" s="38">
        <f>AK11-AK48</f>
        <v/>
      </c>
      <c r="AL50" s="38">
        <f>AL11-AL48</f>
        <v/>
      </c>
      <c r="AM50" s="38">
        <f>AM11-AM48</f>
        <v/>
      </c>
      <c r="AN50" s="35" t="n"/>
      <c r="AO50" s="342">
        <f>AO11-AO48</f>
        <v/>
      </c>
      <c r="AP50" s="342">
        <f>AP11-AP48</f>
        <v/>
      </c>
    </row>
    <row r="51">
      <c r="A51" s="6" t="n"/>
      <c r="B51" s="61" t="n"/>
      <c r="C51" s="61" t="n"/>
      <c r="D51" s="61" t="n"/>
      <c r="E51" s="61" t="n"/>
      <c r="F51" s="61" t="n"/>
      <c r="G51" s="61" t="n"/>
      <c r="H51" s="61" t="n"/>
      <c r="I51" s="61" t="n"/>
      <c r="J51" s="61" t="n"/>
      <c r="K51" s="61" t="n"/>
      <c r="L51" s="61" t="n"/>
      <c r="M51" s="61" t="n"/>
      <c r="N51" s="22" t="n"/>
      <c r="V51" s="48" t="n"/>
      <c r="W51" s="48" t="n"/>
      <c r="X51" s="48" t="n"/>
      <c r="Y51" s="48" t="n"/>
      <c r="Z51" s="48" t="n"/>
      <c r="AA51" s="53">
        <f>SUM(O51:U51)</f>
        <v/>
      </c>
      <c r="AB51" s="22" t="n"/>
      <c r="AC51" s="48">
        <f>'KNL GROUP P&amp;L'!AC51+'CCL GROUP P&amp;L'!AC51+'YBHN GROUP P&amp;L'!AC51+'YBN Group P&amp;L'!AC51+'HAB P&amp;L'!AC51+'Moe2 P&amp;L'!AC51</f>
        <v/>
      </c>
      <c r="AD51" s="48">
        <f>'KNL GROUP P&amp;L'!AD51+'CCL GROUP P&amp;L'!AD51+'YBHN GROUP P&amp;L'!AD51+'YBN Group P&amp;L'!AD51+'HAB P&amp;L'!AD51+'Moe2 P&amp;L'!AD51</f>
        <v/>
      </c>
      <c r="AE51" s="48">
        <f>'KNL GROUP P&amp;L'!AE51+'CCL GROUP P&amp;L'!AE51+'YBHN GROUP P&amp;L'!AE51+'YBN Group P&amp;L'!AE51+'HAB P&amp;L'!AE51+'Moe2 P&amp;L'!AE51</f>
        <v/>
      </c>
      <c r="AF51" s="48">
        <f>'KNL GROUP P&amp;L'!AF51+'CCL GROUP P&amp;L'!AF51+'YBHN GROUP P&amp;L'!AF51+'YBN Group P&amp;L'!AF51+'HAB P&amp;L'!AF51+'Moe2 P&amp;L'!AF51</f>
        <v/>
      </c>
      <c r="AG51" s="48">
        <f>'KNL GROUP P&amp;L'!AG51+'CCL GROUP P&amp;L'!AG51+'YBHN GROUP P&amp;L'!AG51+'YBN Group P&amp;L'!AG51+'HAB P&amp;L'!AG51+'Moe2 P&amp;L'!AG51</f>
        <v/>
      </c>
      <c r="AH51" s="48">
        <f>'KNL GROUP P&amp;L'!AH51+'CCL GROUP P&amp;L'!AH51+'YBHN GROUP P&amp;L'!AH51+'YBN Group P&amp;L'!AH51+'HAB P&amp;L'!AH51+'Moe2 P&amp;L'!AH51</f>
        <v/>
      </c>
      <c r="AJ51" s="22" t="n"/>
      <c r="AK51" s="22" t="n"/>
      <c r="AL51" s="22" t="n"/>
      <c r="AM51" s="22" t="n"/>
      <c r="AN51" s="56" t="n"/>
      <c r="AO51" s="339" t="n"/>
      <c r="AP51" s="339" t="n"/>
    </row>
    <row r="52">
      <c r="A52" s="8" t="inlineStr">
        <is>
          <t>OVERHEADS</t>
        </is>
      </c>
      <c r="B52" s="61" t="n"/>
      <c r="C52" s="61" t="n"/>
      <c r="D52" s="61" t="n"/>
      <c r="E52" s="61" t="n"/>
      <c r="F52" s="61" t="n"/>
      <c r="G52" s="61" t="n"/>
      <c r="H52" s="61" t="n"/>
      <c r="I52" s="61" t="n"/>
      <c r="J52" s="61" t="n"/>
      <c r="K52" s="61" t="n"/>
      <c r="L52" s="61" t="n"/>
      <c r="M52" s="61" t="n"/>
      <c r="N52" s="22" t="n"/>
      <c r="V52" s="48" t="n"/>
      <c r="W52" s="48" t="n"/>
      <c r="X52" s="48" t="n"/>
      <c r="Y52" s="48" t="n"/>
      <c r="Z52" s="48" t="n"/>
      <c r="AA52" s="53">
        <f>SUM(O52:U52)</f>
        <v/>
      </c>
      <c r="AB52" s="22" t="n"/>
      <c r="AC52" s="48">
        <f>'KNL GROUP P&amp;L'!AC52+'CCL GROUP P&amp;L'!AC52+'YBHN GROUP P&amp;L'!AC52+'YBN Group P&amp;L'!AC52+'HAB P&amp;L'!AC52+'Moe2 P&amp;L'!AC52</f>
        <v/>
      </c>
      <c r="AD52" s="48">
        <f>'KNL GROUP P&amp;L'!AD52+'CCL GROUP P&amp;L'!AD52+'YBHN GROUP P&amp;L'!AD52+'YBN Group P&amp;L'!AD52+'HAB P&amp;L'!AD52+'Moe2 P&amp;L'!AD52</f>
        <v/>
      </c>
      <c r="AE52" s="48">
        <f>'KNL GROUP P&amp;L'!AE52+'CCL GROUP P&amp;L'!AE52+'YBHN GROUP P&amp;L'!AE52+'YBN Group P&amp;L'!AE52+'HAB P&amp;L'!AE52+'Moe2 P&amp;L'!AE52</f>
        <v/>
      </c>
      <c r="AF52" s="48">
        <f>'KNL GROUP P&amp;L'!AF52+'CCL GROUP P&amp;L'!AF52+'YBHN GROUP P&amp;L'!AF52+'YBN Group P&amp;L'!AF52+'HAB P&amp;L'!AF52+'Moe2 P&amp;L'!AF52</f>
        <v/>
      </c>
      <c r="AG52" s="48">
        <f>'KNL GROUP P&amp;L'!AG52+'CCL GROUP P&amp;L'!AG52+'YBHN GROUP P&amp;L'!AG52+'YBN Group P&amp;L'!AG52+'HAB P&amp;L'!AG52+'Moe2 P&amp;L'!AG52</f>
        <v/>
      </c>
      <c r="AH52" s="48">
        <f>'KNL GROUP P&amp;L'!AH52+'CCL GROUP P&amp;L'!AH52+'YBHN GROUP P&amp;L'!AH52+'YBN Group P&amp;L'!AH52+'HAB P&amp;L'!AH52+'Moe2 P&amp;L'!AH52</f>
        <v/>
      </c>
      <c r="AJ52" s="22" t="n"/>
      <c r="AK52" s="22" t="n"/>
      <c r="AL52" s="22" t="n"/>
      <c r="AM52" s="22" t="n"/>
      <c r="AN52" s="56" t="n"/>
      <c r="AO52" s="339" t="n"/>
      <c r="AP52" s="339" t="n"/>
    </row>
    <row r="53">
      <c r="A53" s="14" t="inlineStr">
        <is>
          <t>HO Salaries</t>
        </is>
      </c>
      <c r="B53" s="64" t="n">
        <v>82089.10000000001</v>
      </c>
      <c r="C53" s="64" t="n">
        <v>83145.28</v>
      </c>
      <c r="D53" s="64" t="n">
        <v>82791.22</v>
      </c>
      <c r="E53" s="64" t="n">
        <v>134235.96</v>
      </c>
      <c r="F53" s="64" t="n">
        <v>81426.45999999999</v>
      </c>
      <c r="G53" s="64" t="n">
        <v>97910.46000000001</v>
      </c>
      <c r="H53" s="64" t="n">
        <v>97978.69</v>
      </c>
      <c r="I53" s="64" t="n">
        <v>112374.73</v>
      </c>
      <c r="J53" s="64" t="n">
        <v>137394</v>
      </c>
      <c r="K53" s="64" t="n">
        <v>102166.94</v>
      </c>
      <c r="L53" s="64" t="n">
        <v>108279</v>
      </c>
      <c r="M53" s="64" t="n">
        <v>384692.96</v>
      </c>
      <c r="N53" s="22">
        <f>SUM(B53:M53)</f>
        <v/>
      </c>
      <c r="O53" s="11">
        <f>SUMIF('Group TB '!$R:$R,'GROUP TOTALS MONTHLY P&amp;L'!$A53,'Group TB '!C:C)</f>
        <v/>
      </c>
      <c r="P53" s="11">
        <f>SUMIF('Group TB '!$R:$R,'GROUP TOTALS MONTHLY P&amp;L'!$A53,'Group TB '!D:D)</f>
        <v/>
      </c>
      <c r="Q53" s="11">
        <f>SUMIF('Group TB '!$R:$R,'GROUP TOTALS MONTHLY P&amp;L'!$A53,'Group TB '!E:E)</f>
        <v/>
      </c>
      <c r="R53" s="11">
        <f>SUMIF('Group TB '!$R:$R,'GROUP TOTALS MONTHLY P&amp;L'!$A53,'Group TB '!F:F)</f>
        <v/>
      </c>
      <c r="S53" s="11">
        <f>SUMIF('Group TB '!$R:$R,'GROUP TOTALS MONTHLY P&amp;L'!$A53,'Group TB '!G:G)</f>
        <v/>
      </c>
      <c r="T53" s="11">
        <f>SUMIF('Group TB '!$R:$R,'GROUP TOTALS MONTHLY P&amp;L'!$A53,'Group TB '!H:H)</f>
        <v/>
      </c>
      <c r="U53" s="11">
        <f>SUMIF('Group TB '!$R:$R,'GROUP TOTALS MONTHLY P&amp;L'!$A53,'Group TB '!I:I)</f>
        <v/>
      </c>
      <c r="V53" s="51">
        <f>'KNL GROUP P&amp;L'!V53+'CCL GROUP P&amp;L'!V53+'YBHN GROUP P&amp;L'!V53+'YBN Group P&amp;L'!V53+'HAB P&amp;L'!V53+'Moe2 P&amp;L'!V53</f>
        <v/>
      </c>
      <c r="W53" s="51">
        <f>'KNL GROUP P&amp;L'!W53+'CCL GROUP P&amp;L'!W53+'YBHN GROUP P&amp;L'!W53+'YBN Group P&amp;L'!W53+'HAB P&amp;L'!W53+'Moe2 P&amp;L'!W53</f>
        <v/>
      </c>
      <c r="X53" s="51">
        <f>'KNL GROUP P&amp;L'!X53+'CCL GROUP P&amp;L'!X53+'YBHN GROUP P&amp;L'!X53+'YBN Group P&amp;L'!X53+'HAB P&amp;L'!X53+'Moe2 P&amp;L'!X53</f>
        <v/>
      </c>
      <c r="Y53" s="51">
        <f>'KNL GROUP P&amp;L'!Y53+'CCL GROUP P&amp;L'!Y53+'YBHN GROUP P&amp;L'!Y53+'YBN Group P&amp;L'!Y53+'HAB P&amp;L'!Y53+'Moe2 P&amp;L'!Y53</f>
        <v/>
      </c>
      <c r="Z53" s="244">
        <f>'KNL GROUP P&amp;L'!Z53+'CCL GROUP P&amp;L'!Z53+'YBHN GROUP P&amp;L'!Z53+'YBN Group P&amp;L'!Z53+'HAB P&amp;L'!Z53+'Moe2 P&amp;L'!Z53</f>
        <v/>
      </c>
      <c r="AA53" s="22">
        <f>SUM(O53:U53)</f>
        <v/>
      </c>
      <c r="AB53" s="22">
        <f>SUM(O53:Z53)</f>
        <v/>
      </c>
      <c r="AC53" s="51">
        <f>'KNL GROUP P&amp;L'!AC53+'CCL GROUP P&amp;L'!AC53+'YBHN GROUP P&amp;L'!AC53+'YBN Group P&amp;L'!AC53+'HAB P&amp;L'!AC53+'Moe2 P&amp;L'!AC53</f>
        <v/>
      </c>
      <c r="AD53" s="51">
        <f>'KNL GROUP P&amp;L'!AD53+'CCL GROUP P&amp;L'!AD53+'YBHN GROUP P&amp;L'!AD53+'YBN Group P&amp;L'!AD53+'HAB P&amp;L'!AD53+'Moe2 P&amp;L'!AD53</f>
        <v/>
      </c>
      <c r="AE53" s="51">
        <f>'KNL GROUP P&amp;L'!AE53+'CCL GROUP P&amp;L'!AE53+'YBHN GROUP P&amp;L'!AE53+'YBN Group P&amp;L'!AE53+'HAB P&amp;L'!AE53+'Moe2 P&amp;L'!AE53</f>
        <v/>
      </c>
      <c r="AF53" s="51">
        <f>'KNL GROUP P&amp;L'!AF53+'CCL GROUP P&amp;L'!AF53+'YBHN GROUP P&amp;L'!AF53+'YBN Group P&amp;L'!AF53+'HAB P&amp;L'!AF53+'Moe2 P&amp;L'!AF53</f>
        <v/>
      </c>
      <c r="AG53" s="51">
        <f>'KNL GROUP P&amp;L'!AG53+'CCL GROUP P&amp;L'!AG53+'YBHN GROUP P&amp;L'!AG53+'YBN Group P&amp;L'!AG53+'HAB P&amp;L'!AG53+'Moe2 P&amp;L'!AG53</f>
        <v/>
      </c>
      <c r="AH53" s="51">
        <f>'KNL GROUP P&amp;L'!AH53+'CCL GROUP P&amp;L'!AH53+'YBHN GROUP P&amp;L'!AH53+'YBN Group P&amp;L'!AH53+'HAB P&amp;L'!AH53+'Moe2 P&amp;L'!AH53</f>
        <v/>
      </c>
      <c r="AJ53" s="22">
        <f>SUM(E53:Q53)-$N53</f>
        <v/>
      </c>
      <c r="AK53" s="22">
        <f>SUM(H53:T53)-$N53</f>
        <v/>
      </c>
      <c r="AL53" s="22">
        <f>SUM(K53:W53)-$N53</f>
        <v/>
      </c>
      <c r="AM53" s="22">
        <f>SUM(N53:Z53)-$N53</f>
        <v/>
      </c>
      <c r="AN53" s="56" t="n"/>
      <c r="AO53" s="339">
        <f>SUM(AC53:AE53)+SUM(R53:Z53)</f>
        <v/>
      </c>
      <c r="AP53" s="339">
        <f>SUM(AC53:AH53)+SUM(U53:Z53)</f>
        <v/>
      </c>
    </row>
    <row r="54">
      <c r="A54" s="14" t="inlineStr">
        <is>
          <t>HO NI</t>
        </is>
      </c>
      <c r="B54" s="64" t="n">
        <v>9992.110000000001</v>
      </c>
      <c r="C54" s="64" t="n">
        <v>11326.84</v>
      </c>
      <c r="D54" s="64" t="n">
        <v>11325.06</v>
      </c>
      <c r="E54" s="64" t="n">
        <v>20699.56</v>
      </c>
      <c r="F54" s="64" t="n">
        <v>12797.69</v>
      </c>
      <c r="G54" s="64" t="n">
        <v>15261.34</v>
      </c>
      <c r="H54" s="64" t="n">
        <v>15170.04</v>
      </c>
      <c r="I54" s="64" t="n">
        <v>17278.08</v>
      </c>
      <c r="J54" s="64" t="n">
        <v>15614.88</v>
      </c>
      <c r="K54" s="64" t="n">
        <v>14827.88</v>
      </c>
      <c r="L54" s="64" t="n">
        <v>15458.86</v>
      </c>
      <c r="M54" s="64" t="n">
        <v>57020.84</v>
      </c>
      <c r="N54" s="22">
        <f>SUM(B54:M54)</f>
        <v/>
      </c>
      <c r="O54" s="11">
        <f>SUMIF('Group TB '!$R:$R,'GROUP TOTALS MONTHLY P&amp;L'!$A54,'Group TB '!C:C)</f>
        <v/>
      </c>
      <c r="P54" s="11">
        <f>SUMIF('Group TB '!$R:$R,'GROUP TOTALS MONTHLY P&amp;L'!$A54,'Group TB '!D:D)</f>
        <v/>
      </c>
      <c r="Q54" s="11">
        <f>SUMIF('Group TB '!$R:$R,'GROUP TOTALS MONTHLY P&amp;L'!$A54,'Group TB '!E:E)</f>
        <v/>
      </c>
      <c r="R54" s="11">
        <f>SUMIF('Group TB '!$R:$R,'GROUP TOTALS MONTHLY P&amp;L'!$A54,'Group TB '!F:F)</f>
        <v/>
      </c>
      <c r="S54" s="11">
        <f>SUMIF('Group TB '!$R:$R,'GROUP TOTALS MONTHLY P&amp;L'!$A54,'Group TB '!G:G)</f>
        <v/>
      </c>
      <c r="T54" s="11">
        <f>SUMIF('Group TB '!$R:$R,'GROUP TOTALS MONTHLY P&amp;L'!$A54,'Group TB '!H:H)</f>
        <v/>
      </c>
      <c r="U54" s="11">
        <f>SUMIF('Group TB '!$R:$R,'GROUP TOTALS MONTHLY P&amp;L'!$A54,'Group TB '!I:I)</f>
        <v/>
      </c>
      <c r="V54" s="51">
        <f>'KNL GROUP P&amp;L'!V54+'CCL GROUP P&amp;L'!V54+'YBHN GROUP P&amp;L'!V54+'YBN Group P&amp;L'!V54+'HAB P&amp;L'!V54+'Moe2 P&amp;L'!V54</f>
        <v/>
      </c>
      <c r="W54" s="51">
        <f>'KNL GROUP P&amp;L'!W54+'CCL GROUP P&amp;L'!W54+'YBHN GROUP P&amp;L'!W54+'YBN Group P&amp;L'!W54+'HAB P&amp;L'!W54+'Moe2 P&amp;L'!W54</f>
        <v/>
      </c>
      <c r="X54" s="51">
        <f>'KNL GROUP P&amp;L'!X54+'CCL GROUP P&amp;L'!X54+'YBHN GROUP P&amp;L'!X54+'YBN Group P&amp;L'!X54+'HAB P&amp;L'!X54+'Moe2 P&amp;L'!X54</f>
        <v/>
      </c>
      <c r="Y54" s="51">
        <f>'KNL GROUP P&amp;L'!Y54+'CCL GROUP P&amp;L'!Y54+'YBHN GROUP P&amp;L'!Y54+'YBN Group P&amp;L'!Y54+'HAB P&amp;L'!Y54+'Moe2 P&amp;L'!Y54</f>
        <v/>
      </c>
      <c r="Z54" s="51">
        <f>'KNL GROUP P&amp;L'!Z54+'CCL GROUP P&amp;L'!Z54+'YBHN GROUP P&amp;L'!Z54+'YBN Group P&amp;L'!Z54+'HAB P&amp;L'!Z54+'Moe2 P&amp;L'!Z54</f>
        <v/>
      </c>
      <c r="AA54" s="22">
        <f>SUM(O54:U54)</f>
        <v/>
      </c>
      <c r="AB54" s="22">
        <f>SUM(O54:Z54)</f>
        <v/>
      </c>
      <c r="AC54" s="51">
        <f>'KNL GROUP P&amp;L'!AC54+'CCL GROUP P&amp;L'!AC54+'YBHN GROUP P&amp;L'!AC54+'YBN Group P&amp;L'!AC54+'HAB P&amp;L'!AC54+'Moe2 P&amp;L'!AC54</f>
        <v/>
      </c>
      <c r="AD54" s="51">
        <f>'KNL GROUP P&amp;L'!AD54+'CCL GROUP P&amp;L'!AD54+'YBHN GROUP P&amp;L'!AD54+'YBN Group P&amp;L'!AD54+'HAB P&amp;L'!AD54+'Moe2 P&amp;L'!AD54</f>
        <v/>
      </c>
      <c r="AE54" s="51">
        <f>'KNL GROUP P&amp;L'!AE54+'CCL GROUP P&amp;L'!AE54+'YBHN GROUP P&amp;L'!AE54+'YBN Group P&amp;L'!AE54+'HAB P&amp;L'!AE54+'Moe2 P&amp;L'!AE54</f>
        <v/>
      </c>
      <c r="AF54" s="51">
        <f>'KNL GROUP P&amp;L'!AF54+'CCL GROUP P&amp;L'!AF54+'YBHN GROUP P&amp;L'!AF54+'YBN Group P&amp;L'!AF54+'HAB P&amp;L'!AF54+'Moe2 P&amp;L'!AF54</f>
        <v/>
      </c>
      <c r="AG54" s="51">
        <f>'KNL GROUP P&amp;L'!AG54+'CCL GROUP P&amp;L'!AG54+'YBHN GROUP P&amp;L'!AG54+'YBN Group P&amp;L'!AG54+'HAB P&amp;L'!AG54+'Moe2 P&amp;L'!AG54</f>
        <v/>
      </c>
      <c r="AH54" s="51">
        <f>'KNL GROUP P&amp;L'!AH54+'CCL GROUP P&amp;L'!AH54+'YBHN GROUP P&amp;L'!AH54+'YBN Group P&amp;L'!AH54+'HAB P&amp;L'!AH54+'Moe2 P&amp;L'!AH54</f>
        <v/>
      </c>
      <c r="AJ54" s="22">
        <f>SUM(E54:Q54)-$N54</f>
        <v/>
      </c>
      <c r="AK54" s="22">
        <f>SUM(H54:T54)-$N54</f>
        <v/>
      </c>
      <c r="AL54" s="22">
        <f>SUM(K54:W54)-$N54</f>
        <v/>
      </c>
      <c r="AM54" s="22">
        <f>SUM(N54:Z54)-$N54</f>
        <v/>
      </c>
      <c r="AN54" s="56" t="n"/>
      <c r="AO54" s="339">
        <f>SUM(AC54:AE54)+SUM(R54:Z54)</f>
        <v/>
      </c>
      <c r="AP54" s="339">
        <f>SUM(AC54:AH54)+SUM(U54:Z54)</f>
        <v/>
      </c>
    </row>
    <row r="55">
      <c r="A55" s="14" t="inlineStr">
        <is>
          <t>HO Health Care</t>
        </is>
      </c>
      <c r="B55" s="64" t="n">
        <v>697.83</v>
      </c>
      <c r="C55" s="64" t="n">
        <v>754.1500000000001</v>
      </c>
      <c r="D55" s="64" t="n">
        <v>754.1500000000001</v>
      </c>
      <c r="E55" s="64" t="n">
        <v>754.1500000000001</v>
      </c>
      <c r="F55" s="64" t="n">
        <v>754.1500000000001</v>
      </c>
      <c r="G55" s="64" t="n">
        <v>645.13</v>
      </c>
      <c r="H55" s="64" t="n">
        <v>711.13</v>
      </c>
      <c r="I55" s="64" t="n">
        <v>711.13</v>
      </c>
      <c r="J55" s="64" t="n">
        <v>711.13</v>
      </c>
      <c r="K55" s="64" t="n">
        <v>343.6</v>
      </c>
      <c r="L55" s="64" t="n">
        <v>397.55</v>
      </c>
      <c r="M55" s="64" t="n">
        <v>397.55</v>
      </c>
      <c r="N55" s="22">
        <f>SUM(B55:M55)</f>
        <v/>
      </c>
      <c r="O55" s="11">
        <f>SUMIF('Group TB '!$R:$R,'GROUP TOTALS MONTHLY P&amp;L'!$A55,'Group TB '!C:C)</f>
        <v/>
      </c>
      <c r="P55" s="11">
        <f>SUMIF('Group TB '!$R:$R,'GROUP TOTALS MONTHLY P&amp;L'!$A55,'Group TB '!D:D)</f>
        <v/>
      </c>
      <c r="Q55" s="11">
        <f>SUMIF('Group TB '!$R:$R,'GROUP TOTALS MONTHLY P&amp;L'!$A55,'Group TB '!E:E)</f>
        <v/>
      </c>
      <c r="R55" s="11">
        <f>SUMIF('Group TB '!$R:$R,'GROUP TOTALS MONTHLY P&amp;L'!$A55,'Group TB '!F:F)</f>
        <v/>
      </c>
      <c r="S55" s="11">
        <f>SUMIF('Group TB '!$R:$R,'GROUP TOTALS MONTHLY P&amp;L'!$A55,'Group TB '!G:G)</f>
        <v/>
      </c>
      <c r="T55" s="11">
        <f>SUMIF('Group TB '!$R:$R,'GROUP TOTALS MONTHLY P&amp;L'!$A55,'Group TB '!H:H)</f>
        <v/>
      </c>
      <c r="U55" s="11">
        <f>SUMIF('Group TB '!$R:$R,'GROUP TOTALS MONTHLY P&amp;L'!$A55,'Group TB '!I:I)</f>
        <v/>
      </c>
      <c r="V55" s="51">
        <f>'KNL GROUP P&amp;L'!V55+'CCL GROUP P&amp;L'!V55+'YBHN GROUP P&amp;L'!V55+'YBN Group P&amp;L'!V55+'HAB P&amp;L'!V55+'Moe2 P&amp;L'!V55</f>
        <v/>
      </c>
      <c r="W55" s="51">
        <f>'KNL GROUP P&amp;L'!W55+'CCL GROUP P&amp;L'!W55+'YBHN GROUP P&amp;L'!W55+'YBN Group P&amp;L'!W55+'HAB P&amp;L'!W55+'Moe2 P&amp;L'!W55</f>
        <v/>
      </c>
      <c r="X55" s="51">
        <f>'KNL GROUP P&amp;L'!X55+'CCL GROUP P&amp;L'!X55+'YBHN GROUP P&amp;L'!X55+'YBN Group P&amp;L'!X55+'HAB P&amp;L'!X55+'Moe2 P&amp;L'!X55</f>
        <v/>
      </c>
      <c r="Y55" s="51">
        <f>'KNL GROUP P&amp;L'!Y55+'CCL GROUP P&amp;L'!Y55+'YBHN GROUP P&amp;L'!Y55+'YBN Group P&amp;L'!Y55+'HAB P&amp;L'!Y55+'Moe2 P&amp;L'!Y55</f>
        <v/>
      </c>
      <c r="Z55" s="51">
        <f>'KNL GROUP P&amp;L'!Z55+'CCL GROUP P&amp;L'!Z55+'YBHN GROUP P&amp;L'!Z55+'YBN Group P&amp;L'!Z55+'HAB P&amp;L'!Z55+'Moe2 P&amp;L'!Z55</f>
        <v/>
      </c>
      <c r="AA55" s="22">
        <f>SUM(O55:U55)</f>
        <v/>
      </c>
      <c r="AB55" s="22">
        <f>SUM(O55:Z55)</f>
        <v/>
      </c>
      <c r="AC55" s="51">
        <f>'KNL GROUP P&amp;L'!AC55+'CCL GROUP P&amp;L'!AC55+'YBHN GROUP P&amp;L'!AC55+'YBN Group P&amp;L'!AC55+'HAB P&amp;L'!AC55+'Moe2 P&amp;L'!AC55</f>
        <v/>
      </c>
      <c r="AD55" s="51">
        <f>'KNL GROUP P&amp;L'!AD55+'CCL GROUP P&amp;L'!AD55+'YBHN GROUP P&amp;L'!AD55+'YBN Group P&amp;L'!AD55+'HAB P&amp;L'!AD55+'Moe2 P&amp;L'!AD55</f>
        <v/>
      </c>
      <c r="AE55" s="51">
        <f>'KNL GROUP P&amp;L'!AE55+'CCL GROUP P&amp;L'!AE55+'YBHN GROUP P&amp;L'!AE55+'YBN Group P&amp;L'!AE55+'HAB P&amp;L'!AE55+'Moe2 P&amp;L'!AE55</f>
        <v/>
      </c>
      <c r="AF55" s="51">
        <f>'KNL GROUP P&amp;L'!AF55+'CCL GROUP P&amp;L'!AF55+'YBHN GROUP P&amp;L'!AF55+'YBN Group P&amp;L'!AF55+'HAB P&amp;L'!AF55+'Moe2 P&amp;L'!AF55</f>
        <v/>
      </c>
      <c r="AG55" s="51">
        <f>'KNL GROUP P&amp;L'!AG55+'CCL GROUP P&amp;L'!AG55+'YBHN GROUP P&amp;L'!AG55+'YBN Group P&amp;L'!AG55+'HAB P&amp;L'!AG55+'Moe2 P&amp;L'!AG55</f>
        <v/>
      </c>
      <c r="AH55" s="51">
        <f>'KNL GROUP P&amp;L'!AH55+'CCL GROUP P&amp;L'!AH55+'YBHN GROUP P&amp;L'!AH55+'YBN Group P&amp;L'!AH55+'HAB P&amp;L'!AH55+'Moe2 P&amp;L'!AH55</f>
        <v/>
      </c>
      <c r="AJ55" s="22">
        <f>SUM(E55:Q55)-$N55</f>
        <v/>
      </c>
      <c r="AK55" s="22">
        <f>SUM(H55:T55)-$N55</f>
        <v/>
      </c>
      <c r="AL55" s="22">
        <f>SUM(K55:W55)-$N55</f>
        <v/>
      </c>
      <c r="AM55" s="22">
        <f>SUM(N55:Z55)-$N55</f>
        <v/>
      </c>
      <c r="AN55" s="56" t="n"/>
      <c r="AO55" s="339">
        <f>SUM(AC55:AE55)+SUM(R55:Z55)</f>
        <v/>
      </c>
      <c r="AP55" s="339">
        <f>SUM(AC55:AH55)+SUM(U55:Z55)</f>
        <v/>
      </c>
    </row>
    <row r="56">
      <c r="A56" s="14" t="inlineStr">
        <is>
          <t>HO Pension</t>
        </is>
      </c>
      <c r="B56" s="64" t="n">
        <v>832.4000000000001</v>
      </c>
      <c r="C56" s="64" t="n">
        <v>886.37</v>
      </c>
      <c r="D56" s="64" t="n">
        <v>987.53</v>
      </c>
      <c r="E56" s="64" t="n">
        <v>1010.72</v>
      </c>
      <c r="F56" s="64" t="n">
        <v>917.11</v>
      </c>
      <c r="G56" s="64" t="n">
        <v>900.63</v>
      </c>
      <c r="H56" s="64" t="n">
        <v>1072.08</v>
      </c>
      <c r="I56" s="64" t="n">
        <v>989.58</v>
      </c>
      <c r="J56" s="64" t="n">
        <v>823.79</v>
      </c>
      <c r="K56" s="64" t="n">
        <v>958.6500000000001</v>
      </c>
      <c r="L56" s="64" t="n">
        <v>1038.97</v>
      </c>
      <c r="M56" s="64" t="n">
        <v>980.35</v>
      </c>
      <c r="N56" s="22">
        <f>SUM(B56:M56)</f>
        <v/>
      </c>
      <c r="O56" s="11">
        <f>SUMIF('Group TB '!$R:$R,'GROUP TOTALS MONTHLY P&amp;L'!$A56,'Group TB '!C:C)</f>
        <v/>
      </c>
      <c r="P56" s="11">
        <f>SUMIF('Group TB '!$R:$R,'GROUP TOTALS MONTHLY P&amp;L'!$A56,'Group TB '!D:D)</f>
        <v/>
      </c>
      <c r="Q56" s="11">
        <f>SUMIF('Group TB '!$R:$R,'GROUP TOTALS MONTHLY P&amp;L'!$A56,'Group TB '!E:E)</f>
        <v/>
      </c>
      <c r="R56" s="11">
        <f>SUMIF('Group TB '!$R:$R,'GROUP TOTALS MONTHLY P&amp;L'!$A56,'Group TB '!F:F)</f>
        <v/>
      </c>
      <c r="S56" s="11">
        <f>SUMIF('Group TB '!$R:$R,'GROUP TOTALS MONTHLY P&amp;L'!$A56,'Group TB '!G:G)</f>
        <v/>
      </c>
      <c r="T56" s="11">
        <f>SUMIF('Group TB '!$R:$R,'GROUP TOTALS MONTHLY P&amp;L'!$A56,'Group TB '!H:H)</f>
        <v/>
      </c>
      <c r="U56" s="11">
        <f>SUMIF('Group TB '!$R:$R,'GROUP TOTALS MONTHLY P&amp;L'!$A56,'Group TB '!I:I)</f>
        <v/>
      </c>
      <c r="V56" s="51">
        <f>'KNL GROUP P&amp;L'!V56+'CCL GROUP P&amp;L'!V56+'YBHN GROUP P&amp;L'!V56+'YBN Group P&amp;L'!V56+'HAB P&amp;L'!V56+'Moe2 P&amp;L'!V56</f>
        <v/>
      </c>
      <c r="W56" s="51">
        <f>'KNL GROUP P&amp;L'!W56+'CCL GROUP P&amp;L'!W56+'YBHN GROUP P&amp;L'!W56+'YBN Group P&amp;L'!W56+'HAB P&amp;L'!W56+'Moe2 P&amp;L'!W56</f>
        <v/>
      </c>
      <c r="X56" s="51">
        <f>'KNL GROUP P&amp;L'!X56+'CCL GROUP P&amp;L'!X56+'YBHN GROUP P&amp;L'!X56+'YBN Group P&amp;L'!X56+'HAB P&amp;L'!X56+'Moe2 P&amp;L'!X56</f>
        <v/>
      </c>
      <c r="Y56" s="51">
        <f>'KNL GROUP P&amp;L'!Y56+'CCL GROUP P&amp;L'!Y56+'YBHN GROUP P&amp;L'!Y56+'YBN Group P&amp;L'!Y56+'HAB P&amp;L'!Y56+'Moe2 P&amp;L'!Y56</f>
        <v/>
      </c>
      <c r="Z56" s="51">
        <f>'KNL GROUP P&amp;L'!Z56+'CCL GROUP P&amp;L'!Z56+'YBHN GROUP P&amp;L'!Z56+'YBN Group P&amp;L'!Z56+'HAB P&amp;L'!Z56+'Moe2 P&amp;L'!Z56</f>
        <v/>
      </c>
      <c r="AA56" s="22">
        <f>SUM(O56:U56)</f>
        <v/>
      </c>
      <c r="AB56" s="22">
        <f>SUM(O56:Z56)</f>
        <v/>
      </c>
      <c r="AC56" s="51">
        <f>'KNL GROUP P&amp;L'!AC56+'CCL GROUP P&amp;L'!AC56+'YBHN GROUP P&amp;L'!AC56+'YBN Group P&amp;L'!AC56+'HAB P&amp;L'!AC56+'Moe2 P&amp;L'!AC56</f>
        <v/>
      </c>
      <c r="AD56" s="51">
        <f>'KNL GROUP P&amp;L'!AD56+'CCL GROUP P&amp;L'!AD56+'YBHN GROUP P&amp;L'!AD56+'YBN Group P&amp;L'!AD56+'HAB P&amp;L'!AD56+'Moe2 P&amp;L'!AD56</f>
        <v/>
      </c>
      <c r="AE56" s="51">
        <f>'KNL GROUP P&amp;L'!AE56+'CCL GROUP P&amp;L'!AE56+'YBHN GROUP P&amp;L'!AE56+'YBN Group P&amp;L'!AE56+'HAB P&amp;L'!AE56+'Moe2 P&amp;L'!AE56</f>
        <v/>
      </c>
      <c r="AF56" s="51">
        <f>'KNL GROUP P&amp;L'!AF56+'CCL GROUP P&amp;L'!AF56+'YBHN GROUP P&amp;L'!AF56+'YBN Group P&amp;L'!AF56+'HAB P&amp;L'!AF56+'Moe2 P&amp;L'!AF56</f>
        <v/>
      </c>
      <c r="AG56" s="51">
        <f>'KNL GROUP P&amp;L'!AG56+'CCL GROUP P&amp;L'!AG56+'YBHN GROUP P&amp;L'!AG56+'YBN Group P&amp;L'!AG56+'HAB P&amp;L'!AG56+'Moe2 P&amp;L'!AG56</f>
        <v/>
      </c>
      <c r="AH56" s="51">
        <f>'KNL GROUP P&amp;L'!AH56+'CCL GROUP P&amp;L'!AH56+'YBHN GROUP P&amp;L'!AH56+'YBN Group P&amp;L'!AH56+'HAB P&amp;L'!AH56+'Moe2 P&amp;L'!AH56</f>
        <v/>
      </c>
      <c r="AJ56" s="22">
        <f>SUM(E56:Q56)-$N56</f>
        <v/>
      </c>
      <c r="AK56" s="22">
        <f>SUM(H56:T56)-$N56</f>
        <v/>
      </c>
      <c r="AL56" s="22">
        <f>SUM(K56:W56)-$N56</f>
        <v/>
      </c>
      <c r="AM56" s="22">
        <f>SUM(N56:Z56)-$N56</f>
        <v/>
      </c>
      <c r="AN56" s="56" t="n"/>
      <c r="AO56" s="339">
        <f>SUM(AC56:AE56)+SUM(R56:Z56)</f>
        <v/>
      </c>
      <c r="AP56" s="339">
        <f>SUM(AC56:AH56)+SUM(U56:Z56)</f>
        <v/>
      </c>
    </row>
    <row r="57">
      <c r="A57" s="14" t="inlineStr">
        <is>
          <t>Staff Entertaining</t>
        </is>
      </c>
      <c r="B57" s="64" t="n">
        <v>0</v>
      </c>
      <c r="C57" s="64" t="n">
        <v>0</v>
      </c>
      <c r="D57" s="64" t="n">
        <v>0</v>
      </c>
      <c r="E57" s="64" t="n">
        <v>0</v>
      </c>
      <c r="F57" s="64" t="n">
        <v>0</v>
      </c>
      <c r="G57" s="64" t="n">
        <v>0</v>
      </c>
      <c r="H57" s="64" t="n">
        <v>0</v>
      </c>
      <c r="I57" s="64" t="n">
        <v>769.91</v>
      </c>
      <c r="J57" s="64" t="n">
        <v>16814</v>
      </c>
      <c r="K57" s="64" t="n">
        <v>492</v>
      </c>
      <c r="L57" s="64" t="n">
        <v>1431.15</v>
      </c>
      <c r="M57" s="64" t="n">
        <v>4073.23</v>
      </c>
      <c r="N57" s="22">
        <f>SUM(B57:M57)</f>
        <v/>
      </c>
      <c r="O57" s="11">
        <f>SUMIF('Group TB '!$R:$R,'GROUP TOTALS MONTHLY P&amp;L'!$A57,'Group TB '!C:C)</f>
        <v/>
      </c>
      <c r="P57" s="11">
        <f>SUMIF('Group TB '!$R:$R,'GROUP TOTALS MONTHLY P&amp;L'!$A57,'Group TB '!D:D)</f>
        <v/>
      </c>
      <c r="Q57" s="11">
        <f>SUMIF('Group TB '!$R:$R,'GROUP TOTALS MONTHLY P&amp;L'!$A57,'Group TB '!E:E)</f>
        <v/>
      </c>
      <c r="R57" s="11">
        <f>SUMIF('Group TB '!$R:$R,'GROUP TOTALS MONTHLY P&amp;L'!$A57,'Group TB '!F:F)</f>
        <v/>
      </c>
      <c r="S57" s="11">
        <f>SUMIF('Group TB '!$R:$R,'GROUP TOTALS MONTHLY P&amp;L'!$A57,'Group TB '!G:G)</f>
        <v/>
      </c>
      <c r="T57" s="11">
        <f>SUMIF('Group TB '!$R:$R,'GROUP TOTALS MONTHLY P&amp;L'!$A57,'Group TB '!H:H)</f>
        <v/>
      </c>
      <c r="U57" s="11">
        <f>SUMIF('Group TB '!$R:$R,'GROUP TOTALS MONTHLY P&amp;L'!$A57,'Group TB '!I:I)</f>
        <v/>
      </c>
      <c r="V57" s="51">
        <f>'KNL GROUP P&amp;L'!V57+'CCL GROUP P&amp;L'!V57+'YBHN GROUP P&amp;L'!V57+'YBN Group P&amp;L'!V57+'HAB P&amp;L'!V57+'Moe2 P&amp;L'!V57</f>
        <v/>
      </c>
      <c r="W57" s="51">
        <f>'KNL GROUP P&amp;L'!W57+'CCL GROUP P&amp;L'!W57+'YBHN GROUP P&amp;L'!W57+'YBN Group P&amp;L'!W57+'HAB P&amp;L'!W57+'Moe2 P&amp;L'!W57</f>
        <v/>
      </c>
      <c r="X57" s="51">
        <f>'KNL GROUP P&amp;L'!X57+'CCL GROUP P&amp;L'!X57+'YBHN GROUP P&amp;L'!X57+'YBN Group P&amp;L'!X57+'HAB P&amp;L'!X57+'Moe2 P&amp;L'!X57</f>
        <v/>
      </c>
      <c r="Y57" s="51">
        <f>'KNL GROUP P&amp;L'!Y57+'CCL GROUP P&amp;L'!Y57+'YBHN GROUP P&amp;L'!Y57+'YBN Group P&amp;L'!Y57+'HAB P&amp;L'!Y57+'Moe2 P&amp;L'!Y57</f>
        <v/>
      </c>
      <c r="Z57" s="51">
        <f>'KNL GROUP P&amp;L'!Z57+'CCL GROUP P&amp;L'!Z57+'YBHN GROUP P&amp;L'!Z57+'YBN Group P&amp;L'!Z57+'HAB P&amp;L'!Z57+'Moe2 P&amp;L'!Z57</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22">
        <f>SUM(N57:Z57)-$N57</f>
        <v/>
      </c>
      <c r="AN57" s="56" t="n"/>
      <c r="AO57" s="339">
        <f>SUM(AC57:AE57)+SUM(R57:Z57)</f>
        <v/>
      </c>
      <c r="AP57" s="339">
        <f>SUM(AC57:AH57)+SUM(U57:Z57)</f>
        <v/>
      </c>
    </row>
    <row r="58">
      <c r="A58" s="14" t="inlineStr">
        <is>
          <t>Business Insurance</t>
        </is>
      </c>
      <c r="B58" s="64" t="n">
        <v>6249.72</v>
      </c>
      <c r="C58" s="64" t="n">
        <v>6249.72</v>
      </c>
      <c r="D58" s="64" t="n">
        <v>6249.72</v>
      </c>
      <c r="E58" s="64" t="n">
        <v>6249.72</v>
      </c>
      <c r="F58" s="64" t="n">
        <v>6249.72</v>
      </c>
      <c r="G58" s="64" t="n">
        <v>6254.009999999999</v>
      </c>
      <c r="H58" s="64" t="n">
        <v>6254.009999999999</v>
      </c>
      <c r="I58" s="64" t="n">
        <v>6317.28</v>
      </c>
      <c r="J58" s="64" t="n">
        <v>6317.28</v>
      </c>
      <c r="K58" s="64" t="n">
        <v>6317.28</v>
      </c>
      <c r="L58" s="64" t="n">
        <v>6620.54</v>
      </c>
      <c r="M58" s="64" t="n">
        <v>6279.14</v>
      </c>
      <c r="N58" s="22">
        <f>SUM(B58:M58)</f>
        <v/>
      </c>
      <c r="O58" s="11">
        <f>SUMIF('Group TB '!$R:$R,'GROUP TOTALS MONTHLY P&amp;L'!$A58,'Group TB '!C:C)</f>
        <v/>
      </c>
      <c r="P58" s="11">
        <f>SUMIF('Group TB '!$R:$R,'GROUP TOTALS MONTHLY P&amp;L'!$A58,'Group TB '!D:D)</f>
        <v/>
      </c>
      <c r="Q58" s="11">
        <f>SUMIF('Group TB '!$R:$R,'GROUP TOTALS MONTHLY P&amp;L'!$A58,'Group TB '!E:E)</f>
        <v/>
      </c>
      <c r="R58" s="11">
        <f>SUMIF('Group TB '!$R:$R,'GROUP TOTALS MONTHLY P&amp;L'!$A58,'Group TB '!F:F)</f>
        <v/>
      </c>
      <c r="S58" s="11">
        <f>SUMIF('Group TB '!$R:$R,'GROUP TOTALS MONTHLY P&amp;L'!$A58,'Group TB '!G:G)</f>
        <v/>
      </c>
      <c r="T58" s="11">
        <f>SUMIF('Group TB '!$R:$R,'GROUP TOTALS MONTHLY P&amp;L'!$A58,'Group TB '!H:H)</f>
        <v/>
      </c>
      <c r="U58" s="11">
        <f>SUMIF('Group TB '!$R:$R,'GROUP TOTALS MONTHLY P&amp;L'!$A58,'Group TB '!I:I)</f>
        <v/>
      </c>
      <c r="V58" s="51">
        <f>'KNL GROUP P&amp;L'!V58+'CCL GROUP P&amp;L'!V58+'YBHN GROUP P&amp;L'!V58+'YBN Group P&amp;L'!V58+'HAB P&amp;L'!V58+'Moe2 P&amp;L'!V58</f>
        <v/>
      </c>
      <c r="W58" s="51">
        <f>'KNL GROUP P&amp;L'!W58+'CCL GROUP P&amp;L'!W58+'YBHN GROUP P&amp;L'!W58+'YBN Group P&amp;L'!W58+'HAB P&amp;L'!W58+'Moe2 P&amp;L'!W58</f>
        <v/>
      </c>
      <c r="X58" s="51">
        <f>'KNL GROUP P&amp;L'!X58+'CCL GROUP P&amp;L'!X58+'YBHN GROUP P&amp;L'!X58+'YBN Group P&amp;L'!X58+'HAB P&amp;L'!X58+'Moe2 P&amp;L'!X58</f>
        <v/>
      </c>
      <c r="Y58" s="51">
        <f>'KNL GROUP P&amp;L'!Y58+'CCL GROUP P&amp;L'!Y58+'YBHN GROUP P&amp;L'!Y58+'YBN Group P&amp;L'!Y58+'HAB P&amp;L'!Y58+'Moe2 P&amp;L'!Y58</f>
        <v/>
      </c>
      <c r="Z58" s="51">
        <f>'KNL GROUP P&amp;L'!Z58+'CCL GROUP P&amp;L'!Z58+'YBHN GROUP P&amp;L'!Z58+'YBN Group P&amp;L'!Z58+'HAB P&amp;L'!Z58+'Moe2 P&amp;L'!Z58</f>
        <v/>
      </c>
      <c r="AA58" s="22">
        <f>SUM(O58:U58)</f>
        <v/>
      </c>
      <c r="AB58" s="22">
        <f>SUM(O58:Z58)</f>
        <v/>
      </c>
      <c r="AC58" s="51">
        <f>'KNL GROUP P&amp;L'!AC58+'CCL GROUP P&amp;L'!AC58+'YBHN GROUP P&amp;L'!AC58+'YBN Group P&amp;L'!AC58+'HAB P&amp;L'!AC58+'Moe2 P&amp;L'!AC58</f>
        <v/>
      </c>
      <c r="AD58" s="51">
        <f>'KNL GROUP P&amp;L'!AD58+'CCL GROUP P&amp;L'!AD58+'YBHN GROUP P&amp;L'!AD58+'YBN Group P&amp;L'!AD58+'HAB P&amp;L'!AD58+'Moe2 P&amp;L'!AD58</f>
        <v/>
      </c>
      <c r="AE58" s="51">
        <f>'KNL GROUP P&amp;L'!AE58+'CCL GROUP P&amp;L'!AE58+'YBHN GROUP P&amp;L'!AE58+'YBN Group P&amp;L'!AE58+'HAB P&amp;L'!AE58+'Moe2 P&amp;L'!AE58</f>
        <v/>
      </c>
      <c r="AF58" s="51">
        <f>'KNL GROUP P&amp;L'!AF58+'CCL GROUP P&amp;L'!AF58+'YBHN GROUP P&amp;L'!AF58+'YBN Group P&amp;L'!AF58+'HAB P&amp;L'!AF58+'Moe2 P&amp;L'!AF58</f>
        <v/>
      </c>
      <c r="AG58" s="51">
        <f>'KNL GROUP P&amp;L'!AG58+'CCL GROUP P&amp;L'!AG58+'YBHN GROUP P&amp;L'!AG58+'YBN Group P&amp;L'!AG58+'HAB P&amp;L'!AG58+'Moe2 P&amp;L'!AG58</f>
        <v/>
      </c>
      <c r="AH58" s="51">
        <f>'KNL GROUP P&amp;L'!AH58+'CCL GROUP P&amp;L'!AH58+'YBHN GROUP P&amp;L'!AH58+'YBN Group P&amp;L'!AH58+'HAB P&amp;L'!AH58+'Moe2 P&amp;L'!AH58</f>
        <v/>
      </c>
      <c r="AJ58" s="22">
        <f>SUM(E58:Q58)-$N58</f>
        <v/>
      </c>
      <c r="AK58" s="22">
        <f>SUM(H58:T58)-$N58</f>
        <v/>
      </c>
      <c r="AL58" s="22">
        <f>SUM(K58:W58)-$N58</f>
        <v/>
      </c>
      <c r="AM58" s="22">
        <f>SUM(N58:Z58)-$N58</f>
        <v/>
      </c>
      <c r="AN58" s="56" t="n"/>
      <c r="AO58" s="339">
        <f>SUM(AC58:AE58)+SUM(R58:Z58)</f>
        <v/>
      </c>
      <c r="AP58" s="339">
        <f>SUM(AC58:AH58)+SUM(U58:Z58)</f>
        <v/>
      </c>
    </row>
    <row r="59">
      <c r="A59" s="14" t="inlineStr">
        <is>
          <t>IT Support</t>
        </is>
      </c>
      <c r="B59" s="64" t="n">
        <v>5799.950000000002</v>
      </c>
      <c r="C59" s="64" t="n">
        <v>6701.59</v>
      </c>
      <c r="D59" s="64" t="n">
        <v>5239.389999999999</v>
      </c>
      <c r="E59" s="64" t="n">
        <v>5239.42</v>
      </c>
      <c r="F59" s="64" t="n">
        <v>4576.87</v>
      </c>
      <c r="G59" s="64" t="n">
        <v>6111.720000000001</v>
      </c>
      <c r="H59" s="64" t="n">
        <v>5448.22</v>
      </c>
      <c r="I59" s="64" t="n">
        <v>7220.200000000001</v>
      </c>
      <c r="J59" s="64" t="n">
        <v>12260.18</v>
      </c>
      <c r="K59" s="64" t="n">
        <v>5634.940000000001</v>
      </c>
      <c r="L59" s="64" t="n">
        <v>6329.940000000002</v>
      </c>
      <c r="M59" s="64" t="n">
        <v>6639.720000000002</v>
      </c>
      <c r="N59" s="22">
        <f>SUM(B59:M59)</f>
        <v/>
      </c>
      <c r="O59" s="11">
        <f>SUMIF('Group TB '!$R:$R,'GROUP TOTALS MONTHLY P&amp;L'!$A59,'Group TB '!C:C)</f>
        <v/>
      </c>
      <c r="P59" s="11">
        <f>SUMIF('Group TB '!$R:$R,'GROUP TOTALS MONTHLY P&amp;L'!$A59,'Group TB '!D:D)</f>
        <v/>
      </c>
      <c r="Q59" s="11">
        <f>SUMIF('Group TB '!$R:$R,'GROUP TOTALS MONTHLY P&amp;L'!$A59,'Group TB '!E:E)</f>
        <v/>
      </c>
      <c r="R59" s="11">
        <f>SUMIF('Group TB '!$R:$R,'GROUP TOTALS MONTHLY P&amp;L'!$A59,'Group TB '!F:F)</f>
        <v/>
      </c>
      <c r="S59" s="11">
        <f>SUMIF('Group TB '!$R:$R,'GROUP TOTALS MONTHLY P&amp;L'!$A59,'Group TB '!G:G)</f>
        <v/>
      </c>
      <c r="T59" s="11">
        <f>SUMIF('Group TB '!$R:$R,'GROUP TOTALS MONTHLY P&amp;L'!$A59,'Group TB '!H:H)</f>
        <v/>
      </c>
      <c r="U59" s="11">
        <f>SUMIF('Group TB '!$R:$R,'GROUP TOTALS MONTHLY P&amp;L'!$A59,'Group TB '!I:I)</f>
        <v/>
      </c>
      <c r="V59" s="51">
        <f>'KNL GROUP P&amp;L'!V59+'CCL GROUP P&amp;L'!V59+'YBHN GROUP P&amp;L'!V59+'YBN Group P&amp;L'!V59+'HAB P&amp;L'!V59+'Moe2 P&amp;L'!V59</f>
        <v/>
      </c>
      <c r="W59" s="51">
        <f>'KNL GROUP P&amp;L'!W59+'CCL GROUP P&amp;L'!W59+'YBHN GROUP P&amp;L'!W59+'YBN Group P&amp;L'!W59+'HAB P&amp;L'!W59+'Moe2 P&amp;L'!W59</f>
        <v/>
      </c>
      <c r="X59" s="51">
        <f>'KNL GROUP P&amp;L'!X59+'CCL GROUP P&amp;L'!X59+'YBHN GROUP P&amp;L'!X59+'YBN Group P&amp;L'!X59+'HAB P&amp;L'!X59+'Moe2 P&amp;L'!X59</f>
        <v/>
      </c>
      <c r="Y59" s="51">
        <f>'KNL GROUP P&amp;L'!Y59+'CCL GROUP P&amp;L'!Y59+'YBHN GROUP P&amp;L'!Y59+'YBN Group P&amp;L'!Y59+'HAB P&amp;L'!Y59+'Moe2 P&amp;L'!Y59</f>
        <v/>
      </c>
      <c r="Z59" s="51">
        <f>'KNL GROUP P&amp;L'!Z59+'CCL GROUP P&amp;L'!Z59+'YBHN GROUP P&amp;L'!Z59+'YBN Group P&amp;L'!Z59+'HAB P&amp;L'!Z59+'Moe2 P&amp;L'!Z59</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22">
        <f>SUM(N59:Z59)-$N59</f>
        <v/>
      </c>
      <c r="AN59" s="56" t="n"/>
      <c r="AO59" s="339">
        <f>SUM(AC59:AE59)+SUM(R59:Z59)</f>
        <v/>
      </c>
      <c r="AP59" s="339">
        <f>SUM(AC59:AH59)+SUM(U59:Z59)</f>
        <v/>
      </c>
    </row>
    <row r="60">
      <c r="A60" s="14" t="inlineStr">
        <is>
          <t>Fees &amp; Subscriptions</t>
        </is>
      </c>
      <c r="B60" s="64" t="n">
        <v>3006.489999999998</v>
      </c>
      <c r="C60" s="64" t="n">
        <v>1240.21</v>
      </c>
      <c r="D60" s="64" t="n">
        <v>2135.16</v>
      </c>
      <c r="E60" s="64" t="n">
        <v>1707.609999999999</v>
      </c>
      <c r="F60" s="64" t="n">
        <v>774.9300000000001</v>
      </c>
      <c r="G60" s="64" t="n">
        <v>1888.42</v>
      </c>
      <c r="H60" s="64" t="n">
        <v>783.0400000000002</v>
      </c>
      <c r="I60" s="64" t="n">
        <v>760.6800000000002</v>
      </c>
      <c r="J60" s="64" t="n">
        <v>1067.700000000001</v>
      </c>
      <c r="K60" s="64" t="n">
        <v>2456.52</v>
      </c>
      <c r="L60" s="64" t="n">
        <v>1668.72</v>
      </c>
      <c r="M60" s="64" t="n">
        <v>3469.42</v>
      </c>
      <c r="N60" s="22">
        <f>SUM(B60:M60)</f>
        <v/>
      </c>
      <c r="O60" s="11">
        <f>SUMIF('Group TB '!$R:$R,'GROUP TOTALS MONTHLY P&amp;L'!$A60,'Group TB '!C:C)</f>
        <v/>
      </c>
      <c r="P60" s="11">
        <f>SUMIF('Group TB '!$R:$R,'GROUP TOTALS MONTHLY P&amp;L'!$A60,'Group TB '!D:D)</f>
        <v/>
      </c>
      <c r="Q60" s="11">
        <f>SUMIF('Group TB '!$R:$R,'GROUP TOTALS MONTHLY P&amp;L'!$A60,'Group TB '!E:E)</f>
        <v/>
      </c>
      <c r="R60" s="11">
        <f>SUMIF('Group TB '!$R:$R,'GROUP TOTALS MONTHLY P&amp;L'!$A60,'Group TB '!F:F)</f>
        <v/>
      </c>
      <c r="S60" s="11">
        <f>SUMIF('Group TB '!$R:$R,'GROUP TOTALS MONTHLY P&amp;L'!$A60,'Group TB '!G:G)</f>
        <v/>
      </c>
      <c r="T60" s="11">
        <f>SUMIF('Group TB '!$R:$R,'GROUP TOTALS MONTHLY P&amp;L'!$A60,'Group TB '!H:H)</f>
        <v/>
      </c>
      <c r="U60" s="11">
        <f>SUMIF('Group TB '!$R:$R,'GROUP TOTALS MONTHLY P&amp;L'!$A60,'Group TB '!I:I)</f>
        <v/>
      </c>
      <c r="V60" s="51">
        <f>'KNL GROUP P&amp;L'!V60+'CCL GROUP P&amp;L'!V60+'YBHN GROUP P&amp;L'!V60+'YBN Group P&amp;L'!V60+'HAB P&amp;L'!V60+'Moe2 P&amp;L'!V60</f>
        <v/>
      </c>
      <c r="W60" s="51">
        <f>'KNL GROUP P&amp;L'!W60+'CCL GROUP P&amp;L'!W60+'YBHN GROUP P&amp;L'!W60+'YBN Group P&amp;L'!W60+'HAB P&amp;L'!W60+'Moe2 P&amp;L'!W60</f>
        <v/>
      </c>
      <c r="X60" s="51">
        <f>'KNL GROUP P&amp;L'!X60+'CCL GROUP P&amp;L'!X60+'YBHN GROUP P&amp;L'!X60+'YBN Group P&amp;L'!X60+'HAB P&amp;L'!X60+'Moe2 P&amp;L'!X60</f>
        <v/>
      </c>
      <c r="Y60" s="51">
        <f>'KNL GROUP P&amp;L'!Y60+'CCL GROUP P&amp;L'!Y60+'YBHN GROUP P&amp;L'!Y60+'YBN Group P&amp;L'!Y60+'HAB P&amp;L'!Y60+'Moe2 P&amp;L'!Y60</f>
        <v/>
      </c>
      <c r="Z60" s="51">
        <f>'KNL GROUP P&amp;L'!Z60+'CCL GROUP P&amp;L'!Z60+'YBHN GROUP P&amp;L'!Z60+'YBN Group P&amp;L'!Z60+'HAB P&amp;L'!Z60+'Moe2 P&amp;L'!Z60</f>
        <v/>
      </c>
      <c r="AA60" s="22">
        <f>SUM(O60:U60)</f>
        <v/>
      </c>
      <c r="AB60" s="22">
        <f>SUM(O60:Z60)</f>
        <v/>
      </c>
      <c r="AC60" s="51">
        <f>'KNL GROUP P&amp;L'!AC60+'CCL GROUP P&amp;L'!AC60+'YBHN GROUP P&amp;L'!AC60+'YBN Group P&amp;L'!AC60+'HAB P&amp;L'!AC60+'Moe2 P&amp;L'!AC60</f>
        <v/>
      </c>
      <c r="AD60" s="51">
        <f>'KNL GROUP P&amp;L'!AD60+'CCL GROUP P&amp;L'!AD60+'YBHN GROUP P&amp;L'!AD60+'YBN Group P&amp;L'!AD60+'HAB P&amp;L'!AD60+'Moe2 P&amp;L'!AD60</f>
        <v/>
      </c>
      <c r="AE60" s="51">
        <f>'KNL GROUP P&amp;L'!AE60+'CCL GROUP P&amp;L'!AE60+'YBHN GROUP P&amp;L'!AE60+'YBN Group P&amp;L'!AE60+'HAB P&amp;L'!AE60+'Moe2 P&amp;L'!AE60</f>
        <v/>
      </c>
      <c r="AF60" s="51">
        <f>'KNL GROUP P&amp;L'!AF60+'CCL GROUP P&amp;L'!AF60+'YBHN GROUP P&amp;L'!AF60+'YBN Group P&amp;L'!AF60+'HAB P&amp;L'!AF60+'Moe2 P&amp;L'!AF60</f>
        <v/>
      </c>
      <c r="AG60" s="51">
        <f>'KNL GROUP P&amp;L'!AG60+'CCL GROUP P&amp;L'!AG60+'YBHN GROUP P&amp;L'!AG60+'YBN Group P&amp;L'!AG60+'HAB P&amp;L'!AG60+'Moe2 P&amp;L'!AG60</f>
        <v/>
      </c>
      <c r="AH60" s="51">
        <f>'KNL GROUP P&amp;L'!AH60+'CCL GROUP P&amp;L'!AH60+'YBHN GROUP P&amp;L'!AH60+'YBN Group P&amp;L'!AH60+'HAB P&amp;L'!AH60+'Moe2 P&amp;L'!AH60</f>
        <v/>
      </c>
      <c r="AJ60" s="22">
        <f>SUM(E60:Q60)-$N60</f>
        <v/>
      </c>
      <c r="AK60" s="22">
        <f>SUM(H60:T60)-$N60</f>
        <v/>
      </c>
      <c r="AL60" s="22">
        <f>SUM(K60:W60)-$N60</f>
        <v/>
      </c>
      <c r="AM60" s="22">
        <f>SUM(N60:Z60)-$N60</f>
        <v/>
      </c>
      <c r="AN60" s="56" t="n"/>
      <c r="AO60" s="339">
        <f>SUM(AC60:AE60)+SUM(R60:Z60)</f>
        <v/>
      </c>
      <c r="AP60" s="339">
        <f>SUM(AC60:AH60)+SUM(U60:Z60)</f>
        <v/>
      </c>
    </row>
    <row r="61">
      <c r="A61" s="14" t="inlineStr">
        <is>
          <t>Miscellaneous</t>
        </is>
      </c>
      <c r="B61" s="64" t="n">
        <v>276.16</v>
      </c>
      <c r="C61" s="64" t="n">
        <v>364.83</v>
      </c>
      <c r="D61" s="64" t="n">
        <v>1027.36</v>
      </c>
      <c r="E61" s="64" t="n">
        <v>315.59</v>
      </c>
      <c r="F61" s="64" t="n">
        <v>423.71</v>
      </c>
      <c r="G61" s="64" t="n">
        <v>1522.89</v>
      </c>
      <c r="H61" s="64" t="n">
        <v>1202.36</v>
      </c>
      <c r="I61" s="64" t="n">
        <v>60.18</v>
      </c>
      <c r="J61" s="64" t="n">
        <v>25.63</v>
      </c>
      <c r="K61" s="64" t="n">
        <v>622.87</v>
      </c>
      <c r="L61" s="64" t="n">
        <v>3119.889999999999</v>
      </c>
      <c r="M61" s="64" t="n">
        <v>647.1600000000001</v>
      </c>
      <c r="N61" s="22">
        <f>SUM(B61:M61)</f>
        <v/>
      </c>
      <c r="O61" s="11">
        <f>SUMIF('Group TB '!$R:$R,'GROUP TOTALS MONTHLY P&amp;L'!$A61,'Group TB '!C:C)</f>
        <v/>
      </c>
      <c r="P61" s="11">
        <f>SUMIF('Group TB '!$R:$R,'GROUP TOTALS MONTHLY P&amp;L'!$A61,'Group TB '!D:D)</f>
        <v/>
      </c>
      <c r="Q61" s="11">
        <f>SUMIF('Group TB '!$R:$R,'GROUP TOTALS MONTHLY P&amp;L'!$A61,'Group TB '!E:E)</f>
        <v/>
      </c>
      <c r="R61" s="11">
        <f>SUMIF('Group TB '!$R:$R,'GROUP TOTALS MONTHLY P&amp;L'!$A61,'Group TB '!F:F)</f>
        <v/>
      </c>
      <c r="S61" s="11">
        <f>SUMIF('Group TB '!$R:$R,'GROUP TOTALS MONTHLY P&amp;L'!$A61,'Group TB '!G:G)</f>
        <v/>
      </c>
      <c r="T61" s="11">
        <f>SUMIF('Group TB '!$R:$R,'GROUP TOTALS MONTHLY P&amp;L'!$A61,'Group TB '!H:H)</f>
        <v/>
      </c>
      <c r="U61" s="11">
        <f>SUMIF('Group TB '!$R:$R,'GROUP TOTALS MONTHLY P&amp;L'!$A61,'Group TB '!I:I)</f>
        <v/>
      </c>
      <c r="V61" s="51">
        <f>'KNL GROUP P&amp;L'!V61+'CCL GROUP P&amp;L'!V61+'YBHN GROUP P&amp;L'!V61+'YBN Group P&amp;L'!V61+'HAB P&amp;L'!V61+'Moe2 P&amp;L'!V61</f>
        <v/>
      </c>
      <c r="W61" s="51">
        <f>'KNL GROUP P&amp;L'!W61+'CCL GROUP P&amp;L'!W61+'YBHN GROUP P&amp;L'!W61+'YBN Group P&amp;L'!W61+'HAB P&amp;L'!W61+'Moe2 P&amp;L'!W61</f>
        <v/>
      </c>
      <c r="X61" s="51">
        <f>'KNL GROUP P&amp;L'!X61+'CCL GROUP P&amp;L'!X61+'YBHN GROUP P&amp;L'!X61+'YBN Group P&amp;L'!X61+'HAB P&amp;L'!X61+'Moe2 P&amp;L'!X61</f>
        <v/>
      </c>
      <c r="Y61" s="51">
        <f>'KNL GROUP P&amp;L'!Y61+'CCL GROUP P&amp;L'!Y61+'YBHN GROUP P&amp;L'!Y61+'YBN Group P&amp;L'!Y61+'HAB P&amp;L'!Y61+'Moe2 P&amp;L'!Y61</f>
        <v/>
      </c>
      <c r="Z61" s="51">
        <f>'KNL GROUP P&amp;L'!Z61+'CCL GROUP P&amp;L'!Z61+'YBHN GROUP P&amp;L'!Z61+'YBN Group P&amp;L'!Z61+'HAB P&amp;L'!Z61+'Moe2 P&amp;L'!Z61</f>
        <v/>
      </c>
      <c r="AA61" s="22">
        <f>SUM(O61:U61)</f>
        <v/>
      </c>
      <c r="AB61" s="22">
        <f>SUM(O61:Z61)</f>
        <v/>
      </c>
      <c r="AC61" s="51">
        <f>'KNL GROUP P&amp;L'!AC61+'CCL GROUP P&amp;L'!AC61+'YBHN GROUP P&amp;L'!AC61+'YBN Group P&amp;L'!AC61+'HAB P&amp;L'!AC61+'Moe2 P&amp;L'!AC61</f>
        <v/>
      </c>
      <c r="AD61" s="51">
        <f>'KNL GROUP P&amp;L'!AD61+'CCL GROUP P&amp;L'!AD61+'YBHN GROUP P&amp;L'!AD61+'YBN Group P&amp;L'!AD61+'HAB P&amp;L'!AD61+'Moe2 P&amp;L'!AD61</f>
        <v/>
      </c>
      <c r="AE61" s="51">
        <f>'KNL GROUP P&amp;L'!AE61+'CCL GROUP P&amp;L'!AE61+'YBHN GROUP P&amp;L'!AE61+'YBN Group P&amp;L'!AE61+'HAB P&amp;L'!AE61+'Moe2 P&amp;L'!AE61</f>
        <v/>
      </c>
      <c r="AF61" s="51">
        <f>'KNL GROUP P&amp;L'!AF61+'CCL GROUP P&amp;L'!AF61+'YBHN GROUP P&amp;L'!AF61+'YBN Group P&amp;L'!AF61+'HAB P&amp;L'!AF61+'Moe2 P&amp;L'!AF61</f>
        <v/>
      </c>
      <c r="AG61" s="51">
        <f>'KNL GROUP P&amp;L'!AG61+'CCL GROUP P&amp;L'!AG61+'YBHN GROUP P&amp;L'!AG61+'YBN Group P&amp;L'!AG61+'HAB P&amp;L'!AG61+'Moe2 P&amp;L'!AG61</f>
        <v/>
      </c>
      <c r="AH61" s="51">
        <f>'KNL GROUP P&amp;L'!AH61+'CCL GROUP P&amp;L'!AH61+'YBHN GROUP P&amp;L'!AH61+'YBN Group P&amp;L'!AH61+'HAB P&amp;L'!AH61+'Moe2 P&amp;L'!AH61</f>
        <v/>
      </c>
      <c r="AJ61" s="22">
        <f>SUM(E61:Q61)-$N61</f>
        <v/>
      </c>
      <c r="AK61" s="22">
        <f>SUM(H61:T61)-$N61</f>
        <v/>
      </c>
      <c r="AL61" s="22">
        <f>SUM(K61:W61)-$N61</f>
        <v/>
      </c>
      <c r="AM61" s="22">
        <f>SUM(N61:Z61)-$N61</f>
        <v/>
      </c>
      <c r="AN61" s="56" t="n"/>
      <c r="AO61" s="339">
        <f>SUM(AC61:AE61)+SUM(R61:Z61)</f>
        <v/>
      </c>
      <c r="AP61" s="339">
        <f>SUM(AC61:AH61)+SUM(U61:Z61)</f>
        <v/>
      </c>
    </row>
    <row r="62">
      <c r="A62" s="14" t="inlineStr">
        <is>
          <t>Motor &amp; Travel</t>
        </is>
      </c>
      <c r="B62" s="64" t="n">
        <v>1448.76</v>
      </c>
      <c r="C62" s="64" t="n">
        <v>3387.65</v>
      </c>
      <c r="D62" s="64" t="n">
        <v>3506.15</v>
      </c>
      <c r="E62" s="64" t="n">
        <v>2909.55</v>
      </c>
      <c r="F62" s="64" t="n">
        <v>2835.84</v>
      </c>
      <c r="G62" s="64" t="n">
        <v>3477.6</v>
      </c>
      <c r="H62" s="64" t="n">
        <v>5887.940000000001</v>
      </c>
      <c r="I62" s="64" t="n">
        <v>4588.77</v>
      </c>
      <c r="J62" s="64" t="n">
        <v>5359.77</v>
      </c>
      <c r="K62" s="64" t="n">
        <v>3400.08</v>
      </c>
      <c r="L62" s="64" t="n">
        <v>4858.96</v>
      </c>
      <c r="M62" s="64" t="n">
        <v>2499.98</v>
      </c>
      <c r="N62" s="22">
        <f>SUM(B62:M62)</f>
        <v/>
      </c>
      <c r="O62" s="11">
        <f>SUMIF('Group TB '!$R:$R,'GROUP TOTALS MONTHLY P&amp;L'!$A62,'Group TB '!C:C)</f>
        <v/>
      </c>
      <c r="P62" s="11">
        <f>SUMIF('Group TB '!$R:$R,'GROUP TOTALS MONTHLY P&amp;L'!$A62,'Group TB '!D:D)</f>
        <v/>
      </c>
      <c r="Q62" s="11">
        <f>SUMIF('Group TB '!$R:$R,'GROUP TOTALS MONTHLY P&amp;L'!$A62,'Group TB '!E:E)</f>
        <v/>
      </c>
      <c r="R62" s="11">
        <f>SUMIF('Group TB '!$R:$R,'GROUP TOTALS MONTHLY P&amp;L'!$A62,'Group TB '!F:F)</f>
        <v/>
      </c>
      <c r="S62" s="11">
        <f>SUMIF('Group TB '!$R:$R,'GROUP TOTALS MONTHLY P&amp;L'!$A62,'Group TB '!G:G)</f>
        <v/>
      </c>
      <c r="T62" s="11">
        <f>SUMIF('Group TB '!$R:$R,'GROUP TOTALS MONTHLY P&amp;L'!$A62,'Group TB '!H:H)</f>
        <v/>
      </c>
      <c r="U62" s="11">
        <f>SUMIF('Group TB '!$R:$R,'GROUP TOTALS MONTHLY P&amp;L'!$A62,'Group TB '!I:I)</f>
        <v/>
      </c>
      <c r="V62" s="51">
        <f>'KNL GROUP P&amp;L'!V62+'CCL GROUP P&amp;L'!V62+'YBHN GROUP P&amp;L'!V62+'YBN Group P&amp;L'!V62+'HAB P&amp;L'!V62+'Moe2 P&amp;L'!V62</f>
        <v/>
      </c>
      <c r="W62" s="51">
        <f>'KNL GROUP P&amp;L'!W62+'CCL GROUP P&amp;L'!W62+'YBHN GROUP P&amp;L'!W62+'YBN Group P&amp;L'!W62+'HAB P&amp;L'!W62+'Moe2 P&amp;L'!W62</f>
        <v/>
      </c>
      <c r="X62" s="51">
        <f>'KNL GROUP P&amp;L'!X62+'CCL GROUP P&amp;L'!X62+'YBHN GROUP P&amp;L'!X62+'YBN Group P&amp;L'!X62+'HAB P&amp;L'!X62+'Moe2 P&amp;L'!X62</f>
        <v/>
      </c>
      <c r="Y62" s="51">
        <f>'KNL GROUP P&amp;L'!Y62+'CCL GROUP P&amp;L'!Y62+'YBHN GROUP P&amp;L'!Y62+'YBN Group P&amp;L'!Y62+'HAB P&amp;L'!Y62+'Moe2 P&amp;L'!Y62</f>
        <v/>
      </c>
      <c r="Z62" s="51">
        <f>'KNL GROUP P&amp;L'!Z62+'CCL GROUP P&amp;L'!Z62+'YBHN GROUP P&amp;L'!Z62+'YBN Group P&amp;L'!Z62+'HAB P&amp;L'!Z62+'Moe2 P&amp;L'!Z62</f>
        <v/>
      </c>
      <c r="AA62" s="22">
        <f>SUM(O62:U62)</f>
        <v/>
      </c>
      <c r="AB62" s="22">
        <f>SUM(O62:Z62)</f>
        <v/>
      </c>
      <c r="AC62" s="51">
        <f>'KNL GROUP P&amp;L'!AC62+'CCL GROUP P&amp;L'!AC62+'YBHN GROUP P&amp;L'!AC62+'YBN Group P&amp;L'!AC62+'HAB P&amp;L'!AC62+'Moe2 P&amp;L'!AC62</f>
        <v/>
      </c>
      <c r="AD62" s="51">
        <f>'KNL GROUP P&amp;L'!AD62+'CCL GROUP P&amp;L'!AD62+'YBHN GROUP P&amp;L'!AD62+'YBN Group P&amp;L'!AD62+'HAB P&amp;L'!AD62+'Moe2 P&amp;L'!AD62</f>
        <v/>
      </c>
      <c r="AE62" s="51">
        <f>'KNL GROUP P&amp;L'!AE62+'CCL GROUP P&amp;L'!AE62+'YBHN GROUP P&amp;L'!AE62+'YBN Group P&amp;L'!AE62+'HAB P&amp;L'!AE62+'Moe2 P&amp;L'!AE62</f>
        <v/>
      </c>
      <c r="AF62" s="51">
        <f>'KNL GROUP P&amp;L'!AF62+'CCL GROUP P&amp;L'!AF62+'YBHN GROUP P&amp;L'!AF62+'YBN Group P&amp;L'!AF62+'HAB P&amp;L'!AF62+'Moe2 P&amp;L'!AF62</f>
        <v/>
      </c>
      <c r="AG62" s="51">
        <f>'KNL GROUP P&amp;L'!AG62+'CCL GROUP P&amp;L'!AG62+'YBHN GROUP P&amp;L'!AG62+'YBN Group P&amp;L'!AG62+'HAB P&amp;L'!AG62+'Moe2 P&amp;L'!AG62</f>
        <v/>
      </c>
      <c r="AH62" s="51">
        <f>'KNL GROUP P&amp;L'!AH62+'CCL GROUP P&amp;L'!AH62+'YBHN GROUP P&amp;L'!AH62+'YBN Group P&amp;L'!AH62+'HAB P&amp;L'!AH62+'Moe2 P&amp;L'!AH62</f>
        <v/>
      </c>
      <c r="AJ62" s="22">
        <f>SUM(E62:Q62)-$N62</f>
        <v/>
      </c>
      <c r="AK62" s="22">
        <f>SUM(H62:T62)-$N62</f>
        <v/>
      </c>
      <c r="AL62" s="22">
        <f>SUM(K62:W62)-$N62</f>
        <v/>
      </c>
      <c r="AM62" s="22">
        <f>SUM(N62:Z62)-$N62</f>
        <v/>
      </c>
      <c r="AN62" s="56" t="n"/>
      <c r="AO62" s="339">
        <f>SUM(AC62:AE62)+SUM(R62:Z62)</f>
        <v/>
      </c>
      <c r="AP62" s="339">
        <f>SUM(AC62:AH62)+SUM(U62:Z62)</f>
        <v/>
      </c>
    </row>
    <row r="63">
      <c r="A63" s="14" t="inlineStr">
        <is>
          <t>Motor Insurance</t>
        </is>
      </c>
      <c r="B63" s="64" t="n">
        <v>742.17</v>
      </c>
      <c r="C63" s="64" t="n">
        <v>1029.79</v>
      </c>
      <c r="D63" s="64" t="n">
        <v>1029.79</v>
      </c>
      <c r="E63" s="64" t="n">
        <v>1029.79</v>
      </c>
      <c r="F63" s="64" t="n">
        <v>1029.79</v>
      </c>
      <c r="G63" s="64" t="n">
        <v>1029.79</v>
      </c>
      <c r="H63" s="64" t="n">
        <v>1137.79</v>
      </c>
      <c r="I63" s="64" t="n">
        <v>1022.54</v>
      </c>
      <c r="J63" s="64" t="n">
        <v>1022.54</v>
      </c>
      <c r="K63" s="64" t="n">
        <v>1092.42</v>
      </c>
      <c r="L63" s="64" t="n">
        <v>1092.42</v>
      </c>
      <c r="M63" s="64" t="n">
        <v>1179.3</v>
      </c>
      <c r="N63" s="22">
        <f>SUM(B63:M63)</f>
        <v/>
      </c>
      <c r="O63" s="11">
        <f>SUMIF('Group TB '!$R:$R,'GROUP TOTALS MONTHLY P&amp;L'!$A63,'Group TB '!C:C)</f>
        <v/>
      </c>
      <c r="P63" s="11">
        <f>SUMIF('Group TB '!$R:$R,'GROUP TOTALS MONTHLY P&amp;L'!$A63,'Group TB '!D:D)</f>
        <v/>
      </c>
      <c r="Q63" s="11">
        <f>SUMIF('Group TB '!$R:$R,'GROUP TOTALS MONTHLY P&amp;L'!$A63,'Group TB '!E:E)</f>
        <v/>
      </c>
      <c r="R63" s="11">
        <f>SUMIF('Group TB '!$R:$R,'GROUP TOTALS MONTHLY P&amp;L'!$A63,'Group TB '!F:F)</f>
        <v/>
      </c>
      <c r="S63" s="11">
        <f>SUMIF('Group TB '!$R:$R,'GROUP TOTALS MONTHLY P&amp;L'!$A63,'Group TB '!G:G)</f>
        <v/>
      </c>
      <c r="T63" s="11">
        <f>SUMIF('Group TB '!$R:$R,'GROUP TOTALS MONTHLY P&amp;L'!$A63,'Group TB '!H:H)</f>
        <v/>
      </c>
      <c r="U63" s="11">
        <f>SUMIF('Group TB '!$R:$R,'GROUP TOTALS MONTHLY P&amp;L'!$A63,'Group TB '!I:I)</f>
        <v/>
      </c>
      <c r="V63" s="51">
        <f>'KNL GROUP P&amp;L'!V63+'CCL GROUP P&amp;L'!V63+'YBHN GROUP P&amp;L'!V63+'YBN Group P&amp;L'!V63+'HAB P&amp;L'!V63+'Moe2 P&amp;L'!V63</f>
        <v/>
      </c>
      <c r="W63" s="51">
        <f>'KNL GROUP P&amp;L'!W63+'CCL GROUP P&amp;L'!W63+'YBHN GROUP P&amp;L'!W63+'YBN Group P&amp;L'!W63+'HAB P&amp;L'!W63+'Moe2 P&amp;L'!W63</f>
        <v/>
      </c>
      <c r="X63" s="51">
        <f>'KNL GROUP P&amp;L'!X63+'CCL GROUP P&amp;L'!X63+'YBHN GROUP P&amp;L'!X63+'YBN Group P&amp;L'!X63+'HAB P&amp;L'!X63+'Moe2 P&amp;L'!X63</f>
        <v/>
      </c>
      <c r="Y63" s="51">
        <f>'KNL GROUP P&amp;L'!Y63+'CCL GROUP P&amp;L'!Y63+'YBHN GROUP P&amp;L'!Y63+'YBN Group P&amp;L'!Y63+'HAB P&amp;L'!Y63+'Moe2 P&amp;L'!Y63</f>
        <v/>
      </c>
      <c r="Z63" s="51">
        <f>'KNL GROUP P&amp;L'!Z63+'CCL GROUP P&amp;L'!Z63+'YBHN GROUP P&amp;L'!Z63+'YBN Group P&amp;L'!Z63+'HAB P&amp;L'!Z63+'Moe2 P&amp;L'!Z63</f>
        <v/>
      </c>
      <c r="AA63" s="22">
        <f>SUM(O63:U63)</f>
        <v/>
      </c>
      <c r="AB63" s="22">
        <f>SUM(O63:Z63)</f>
        <v/>
      </c>
      <c r="AC63" s="51">
        <f>'KNL GROUP P&amp;L'!AC63+'CCL GROUP P&amp;L'!AC63+'YBHN GROUP P&amp;L'!AC63+'YBN Group P&amp;L'!AC63+'HAB P&amp;L'!AC63+'Moe2 P&amp;L'!AC63</f>
        <v/>
      </c>
      <c r="AD63" s="51">
        <f>'KNL GROUP P&amp;L'!AD63+'CCL GROUP P&amp;L'!AD63+'YBHN GROUP P&amp;L'!AD63+'YBN Group P&amp;L'!AD63+'HAB P&amp;L'!AD63+'Moe2 P&amp;L'!AD63</f>
        <v/>
      </c>
      <c r="AE63" s="51">
        <f>'KNL GROUP P&amp;L'!AE63+'CCL GROUP P&amp;L'!AE63+'YBHN GROUP P&amp;L'!AE63+'YBN Group P&amp;L'!AE63+'HAB P&amp;L'!AE63+'Moe2 P&amp;L'!AE63</f>
        <v/>
      </c>
      <c r="AF63" s="51">
        <f>'KNL GROUP P&amp;L'!AF63+'CCL GROUP P&amp;L'!AF63+'YBHN GROUP P&amp;L'!AF63+'YBN Group P&amp;L'!AF63+'HAB P&amp;L'!AF63+'Moe2 P&amp;L'!AF63</f>
        <v/>
      </c>
      <c r="AG63" s="51">
        <f>'KNL GROUP P&amp;L'!AG63+'CCL GROUP P&amp;L'!AG63+'YBHN GROUP P&amp;L'!AG63+'YBN Group P&amp;L'!AG63+'HAB P&amp;L'!AG63+'Moe2 P&amp;L'!AG63</f>
        <v/>
      </c>
      <c r="AH63" s="51">
        <f>'KNL GROUP P&amp;L'!AH63+'CCL GROUP P&amp;L'!AH63+'YBHN GROUP P&amp;L'!AH63+'YBN Group P&amp;L'!AH63+'HAB P&amp;L'!AH63+'Moe2 P&amp;L'!AH63</f>
        <v/>
      </c>
      <c r="AJ63" s="22">
        <f>SUM(E63:Q63)-$N63</f>
        <v/>
      </c>
      <c r="AK63" s="22">
        <f>SUM(H63:T63)-$N63</f>
        <v/>
      </c>
      <c r="AL63" s="22">
        <f>SUM(K63:W63)-$N63</f>
        <v/>
      </c>
      <c r="AM63" s="22">
        <f>SUM(N63:Z63)-$N63</f>
        <v/>
      </c>
      <c r="AN63" s="56" t="n"/>
      <c r="AO63" s="339">
        <f>SUM(AC63:AE63)+SUM(R63:Z63)</f>
        <v/>
      </c>
      <c r="AP63" s="339">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SUMIF('Group TB '!$R:$R,'GROUP TOTALS MONTHLY P&amp;L'!$A64,'Group TB '!C:C)</f>
        <v/>
      </c>
      <c r="P64" s="11">
        <f>SUMIF('Group TB '!$R:$R,'GROUP TOTALS MONTHLY P&amp;L'!$A64,'Group TB '!D:D)</f>
        <v/>
      </c>
      <c r="Q64" s="11">
        <f>SUMIF('Group TB '!$R:$R,'GROUP TOTALS MONTHLY P&amp;L'!$A64,'Group TB '!E:E)</f>
        <v/>
      </c>
      <c r="R64" s="11">
        <f>SUMIF('Group TB '!$R:$R,'GROUP TOTALS MONTHLY P&amp;L'!$A64,'Group TB '!F:F)</f>
        <v/>
      </c>
      <c r="S64" s="11">
        <f>SUMIF('Group TB '!$R:$R,'GROUP TOTALS MONTHLY P&amp;L'!$A64,'Group TB '!G:G)</f>
        <v/>
      </c>
      <c r="T64" s="11">
        <f>SUMIF('Group TB '!$R:$R,'GROUP TOTALS MONTHLY P&amp;L'!$A64,'Group TB '!H:H)</f>
        <v/>
      </c>
      <c r="U64" s="11">
        <f>SUMIF('Group TB '!$R:$R,'GROUP TOTALS MONTHLY P&amp;L'!$A64,'Group TB '!I:I)</f>
        <v/>
      </c>
      <c r="V64" s="51">
        <f>'KNL GROUP P&amp;L'!V64+'CCL GROUP P&amp;L'!V64+'YBHN GROUP P&amp;L'!V64+'YBN Group P&amp;L'!V64+'HAB P&amp;L'!V64+'Moe2 P&amp;L'!V64</f>
        <v/>
      </c>
      <c r="W64" s="51">
        <f>'KNL GROUP P&amp;L'!W64+'CCL GROUP P&amp;L'!W64+'YBHN GROUP P&amp;L'!W64+'YBN Group P&amp;L'!W64+'HAB P&amp;L'!W64+'Moe2 P&amp;L'!W64</f>
        <v/>
      </c>
      <c r="X64" s="51">
        <f>'KNL GROUP P&amp;L'!X64+'CCL GROUP P&amp;L'!X64+'YBHN GROUP P&amp;L'!X64+'YBN Group P&amp;L'!X64+'HAB P&amp;L'!X64+'Moe2 P&amp;L'!X64</f>
        <v/>
      </c>
      <c r="Y64" s="51">
        <f>'KNL GROUP P&amp;L'!Y64+'CCL GROUP P&amp;L'!Y64+'YBHN GROUP P&amp;L'!Y64+'YBN Group P&amp;L'!Y64+'HAB P&amp;L'!Y64+'Moe2 P&amp;L'!Y64</f>
        <v/>
      </c>
      <c r="Z64" s="51">
        <f>'KNL GROUP P&amp;L'!Z64+'CCL GROUP P&amp;L'!Z64+'YBHN GROUP P&amp;L'!Z64+'YBN Group P&amp;L'!Z64+'HAB P&amp;L'!Z64+'Moe2 P&amp;L'!Z64</f>
        <v/>
      </c>
      <c r="AA64" s="22">
        <f>SUM(O64:U64)</f>
        <v/>
      </c>
      <c r="AB64" s="22">
        <f>SUM(O64:Z64)</f>
        <v/>
      </c>
      <c r="AC64" s="51">
        <f>'KNL GROUP P&amp;L'!AC64+'CCL GROUP P&amp;L'!AC64+'YBHN GROUP P&amp;L'!AC64+'YBN Group P&amp;L'!AC64+'HAB P&amp;L'!AC64+'Moe2 P&amp;L'!AC64</f>
        <v/>
      </c>
      <c r="AD64" s="51">
        <f>'KNL GROUP P&amp;L'!AD64+'CCL GROUP P&amp;L'!AD64+'YBHN GROUP P&amp;L'!AD64+'YBN Group P&amp;L'!AD64+'HAB P&amp;L'!AD64+'Moe2 P&amp;L'!AD64</f>
        <v/>
      </c>
      <c r="AE64" s="51">
        <f>'KNL GROUP P&amp;L'!AE64+'CCL GROUP P&amp;L'!AE64+'YBHN GROUP P&amp;L'!AE64+'YBN Group P&amp;L'!AE64+'HAB P&amp;L'!AE64+'Moe2 P&amp;L'!AE64</f>
        <v/>
      </c>
      <c r="AF64" s="51">
        <f>'KNL GROUP P&amp;L'!AF64+'CCL GROUP P&amp;L'!AF64+'YBHN GROUP P&amp;L'!AF64+'YBN Group P&amp;L'!AF64+'HAB P&amp;L'!AF64+'Moe2 P&amp;L'!AF64</f>
        <v/>
      </c>
      <c r="AG64" s="51">
        <f>'KNL GROUP P&amp;L'!AG64+'CCL GROUP P&amp;L'!AG64+'YBHN GROUP P&amp;L'!AG64+'YBN Group P&amp;L'!AG64+'HAB P&amp;L'!AG64+'Moe2 P&amp;L'!AG64</f>
        <v/>
      </c>
      <c r="AH64" s="51">
        <f>'KNL GROUP P&amp;L'!AH64+'CCL GROUP P&amp;L'!AH64+'YBHN GROUP P&amp;L'!AH64+'YBN Group P&amp;L'!AH64+'HAB P&amp;L'!AH64+'Moe2 P&amp;L'!AH64</f>
        <v/>
      </c>
      <c r="AJ64" s="22">
        <f>SUM(E64:Q64)-$N64</f>
        <v/>
      </c>
      <c r="AK64" s="22">
        <f>SUM(H64:T64)-$N64</f>
        <v/>
      </c>
      <c r="AL64" s="22">
        <f>SUM(K64:W64)-$N64</f>
        <v/>
      </c>
      <c r="AM64" s="22">
        <f>SUM(N64:Z64)-$N64</f>
        <v/>
      </c>
      <c r="AN64" s="56" t="n"/>
      <c r="AO64" s="339">
        <f>SUM(AC64:AE64)+SUM(R64:Z64)</f>
        <v/>
      </c>
      <c r="AP64" s="339">
        <f>SUM(AC64:AH64)+SUM(U64:Z64)</f>
        <v/>
      </c>
    </row>
    <row r="65">
      <c r="A65" s="14" t="inlineStr">
        <is>
          <t>Audit</t>
        </is>
      </c>
      <c r="B65" s="64" t="n">
        <v>18480</v>
      </c>
      <c r="C65" s="64" t="n">
        <v>150</v>
      </c>
      <c r="D65" s="64" t="n">
        <v>43200</v>
      </c>
      <c r="E65" s="64" t="n">
        <v>5672.4</v>
      </c>
      <c r="F65" s="64" t="n">
        <v>0</v>
      </c>
      <c r="G65" s="64" t="n">
        <v>0</v>
      </c>
      <c r="H65" s="64" t="n">
        <v>0</v>
      </c>
      <c r="I65" s="64" t="n">
        <v>0</v>
      </c>
      <c r="J65" s="64" t="n">
        <v>0</v>
      </c>
      <c r="K65" s="64" t="n">
        <v>0</v>
      </c>
      <c r="L65" s="64" t="n">
        <v>0</v>
      </c>
      <c r="M65" s="64" t="n">
        <v>10200</v>
      </c>
      <c r="N65" s="22">
        <f>SUM(B65:M65)</f>
        <v/>
      </c>
      <c r="O65" s="11">
        <f>SUMIF('Group TB '!$R:$R,'GROUP TOTALS MONTHLY P&amp;L'!$A65,'Group TB '!C:C)</f>
        <v/>
      </c>
      <c r="P65" s="11">
        <f>SUMIF('Group TB '!$R:$R,'GROUP TOTALS MONTHLY P&amp;L'!$A65,'Group TB '!D:D)</f>
        <v/>
      </c>
      <c r="Q65" s="11">
        <f>SUMIF('Group TB '!$R:$R,'GROUP TOTALS MONTHLY P&amp;L'!$A65,'Group TB '!E:E)</f>
        <v/>
      </c>
      <c r="R65" s="11">
        <f>SUMIF('Group TB '!$R:$R,'GROUP TOTALS MONTHLY P&amp;L'!$A65,'Group TB '!F:F)</f>
        <v/>
      </c>
      <c r="S65" s="11">
        <f>SUMIF('Group TB '!$R:$R,'GROUP TOTALS MONTHLY P&amp;L'!$A65,'Group TB '!G:G)</f>
        <v/>
      </c>
      <c r="T65" s="11">
        <f>SUMIF('Group TB '!$R:$R,'GROUP TOTALS MONTHLY P&amp;L'!$A65,'Group TB '!H:H)</f>
        <v/>
      </c>
      <c r="U65" s="11">
        <f>SUMIF('Group TB '!$R:$R,'GROUP TOTALS MONTHLY P&amp;L'!$A65,'Group TB '!I:I)</f>
        <v/>
      </c>
      <c r="V65" s="51">
        <f>'KNL GROUP P&amp;L'!V65+'CCL GROUP P&amp;L'!V65+'YBHN GROUP P&amp;L'!V65+'YBN Group P&amp;L'!V65+'HAB P&amp;L'!V65+'Moe2 P&amp;L'!V65</f>
        <v/>
      </c>
      <c r="W65" s="51">
        <f>'KNL GROUP P&amp;L'!W65+'CCL GROUP P&amp;L'!W65+'YBHN GROUP P&amp;L'!W65+'YBN Group P&amp;L'!W65+'HAB P&amp;L'!W65+'Moe2 P&amp;L'!W65</f>
        <v/>
      </c>
      <c r="X65" s="51">
        <f>'KNL GROUP P&amp;L'!X65+'CCL GROUP P&amp;L'!X65+'YBHN GROUP P&amp;L'!X65+'YBN Group P&amp;L'!X65+'HAB P&amp;L'!X65+'Moe2 P&amp;L'!X65</f>
        <v/>
      </c>
      <c r="Y65" s="51">
        <f>'KNL GROUP P&amp;L'!Y65+'CCL GROUP P&amp;L'!Y65+'YBHN GROUP P&amp;L'!Y65+'YBN Group P&amp;L'!Y65+'HAB P&amp;L'!Y65+'Moe2 P&amp;L'!Y65</f>
        <v/>
      </c>
      <c r="Z65" s="51">
        <f>'KNL GROUP P&amp;L'!Z65+'CCL GROUP P&amp;L'!Z65+'YBHN GROUP P&amp;L'!Z65+'YBN Group P&amp;L'!Z65+'HAB P&amp;L'!Z65+'Moe2 P&amp;L'!Z65</f>
        <v/>
      </c>
      <c r="AA65" s="22">
        <f>SUM(O65:U65)</f>
        <v/>
      </c>
      <c r="AB65" s="22">
        <f>SUM(O65:Z65)</f>
        <v/>
      </c>
      <c r="AC65" s="51">
        <f>'KNL GROUP P&amp;L'!AC65+'CCL GROUP P&amp;L'!AC65+'YBHN GROUP P&amp;L'!AC65+'YBN Group P&amp;L'!AC65+'HAB P&amp;L'!AC65+'Moe2 P&amp;L'!AC65</f>
        <v/>
      </c>
      <c r="AD65" s="51">
        <f>'KNL GROUP P&amp;L'!AD65+'CCL GROUP P&amp;L'!AD65+'YBHN GROUP P&amp;L'!AD65+'YBN Group P&amp;L'!AD65+'HAB P&amp;L'!AD65+'Moe2 P&amp;L'!AD65</f>
        <v/>
      </c>
      <c r="AE65" s="51">
        <f>'KNL GROUP P&amp;L'!AE65+'CCL GROUP P&amp;L'!AE65+'YBHN GROUP P&amp;L'!AE65+'YBN Group P&amp;L'!AE65+'HAB P&amp;L'!AE65+'Moe2 P&amp;L'!AE65</f>
        <v/>
      </c>
      <c r="AF65" s="51">
        <f>'KNL GROUP P&amp;L'!AF65+'CCL GROUP P&amp;L'!AF65+'YBHN GROUP P&amp;L'!AF65+'YBN Group P&amp;L'!AF65+'HAB P&amp;L'!AF65+'Moe2 P&amp;L'!AF65</f>
        <v/>
      </c>
      <c r="AG65" s="51">
        <f>'KNL GROUP P&amp;L'!AG65+'CCL GROUP P&amp;L'!AG65+'YBHN GROUP P&amp;L'!AG65+'YBN Group P&amp;L'!AG65+'HAB P&amp;L'!AG65+'Moe2 P&amp;L'!AG65</f>
        <v/>
      </c>
      <c r="AH65" s="51">
        <f>'KNL GROUP P&amp;L'!AH65+'CCL GROUP P&amp;L'!AH65+'YBHN GROUP P&amp;L'!AH65+'YBN Group P&amp;L'!AH65+'HAB P&amp;L'!AH65+'Moe2 P&amp;L'!AH65</f>
        <v/>
      </c>
      <c r="AJ65" s="22">
        <f>SUM(E65:Q65)-$N65</f>
        <v/>
      </c>
      <c r="AK65" s="22">
        <f>SUM(H65:T65)-$N65</f>
        <v/>
      </c>
      <c r="AL65" s="22">
        <f>SUM(K65:W65)-$N65</f>
        <v/>
      </c>
      <c r="AM65" s="22">
        <f>SUM(N65:Z65)-$N65</f>
        <v/>
      </c>
      <c r="AN65" s="56" t="n"/>
      <c r="AO65" s="339">
        <f>SUM(AC65:AE65)+SUM(R65:Z65)</f>
        <v/>
      </c>
      <c r="AP65" s="339">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SUMIF('Group TB '!$R:$R,'GROUP TOTALS MONTHLY P&amp;L'!$A66,'Group TB '!C:C)</f>
        <v/>
      </c>
      <c r="P66" s="11">
        <f>SUMIF('Group TB '!$R:$R,'GROUP TOTALS MONTHLY P&amp;L'!$A66,'Group TB '!D:D)</f>
        <v/>
      </c>
      <c r="Q66" s="11">
        <f>SUMIF('Group TB '!$R:$R,'GROUP TOTALS MONTHLY P&amp;L'!$A66,'Group TB '!E:E)</f>
        <v/>
      </c>
      <c r="R66" s="11">
        <f>SUMIF('Group TB '!$R:$R,'GROUP TOTALS MONTHLY P&amp;L'!$A66,'Group TB '!F:F)</f>
        <v/>
      </c>
      <c r="S66" s="11">
        <f>SUMIF('Group TB '!$R:$R,'GROUP TOTALS MONTHLY P&amp;L'!$A66,'Group TB '!G:G)</f>
        <v/>
      </c>
      <c r="T66" s="11">
        <f>SUMIF('Group TB '!$R:$R,'GROUP TOTALS MONTHLY P&amp;L'!$A66,'Group TB '!H:H)</f>
        <v/>
      </c>
      <c r="U66" s="11">
        <f>SUMIF('Group TB '!$R:$R,'GROUP TOTALS MONTHLY P&amp;L'!$A66,'Group TB '!I:I)</f>
        <v/>
      </c>
      <c r="V66" s="51">
        <f>'KNL GROUP P&amp;L'!V66+'CCL GROUP P&amp;L'!V66+'YBHN GROUP P&amp;L'!V66+'YBN Group P&amp;L'!V66+'HAB P&amp;L'!V66+'Moe2 P&amp;L'!V66</f>
        <v/>
      </c>
      <c r="W66" s="51">
        <f>'KNL GROUP P&amp;L'!W66+'CCL GROUP P&amp;L'!W66+'YBHN GROUP P&amp;L'!W66+'YBN Group P&amp;L'!W66+'HAB P&amp;L'!W66+'Moe2 P&amp;L'!W66</f>
        <v/>
      </c>
      <c r="X66" s="51">
        <f>'KNL GROUP P&amp;L'!X66+'CCL GROUP P&amp;L'!X66+'YBHN GROUP P&amp;L'!X66+'YBN Group P&amp;L'!X66+'HAB P&amp;L'!X66+'Moe2 P&amp;L'!X66</f>
        <v/>
      </c>
      <c r="Y66" s="51">
        <f>'KNL GROUP P&amp;L'!Y66+'CCL GROUP P&amp;L'!Y66+'YBHN GROUP P&amp;L'!Y66+'YBN Group P&amp;L'!Y66+'HAB P&amp;L'!Y66+'Moe2 P&amp;L'!Y66</f>
        <v/>
      </c>
      <c r="Z66" s="51">
        <f>'KNL GROUP P&amp;L'!Z66+'CCL GROUP P&amp;L'!Z66+'YBHN GROUP P&amp;L'!Z66+'YBN Group P&amp;L'!Z66+'HAB P&amp;L'!Z66+'Moe2 P&amp;L'!Z66</f>
        <v/>
      </c>
      <c r="AA66" s="22">
        <f>SUM(O66:U66)</f>
        <v/>
      </c>
      <c r="AB66" s="22">
        <f>SUM(O66:Z66)</f>
        <v/>
      </c>
      <c r="AC66" s="51">
        <f>'KNL GROUP P&amp;L'!AC66+'CCL GROUP P&amp;L'!AC66+'YBHN GROUP P&amp;L'!AC66+'YBN Group P&amp;L'!AC66+'HAB P&amp;L'!AC66+'Moe2 P&amp;L'!AC66</f>
        <v/>
      </c>
      <c r="AD66" s="51">
        <f>'KNL GROUP P&amp;L'!AD66+'CCL GROUP P&amp;L'!AD66+'YBHN GROUP P&amp;L'!AD66+'YBN Group P&amp;L'!AD66+'HAB P&amp;L'!AD66+'Moe2 P&amp;L'!AD66</f>
        <v/>
      </c>
      <c r="AE66" s="51">
        <f>'KNL GROUP P&amp;L'!AE66+'CCL GROUP P&amp;L'!AE66+'YBHN GROUP P&amp;L'!AE66+'YBN Group P&amp;L'!AE66+'HAB P&amp;L'!AE66+'Moe2 P&amp;L'!AE66</f>
        <v/>
      </c>
      <c r="AF66" s="51">
        <f>'KNL GROUP P&amp;L'!AF66+'CCL GROUP P&amp;L'!AF66+'YBHN GROUP P&amp;L'!AF66+'YBN Group P&amp;L'!AF66+'HAB P&amp;L'!AF66+'Moe2 P&amp;L'!AF66</f>
        <v/>
      </c>
      <c r="AG66" s="51">
        <f>'KNL GROUP P&amp;L'!AG66+'CCL GROUP P&amp;L'!AG66+'YBHN GROUP P&amp;L'!AG66+'YBN Group P&amp;L'!AG66+'HAB P&amp;L'!AG66+'Moe2 P&amp;L'!AG66</f>
        <v/>
      </c>
      <c r="AH66" s="51">
        <f>'KNL GROUP P&amp;L'!AH66+'CCL GROUP P&amp;L'!AH66+'YBHN GROUP P&amp;L'!AH66+'YBN Group P&amp;L'!AH66+'HAB P&amp;L'!AH66+'Moe2 P&amp;L'!AH66</f>
        <v/>
      </c>
      <c r="AJ66" s="22">
        <f>SUM(E66:Q66)-$N66</f>
        <v/>
      </c>
      <c r="AK66" s="22">
        <f>SUM(H66:T66)-$N66</f>
        <v/>
      </c>
      <c r="AL66" s="22">
        <f>SUM(K66:W66)-$N66</f>
        <v/>
      </c>
      <c r="AM66" s="22">
        <f>SUM(N66:Z66)-$N66</f>
        <v/>
      </c>
      <c r="AN66" s="56" t="n"/>
      <c r="AO66" s="339">
        <f>SUM(AC66:AE66)+SUM(R66:Z66)</f>
        <v/>
      </c>
      <c r="AP66" s="339">
        <f>SUM(AC66:AH66)+SUM(U66:Z66)</f>
        <v/>
      </c>
    </row>
    <row r="67">
      <c r="A67" s="14" t="inlineStr">
        <is>
          <t>Proffessional Fees</t>
        </is>
      </c>
      <c r="B67" s="64" t="n">
        <v>-2490.960000000001</v>
      </c>
      <c r="C67" s="64" t="n">
        <v>24986.81</v>
      </c>
      <c r="D67" s="64" t="n">
        <v>6956.65</v>
      </c>
      <c r="E67" s="64" t="n">
        <v>23477.11</v>
      </c>
      <c r="F67" s="64" t="n">
        <v>12828.06</v>
      </c>
      <c r="G67" s="64" t="n">
        <v>6524.48</v>
      </c>
      <c r="H67" s="64" t="n">
        <v>5991.870000000001</v>
      </c>
      <c r="I67" s="64" t="n">
        <v>5914.58</v>
      </c>
      <c r="J67" s="64" t="n">
        <v>17708.91</v>
      </c>
      <c r="K67" s="64" t="n">
        <v>9306.309999999999</v>
      </c>
      <c r="L67" s="64" t="n">
        <v>6955.470000000001</v>
      </c>
      <c r="M67" s="64" t="n">
        <v>10551.59</v>
      </c>
      <c r="N67" s="22">
        <f>SUM(B67:M67)</f>
        <v/>
      </c>
      <c r="O67" s="11">
        <f>SUMIF('Group TB '!$R:$R,'GROUP TOTALS MONTHLY P&amp;L'!$A67,'Group TB '!C:C)</f>
        <v/>
      </c>
      <c r="P67" s="11">
        <f>SUMIF('Group TB '!$R:$R,'GROUP TOTALS MONTHLY P&amp;L'!$A67,'Group TB '!D:D)</f>
        <v/>
      </c>
      <c r="Q67" s="11">
        <f>SUMIF('Group TB '!$R:$R,'GROUP TOTALS MONTHLY P&amp;L'!$A67,'Group TB '!E:E)</f>
        <v/>
      </c>
      <c r="R67" s="11">
        <f>SUMIF('Group TB '!$R:$R,'GROUP TOTALS MONTHLY P&amp;L'!$A67,'Group TB '!F:F)</f>
        <v/>
      </c>
      <c r="S67" s="11">
        <f>SUMIF('Group TB '!$R:$R,'GROUP TOTALS MONTHLY P&amp;L'!$A67,'Group TB '!G:G)</f>
        <v/>
      </c>
      <c r="T67" s="11">
        <f>SUMIF('Group TB '!$R:$R,'GROUP TOTALS MONTHLY P&amp;L'!$A67,'Group TB '!H:H)</f>
        <v/>
      </c>
      <c r="U67" s="11">
        <f>SUMIF('Group TB '!$R:$R,'GROUP TOTALS MONTHLY P&amp;L'!$A67,'Group TB '!I:I)</f>
        <v/>
      </c>
      <c r="V67" s="51">
        <f>'KNL GROUP P&amp;L'!V67+'CCL GROUP P&amp;L'!V67+'YBHN GROUP P&amp;L'!V67+'YBN Group P&amp;L'!V67+'HAB P&amp;L'!V67+'Moe2 P&amp;L'!V67</f>
        <v/>
      </c>
      <c r="W67" s="51">
        <f>'KNL GROUP P&amp;L'!W67+'CCL GROUP P&amp;L'!W67+'YBHN GROUP P&amp;L'!W67+'YBN Group P&amp;L'!W67+'HAB P&amp;L'!W67+'Moe2 P&amp;L'!W67</f>
        <v/>
      </c>
      <c r="X67" s="51">
        <f>'KNL GROUP P&amp;L'!X67+'CCL GROUP P&amp;L'!X67+'YBHN GROUP P&amp;L'!X67+'YBN Group P&amp;L'!X67+'HAB P&amp;L'!X67+'Moe2 P&amp;L'!X67</f>
        <v/>
      </c>
      <c r="Y67" s="51">
        <f>'KNL GROUP P&amp;L'!Y67+'CCL GROUP P&amp;L'!Y67+'YBHN GROUP P&amp;L'!Y67+'YBN Group P&amp;L'!Y67+'HAB P&amp;L'!Y67+'Moe2 P&amp;L'!Y67</f>
        <v/>
      </c>
      <c r="Z67" s="51">
        <f>'KNL GROUP P&amp;L'!Z67+'CCL GROUP P&amp;L'!Z67+'YBHN GROUP P&amp;L'!Z67+'YBN Group P&amp;L'!Z67+'HAB P&amp;L'!Z67+'Moe2 P&amp;L'!Z67</f>
        <v/>
      </c>
      <c r="AA67" s="22">
        <f>SUM(O67:U67)</f>
        <v/>
      </c>
      <c r="AB67" s="22">
        <f>SUM(O67:Z67)</f>
        <v/>
      </c>
      <c r="AC67" s="51">
        <f>'KNL GROUP P&amp;L'!AC67+'CCL GROUP P&amp;L'!AC67+'YBHN GROUP P&amp;L'!AC67+'YBN Group P&amp;L'!AC67+'HAB P&amp;L'!AC67+'Moe2 P&amp;L'!AC67</f>
        <v/>
      </c>
      <c r="AD67" s="51">
        <f>'KNL GROUP P&amp;L'!AD67+'CCL GROUP P&amp;L'!AD67+'YBHN GROUP P&amp;L'!AD67+'YBN Group P&amp;L'!AD67+'HAB P&amp;L'!AD67+'Moe2 P&amp;L'!AD67</f>
        <v/>
      </c>
      <c r="AE67" s="51">
        <f>'KNL GROUP P&amp;L'!AE67+'CCL GROUP P&amp;L'!AE67+'YBHN GROUP P&amp;L'!AE67+'YBN Group P&amp;L'!AE67+'HAB P&amp;L'!AE67+'Moe2 P&amp;L'!AE67</f>
        <v/>
      </c>
      <c r="AF67" s="51">
        <f>'KNL GROUP P&amp;L'!AF67+'CCL GROUP P&amp;L'!AF67+'YBHN GROUP P&amp;L'!AF67+'YBN Group P&amp;L'!AF67+'HAB P&amp;L'!AF67+'Moe2 P&amp;L'!AF67</f>
        <v/>
      </c>
      <c r="AG67" s="51">
        <f>'KNL GROUP P&amp;L'!AG67+'CCL GROUP P&amp;L'!AG67+'YBHN GROUP P&amp;L'!AG67+'YBN Group P&amp;L'!AG67+'HAB P&amp;L'!AG67+'Moe2 P&amp;L'!AG67</f>
        <v/>
      </c>
      <c r="AH67" s="51">
        <f>'KNL GROUP P&amp;L'!AH67+'CCL GROUP P&amp;L'!AH67+'YBHN GROUP P&amp;L'!AH67+'YBN Group P&amp;L'!AH67+'HAB P&amp;L'!AH67+'Moe2 P&amp;L'!AH67</f>
        <v/>
      </c>
      <c r="AJ67" s="22">
        <f>SUM(E67:Q67)-$N67</f>
        <v/>
      </c>
      <c r="AK67" s="22">
        <f>SUM(H67:T67)-$N67</f>
        <v/>
      </c>
      <c r="AL67" s="22">
        <f>SUM(K67:W67)-$N67</f>
        <v/>
      </c>
      <c r="AM67" s="22">
        <f>SUM(N67:Z67)-$N67</f>
        <v/>
      </c>
      <c r="AN67" s="56" t="n"/>
      <c r="AO67" s="339">
        <f>SUM(AC67:AE67)+SUM(R67:Z67)</f>
        <v/>
      </c>
      <c r="AP67" s="339">
        <f>SUM(AC67:AH67)+SUM(U67:Z67)</f>
        <v/>
      </c>
    </row>
    <row r="68" ht="15.75" customHeight="1" s="393" thickBot="1">
      <c r="A68" s="14" t="inlineStr">
        <is>
          <t>Finance Costs</t>
        </is>
      </c>
      <c r="B68" s="64" t="n">
        <v>355.6</v>
      </c>
      <c r="C68" s="64" t="n">
        <v>382.15</v>
      </c>
      <c r="D68" s="64" t="n">
        <v>494.51</v>
      </c>
      <c r="E68" s="64" t="n">
        <v>424.02</v>
      </c>
      <c r="F68" s="64" t="n">
        <v>451.65</v>
      </c>
      <c r="G68" s="64" t="n">
        <v>545.4</v>
      </c>
      <c r="H68" s="64" t="n">
        <v>1075.45</v>
      </c>
      <c r="I68" s="64" t="n">
        <v>326.4</v>
      </c>
      <c r="J68" s="64" t="n">
        <v>166.53</v>
      </c>
      <c r="K68" s="64" t="n">
        <v>342.5</v>
      </c>
      <c r="L68" s="64" t="n">
        <v>281.9</v>
      </c>
      <c r="M68" s="64" t="n">
        <v>314.79</v>
      </c>
      <c r="N68" s="22">
        <f>SUM(B68:M68)</f>
        <v/>
      </c>
      <c r="O68" s="11">
        <f>SUMIF('Group TB '!$R:$R,'GROUP TOTALS MONTHLY P&amp;L'!$A68,'Group TB '!C:C)</f>
        <v/>
      </c>
      <c r="P68" s="11">
        <f>SUMIF('Group TB '!$R:$R,'GROUP TOTALS MONTHLY P&amp;L'!$A68,'Group TB '!D:D)</f>
        <v/>
      </c>
      <c r="Q68" s="11">
        <f>SUMIF('Group TB '!$R:$R,'GROUP TOTALS MONTHLY P&amp;L'!$A68,'Group TB '!E:E)</f>
        <v/>
      </c>
      <c r="R68" s="11">
        <f>SUMIF('Group TB '!$R:$R,'GROUP TOTALS MONTHLY P&amp;L'!$A68,'Group TB '!F:F)</f>
        <v/>
      </c>
      <c r="S68" s="11">
        <f>SUMIF('Group TB '!$R:$R,'GROUP TOTALS MONTHLY P&amp;L'!$A68,'Group TB '!G:G)</f>
        <v/>
      </c>
      <c r="T68" s="11">
        <f>SUMIF('Group TB '!$R:$R,'GROUP TOTALS MONTHLY P&amp;L'!$A68,'Group TB '!H:H)</f>
        <v/>
      </c>
      <c r="U68" s="11">
        <f>SUMIF('Group TB '!$R:$R,'GROUP TOTALS MONTHLY P&amp;L'!$A68,'Group TB '!I:I)</f>
        <v/>
      </c>
      <c r="V68" s="51">
        <f>'KNL GROUP P&amp;L'!V68+'CCL GROUP P&amp;L'!V68+'YBHN GROUP P&amp;L'!V68+'YBN Group P&amp;L'!V68+'HAB P&amp;L'!V68+'Moe2 P&amp;L'!V68</f>
        <v/>
      </c>
      <c r="W68" s="51">
        <f>'KNL GROUP P&amp;L'!W68+'CCL GROUP P&amp;L'!W68+'YBHN GROUP P&amp;L'!W68+'YBN Group P&amp;L'!W68+'HAB P&amp;L'!W68+'Moe2 P&amp;L'!W68</f>
        <v/>
      </c>
      <c r="X68" s="51">
        <f>'KNL GROUP P&amp;L'!X68+'CCL GROUP P&amp;L'!X68+'YBHN GROUP P&amp;L'!X68+'YBN Group P&amp;L'!X68+'HAB P&amp;L'!X68+'Moe2 P&amp;L'!X68</f>
        <v/>
      </c>
      <c r="Y68" s="51">
        <f>'KNL GROUP P&amp;L'!Y68+'CCL GROUP P&amp;L'!Y68+'YBHN GROUP P&amp;L'!Y68+'YBN Group P&amp;L'!Y68+'HAB P&amp;L'!Y68+'Moe2 P&amp;L'!Y68</f>
        <v/>
      </c>
      <c r="Z68" s="51">
        <f>'KNL GROUP P&amp;L'!Z68+'CCL GROUP P&amp;L'!Z68+'YBHN GROUP P&amp;L'!Z68+'YBN Group P&amp;L'!Z68+'HAB P&amp;L'!Z68+'Moe2 P&amp;L'!Z68</f>
        <v/>
      </c>
      <c r="AA68" s="22">
        <f>SUM(O68:U68)</f>
        <v/>
      </c>
      <c r="AB68" s="97">
        <f>SUM(O68:Z68)</f>
        <v/>
      </c>
      <c r="AC68" s="51">
        <f>'KNL GROUP P&amp;L'!AC68+'CCL GROUP P&amp;L'!AC68+'YBHN GROUP P&amp;L'!AC68+'YBN Group P&amp;L'!AC68+'HAB P&amp;L'!AC68+'Moe2 P&amp;L'!AC68</f>
        <v/>
      </c>
      <c r="AD68" s="51">
        <f>'KNL GROUP P&amp;L'!AD68+'CCL GROUP P&amp;L'!AD68+'YBHN GROUP P&amp;L'!AD68+'YBN Group P&amp;L'!AD68+'HAB P&amp;L'!AD68+'Moe2 P&amp;L'!AD68</f>
        <v/>
      </c>
      <c r="AE68" s="51">
        <f>'KNL GROUP P&amp;L'!AE68+'CCL GROUP P&amp;L'!AE68+'YBHN GROUP P&amp;L'!AE68+'YBN Group P&amp;L'!AE68+'HAB P&amp;L'!AE68+'Moe2 P&amp;L'!AE68</f>
        <v/>
      </c>
      <c r="AF68" s="51">
        <f>'KNL GROUP P&amp;L'!AF68+'CCL GROUP P&amp;L'!AF68+'YBHN GROUP P&amp;L'!AF68+'YBN Group P&amp;L'!AF68+'HAB P&amp;L'!AF68+'Moe2 P&amp;L'!AF68</f>
        <v/>
      </c>
      <c r="AG68" s="51">
        <f>'KNL GROUP P&amp;L'!AG68+'CCL GROUP P&amp;L'!AG68+'YBHN GROUP P&amp;L'!AG68+'YBN Group P&amp;L'!AG68+'HAB P&amp;L'!AG68+'Moe2 P&amp;L'!AG68</f>
        <v/>
      </c>
      <c r="AH68" s="51">
        <f>'KNL GROUP P&amp;L'!AH68+'CCL GROUP P&amp;L'!AH68+'YBHN GROUP P&amp;L'!AH68+'YBN Group P&amp;L'!AH68+'HAB P&amp;L'!AH68+'Moe2 P&amp;L'!AH68</f>
        <v/>
      </c>
      <c r="AJ68" s="22">
        <f>SUM(E68:Q68)-$N68</f>
        <v/>
      </c>
      <c r="AK68" s="22">
        <f>SUM(H68:T68)-$N68</f>
        <v/>
      </c>
      <c r="AL68" s="22">
        <f>SUM(K68:W68)-$N68</f>
        <v/>
      </c>
      <c r="AM68" s="22">
        <f>SUM(N68:Z68)-$N68</f>
        <v/>
      </c>
      <c r="AN68" s="56" t="n"/>
      <c r="AO68" s="339">
        <f>SUM(AC68:AE68)+SUM(R68:Z68)</f>
        <v/>
      </c>
      <c r="AP68" s="339">
        <f>SUM(AC68:AH68)+SUM(U68:Z68)</f>
        <v/>
      </c>
    </row>
    <row r="69" ht="15.75" customHeight="1" s="393" thickBot="1">
      <c r="A69" s="13" t="inlineStr">
        <is>
          <t>Total Overheads</t>
        </is>
      </c>
      <c r="B69" s="65" t="n">
        <v>127479.33</v>
      </c>
      <c r="C69" s="65" t="n">
        <v>140605.39</v>
      </c>
      <c r="D69" s="65" t="n">
        <v>165696.69</v>
      </c>
      <c r="E69" s="65" t="n">
        <v>203725.6</v>
      </c>
      <c r="F69" s="65" t="n">
        <v>125065.98</v>
      </c>
      <c r="G69" s="65" t="n">
        <v>142071.87</v>
      </c>
      <c r="H69" s="65" t="n">
        <v>142712.62</v>
      </c>
      <c r="I69" s="65" t="n">
        <v>158334.06</v>
      </c>
      <c r="J69" s="65" t="n">
        <v>215286.34</v>
      </c>
      <c r="K69" s="65" t="n">
        <v>147961.99</v>
      </c>
      <c r="L69" s="65" t="n">
        <v>157533.37</v>
      </c>
      <c r="M69" s="65" t="n">
        <v>488946.03</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SUM(O69:U69)</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340">
        <f>SUM(AO53:AO68)</f>
        <v/>
      </c>
      <c r="AP69" s="340">
        <f>SUM(AP53:AP68)</f>
        <v/>
      </c>
    </row>
    <row r="70" ht="15.75" customHeight="1" s="393">
      <c r="A70" s="17" t="inlineStr">
        <is>
          <t>EBITDA</t>
        </is>
      </c>
      <c r="B70" s="18" t="n">
        <v>141740.61</v>
      </c>
      <c r="C70" s="18" t="n">
        <v>161261.61</v>
      </c>
      <c r="D70" s="18" t="n">
        <v>312669.7000000001</v>
      </c>
      <c r="E70" s="18" t="n">
        <v>104412.3299999997</v>
      </c>
      <c r="F70" s="18" t="n">
        <v>72948.60000000011</v>
      </c>
      <c r="G70" s="18" t="n">
        <v>198388.9600000001</v>
      </c>
      <c r="H70" s="18" t="n">
        <v>475618.0999999997</v>
      </c>
      <c r="I70" s="18" t="n">
        <v>-16824.51000000004</v>
      </c>
      <c r="J70" s="18" t="n">
        <v>-96262.10999999993</v>
      </c>
      <c r="K70" s="18" t="n">
        <v>-10399.62</v>
      </c>
      <c r="L70" s="18" t="n">
        <v>166737.3400000001</v>
      </c>
      <c r="M70" s="18" t="n">
        <v>47760.69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I70" s="35" t="n"/>
      <c r="AJ70" s="18">
        <f>AJ50-AJ69</f>
        <v/>
      </c>
      <c r="AK70" s="18">
        <f>AK50-AK69</f>
        <v/>
      </c>
      <c r="AL70" s="18">
        <f>AL50-AL69</f>
        <v/>
      </c>
      <c r="AM70" s="18">
        <f>AM50-AM69</f>
        <v/>
      </c>
      <c r="AN70" s="35" t="n"/>
      <c r="AO70" s="343" t="inlineStr">
        <is>
          <t>NOT COMPLETED</t>
        </is>
      </c>
      <c r="AP70" s="344" t="n"/>
    </row>
    <row r="71">
      <c r="A71" s="8" t="inlineStr">
        <is>
          <t>Exceptional Add Backs</t>
        </is>
      </c>
      <c r="B71" s="61" t="n"/>
      <c r="C71" s="61" t="n"/>
      <c r="D71" s="61" t="n"/>
      <c r="E71" s="61" t="n"/>
      <c r="F71" s="61" t="n"/>
      <c r="G71" s="61" t="n"/>
      <c r="H71" s="61" t="n"/>
      <c r="I71" s="61" t="n"/>
      <c r="J71" s="61" t="n"/>
      <c r="K71" s="61" t="n"/>
      <c r="L71" s="61" t="n"/>
      <c r="M71" s="61" t="n"/>
      <c r="N71" s="22">
        <f>SUM(B71:M71)</f>
        <v/>
      </c>
      <c r="V71" s="48" t="n"/>
      <c r="W71" s="48" t="n"/>
      <c r="X71" s="48" t="n"/>
      <c r="Y71" s="48" t="n"/>
      <c r="Z71" s="48" t="n"/>
      <c r="AA71" s="22">
        <f>SUM(O71:U71)</f>
        <v/>
      </c>
      <c r="AB71" s="35" t="n"/>
      <c r="AC71" s="48" t="n"/>
      <c r="AD71" s="48" t="n"/>
      <c r="AE71" s="48" t="n"/>
      <c r="AF71" s="48" t="n"/>
      <c r="AG71" s="48" t="n"/>
      <c r="AH71" s="48" t="n"/>
    </row>
    <row r="72">
      <c r="A72" s="14" t="inlineStr">
        <is>
          <t>Bonus - Attendance</t>
        </is>
      </c>
      <c r="B72" s="64" t="n"/>
      <c r="C72" s="64" t="n"/>
      <c r="D72" s="64" t="n"/>
      <c r="E72" s="64" t="n"/>
      <c r="F72" s="64" t="n"/>
      <c r="G72" s="64" t="n"/>
      <c r="H72" s="64" t="n">
        <v>23662</v>
      </c>
      <c r="I72" s="64" t="n">
        <v>278</v>
      </c>
      <c r="J72" s="64" t="n"/>
      <c r="K72" s="64" t="n"/>
      <c r="L72" s="64" t="n"/>
      <c r="M72" s="64" t="n"/>
      <c r="N72" s="22">
        <f>SUM(B72:M72)</f>
        <v/>
      </c>
      <c r="O72" s="11" t="n"/>
      <c r="P72" s="11" t="n"/>
      <c r="Q72" s="11" t="n"/>
      <c r="R72" s="11" t="n"/>
      <c r="S72" s="11" t="n"/>
      <c r="T72" s="11" t="n"/>
      <c r="U72" s="11" t="n"/>
      <c r="V72" s="51" t="n"/>
      <c r="W72" s="51" t="n"/>
      <c r="X72" s="51" t="n"/>
      <c r="Y72" s="51" t="n"/>
      <c r="Z72" s="51" t="n"/>
      <c r="AA72" s="22">
        <f>SUM(O72:U72)</f>
        <v/>
      </c>
      <c r="AB72" s="35" t="n"/>
      <c r="AC72" s="51" t="n"/>
      <c r="AD72" s="51" t="n"/>
      <c r="AE72" s="51" t="n"/>
      <c r="AF72" s="51" t="n"/>
      <c r="AG72" s="51" t="n"/>
      <c r="AH72" s="51" t="n"/>
    </row>
    <row r="73">
      <c r="A73" s="14" t="inlineStr">
        <is>
          <t>Bonus - General</t>
        </is>
      </c>
      <c r="B73" s="64" t="n">
        <v>300</v>
      </c>
      <c r="C73" s="64" t="n">
        <v>918</v>
      </c>
      <c r="D73" s="64" t="n">
        <v>518</v>
      </c>
      <c r="E73" s="64" t="n">
        <v>1618</v>
      </c>
      <c r="F73" s="64" t="n">
        <v>993</v>
      </c>
      <c r="G73" s="64" t="n">
        <v>1443</v>
      </c>
      <c r="H73" s="64" t="n">
        <v>4593</v>
      </c>
      <c r="I73" s="64" t="n">
        <v>900</v>
      </c>
      <c r="J73" s="64" t="n"/>
      <c r="K73" s="64" t="n"/>
      <c r="L73" s="64" t="n"/>
      <c r="M73" s="64" t="n"/>
      <c r="N73" s="22">
        <f>SUM(B73:M73)</f>
        <v/>
      </c>
      <c r="O73" s="11" t="n"/>
      <c r="P73" s="11" t="n"/>
      <c r="Q73" s="11" t="n"/>
      <c r="R73" s="11" t="n"/>
      <c r="S73" s="11" t="n"/>
      <c r="T73" s="11" t="n"/>
      <c r="U73" s="11" t="n"/>
      <c r="V73" s="51" t="n"/>
      <c r="W73" s="51" t="n"/>
      <c r="X73" s="51" t="n"/>
      <c r="Y73" s="51" t="n"/>
      <c r="Z73" s="51" t="n"/>
      <c r="AA73" s="22">
        <f>SUM(O73:U73)</f>
        <v/>
      </c>
      <c r="AB73" s="35" t="n"/>
      <c r="AC73" s="51" t="n"/>
      <c r="AD73" s="51" t="n"/>
      <c r="AE73" s="51" t="n"/>
      <c r="AF73" s="51" t="n"/>
      <c r="AG73" s="51" t="n"/>
      <c r="AH73" s="51" t="n"/>
      <c r="AJ73" s="332" t="inlineStr">
        <is>
          <t>Model assumptions 2027:</t>
        </is>
      </c>
    </row>
    <row r="74">
      <c r="A74" s="14" t="inlineStr">
        <is>
          <t>Bonus - Directors</t>
        </is>
      </c>
      <c r="B74" s="64" t="n">
        <v>24447</v>
      </c>
      <c r="C74" s="64" t="n">
        <v>24447</v>
      </c>
      <c r="D74" s="64" t="n">
        <v>24447</v>
      </c>
      <c r="E74" s="64" t="n">
        <v>24446</v>
      </c>
      <c r="F74" s="64" t="n">
        <v>24446</v>
      </c>
      <c r="G74" s="64" t="n">
        <v>42271</v>
      </c>
      <c r="H74" s="64" t="n">
        <v>33516</v>
      </c>
      <c r="I74" s="64" t="n">
        <v>51026</v>
      </c>
      <c r="J74" s="64" t="n">
        <v>42272</v>
      </c>
      <c r="K74" s="64" t="n">
        <v>42271</v>
      </c>
      <c r="L74" s="64" t="n">
        <v>42271</v>
      </c>
      <c r="M74" s="64" t="n">
        <v>341213</v>
      </c>
      <c r="N74" s="22">
        <f>SUM(B74:M74)</f>
        <v/>
      </c>
      <c r="O74" s="11" t="n"/>
      <c r="P74" s="11" t="n"/>
      <c r="Q74" s="11" t="n"/>
      <c r="R74" s="11" t="n"/>
      <c r="S74" s="11" t="n"/>
      <c r="T74" s="11" t="n"/>
      <c r="U74" s="11" t="n"/>
      <c r="V74" s="51" t="n"/>
      <c r="W74" s="51" t="n"/>
      <c r="X74" s="51" t="n"/>
      <c r="Y74" s="51" t="n"/>
      <c r="Z74" s="51" t="n"/>
      <c r="AA74" s="22">
        <f>SUM(O74:U74)</f>
        <v/>
      </c>
      <c r="AC74" s="51" t="n"/>
      <c r="AD74" s="51" t="n"/>
      <c r="AE74" s="51" t="n"/>
      <c r="AF74" s="51" t="n"/>
      <c r="AG74" s="51" t="n"/>
      <c r="AH74" s="51" t="n"/>
      <c r="AJ74" t="inlineStr">
        <is>
          <t>Salary Uplift</t>
        </is>
      </c>
      <c r="AL74" s="446" t="n">
        <v>0.05</v>
      </c>
      <c r="AM74" s="331">
        <f>1+AL74</f>
        <v/>
      </c>
    </row>
    <row r="75">
      <c r="A75" s="14" t="inlineStr">
        <is>
          <t>Bonus - Performance</t>
        </is>
      </c>
      <c r="B75" s="64" t="n"/>
      <c r="C75" s="64" t="n"/>
      <c r="D75" s="64" t="n"/>
      <c r="E75" s="64" t="n">
        <v>35000</v>
      </c>
      <c r="F75" s="64" t="n"/>
      <c r="G75" s="64" t="n"/>
      <c r="H75" s="64" t="n"/>
      <c r="I75" s="64" t="n"/>
      <c r="J75" s="64" t="n">
        <v>17241</v>
      </c>
      <c r="K75" s="64" t="n"/>
      <c r="L75" s="64" t="n"/>
      <c r="M75" s="64" t="n"/>
      <c r="N75" s="22">
        <f>SUM(B75:M75)</f>
        <v/>
      </c>
      <c r="O75" s="11" t="n"/>
      <c r="P75" s="11" t="n"/>
      <c r="Q75" s="11" t="n"/>
      <c r="R75" s="11" t="n"/>
      <c r="S75" s="11" t="n"/>
      <c r="T75" s="11" t="n"/>
      <c r="U75" s="11" t="n"/>
      <c r="V75" s="51" t="n"/>
      <c r="W75" s="51" t="n"/>
      <c r="X75" s="51" t="n"/>
      <c r="Y75" s="51" t="n"/>
      <c r="Z75" s="51" t="n"/>
      <c r="AA75" s="22">
        <f>SUM(O75:U75)</f>
        <v/>
      </c>
      <c r="AC75" s="51" t="n"/>
      <c r="AD75" s="51" t="n"/>
      <c r="AE75" s="51" t="n"/>
      <c r="AF75" s="51" t="n"/>
      <c r="AG75" s="51" t="n"/>
      <c r="AH75" s="51" t="n"/>
      <c r="AJ75" t="inlineStr">
        <is>
          <t>Fee uplift</t>
        </is>
      </c>
      <c r="AL75" s="446" t="n">
        <v>0.07000000000000001</v>
      </c>
      <c r="AM75" s="331">
        <f>AL75+1</f>
        <v/>
      </c>
    </row>
    <row r="76">
      <c r="A76" s="14" t="inlineStr">
        <is>
          <t>PILON</t>
        </is>
      </c>
      <c r="B76" s="64" t="n">
        <v>3148</v>
      </c>
      <c r="C76" s="64" t="n"/>
      <c r="D76" s="64" t="n">
        <v>933</v>
      </c>
      <c r="E76" s="64" t="n">
        <v>22819</v>
      </c>
      <c r="F76" s="64" t="n">
        <v>400</v>
      </c>
      <c r="G76" s="64" t="n"/>
      <c r="H76" s="64" t="n"/>
      <c r="I76" s="64" t="n"/>
      <c r="J76" s="64" t="n">
        <v>14086</v>
      </c>
      <c r="K76" s="64" t="n"/>
      <c r="L76" s="64" t="n"/>
      <c r="M76" s="64" t="n"/>
      <c r="N76" s="22">
        <f>SUM(B76:M76)</f>
        <v/>
      </c>
      <c r="O76" s="11" t="n"/>
      <c r="P76" s="11" t="n"/>
      <c r="Q76" s="11" t="n"/>
      <c r="R76" s="11" t="n"/>
      <c r="S76" s="11" t="n"/>
      <c r="T76" s="11" t="n"/>
      <c r="U76" s="11" t="n"/>
      <c r="V76" s="51" t="n"/>
      <c r="W76" s="51" t="n"/>
      <c r="X76" s="51" t="n"/>
      <c r="Y76" s="51" t="n"/>
      <c r="Z76" s="51" t="n"/>
      <c r="AA76" s="22">
        <f>SUM(O76:U76)</f>
        <v/>
      </c>
      <c r="AC76" s="51" t="n"/>
      <c r="AD76" s="51" t="n"/>
      <c r="AE76" s="51" t="n"/>
      <c r="AF76" s="51" t="n"/>
      <c r="AG76" s="51" t="n"/>
      <c r="AH76" s="51" t="n"/>
      <c r="AJ76" t="inlineStr">
        <is>
          <t>Monthly volume growth</t>
        </is>
      </c>
      <c r="AL76" s="446" t="n">
        <v>0.01</v>
      </c>
      <c r="AM76" s="331">
        <f>AL76+1</f>
        <v/>
      </c>
    </row>
    <row r="77">
      <c r="A77" s="14" t="inlineStr">
        <is>
          <t>All Staff Party</t>
        </is>
      </c>
      <c r="B77" s="64" t="n"/>
      <c r="C77" s="64" t="n"/>
      <c r="D77" s="64" t="n"/>
      <c r="E77" s="64" t="n"/>
      <c r="F77" s="64" t="n"/>
      <c r="G77" s="64" t="n"/>
      <c r="H77" s="64" t="n"/>
      <c r="I77" s="64" t="n">
        <v>769.91</v>
      </c>
      <c r="J77" s="64" t="n">
        <v>16814</v>
      </c>
      <c r="K77" s="64" t="n"/>
      <c r="L77" s="64" t="n"/>
      <c r="M77" s="64" t="n"/>
      <c r="N77" s="22">
        <f>SUM(B77:M77)</f>
        <v/>
      </c>
      <c r="O77" s="11" t="n"/>
      <c r="P77" s="11" t="n"/>
      <c r="Q77" s="11" t="n"/>
      <c r="R77" s="11" t="n"/>
      <c r="S77" s="11" t="n"/>
      <c r="T77" s="11" t="n"/>
      <c r="U77" s="11" t="n"/>
      <c r="V77" s="51" t="n"/>
      <c r="W77" s="51" t="n"/>
      <c r="X77" s="51" t="n"/>
      <c r="Y77" s="51" t="n"/>
      <c r="Z77" s="51" t="n"/>
      <c r="AA77" s="22">
        <f>SUM(O77:U77)</f>
        <v/>
      </c>
      <c r="AC77" s="51" t="n"/>
      <c r="AD77" s="51" t="n"/>
      <c r="AE77" s="51" t="n"/>
      <c r="AF77" s="51" t="n"/>
      <c r="AG77" s="51" t="n"/>
      <c r="AH77" s="51" t="n"/>
      <c r="AJ77" t="inlineStr">
        <is>
          <t>Easter fallback</t>
        </is>
      </c>
      <c r="AL77" s="446" t="n">
        <v>0.04</v>
      </c>
      <c r="AM77" s="331">
        <f>AL77+1</f>
        <v/>
      </c>
    </row>
    <row r="78">
      <c r="A78" s="14" t="inlineStr">
        <is>
          <t>HS Relaunch</t>
        </is>
      </c>
      <c r="B78" s="64" t="n"/>
      <c r="C78" s="64" t="n"/>
      <c r="D78" s="64" t="n"/>
      <c r="E78" s="64" t="n"/>
      <c r="F78" s="64" t="n"/>
      <c r="G78" s="64" t="n">
        <v>8439.74</v>
      </c>
      <c r="H78" s="64" t="n">
        <v>233.52</v>
      </c>
      <c r="I78" s="64" t="n">
        <v>795.67</v>
      </c>
      <c r="J78" s="64" t="n">
        <v>111.91</v>
      </c>
      <c r="K78" s="64" t="n"/>
      <c r="L78" s="64" t="n"/>
      <c r="M78" s="64" t="n"/>
      <c r="N78" s="22">
        <f>SUM(B78:M78)</f>
        <v/>
      </c>
      <c r="O78" s="11" t="n"/>
      <c r="P78" s="11" t="n"/>
      <c r="Q78" s="11" t="n"/>
      <c r="R78" s="11" t="n"/>
      <c r="S78" s="11" t="n"/>
      <c r="T78" s="11" t="n"/>
      <c r="U78" s="11" t="n"/>
      <c r="V78" s="51" t="n"/>
      <c r="W78" s="51" t="n"/>
      <c r="X78" s="51" t="n"/>
      <c r="Y78" s="51" t="n"/>
      <c r="Z78" s="51" t="n"/>
      <c r="AA78" s="22">
        <f>SUM(O78:U78)</f>
        <v/>
      </c>
      <c r="AC78" s="51" t="n"/>
      <c r="AD78" s="51" t="n"/>
      <c r="AE78" s="51" t="n"/>
      <c r="AF78" s="51" t="n"/>
      <c r="AG78" s="51" t="n"/>
      <c r="AH78" s="51" t="n"/>
      <c r="AJ78" t="inlineStr">
        <is>
          <t>Inflation</t>
        </is>
      </c>
      <c r="AL78" s="446" t="n">
        <v>0.06</v>
      </c>
      <c r="AM78" s="331">
        <f>AL78+1</f>
        <v/>
      </c>
    </row>
    <row r="79">
      <c r="A79" s="14" t="inlineStr">
        <is>
          <t>Tech refresh - Netteam</t>
        </is>
      </c>
      <c r="B79" s="64" t="n"/>
      <c r="C79" s="64" t="n"/>
      <c r="D79" s="64" t="n"/>
      <c r="E79" s="64" t="n"/>
      <c r="F79" s="64" t="n"/>
      <c r="G79" s="64" t="n"/>
      <c r="H79" s="64" t="n"/>
      <c r="I79" s="64" t="n">
        <v>1662</v>
      </c>
      <c r="J79" s="64" t="n">
        <v>5820</v>
      </c>
      <c r="K79" s="64" t="n"/>
      <c r="L79" s="64" t="n"/>
      <c r="M79" s="64" t="n"/>
      <c r="N79" s="22">
        <f>SUM(B79:M79)</f>
        <v/>
      </c>
      <c r="O79" s="11" t="n"/>
      <c r="P79" s="11" t="n"/>
      <c r="Q79" s="11" t="n"/>
      <c r="R79" s="11" t="n"/>
      <c r="S79" s="11" t="n"/>
      <c r="T79" s="11" t="n"/>
      <c r="U79" s="11" t="n"/>
      <c r="V79" s="51" t="n"/>
      <c r="W79" s="51" t="n"/>
      <c r="X79" s="51" t="n"/>
      <c r="Y79" s="51" t="n"/>
      <c r="Z79" s="51" t="n"/>
      <c r="AA79" s="22">
        <f>SUM(O79:U79)</f>
        <v/>
      </c>
      <c r="AC79" s="51" t="n"/>
      <c r="AD79" s="51" t="n"/>
      <c r="AE79" s="51" t="n"/>
      <c r="AF79" s="51" t="n"/>
      <c r="AG79" s="51" t="n"/>
      <c r="AH79" s="51" t="n"/>
    </row>
    <row r="80" ht="15.75" customHeight="1" s="393" thickBot="1">
      <c r="A80" s="14" t="n"/>
      <c r="B80" s="64" t="n"/>
      <c r="C80" s="64" t="n"/>
      <c r="D80" s="64" t="n"/>
      <c r="E80" s="64" t="n"/>
      <c r="F80" s="64" t="n"/>
      <c r="G80" s="64" t="n"/>
      <c r="H80" s="64" t="n"/>
      <c r="I80" s="64" t="n"/>
      <c r="J80" s="64" t="n"/>
      <c r="K80" s="64" t="n"/>
      <c r="L80" s="64" t="n"/>
      <c r="M80" s="64" t="n"/>
      <c r="N80" s="22">
        <f>SUM(B80:M80)</f>
        <v/>
      </c>
      <c r="O80" s="11" t="n"/>
      <c r="P80" s="11" t="n"/>
      <c r="Q80" s="11" t="n"/>
      <c r="R80" s="11" t="n"/>
      <c r="S80" s="11" t="n"/>
      <c r="T80" s="11" t="n"/>
      <c r="U80" s="11" t="n"/>
      <c r="V80" s="51" t="n"/>
      <c r="W80" s="51" t="n"/>
      <c r="X80" s="51" t="n"/>
      <c r="Y80" s="51" t="n"/>
      <c r="Z80" s="51" t="n"/>
      <c r="AA80" s="22">
        <f>SUM(O80:U80)</f>
        <v/>
      </c>
      <c r="AC80" s="51" t="n"/>
      <c r="AD80" s="51" t="n"/>
      <c r="AE80" s="51" t="n"/>
      <c r="AF80" s="51" t="n"/>
      <c r="AG80" s="51" t="n"/>
      <c r="AH80" s="51" t="n"/>
    </row>
    <row r="81" ht="15.75" customHeight="1" s="393" thickBot="1">
      <c r="A81" s="39" t="n"/>
      <c r="B81" s="40" t="n">
        <v>169635.61</v>
      </c>
      <c r="C81" s="40" t="n">
        <v>186626.61</v>
      </c>
      <c r="D81" s="40" t="n">
        <v>338567.7000000001</v>
      </c>
      <c r="E81" s="40" t="n">
        <v>188295.3299999997</v>
      </c>
      <c r="F81" s="40" t="n">
        <v>98787.60000000011</v>
      </c>
      <c r="G81" s="40" t="n">
        <v>250542.7</v>
      </c>
      <c r="H81" s="40" t="n">
        <v>537622.62</v>
      </c>
      <c r="I81" s="40" t="n">
        <v>38607.06999999996</v>
      </c>
      <c r="J81" s="40" t="n">
        <v>82.80000000007567</v>
      </c>
      <c r="K81" s="40" t="n">
        <v>31871.38</v>
      </c>
      <c r="L81" s="40" t="n">
        <v>209008.3400000001</v>
      </c>
      <c r="M81" s="40" t="n">
        <v>388973.69</v>
      </c>
      <c r="N81" s="40">
        <f>SUM(B81:M81)</f>
        <v/>
      </c>
      <c r="O81" s="40">
        <f>O70+SUM(O72:O80)</f>
        <v/>
      </c>
      <c r="P81" s="40">
        <f>P70+SUM(P72:P80)</f>
        <v/>
      </c>
      <c r="Q81" s="40">
        <f>Q70+SUM(Q72:Q80)</f>
        <v/>
      </c>
      <c r="R81" s="40">
        <f>R70+SUM(R72:R80)</f>
        <v/>
      </c>
      <c r="S81" s="40">
        <f>S70+SUM(S72:S80)</f>
        <v/>
      </c>
      <c r="T81" s="40">
        <f>T70+SUM(T72:T80)</f>
        <v/>
      </c>
      <c r="U81" s="40">
        <f>U70+SUM(U72:U80)</f>
        <v/>
      </c>
      <c r="V81" s="40">
        <f>V70+SUM(V72:V80)</f>
        <v/>
      </c>
      <c r="W81" s="40">
        <f>W70+SUM(W72:W80)</f>
        <v/>
      </c>
      <c r="X81" s="40">
        <f>X70+SUM(X72:X80)</f>
        <v/>
      </c>
      <c r="Y81" s="40">
        <f>Y70+SUM(Y72:Y80)</f>
        <v/>
      </c>
      <c r="Z81" s="40">
        <f>Z70+SUM(Z72:Z80)</f>
        <v/>
      </c>
      <c r="AA81" s="40">
        <f>AA70+SUM(AA72:AA80)</f>
        <v/>
      </c>
      <c r="AC81" s="40" t="n"/>
      <c r="AD81" s="40" t="n"/>
      <c r="AE81" s="40" t="n"/>
      <c r="AF81" s="40" t="n"/>
      <c r="AG81" s="40" t="n"/>
      <c r="AH81" s="40" t="n"/>
    </row>
    <row r="82">
      <c r="A82" s="6" t="n"/>
    </row>
    <row r="85">
      <c r="Q85" s="447" t="n"/>
    </row>
    <row r="88">
      <c r="A88" s="6" t="inlineStr">
        <is>
          <t>Memo</t>
        </is>
      </c>
      <c r="B88" s="61" t="n"/>
      <c r="C88" s="61" t="n"/>
      <c r="D88" s="61" t="n"/>
      <c r="E88" s="61" t="n"/>
      <c r="F88" s="61" t="n"/>
      <c r="G88" s="61" t="n"/>
      <c r="H88" s="61" t="n"/>
      <c r="I88" s="61" t="n"/>
      <c r="J88" s="61" t="n"/>
      <c r="K88" s="61" t="n"/>
      <c r="L88" s="61" t="n"/>
      <c r="M88" s="61" t="n"/>
    </row>
    <row r="89">
      <c r="A89" s="14" t="inlineStr">
        <is>
          <t>Direct - Sales</t>
        </is>
      </c>
      <c r="B89" s="61" t="n">
        <v>862528.02</v>
      </c>
      <c r="C89" s="61" t="n">
        <v>903324.04</v>
      </c>
      <c r="D89" s="61" t="n">
        <v>1073545.98</v>
      </c>
      <c r="E89" s="61" t="n">
        <v>965821.7599999998</v>
      </c>
      <c r="F89" s="61" t="n">
        <v>855896.3400000001</v>
      </c>
      <c r="G89" s="61" t="n">
        <v>981911.0700000001</v>
      </c>
      <c r="H89" s="61" t="n">
        <v>1289179.55</v>
      </c>
      <c r="I89" s="61" t="n">
        <v>764775.12</v>
      </c>
      <c r="J89" s="61" t="n">
        <v>762931.3199999999</v>
      </c>
      <c r="K89" s="61" t="n">
        <v>796366.03</v>
      </c>
      <c r="L89" s="61" t="n">
        <v>947551</v>
      </c>
      <c r="M89" s="61" t="n">
        <v>1168237.96</v>
      </c>
      <c r="O89" s="4">
        <f>-SUMIF('Group TB '!$T:$T,'GROUP TOTALS MONTHLY P&amp;L'!$A89,'Group TB '!C:C)</f>
        <v/>
      </c>
      <c r="P89" s="4">
        <f>-SUMIF('Group TB '!$T:$T,'GROUP TOTALS MONTHLY P&amp;L'!$A89,'Group TB '!D:D)</f>
        <v/>
      </c>
      <c r="Q89" s="4">
        <f>-SUMIF('Group TB '!$T:$T,'GROUP TOTALS MONTHLY P&amp;L'!$A89,'Group TB '!E:E)</f>
        <v/>
      </c>
      <c r="R89" s="4">
        <f>-SUMIF('Group TB '!$T:$T,'GROUP TOTALS MONTHLY P&amp;L'!$A89,'Group TB '!F:F)</f>
        <v/>
      </c>
      <c r="S89" s="4">
        <f>-SUMIF('Group TB '!$T:$T,'GROUP TOTALS MONTHLY P&amp;L'!$A89,'Group TB '!G:G)</f>
        <v/>
      </c>
      <c r="T89" s="4">
        <f>-SUMIF('Group TB '!$T:$T,'GROUP TOTALS MONTHLY P&amp;L'!$A89,'Group TB '!H:H)</f>
        <v/>
      </c>
      <c r="U89" s="4">
        <f>-SUMIF('Group TB '!$T:$T,'GROUP TOTALS MONTHLY P&amp;L'!$A89,'Group TB '!I:I)</f>
        <v/>
      </c>
      <c r="V89" s="4">
        <f>-SUMIF('Group TB '!$T:$T,'GROUP TOTALS MONTHLY P&amp;L'!$A89,'Group TB '!J:J)</f>
        <v/>
      </c>
      <c r="W89" s="4">
        <f>-SUMIF('Group TB '!$T:$T,'GROUP TOTALS MONTHLY P&amp;L'!$A89,'Group TB '!K:K)</f>
        <v/>
      </c>
      <c r="X89" s="4">
        <f>-SUMIF('Group TB '!$T:$T,'GROUP TOTALS MONTHLY P&amp;L'!$A89,'Group TB '!L:L)</f>
        <v/>
      </c>
      <c r="Y89" s="4">
        <f>-SUMIF('Group TB '!$T:$T,'GROUP TOTALS MONTHLY P&amp;L'!$A89,'Group TB '!M:M)</f>
        <v/>
      </c>
      <c r="Z89" s="4">
        <f>-SUMIF('Group TB '!$T:$T,'GROUP TOTALS MONTHLY P&amp;L'!$A89,'Group TB '!N:N)</f>
        <v/>
      </c>
    </row>
    <row r="90">
      <c r="A90" s="14" t="inlineStr">
        <is>
          <t>Direct - Staff Cost</t>
        </is>
      </c>
      <c r="B90" s="61" t="n">
        <v>-453315.68</v>
      </c>
      <c r="C90" s="61" t="n">
        <v>-457131.66</v>
      </c>
      <c r="D90" s="61" t="n">
        <v>-450046.64</v>
      </c>
      <c r="E90" s="61" t="n">
        <v>-513439.7500000001</v>
      </c>
      <c r="F90" s="61" t="n">
        <v>-520315.8300000001</v>
      </c>
      <c r="G90" s="61" t="n">
        <v>-500062.94</v>
      </c>
      <c r="H90" s="61" t="n">
        <v>-540450.8400000001</v>
      </c>
      <c r="I90" s="61" t="n">
        <v>-494870.5800000001</v>
      </c>
      <c r="J90" s="61" t="n">
        <v>-523267.4399999999</v>
      </c>
      <c r="K90" s="61" t="n">
        <v>-528710.3</v>
      </c>
      <c r="L90" s="61" t="n">
        <v>-502447.01</v>
      </c>
      <c r="M90" s="61" t="n">
        <v>-516214.69</v>
      </c>
      <c r="O90" s="4">
        <f>-SUMIF('Group TB '!$T:$T,'GROUP TOTALS MONTHLY P&amp;L'!$A90,'Group TB '!C:C)</f>
        <v/>
      </c>
      <c r="P90" s="4">
        <f>-SUMIF('Group TB '!$T:$T,'GROUP TOTALS MONTHLY P&amp;L'!$A90,'Group TB '!D:D)</f>
        <v/>
      </c>
      <c r="Q90" s="4">
        <f>-SUMIF('Group TB '!$T:$T,'GROUP TOTALS MONTHLY P&amp;L'!$A90,'Group TB '!E:E)</f>
        <v/>
      </c>
      <c r="R90" s="4">
        <f>-SUMIF('Group TB '!$T:$T,'GROUP TOTALS MONTHLY P&amp;L'!$A90,'Group TB '!F:F)</f>
        <v/>
      </c>
      <c r="S90" s="4">
        <f>-SUMIF('Group TB '!$T:$T,'GROUP TOTALS MONTHLY P&amp;L'!$A90,'Group TB '!G:G)</f>
        <v/>
      </c>
      <c r="T90" s="4">
        <f>-SUMIF('Group TB '!$T:$T,'GROUP TOTALS MONTHLY P&amp;L'!$A90,'Group TB '!H:H)</f>
        <v/>
      </c>
      <c r="U90" s="4">
        <f>-SUMIF('Group TB '!$T:$T,'GROUP TOTALS MONTHLY P&amp;L'!$A90,'Group TB '!I:I)</f>
        <v/>
      </c>
      <c r="V90" s="4">
        <f>-SUMIF('Group TB '!$T:$T,'GROUP TOTALS MONTHLY P&amp;L'!$A90,'Group TB '!J:J)</f>
        <v/>
      </c>
      <c r="W90" s="4">
        <f>-SUMIF('Group TB '!$T:$T,'GROUP TOTALS MONTHLY P&amp;L'!$A90,'Group TB '!K:K)</f>
        <v/>
      </c>
      <c r="X90" s="4">
        <f>-SUMIF('Group TB '!$T:$T,'GROUP TOTALS MONTHLY P&amp;L'!$A90,'Group TB '!L:L)</f>
        <v/>
      </c>
      <c r="Y90" s="4">
        <f>-SUMIF('Group TB '!$T:$T,'GROUP TOTALS MONTHLY P&amp;L'!$A90,'Group TB '!M:M)</f>
        <v/>
      </c>
      <c r="Z90" s="4">
        <f>-SUMIF('Group TB '!$T:$T,'GROUP TOTALS MONTHLY P&amp;L'!$A90,'Group TB '!N:N)</f>
        <v/>
      </c>
    </row>
    <row r="91">
      <c r="A91" s="4" t="inlineStr">
        <is>
          <t>Direct - Childcare Cost</t>
        </is>
      </c>
      <c r="B91" s="61" t="n">
        <v>-35205.68</v>
      </c>
      <c r="C91" s="61" t="n">
        <v>-41585.37</v>
      </c>
      <c r="D91" s="61" t="n">
        <v>-35688.76</v>
      </c>
      <c r="E91" s="61" t="n">
        <v>-30859.64</v>
      </c>
      <c r="F91" s="61" t="n">
        <v>-40642.69000000001</v>
      </c>
      <c r="G91" s="61" t="n">
        <v>-40290.33000000001</v>
      </c>
      <c r="H91" s="61" t="n">
        <v>-38526.12</v>
      </c>
      <c r="I91" s="61" t="n">
        <v>-37931.38</v>
      </c>
      <c r="J91" s="61" t="n">
        <v>-36694.59000000001</v>
      </c>
      <c r="K91" s="61" t="n">
        <v>-39332.78</v>
      </c>
      <c r="L91" s="61" t="n">
        <v>-36711.58</v>
      </c>
      <c r="M91" s="61" t="n">
        <v>-28826.44</v>
      </c>
      <c r="O91" s="4">
        <f>-SUMIF('Group TB '!$T:$T,'GROUP TOTALS MONTHLY P&amp;L'!$A91,'Group TB '!C:C)</f>
        <v/>
      </c>
      <c r="P91" s="4">
        <f>-SUMIF('Group TB '!$T:$T,'GROUP TOTALS MONTHLY P&amp;L'!$A91,'Group TB '!D:D)</f>
        <v/>
      </c>
      <c r="Q91" s="4">
        <f>-SUMIF('Group TB '!$T:$T,'GROUP TOTALS MONTHLY P&amp;L'!$A91,'Group TB '!E:E)</f>
        <v/>
      </c>
      <c r="R91" s="4">
        <f>-SUMIF('Group TB '!$T:$T,'GROUP TOTALS MONTHLY P&amp;L'!$A91,'Group TB '!F:F)</f>
        <v/>
      </c>
      <c r="S91" s="4">
        <f>-SUMIF('Group TB '!$T:$T,'GROUP TOTALS MONTHLY P&amp;L'!$A91,'Group TB '!G:G)</f>
        <v/>
      </c>
      <c r="T91" s="4">
        <f>-SUMIF('Group TB '!$T:$T,'GROUP TOTALS MONTHLY P&amp;L'!$A91,'Group TB '!H:H)</f>
        <v/>
      </c>
      <c r="U91" s="4">
        <f>-SUMIF('Group TB '!$T:$T,'GROUP TOTALS MONTHLY P&amp;L'!$A91,'Group TB '!I:I)</f>
        <v/>
      </c>
      <c r="V91" s="4">
        <f>-SUMIF('Group TB '!$T:$T,'GROUP TOTALS MONTHLY P&amp;L'!$A91,'Group TB '!J:J)</f>
        <v/>
      </c>
      <c r="W91" s="4">
        <f>-SUMIF('Group TB '!$T:$T,'GROUP TOTALS MONTHLY P&amp;L'!$A91,'Group TB '!K:K)</f>
        <v/>
      </c>
      <c r="X91" s="4">
        <f>-SUMIF('Group TB '!$T:$T,'GROUP TOTALS MONTHLY P&amp;L'!$A91,'Group TB '!L:L)</f>
        <v/>
      </c>
      <c r="Y91" s="4">
        <f>-SUMIF('Group TB '!$T:$T,'GROUP TOTALS MONTHLY P&amp;L'!$A91,'Group TB '!M:M)</f>
        <v/>
      </c>
      <c r="Z91" s="4">
        <f>-SUMIF('Group TB '!$T:$T,'GROUP TOTALS MONTHLY P&amp;L'!$A91,'Group TB '!N:N)</f>
        <v/>
      </c>
    </row>
    <row r="92">
      <c r="A92" s="4" t="inlineStr">
        <is>
          <t>Direct - Premises &amp; Admin</t>
        </is>
      </c>
      <c r="B92" s="61" t="n">
        <v>-104786.72</v>
      </c>
      <c r="C92" s="61" t="n">
        <v>-102740.01</v>
      </c>
      <c r="D92" s="61" t="n">
        <v>-109444.19</v>
      </c>
      <c r="E92" s="61" t="n">
        <v>-113384.44</v>
      </c>
      <c r="F92" s="61" t="n">
        <v>-96923.24000000001</v>
      </c>
      <c r="G92" s="61" t="n">
        <v>-101096.97</v>
      </c>
      <c r="H92" s="61" t="n">
        <v>-91871.87000000002</v>
      </c>
      <c r="I92" s="61" t="n">
        <v>-90463.61</v>
      </c>
      <c r="J92" s="61" t="n">
        <v>-83945.06</v>
      </c>
      <c r="K92" s="61" t="n">
        <v>-90760.58000000002</v>
      </c>
      <c r="L92" s="61" t="n">
        <v>-84121.70000000001</v>
      </c>
      <c r="M92" s="61" t="n">
        <v>-86490.11</v>
      </c>
      <c r="O92" s="4">
        <f>-SUMIF('Group TB '!$T:$T,'GROUP TOTALS MONTHLY P&amp;L'!$A92,'Group TB '!C:C)</f>
        <v/>
      </c>
      <c r="P92" s="4">
        <f>-SUMIF('Group TB '!$T:$T,'GROUP TOTALS MONTHLY P&amp;L'!$A92,'Group TB '!D:D)</f>
        <v/>
      </c>
      <c r="Q92" s="4">
        <f>-SUMIF('Group TB '!$T:$T,'GROUP TOTALS MONTHLY P&amp;L'!$A92,'Group TB '!E:E)</f>
        <v/>
      </c>
      <c r="R92" s="4">
        <f>-SUMIF('Group TB '!$T:$T,'GROUP TOTALS MONTHLY P&amp;L'!$A92,'Group TB '!F:F)</f>
        <v/>
      </c>
      <c r="S92" s="4">
        <f>-SUMIF('Group TB '!$T:$T,'GROUP TOTALS MONTHLY P&amp;L'!$A92,'Group TB '!G:G)</f>
        <v/>
      </c>
      <c r="T92" s="4">
        <f>-SUMIF('Group TB '!$T:$T,'GROUP TOTALS MONTHLY P&amp;L'!$A92,'Group TB '!H:H)</f>
        <v/>
      </c>
      <c r="U92" s="4">
        <f>-SUMIF('Group TB '!$T:$T,'GROUP TOTALS MONTHLY P&amp;L'!$A92,'Group TB '!I:I)</f>
        <v/>
      </c>
      <c r="V92" s="4">
        <f>-SUMIF('Group TB '!$T:$T,'GROUP TOTALS MONTHLY P&amp;L'!$A92,'Group TB '!J:J)</f>
        <v/>
      </c>
      <c r="W92" s="4">
        <f>-SUMIF('Group TB '!$T:$T,'GROUP TOTALS MONTHLY P&amp;L'!$A92,'Group TB '!K:K)</f>
        <v/>
      </c>
      <c r="X92" s="4">
        <f>-SUMIF('Group TB '!$T:$T,'GROUP TOTALS MONTHLY P&amp;L'!$A92,'Group TB '!L:L)</f>
        <v/>
      </c>
      <c r="Y92" s="4">
        <f>-SUMIF('Group TB '!$T:$T,'GROUP TOTALS MONTHLY P&amp;L'!$A92,'Group TB '!M:M)</f>
        <v/>
      </c>
      <c r="Z92" s="4">
        <f>-SUMIF('Group TB '!$T:$T,'GROUP TOTALS MONTHLY P&amp;L'!$A92,'Group TB '!N:N)</f>
        <v/>
      </c>
    </row>
    <row r="93">
      <c r="A93" s="4" t="inlineStr">
        <is>
          <t>In-Direct - Staff Cost</t>
        </is>
      </c>
      <c r="B93" s="61" t="n">
        <v>-93611.44</v>
      </c>
      <c r="C93" s="61" t="n">
        <v>-96112.63999999998</v>
      </c>
      <c r="D93" s="61" t="n">
        <v>-95857.95999999999</v>
      </c>
      <c r="E93" s="61" t="n">
        <v>-156700.39</v>
      </c>
      <c r="F93" s="61" t="n">
        <v>-95895.40999999999</v>
      </c>
      <c r="G93" s="61" t="n">
        <v>-114717.56</v>
      </c>
      <c r="H93" s="61" t="n">
        <v>-114931.94</v>
      </c>
      <c r="I93" s="61" t="n">
        <v>-131353.52</v>
      </c>
      <c r="J93" s="61" t="n">
        <v>-154543.8</v>
      </c>
      <c r="K93" s="61" t="n">
        <v>-118297.07</v>
      </c>
      <c r="L93" s="61" t="n">
        <v>-125174.38</v>
      </c>
      <c r="M93" s="61" t="n">
        <v>-443091.7</v>
      </c>
      <c r="O93" s="4">
        <f>-SUMIF('Group TB '!$T:$T,'GROUP TOTALS MONTHLY P&amp;L'!$A93,'Group TB '!C:C)</f>
        <v/>
      </c>
      <c r="P93" s="4">
        <f>-SUMIF('Group TB '!$T:$T,'GROUP TOTALS MONTHLY P&amp;L'!$A93,'Group TB '!D:D)</f>
        <v/>
      </c>
      <c r="Q93" s="4">
        <f>-SUMIF('Group TB '!$T:$T,'GROUP TOTALS MONTHLY P&amp;L'!$A93,'Group TB '!E:E)</f>
        <v/>
      </c>
      <c r="R93" s="4">
        <f>-SUMIF('Group TB '!$T:$T,'GROUP TOTALS MONTHLY P&amp;L'!$A93,'Group TB '!F:F)</f>
        <v/>
      </c>
      <c r="S93" s="4">
        <f>-SUMIF('Group TB '!$T:$T,'GROUP TOTALS MONTHLY P&amp;L'!$A93,'Group TB '!G:G)</f>
        <v/>
      </c>
      <c r="T93" s="4">
        <f>-SUMIF('Group TB '!$T:$T,'GROUP TOTALS MONTHLY P&amp;L'!$A93,'Group TB '!H:H)</f>
        <v/>
      </c>
      <c r="U93" s="4">
        <f>-SUMIF('Group TB '!$T:$T,'GROUP TOTALS MONTHLY P&amp;L'!$A93,'Group TB '!I:I)</f>
        <v/>
      </c>
      <c r="V93" s="4">
        <f>-SUMIF('Group TB '!$T:$T,'GROUP TOTALS MONTHLY P&amp;L'!$A93,'Group TB '!J:J)</f>
        <v/>
      </c>
      <c r="W93" s="4">
        <f>-SUMIF('Group TB '!$T:$T,'GROUP TOTALS MONTHLY P&amp;L'!$A93,'Group TB '!K:K)</f>
        <v/>
      </c>
      <c r="X93" s="4">
        <f>-SUMIF('Group TB '!$T:$T,'GROUP TOTALS MONTHLY P&amp;L'!$A93,'Group TB '!L:L)</f>
        <v/>
      </c>
      <c r="Y93" s="4">
        <f>-SUMIF('Group TB '!$T:$T,'GROUP TOTALS MONTHLY P&amp;L'!$A93,'Group TB '!M:M)</f>
        <v/>
      </c>
      <c r="Z93" s="4">
        <f>-SUMIF('Group TB '!$T:$T,'GROUP TOTALS MONTHLY P&amp;L'!$A93,'Group TB '!N:N)</f>
        <v/>
      </c>
    </row>
    <row r="94">
      <c r="A94" s="4" t="inlineStr">
        <is>
          <t>In-Direct - Overheads</t>
        </is>
      </c>
      <c r="B94" s="61" t="n">
        <v>-33867.89</v>
      </c>
      <c r="C94" s="61" t="n">
        <v>-44492.75</v>
      </c>
      <c r="D94" s="61" t="n">
        <v>-69838.73</v>
      </c>
      <c r="E94" s="61" t="n">
        <v>-47025.21</v>
      </c>
      <c r="F94" s="61" t="n">
        <v>-29170.57</v>
      </c>
      <c r="G94" s="61" t="n">
        <v>-27354.31</v>
      </c>
      <c r="H94" s="61" t="n">
        <v>-27780.68</v>
      </c>
      <c r="I94" s="61" t="n">
        <v>-26980.54</v>
      </c>
      <c r="J94" s="61" t="n">
        <v>-60742.53999999999</v>
      </c>
      <c r="K94" s="61" t="n">
        <v>-29664.92</v>
      </c>
      <c r="L94" s="61" t="n">
        <v>-32358.99000000001</v>
      </c>
      <c r="M94" s="61" t="n">
        <v>-45854.33</v>
      </c>
      <c r="O94" s="4">
        <f>-SUMIF('Group TB '!$T:$T,'GROUP TOTALS MONTHLY P&amp;L'!$A94,'Group TB '!C:C)</f>
        <v/>
      </c>
      <c r="P94" s="4">
        <f>-SUMIF('Group TB '!$T:$T,'GROUP TOTALS MONTHLY P&amp;L'!$A94,'Group TB '!D:D)</f>
        <v/>
      </c>
      <c r="Q94" s="4">
        <f>-SUMIF('Group TB '!$T:$T,'GROUP TOTALS MONTHLY P&amp;L'!$A94,'Group TB '!E:E)</f>
        <v/>
      </c>
      <c r="R94" s="4">
        <f>-SUMIF('Group TB '!$T:$T,'GROUP TOTALS MONTHLY P&amp;L'!$A94,'Group TB '!F:F)</f>
        <v/>
      </c>
      <c r="S94" s="4">
        <f>-SUMIF('Group TB '!$T:$T,'GROUP TOTALS MONTHLY P&amp;L'!$A94,'Group TB '!G:G)</f>
        <v/>
      </c>
      <c r="T94" s="4">
        <f>-SUMIF('Group TB '!$T:$T,'GROUP TOTALS MONTHLY P&amp;L'!$A94,'Group TB '!H:H)</f>
        <v/>
      </c>
      <c r="U94" s="4">
        <f>-SUMIF('Group TB '!$T:$T,'GROUP TOTALS MONTHLY P&amp;L'!$A94,'Group TB '!I:I)</f>
        <v/>
      </c>
      <c r="V94" s="4">
        <f>-SUMIF('Group TB '!$T:$T,'GROUP TOTALS MONTHLY P&amp;L'!$A94,'Group TB '!J:J)</f>
        <v/>
      </c>
      <c r="W94" s="4">
        <f>-SUMIF('Group TB '!$T:$T,'GROUP TOTALS MONTHLY P&amp;L'!$A94,'Group TB '!K:K)</f>
        <v/>
      </c>
      <c r="X94" s="4">
        <f>-SUMIF('Group TB '!$T:$T,'GROUP TOTALS MONTHLY P&amp;L'!$A94,'Group TB '!L:L)</f>
        <v/>
      </c>
      <c r="Y94" s="4">
        <f>-SUMIF('Group TB '!$T:$T,'GROUP TOTALS MONTHLY P&amp;L'!$A94,'Group TB '!M:M)</f>
        <v/>
      </c>
      <c r="Z94" s="4">
        <f>-SUMIF('Group TB '!$T:$T,'GROUP TOTALS MONTHLY P&amp;L'!$A94,'Group TB '!N:N)</f>
        <v/>
      </c>
    </row>
    <row r="95" ht="15.75" customHeight="1" s="393" thickBot="1">
      <c r="B95" s="67" t="n">
        <v>141740.61</v>
      </c>
      <c r="C95" s="67" t="n">
        <v>161261.6100000001</v>
      </c>
      <c r="D95" s="67" t="n">
        <v>312669.7000000001</v>
      </c>
      <c r="E95" s="67" t="n">
        <v>104412.3299999997</v>
      </c>
      <c r="F95" s="67" t="n">
        <v>72948.60000000003</v>
      </c>
      <c r="G95" s="67" t="n">
        <v>198388.9600000001</v>
      </c>
      <c r="H95" s="67" t="n">
        <v>475618.0999999997</v>
      </c>
      <c r="I95" s="67" t="n">
        <v>-16824.51000000006</v>
      </c>
      <c r="J95" s="67" t="n">
        <v>-96262.11000000003</v>
      </c>
      <c r="K95" s="67" t="n">
        <v>-10399.62000000004</v>
      </c>
      <c r="L95" s="67" t="n">
        <v>166737.34</v>
      </c>
      <c r="M95" s="67" t="n">
        <v>47760.69000000013</v>
      </c>
      <c r="O95" s="10">
        <f>SUM(O89:O94)</f>
        <v/>
      </c>
      <c r="P95" s="10">
        <f>SUM(P89:P94)</f>
        <v/>
      </c>
      <c r="Q95" s="10">
        <f>SUM(Q89:Q94)</f>
        <v/>
      </c>
      <c r="R95" s="10">
        <f>SUM(R89:R94)</f>
        <v/>
      </c>
      <c r="S95" s="10">
        <f>SUM(S89:S94)</f>
        <v/>
      </c>
      <c r="T95" s="10">
        <f>SUM(T89:T94)</f>
        <v/>
      </c>
      <c r="U95" s="10">
        <f>SUM(U89:U94)</f>
        <v/>
      </c>
      <c r="V95" s="10">
        <f>SUM(V89:V94)</f>
        <v/>
      </c>
      <c r="W95" s="10">
        <f>SUM(W89:W94)</f>
        <v/>
      </c>
      <c r="X95" s="10">
        <f>SUM(X89:X94)</f>
        <v/>
      </c>
      <c r="Y95" s="10">
        <f>SUM(Y89:Y94)</f>
        <v/>
      </c>
      <c r="Z95" s="10">
        <f>SUM(Z89:Z94)</f>
        <v/>
      </c>
      <c r="AC95" s="10" t="n"/>
      <c r="AD95" s="10" t="n"/>
      <c r="AE95" s="10" t="n"/>
      <c r="AF95" s="10" t="n"/>
      <c r="AG95" s="10" t="n"/>
      <c r="AH95" s="10" t="n"/>
    </row>
    <row r="96" ht="15.75" customHeight="1" s="393" thickTop="1">
      <c r="B96" s="61" t="n">
        <v>0</v>
      </c>
      <c r="C96" s="61" t="n">
        <v>0</v>
      </c>
      <c r="D96" s="61" t="n">
        <v>0</v>
      </c>
      <c r="E96" s="61" t="n">
        <v>0</v>
      </c>
      <c r="F96" s="61" t="n">
        <v>0</v>
      </c>
      <c r="G96" s="61" t="n">
        <v>0</v>
      </c>
      <c r="H96" s="61" t="n">
        <v>0</v>
      </c>
      <c r="I96" s="61" t="n">
        <v>0</v>
      </c>
      <c r="J96" s="61" t="n">
        <v>0</v>
      </c>
      <c r="K96" s="61" t="n">
        <v>4.365574568510056e-11</v>
      </c>
      <c r="L96" s="61" t="n">
        <v>0</v>
      </c>
      <c r="M96" s="61" t="n">
        <v>-1.309672370553017e-10</v>
      </c>
      <c r="O96" s="4">
        <f>+O70-O95</f>
        <v/>
      </c>
      <c r="P96" s="4">
        <f>+P70-P95</f>
        <v/>
      </c>
      <c r="Q96" s="4">
        <f>+Q70-Q95</f>
        <v/>
      </c>
      <c r="R96" s="4">
        <f>+R70-R95</f>
        <v/>
      </c>
      <c r="S96" s="4">
        <f>+S70-S95</f>
        <v/>
      </c>
      <c r="T96" s="4">
        <f>+T70-T95</f>
        <v/>
      </c>
      <c r="U96" s="4">
        <f>+U70-U95</f>
        <v/>
      </c>
      <c r="V96" s="4">
        <f>+V70-V95</f>
        <v/>
      </c>
      <c r="W96" s="4">
        <f>+W70-W95</f>
        <v/>
      </c>
      <c r="X96" s="4">
        <f>+X70-X95</f>
        <v/>
      </c>
      <c r="Y96" s="4">
        <f>+Y70-Y95</f>
        <v/>
      </c>
      <c r="Z96" s="4">
        <f>+Z70-Z95</f>
        <v/>
      </c>
    </row>
    <row r="97">
      <c r="B97" s="61" t="n"/>
      <c r="C97" s="61" t="n"/>
      <c r="D97" s="61" t="n"/>
      <c r="E97" s="61" t="n"/>
      <c r="F97" s="61" t="n"/>
      <c r="G97" s="61" t="n"/>
      <c r="H97" s="61" t="n"/>
      <c r="I97" s="61" t="n"/>
      <c r="J97" s="61" t="n"/>
      <c r="K97" s="61" t="n"/>
      <c r="L97" s="61" t="n"/>
      <c r="M97" s="61" t="n"/>
    </row>
    <row r="98">
      <c r="A98" s="14" t="inlineStr">
        <is>
          <t>CHECK TO TB</t>
        </is>
      </c>
      <c r="B98" s="61" t="n">
        <v>0</v>
      </c>
      <c r="C98" s="61" t="n">
        <v>0</v>
      </c>
      <c r="D98" s="61" t="n">
        <v>0</v>
      </c>
      <c r="E98" s="61" t="n">
        <v>0</v>
      </c>
      <c r="F98" s="61" t="n">
        <v>0</v>
      </c>
      <c r="G98" s="61" t="n">
        <v>0</v>
      </c>
      <c r="H98" s="61" t="n">
        <v>0</v>
      </c>
      <c r="I98" s="61" t="n">
        <v>-7.639755494892597e-11</v>
      </c>
      <c r="J98" s="61" t="n">
        <v>0</v>
      </c>
      <c r="K98" s="61" t="n">
        <v>-2.364686224609613e-11</v>
      </c>
      <c r="L98" s="61" t="n">
        <v>0</v>
      </c>
      <c r="M98" s="61" t="n">
        <v>717.000000000131</v>
      </c>
      <c r="O98" s="4">
        <f>O95+O99</f>
        <v/>
      </c>
      <c r="P98" s="4">
        <f>P95+P99</f>
        <v/>
      </c>
      <c r="Q98" s="4">
        <f>Q95+Q99</f>
        <v/>
      </c>
      <c r="R98" s="4">
        <f>R95+R99</f>
        <v/>
      </c>
      <c r="S98" s="4">
        <f>S95+S99</f>
        <v/>
      </c>
      <c r="T98" s="4">
        <f>T95+T99</f>
        <v/>
      </c>
      <c r="U98" s="4">
        <f>U95+U99</f>
        <v/>
      </c>
      <c r="V98" s="4">
        <f>V95+V99</f>
        <v/>
      </c>
      <c r="W98" s="4">
        <f>W95+W99</f>
        <v/>
      </c>
      <c r="X98" s="4">
        <f>X95+X99</f>
        <v/>
      </c>
      <c r="Y98" s="4">
        <f>Y95+Y99</f>
        <v/>
      </c>
      <c r="Z98" s="4">
        <f>Z95+Z99</f>
        <v/>
      </c>
    </row>
    <row r="99">
      <c r="B99" s="61" t="n">
        <v>-141740.61</v>
      </c>
      <c r="C99" s="61" t="n">
        <v>-161261.61</v>
      </c>
      <c r="D99" s="61" t="n">
        <v>-312669.6999999999</v>
      </c>
      <c r="E99" s="61" t="n">
        <v>-104412.3299999997</v>
      </c>
      <c r="F99" s="61" t="n">
        <v>-72948.60000000002</v>
      </c>
      <c r="G99" s="61" t="n">
        <v>-198388.9599999999</v>
      </c>
      <c r="H99" s="61" t="n">
        <v>-475618.0999999997</v>
      </c>
      <c r="I99" s="61" t="n">
        <v>16824.50999999998</v>
      </c>
      <c r="J99" s="61" t="n">
        <v>96262.11000000007</v>
      </c>
      <c r="K99" s="61" t="n">
        <v>10399.62000000002</v>
      </c>
      <c r="L99" s="61" t="n">
        <v>-166737.34</v>
      </c>
      <c r="M99" s="61" t="n">
        <v>-47043.69</v>
      </c>
      <c r="O99" s="4">
        <f>SUM('Group TB '!C2:C67)</f>
        <v/>
      </c>
      <c r="P99" s="4">
        <f>SUM('Group TB '!D2:D67)</f>
        <v/>
      </c>
      <c r="Q99" s="4">
        <f>SUM('Group TB '!E2:E67)</f>
        <v/>
      </c>
      <c r="R99" s="4">
        <f>SUM('Group TB '!F2:F67)</f>
        <v/>
      </c>
      <c r="S99" s="4">
        <f>SUM('Group TB '!G2:G67)</f>
        <v/>
      </c>
      <c r="T99" s="4">
        <f>SUM('Group TB '!H2:H67)</f>
        <v/>
      </c>
      <c r="U99" s="4">
        <f>SUM('Group TB '!I2:I67)</f>
        <v/>
      </c>
      <c r="V99" s="4">
        <f>SUM('Group TB '!J2:J67)</f>
        <v/>
      </c>
      <c r="W99" s="4">
        <f>SUM('Group TB '!K2:K67)</f>
        <v/>
      </c>
      <c r="X99" s="4">
        <f>SUM('Group TB '!L2:L67)</f>
        <v/>
      </c>
      <c r="Y99" s="4">
        <f>SUM('Group TB '!M2:M67)</f>
        <v/>
      </c>
      <c r="Z99" s="4">
        <f>SUM('Group TB '!N2:N67)</f>
        <v/>
      </c>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9.xml><?xml version="1.0" encoding="utf-8"?>
<worksheet xmlns="http://schemas.openxmlformats.org/spreadsheetml/2006/main">
  <sheetPr>
    <tabColor rgb="FF7030A0"/>
    <outlinePr summaryBelow="1" summaryRight="1"/>
    <pageSetUpPr/>
  </sheetPr>
  <dimension ref="A1:AP92"/>
  <sheetViews>
    <sheetView topLeftCell="U37" zoomScale="85" zoomScaleNormal="85" workbookViewId="0">
      <selection activeCell="AM11" sqref="AM11"/>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42578125" bestFit="1" customWidth="1" style="4" min="22" max="26"/>
    <col width="9.85546875" bestFit="1" customWidth="1" style="4" min="27" max="28"/>
    <col width="13.42578125" bestFit="1" customWidth="1" style="4" min="29" max="34"/>
    <col width="11.7109375" customWidth="1" style="4" min="35" max="35"/>
    <col width="9.85546875" bestFit="1" customWidth="1" style="4" min="36" max="39"/>
    <col width="5.7109375" customWidth="1" style="4" min="40" max="40"/>
    <col width="9.85546875" bestFit="1" customWidth="1" style="4" min="41" max="42"/>
    <col width="9.140625" customWidth="1" style="4" min="43" max="43"/>
    <col width="9.140625" customWidth="1" style="4" min="44" max="16384"/>
  </cols>
  <sheetData>
    <row r="1" ht="18.75" customHeight="1" s="393">
      <c r="A1" s="30" t="inlineStr">
        <is>
          <t>KNL Group</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n"/>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406332.84</v>
      </c>
      <c r="C8" s="64" t="n">
        <v>370267.7</v>
      </c>
      <c r="D8" s="64" t="n">
        <v>440583.79</v>
      </c>
      <c r="E8" s="64" t="n">
        <v>480572.6399999998</v>
      </c>
      <c r="F8" s="64" t="n">
        <v>418282.78</v>
      </c>
      <c r="G8" s="64" t="n">
        <v>407160.64</v>
      </c>
      <c r="H8" s="64" t="n">
        <v>519579.89</v>
      </c>
      <c r="I8" s="64" t="n">
        <v>435459.8099999999</v>
      </c>
      <c r="J8" s="64" t="n">
        <v>343561.82</v>
      </c>
      <c r="K8" s="64" t="n">
        <v>339368.39</v>
      </c>
      <c r="L8" s="64" t="n">
        <v>304211.5</v>
      </c>
      <c r="M8" s="64" t="n">
        <v>414127.86</v>
      </c>
      <c r="N8" s="22">
        <f>SUM(B8:M8)</f>
        <v/>
      </c>
      <c r="O8" s="11">
        <f>-SUMIF('KNL TB'!$R:$R,'KNL GROUP P&amp;L'!$A8,'KNL TB'!C:C)</f>
        <v/>
      </c>
      <c r="P8" s="11">
        <f>-SUMIF('KNL TB'!$R:$R,'KNL GROUP P&amp;L'!$A8,'KNL TB'!D:D)</f>
        <v/>
      </c>
      <c r="Q8" s="11">
        <f>-SUMIF('KNL TB'!$R:$R,'KNL GROUP P&amp;L'!$A8,'KNL TB'!E:E)</f>
        <v/>
      </c>
      <c r="R8" s="11">
        <f>-SUMIF('KNL TB'!$R:$R,'KNL GROUP P&amp;L'!$A8,'KNL TB'!F:F)</f>
        <v/>
      </c>
      <c r="S8" s="11">
        <f>-SUMIF('KNL TB'!$R:$R,'KNL GROUP P&amp;L'!$A8,'KNL TB'!G:G)</f>
        <v/>
      </c>
      <c r="T8" s="11">
        <f>-SUMIF('KNL TB'!$R:$R,'KNL GROUP P&amp;L'!$A8,'KNL TB'!H:H)</f>
        <v/>
      </c>
      <c r="U8" s="11">
        <f>-SUMIF('KNL TB'!$R:$R,'KNL GROUP P&amp;L'!$A8,'KNL TB'!I:I)</f>
        <v/>
      </c>
      <c r="V8" s="51">
        <f>'KNL HO P&amp;L'!V8+'ABA P&amp;L'!V8+'BK P&amp;L'!V8+'BW P&amp;L'!V8+'CED P&amp;L'!V8+'HB P&amp;L'!V8+'KIN P&amp;L'!V8+'MER P&amp;L'!V8+'SST P&amp;L'!V8+'HDN P&amp;L'!V8+'NDN P&amp;L'!V8+'SDN P&amp;L'!V8+'SALT P&amp;L'!V8+'CCL HO P&amp;L'!V8</f>
        <v/>
      </c>
      <c r="W8" s="51">
        <f>'KNL HO P&amp;L'!W8+'ABA P&amp;L'!W8+'BK P&amp;L'!W8+'BW P&amp;L'!W8+'CED P&amp;L'!W8+'HB P&amp;L'!W8+'KIN P&amp;L'!W8+'MER P&amp;L'!W8+'SST P&amp;L'!W8+'HDN P&amp;L'!W8+'NDN P&amp;L'!W8+'SDN P&amp;L'!W8+'SALT P&amp;L'!W8+'CCL HO P&amp;L'!W8</f>
        <v/>
      </c>
      <c r="X8" s="51">
        <f>'KNL HO P&amp;L'!X8+'ABA P&amp;L'!X8+'BK P&amp;L'!X8+'BW P&amp;L'!X8+'CED P&amp;L'!X8+'HB P&amp;L'!X8+'KIN P&amp;L'!X8+'MER P&amp;L'!X8+'SST P&amp;L'!X8+'HDN P&amp;L'!X8+'NDN P&amp;L'!X8+'SDN P&amp;L'!X8+'SALT P&amp;L'!X8+'CCL HO P&amp;L'!X8</f>
        <v/>
      </c>
      <c r="Y8" s="51">
        <f>'KNL HO P&amp;L'!Y8+'ABA P&amp;L'!Y8+'BK P&amp;L'!Y8+'BW P&amp;L'!Y8+'CED P&amp;L'!Y8+'HB P&amp;L'!Y8+'KIN P&amp;L'!Y8+'MER P&amp;L'!Y8+'SST P&amp;L'!Y8+'HDN P&amp;L'!Y8+'NDN P&amp;L'!Y8+'SDN P&amp;L'!Y8+'SALT P&amp;L'!Y8+'CCL HO P&amp;L'!Y8</f>
        <v/>
      </c>
      <c r="Z8" s="51">
        <f>'KNL HO P&amp;L'!Z8+'ABA P&amp;L'!Z8+'BK P&amp;L'!Z8+'BW P&amp;L'!Z8+'CED P&amp;L'!Z8+'HB P&amp;L'!Z8+'KIN P&amp;L'!Z8+'MER P&amp;L'!Z8+'SST P&amp;L'!Z8+'HDN P&amp;L'!Z8+'NDN P&amp;L'!Z8+'SDN P&amp;L'!Z8+'SALT P&amp;L'!Z8+'CCL HO P&amp;L'!Z8</f>
        <v/>
      </c>
      <c r="AA8" s="22">
        <f>SUM(O8:U8)</f>
        <v/>
      </c>
      <c r="AB8" s="22">
        <f>SUM(O8:Z8)</f>
        <v/>
      </c>
      <c r="AC8" s="51">
        <f>'KNL HO P&amp;L'!AC8+'ABA P&amp;L'!AC8+'BK P&amp;L'!AC8+'BW P&amp;L'!AC8+'CED P&amp;L'!AC8+'HB P&amp;L'!AC8+'KIN P&amp;L'!AC8+'MER P&amp;L'!AC8+'SST P&amp;L'!AC8+'HDN P&amp;L'!AC8+'NDN P&amp;L'!AC8+'SDN P&amp;L'!AC8+'SALT P&amp;L'!AC8+'CCL HO P&amp;L'!AC8</f>
        <v/>
      </c>
      <c r="AD8" s="51">
        <f>'KNL HO P&amp;L'!AD8+'ABA P&amp;L'!AD8+'BK P&amp;L'!AD8+'BW P&amp;L'!AD8+'CED P&amp;L'!AD8+'HB P&amp;L'!AD8+'KIN P&amp;L'!AD8+'MER P&amp;L'!AD8+'SST P&amp;L'!AD8+'HDN P&amp;L'!AD8+'NDN P&amp;L'!AD8+'SDN P&amp;L'!AD8+'SALT P&amp;L'!AD8+'CCL HO P&amp;L'!AD8</f>
        <v/>
      </c>
      <c r="AE8" s="51">
        <f>'KNL HO P&amp;L'!AE8+'ABA P&amp;L'!AE8+'BK P&amp;L'!AE8+'BW P&amp;L'!AE8+'CED P&amp;L'!AE8+'HB P&amp;L'!AE8+'KIN P&amp;L'!AE8+'MER P&amp;L'!AE8+'SST P&amp;L'!AE8+'HDN P&amp;L'!AE8+'NDN P&amp;L'!AE8+'SDN P&amp;L'!AE8+'SALT P&amp;L'!AE8+'CCL HO P&amp;L'!AE8</f>
        <v/>
      </c>
      <c r="AF8" s="51">
        <f>'KNL HO P&amp;L'!AF8+'ABA P&amp;L'!AF8+'BK P&amp;L'!AF8+'BW P&amp;L'!AF8+'CED P&amp;L'!AF8+'HB P&amp;L'!AF8+'KIN P&amp;L'!AF8+'MER P&amp;L'!AF8+'SST P&amp;L'!AF8+'HDN P&amp;L'!AF8+'NDN P&amp;L'!AF8+'SDN P&amp;L'!AF8+'SALT P&amp;L'!AF8+'CCL HO P&amp;L'!AF8</f>
        <v/>
      </c>
      <c r="AG8" s="51">
        <f>'KNL HO P&amp;L'!AG8+'ABA P&amp;L'!AG8+'BK P&amp;L'!AG8+'BW P&amp;L'!AG8+'CED P&amp;L'!AG8+'HB P&amp;L'!AG8+'KIN P&amp;L'!AG8+'MER P&amp;L'!AG8+'SST P&amp;L'!AG8+'HDN P&amp;L'!AG8+'NDN P&amp;L'!AG8+'SDN P&amp;L'!AG8+'SALT P&amp;L'!AG8+'CCL HO P&amp;L'!AG8</f>
        <v/>
      </c>
      <c r="AH8" s="51">
        <f>'KNL HO P&amp;L'!AH8+'ABA P&amp;L'!AH8+'BK P&amp;L'!AH8+'BW P&amp;L'!AH8+'CED P&amp;L'!AH8+'HB P&amp;L'!AH8+'KIN P&amp;L'!AH8+'MER P&amp;L'!AH8+'SST P&amp;L'!AH8+'HDN P&amp;L'!AH8+'NDN P&amp;L'!AH8+'SDN P&amp;L'!AH8+'SALT P&amp;L'!AH8+'CCL HO P&amp;L'!AH8</f>
        <v/>
      </c>
      <c r="AJ8" s="22">
        <f>SUM(E8:Q8)-$N8</f>
        <v/>
      </c>
      <c r="AK8" s="22">
        <f>SUM(H8:T8)-$N8</f>
        <v/>
      </c>
      <c r="AL8" s="22">
        <f>SUM(K8:W8)-$N8</f>
        <v/>
      </c>
      <c r="AM8" s="53">
        <f>SUM(N8:Z8)-$N8</f>
        <v/>
      </c>
      <c r="AN8" s="56" t="n"/>
      <c r="AO8" s="22">
        <f>SUM(AC8:AE8)+SUM(R8:Z8)</f>
        <v/>
      </c>
      <c r="AP8" s="22">
        <f>SUM(AC8:AH8)+SUM(U8:Z8)</f>
        <v/>
      </c>
    </row>
    <row r="9">
      <c r="A9" s="14" t="inlineStr">
        <is>
          <t>EEEF Embeded</t>
        </is>
      </c>
      <c r="B9" s="64" t="n">
        <v>123603.95</v>
      </c>
      <c r="C9" s="64" t="n">
        <v>184132.01</v>
      </c>
      <c r="D9" s="64" t="n">
        <v>215486.69</v>
      </c>
      <c r="E9" s="64" t="n">
        <v>108962.48</v>
      </c>
      <c r="F9" s="64" t="n">
        <v>108962.48</v>
      </c>
      <c r="G9" s="64" t="n">
        <v>201642.53</v>
      </c>
      <c r="H9" s="64" t="n">
        <v>271627.6</v>
      </c>
      <c r="I9" s="64" t="n">
        <v>0</v>
      </c>
      <c r="J9" s="64" t="n">
        <v>126763.32</v>
      </c>
      <c r="K9" s="64" t="n">
        <v>153401.76</v>
      </c>
      <c r="L9" s="64" t="n">
        <v>295000.1900000001</v>
      </c>
      <c r="M9" s="64" t="n">
        <v>308551.5</v>
      </c>
      <c r="N9" s="22">
        <f>SUM(B9:M9)</f>
        <v/>
      </c>
      <c r="O9" s="11">
        <f>-SUMIF('KNL TB'!$R:$R,'KNL GROUP P&amp;L'!$A9,'KNL TB'!C:C)</f>
        <v/>
      </c>
      <c r="P9" s="11">
        <f>-SUMIF('KNL TB'!$R:$R,'KNL GROUP P&amp;L'!$A9,'KNL TB'!D:D)</f>
        <v/>
      </c>
      <c r="Q9" s="11">
        <f>-SUMIF('KNL TB'!$R:$R,'KNL GROUP P&amp;L'!$A9,'KNL TB'!E:E)</f>
        <v/>
      </c>
      <c r="R9" s="11">
        <f>-SUMIF('KNL TB'!$R:$R,'KNL GROUP P&amp;L'!$A9,'KNL TB'!F:F)</f>
        <v/>
      </c>
      <c r="S9" s="11">
        <f>-SUMIF('KNL TB'!$R:$R,'KNL GROUP P&amp;L'!$A9,'KNL TB'!G:G)</f>
        <v/>
      </c>
      <c r="T9" s="11">
        <f>-SUMIF('KNL TB'!$R:$R,'KNL GROUP P&amp;L'!$A9,'KNL TB'!H:H)</f>
        <v/>
      </c>
      <c r="U9" s="11">
        <f>-SUMIF('KNL TB'!$R:$R,'KNL GROUP P&amp;L'!$A9,'KNL TB'!I:I)</f>
        <v/>
      </c>
      <c r="V9" s="51">
        <f>'KNL HO P&amp;L'!V9+'ABA P&amp;L'!V9+'BK P&amp;L'!V9+'BW P&amp;L'!V9+'CED P&amp;L'!V9+'HB P&amp;L'!V9+'KIN P&amp;L'!V9+'MER P&amp;L'!V9+'SST P&amp;L'!V9+'HDN P&amp;L'!V9+'NDN P&amp;L'!V9+'SDN P&amp;L'!V9+'SALT P&amp;L'!V9+'CCL HO P&amp;L'!V9</f>
        <v/>
      </c>
      <c r="W9" s="51">
        <f>'KNL HO P&amp;L'!W9+'ABA P&amp;L'!W9+'BK P&amp;L'!W9+'BW P&amp;L'!W9+'CED P&amp;L'!W9+'HB P&amp;L'!W9+'KIN P&amp;L'!W9+'MER P&amp;L'!W9+'SST P&amp;L'!W9+'HDN P&amp;L'!W9+'NDN P&amp;L'!W9+'SDN P&amp;L'!W9+'SALT P&amp;L'!W9+'CCL HO P&amp;L'!W9</f>
        <v/>
      </c>
      <c r="X9" s="51">
        <f>'KNL HO P&amp;L'!X9+'ABA P&amp;L'!X9+'BK P&amp;L'!X9+'BW P&amp;L'!X9+'CED P&amp;L'!X9+'HB P&amp;L'!X9+'KIN P&amp;L'!X9+'MER P&amp;L'!X9+'SST P&amp;L'!X9+'HDN P&amp;L'!X9+'NDN P&amp;L'!X9+'SDN P&amp;L'!X9+'SALT P&amp;L'!X9+'CCL HO P&amp;L'!X9</f>
        <v/>
      </c>
      <c r="Y9" s="51">
        <f>'KNL HO P&amp;L'!Y9+'ABA P&amp;L'!Y9+'BK P&amp;L'!Y9+'BW P&amp;L'!Y9+'CED P&amp;L'!Y9+'HB P&amp;L'!Y9+'KIN P&amp;L'!Y9+'MER P&amp;L'!Y9+'SST P&amp;L'!Y9+'HDN P&amp;L'!Y9+'NDN P&amp;L'!Y9+'SDN P&amp;L'!Y9+'SALT P&amp;L'!Y9+'CCL HO P&amp;L'!Y9</f>
        <v/>
      </c>
      <c r="Z9" s="51">
        <f>'KNL HO P&amp;L'!Z9+'ABA P&amp;L'!Z9+'BK P&amp;L'!Z9+'BW P&amp;L'!Z9+'CED P&amp;L'!Z9+'HB P&amp;L'!Z9+'KIN P&amp;L'!Z9+'MER P&amp;L'!Z9+'SST P&amp;L'!Z9+'HDN P&amp;L'!Z9+'NDN P&amp;L'!Z9+'SDN P&amp;L'!Z9+'SALT P&amp;L'!Z9+'CCL HO P&amp;L'!Z9</f>
        <v/>
      </c>
      <c r="AA9" s="22">
        <f>SUM(O9:U9)</f>
        <v/>
      </c>
      <c r="AB9" s="22">
        <f>SUM(O9:Z9)</f>
        <v/>
      </c>
      <c r="AC9" s="51">
        <f>'KNL HO P&amp;L'!AC9+'ABA P&amp;L'!AC9+'BK P&amp;L'!AC9+'BW P&amp;L'!AC9+'CED P&amp;L'!AC9+'HB P&amp;L'!AC9+'KIN P&amp;L'!AC9+'MER P&amp;L'!AC9+'SST P&amp;L'!AC9+'HDN P&amp;L'!AC9+'NDN P&amp;L'!AC9+'SDN P&amp;L'!AC9+'SALT P&amp;L'!AC9+'CCL HO P&amp;L'!AC9</f>
        <v/>
      </c>
      <c r="AD9" s="51">
        <f>'KNL HO P&amp;L'!AD9+'ABA P&amp;L'!AD9+'BK P&amp;L'!AD9+'BW P&amp;L'!AD9+'CED P&amp;L'!AD9+'HB P&amp;L'!AD9+'KIN P&amp;L'!AD9+'MER P&amp;L'!AD9+'SST P&amp;L'!AD9+'HDN P&amp;L'!AD9+'NDN P&amp;L'!AD9+'SDN P&amp;L'!AD9+'SALT P&amp;L'!AD9+'CCL HO P&amp;L'!AD9</f>
        <v/>
      </c>
      <c r="AE9" s="51">
        <f>'KNL HO P&amp;L'!AE9+'ABA P&amp;L'!AE9+'BK P&amp;L'!AE9+'BW P&amp;L'!AE9+'CED P&amp;L'!AE9+'HB P&amp;L'!AE9+'KIN P&amp;L'!AE9+'MER P&amp;L'!AE9+'SST P&amp;L'!AE9+'HDN P&amp;L'!AE9+'NDN P&amp;L'!AE9+'SDN P&amp;L'!AE9+'SALT P&amp;L'!AE9+'CCL HO P&amp;L'!AE9</f>
        <v/>
      </c>
      <c r="AF9" s="51">
        <f>'KNL HO P&amp;L'!AF9+'ABA P&amp;L'!AF9+'BK P&amp;L'!AF9+'BW P&amp;L'!AF9+'CED P&amp;L'!AF9+'HB P&amp;L'!AF9+'KIN P&amp;L'!AF9+'MER P&amp;L'!AF9+'SST P&amp;L'!AF9+'HDN P&amp;L'!AF9+'NDN P&amp;L'!AF9+'SDN P&amp;L'!AF9+'SALT P&amp;L'!AF9+'CCL HO P&amp;L'!AF9</f>
        <v/>
      </c>
      <c r="AG9" s="51">
        <f>'KNL HO P&amp;L'!AG9+'ABA P&amp;L'!AG9+'BK P&amp;L'!AG9+'BW P&amp;L'!AG9+'CED P&amp;L'!AG9+'HB P&amp;L'!AG9+'KIN P&amp;L'!AG9+'MER P&amp;L'!AG9+'SST P&amp;L'!AG9+'HDN P&amp;L'!AG9+'NDN P&amp;L'!AG9+'SDN P&amp;L'!AG9+'SALT P&amp;L'!AG9+'CCL HO P&amp;L'!AG9</f>
        <v/>
      </c>
      <c r="AH9" s="51">
        <f>'KNL HO P&amp;L'!AH9+'ABA P&amp;L'!AH9+'BK P&amp;L'!AH9+'BW P&amp;L'!AH9+'CED P&amp;L'!AH9+'HB P&amp;L'!AH9+'KIN P&amp;L'!AH9+'MER P&amp;L'!AH9+'SST P&amp;L'!AH9+'HDN P&amp;L'!AH9+'NDN P&amp;L'!AH9+'SDN P&amp;L'!AH9+'SALT P&amp;L'!AH9+'CCL HO P&amp;L'!AH9</f>
        <v/>
      </c>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1850</v>
      </c>
      <c r="C10" s="64" t="n">
        <v>650</v>
      </c>
      <c r="D10" s="64" t="n">
        <v>1200</v>
      </c>
      <c r="E10" s="64" t="n">
        <v>1399.14</v>
      </c>
      <c r="F10" s="64" t="n">
        <v>1050</v>
      </c>
      <c r="G10" s="64" t="n">
        <v>1366.94</v>
      </c>
      <c r="H10" s="64" t="n">
        <v>750</v>
      </c>
      <c r="I10" s="64" t="n">
        <v>28937.56</v>
      </c>
      <c r="J10" s="64" t="n">
        <v>1900.57</v>
      </c>
      <c r="K10" s="64" t="n">
        <v>900</v>
      </c>
      <c r="L10" s="64" t="n">
        <v>1630.24</v>
      </c>
      <c r="M10" s="64" t="n">
        <v>1200</v>
      </c>
      <c r="N10" s="22">
        <f>SUM(B10:M10)</f>
        <v/>
      </c>
      <c r="O10" s="11">
        <f>-SUMIF('KNL TB'!$R:$R,'KNL GROUP P&amp;L'!$A10,'KNL TB'!C:C)</f>
        <v/>
      </c>
      <c r="P10" s="11">
        <f>-SUMIF('KNL TB'!$R:$R,'KNL GROUP P&amp;L'!$A10,'KNL TB'!D:D)</f>
        <v/>
      </c>
      <c r="Q10" s="11">
        <f>-SUMIF('KNL TB'!$R:$R,'KNL GROUP P&amp;L'!$A10,'KNL TB'!E:E)</f>
        <v/>
      </c>
      <c r="R10" s="11">
        <f>-SUMIF('KNL TB'!$R:$R,'KNL GROUP P&amp;L'!$A10,'KNL TB'!F:F)</f>
        <v/>
      </c>
      <c r="S10" s="11">
        <f>-SUMIF('KNL TB'!$R:$R,'KNL GROUP P&amp;L'!$A10,'KNL TB'!G:G)</f>
        <v/>
      </c>
      <c r="T10" s="11">
        <f>-SUMIF('KNL TB'!$R:$R,'KNL GROUP P&amp;L'!$A10,'KNL TB'!H:H)</f>
        <v/>
      </c>
      <c r="U10" s="11">
        <f>-SUMIF('KNL TB'!$R:$R,'KNL GROUP P&amp;L'!$A10,'KNL TB'!I:I)</f>
        <v/>
      </c>
      <c r="V10" s="51">
        <f>'KNL HO P&amp;L'!V10+'ABA P&amp;L'!V10+'BK P&amp;L'!V10+'BW P&amp;L'!V10+'CED P&amp;L'!V10+'HB P&amp;L'!V10+'KIN P&amp;L'!V10+'MER P&amp;L'!V10+'SST P&amp;L'!V10+'HDN P&amp;L'!V10+'NDN P&amp;L'!V10+'SDN P&amp;L'!V10+'SALT P&amp;L'!V10+'CCL HO P&amp;L'!V10</f>
        <v/>
      </c>
      <c r="W10" s="51">
        <f>'KNL HO P&amp;L'!W10+'ABA P&amp;L'!W10+'BK P&amp;L'!W10+'BW P&amp;L'!W10+'CED P&amp;L'!W10+'HB P&amp;L'!W10+'KIN P&amp;L'!W10+'MER P&amp;L'!W10+'SST P&amp;L'!W10+'HDN P&amp;L'!W10+'NDN P&amp;L'!W10+'SDN P&amp;L'!W10+'SALT P&amp;L'!W10+'CCL HO P&amp;L'!W10</f>
        <v/>
      </c>
      <c r="X10" s="51">
        <f>'KNL HO P&amp;L'!X10+'ABA P&amp;L'!X10+'BK P&amp;L'!X10+'BW P&amp;L'!X10+'CED P&amp;L'!X10+'HB P&amp;L'!X10+'KIN P&amp;L'!X10+'MER P&amp;L'!X10+'SST P&amp;L'!X10+'HDN P&amp;L'!X10+'NDN P&amp;L'!X10+'SDN P&amp;L'!X10+'SALT P&amp;L'!X10+'CCL HO P&amp;L'!X10</f>
        <v/>
      </c>
      <c r="Y10" s="51">
        <f>'KNL HO P&amp;L'!Y10+'ABA P&amp;L'!Y10+'BK P&amp;L'!Y10+'BW P&amp;L'!Y10+'CED P&amp;L'!Y10+'HB P&amp;L'!Y10+'KIN P&amp;L'!Y10+'MER P&amp;L'!Y10+'SST P&amp;L'!Y10+'HDN P&amp;L'!Y10+'NDN P&amp;L'!Y10+'SDN P&amp;L'!Y10+'SALT P&amp;L'!Y10+'CCL HO P&amp;L'!Y10</f>
        <v/>
      </c>
      <c r="Z10" s="51">
        <f>'KNL HO P&amp;L'!Z10+'ABA P&amp;L'!Z10+'BK P&amp;L'!Z10+'BW P&amp;L'!Z10+'CED P&amp;L'!Z10+'HB P&amp;L'!Z10+'KIN P&amp;L'!Z10+'MER P&amp;L'!Z10+'SST P&amp;L'!Z10+'HDN P&amp;L'!Z10+'NDN P&amp;L'!Z10+'SDN P&amp;L'!Z10+'SALT P&amp;L'!Z10+'CCL HO P&amp;L'!Z10</f>
        <v/>
      </c>
      <c r="AA10" s="22">
        <f>SUM(O10:U10)</f>
        <v/>
      </c>
      <c r="AB10" s="22">
        <f>SUM(O10:Z10)</f>
        <v/>
      </c>
      <c r="AC10" s="51">
        <f>'KNL HO P&amp;L'!AC10+'ABA P&amp;L'!AC10+'BK P&amp;L'!AC10+'BW P&amp;L'!AC10+'CED P&amp;L'!AC10+'HB P&amp;L'!AC10+'KIN P&amp;L'!AC10+'MER P&amp;L'!AC10+'SST P&amp;L'!AC10+'HDN P&amp;L'!AC10+'NDN P&amp;L'!AC10+'SDN P&amp;L'!AC10+'SALT P&amp;L'!AC10+'CCL HO P&amp;L'!AC10</f>
        <v/>
      </c>
      <c r="AD10" s="51">
        <f>'KNL HO P&amp;L'!AD10+'ABA P&amp;L'!AD10+'BK P&amp;L'!AD10+'BW P&amp;L'!AD10+'CED P&amp;L'!AD10+'HB P&amp;L'!AD10+'KIN P&amp;L'!AD10+'MER P&amp;L'!AD10+'SST P&amp;L'!AD10+'HDN P&amp;L'!AD10+'NDN P&amp;L'!AD10+'SDN P&amp;L'!AD10+'SALT P&amp;L'!AD10+'CCL HO P&amp;L'!AD10</f>
        <v/>
      </c>
      <c r="AE10" s="51">
        <f>'KNL HO P&amp;L'!AE10+'ABA P&amp;L'!AE10+'BK P&amp;L'!AE10+'BW P&amp;L'!AE10+'CED P&amp;L'!AE10+'HB P&amp;L'!AE10+'KIN P&amp;L'!AE10+'MER P&amp;L'!AE10+'SST P&amp;L'!AE10+'HDN P&amp;L'!AE10+'NDN P&amp;L'!AE10+'SDN P&amp;L'!AE10+'SALT P&amp;L'!AE10+'CCL HO P&amp;L'!AE10</f>
        <v/>
      </c>
      <c r="AF10" s="51">
        <f>'KNL HO P&amp;L'!AF10+'ABA P&amp;L'!AF10+'BK P&amp;L'!AF10+'BW P&amp;L'!AF10+'CED P&amp;L'!AF10+'HB P&amp;L'!AF10+'KIN P&amp;L'!AF10+'MER P&amp;L'!AF10+'SST P&amp;L'!AF10+'HDN P&amp;L'!AF10+'NDN P&amp;L'!AF10+'SDN P&amp;L'!AF10+'SALT P&amp;L'!AF10+'CCL HO P&amp;L'!AF10</f>
        <v/>
      </c>
      <c r="AG10" s="51">
        <f>'KNL HO P&amp;L'!AG10+'ABA P&amp;L'!AG10+'BK P&amp;L'!AG10+'BW P&amp;L'!AG10+'CED P&amp;L'!AG10+'HB P&amp;L'!AG10+'KIN P&amp;L'!AG10+'MER P&amp;L'!AG10+'SST P&amp;L'!AG10+'HDN P&amp;L'!AG10+'NDN P&amp;L'!AG10+'SDN P&amp;L'!AG10+'SALT P&amp;L'!AG10+'CCL HO P&amp;L'!AG10</f>
        <v/>
      </c>
      <c r="AH10" s="51">
        <f>'KNL HO P&amp;L'!AH10+'ABA P&amp;L'!AH10+'BK P&amp;L'!AH10+'BW P&amp;L'!AH10+'CED P&amp;L'!AH10+'HB P&amp;L'!AH10+'KIN P&amp;L'!AH10+'MER P&amp;L'!AH10+'SST P&amp;L'!AH10+'HDN P&amp;L'!AH10+'NDN P&amp;L'!AH10+'SDN P&amp;L'!AH10+'SALT P&amp;L'!AH10+'CCL HO P&amp;L'!AH10</f>
        <v/>
      </c>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531786.79</v>
      </c>
      <c r="C11" s="65" t="n">
        <v>555049.71</v>
      </c>
      <c r="D11" s="65" t="n">
        <v>657270.48</v>
      </c>
      <c r="E11" s="65" t="n">
        <v>590934.2599999999</v>
      </c>
      <c r="F11" s="65" t="n">
        <v>528295.26</v>
      </c>
      <c r="G11" s="65" t="n">
        <v>610170.1099999999</v>
      </c>
      <c r="H11" s="65" t="n">
        <v>791957.49</v>
      </c>
      <c r="I11" s="65" t="n">
        <v>464397.3699999999</v>
      </c>
      <c r="J11" s="65" t="n">
        <v>472225.71</v>
      </c>
      <c r="K11" s="65" t="n">
        <v>493670.15</v>
      </c>
      <c r="L11" s="65" t="n">
        <v>600841.9300000001</v>
      </c>
      <c r="M11" s="65" t="n">
        <v>723879.36</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SUM(O11:U11)</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f>'KNL HO P&amp;L'!V12+'ABA P&amp;L'!V12+'BK P&amp;L'!V12+'BW P&amp;L'!V12+'CED P&amp;L'!V12+'HB P&amp;L'!V12+'KIN P&amp;L'!V12+'MER P&amp;L'!V12+'SST P&amp;L'!V12</f>
        <v/>
      </c>
      <c r="W12" s="50">
        <f>'KNL HO P&amp;L'!W12+'ABA P&amp;L'!W12+'BK P&amp;L'!W12+'BW P&amp;L'!W12+'CED P&amp;L'!W12+'HB P&amp;L'!W12+'KIN P&amp;L'!W12+'MER P&amp;L'!W12+'SST P&amp;L'!W12</f>
        <v/>
      </c>
      <c r="X12" s="50">
        <f>'KNL HO P&amp;L'!X12+'ABA P&amp;L'!X12+'BK P&amp;L'!X12+'BW P&amp;L'!X12+'CED P&amp;L'!X12+'HB P&amp;L'!X12+'KIN P&amp;L'!X12+'MER P&amp;L'!X12+'SST P&amp;L'!X12</f>
        <v/>
      </c>
      <c r="Y12" s="50">
        <f>'KNL HO P&amp;L'!Y12+'ABA P&amp;L'!Y12+'BK P&amp;L'!Y12+'BW P&amp;L'!Y12+'CED P&amp;L'!Y12+'HB P&amp;L'!Y12+'KIN P&amp;L'!Y12+'MER P&amp;L'!Y12+'SST P&amp;L'!Y12</f>
        <v/>
      </c>
      <c r="Z12" s="50">
        <f>'KNL HO P&amp;L'!Z12+'ABA P&amp;L'!Z12+'BK P&amp;L'!Z12+'BW P&amp;L'!Z12+'CED P&amp;L'!Z12+'HB P&amp;L'!Z12+'KIN P&amp;L'!Z12+'MER P&amp;L'!Z12+'SST P&amp;L'!Z12</f>
        <v/>
      </c>
      <c r="AA12" s="22">
        <f>SUM(O12:U12)</f>
        <v/>
      </c>
      <c r="AB12" s="22">
        <f>SUM(O12:Z12)</f>
        <v/>
      </c>
      <c r="AC12" s="50">
        <f>'KNL HO P&amp;L'!AC12+'ABA P&amp;L'!AC12+'BK P&amp;L'!AC12+'BW P&amp;L'!AC12+'CED P&amp;L'!AC12+'HB P&amp;L'!AC12+'KIN P&amp;L'!AC12+'MER P&amp;L'!AC12+'SST P&amp;L'!AC12+'HDN P&amp;L'!AC12+'NDN P&amp;L'!AC12+'SDN P&amp;L'!AC12+'SALT P&amp;L'!AC12+'CCL HO P&amp;L'!AC12</f>
        <v/>
      </c>
      <c r="AD12" s="50">
        <f>'KNL HO P&amp;L'!AD12+'ABA P&amp;L'!AD12+'BK P&amp;L'!AD12+'BW P&amp;L'!AD12+'CED P&amp;L'!AD12+'HB P&amp;L'!AD12+'KIN P&amp;L'!AD12+'MER P&amp;L'!AD12+'SST P&amp;L'!AD12+'HDN P&amp;L'!AD12+'NDN P&amp;L'!AD12+'SDN P&amp;L'!AD12+'SALT P&amp;L'!AD12+'CCL HO P&amp;L'!AD12</f>
        <v/>
      </c>
      <c r="AE12" s="50">
        <f>'KNL HO P&amp;L'!AE12+'ABA P&amp;L'!AE12+'BK P&amp;L'!AE12+'BW P&amp;L'!AE12+'CED P&amp;L'!AE12+'HB P&amp;L'!AE12+'KIN P&amp;L'!AE12+'MER P&amp;L'!AE12+'SST P&amp;L'!AE12+'HDN P&amp;L'!AE12+'NDN P&amp;L'!AE12+'SDN P&amp;L'!AE12+'SALT P&amp;L'!AE12+'CCL HO P&amp;L'!AE12</f>
        <v/>
      </c>
      <c r="AF12" s="50">
        <f>'KNL HO P&amp;L'!AF12+'ABA P&amp;L'!AF12+'BK P&amp;L'!AF12+'BW P&amp;L'!AF12+'CED P&amp;L'!AF12+'HB P&amp;L'!AF12+'KIN P&amp;L'!AF12+'MER P&amp;L'!AF12+'SST P&amp;L'!AF12+'HDN P&amp;L'!AF12+'NDN P&amp;L'!AF12+'SDN P&amp;L'!AF12+'SALT P&amp;L'!AF12+'CCL HO P&amp;L'!AF12</f>
        <v/>
      </c>
      <c r="AG12" s="50">
        <f>'KNL HO P&amp;L'!AG12+'ABA P&amp;L'!AG12+'BK P&amp;L'!AG12+'BW P&amp;L'!AG12+'CED P&amp;L'!AG12+'HB P&amp;L'!AG12+'KIN P&amp;L'!AG12+'MER P&amp;L'!AG12+'SST P&amp;L'!AG12+'HDN P&amp;L'!AG12+'NDN P&amp;L'!AG12+'SDN P&amp;L'!AG12+'SALT P&amp;L'!AG12+'CCL HO P&amp;L'!AG12</f>
        <v/>
      </c>
      <c r="AH12" s="50">
        <f>'KNL HO P&amp;L'!AH12+'ABA P&amp;L'!AH12+'BK P&amp;L'!AH12+'BW P&amp;L'!AH12+'CED P&amp;L'!AH12+'HB P&amp;L'!AH12+'KIN P&amp;L'!AH12+'MER P&amp;L'!AH12+'SST P&amp;L'!AH12+'HDN P&amp;L'!AH12+'NDN P&amp;L'!AH12+'SDN P&amp;L'!AH12+'SALT P&amp;L'!AH12+'CCL HO P&amp;L'!AH12</f>
        <v/>
      </c>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7"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f>SUM(O14:U14)</f>
        <v/>
      </c>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f>'KNL HO P&amp;L'!V15+'ABA P&amp;L'!V15+'BK P&amp;L'!V15+'BW P&amp;L'!V15+'CED P&amp;L'!V15+'HB P&amp;L'!V15+'KIN P&amp;L'!V15+'MER P&amp;L'!V15+'SST P&amp;L'!V15</f>
        <v/>
      </c>
      <c r="W15" s="49">
        <f>'KNL HO P&amp;L'!W15+'ABA P&amp;L'!W15+'BK P&amp;L'!W15+'BW P&amp;L'!W15+'CED P&amp;L'!W15+'HB P&amp;L'!W15+'KIN P&amp;L'!W15+'MER P&amp;L'!W15+'SST P&amp;L'!W15</f>
        <v/>
      </c>
      <c r="X15" s="49">
        <f>'KNL HO P&amp;L'!X15+'ABA P&amp;L'!X15+'BK P&amp;L'!X15+'BW P&amp;L'!X15+'CED P&amp;L'!X15+'HB P&amp;L'!X15+'KIN P&amp;L'!X15+'MER P&amp;L'!X15+'SST P&amp;L'!X15</f>
        <v/>
      </c>
      <c r="Y15" s="49">
        <f>'KNL HO P&amp;L'!Y15+'ABA P&amp;L'!Y15+'BK P&amp;L'!Y15+'BW P&amp;L'!Y15+'CED P&amp;L'!Y15+'HB P&amp;L'!Y15+'KIN P&amp;L'!Y15+'MER P&amp;L'!Y15+'SST P&amp;L'!Y15</f>
        <v/>
      </c>
      <c r="Z15" s="49">
        <f>'KNL HO P&amp;L'!Z15+'ABA P&amp;L'!Z15+'BK P&amp;L'!Z15+'BW P&amp;L'!Z15+'CED P&amp;L'!Z15+'HB P&amp;L'!Z15+'KIN P&amp;L'!Z15+'MER P&amp;L'!Z15+'SST P&amp;L'!Z15</f>
        <v/>
      </c>
      <c r="AA15" s="22">
        <f>SUM(O15:U15)</f>
        <v/>
      </c>
      <c r="AB15" s="22">
        <f>SUM(O15:Z15)</f>
        <v/>
      </c>
      <c r="AC15" s="49">
        <f>'KNL HO P&amp;L'!AC15+'ABA P&amp;L'!AC15+'BK P&amp;L'!AC15+'BW P&amp;L'!AC15+'CED P&amp;L'!AC15+'HB P&amp;L'!AC15+'KIN P&amp;L'!AC15+'MER P&amp;L'!AC15+'SST P&amp;L'!AC15+'HDN P&amp;L'!AC15+'NDN P&amp;L'!AC15+'SDN P&amp;L'!AC15+'SALT P&amp;L'!AC15+'CCL HO P&amp;L'!AC15</f>
        <v/>
      </c>
      <c r="AD15" s="49">
        <f>'KNL HO P&amp;L'!AD15+'ABA P&amp;L'!AD15+'BK P&amp;L'!AD15+'BW P&amp;L'!AD15+'CED P&amp;L'!AD15+'HB P&amp;L'!AD15+'KIN P&amp;L'!AD15+'MER P&amp;L'!AD15+'SST P&amp;L'!AD15+'HDN P&amp;L'!AD15+'NDN P&amp;L'!AD15+'SDN P&amp;L'!AD15+'SALT P&amp;L'!AD15+'CCL HO P&amp;L'!AD15</f>
        <v/>
      </c>
      <c r="AE15" s="49">
        <f>'KNL HO P&amp;L'!AE15+'ABA P&amp;L'!AE15+'BK P&amp;L'!AE15+'BW P&amp;L'!AE15+'CED P&amp;L'!AE15+'HB P&amp;L'!AE15+'KIN P&amp;L'!AE15+'MER P&amp;L'!AE15+'SST P&amp;L'!AE15+'HDN P&amp;L'!AE15+'NDN P&amp;L'!AE15+'SDN P&amp;L'!AE15+'SALT P&amp;L'!AE15+'CCL HO P&amp;L'!AE15</f>
        <v/>
      </c>
      <c r="AF15" s="49">
        <f>'KNL HO P&amp;L'!AF15+'ABA P&amp;L'!AF15+'BK P&amp;L'!AF15+'BW P&amp;L'!AF15+'CED P&amp;L'!AF15+'HB P&amp;L'!AF15+'KIN P&amp;L'!AF15+'MER P&amp;L'!AF15+'SST P&amp;L'!AF15+'HDN P&amp;L'!AF15+'NDN P&amp;L'!AF15+'SDN P&amp;L'!AF15+'SALT P&amp;L'!AF15+'CCL HO P&amp;L'!AF15</f>
        <v/>
      </c>
      <c r="AG15" s="49">
        <f>'KNL HO P&amp;L'!AG15+'ABA P&amp;L'!AG15+'BK P&amp;L'!AG15+'BW P&amp;L'!AG15+'CED P&amp;L'!AG15+'HB P&amp;L'!AG15+'KIN P&amp;L'!AG15+'MER P&amp;L'!AG15+'SST P&amp;L'!AG15+'HDN P&amp;L'!AG15+'NDN P&amp;L'!AG15+'SDN P&amp;L'!AG15+'SALT P&amp;L'!AG15+'CCL HO P&amp;L'!AG15</f>
        <v/>
      </c>
      <c r="AH15" s="49">
        <f>'KNL HO P&amp;L'!AH15+'ABA P&amp;L'!AH15+'BK P&amp;L'!AH15+'BW P&amp;L'!AH15+'CED P&amp;L'!AH15+'HB P&amp;L'!AH15+'KIN P&amp;L'!AH15+'MER P&amp;L'!AH15+'SST P&amp;L'!AH15+'HDN P&amp;L'!AH15+'NDN P&amp;L'!AH15+'SDN P&amp;L'!AH15+'SALT P&amp;L'!AH15+'CCL HO P&amp;L'!AH15</f>
        <v/>
      </c>
      <c r="AJ15" s="22">
        <f>SUM(E15:Q15)-$N15</f>
        <v/>
      </c>
      <c r="AK15" s="22">
        <f>SUM(H15:T15)-$N15</f>
        <v/>
      </c>
      <c r="AL15" s="22">
        <f>SUM(K15:W15)-$N15</f>
        <v/>
      </c>
      <c r="AM15" s="53">
        <f>SUM(N15:Z15)-$N15</f>
        <v/>
      </c>
      <c r="AN15" s="56" t="n"/>
      <c r="AO15" s="22">
        <f>SUM(I15:U15)-$N15</f>
        <v/>
      </c>
      <c r="AP15" s="22">
        <f>SUM(J15:V15)-$N15</f>
        <v/>
      </c>
    </row>
    <row r="16">
      <c r="A16" s="14" t="inlineStr">
        <is>
          <t>Nursery Salaries</t>
        </is>
      </c>
      <c r="B16" s="64" t="n">
        <v>225384.19</v>
      </c>
      <c r="C16" s="64" t="n">
        <v>219615.93</v>
      </c>
      <c r="D16" s="64" t="n">
        <v>227506.24</v>
      </c>
      <c r="E16" s="64" t="n">
        <v>259500.56</v>
      </c>
      <c r="F16" s="64" t="n">
        <v>255063.9</v>
      </c>
      <c r="G16" s="64" t="n">
        <v>247653.74</v>
      </c>
      <c r="H16" s="64" t="n">
        <v>264124.91</v>
      </c>
      <c r="I16" s="64" t="n">
        <v>247816.15</v>
      </c>
      <c r="J16" s="64" t="n">
        <v>256303.81</v>
      </c>
      <c r="K16" s="64" t="n">
        <v>244555.73</v>
      </c>
      <c r="L16" s="64" t="n">
        <v>233222.55</v>
      </c>
      <c r="M16" s="64" t="n">
        <v>243603.54</v>
      </c>
      <c r="N16" s="22">
        <f>SUM(B16:M16)</f>
        <v/>
      </c>
      <c r="O16" s="11">
        <f>SUMIF('KNL TB'!$R:$R,'KNL GROUP P&amp;L'!$A16,'KNL TB'!C:C)</f>
        <v/>
      </c>
      <c r="P16" s="11">
        <f>SUMIF('KNL TB'!$R:$R,'KNL GROUP P&amp;L'!$A16,'KNL TB'!D:D)</f>
        <v/>
      </c>
      <c r="Q16" s="11">
        <f>SUMIF('KNL TB'!$R:$R,'KNL GROUP P&amp;L'!$A16,'KNL TB'!E:E)</f>
        <v/>
      </c>
      <c r="R16" s="11">
        <f>SUMIF('KNL TB'!$R:$R,'KNL GROUP P&amp;L'!$A16,'KNL TB'!F:F)</f>
        <v/>
      </c>
      <c r="S16" s="11">
        <f>SUMIF('KNL TB'!$R:$R,'KNL GROUP P&amp;L'!$A16,'KNL TB'!G:G)</f>
        <v/>
      </c>
      <c r="T16" s="11">
        <f>SUMIF('KNL TB'!$R:$R,'KNL GROUP P&amp;L'!$A16,'KNL TB'!H:H)</f>
        <v/>
      </c>
      <c r="U16" s="11">
        <f>SUMIF('KNL TB'!$R:$R,'KNL GROUP P&amp;L'!$A16,'KNL TB'!I:I)</f>
        <v/>
      </c>
      <c r="V16" s="51">
        <f>'KNL HO P&amp;L'!V16+'ABA P&amp;L'!V16+'BK P&amp;L'!V16+'BW P&amp;L'!V16+'CED P&amp;L'!V16+'HB P&amp;L'!V16+'KIN P&amp;L'!V16+'MER P&amp;L'!V16+'SST P&amp;L'!V16+'HDN P&amp;L'!V16+'NDN P&amp;L'!V16+'SDN P&amp;L'!V16+'SALT P&amp;L'!V16+'CCL HO P&amp;L'!V16</f>
        <v/>
      </c>
      <c r="W16" s="51">
        <f>'KNL HO P&amp;L'!W16+'ABA P&amp;L'!W16+'BK P&amp;L'!W16+'BW P&amp;L'!W16+'CED P&amp;L'!W16+'HB P&amp;L'!W16+'KIN P&amp;L'!W16+'MER P&amp;L'!W16+'SST P&amp;L'!W16+'HDN P&amp;L'!W16+'NDN P&amp;L'!W16+'SDN P&amp;L'!W16+'SALT P&amp;L'!W16+'CCL HO P&amp;L'!W16</f>
        <v/>
      </c>
      <c r="X16" s="51">
        <f>'KNL HO P&amp;L'!X16+'ABA P&amp;L'!X16+'BK P&amp;L'!X16+'BW P&amp;L'!X16+'CED P&amp;L'!X16+'HB P&amp;L'!X16+'KIN P&amp;L'!X16+'MER P&amp;L'!X16+'SST P&amp;L'!X16+'HDN P&amp;L'!X16+'NDN P&amp;L'!X16+'SDN P&amp;L'!X16+'SALT P&amp;L'!X16+'CCL HO P&amp;L'!X16</f>
        <v/>
      </c>
      <c r="Y16" s="51">
        <f>'KNL HO P&amp;L'!Y16+'ABA P&amp;L'!Y16+'BK P&amp;L'!Y16+'BW P&amp;L'!Y16+'CED P&amp;L'!Y16+'HB P&amp;L'!Y16+'KIN P&amp;L'!Y16+'MER P&amp;L'!Y16+'SST P&amp;L'!Y16+'HDN P&amp;L'!Y16+'NDN P&amp;L'!Y16+'SDN P&amp;L'!Y16+'SALT P&amp;L'!Y16+'CCL HO P&amp;L'!Y16</f>
        <v/>
      </c>
      <c r="Z16" s="51">
        <f>'KNL HO P&amp;L'!Z16+'ABA P&amp;L'!Z16+'BK P&amp;L'!Z16+'BW P&amp;L'!Z16+'CED P&amp;L'!Z16+'HB P&amp;L'!Z16+'KIN P&amp;L'!Z16+'MER P&amp;L'!Z16+'SST P&amp;L'!Z16+'HDN P&amp;L'!Z16+'NDN P&amp;L'!Z16+'SDN P&amp;L'!Z16+'SALT P&amp;L'!Z16+'CCL HO P&amp;L'!Z16</f>
        <v/>
      </c>
      <c r="AA16" s="22">
        <f>SUM(O16:U16)</f>
        <v/>
      </c>
      <c r="AB16" s="22">
        <f>SUM(O16:Z16)</f>
        <v/>
      </c>
      <c r="AC16" s="51">
        <f>'KNL HO P&amp;L'!AC16+'ABA P&amp;L'!AC16+'BK P&amp;L'!AC16+'BW P&amp;L'!AC16+'CED P&amp;L'!AC16+'HB P&amp;L'!AC16+'KIN P&amp;L'!AC16+'MER P&amp;L'!AC16+'SST P&amp;L'!AC16+'HDN P&amp;L'!AC16+'NDN P&amp;L'!AC16+'SDN P&amp;L'!AC16+'SALT P&amp;L'!AC16+'CCL HO P&amp;L'!AC16</f>
        <v/>
      </c>
      <c r="AD16" s="51">
        <f>'KNL HO P&amp;L'!AD16+'ABA P&amp;L'!AD16+'BK P&amp;L'!AD16+'BW P&amp;L'!AD16+'CED P&amp;L'!AD16+'HB P&amp;L'!AD16+'KIN P&amp;L'!AD16+'MER P&amp;L'!AD16+'SST P&amp;L'!AD16+'HDN P&amp;L'!AD16+'NDN P&amp;L'!AD16+'SDN P&amp;L'!AD16+'SALT P&amp;L'!AD16+'CCL HO P&amp;L'!AD16</f>
        <v/>
      </c>
      <c r="AE16" s="51">
        <f>'KNL HO P&amp;L'!AE16+'ABA P&amp;L'!AE16+'BK P&amp;L'!AE16+'BW P&amp;L'!AE16+'CED P&amp;L'!AE16+'HB P&amp;L'!AE16+'KIN P&amp;L'!AE16+'MER P&amp;L'!AE16+'SST P&amp;L'!AE16+'HDN P&amp;L'!AE16+'NDN P&amp;L'!AE16+'SDN P&amp;L'!AE16+'SALT P&amp;L'!AE16+'CCL HO P&amp;L'!AE16</f>
        <v/>
      </c>
      <c r="AF16" s="51">
        <f>'KNL HO P&amp;L'!AF16+'ABA P&amp;L'!AF16+'BK P&amp;L'!AF16+'BW P&amp;L'!AF16+'CED P&amp;L'!AF16+'HB P&amp;L'!AF16+'KIN P&amp;L'!AF16+'MER P&amp;L'!AF16+'SST P&amp;L'!AF16+'HDN P&amp;L'!AF16+'NDN P&amp;L'!AF16+'SDN P&amp;L'!AF16+'SALT P&amp;L'!AF16+'CCL HO P&amp;L'!AF16</f>
        <v/>
      </c>
      <c r="AG16" s="51">
        <f>'KNL HO P&amp;L'!AG16+'ABA P&amp;L'!AG16+'BK P&amp;L'!AG16+'BW P&amp;L'!AG16+'CED P&amp;L'!AG16+'HB P&amp;L'!AG16+'KIN P&amp;L'!AG16+'MER P&amp;L'!AG16+'SST P&amp;L'!AG16+'HDN P&amp;L'!AG16+'NDN P&amp;L'!AG16+'SDN P&amp;L'!AG16+'SALT P&amp;L'!AG16+'CCL HO P&amp;L'!AG16</f>
        <v/>
      </c>
      <c r="AH16" s="51">
        <f>'KNL HO P&amp;L'!AH16+'ABA P&amp;L'!AH16+'BK P&amp;L'!AH16+'BW P&amp;L'!AH16+'CED P&amp;L'!AH16+'HB P&amp;L'!AH16+'KIN P&amp;L'!AH16+'MER P&amp;L'!AH16+'SST P&amp;L'!AH16+'HDN P&amp;L'!AH16+'NDN P&amp;L'!AH16+'SDN P&amp;L'!AH16+'SALT P&amp;L'!AH16+'CCL HO P&amp;L'!AH16</f>
        <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17214</v>
      </c>
      <c r="C17" s="64" t="n">
        <v>16376.6</v>
      </c>
      <c r="D17" s="64" t="n">
        <v>17171.15</v>
      </c>
      <c r="E17" s="64" t="n">
        <v>27648.51</v>
      </c>
      <c r="F17" s="64" t="n">
        <v>26607.47</v>
      </c>
      <c r="G17" s="64" t="n">
        <v>25482.47</v>
      </c>
      <c r="H17" s="64" t="n">
        <v>27386.88</v>
      </c>
      <c r="I17" s="64" t="n">
        <v>25045.64</v>
      </c>
      <c r="J17" s="64" t="n">
        <v>27704.75</v>
      </c>
      <c r="K17" s="64" t="n">
        <v>24805.75</v>
      </c>
      <c r="L17" s="64" t="n">
        <v>23462.74</v>
      </c>
      <c r="M17" s="64" t="n">
        <v>24799.72</v>
      </c>
      <c r="N17" s="22">
        <f>SUM(B17:M17)</f>
        <v/>
      </c>
      <c r="O17" s="11">
        <f>SUMIF('KNL TB'!$R:$R,'KNL GROUP P&amp;L'!$A17,'KNL TB'!C:C)</f>
        <v/>
      </c>
      <c r="P17" s="11">
        <f>SUMIF('KNL TB'!$R:$R,'KNL GROUP P&amp;L'!$A17,'KNL TB'!D:D)</f>
        <v/>
      </c>
      <c r="Q17" s="11">
        <f>SUMIF('KNL TB'!$R:$R,'KNL GROUP P&amp;L'!$A17,'KNL TB'!E:E)</f>
        <v/>
      </c>
      <c r="R17" s="11">
        <f>SUMIF('KNL TB'!$R:$R,'KNL GROUP P&amp;L'!$A17,'KNL TB'!F:F)</f>
        <v/>
      </c>
      <c r="S17" s="11">
        <f>SUMIF('KNL TB'!$R:$R,'KNL GROUP P&amp;L'!$A17,'KNL TB'!G:G)</f>
        <v/>
      </c>
      <c r="T17" s="11">
        <f>SUMIF('KNL TB'!$R:$R,'KNL GROUP P&amp;L'!$A17,'KNL TB'!H:H)</f>
        <v/>
      </c>
      <c r="U17" s="11">
        <f>SUMIF('KNL TB'!$R:$R,'KNL GROUP P&amp;L'!$A17,'KNL TB'!I:I)</f>
        <v/>
      </c>
      <c r="V17" s="51">
        <f>'KNL HO P&amp;L'!V17+'ABA P&amp;L'!V17+'BK P&amp;L'!V17+'BW P&amp;L'!V17+'CED P&amp;L'!V17+'HB P&amp;L'!V17+'KIN P&amp;L'!V17+'MER P&amp;L'!V17+'SST P&amp;L'!V17+'HDN P&amp;L'!V17+'NDN P&amp;L'!V17+'SDN P&amp;L'!V17+'SALT P&amp;L'!V17+'CCL HO P&amp;L'!V17</f>
        <v/>
      </c>
      <c r="W17" s="51">
        <f>'KNL HO P&amp;L'!W17+'ABA P&amp;L'!W17+'BK P&amp;L'!W17+'BW P&amp;L'!W17+'CED P&amp;L'!W17+'HB P&amp;L'!W17+'KIN P&amp;L'!W17+'MER P&amp;L'!W17+'SST P&amp;L'!W17+'HDN P&amp;L'!W17+'NDN P&amp;L'!W17+'SDN P&amp;L'!W17+'SALT P&amp;L'!W17+'CCL HO P&amp;L'!W17</f>
        <v/>
      </c>
      <c r="X17" s="51">
        <f>'KNL HO P&amp;L'!X17+'ABA P&amp;L'!X17+'BK P&amp;L'!X17+'BW P&amp;L'!X17+'CED P&amp;L'!X17+'HB P&amp;L'!X17+'KIN P&amp;L'!X17+'MER P&amp;L'!X17+'SST P&amp;L'!X17+'HDN P&amp;L'!X17+'NDN P&amp;L'!X17+'SDN P&amp;L'!X17+'SALT P&amp;L'!X17+'CCL HO P&amp;L'!X17</f>
        <v/>
      </c>
      <c r="Y17" s="51">
        <f>'KNL HO P&amp;L'!Y17+'ABA P&amp;L'!Y17+'BK P&amp;L'!Y17+'BW P&amp;L'!Y17+'CED P&amp;L'!Y17+'HB P&amp;L'!Y17+'KIN P&amp;L'!Y17+'MER P&amp;L'!Y17+'SST P&amp;L'!Y17+'HDN P&amp;L'!Y17+'NDN P&amp;L'!Y17+'SDN P&amp;L'!Y17+'SALT P&amp;L'!Y17+'CCL HO P&amp;L'!Y17</f>
        <v/>
      </c>
      <c r="Z17" s="51">
        <f>'KNL HO P&amp;L'!Z17+'ABA P&amp;L'!Z17+'BK P&amp;L'!Z17+'BW P&amp;L'!Z17+'CED P&amp;L'!Z17+'HB P&amp;L'!Z17+'KIN P&amp;L'!Z17+'MER P&amp;L'!Z17+'SST P&amp;L'!Z17+'HDN P&amp;L'!Z17+'NDN P&amp;L'!Z17+'SDN P&amp;L'!Z17+'SALT P&amp;L'!Z17+'CCL HO P&amp;L'!Z17</f>
        <v/>
      </c>
      <c r="AA17" s="22">
        <f>SUM(O17:U17)</f>
        <v/>
      </c>
      <c r="AB17" s="22">
        <f>SUM(O17:Z17)</f>
        <v/>
      </c>
      <c r="AC17" s="51">
        <f>'KNL HO P&amp;L'!AC17+'ABA P&amp;L'!AC17+'BK P&amp;L'!AC17+'BW P&amp;L'!AC17+'CED P&amp;L'!AC17+'HB P&amp;L'!AC17+'KIN P&amp;L'!AC17+'MER P&amp;L'!AC17+'SST P&amp;L'!AC17+'HDN P&amp;L'!AC17+'NDN P&amp;L'!AC17+'SDN P&amp;L'!AC17+'SALT P&amp;L'!AC17+'CCL HO P&amp;L'!AC17</f>
        <v/>
      </c>
      <c r="AD17" s="51">
        <f>'KNL HO P&amp;L'!AD17+'ABA P&amp;L'!AD17+'BK P&amp;L'!AD17+'BW P&amp;L'!AD17+'CED P&amp;L'!AD17+'HB P&amp;L'!AD17+'KIN P&amp;L'!AD17+'MER P&amp;L'!AD17+'SST P&amp;L'!AD17+'HDN P&amp;L'!AD17+'NDN P&amp;L'!AD17+'SDN P&amp;L'!AD17+'SALT P&amp;L'!AD17+'CCL HO P&amp;L'!AD17</f>
        <v/>
      </c>
      <c r="AE17" s="51">
        <f>'KNL HO P&amp;L'!AE17+'ABA P&amp;L'!AE17+'BK P&amp;L'!AE17+'BW P&amp;L'!AE17+'CED P&amp;L'!AE17+'HB P&amp;L'!AE17+'KIN P&amp;L'!AE17+'MER P&amp;L'!AE17+'SST P&amp;L'!AE17+'HDN P&amp;L'!AE17+'NDN P&amp;L'!AE17+'SDN P&amp;L'!AE17+'SALT P&amp;L'!AE17+'CCL HO P&amp;L'!AE17</f>
        <v/>
      </c>
      <c r="AF17" s="51">
        <f>'KNL HO P&amp;L'!AF17+'ABA P&amp;L'!AF17+'BK P&amp;L'!AF17+'BW P&amp;L'!AF17+'CED P&amp;L'!AF17+'HB P&amp;L'!AF17+'KIN P&amp;L'!AF17+'MER P&amp;L'!AF17+'SST P&amp;L'!AF17+'HDN P&amp;L'!AF17+'NDN P&amp;L'!AF17+'SDN P&amp;L'!AF17+'SALT P&amp;L'!AF17+'CCL HO P&amp;L'!AF17</f>
        <v/>
      </c>
      <c r="AG17" s="51">
        <f>'KNL HO P&amp;L'!AG17+'ABA P&amp;L'!AG17+'BK P&amp;L'!AG17+'BW P&amp;L'!AG17+'CED P&amp;L'!AG17+'HB P&amp;L'!AG17+'KIN P&amp;L'!AG17+'MER P&amp;L'!AG17+'SST P&amp;L'!AG17+'HDN P&amp;L'!AG17+'NDN P&amp;L'!AG17+'SDN P&amp;L'!AG17+'SALT P&amp;L'!AG17+'CCL HO P&amp;L'!AG17</f>
        <v/>
      </c>
      <c r="AH17" s="51">
        <f>'KNL HO P&amp;L'!AH17+'ABA P&amp;L'!AH17+'BK P&amp;L'!AH17+'BW P&amp;L'!AH17+'CED P&amp;L'!AH17+'HB P&amp;L'!AH17+'KIN P&amp;L'!AH17+'MER P&amp;L'!AH17+'SST P&amp;L'!AH17+'HDN P&amp;L'!AH17+'NDN P&amp;L'!AH17+'SDN P&amp;L'!AH17+'SALT P&amp;L'!AH17+'CCL HO P&amp;L'!AH17</f>
        <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4061.38</v>
      </c>
      <c r="C18" s="64" t="n">
        <v>3944.39</v>
      </c>
      <c r="D18" s="64" t="n">
        <v>3883.39</v>
      </c>
      <c r="E18" s="64" t="n">
        <v>4173.42</v>
      </c>
      <c r="F18" s="64" t="n">
        <v>4311.7</v>
      </c>
      <c r="G18" s="64" t="n">
        <v>4340.11</v>
      </c>
      <c r="H18" s="64" t="n">
        <v>4730.349999999999</v>
      </c>
      <c r="I18" s="64" t="n">
        <v>4424.44</v>
      </c>
      <c r="J18" s="64" t="n">
        <v>4388.13</v>
      </c>
      <c r="K18" s="64" t="n">
        <v>3998.24</v>
      </c>
      <c r="L18" s="64" t="n">
        <v>3978.02</v>
      </c>
      <c r="M18" s="64" t="n">
        <v>4301.849999999999</v>
      </c>
      <c r="N18" s="22">
        <f>SUM(B18:M18)</f>
        <v/>
      </c>
      <c r="O18" s="11">
        <f>SUMIF('KNL TB'!$R:$R,'KNL GROUP P&amp;L'!$A18,'KNL TB'!C:C)</f>
        <v/>
      </c>
      <c r="P18" s="11">
        <f>SUMIF('KNL TB'!$R:$R,'KNL GROUP P&amp;L'!$A18,'KNL TB'!D:D)</f>
        <v/>
      </c>
      <c r="Q18" s="11">
        <f>SUMIF('KNL TB'!$R:$R,'KNL GROUP P&amp;L'!$A18,'KNL TB'!E:E)</f>
        <v/>
      </c>
      <c r="R18" s="11">
        <f>SUMIF('KNL TB'!$R:$R,'KNL GROUP P&amp;L'!$A18,'KNL TB'!F:F)</f>
        <v/>
      </c>
      <c r="S18" s="11">
        <f>SUMIF('KNL TB'!$R:$R,'KNL GROUP P&amp;L'!$A18,'KNL TB'!G:G)</f>
        <v/>
      </c>
      <c r="T18" s="11">
        <f>SUMIF('KNL TB'!$R:$R,'KNL GROUP P&amp;L'!$A18,'KNL TB'!H:H)</f>
        <v/>
      </c>
      <c r="U18" s="11">
        <f>SUMIF('KNL TB'!$R:$R,'KNL GROUP P&amp;L'!$A18,'KNL TB'!I:I)</f>
        <v/>
      </c>
      <c r="V18" s="51">
        <f>'KNL HO P&amp;L'!V18+'ABA P&amp;L'!V18+'BK P&amp;L'!V18+'BW P&amp;L'!V18+'CED P&amp;L'!V18+'HB P&amp;L'!V18+'KIN P&amp;L'!V18+'MER P&amp;L'!V18+'SST P&amp;L'!V18+'HDN P&amp;L'!V18+'NDN P&amp;L'!V18+'SDN P&amp;L'!V18+'SALT P&amp;L'!V18+'CCL HO P&amp;L'!V18</f>
        <v/>
      </c>
      <c r="W18" s="51">
        <f>'KNL HO P&amp;L'!W18+'ABA P&amp;L'!W18+'BK P&amp;L'!W18+'BW P&amp;L'!W18+'CED P&amp;L'!W18+'HB P&amp;L'!W18+'KIN P&amp;L'!W18+'MER P&amp;L'!W18+'SST P&amp;L'!W18+'HDN P&amp;L'!W18+'NDN P&amp;L'!W18+'SDN P&amp;L'!W18+'SALT P&amp;L'!W18+'CCL HO P&amp;L'!W18</f>
        <v/>
      </c>
      <c r="X18" s="51">
        <f>'KNL HO P&amp;L'!X18+'ABA P&amp;L'!X18+'BK P&amp;L'!X18+'BW P&amp;L'!X18+'CED P&amp;L'!X18+'HB P&amp;L'!X18+'KIN P&amp;L'!X18+'MER P&amp;L'!X18+'SST P&amp;L'!X18+'HDN P&amp;L'!X18+'NDN P&amp;L'!X18+'SDN P&amp;L'!X18+'SALT P&amp;L'!X18+'CCL HO P&amp;L'!X18</f>
        <v/>
      </c>
      <c r="Y18" s="51">
        <f>'KNL HO P&amp;L'!Y18+'ABA P&amp;L'!Y18+'BK P&amp;L'!Y18+'BW P&amp;L'!Y18+'CED P&amp;L'!Y18+'HB P&amp;L'!Y18+'KIN P&amp;L'!Y18+'MER P&amp;L'!Y18+'SST P&amp;L'!Y18+'HDN P&amp;L'!Y18+'NDN P&amp;L'!Y18+'SDN P&amp;L'!Y18+'SALT P&amp;L'!Y18+'CCL HO P&amp;L'!Y18</f>
        <v/>
      </c>
      <c r="Z18" s="51">
        <f>'KNL HO P&amp;L'!Z18+'ABA P&amp;L'!Z18+'BK P&amp;L'!Z18+'BW P&amp;L'!Z18+'CED P&amp;L'!Z18+'HB P&amp;L'!Z18+'KIN P&amp;L'!Z18+'MER P&amp;L'!Z18+'SST P&amp;L'!Z18+'HDN P&amp;L'!Z18+'NDN P&amp;L'!Z18+'SDN P&amp;L'!Z18+'SALT P&amp;L'!Z18+'CCL HO P&amp;L'!Z18</f>
        <v/>
      </c>
      <c r="AA18" s="22">
        <f>SUM(O18:U18)</f>
        <v/>
      </c>
      <c r="AB18" s="22">
        <f>SUM(O18:Z18)</f>
        <v/>
      </c>
      <c r="AC18" s="51">
        <f>'KNL HO P&amp;L'!AC18+'ABA P&amp;L'!AC18+'BK P&amp;L'!AC18+'BW P&amp;L'!AC18+'CED P&amp;L'!AC18+'HB P&amp;L'!AC18+'KIN P&amp;L'!AC18+'MER P&amp;L'!AC18+'SST P&amp;L'!AC18+'HDN P&amp;L'!AC18+'NDN P&amp;L'!AC18+'SDN P&amp;L'!AC18+'SALT P&amp;L'!AC18+'CCL HO P&amp;L'!AC18</f>
        <v/>
      </c>
      <c r="AD18" s="51">
        <f>'KNL HO P&amp;L'!AD18+'ABA P&amp;L'!AD18+'BK P&amp;L'!AD18+'BW P&amp;L'!AD18+'CED P&amp;L'!AD18+'HB P&amp;L'!AD18+'KIN P&amp;L'!AD18+'MER P&amp;L'!AD18+'SST P&amp;L'!AD18+'HDN P&amp;L'!AD18+'NDN P&amp;L'!AD18+'SDN P&amp;L'!AD18+'SALT P&amp;L'!AD18+'CCL HO P&amp;L'!AD18</f>
        <v/>
      </c>
      <c r="AE18" s="51">
        <f>'KNL HO P&amp;L'!AE18+'ABA P&amp;L'!AE18+'BK P&amp;L'!AE18+'BW P&amp;L'!AE18+'CED P&amp;L'!AE18+'HB P&amp;L'!AE18+'KIN P&amp;L'!AE18+'MER P&amp;L'!AE18+'SST P&amp;L'!AE18+'HDN P&amp;L'!AE18+'NDN P&amp;L'!AE18+'SDN P&amp;L'!AE18+'SALT P&amp;L'!AE18+'CCL HO P&amp;L'!AE18</f>
        <v/>
      </c>
      <c r="AF18" s="51">
        <f>'KNL HO P&amp;L'!AF18+'ABA P&amp;L'!AF18+'BK P&amp;L'!AF18+'BW P&amp;L'!AF18+'CED P&amp;L'!AF18+'HB P&amp;L'!AF18+'KIN P&amp;L'!AF18+'MER P&amp;L'!AF18+'SST P&amp;L'!AF18+'HDN P&amp;L'!AF18+'NDN P&amp;L'!AF18+'SDN P&amp;L'!AF18+'SALT P&amp;L'!AF18+'CCL HO P&amp;L'!AF18</f>
        <v/>
      </c>
      <c r="AG18" s="51">
        <f>'KNL HO P&amp;L'!AG18+'ABA P&amp;L'!AG18+'BK P&amp;L'!AG18+'BW P&amp;L'!AG18+'CED P&amp;L'!AG18+'HB P&amp;L'!AG18+'KIN P&amp;L'!AG18+'MER P&amp;L'!AG18+'SST P&amp;L'!AG18+'HDN P&amp;L'!AG18+'NDN P&amp;L'!AG18+'SDN P&amp;L'!AG18+'SALT P&amp;L'!AG18+'CCL HO P&amp;L'!AG18</f>
        <v/>
      </c>
      <c r="AH18" s="51">
        <f>'KNL HO P&amp;L'!AH18+'ABA P&amp;L'!AH18+'BK P&amp;L'!AH18+'BW P&amp;L'!AH18+'CED P&amp;L'!AH18+'HB P&amp;L'!AH18+'KIN P&amp;L'!AH18+'MER P&amp;L'!AH18+'SST P&amp;L'!AH18+'HDN P&amp;L'!AH18+'NDN P&amp;L'!AH18+'SDN P&amp;L'!AH18+'SALT P&amp;L'!AH18+'CCL HO P&amp;L'!AH18</f>
        <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901.9000000000001</v>
      </c>
      <c r="C19" s="64" t="n">
        <v>871.2800000000001</v>
      </c>
      <c r="D19" s="64" t="n">
        <v>475.23</v>
      </c>
      <c r="E19" s="64" t="n">
        <v>271.02</v>
      </c>
      <c r="F19" s="64" t="n">
        <v>810.11</v>
      </c>
      <c r="G19" s="64" t="n">
        <v>846.8200000000001</v>
      </c>
      <c r="H19" s="64" t="n">
        <v>399.49</v>
      </c>
      <c r="I19" s="64" t="n">
        <v>0</v>
      </c>
      <c r="J19" s="64" t="n">
        <v>918.9</v>
      </c>
      <c r="K19" s="64" t="n">
        <v>615.3</v>
      </c>
      <c r="L19" s="64" t="n">
        <v>393.3199999999999</v>
      </c>
      <c r="M19" s="64" t="n">
        <v>1747.06</v>
      </c>
      <c r="N19" s="22">
        <f>SUM(B19:M19)</f>
        <v/>
      </c>
      <c r="O19" s="11">
        <f>SUMIF('KNL TB'!$R:$R,'KNL GROUP P&amp;L'!$A19,'KNL TB'!C:C)</f>
        <v/>
      </c>
      <c r="P19" s="11">
        <f>SUMIF('KNL TB'!$R:$R,'KNL GROUP P&amp;L'!$A19,'KNL TB'!D:D)</f>
        <v/>
      </c>
      <c r="Q19" s="11">
        <f>SUMIF('KNL TB'!$R:$R,'KNL GROUP P&amp;L'!$A19,'KNL TB'!E:E)</f>
        <v/>
      </c>
      <c r="R19" s="11">
        <f>SUMIF('KNL TB'!$R:$R,'KNL GROUP P&amp;L'!$A19,'KNL TB'!F:F)</f>
        <v/>
      </c>
      <c r="S19" s="11">
        <f>SUMIF('KNL TB'!$R:$R,'KNL GROUP P&amp;L'!$A19,'KNL TB'!G:G)</f>
        <v/>
      </c>
      <c r="T19" s="11">
        <f>SUMIF('KNL TB'!$R:$R,'KNL GROUP P&amp;L'!$A19,'KNL TB'!H:H)</f>
        <v/>
      </c>
      <c r="U19" s="11">
        <f>SUMIF('KNL TB'!$R:$R,'KNL GROUP P&amp;L'!$A19,'KNL TB'!I:I)</f>
        <v/>
      </c>
      <c r="V19" s="51">
        <f>'KNL HO P&amp;L'!V19+'ABA P&amp;L'!V19+'BK P&amp;L'!V19+'BW P&amp;L'!V19+'CED P&amp;L'!V19+'HB P&amp;L'!V19+'KIN P&amp;L'!V19+'MER P&amp;L'!V19+'SST P&amp;L'!V19+'HDN P&amp;L'!V19+'NDN P&amp;L'!V19+'SDN P&amp;L'!V19+'SALT P&amp;L'!V19+'CCL HO P&amp;L'!V19</f>
        <v/>
      </c>
      <c r="W19" s="51">
        <f>'KNL HO P&amp;L'!W19+'ABA P&amp;L'!W19+'BK P&amp;L'!W19+'BW P&amp;L'!W19+'CED P&amp;L'!W19+'HB P&amp;L'!W19+'KIN P&amp;L'!W19+'MER P&amp;L'!W19+'SST P&amp;L'!W19+'HDN P&amp;L'!W19+'NDN P&amp;L'!W19+'SDN P&amp;L'!W19+'SALT P&amp;L'!W19+'CCL HO P&amp;L'!W19</f>
        <v/>
      </c>
      <c r="X19" s="51">
        <f>'KNL HO P&amp;L'!X19+'ABA P&amp;L'!X19+'BK P&amp;L'!X19+'BW P&amp;L'!X19+'CED P&amp;L'!X19+'HB P&amp;L'!X19+'KIN P&amp;L'!X19+'MER P&amp;L'!X19+'SST P&amp;L'!X19+'HDN P&amp;L'!X19+'NDN P&amp;L'!X19+'SDN P&amp;L'!X19+'SALT P&amp;L'!X19+'CCL HO P&amp;L'!X19</f>
        <v/>
      </c>
      <c r="Y19" s="51">
        <f>'KNL HO P&amp;L'!Y19+'ABA P&amp;L'!Y19+'BK P&amp;L'!Y19+'BW P&amp;L'!Y19+'CED P&amp;L'!Y19+'HB P&amp;L'!Y19+'KIN P&amp;L'!Y19+'MER P&amp;L'!Y19+'SST P&amp;L'!Y19+'HDN P&amp;L'!Y19+'NDN P&amp;L'!Y19+'SDN P&amp;L'!Y19+'SALT P&amp;L'!Y19+'CCL HO P&amp;L'!Y19</f>
        <v/>
      </c>
      <c r="Z19" s="51">
        <f>'KNL HO P&amp;L'!Z19+'ABA P&amp;L'!Z19+'BK P&amp;L'!Z19+'BW P&amp;L'!Z19+'CED P&amp;L'!Z19+'HB P&amp;L'!Z19+'KIN P&amp;L'!Z19+'MER P&amp;L'!Z19+'SST P&amp;L'!Z19+'HDN P&amp;L'!Z19+'NDN P&amp;L'!Z19+'SDN P&amp;L'!Z19+'SALT P&amp;L'!Z19+'CCL HO P&amp;L'!Z19</f>
        <v/>
      </c>
      <c r="AA19" s="22">
        <f>SUM(O19:U19)</f>
        <v/>
      </c>
      <c r="AB19" s="22">
        <f>SUM(O19:Z19)</f>
        <v/>
      </c>
      <c r="AC19" s="51">
        <f>'KNL HO P&amp;L'!AC19+'ABA P&amp;L'!AC19+'BK P&amp;L'!AC19+'BW P&amp;L'!AC19+'CED P&amp;L'!AC19+'HB P&amp;L'!AC19+'KIN P&amp;L'!AC19+'MER P&amp;L'!AC19+'SST P&amp;L'!AC19+'HDN P&amp;L'!AC19+'NDN P&amp;L'!AC19+'SDN P&amp;L'!AC19+'SALT P&amp;L'!AC19+'CCL HO P&amp;L'!AC19</f>
        <v/>
      </c>
      <c r="AD19" s="51">
        <f>'KNL HO P&amp;L'!AD19+'ABA P&amp;L'!AD19+'BK P&amp;L'!AD19+'BW P&amp;L'!AD19+'CED P&amp;L'!AD19+'HB P&amp;L'!AD19+'KIN P&amp;L'!AD19+'MER P&amp;L'!AD19+'SST P&amp;L'!AD19+'HDN P&amp;L'!AD19+'NDN P&amp;L'!AD19+'SDN P&amp;L'!AD19+'SALT P&amp;L'!AD19+'CCL HO P&amp;L'!AD19</f>
        <v/>
      </c>
      <c r="AE19" s="51">
        <f>'KNL HO P&amp;L'!AE19+'ABA P&amp;L'!AE19+'BK P&amp;L'!AE19+'BW P&amp;L'!AE19+'CED P&amp;L'!AE19+'HB P&amp;L'!AE19+'KIN P&amp;L'!AE19+'MER P&amp;L'!AE19+'SST P&amp;L'!AE19+'HDN P&amp;L'!AE19+'NDN P&amp;L'!AE19+'SDN P&amp;L'!AE19+'SALT P&amp;L'!AE19+'CCL HO P&amp;L'!AE19</f>
        <v/>
      </c>
      <c r="AF19" s="51">
        <f>'KNL HO P&amp;L'!AF19+'ABA P&amp;L'!AF19+'BK P&amp;L'!AF19+'BW P&amp;L'!AF19+'CED P&amp;L'!AF19+'HB P&amp;L'!AF19+'KIN P&amp;L'!AF19+'MER P&amp;L'!AF19+'SST P&amp;L'!AF19+'HDN P&amp;L'!AF19+'NDN P&amp;L'!AF19+'SDN P&amp;L'!AF19+'SALT P&amp;L'!AF19+'CCL HO P&amp;L'!AF19</f>
        <v/>
      </c>
      <c r="AG19" s="51">
        <f>'KNL HO P&amp;L'!AG19+'ABA P&amp;L'!AG19+'BK P&amp;L'!AG19+'BW P&amp;L'!AG19+'CED P&amp;L'!AG19+'HB P&amp;L'!AG19+'KIN P&amp;L'!AG19+'MER P&amp;L'!AG19+'SST P&amp;L'!AG19+'HDN P&amp;L'!AG19+'NDN P&amp;L'!AG19+'SDN P&amp;L'!AG19+'SALT P&amp;L'!AG19+'CCL HO P&amp;L'!AG19</f>
        <v/>
      </c>
      <c r="AH19" s="51">
        <f>'KNL HO P&amp;L'!AH19+'ABA P&amp;L'!AH19+'BK P&amp;L'!AH19+'BW P&amp;L'!AH19+'CED P&amp;L'!AH19+'HB P&amp;L'!AH19+'KIN P&amp;L'!AH19+'MER P&amp;L'!AH19+'SST P&amp;L'!AH19+'HDN P&amp;L'!AH19+'NDN P&amp;L'!AH19+'SDN P&amp;L'!AH19+'SALT P&amp;L'!AH19+'CCL HO P&amp;L'!AH19</f>
        <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2688.82</v>
      </c>
      <c r="C20" s="64" t="n">
        <v>7288.880000000001</v>
      </c>
      <c r="D20" s="64" t="n">
        <v>3398.99</v>
      </c>
      <c r="E20" s="64" t="n">
        <v>2471.63</v>
      </c>
      <c r="F20" s="64" t="n">
        <v>2453.5</v>
      </c>
      <c r="G20" s="64" t="n">
        <v>2367.39</v>
      </c>
      <c r="H20" s="64" t="n">
        <v>2557.88</v>
      </c>
      <c r="I20" s="64" t="n">
        <v>2820.2</v>
      </c>
      <c r="J20" s="64" t="n">
        <v>1973.2</v>
      </c>
      <c r="K20" s="64" t="n">
        <v>8399.299999999999</v>
      </c>
      <c r="L20" s="64" t="n">
        <v>2574.2</v>
      </c>
      <c r="M20" s="64" t="n">
        <v>1212.77</v>
      </c>
      <c r="N20" s="22">
        <f>SUM(B20:M20)</f>
        <v/>
      </c>
      <c r="O20" s="11">
        <f>SUMIF('KNL TB'!$R:$R,'KNL GROUP P&amp;L'!$A20,'KNL TB'!C:C)</f>
        <v/>
      </c>
      <c r="P20" s="11">
        <f>SUMIF('KNL TB'!$R:$R,'KNL GROUP P&amp;L'!$A20,'KNL TB'!D:D)</f>
        <v/>
      </c>
      <c r="Q20" s="11">
        <f>SUMIF('KNL TB'!$R:$R,'KNL GROUP P&amp;L'!$A20,'KNL TB'!E:E)</f>
        <v/>
      </c>
      <c r="R20" s="11">
        <f>SUMIF('KNL TB'!$R:$R,'KNL GROUP P&amp;L'!$A20,'KNL TB'!F:F)</f>
        <v/>
      </c>
      <c r="S20" s="11">
        <f>SUMIF('KNL TB'!$R:$R,'KNL GROUP P&amp;L'!$A20,'KNL TB'!G:G)</f>
        <v/>
      </c>
      <c r="T20" s="11">
        <f>SUMIF('KNL TB'!$R:$R,'KNL GROUP P&amp;L'!$A20,'KNL TB'!H:H)</f>
        <v/>
      </c>
      <c r="U20" s="11">
        <f>SUMIF('KNL TB'!$R:$R,'KNL GROUP P&amp;L'!$A20,'KNL TB'!I:I)</f>
        <v/>
      </c>
      <c r="V20" s="51">
        <f>'KNL HO P&amp;L'!V20+'ABA P&amp;L'!V20+'BK P&amp;L'!V20+'BW P&amp;L'!V20+'CED P&amp;L'!V20+'HB P&amp;L'!V20+'KIN P&amp;L'!V20+'MER P&amp;L'!V20+'SST P&amp;L'!V20+'HDN P&amp;L'!V20+'NDN P&amp;L'!V20+'SDN P&amp;L'!V20+'SALT P&amp;L'!V20+'CCL HO P&amp;L'!V20</f>
        <v/>
      </c>
      <c r="W20" s="51">
        <f>'KNL HO P&amp;L'!W20+'ABA P&amp;L'!W20+'BK P&amp;L'!W20+'BW P&amp;L'!W20+'CED P&amp;L'!W20+'HB P&amp;L'!W20+'KIN P&amp;L'!W20+'MER P&amp;L'!W20+'SST P&amp;L'!W20+'HDN P&amp;L'!W20+'NDN P&amp;L'!W20+'SDN P&amp;L'!W20+'SALT P&amp;L'!W20+'CCL HO P&amp;L'!W20</f>
        <v/>
      </c>
      <c r="X20" s="51">
        <f>'KNL HO P&amp;L'!X20+'ABA P&amp;L'!X20+'BK P&amp;L'!X20+'BW P&amp;L'!X20+'CED P&amp;L'!X20+'HB P&amp;L'!X20+'KIN P&amp;L'!X20+'MER P&amp;L'!X20+'SST P&amp;L'!X20+'HDN P&amp;L'!X20+'NDN P&amp;L'!X20+'SDN P&amp;L'!X20+'SALT P&amp;L'!X20+'CCL HO P&amp;L'!X20</f>
        <v/>
      </c>
      <c r="Y20" s="51">
        <f>'KNL HO P&amp;L'!Y20+'ABA P&amp;L'!Y20+'BK P&amp;L'!Y20+'BW P&amp;L'!Y20+'CED P&amp;L'!Y20+'HB P&amp;L'!Y20+'KIN P&amp;L'!Y20+'MER P&amp;L'!Y20+'SST P&amp;L'!Y20+'HDN P&amp;L'!Y20+'NDN P&amp;L'!Y20+'SDN P&amp;L'!Y20+'SALT P&amp;L'!Y20+'CCL HO P&amp;L'!Y20</f>
        <v/>
      </c>
      <c r="Z20" s="51">
        <f>'KNL HO P&amp;L'!Z20+'ABA P&amp;L'!Z20+'BK P&amp;L'!Z20+'BW P&amp;L'!Z20+'CED P&amp;L'!Z20+'HB P&amp;L'!Z20+'KIN P&amp;L'!Z20+'MER P&amp;L'!Z20+'SST P&amp;L'!Z20+'HDN P&amp;L'!Z20+'NDN P&amp;L'!Z20+'SDN P&amp;L'!Z20+'SALT P&amp;L'!Z20+'CCL HO P&amp;L'!Z20</f>
        <v/>
      </c>
      <c r="AA20" s="22">
        <f>SUM(O20:U20)</f>
        <v/>
      </c>
      <c r="AB20" s="22">
        <f>SUM(O20:Z20)</f>
        <v/>
      </c>
      <c r="AC20" s="51">
        <f>'KNL HO P&amp;L'!AC20+'ABA P&amp;L'!AC20+'BK P&amp;L'!AC20+'BW P&amp;L'!AC20+'CED P&amp;L'!AC20+'HB P&amp;L'!AC20+'KIN P&amp;L'!AC20+'MER P&amp;L'!AC20+'SST P&amp;L'!AC20+'HDN P&amp;L'!AC20+'NDN P&amp;L'!AC20+'SDN P&amp;L'!AC20+'SALT P&amp;L'!AC20+'CCL HO P&amp;L'!AC20</f>
        <v/>
      </c>
      <c r="AD20" s="51">
        <f>'KNL HO P&amp;L'!AD20+'ABA P&amp;L'!AD20+'BK P&amp;L'!AD20+'BW P&amp;L'!AD20+'CED P&amp;L'!AD20+'HB P&amp;L'!AD20+'KIN P&amp;L'!AD20+'MER P&amp;L'!AD20+'SST P&amp;L'!AD20+'HDN P&amp;L'!AD20+'NDN P&amp;L'!AD20+'SDN P&amp;L'!AD20+'SALT P&amp;L'!AD20+'CCL HO P&amp;L'!AD20</f>
        <v/>
      </c>
      <c r="AE20" s="51">
        <f>'KNL HO P&amp;L'!AE20+'ABA P&amp;L'!AE20+'BK P&amp;L'!AE20+'BW P&amp;L'!AE20+'CED P&amp;L'!AE20+'HB P&amp;L'!AE20+'KIN P&amp;L'!AE20+'MER P&amp;L'!AE20+'SST P&amp;L'!AE20+'HDN P&amp;L'!AE20+'NDN P&amp;L'!AE20+'SDN P&amp;L'!AE20+'SALT P&amp;L'!AE20+'CCL HO P&amp;L'!AE20</f>
        <v/>
      </c>
      <c r="AF20" s="51">
        <f>'KNL HO P&amp;L'!AF20+'ABA P&amp;L'!AF20+'BK P&amp;L'!AF20+'BW P&amp;L'!AF20+'CED P&amp;L'!AF20+'HB P&amp;L'!AF20+'KIN P&amp;L'!AF20+'MER P&amp;L'!AF20+'SST P&amp;L'!AF20+'HDN P&amp;L'!AF20+'NDN P&amp;L'!AF20+'SDN P&amp;L'!AF20+'SALT P&amp;L'!AF20+'CCL HO P&amp;L'!AF20</f>
        <v/>
      </c>
      <c r="AG20" s="51">
        <f>'KNL HO P&amp;L'!AG20+'ABA P&amp;L'!AG20+'BK P&amp;L'!AG20+'BW P&amp;L'!AG20+'CED P&amp;L'!AG20+'HB P&amp;L'!AG20+'KIN P&amp;L'!AG20+'MER P&amp;L'!AG20+'SST P&amp;L'!AG20+'HDN P&amp;L'!AG20+'NDN P&amp;L'!AG20+'SDN P&amp;L'!AG20+'SALT P&amp;L'!AG20+'CCL HO P&amp;L'!AG20</f>
        <v/>
      </c>
      <c r="AH20" s="51">
        <f>'KNL HO P&amp;L'!AH20+'ABA P&amp;L'!AH20+'BK P&amp;L'!AH20+'BW P&amp;L'!AH20+'CED P&amp;L'!AH20+'HB P&amp;L'!AH20+'KIN P&amp;L'!AH20+'MER P&amp;L'!AH20+'SST P&amp;L'!AH20+'HDN P&amp;L'!AH20+'NDN P&amp;L'!AH20+'SDN P&amp;L'!AH20+'SALT P&amp;L'!AH20+'CCL HO P&amp;L'!AH20</f>
        <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4825.509999999999</v>
      </c>
      <c r="C21" s="64" t="n">
        <v>4075.389999999999</v>
      </c>
      <c r="D21" s="64" t="n">
        <v>2579.36</v>
      </c>
      <c r="E21" s="64" t="n">
        <v>3492.619999999999</v>
      </c>
      <c r="F21" s="64" t="n">
        <v>4004.26</v>
      </c>
      <c r="G21" s="64" t="n">
        <v>2160.96</v>
      </c>
      <c r="H21" s="64" t="n">
        <v>2672.08</v>
      </c>
      <c r="I21" s="64" t="n">
        <v>1667.93</v>
      </c>
      <c r="J21" s="64" t="n">
        <v>1275.7</v>
      </c>
      <c r="K21" s="64" t="n">
        <v>2037.66</v>
      </c>
      <c r="L21" s="64" t="n">
        <v>2767.7</v>
      </c>
      <c r="M21" s="64" t="n">
        <v>2349.9</v>
      </c>
      <c r="N21" s="22">
        <f>SUM(B21:M21)</f>
        <v/>
      </c>
      <c r="O21" s="11">
        <f>SUMIF('KNL TB'!$R:$R,'KNL GROUP P&amp;L'!$A21,'KNL TB'!C:C)</f>
        <v/>
      </c>
      <c r="P21" s="11">
        <f>SUMIF('KNL TB'!$R:$R,'KNL GROUP P&amp;L'!$A21,'KNL TB'!D:D)</f>
        <v/>
      </c>
      <c r="Q21" s="11">
        <f>SUMIF('KNL TB'!$R:$R,'KNL GROUP P&amp;L'!$A21,'KNL TB'!E:E)</f>
        <v/>
      </c>
      <c r="R21" s="11">
        <f>SUMIF('KNL TB'!$R:$R,'KNL GROUP P&amp;L'!$A21,'KNL TB'!F:F)</f>
        <v/>
      </c>
      <c r="S21" s="11">
        <f>SUMIF('KNL TB'!$R:$R,'KNL GROUP P&amp;L'!$A21,'KNL TB'!G:G)</f>
        <v/>
      </c>
      <c r="T21" s="11">
        <f>SUMIF('KNL TB'!$R:$R,'KNL GROUP P&amp;L'!$A21,'KNL TB'!H:H)</f>
        <v/>
      </c>
      <c r="U21" s="11">
        <f>SUMIF('KNL TB'!$R:$R,'KNL GROUP P&amp;L'!$A21,'KNL TB'!I:I)</f>
        <v/>
      </c>
      <c r="V21" s="51">
        <f>'KNL HO P&amp;L'!V21+'ABA P&amp;L'!V21+'BK P&amp;L'!V21+'BW P&amp;L'!V21+'CED P&amp;L'!V21+'HB P&amp;L'!V21+'KIN P&amp;L'!V21+'MER P&amp;L'!V21+'SST P&amp;L'!V21+'HDN P&amp;L'!V21+'NDN P&amp;L'!V21+'SDN P&amp;L'!V21+'SALT P&amp;L'!V21+'CCL HO P&amp;L'!V21</f>
        <v/>
      </c>
      <c r="W21" s="51">
        <f>'KNL HO P&amp;L'!W21+'ABA P&amp;L'!W21+'BK P&amp;L'!W21+'BW P&amp;L'!W21+'CED P&amp;L'!W21+'HB P&amp;L'!W21+'KIN P&amp;L'!W21+'MER P&amp;L'!W21+'SST P&amp;L'!W21+'HDN P&amp;L'!W21+'NDN P&amp;L'!W21+'SDN P&amp;L'!W21+'SALT P&amp;L'!W21+'CCL HO P&amp;L'!W21</f>
        <v/>
      </c>
      <c r="X21" s="51">
        <f>'KNL HO P&amp;L'!X21+'ABA P&amp;L'!X21+'BK P&amp;L'!X21+'BW P&amp;L'!X21+'CED P&amp;L'!X21+'HB P&amp;L'!X21+'KIN P&amp;L'!X21+'MER P&amp;L'!X21+'SST P&amp;L'!X21+'HDN P&amp;L'!X21+'NDN P&amp;L'!X21+'SDN P&amp;L'!X21+'SALT P&amp;L'!X21+'CCL HO P&amp;L'!X21</f>
        <v/>
      </c>
      <c r="Y21" s="51">
        <f>'KNL HO P&amp;L'!Y21+'ABA P&amp;L'!Y21+'BK P&amp;L'!Y21+'BW P&amp;L'!Y21+'CED P&amp;L'!Y21+'HB P&amp;L'!Y21+'KIN P&amp;L'!Y21+'MER P&amp;L'!Y21+'SST P&amp;L'!Y21+'HDN P&amp;L'!Y21+'NDN P&amp;L'!Y21+'SDN P&amp;L'!Y21+'SALT P&amp;L'!Y21+'CCL HO P&amp;L'!Y21</f>
        <v/>
      </c>
      <c r="Z21" s="51">
        <f>'KNL HO P&amp;L'!Z21+'ABA P&amp;L'!Z21+'BK P&amp;L'!Z21+'BW P&amp;L'!Z21+'CED P&amp;L'!Z21+'HB P&amp;L'!Z21+'KIN P&amp;L'!Z21+'MER P&amp;L'!Z21+'SST P&amp;L'!Z21+'HDN P&amp;L'!Z21+'NDN P&amp;L'!Z21+'SDN P&amp;L'!Z21+'SALT P&amp;L'!Z21+'CCL HO P&amp;L'!Z21</f>
        <v/>
      </c>
      <c r="AA21" s="22">
        <f>SUM(O21:U21)</f>
        <v/>
      </c>
      <c r="AB21" s="22">
        <f>SUM(O21:Z21)</f>
        <v/>
      </c>
      <c r="AC21" s="51">
        <f>'KNL HO P&amp;L'!AC21+'ABA P&amp;L'!AC21+'BK P&amp;L'!AC21+'BW P&amp;L'!AC21+'CED P&amp;L'!AC21+'HB P&amp;L'!AC21+'KIN P&amp;L'!AC21+'MER P&amp;L'!AC21+'SST P&amp;L'!AC21+'HDN P&amp;L'!AC21+'NDN P&amp;L'!AC21+'SDN P&amp;L'!AC21+'SALT P&amp;L'!AC21+'CCL HO P&amp;L'!AC21</f>
        <v/>
      </c>
      <c r="AD21" s="51">
        <f>'KNL HO P&amp;L'!AD21+'ABA P&amp;L'!AD21+'BK P&amp;L'!AD21+'BW P&amp;L'!AD21+'CED P&amp;L'!AD21+'HB P&amp;L'!AD21+'KIN P&amp;L'!AD21+'MER P&amp;L'!AD21+'SST P&amp;L'!AD21+'HDN P&amp;L'!AD21+'NDN P&amp;L'!AD21+'SDN P&amp;L'!AD21+'SALT P&amp;L'!AD21+'CCL HO P&amp;L'!AD21</f>
        <v/>
      </c>
      <c r="AE21" s="51">
        <f>'KNL HO P&amp;L'!AE21+'ABA P&amp;L'!AE21+'BK P&amp;L'!AE21+'BW P&amp;L'!AE21+'CED P&amp;L'!AE21+'HB P&amp;L'!AE21+'KIN P&amp;L'!AE21+'MER P&amp;L'!AE21+'SST P&amp;L'!AE21+'HDN P&amp;L'!AE21+'NDN P&amp;L'!AE21+'SDN P&amp;L'!AE21+'SALT P&amp;L'!AE21+'CCL HO P&amp;L'!AE21</f>
        <v/>
      </c>
      <c r="AF21" s="51">
        <f>'KNL HO P&amp;L'!AF21+'ABA P&amp;L'!AF21+'BK P&amp;L'!AF21+'BW P&amp;L'!AF21+'CED P&amp;L'!AF21+'HB P&amp;L'!AF21+'KIN P&amp;L'!AF21+'MER P&amp;L'!AF21+'SST P&amp;L'!AF21+'HDN P&amp;L'!AF21+'NDN P&amp;L'!AF21+'SDN P&amp;L'!AF21+'SALT P&amp;L'!AF21+'CCL HO P&amp;L'!AF21</f>
        <v/>
      </c>
      <c r="AG21" s="51">
        <f>'KNL HO P&amp;L'!AG21+'ABA P&amp;L'!AG21+'BK P&amp;L'!AG21+'BW P&amp;L'!AG21+'CED P&amp;L'!AG21+'HB P&amp;L'!AG21+'KIN P&amp;L'!AG21+'MER P&amp;L'!AG21+'SST P&amp;L'!AG21+'HDN P&amp;L'!AG21+'NDN P&amp;L'!AG21+'SDN P&amp;L'!AG21+'SALT P&amp;L'!AG21+'CCL HO P&amp;L'!AG21</f>
        <v/>
      </c>
      <c r="AH21" s="51">
        <f>'KNL HO P&amp;L'!AH21+'ABA P&amp;L'!AH21+'BK P&amp;L'!AH21+'BW P&amp;L'!AH21+'CED P&amp;L'!AH21+'HB P&amp;L'!AH21+'KIN P&amp;L'!AH21+'MER P&amp;L'!AH21+'SST P&amp;L'!AH21+'HDN P&amp;L'!AH21+'NDN P&amp;L'!AH21+'SDN P&amp;L'!AH21+'SALT P&amp;L'!AH21+'CCL HO P&amp;L'!AH21</f>
        <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5104.8</v>
      </c>
      <c r="D22" s="64" t="n">
        <v>69.98999999999999</v>
      </c>
      <c r="E22" s="64" t="n">
        <v>4169.88</v>
      </c>
      <c r="F22" s="64" t="n">
        <v>3421.43</v>
      </c>
      <c r="G22" s="64" t="n">
        <v>4876.26</v>
      </c>
      <c r="H22" s="64" t="n">
        <v>528.17</v>
      </c>
      <c r="I22" s="64" t="n">
        <v>0</v>
      </c>
      <c r="J22" s="64" t="n">
        <v>4461</v>
      </c>
      <c r="K22" s="64" t="n">
        <v>39.89</v>
      </c>
      <c r="L22" s="64" t="n">
        <v>0</v>
      </c>
      <c r="M22" s="64" t="n">
        <v>3650.4</v>
      </c>
      <c r="N22" s="22">
        <f>SUM(B22:M22)</f>
        <v/>
      </c>
      <c r="O22" s="11">
        <f>SUMIF('KNL TB'!$R:$R,'KNL GROUP P&amp;L'!$A22,'KNL TB'!C:C)</f>
        <v/>
      </c>
      <c r="P22" s="11">
        <f>SUMIF('KNL TB'!$R:$R,'KNL GROUP P&amp;L'!$A22,'KNL TB'!D:D)</f>
        <v/>
      </c>
      <c r="Q22" s="11">
        <f>SUMIF('KNL TB'!$R:$R,'KNL GROUP P&amp;L'!$A22,'KNL TB'!E:E)</f>
        <v/>
      </c>
      <c r="R22" s="11">
        <f>SUMIF('KNL TB'!$R:$R,'KNL GROUP P&amp;L'!$A22,'KNL TB'!F:F)</f>
        <v/>
      </c>
      <c r="S22" s="11">
        <f>SUMIF('KNL TB'!$R:$R,'KNL GROUP P&amp;L'!$A22,'KNL TB'!G:G)</f>
        <v/>
      </c>
      <c r="T22" s="11">
        <f>SUMIF('KNL TB'!$R:$R,'KNL GROUP P&amp;L'!$A22,'KNL TB'!H:H)</f>
        <v/>
      </c>
      <c r="U22" s="11">
        <f>SUMIF('KNL TB'!$R:$R,'KNL GROUP P&amp;L'!$A22,'KNL TB'!I:I)</f>
        <v/>
      </c>
      <c r="V22" s="51">
        <f>'KNL HO P&amp;L'!V22+'ABA P&amp;L'!V22+'BK P&amp;L'!V22+'BW P&amp;L'!V22+'CED P&amp;L'!V22+'HB P&amp;L'!V22+'KIN P&amp;L'!V22+'MER P&amp;L'!V22+'SST P&amp;L'!V22+'HDN P&amp;L'!V22+'NDN P&amp;L'!V22+'SDN P&amp;L'!V22+'SALT P&amp;L'!V22+'CCL HO P&amp;L'!V22</f>
        <v/>
      </c>
      <c r="W22" s="51">
        <f>'KNL HO P&amp;L'!W22+'ABA P&amp;L'!W22+'BK P&amp;L'!W22+'BW P&amp;L'!W22+'CED P&amp;L'!W22+'HB P&amp;L'!W22+'KIN P&amp;L'!W22+'MER P&amp;L'!W22+'SST P&amp;L'!W22+'HDN P&amp;L'!W22+'NDN P&amp;L'!W22+'SDN P&amp;L'!W22+'SALT P&amp;L'!W22+'CCL HO P&amp;L'!W22</f>
        <v/>
      </c>
      <c r="X22" s="51">
        <f>'KNL HO P&amp;L'!X22+'ABA P&amp;L'!X22+'BK P&amp;L'!X22+'BW P&amp;L'!X22+'CED P&amp;L'!X22+'HB P&amp;L'!X22+'KIN P&amp;L'!X22+'MER P&amp;L'!X22+'SST P&amp;L'!X22+'HDN P&amp;L'!X22+'NDN P&amp;L'!X22+'SDN P&amp;L'!X22+'SALT P&amp;L'!X22+'CCL HO P&amp;L'!X22</f>
        <v/>
      </c>
      <c r="Y22" s="51">
        <f>'KNL HO P&amp;L'!Y22+'ABA P&amp;L'!Y22+'BK P&amp;L'!Y22+'BW P&amp;L'!Y22+'CED P&amp;L'!Y22+'HB P&amp;L'!Y22+'KIN P&amp;L'!Y22+'MER P&amp;L'!Y22+'SST P&amp;L'!Y22+'HDN P&amp;L'!Y22+'NDN P&amp;L'!Y22+'SDN P&amp;L'!Y22+'SALT P&amp;L'!Y22+'CCL HO P&amp;L'!Y22</f>
        <v/>
      </c>
      <c r="Z22" s="51">
        <f>'KNL HO P&amp;L'!Z22+'ABA P&amp;L'!Z22+'BK P&amp;L'!Z22+'BW P&amp;L'!Z22+'CED P&amp;L'!Z22+'HB P&amp;L'!Z22+'KIN P&amp;L'!Z22+'MER P&amp;L'!Z22+'SST P&amp;L'!Z22+'HDN P&amp;L'!Z22+'NDN P&amp;L'!Z22+'SDN P&amp;L'!Z22+'SALT P&amp;L'!Z22+'CCL HO P&amp;L'!Z22</f>
        <v/>
      </c>
      <c r="AA22" s="22">
        <f>SUM(O22:U22)</f>
        <v/>
      </c>
      <c r="AB22" s="22">
        <f>SUM(O22:Z22)</f>
        <v/>
      </c>
      <c r="AC22" s="51">
        <f>'KNL HO P&amp;L'!AC22+'ABA P&amp;L'!AC22+'BK P&amp;L'!AC22+'BW P&amp;L'!AC22+'CED P&amp;L'!AC22+'HB P&amp;L'!AC22+'KIN P&amp;L'!AC22+'MER P&amp;L'!AC22+'SST P&amp;L'!AC22+'HDN P&amp;L'!AC22+'NDN P&amp;L'!AC22+'SDN P&amp;L'!AC22+'SALT P&amp;L'!AC22+'CCL HO P&amp;L'!AC22</f>
        <v/>
      </c>
      <c r="AD22" s="51">
        <f>'KNL HO P&amp;L'!AD22+'ABA P&amp;L'!AD22+'BK P&amp;L'!AD22+'BW P&amp;L'!AD22+'CED P&amp;L'!AD22+'HB P&amp;L'!AD22+'KIN P&amp;L'!AD22+'MER P&amp;L'!AD22+'SST P&amp;L'!AD22+'HDN P&amp;L'!AD22+'NDN P&amp;L'!AD22+'SDN P&amp;L'!AD22+'SALT P&amp;L'!AD22+'CCL HO P&amp;L'!AD22</f>
        <v/>
      </c>
      <c r="AE22" s="51">
        <f>'KNL HO P&amp;L'!AE22+'ABA P&amp;L'!AE22+'BK P&amp;L'!AE22+'BW P&amp;L'!AE22+'CED P&amp;L'!AE22+'HB P&amp;L'!AE22+'KIN P&amp;L'!AE22+'MER P&amp;L'!AE22+'SST P&amp;L'!AE22+'HDN P&amp;L'!AE22+'NDN P&amp;L'!AE22+'SDN P&amp;L'!AE22+'SALT P&amp;L'!AE22+'CCL HO P&amp;L'!AE22</f>
        <v/>
      </c>
      <c r="AF22" s="51">
        <f>'KNL HO P&amp;L'!AF22+'ABA P&amp;L'!AF22+'BK P&amp;L'!AF22+'BW P&amp;L'!AF22+'CED P&amp;L'!AF22+'HB P&amp;L'!AF22+'KIN P&amp;L'!AF22+'MER P&amp;L'!AF22+'SST P&amp;L'!AF22+'HDN P&amp;L'!AF22+'NDN P&amp;L'!AF22+'SDN P&amp;L'!AF22+'SALT P&amp;L'!AF22+'CCL HO P&amp;L'!AF22</f>
        <v/>
      </c>
      <c r="AG22" s="51">
        <f>'KNL HO P&amp;L'!AG22+'ABA P&amp;L'!AG22+'BK P&amp;L'!AG22+'BW P&amp;L'!AG22+'CED P&amp;L'!AG22+'HB P&amp;L'!AG22+'KIN P&amp;L'!AG22+'MER P&amp;L'!AG22+'SST P&amp;L'!AG22+'HDN P&amp;L'!AG22+'NDN P&amp;L'!AG22+'SDN P&amp;L'!AG22+'SALT P&amp;L'!AG22+'CCL HO P&amp;L'!AG22</f>
        <v/>
      </c>
      <c r="AH22" s="51">
        <f>'KNL HO P&amp;L'!AH22+'ABA P&amp;L'!AH22+'BK P&amp;L'!AH22+'BW P&amp;L'!AH22+'CED P&amp;L'!AH22+'HB P&amp;L'!AH22+'KIN P&amp;L'!AH22+'MER P&amp;L'!AH22+'SST P&amp;L'!AH22+'HDN P&amp;L'!AH22+'NDN P&amp;L'!AH22+'SDN P&amp;L'!AH22+'SALT P&amp;L'!AH22+'CCL HO P&amp;L'!AH22</f>
        <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1630</v>
      </c>
      <c r="H23" s="64" t="n">
        <v>2186.8</v>
      </c>
      <c r="I23" s="64" t="n">
        <v>1099.95</v>
      </c>
      <c r="J23" s="64" t="n">
        <v>2191.73</v>
      </c>
      <c r="K23" s="64" t="n">
        <v>1118.46</v>
      </c>
      <c r="L23" s="64" t="n">
        <v>3780.01</v>
      </c>
      <c r="M23" s="64" t="n">
        <v>2125.75</v>
      </c>
      <c r="N23" s="22">
        <f>SUM(B23:M23)</f>
        <v/>
      </c>
      <c r="O23" s="11">
        <f>SUMIF('KNL TB'!$R:$R,'KNL GROUP P&amp;L'!$A23,'KNL TB'!C:C)</f>
        <v/>
      </c>
      <c r="P23" s="11">
        <f>SUMIF('KNL TB'!$R:$R,'KNL GROUP P&amp;L'!$A23,'KNL TB'!D:D)</f>
        <v/>
      </c>
      <c r="Q23" s="11">
        <f>SUMIF('KNL TB'!$R:$R,'KNL GROUP P&amp;L'!$A23,'KNL TB'!E:E)</f>
        <v/>
      </c>
      <c r="R23" s="11">
        <f>SUMIF('KNL TB'!$R:$R,'KNL GROUP P&amp;L'!$A23,'KNL TB'!F:F)</f>
        <v/>
      </c>
      <c r="S23" s="11">
        <f>SUMIF('KNL TB'!$R:$R,'KNL GROUP P&amp;L'!$A23,'KNL TB'!G:G)</f>
        <v/>
      </c>
      <c r="T23" s="11">
        <f>SUMIF('KNL TB'!$R:$R,'KNL GROUP P&amp;L'!$A23,'KNL TB'!H:H)</f>
        <v/>
      </c>
      <c r="U23" s="11">
        <f>SUMIF('KNL TB'!$R:$R,'KNL GROUP P&amp;L'!$A23,'KNL TB'!I:I)</f>
        <v/>
      </c>
      <c r="V23" s="51">
        <f>'KNL HO P&amp;L'!V23+'ABA P&amp;L'!V23+'BK P&amp;L'!V23+'BW P&amp;L'!V23+'CED P&amp;L'!V23+'HB P&amp;L'!V23+'KIN P&amp;L'!V23+'MER P&amp;L'!V23+'SST P&amp;L'!V23+'HDN P&amp;L'!V23+'NDN P&amp;L'!V23+'SDN P&amp;L'!V23+'SALT P&amp;L'!V23+'CCL HO P&amp;L'!V23</f>
        <v/>
      </c>
      <c r="W23" s="51">
        <f>'KNL HO P&amp;L'!W23+'ABA P&amp;L'!W23+'BK P&amp;L'!W23+'BW P&amp;L'!W23+'CED P&amp;L'!W23+'HB P&amp;L'!W23+'KIN P&amp;L'!W23+'MER P&amp;L'!W23+'SST P&amp;L'!W23+'HDN P&amp;L'!W23+'NDN P&amp;L'!W23+'SDN P&amp;L'!W23+'SALT P&amp;L'!W23+'CCL HO P&amp;L'!W23</f>
        <v/>
      </c>
      <c r="X23" s="51">
        <f>'KNL HO P&amp;L'!X23+'ABA P&amp;L'!X23+'BK P&amp;L'!X23+'BW P&amp;L'!X23+'CED P&amp;L'!X23+'HB P&amp;L'!X23+'KIN P&amp;L'!X23+'MER P&amp;L'!X23+'SST P&amp;L'!X23+'HDN P&amp;L'!X23+'NDN P&amp;L'!X23+'SDN P&amp;L'!X23+'SALT P&amp;L'!X23+'CCL HO P&amp;L'!X23</f>
        <v/>
      </c>
      <c r="Y23" s="51">
        <f>'KNL HO P&amp;L'!Y23+'ABA P&amp;L'!Y23+'BK P&amp;L'!Y23+'BW P&amp;L'!Y23+'CED P&amp;L'!Y23+'HB P&amp;L'!Y23+'KIN P&amp;L'!Y23+'MER P&amp;L'!Y23+'SST P&amp;L'!Y23+'HDN P&amp;L'!Y23+'NDN P&amp;L'!Y23+'SDN P&amp;L'!Y23+'SALT P&amp;L'!Y23+'CCL HO P&amp;L'!Y23</f>
        <v/>
      </c>
      <c r="Z23" s="51">
        <f>'KNL HO P&amp;L'!Z23+'ABA P&amp;L'!Z23+'BK P&amp;L'!Z23+'BW P&amp;L'!Z23+'CED P&amp;L'!Z23+'HB P&amp;L'!Z23+'KIN P&amp;L'!Z23+'MER P&amp;L'!Z23+'SST P&amp;L'!Z23+'HDN P&amp;L'!Z23+'NDN P&amp;L'!Z23+'SDN P&amp;L'!Z23+'SALT P&amp;L'!Z23+'CCL HO P&amp;L'!Z23</f>
        <v/>
      </c>
      <c r="AA23" s="22">
        <f>SUM(O23:U23)</f>
        <v/>
      </c>
      <c r="AB23" s="22">
        <f>SUM(O23:Z23)</f>
        <v/>
      </c>
      <c r="AC23" s="51">
        <f>'KNL HO P&amp;L'!AC23+'ABA P&amp;L'!AC23+'BK P&amp;L'!AC23+'BW P&amp;L'!AC23+'CED P&amp;L'!AC23+'HB P&amp;L'!AC23+'KIN P&amp;L'!AC23+'MER P&amp;L'!AC23+'SST P&amp;L'!AC23+'HDN P&amp;L'!AC23+'NDN P&amp;L'!AC23+'SDN P&amp;L'!AC23+'SALT P&amp;L'!AC23+'CCL HO P&amp;L'!AC23</f>
        <v/>
      </c>
      <c r="AD23" s="51">
        <f>'KNL HO P&amp;L'!AD23+'ABA P&amp;L'!AD23+'BK P&amp;L'!AD23+'BW P&amp;L'!AD23+'CED P&amp;L'!AD23+'HB P&amp;L'!AD23+'KIN P&amp;L'!AD23+'MER P&amp;L'!AD23+'SST P&amp;L'!AD23+'HDN P&amp;L'!AD23+'NDN P&amp;L'!AD23+'SDN P&amp;L'!AD23+'SALT P&amp;L'!AD23+'CCL HO P&amp;L'!AD23</f>
        <v/>
      </c>
      <c r="AE23" s="51">
        <f>'KNL HO P&amp;L'!AE23+'ABA P&amp;L'!AE23+'BK P&amp;L'!AE23+'BW P&amp;L'!AE23+'CED P&amp;L'!AE23+'HB P&amp;L'!AE23+'KIN P&amp;L'!AE23+'MER P&amp;L'!AE23+'SST P&amp;L'!AE23+'HDN P&amp;L'!AE23+'NDN P&amp;L'!AE23+'SDN P&amp;L'!AE23+'SALT P&amp;L'!AE23+'CCL HO P&amp;L'!AE23</f>
        <v/>
      </c>
      <c r="AF23" s="51">
        <f>'KNL HO P&amp;L'!AF23+'ABA P&amp;L'!AF23+'BK P&amp;L'!AF23+'BW P&amp;L'!AF23+'CED P&amp;L'!AF23+'HB P&amp;L'!AF23+'KIN P&amp;L'!AF23+'MER P&amp;L'!AF23+'SST P&amp;L'!AF23+'HDN P&amp;L'!AF23+'NDN P&amp;L'!AF23+'SDN P&amp;L'!AF23+'SALT P&amp;L'!AF23+'CCL HO P&amp;L'!AF23</f>
        <v/>
      </c>
      <c r="AG23" s="51">
        <f>'KNL HO P&amp;L'!AG23+'ABA P&amp;L'!AG23+'BK P&amp;L'!AG23+'BW P&amp;L'!AG23+'CED P&amp;L'!AG23+'HB P&amp;L'!AG23+'KIN P&amp;L'!AG23+'MER P&amp;L'!AG23+'SST P&amp;L'!AG23+'HDN P&amp;L'!AG23+'NDN P&amp;L'!AG23+'SDN P&amp;L'!AG23+'SALT P&amp;L'!AG23+'CCL HO P&amp;L'!AG23</f>
        <v/>
      </c>
      <c r="AH23" s="51">
        <f>'KNL HO P&amp;L'!AH23+'ABA P&amp;L'!AH23+'BK P&amp;L'!AH23+'BW P&amp;L'!AH23+'CED P&amp;L'!AH23+'HB P&amp;L'!AH23+'KIN P&amp;L'!AH23+'MER P&amp;L'!AH23+'SST P&amp;L'!AH23+'HDN P&amp;L'!AH23+'NDN P&amp;L'!AH23+'SDN P&amp;L'!AH23+'SALT P&amp;L'!AH23+'CCL HO P&amp;L'!AH23</f>
        <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226.03</v>
      </c>
      <c r="G24" s="64" t="n">
        <v>0</v>
      </c>
      <c r="H24" s="64" t="n">
        <v>249.41</v>
      </c>
      <c r="I24" s="64" t="n">
        <v>0</v>
      </c>
      <c r="J24" s="64" t="n">
        <v>1410.72</v>
      </c>
      <c r="K24" s="64" t="n">
        <v>5549.35</v>
      </c>
      <c r="L24" s="64" t="n">
        <v>3008.5</v>
      </c>
      <c r="M24" s="64" t="n">
        <v>0</v>
      </c>
      <c r="N24" s="22">
        <f>SUM(B24:M24)</f>
        <v/>
      </c>
      <c r="O24" s="11">
        <f>SUMIF('KNL TB'!$R:$R,'KNL GROUP P&amp;L'!$A24,'KNL TB'!C:C)</f>
        <v/>
      </c>
      <c r="P24" s="11">
        <f>SUMIF('KNL TB'!$R:$R,'KNL GROUP P&amp;L'!$A24,'KNL TB'!D:D)</f>
        <v/>
      </c>
      <c r="Q24" s="11">
        <f>SUMIF('KNL TB'!$R:$R,'KNL GROUP P&amp;L'!$A24,'KNL TB'!E:E)</f>
        <v/>
      </c>
      <c r="R24" s="11">
        <f>SUMIF('KNL TB'!$R:$R,'KNL GROUP P&amp;L'!$A24,'KNL TB'!F:F)</f>
        <v/>
      </c>
      <c r="S24" s="11">
        <f>SUMIF('KNL TB'!$R:$R,'KNL GROUP P&amp;L'!$A24,'KNL TB'!G:G)</f>
        <v/>
      </c>
      <c r="T24" s="11">
        <f>SUMIF('KNL TB'!$R:$R,'KNL GROUP P&amp;L'!$A24,'KNL TB'!H:H)</f>
        <v/>
      </c>
      <c r="U24" s="11">
        <f>SUMIF('KNL TB'!$R:$R,'KNL GROUP P&amp;L'!$A24,'KNL TB'!I:I)</f>
        <v/>
      </c>
      <c r="V24" s="51">
        <f>'KNL HO P&amp;L'!V24+'ABA P&amp;L'!V24+'BK P&amp;L'!V24+'BW P&amp;L'!V24+'CED P&amp;L'!V24+'HB P&amp;L'!V24+'KIN P&amp;L'!V24+'MER P&amp;L'!V24+'SST P&amp;L'!V24+'HDN P&amp;L'!V24+'NDN P&amp;L'!V24+'SDN P&amp;L'!V24+'SALT P&amp;L'!V24+'CCL HO P&amp;L'!V24</f>
        <v/>
      </c>
      <c r="W24" s="51">
        <f>'KNL HO P&amp;L'!W24+'ABA P&amp;L'!W24+'BK P&amp;L'!W24+'BW P&amp;L'!W24+'CED P&amp;L'!W24+'HB P&amp;L'!W24+'KIN P&amp;L'!W24+'MER P&amp;L'!W24+'SST P&amp;L'!W24+'HDN P&amp;L'!W24+'NDN P&amp;L'!W24+'SDN P&amp;L'!W24+'SALT P&amp;L'!W24+'CCL HO P&amp;L'!W24</f>
        <v/>
      </c>
      <c r="X24" s="51">
        <f>'KNL HO P&amp;L'!X24+'ABA P&amp;L'!X24+'BK P&amp;L'!X24+'BW P&amp;L'!X24+'CED P&amp;L'!X24+'HB P&amp;L'!X24+'KIN P&amp;L'!X24+'MER P&amp;L'!X24+'SST P&amp;L'!X24+'HDN P&amp;L'!X24+'NDN P&amp;L'!X24+'SDN P&amp;L'!X24+'SALT P&amp;L'!X24+'CCL HO P&amp;L'!X24</f>
        <v/>
      </c>
      <c r="Y24" s="51">
        <f>'KNL HO P&amp;L'!Y24+'ABA P&amp;L'!Y24+'BK P&amp;L'!Y24+'BW P&amp;L'!Y24+'CED P&amp;L'!Y24+'HB P&amp;L'!Y24+'KIN P&amp;L'!Y24+'MER P&amp;L'!Y24+'SST P&amp;L'!Y24+'HDN P&amp;L'!Y24+'NDN P&amp;L'!Y24+'SDN P&amp;L'!Y24+'SALT P&amp;L'!Y24+'CCL HO P&amp;L'!Y24</f>
        <v/>
      </c>
      <c r="Z24" s="51">
        <f>'KNL HO P&amp;L'!Z24+'ABA P&amp;L'!Z24+'BK P&amp;L'!Z24+'BW P&amp;L'!Z24+'CED P&amp;L'!Z24+'HB P&amp;L'!Z24+'KIN P&amp;L'!Z24+'MER P&amp;L'!Z24+'SST P&amp;L'!Z24+'HDN P&amp;L'!Z24+'NDN P&amp;L'!Z24+'SDN P&amp;L'!Z24+'SALT P&amp;L'!Z24+'CCL HO P&amp;L'!Z24</f>
        <v/>
      </c>
      <c r="AA24" s="22">
        <f>SUM(O24:U24)</f>
        <v/>
      </c>
      <c r="AB24" s="22">
        <f>SUM(O24:Z24)</f>
        <v/>
      </c>
      <c r="AC24" s="51">
        <f>'KNL HO P&amp;L'!AC24+'ABA P&amp;L'!AC24+'BK P&amp;L'!AC24+'BW P&amp;L'!AC24+'CED P&amp;L'!AC24+'HB P&amp;L'!AC24+'KIN P&amp;L'!AC24+'MER P&amp;L'!AC24+'SST P&amp;L'!AC24+'HDN P&amp;L'!AC24+'NDN P&amp;L'!AC24+'SDN P&amp;L'!AC24+'SALT P&amp;L'!AC24+'CCL HO P&amp;L'!AC24</f>
        <v/>
      </c>
      <c r="AD24" s="51">
        <f>'KNL HO P&amp;L'!AD24+'ABA P&amp;L'!AD24+'BK P&amp;L'!AD24+'BW P&amp;L'!AD24+'CED P&amp;L'!AD24+'HB P&amp;L'!AD24+'KIN P&amp;L'!AD24+'MER P&amp;L'!AD24+'SST P&amp;L'!AD24+'HDN P&amp;L'!AD24+'NDN P&amp;L'!AD24+'SDN P&amp;L'!AD24+'SALT P&amp;L'!AD24+'CCL HO P&amp;L'!AD24</f>
        <v/>
      </c>
      <c r="AE24" s="51">
        <f>'KNL HO P&amp;L'!AE24+'ABA P&amp;L'!AE24+'BK P&amp;L'!AE24+'BW P&amp;L'!AE24+'CED P&amp;L'!AE24+'HB P&amp;L'!AE24+'KIN P&amp;L'!AE24+'MER P&amp;L'!AE24+'SST P&amp;L'!AE24+'HDN P&amp;L'!AE24+'NDN P&amp;L'!AE24+'SDN P&amp;L'!AE24+'SALT P&amp;L'!AE24+'CCL HO P&amp;L'!AE24</f>
        <v/>
      </c>
      <c r="AF24" s="51">
        <f>'KNL HO P&amp;L'!AF24+'ABA P&amp;L'!AF24+'BK P&amp;L'!AF24+'BW P&amp;L'!AF24+'CED P&amp;L'!AF24+'HB P&amp;L'!AF24+'KIN P&amp;L'!AF24+'MER P&amp;L'!AF24+'SST P&amp;L'!AF24+'HDN P&amp;L'!AF24+'NDN P&amp;L'!AF24+'SDN P&amp;L'!AF24+'SALT P&amp;L'!AF24+'CCL HO P&amp;L'!AF24</f>
        <v/>
      </c>
      <c r="AG24" s="51">
        <f>'KNL HO P&amp;L'!AG24+'ABA P&amp;L'!AG24+'BK P&amp;L'!AG24+'BW P&amp;L'!AG24+'CED P&amp;L'!AG24+'HB P&amp;L'!AG24+'KIN P&amp;L'!AG24+'MER P&amp;L'!AG24+'SST P&amp;L'!AG24+'HDN P&amp;L'!AG24+'NDN P&amp;L'!AG24+'SDN P&amp;L'!AG24+'SALT P&amp;L'!AG24+'CCL HO P&amp;L'!AG24</f>
        <v/>
      </c>
      <c r="AH24" s="51">
        <f>'KNL HO P&amp;L'!AH24+'ABA P&amp;L'!AH24+'BK P&amp;L'!AH24+'BW P&amp;L'!AH24+'CED P&amp;L'!AH24+'HB P&amp;L'!AH24+'KIN P&amp;L'!AH24+'MER P&amp;L'!AH24+'SST P&amp;L'!AH24+'HDN P&amp;L'!AH24+'NDN P&amp;L'!AH24+'SDN P&amp;L'!AH24+'SALT P&amp;L'!AH24+'CCL HO P&amp;L'!AH24</f>
        <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255075.8</v>
      </c>
      <c r="C25" s="65" t="n">
        <v>257277.27</v>
      </c>
      <c r="D25" s="65" t="n">
        <v>255084.35</v>
      </c>
      <c r="E25" s="65" t="n">
        <v>301727.64</v>
      </c>
      <c r="F25" s="65" t="n">
        <v>296898.4</v>
      </c>
      <c r="G25" s="65" t="n">
        <v>289357.7500000001</v>
      </c>
      <c r="H25" s="65" t="n">
        <v>304835.97</v>
      </c>
      <c r="I25" s="65" t="n">
        <v>282874.3100000001</v>
      </c>
      <c r="J25" s="65" t="n">
        <v>300627.94</v>
      </c>
      <c r="K25" s="65" t="n">
        <v>291119.6799999999</v>
      </c>
      <c r="L25" s="65" t="n">
        <v>273187.04</v>
      </c>
      <c r="M25" s="65" t="n">
        <v>283790.99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SUM(O25:U25)</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f>'KNL HO P&amp;L'!V26+'ABA P&amp;L'!V26+'BK P&amp;L'!V26+'BW P&amp;L'!V26+'CED P&amp;L'!V26+'HB P&amp;L'!V26+'KIN P&amp;L'!V26+'MER P&amp;L'!V26+'SST P&amp;L'!V26</f>
        <v/>
      </c>
      <c r="W26" s="50">
        <f>'KNL HO P&amp;L'!W26+'ABA P&amp;L'!W26+'BK P&amp;L'!W26+'BW P&amp;L'!W26+'CED P&amp;L'!W26+'HB P&amp;L'!W26+'KIN P&amp;L'!W26+'MER P&amp;L'!W26+'SST P&amp;L'!W26</f>
        <v/>
      </c>
      <c r="X26" s="50">
        <f>'KNL HO P&amp;L'!X26+'ABA P&amp;L'!X26+'BK P&amp;L'!X26+'BW P&amp;L'!X26+'CED P&amp;L'!X26+'HB P&amp;L'!X26+'KIN P&amp;L'!X26+'MER P&amp;L'!X26+'SST P&amp;L'!X26</f>
        <v/>
      </c>
      <c r="Y26" s="50">
        <f>'KNL HO P&amp;L'!Y26+'ABA P&amp;L'!Y26+'BK P&amp;L'!Y26+'BW P&amp;L'!Y26+'CED P&amp;L'!Y26+'HB P&amp;L'!Y26+'KIN P&amp;L'!Y26+'MER P&amp;L'!Y26+'SST P&amp;L'!Y26</f>
        <v/>
      </c>
      <c r="Z26" s="50">
        <f>'KNL HO P&amp;L'!Z26+'ABA P&amp;L'!Z26+'BK P&amp;L'!Z26+'BW P&amp;L'!Z26+'CED P&amp;L'!Z26+'HB P&amp;L'!Z26+'KIN P&amp;L'!Z26+'MER P&amp;L'!Z26+'SST P&amp;L'!Z26</f>
        <v/>
      </c>
      <c r="AA26" s="22">
        <f>SUM(O26:U26)</f>
        <v/>
      </c>
      <c r="AB26" s="22">
        <f>SUM(O26:Z26)</f>
        <v/>
      </c>
      <c r="AC26" s="50">
        <f>'KNL HO P&amp;L'!AC26+'ABA P&amp;L'!AC26+'BK P&amp;L'!AC26+'BW P&amp;L'!AC26+'CED P&amp;L'!AC26+'HB P&amp;L'!AC26+'KIN P&amp;L'!AC26+'MER P&amp;L'!AC26+'SST P&amp;L'!AC26+'HDN P&amp;L'!AC26+'NDN P&amp;L'!AC26+'SDN P&amp;L'!AC26+'SALT P&amp;L'!AC26+'CCL HO P&amp;L'!AC26</f>
        <v/>
      </c>
      <c r="AD26" s="50">
        <f>'KNL HO P&amp;L'!AD26+'ABA P&amp;L'!AD26+'BK P&amp;L'!AD26+'BW P&amp;L'!AD26+'CED P&amp;L'!AD26+'HB P&amp;L'!AD26+'KIN P&amp;L'!AD26+'MER P&amp;L'!AD26+'SST P&amp;L'!AD26+'HDN P&amp;L'!AD26+'NDN P&amp;L'!AD26+'SDN P&amp;L'!AD26+'SALT P&amp;L'!AD26+'CCL HO P&amp;L'!AD26</f>
        <v/>
      </c>
      <c r="AE26" s="50">
        <f>'KNL HO P&amp;L'!AE26+'ABA P&amp;L'!AE26+'BK P&amp;L'!AE26+'BW P&amp;L'!AE26+'CED P&amp;L'!AE26+'HB P&amp;L'!AE26+'KIN P&amp;L'!AE26+'MER P&amp;L'!AE26+'SST P&amp;L'!AE26+'HDN P&amp;L'!AE26+'NDN P&amp;L'!AE26+'SDN P&amp;L'!AE26+'SALT P&amp;L'!AE26+'CCL HO P&amp;L'!AE26</f>
        <v/>
      </c>
      <c r="AF26" s="50">
        <f>'KNL HO P&amp;L'!AF26+'ABA P&amp;L'!AF26+'BK P&amp;L'!AF26+'BW P&amp;L'!AF26+'CED P&amp;L'!AF26+'HB P&amp;L'!AF26+'KIN P&amp;L'!AF26+'MER P&amp;L'!AF26+'SST P&amp;L'!AF26+'HDN P&amp;L'!AF26+'NDN P&amp;L'!AF26+'SDN P&amp;L'!AF26+'SALT P&amp;L'!AF26+'CCL HO P&amp;L'!AF26</f>
        <v/>
      </c>
      <c r="AG26" s="50">
        <f>'KNL HO P&amp;L'!AG26+'ABA P&amp;L'!AG26+'BK P&amp;L'!AG26+'BW P&amp;L'!AG26+'CED P&amp;L'!AG26+'HB P&amp;L'!AG26+'KIN P&amp;L'!AG26+'MER P&amp;L'!AG26+'SST P&amp;L'!AG26+'HDN P&amp;L'!AG26+'NDN P&amp;L'!AG26+'SDN P&amp;L'!AG26+'SALT P&amp;L'!AG26+'CCL HO P&amp;L'!AG26</f>
        <v/>
      </c>
      <c r="AH26" s="50">
        <f>'KNL HO P&amp;L'!AH26+'ABA P&amp;L'!AH26+'BK P&amp;L'!AH26+'BW P&amp;L'!AH26+'CED P&amp;L'!AH26+'HB P&amp;L'!AH26+'KIN P&amp;L'!AH26+'MER P&amp;L'!AH26+'SST P&amp;L'!AH26+'HDN P&amp;L'!AH26+'NDN P&amp;L'!AH26+'SDN P&amp;L'!AH26+'SALT P&amp;L'!AH26+'CCL HO P&amp;L'!AH26</f>
        <v/>
      </c>
      <c r="AJ26" s="22">
        <f>SUM(E26:Q26)-$N26</f>
        <v/>
      </c>
      <c r="AK26" s="22">
        <f>SUM(H26:T26)-$N26</f>
        <v/>
      </c>
      <c r="AL26" s="22">
        <f>SUM(K26:W26)-$N26</f>
        <v/>
      </c>
      <c r="AM26" s="53">
        <f>SUM(N26:Z26)-$N26</f>
        <v/>
      </c>
      <c r="AN26" s="56" t="n"/>
      <c r="AO26" s="22">
        <f>SUM(I26:U26)-$N26</f>
        <v/>
      </c>
      <c r="AP26" s="22">
        <f>SUM(J26:V26)-$N26</f>
        <v/>
      </c>
    </row>
    <row r="27">
      <c r="A27" s="14" t="inlineStr">
        <is>
          <t>Catering Costs</t>
        </is>
      </c>
      <c r="B27" s="64" t="n">
        <v>15476.72</v>
      </c>
      <c r="C27" s="64" t="n">
        <v>17023.7</v>
      </c>
      <c r="D27" s="64" t="n">
        <v>16507.06</v>
      </c>
      <c r="E27" s="64" t="n">
        <v>13382.91</v>
      </c>
      <c r="F27" s="64" t="n">
        <v>15272.21</v>
      </c>
      <c r="G27" s="64" t="n">
        <v>15688.95</v>
      </c>
      <c r="H27" s="64" t="n">
        <v>15141.05</v>
      </c>
      <c r="I27" s="64" t="n">
        <v>15771.29</v>
      </c>
      <c r="J27" s="64" t="n">
        <v>14551.7</v>
      </c>
      <c r="K27" s="64" t="n">
        <v>16263.46</v>
      </c>
      <c r="L27" s="64" t="n">
        <v>15545.59</v>
      </c>
      <c r="M27" s="64" t="n">
        <v>11868.26</v>
      </c>
      <c r="N27" s="22">
        <f>SUM(B27:M27)</f>
        <v/>
      </c>
      <c r="O27" s="11">
        <f>SUMIF('KNL TB'!$R:$R,'KNL GROUP P&amp;L'!$A27,'KNL TB'!C:C)</f>
        <v/>
      </c>
      <c r="P27" s="11">
        <f>SUMIF('KNL TB'!$R:$R,'KNL GROUP P&amp;L'!$A27,'KNL TB'!D:D)</f>
        <v/>
      </c>
      <c r="Q27" s="11">
        <f>SUMIF('KNL TB'!$R:$R,'KNL GROUP P&amp;L'!$A27,'KNL TB'!E:E)</f>
        <v/>
      </c>
      <c r="R27" s="11">
        <f>SUMIF('KNL TB'!$R:$R,'KNL GROUP P&amp;L'!$A27,'KNL TB'!F:F)</f>
        <v/>
      </c>
      <c r="S27" s="11">
        <f>SUMIF('KNL TB'!$R:$R,'KNL GROUP P&amp;L'!$A27,'KNL TB'!G:G)</f>
        <v/>
      </c>
      <c r="T27" s="11">
        <f>SUMIF('KNL TB'!$R:$R,'KNL GROUP P&amp;L'!$A27,'KNL TB'!H:H)</f>
        <v/>
      </c>
      <c r="U27" s="11">
        <f>SUMIF('KNL TB'!$R:$R,'KNL GROUP P&amp;L'!$A27,'KNL TB'!I:I)</f>
        <v/>
      </c>
      <c r="V27" s="51">
        <f>'KNL HO P&amp;L'!V27+'ABA P&amp;L'!V27+'BK P&amp;L'!V27+'BW P&amp;L'!V27+'CED P&amp;L'!V27+'HB P&amp;L'!V27+'KIN P&amp;L'!V27+'MER P&amp;L'!V27+'SST P&amp;L'!V27+'HDN P&amp;L'!V27+'NDN P&amp;L'!V27+'SDN P&amp;L'!V27+'SALT P&amp;L'!V27+'CCL HO P&amp;L'!V27</f>
        <v/>
      </c>
      <c r="W27" s="51">
        <f>'KNL HO P&amp;L'!W27+'ABA P&amp;L'!W27+'BK P&amp;L'!W27+'BW P&amp;L'!W27+'CED P&amp;L'!W27+'HB P&amp;L'!W27+'KIN P&amp;L'!W27+'MER P&amp;L'!W27+'SST P&amp;L'!W27+'HDN P&amp;L'!W27+'NDN P&amp;L'!W27+'SDN P&amp;L'!W27+'SALT P&amp;L'!W27+'CCL HO P&amp;L'!W27</f>
        <v/>
      </c>
      <c r="X27" s="51">
        <f>'KNL HO P&amp;L'!X27+'ABA P&amp;L'!X27+'BK P&amp;L'!X27+'BW P&amp;L'!X27+'CED P&amp;L'!X27+'HB P&amp;L'!X27+'KIN P&amp;L'!X27+'MER P&amp;L'!X27+'SST P&amp;L'!X27+'HDN P&amp;L'!X27+'NDN P&amp;L'!X27+'SDN P&amp;L'!X27+'SALT P&amp;L'!X27+'CCL HO P&amp;L'!X27</f>
        <v/>
      </c>
      <c r="Y27" s="51">
        <f>'KNL HO P&amp;L'!Y27+'ABA P&amp;L'!Y27+'BK P&amp;L'!Y27+'BW P&amp;L'!Y27+'CED P&amp;L'!Y27+'HB P&amp;L'!Y27+'KIN P&amp;L'!Y27+'MER P&amp;L'!Y27+'SST P&amp;L'!Y27+'HDN P&amp;L'!Y27+'NDN P&amp;L'!Y27+'SDN P&amp;L'!Y27+'SALT P&amp;L'!Y27+'CCL HO P&amp;L'!Y27</f>
        <v/>
      </c>
      <c r="Z27" s="51">
        <f>'KNL HO P&amp;L'!Z27+'ABA P&amp;L'!Z27+'BK P&amp;L'!Z27+'BW P&amp;L'!Z27+'CED P&amp;L'!Z27+'HB P&amp;L'!Z27+'KIN P&amp;L'!Z27+'MER P&amp;L'!Z27+'SST P&amp;L'!Z27+'HDN P&amp;L'!Z27+'NDN P&amp;L'!Z27+'SDN P&amp;L'!Z27+'SALT P&amp;L'!Z27+'CCL HO P&amp;L'!Z27</f>
        <v/>
      </c>
      <c r="AA27" s="22">
        <f>SUM(O27:U27)</f>
        <v/>
      </c>
      <c r="AB27" s="22">
        <f>SUM(O27:Z27)</f>
        <v/>
      </c>
      <c r="AC27" s="51">
        <f>Z$8*$AI27</f>
        <v/>
      </c>
      <c r="AD27" s="51">
        <f>Z$8*$AI27</f>
        <v/>
      </c>
      <c r="AE27" s="51">
        <f>Z$8*$AI27</f>
        <v/>
      </c>
      <c r="AF27" s="51">
        <f>Z$8*$AI27</f>
        <v/>
      </c>
      <c r="AG27" s="51">
        <f>Z$8*$AI27</f>
        <v/>
      </c>
      <c r="AH27" s="51">
        <f>Z$8*$AI27</f>
        <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1407.24</v>
      </c>
      <c r="C28" s="64" t="n">
        <v>2677.99</v>
      </c>
      <c r="D28" s="64" t="n">
        <v>1177.96</v>
      </c>
      <c r="E28" s="64" t="n">
        <v>1527.49</v>
      </c>
      <c r="F28" s="64" t="n">
        <v>3325.92</v>
      </c>
      <c r="G28" s="64" t="n">
        <v>4840.8</v>
      </c>
      <c r="H28" s="64" t="n">
        <v>4323.200000000001</v>
      </c>
      <c r="I28" s="64" t="n">
        <v>5393</v>
      </c>
      <c r="J28" s="64" t="n">
        <v>1799</v>
      </c>
      <c r="K28" s="64" t="n">
        <v>1275.67</v>
      </c>
      <c r="L28" s="64" t="n">
        <v>1612.58</v>
      </c>
      <c r="M28" s="64" t="n">
        <v>1179.7</v>
      </c>
      <c r="N28" s="22">
        <f>SUM(B28:M28)</f>
        <v/>
      </c>
      <c r="O28" s="11">
        <f>SUMIF('KNL TB'!$R:$R,'KNL GROUP P&amp;L'!$A28,'KNL TB'!C:C)</f>
        <v/>
      </c>
      <c r="P28" s="11">
        <f>SUMIF('KNL TB'!$R:$R,'KNL GROUP P&amp;L'!$A28,'KNL TB'!D:D)</f>
        <v/>
      </c>
      <c r="Q28" s="11">
        <f>SUMIF('KNL TB'!$R:$R,'KNL GROUP P&amp;L'!$A28,'KNL TB'!E:E)</f>
        <v/>
      </c>
      <c r="R28" s="11">
        <f>SUMIF('KNL TB'!$R:$R,'KNL GROUP P&amp;L'!$A28,'KNL TB'!F:F)</f>
        <v/>
      </c>
      <c r="S28" s="11">
        <f>SUMIF('KNL TB'!$R:$R,'KNL GROUP P&amp;L'!$A28,'KNL TB'!G:G)</f>
        <v/>
      </c>
      <c r="T28" s="11">
        <f>SUMIF('KNL TB'!$R:$R,'KNL GROUP P&amp;L'!$A28,'KNL TB'!H:H)</f>
        <v/>
      </c>
      <c r="U28" s="11">
        <f>SUMIF('KNL TB'!$R:$R,'KNL GROUP P&amp;L'!$A28,'KNL TB'!I:I)</f>
        <v/>
      </c>
      <c r="V28" s="51">
        <f>'KNL HO P&amp;L'!V28+'ABA P&amp;L'!V28+'BK P&amp;L'!V28+'BW P&amp;L'!V28+'CED P&amp;L'!V28+'HB P&amp;L'!V28+'KIN P&amp;L'!V28+'MER P&amp;L'!V28+'SST P&amp;L'!V28+'HDN P&amp;L'!V28+'NDN P&amp;L'!V28+'SDN P&amp;L'!V28+'SALT P&amp;L'!V28+'CCL HO P&amp;L'!V28</f>
        <v/>
      </c>
      <c r="W28" s="51">
        <f>'KNL HO P&amp;L'!W28+'ABA P&amp;L'!W28+'BK P&amp;L'!W28+'BW P&amp;L'!W28+'CED P&amp;L'!W28+'HB P&amp;L'!W28+'KIN P&amp;L'!W28+'MER P&amp;L'!W28+'SST P&amp;L'!W28+'HDN P&amp;L'!W28+'NDN P&amp;L'!W28+'SDN P&amp;L'!W28+'SALT P&amp;L'!W28+'CCL HO P&amp;L'!W28</f>
        <v/>
      </c>
      <c r="X28" s="51">
        <f>'KNL HO P&amp;L'!X28+'ABA P&amp;L'!X28+'BK P&amp;L'!X28+'BW P&amp;L'!X28+'CED P&amp;L'!X28+'HB P&amp;L'!X28+'KIN P&amp;L'!X28+'MER P&amp;L'!X28+'SST P&amp;L'!X28+'HDN P&amp;L'!X28+'NDN P&amp;L'!X28+'SDN P&amp;L'!X28+'SALT P&amp;L'!X28+'CCL HO P&amp;L'!X28</f>
        <v/>
      </c>
      <c r="Y28" s="51">
        <f>'KNL HO P&amp;L'!Y28+'ABA P&amp;L'!Y28+'BK P&amp;L'!Y28+'BW P&amp;L'!Y28+'CED P&amp;L'!Y28+'HB P&amp;L'!Y28+'KIN P&amp;L'!Y28+'MER P&amp;L'!Y28+'SST P&amp;L'!Y28+'HDN P&amp;L'!Y28+'NDN P&amp;L'!Y28+'SDN P&amp;L'!Y28+'SALT P&amp;L'!Y28+'CCL HO P&amp;L'!Y28</f>
        <v/>
      </c>
      <c r="Z28" s="51">
        <f>'KNL HO P&amp;L'!Z28+'ABA P&amp;L'!Z28+'BK P&amp;L'!Z28+'BW P&amp;L'!Z28+'CED P&amp;L'!Z28+'HB P&amp;L'!Z28+'KIN P&amp;L'!Z28+'MER P&amp;L'!Z28+'SST P&amp;L'!Z28+'HDN P&amp;L'!Z28+'NDN P&amp;L'!Z28+'SDN P&amp;L'!Z28+'SALT P&amp;L'!Z28+'CCL HO P&amp;L'!Z28</f>
        <v/>
      </c>
      <c r="AA28" s="22">
        <f>SUM(O28:U28)</f>
        <v/>
      </c>
      <c r="AB28" s="22">
        <f>SUM(O28:Z28)</f>
        <v/>
      </c>
      <c r="AC28" s="51">
        <f>'KNL HO P&amp;L'!AC28+'ABA P&amp;L'!AC28+'BK P&amp;L'!AC28+'BW P&amp;L'!AC28+'CED P&amp;L'!AC28+'HB P&amp;L'!AC28+'KIN P&amp;L'!AC28+'MER P&amp;L'!AC28+'SST P&amp;L'!AC28+'HDN P&amp;L'!AC28+'NDN P&amp;L'!AC28+'SDN P&amp;L'!AC28+'SALT P&amp;L'!AC28+'CCL HO P&amp;L'!AC28</f>
        <v/>
      </c>
      <c r="AD28" s="51">
        <f>'KNL HO P&amp;L'!AD28+'ABA P&amp;L'!AD28+'BK P&amp;L'!AD28+'BW P&amp;L'!AD28+'CED P&amp;L'!AD28+'HB P&amp;L'!AD28+'KIN P&amp;L'!AD28+'MER P&amp;L'!AD28+'SST P&amp;L'!AD28+'HDN P&amp;L'!AD28+'NDN P&amp;L'!AD28+'SDN P&amp;L'!AD28+'SALT P&amp;L'!AD28+'CCL HO P&amp;L'!AD28</f>
        <v/>
      </c>
      <c r="AE28" s="51">
        <f>'KNL HO P&amp;L'!AE28+'ABA P&amp;L'!AE28+'BK P&amp;L'!AE28+'BW P&amp;L'!AE28+'CED P&amp;L'!AE28+'HB P&amp;L'!AE28+'KIN P&amp;L'!AE28+'MER P&amp;L'!AE28+'SST P&amp;L'!AE28+'HDN P&amp;L'!AE28+'NDN P&amp;L'!AE28+'SDN P&amp;L'!AE28+'SALT P&amp;L'!AE28+'CCL HO P&amp;L'!AE28</f>
        <v/>
      </c>
      <c r="AF28" s="51">
        <f>'KNL HO P&amp;L'!AF28+'ABA P&amp;L'!AF28+'BK P&amp;L'!AF28+'BW P&amp;L'!AF28+'CED P&amp;L'!AF28+'HB P&amp;L'!AF28+'KIN P&amp;L'!AF28+'MER P&amp;L'!AF28+'SST P&amp;L'!AF28+'HDN P&amp;L'!AF28+'NDN P&amp;L'!AF28+'SDN P&amp;L'!AF28+'SALT P&amp;L'!AF28+'CCL HO P&amp;L'!AF28</f>
        <v/>
      </c>
      <c r="AG28" s="51">
        <f>'KNL HO P&amp;L'!AG28+'ABA P&amp;L'!AG28+'BK P&amp;L'!AG28+'BW P&amp;L'!AG28+'CED P&amp;L'!AG28+'HB P&amp;L'!AG28+'KIN P&amp;L'!AG28+'MER P&amp;L'!AG28+'SST P&amp;L'!AG28+'HDN P&amp;L'!AG28+'NDN P&amp;L'!AG28+'SDN P&amp;L'!AG28+'SALT P&amp;L'!AG28+'CCL HO P&amp;L'!AG28</f>
        <v/>
      </c>
      <c r="AH28" s="51">
        <f>'KNL HO P&amp;L'!AH28+'ABA P&amp;L'!AH28+'BK P&amp;L'!AH28+'BW P&amp;L'!AH28+'CED P&amp;L'!AH28+'HB P&amp;L'!AH28+'KIN P&amp;L'!AH28+'MER P&amp;L'!AH28+'SST P&amp;L'!AH28+'HDN P&amp;L'!AH28+'NDN P&amp;L'!AH28+'SDN P&amp;L'!AH28+'SALT P&amp;L'!AH28+'CCL HO P&amp;L'!AH28</f>
        <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1106.77</v>
      </c>
      <c r="C29" s="64" t="n">
        <v>1277.08</v>
      </c>
      <c r="D29" s="64" t="n">
        <v>1471.69</v>
      </c>
      <c r="E29" s="64" t="n">
        <v>667.89</v>
      </c>
      <c r="F29" s="64" t="n">
        <v>322.83</v>
      </c>
      <c r="G29" s="64" t="n">
        <v>1370.84</v>
      </c>
      <c r="H29" s="64" t="n">
        <v>465.36</v>
      </c>
      <c r="I29" s="64" t="n">
        <v>507.92</v>
      </c>
      <c r="J29" s="64" t="n">
        <v>600.76</v>
      </c>
      <c r="K29" s="64" t="n">
        <v>1530.41</v>
      </c>
      <c r="L29" s="64" t="n">
        <v>1808.63</v>
      </c>
      <c r="M29" s="64" t="n">
        <v>920.52</v>
      </c>
      <c r="N29" s="22">
        <f>SUM(B29:M29)</f>
        <v/>
      </c>
      <c r="O29" s="11">
        <f>SUMIF('KNL TB'!$R:$R,'KNL GROUP P&amp;L'!$A29,'KNL TB'!C:C)</f>
        <v/>
      </c>
      <c r="P29" s="11">
        <f>SUMIF('KNL TB'!$R:$R,'KNL GROUP P&amp;L'!$A29,'KNL TB'!D:D)</f>
        <v/>
      </c>
      <c r="Q29" s="11">
        <f>SUMIF('KNL TB'!$R:$R,'KNL GROUP P&amp;L'!$A29,'KNL TB'!E:E)</f>
        <v/>
      </c>
      <c r="R29" s="11">
        <f>SUMIF('KNL TB'!$R:$R,'KNL GROUP P&amp;L'!$A29,'KNL TB'!F:F)</f>
        <v/>
      </c>
      <c r="S29" s="11">
        <f>SUMIF('KNL TB'!$R:$R,'KNL GROUP P&amp;L'!$A29,'KNL TB'!G:G)</f>
        <v/>
      </c>
      <c r="T29" s="11">
        <f>SUMIF('KNL TB'!$R:$R,'KNL GROUP P&amp;L'!$A29,'KNL TB'!H:H)</f>
        <v/>
      </c>
      <c r="U29" s="11">
        <f>SUMIF('KNL TB'!$R:$R,'KNL GROUP P&amp;L'!$A29,'KNL TB'!I:I)</f>
        <v/>
      </c>
      <c r="V29" s="51">
        <f>'KNL HO P&amp;L'!V29+'ABA P&amp;L'!V29+'BK P&amp;L'!V29+'BW P&amp;L'!V29+'CED P&amp;L'!V29+'HB P&amp;L'!V29+'KIN P&amp;L'!V29+'MER P&amp;L'!V29+'SST P&amp;L'!V29+'HDN P&amp;L'!V29+'NDN P&amp;L'!V29+'SDN P&amp;L'!V29+'SALT P&amp;L'!V29+'CCL HO P&amp;L'!V29</f>
        <v/>
      </c>
      <c r="W29" s="51">
        <f>'KNL HO P&amp;L'!W29+'ABA P&amp;L'!W29+'BK P&amp;L'!W29+'BW P&amp;L'!W29+'CED P&amp;L'!W29+'HB P&amp;L'!W29+'KIN P&amp;L'!W29+'MER P&amp;L'!W29+'SST P&amp;L'!W29+'HDN P&amp;L'!W29+'NDN P&amp;L'!W29+'SDN P&amp;L'!W29+'SALT P&amp;L'!W29+'CCL HO P&amp;L'!W29</f>
        <v/>
      </c>
      <c r="X29" s="51">
        <f>'KNL HO P&amp;L'!X29+'ABA P&amp;L'!X29+'BK P&amp;L'!X29+'BW P&amp;L'!X29+'CED P&amp;L'!X29+'HB P&amp;L'!X29+'KIN P&amp;L'!X29+'MER P&amp;L'!X29+'SST P&amp;L'!X29+'HDN P&amp;L'!X29+'NDN P&amp;L'!X29+'SDN P&amp;L'!X29+'SALT P&amp;L'!X29+'CCL HO P&amp;L'!X29</f>
        <v/>
      </c>
      <c r="Y29" s="51">
        <f>'KNL HO P&amp;L'!Y29+'ABA P&amp;L'!Y29+'BK P&amp;L'!Y29+'BW P&amp;L'!Y29+'CED P&amp;L'!Y29+'HB P&amp;L'!Y29+'KIN P&amp;L'!Y29+'MER P&amp;L'!Y29+'SST P&amp;L'!Y29+'HDN P&amp;L'!Y29+'NDN P&amp;L'!Y29+'SDN P&amp;L'!Y29+'SALT P&amp;L'!Y29+'CCL HO P&amp;L'!Y29</f>
        <v/>
      </c>
      <c r="Z29" s="51">
        <f>'KNL HO P&amp;L'!Z29+'ABA P&amp;L'!Z29+'BK P&amp;L'!Z29+'BW P&amp;L'!Z29+'CED P&amp;L'!Z29+'HB P&amp;L'!Z29+'KIN P&amp;L'!Z29+'MER P&amp;L'!Z29+'SST P&amp;L'!Z29+'HDN P&amp;L'!Z29+'NDN P&amp;L'!Z29+'SDN P&amp;L'!Z29+'SALT P&amp;L'!Z29+'CCL HO P&amp;L'!Z29</f>
        <v/>
      </c>
      <c r="AA29" s="22">
        <f>SUM(O29:U29)</f>
        <v/>
      </c>
      <c r="AB29" s="22">
        <f>SUM(O29:Z29)</f>
        <v/>
      </c>
      <c r="AC29" s="51">
        <f>Z$8*$AI29</f>
        <v/>
      </c>
      <c r="AD29" s="51">
        <f>Z$8*$AI29</f>
        <v/>
      </c>
      <c r="AE29" s="51">
        <f>Z$8*$AI29</f>
        <v/>
      </c>
      <c r="AF29" s="51">
        <f>Z$8*$AI29</f>
        <v/>
      </c>
      <c r="AG29" s="51">
        <f>Z$8*$AI29</f>
        <v/>
      </c>
      <c r="AH29" s="51">
        <f>Z$8*$AI29</f>
        <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586.91</v>
      </c>
      <c r="C30" s="64" t="n">
        <v>504.67</v>
      </c>
      <c r="D30" s="64" t="n">
        <v>287.33</v>
      </c>
      <c r="E30" s="64" t="n">
        <v>285.1500000000001</v>
      </c>
      <c r="F30" s="64" t="n">
        <v>245.29</v>
      </c>
      <c r="G30" s="64" t="n">
        <v>402.8000000000001</v>
      </c>
      <c r="H30" s="64" t="n">
        <v>940.6099999999999</v>
      </c>
      <c r="I30" s="64" t="n">
        <v>555.96</v>
      </c>
      <c r="J30" s="64" t="n">
        <v>333.6199999999999</v>
      </c>
      <c r="K30" s="64" t="n">
        <v>469.71</v>
      </c>
      <c r="L30" s="64" t="n">
        <v>686.6700000000001</v>
      </c>
      <c r="M30" s="64" t="n">
        <v>450.4799999999999</v>
      </c>
      <c r="N30" s="22">
        <f>SUM(B30:M30)</f>
        <v/>
      </c>
      <c r="O30" s="11">
        <f>SUMIF('KNL TB'!$R:$R,'KNL GROUP P&amp;L'!$A30,'KNL TB'!C:C)</f>
        <v/>
      </c>
      <c r="P30" s="11">
        <f>SUMIF('KNL TB'!$R:$R,'KNL GROUP P&amp;L'!$A30,'KNL TB'!D:D)</f>
        <v/>
      </c>
      <c r="Q30" s="11">
        <f>SUMIF('KNL TB'!$R:$R,'KNL GROUP P&amp;L'!$A30,'KNL TB'!E:E)</f>
        <v/>
      </c>
      <c r="R30" s="11">
        <f>SUMIF('KNL TB'!$R:$R,'KNL GROUP P&amp;L'!$A30,'KNL TB'!F:F)</f>
        <v/>
      </c>
      <c r="S30" s="11">
        <f>SUMIF('KNL TB'!$R:$R,'KNL GROUP P&amp;L'!$A30,'KNL TB'!G:G)</f>
        <v/>
      </c>
      <c r="T30" s="11">
        <f>SUMIF('KNL TB'!$R:$R,'KNL GROUP P&amp;L'!$A30,'KNL TB'!H:H)</f>
        <v/>
      </c>
      <c r="U30" s="11">
        <f>SUMIF('KNL TB'!$R:$R,'KNL GROUP P&amp;L'!$A30,'KNL TB'!I:I)</f>
        <v/>
      </c>
      <c r="V30" s="51">
        <f>'KNL HO P&amp;L'!V30+'ABA P&amp;L'!V30+'BK P&amp;L'!V30+'BW P&amp;L'!V30+'CED P&amp;L'!V30+'HB P&amp;L'!V30+'KIN P&amp;L'!V30+'MER P&amp;L'!V30+'SST P&amp;L'!V30+'HDN P&amp;L'!V30+'NDN P&amp;L'!V30+'SDN P&amp;L'!V30+'SALT P&amp;L'!V30+'CCL HO P&amp;L'!V30</f>
        <v/>
      </c>
      <c r="W30" s="51">
        <f>'KNL HO P&amp;L'!W30+'ABA P&amp;L'!W30+'BK P&amp;L'!W30+'BW P&amp;L'!W30+'CED P&amp;L'!W30+'HB P&amp;L'!W30+'KIN P&amp;L'!W30+'MER P&amp;L'!W30+'SST P&amp;L'!W30+'HDN P&amp;L'!W30+'NDN P&amp;L'!W30+'SDN P&amp;L'!W30+'SALT P&amp;L'!W30+'CCL HO P&amp;L'!W30</f>
        <v/>
      </c>
      <c r="X30" s="51">
        <f>'KNL HO P&amp;L'!X30+'ABA P&amp;L'!X30+'BK P&amp;L'!X30+'BW P&amp;L'!X30+'CED P&amp;L'!X30+'HB P&amp;L'!X30+'KIN P&amp;L'!X30+'MER P&amp;L'!X30+'SST P&amp;L'!X30+'HDN P&amp;L'!X30+'NDN P&amp;L'!X30+'SDN P&amp;L'!X30+'SALT P&amp;L'!X30+'CCL HO P&amp;L'!X30</f>
        <v/>
      </c>
      <c r="Y30" s="51">
        <f>'KNL HO P&amp;L'!Y30+'ABA P&amp;L'!Y30+'BK P&amp;L'!Y30+'BW P&amp;L'!Y30+'CED P&amp;L'!Y30+'HB P&amp;L'!Y30+'KIN P&amp;L'!Y30+'MER P&amp;L'!Y30+'SST P&amp;L'!Y30+'HDN P&amp;L'!Y30+'NDN P&amp;L'!Y30+'SDN P&amp;L'!Y30+'SALT P&amp;L'!Y30+'CCL HO P&amp;L'!Y30</f>
        <v/>
      </c>
      <c r="Z30" s="51">
        <f>'KNL HO P&amp;L'!Z30+'ABA P&amp;L'!Z30+'BK P&amp;L'!Z30+'BW P&amp;L'!Z30+'CED P&amp;L'!Z30+'HB P&amp;L'!Z30+'KIN P&amp;L'!Z30+'MER P&amp;L'!Z30+'SST P&amp;L'!Z30+'HDN P&amp;L'!Z30+'NDN P&amp;L'!Z30+'SDN P&amp;L'!Z30+'SALT P&amp;L'!Z30+'CCL HO P&amp;L'!Z30</f>
        <v/>
      </c>
      <c r="AA30" s="22">
        <f>SUM(O30:U30)</f>
        <v/>
      </c>
      <c r="AB30" s="22">
        <f>SUM(O30:Z30)</f>
        <v/>
      </c>
      <c r="AC30" s="51">
        <f>'KNL HO P&amp;L'!AC30+'ABA P&amp;L'!AC30+'BK P&amp;L'!AC30+'BW P&amp;L'!AC30+'CED P&amp;L'!AC30+'HB P&amp;L'!AC30+'KIN P&amp;L'!AC30+'MER P&amp;L'!AC30+'SST P&amp;L'!AC30+'HDN P&amp;L'!AC30+'NDN P&amp;L'!AC30+'SDN P&amp;L'!AC30+'SALT P&amp;L'!AC30+'CCL HO P&amp;L'!AC30</f>
        <v/>
      </c>
      <c r="AD30" s="51">
        <f>'KNL HO P&amp;L'!AD30+'ABA P&amp;L'!AD30+'BK P&amp;L'!AD30+'BW P&amp;L'!AD30+'CED P&amp;L'!AD30+'HB P&amp;L'!AD30+'KIN P&amp;L'!AD30+'MER P&amp;L'!AD30+'SST P&amp;L'!AD30+'HDN P&amp;L'!AD30+'NDN P&amp;L'!AD30+'SDN P&amp;L'!AD30+'SALT P&amp;L'!AD30+'CCL HO P&amp;L'!AD30</f>
        <v/>
      </c>
      <c r="AE30" s="51">
        <f>'KNL HO P&amp;L'!AE30+'ABA P&amp;L'!AE30+'BK P&amp;L'!AE30+'BW P&amp;L'!AE30+'CED P&amp;L'!AE30+'HB P&amp;L'!AE30+'KIN P&amp;L'!AE30+'MER P&amp;L'!AE30+'SST P&amp;L'!AE30+'HDN P&amp;L'!AE30+'NDN P&amp;L'!AE30+'SDN P&amp;L'!AE30+'SALT P&amp;L'!AE30+'CCL HO P&amp;L'!AE30</f>
        <v/>
      </c>
      <c r="AF30" s="51">
        <f>'KNL HO P&amp;L'!AF30+'ABA P&amp;L'!AF30+'BK P&amp;L'!AF30+'BW P&amp;L'!AF30+'CED P&amp;L'!AF30+'HB P&amp;L'!AF30+'KIN P&amp;L'!AF30+'MER P&amp;L'!AF30+'SST P&amp;L'!AF30+'HDN P&amp;L'!AF30+'NDN P&amp;L'!AF30+'SDN P&amp;L'!AF30+'SALT P&amp;L'!AF30+'CCL HO P&amp;L'!AF30</f>
        <v/>
      </c>
      <c r="AG30" s="51">
        <f>'KNL HO P&amp;L'!AG30+'ABA P&amp;L'!AG30+'BK P&amp;L'!AG30+'BW P&amp;L'!AG30+'CED P&amp;L'!AG30+'HB P&amp;L'!AG30+'KIN P&amp;L'!AG30+'MER P&amp;L'!AG30+'SST P&amp;L'!AG30+'HDN P&amp;L'!AG30+'NDN P&amp;L'!AG30+'SDN P&amp;L'!AG30+'SALT P&amp;L'!AG30+'CCL HO P&amp;L'!AG30</f>
        <v/>
      </c>
      <c r="AH30" s="51">
        <f>'KNL HO P&amp;L'!AH30+'ABA P&amp;L'!AH30+'BK P&amp;L'!AH30+'BW P&amp;L'!AH30+'CED P&amp;L'!AH30+'HB P&amp;L'!AH30+'KIN P&amp;L'!AH30+'MER P&amp;L'!AH30+'SST P&amp;L'!AH30+'HDN P&amp;L'!AH30+'NDN P&amp;L'!AH30+'SDN P&amp;L'!AH30+'SALT P&amp;L'!AH30+'CCL HO P&amp;L'!AH30</f>
        <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1380.2</v>
      </c>
      <c r="C31" s="64" t="n">
        <v>1331.67</v>
      </c>
      <c r="D31" s="64" t="n">
        <v>708</v>
      </c>
      <c r="E31" s="64" t="n">
        <v>518.5799999999999</v>
      </c>
      <c r="F31" s="64" t="n">
        <v>1704.7</v>
      </c>
      <c r="G31" s="64" t="n">
        <v>2146.71</v>
      </c>
      <c r="H31" s="64" t="n">
        <v>984.3499999999999</v>
      </c>
      <c r="I31" s="64" t="n">
        <v>285.4699999999999</v>
      </c>
      <c r="J31" s="64" t="n">
        <v>446.8299999999999</v>
      </c>
      <c r="K31" s="64" t="n">
        <v>1770.77</v>
      </c>
      <c r="L31" s="64" t="n">
        <v>1665.22</v>
      </c>
      <c r="M31" s="64" t="n">
        <v>518.45</v>
      </c>
      <c r="N31" s="22">
        <f>SUM(B31:M31)</f>
        <v/>
      </c>
      <c r="O31" s="11">
        <f>SUMIF('KNL TB'!$R:$R,'KNL GROUP P&amp;L'!$A31,'KNL TB'!C:C)</f>
        <v/>
      </c>
      <c r="P31" s="11">
        <f>SUMIF('KNL TB'!$R:$R,'KNL GROUP P&amp;L'!$A31,'KNL TB'!D:D)</f>
        <v/>
      </c>
      <c r="Q31" s="11">
        <f>SUMIF('KNL TB'!$R:$R,'KNL GROUP P&amp;L'!$A31,'KNL TB'!E:E)</f>
        <v/>
      </c>
      <c r="R31" s="11">
        <f>SUMIF('KNL TB'!$R:$R,'KNL GROUP P&amp;L'!$A31,'KNL TB'!F:F)</f>
        <v/>
      </c>
      <c r="S31" s="11">
        <f>SUMIF('KNL TB'!$R:$R,'KNL GROUP P&amp;L'!$A31,'KNL TB'!G:G)</f>
        <v/>
      </c>
      <c r="T31" s="11">
        <f>SUMIF('KNL TB'!$R:$R,'KNL GROUP P&amp;L'!$A31,'KNL TB'!H:H)</f>
        <v/>
      </c>
      <c r="U31" s="11">
        <f>SUMIF('KNL TB'!$R:$R,'KNL GROUP P&amp;L'!$A31,'KNL TB'!I:I)</f>
        <v/>
      </c>
      <c r="V31" s="51">
        <f>'KNL HO P&amp;L'!V31+'ABA P&amp;L'!V31+'BK P&amp;L'!V31+'BW P&amp;L'!V31+'CED P&amp;L'!V31+'HB P&amp;L'!V31+'KIN P&amp;L'!V31+'MER P&amp;L'!V31+'SST P&amp;L'!V31+'HDN P&amp;L'!V31+'NDN P&amp;L'!V31+'SDN P&amp;L'!V31+'SALT P&amp;L'!V31+'CCL HO P&amp;L'!V31</f>
        <v/>
      </c>
      <c r="W31" s="51">
        <f>'KNL HO P&amp;L'!W31+'ABA P&amp;L'!W31+'BK P&amp;L'!W31+'BW P&amp;L'!W31+'CED P&amp;L'!W31+'HB P&amp;L'!W31+'KIN P&amp;L'!W31+'MER P&amp;L'!W31+'SST P&amp;L'!W31+'HDN P&amp;L'!W31+'NDN P&amp;L'!W31+'SDN P&amp;L'!W31+'SALT P&amp;L'!W31+'CCL HO P&amp;L'!W31</f>
        <v/>
      </c>
      <c r="X31" s="51">
        <f>'KNL HO P&amp;L'!X31+'ABA P&amp;L'!X31+'BK P&amp;L'!X31+'BW P&amp;L'!X31+'CED P&amp;L'!X31+'HB P&amp;L'!X31+'KIN P&amp;L'!X31+'MER P&amp;L'!X31+'SST P&amp;L'!X31+'HDN P&amp;L'!X31+'NDN P&amp;L'!X31+'SDN P&amp;L'!X31+'SALT P&amp;L'!X31+'CCL HO P&amp;L'!X31</f>
        <v/>
      </c>
      <c r="Y31" s="51">
        <f>'KNL HO P&amp;L'!Y31+'ABA P&amp;L'!Y31+'BK P&amp;L'!Y31+'BW P&amp;L'!Y31+'CED P&amp;L'!Y31+'HB P&amp;L'!Y31+'KIN P&amp;L'!Y31+'MER P&amp;L'!Y31+'SST P&amp;L'!Y31+'HDN P&amp;L'!Y31+'NDN P&amp;L'!Y31+'SDN P&amp;L'!Y31+'SALT P&amp;L'!Y31+'CCL HO P&amp;L'!Y31</f>
        <v/>
      </c>
      <c r="Z31" s="51">
        <f>'KNL HO P&amp;L'!Z31+'ABA P&amp;L'!Z31+'BK P&amp;L'!Z31+'BW P&amp;L'!Z31+'CED P&amp;L'!Z31+'HB P&amp;L'!Z31+'KIN P&amp;L'!Z31+'MER P&amp;L'!Z31+'SST P&amp;L'!Z31+'HDN P&amp;L'!Z31+'NDN P&amp;L'!Z31+'SDN P&amp;L'!Z31+'SALT P&amp;L'!Z31+'CCL HO P&amp;L'!Z31</f>
        <v/>
      </c>
      <c r="AA31" s="22">
        <f>SUM(O31:U31)</f>
        <v/>
      </c>
      <c r="AB31" s="22">
        <f>SUM(O31:Z31)</f>
        <v/>
      </c>
      <c r="AC31" s="51">
        <f>'KNL HO P&amp;L'!AC31+'ABA P&amp;L'!AC31+'BK P&amp;L'!AC31+'BW P&amp;L'!AC31+'CED P&amp;L'!AC31+'HB P&amp;L'!AC31+'KIN P&amp;L'!AC31+'MER P&amp;L'!AC31+'SST P&amp;L'!AC31+'HDN P&amp;L'!AC31+'NDN P&amp;L'!AC31+'SDN P&amp;L'!AC31+'SALT P&amp;L'!AC31+'CCL HO P&amp;L'!AC31</f>
        <v/>
      </c>
      <c r="AD31" s="51">
        <f>'KNL HO P&amp;L'!AD31+'ABA P&amp;L'!AD31+'BK P&amp;L'!AD31+'BW P&amp;L'!AD31+'CED P&amp;L'!AD31+'HB P&amp;L'!AD31+'KIN P&amp;L'!AD31+'MER P&amp;L'!AD31+'SST P&amp;L'!AD31+'HDN P&amp;L'!AD31+'NDN P&amp;L'!AD31+'SDN P&amp;L'!AD31+'SALT P&amp;L'!AD31+'CCL HO P&amp;L'!AD31</f>
        <v/>
      </c>
      <c r="AE31" s="51">
        <f>'KNL HO P&amp;L'!AE31+'ABA P&amp;L'!AE31+'BK P&amp;L'!AE31+'BW P&amp;L'!AE31+'CED P&amp;L'!AE31+'HB P&amp;L'!AE31+'KIN P&amp;L'!AE31+'MER P&amp;L'!AE31+'SST P&amp;L'!AE31+'HDN P&amp;L'!AE31+'NDN P&amp;L'!AE31+'SDN P&amp;L'!AE31+'SALT P&amp;L'!AE31+'CCL HO P&amp;L'!AE31</f>
        <v/>
      </c>
      <c r="AF31" s="51">
        <f>'KNL HO P&amp;L'!AF31+'ABA P&amp;L'!AF31+'BK P&amp;L'!AF31+'BW P&amp;L'!AF31+'CED P&amp;L'!AF31+'HB P&amp;L'!AF31+'KIN P&amp;L'!AF31+'MER P&amp;L'!AF31+'SST P&amp;L'!AF31+'HDN P&amp;L'!AF31+'NDN P&amp;L'!AF31+'SDN P&amp;L'!AF31+'SALT P&amp;L'!AF31+'CCL HO P&amp;L'!AF31</f>
        <v/>
      </c>
      <c r="AG31" s="51">
        <f>'KNL HO P&amp;L'!AG31+'ABA P&amp;L'!AG31+'BK P&amp;L'!AG31+'BW P&amp;L'!AG31+'CED P&amp;L'!AG31+'HB P&amp;L'!AG31+'KIN P&amp;L'!AG31+'MER P&amp;L'!AG31+'SST P&amp;L'!AG31+'HDN P&amp;L'!AG31+'NDN P&amp;L'!AG31+'SDN P&amp;L'!AG31+'SALT P&amp;L'!AG31+'CCL HO P&amp;L'!AG31</f>
        <v/>
      </c>
      <c r="AH31" s="51">
        <f>'KNL HO P&amp;L'!AH31+'ABA P&amp;L'!AH31+'BK P&amp;L'!AH31+'BW P&amp;L'!AH31+'CED P&amp;L'!AH31+'HB P&amp;L'!AH31+'KIN P&amp;L'!AH31+'MER P&amp;L'!AH31+'SST P&amp;L'!AH31+'HDN P&amp;L'!AH31+'NDN P&amp;L'!AH31+'SDN P&amp;L'!AH31+'SALT P&amp;L'!AH31+'CCL HO P&amp;L'!AH31</f>
        <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1894.16</v>
      </c>
      <c r="C32" s="64" t="n">
        <v>1376.25</v>
      </c>
      <c r="D32" s="64" t="n">
        <v>1531.98</v>
      </c>
      <c r="E32" s="64" t="n">
        <v>2028.28</v>
      </c>
      <c r="F32" s="64" t="n">
        <v>2460.34</v>
      </c>
      <c r="G32" s="64" t="n">
        <v>2577.74</v>
      </c>
      <c r="H32" s="64" t="n">
        <v>2458.36</v>
      </c>
      <c r="I32" s="64" t="n">
        <v>1997.14</v>
      </c>
      <c r="J32" s="64" t="n">
        <v>1694.04</v>
      </c>
      <c r="K32" s="64" t="n">
        <v>1717.31</v>
      </c>
      <c r="L32" s="64" t="n">
        <v>2425.88</v>
      </c>
      <c r="M32" s="64" t="n">
        <v>2526.45</v>
      </c>
      <c r="N32" s="22">
        <f>SUM(B32:M32)</f>
        <v/>
      </c>
      <c r="O32" s="11">
        <f>SUMIF('KNL TB'!$R:$R,'KNL GROUP P&amp;L'!$A32,'KNL TB'!C:C)</f>
        <v/>
      </c>
      <c r="P32" s="11">
        <f>SUMIF('KNL TB'!$R:$R,'KNL GROUP P&amp;L'!$A32,'KNL TB'!D:D)</f>
        <v/>
      </c>
      <c r="Q32" s="11">
        <f>SUMIF('KNL TB'!$R:$R,'KNL GROUP P&amp;L'!$A32,'KNL TB'!E:E)</f>
        <v/>
      </c>
      <c r="R32" s="11">
        <f>SUMIF('KNL TB'!$R:$R,'KNL GROUP P&amp;L'!$A32,'KNL TB'!F:F)</f>
        <v/>
      </c>
      <c r="S32" s="11">
        <f>SUMIF('KNL TB'!$R:$R,'KNL GROUP P&amp;L'!$A32,'KNL TB'!G:G)</f>
        <v/>
      </c>
      <c r="T32" s="11">
        <f>SUMIF('KNL TB'!$R:$R,'KNL GROUP P&amp;L'!$A32,'KNL TB'!H:H)</f>
        <v/>
      </c>
      <c r="U32" s="11">
        <f>SUMIF('KNL TB'!$R:$R,'KNL GROUP P&amp;L'!$A32,'KNL TB'!I:I)</f>
        <v/>
      </c>
      <c r="V32" s="51">
        <f>'KNL HO P&amp;L'!V32+'ABA P&amp;L'!V32+'BK P&amp;L'!V32+'BW P&amp;L'!V32+'CED P&amp;L'!V32+'HB P&amp;L'!V32+'KIN P&amp;L'!V32+'MER P&amp;L'!V32+'SST P&amp;L'!V32+'HDN P&amp;L'!V32+'NDN P&amp;L'!V32+'SDN P&amp;L'!V32+'SALT P&amp;L'!V32+'CCL HO P&amp;L'!V32</f>
        <v/>
      </c>
      <c r="W32" s="51">
        <f>'KNL HO P&amp;L'!W32+'ABA P&amp;L'!W32+'BK P&amp;L'!W32+'BW P&amp;L'!W32+'CED P&amp;L'!W32+'HB P&amp;L'!W32+'KIN P&amp;L'!W32+'MER P&amp;L'!W32+'SST P&amp;L'!W32+'HDN P&amp;L'!W32+'NDN P&amp;L'!W32+'SDN P&amp;L'!W32+'SALT P&amp;L'!W32+'CCL HO P&amp;L'!W32</f>
        <v/>
      </c>
      <c r="X32" s="51">
        <f>'KNL HO P&amp;L'!X32+'ABA P&amp;L'!X32+'BK P&amp;L'!X32+'BW P&amp;L'!X32+'CED P&amp;L'!X32+'HB P&amp;L'!X32+'KIN P&amp;L'!X32+'MER P&amp;L'!X32+'SST P&amp;L'!X32+'HDN P&amp;L'!X32+'NDN P&amp;L'!X32+'SDN P&amp;L'!X32+'SALT P&amp;L'!X32+'CCL HO P&amp;L'!X32</f>
        <v/>
      </c>
      <c r="Y32" s="51">
        <f>'KNL HO P&amp;L'!Y32+'ABA P&amp;L'!Y32+'BK P&amp;L'!Y32+'BW P&amp;L'!Y32+'CED P&amp;L'!Y32+'HB P&amp;L'!Y32+'KIN P&amp;L'!Y32+'MER P&amp;L'!Y32+'SST P&amp;L'!Y32+'HDN P&amp;L'!Y32+'NDN P&amp;L'!Y32+'SDN P&amp;L'!Y32+'SALT P&amp;L'!Y32+'CCL HO P&amp;L'!Y32</f>
        <v/>
      </c>
      <c r="Z32" s="51">
        <f>'KNL HO P&amp;L'!Z32+'ABA P&amp;L'!Z32+'BK P&amp;L'!Z32+'BW P&amp;L'!Z32+'CED P&amp;L'!Z32+'HB P&amp;L'!Z32+'KIN P&amp;L'!Z32+'MER P&amp;L'!Z32+'SST P&amp;L'!Z32+'HDN P&amp;L'!Z32+'NDN P&amp;L'!Z32+'SDN P&amp;L'!Z32+'SALT P&amp;L'!Z32+'CCL HO P&amp;L'!Z32</f>
        <v/>
      </c>
      <c r="AA32" s="22">
        <f>SUM(O32:U32)</f>
        <v/>
      </c>
      <c r="AB32" s="22">
        <f>SUM(O32:Z32)</f>
        <v/>
      </c>
      <c r="AC32" s="51">
        <f>Z$8*$AI32</f>
        <v/>
      </c>
      <c r="AD32" s="51">
        <f>Z$8*$AI32</f>
        <v/>
      </c>
      <c r="AE32" s="51">
        <f>Z$8*$AI32</f>
        <v/>
      </c>
      <c r="AF32" s="51">
        <f>Z$8*$AI32</f>
        <v/>
      </c>
      <c r="AG32" s="51">
        <f>Z$8*$AI32</f>
        <v/>
      </c>
      <c r="AH32" s="51">
        <f>Z$8*$AI32</f>
        <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SUMIF('KNL TB'!$R:$R,'KNL GROUP P&amp;L'!$A33,'KNL TB'!C:C)</f>
        <v/>
      </c>
      <c r="P33" s="11">
        <f>SUMIF('KNL TB'!$R:$R,'KNL GROUP P&amp;L'!$A33,'KNL TB'!D:D)</f>
        <v/>
      </c>
      <c r="Q33" s="11">
        <f>SUMIF('KNL TB'!$R:$R,'KNL GROUP P&amp;L'!$A33,'KNL TB'!E:E)</f>
        <v/>
      </c>
      <c r="R33" s="11">
        <f>SUMIF('KNL TB'!$R:$R,'KNL GROUP P&amp;L'!$A33,'KNL TB'!F:F)</f>
        <v/>
      </c>
      <c r="S33" s="11">
        <f>SUMIF('KNL TB'!$R:$R,'KNL GROUP P&amp;L'!$A33,'KNL TB'!G:G)</f>
        <v/>
      </c>
      <c r="T33" s="11">
        <f>SUMIF('KNL TB'!$R:$R,'KNL GROUP P&amp;L'!$A33,'KNL TB'!H:H)</f>
        <v/>
      </c>
      <c r="U33" s="11">
        <f>SUMIF('KNL TB'!$R:$R,'KNL GROUP P&amp;L'!$A33,'KNL TB'!I:I)</f>
        <v/>
      </c>
      <c r="V33" s="51">
        <f>'KNL HO P&amp;L'!V33+'ABA P&amp;L'!V33+'BK P&amp;L'!V33+'BW P&amp;L'!V33+'CED P&amp;L'!V33+'HB P&amp;L'!V33+'KIN P&amp;L'!V33+'MER P&amp;L'!V33+'SST P&amp;L'!V33+'HDN P&amp;L'!V33+'NDN P&amp;L'!V33+'SDN P&amp;L'!V33+'SALT P&amp;L'!V33+'CCL HO P&amp;L'!V33</f>
        <v/>
      </c>
      <c r="W33" s="51">
        <f>'KNL HO P&amp;L'!W33+'ABA P&amp;L'!W33+'BK P&amp;L'!W33+'BW P&amp;L'!W33+'CED P&amp;L'!W33+'HB P&amp;L'!W33+'KIN P&amp;L'!W33+'MER P&amp;L'!W33+'SST P&amp;L'!W33+'HDN P&amp;L'!W33+'NDN P&amp;L'!W33+'SDN P&amp;L'!W33+'SALT P&amp;L'!W33+'CCL HO P&amp;L'!W33</f>
        <v/>
      </c>
      <c r="X33" s="51">
        <f>'KNL HO P&amp;L'!X33+'ABA P&amp;L'!X33+'BK P&amp;L'!X33+'BW P&amp;L'!X33+'CED P&amp;L'!X33+'HB P&amp;L'!X33+'KIN P&amp;L'!X33+'MER P&amp;L'!X33+'SST P&amp;L'!X33+'HDN P&amp;L'!X33+'NDN P&amp;L'!X33+'SDN P&amp;L'!X33+'SALT P&amp;L'!X33+'CCL HO P&amp;L'!X33</f>
        <v/>
      </c>
      <c r="Y33" s="51">
        <f>'KNL HO P&amp;L'!Y33+'ABA P&amp;L'!Y33+'BK P&amp;L'!Y33+'BW P&amp;L'!Y33+'CED P&amp;L'!Y33+'HB P&amp;L'!Y33+'KIN P&amp;L'!Y33+'MER P&amp;L'!Y33+'SST P&amp;L'!Y33+'HDN P&amp;L'!Y33+'NDN P&amp;L'!Y33+'SDN P&amp;L'!Y33+'SALT P&amp;L'!Y33+'CCL HO P&amp;L'!Y33</f>
        <v/>
      </c>
      <c r="Z33" s="51">
        <f>'KNL HO P&amp;L'!Z33+'ABA P&amp;L'!Z33+'BK P&amp;L'!Z33+'BW P&amp;L'!Z33+'CED P&amp;L'!Z33+'HB P&amp;L'!Z33+'KIN P&amp;L'!Z33+'MER P&amp;L'!Z33+'SST P&amp;L'!Z33+'HDN P&amp;L'!Z33+'NDN P&amp;L'!Z33+'SDN P&amp;L'!Z33+'SALT P&amp;L'!Z33+'CCL HO P&amp;L'!Z33</f>
        <v/>
      </c>
      <c r="AA33" s="22">
        <f>SUM(O33:U33)</f>
        <v/>
      </c>
      <c r="AB33" s="22">
        <f>SUM(O33:Z33)</f>
        <v/>
      </c>
      <c r="AC33" s="51">
        <f>'KNL HO P&amp;L'!AC33+'ABA P&amp;L'!AC33+'BK P&amp;L'!AC33+'BW P&amp;L'!AC33+'CED P&amp;L'!AC33+'HB P&amp;L'!AC33+'KIN P&amp;L'!AC33+'MER P&amp;L'!AC33+'SST P&amp;L'!AC33+'HDN P&amp;L'!AC33+'NDN P&amp;L'!AC33+'SDN P&amp;L'!AC33+'SALT P&amp;L'!AC33+'CCL HO P&amp;L'!AC33</f>
        <v/>
      </c>
      <c r="AD33" s="51">
        <f>'KNL HO P&amp;L'!AD33+'ABA P&amp;L'!AD33+'BK P&amp;L'!AD33+'BW P&amp;L'!AD33+'CED P&amp;L'!AD33+'HB P&amp;L'!AD33+'KIN P&amp;L'!AD33+'MER P&amp;L'!AD33+'SST P&amp;L'!AD33+'HDN P&amp;L'!AD33+'NDN P&amp;L'!AD33+'SDN P&amp;L'!AD33+'SALT P&amp;L'!AD33+'CCL HO P&amp;L'!AD33</f>
        <v/>
      </c>
      <c r="AE33" s="51">
        <f>'KNL HO P&amp;L'!AE33+'ABA P&amp;L'!AE33+'BK P&amp;L'!AE33+'BW P&amp;L'!AE33+'CED P&amp;L'!AE33+'HB P&amp;L'!AE33+'KIN P&amp;L'!AE33+'MER P&amp;L'!AE33+'SST P&amp;L'!AE33+'HDN P&amp;L'!AE33+'NDN P&amp;L'!AE33+'SDN P&amp;L'!AE33+'SALT P&amp;L'!AE33+'CCL HO P&amp;L'!AE33</f>
        <v/>
      </c>
      <c r="AF33" s="51">
        <f>'KNL HO P&amp;L'!AF33+'ABA P&amp;L'!AF33+'BK P&amp;L'!AF33+'BW P&amp;L'!AF33+'CED P&amp;L'!AF33+'HB P&amp;L'!AF33+'KIN P&amp;L'!AF33+'MER P&amp;L'!AF33+'SST P&amp;L'!AF33+'HDN P&amp;L'!AF33+'NDN P&amp;L'!AF33+'SDN P&amp;L'!AF33+'SALT P&amp;L'!AF33+'CCL HO P&amp;L'!AF33</f>
        <v/>
      </c>
      <c r="AG33" s="51">
        <f>'KNL HO P&amp;L'!AG33+'ABA P&amp;L'!AG33+'BK P&amp;L'!AG33+'BW P&amp;L'!AG33+'CED P&amp;L'!AG33+'HB P&amp;L'!AG33+'KIN P&amp;L'!AG33+'MER P&amp;L'!AG33+'SST P&amp;L'!AG33+'HDN P&amp;L'!AG33+'NDN P&amp;L'!AG33+'SDN P&amp;L'!AG33+'SALT P&amp;L'!AG33+'CCL HO P&amp;L'!AG33</f>
        <v/>
      </c>
      <c r="AH33" s="51">
        <f>'KNL HO P&amp;L'!AH33+'ABA P&amp;L'!AH33+'BK P&amp;L'!AH33+'BW P&amp;L'!AH33+'CED P&amp;L'!AH33+'HB P&amp;L'!AH33+'KIN P&amp;L'!AH33+'MER P&amp;L'!AH33+'SST P&amp;L'!AH33+'HDN P&amp;L'!AH33+'NDN P&amp;L'!AH33+'SDN P&amp;L'!AH33+'SALT P&amp;L'!AH33+'CCL HO P&amp;L'!AH33</f>
        <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21852</v>
      </c>
      <c r="C34" s="65" t="n">
        <v>24191.36</v>
      </c>
      <c r="D34" s="65" t="n">
        <v>21684.02</v>
      </c>
      <c r="E34" s="65" t="n">
        <v>18410.3</v>
      </c>
      <c r="F34" s="65" t="n">
        <v>23331.29</v>
      </c>
      <c r="G34" s="65" t="n">
        <v>27027.84</v>
      </c>
      <c r="H34" s="65" t="n">
        <v>24312.93</v>
      </c>
      <c r="I34" s="65" t="n">
        <v>24510.78</v>
      </c>
      <c r="J34" s="65" t="n">
        <v>19425.95</v>
      </c>
      <c r="K34" s="65" t="n">
        <v>23027.33</v>
      </c>
      <c r="L34" s="65" t="n">
        <v>23744.57</v>
      </c>
      <c r="M34" s="65" t="n">
        <v>17463.86</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SUM(O34:U34)</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f>'KNL HO P&amp;L'!V35+'ABA P&amp;L'!V35+'BK P&amp;L'!V35+'BW P&amp;L'!V35+'CED P&amp;L'!V35+'HB P&amp;L'!V35+'KIN P&amp;L'!V35+'MER P&amp;L'!V35+'SST P&amp;L'!V35</f>
        <v/>
      </c>
      <c r="W35" s="50">
        <f>'KNL HO P&amp;L'!W35+'ABA P&amp;L'!W35+'BK P&amp;L'!W35+'BW P&amp;L'!W35+'CED P&amp;L'!W35+'HB P&amp;L'!W35+'KIN P&amp;L'!W35+'MER P&amp;L'!W35+'SST P&amp;L'!W35</f>
        <v/>
      </c>
      <c r="X35" s="50">
        <f>'KNL HO P&amp;L'!X35+'ABA P&amp;L'!X35+'BK P&amp;L'!X35+'BW P&amp;L'!X35+'CED P&amp;L'!X35+'HB P&amp;L'!X35+'KIN P&amp;L'!X35+'MER P&amp;L'!X35+'SST P&amp;L'!X35</f>
        <v/>
      </c>
      <c r="Y35" s="50">
        <f>'KNL HO P&amp;L'!Y35+'ABA P&amp;L'!Y35+'BK P&amp;L'!Y35+'BW P&amp;L'!Y35+'CED P&amp;L'!Y35+'HB P&amp;L'!Y35+'KIN P&amp;L'!Y35+'MER P&amp;L'!Y35+'SST P&amp;L'!Y35</f>
        <v/>
      </c>
      <c r="Z35" s="50">
        <f>'KNL HO P&amp;L'!Z35+'ABA P&amp;L'!Z35+'BK P&amp;L'!Z35+'BW P&amp;L'!Z35+'CED P&amp;L'!Z35+'HB P&amp;L'!Z35+'KIN P&amp;L'!Z35+'MER P&amp;L'!Z35+'SST P&amp;L'!Z35</f>
        <v/>
      </c>
      <c r="AA35" s="22">
        <f>SUM(O35:U35)</f>
        <v/>
      </c>
      <c r="AB35" s="22">
        <f>SUM(O35:Z35)</f>
        <v/>
      </c>
      <c r="AC35" s="50">
        <f>'KNL HO P&amp;L'!AC35+'ABA P&amp;L'!AC35+'BK P&amp;L'!AC35+'BW P&amp;L'!AC35+'CED P&amp;L'!AC35+'HB P&amp;L'!AC35+'KIN P&amp;L'!AC35+'MER P&amp;L'!AC35+'SST P&amp;L'!AC35+'HDN P&amp;L'!AC35+'NDN P&amp;L'!AC35+'SDN P&amp;L'!AC35+'SALT P&amp;L'!AC35+'CCL HO P&amp;L'!AC35</f>
        <v/>
      </c>
      <c r="AD35" s="50">
        <f>'KNL HO P&amp;L'!AD35+'ABA P&amp;L'!AD35+'BK P&amp;L'!AD35+'BW P&amp;L'!AD35+'CED P&amp;L'!AD35+'HB P&amp;L'!AD35+'KIN P&amp;L'!AD35+'MER P&amp;L'!AD35+'SST P&amp;L'!AD35+'HDN P&amp;L'!AD35+'NDN P&amp;L'!AD35+'SDN P&amp;L'!AD35+'SALT P&amp;L'!AD35+'CCL HO P&amp;L'!AD35</f>
        <v/>
      </c>
      <c r="AE35" s="50">
        <f>'KNL HO P&amp;L'!AE35+'ABA P&amp;L'!AE35+'BK P&amp;L'!AE35+'BW P&amp;L'!AE35+'CED P&amp;L'!AE35+'HB P&amp;L'!AE35+'KIN P&amp;L'!AE35+'MER P&amp;L'!AE35+'SST P&amp;L'!AE35+'HDN P&amp;L'!AE35+'NDN P&amp;L'!AE35+'SDN P&amp;L'!AE35+'SALT P&amp;L'!AE35+'CCL HO P&amp;L'!AE35</f>
        <v/>
      </c>
      <c r="AF35" s="50">
        <f>'KNL HO P&amp;L'!AF35+'ABA P&amp;L'!AF35+'BK P&amp;L'!AF35+'BW P&amp;L'!AF35+'CED P&amp;L'!AF35+'HB P&amp;L'!AF35+'KIN P&amp;L'!AF35+'MER P&amp;L'!AF35+'SST P&amp;L'!AF35+'HDN P&amp;L'!AF35+'NDN P&amp;L'!AF35+'SDN P&amp;L'!AF35+'SALT P&amp;L'!AF35+'CCL HO P&amp;L'!AF35</f>
        <v/>
      </c>
      <c r="AG35" s="50">
        <f>'KNL HO P&amp;L'!AG35+'ABA P&amp;L'!AG35+'BK P&amp;L'!AG35+'BW P&amp;L'!AG35+'CED P&amp;L'!AG35+'HB P&amp;L'!AG35+'KIN P&amp;L'!AG35+'MER P&amp;L'!AG35+'SST P&amp;L'!AG35+'HDN P&amp;L'!AG35+'NDN P&amp;L'!AG35+'SDN P&amp;L'!AG35+'SALT P&amp;L'!AG35+'CCL HO P&amp;L'!AG35</f>
        <v/>
      </c>
      <c r="AH35" s="50">
        <f>'KNL HO P&amp;L'!AH35+'ABA P&amp;L'!AH35+'BK P&amp;L'!AH35+'BW P&amp;L'!AH35+'CED P&amp;L'!AH35+'HB P&amp;L'!AH35+'KIN P&amp;L'!AH35+'MER P&amp;L'!AH35+'SST P&amp;L'!AH35+'HDN P&amp;L'!AH35+'NDN P&amp;L'!AH35+'SDN P&amp;L'!AH35+'SALT P&amp;L'!AH35+'CCL HO P&amp;L'!AH35</f>
        <v/>
      </c>
      <c r="AJ35" s="22">
        <f>SUM(E35:Q35)-$N35</f>
        <v/>
      </c>
      <c r="AK35" s="22">
        <f>SUM(H35:T35)-$N35</f>
        <v/>
      </c>
      <c r="AL35" s="22">
        <f>SUM(K35:W35)-$N35</f>
        <v/>
      </c>
      <c r="AM35" s="53">
        <f>SUM(N35:Z35)-$N35</f>
        <v/>
      </c>
      <c r="AN35" s="56" t="n"/>
      <c r="AO35" s="22">
        <f>SUM(I35:U35)-$N35</f>
        <v/>
      </c>
      <c r="AP35" s="22">
        <f>SUM(J35:V35)-$N35</f>
        <v/>
      </c>
    </row>
    <row r="36">
      <c r="A36" s="14" t="inlineStr">
        <is>
          <t>Rent</t>
        </is>
      </c>
      <c r="B36" s="64" t="n">
        <v>4645.83</v>
      </c>
      <c r="C36" s="64" t="n">
        <v>4645.83</v>
      </c>
      <c r="D36" s="64" t="n">
        <v>4645.83</v>
      </c>
      <c r="E36" s="64" t="n">
        <v>4645.83</v>
      </c>
      <c r="F36" s="64" t="n">
        <v>4645.83</v>
      </c>
      <c r="G36" s="64" t="n">
        <v>4645.83</v>
      </c>
      <c r="H36" s="64" t="n">
        <v>4645.84</v>
      </c>
      <c r="I36" s="64" t="n">
        <v>4645.83</v>
      </c>
      <c r="J36" s="64" t="n">
        <v>4645.84</v>
      </c>
      <c r="K36" s="64" t="n">
        <v>4645.83</v>
      </c>
      <c r="L36" s="64" t="n">
        <v>4645.83</v>
      </c>
      <c r="M36" s="64" t="n">
        <v>4645.83</v>
      </c>
      <c r="N36" s="22">
        <f>SUM(B36:M36)</f>
        <v/>
      </c>
      <c r="O36" s="11">
        <f>SUMIF('KNL TB'!$R:$R,'KNL GROUP P&amp;L'!$A36,'KNL TB'!C:C)</f>
        <v/>
      </c>
      <c r="P36" s="11">
        <f>SUMIF('KNL TB'!$R:$R,'KNL GROUP P&amp;L'!$A36,'KNL TB'!D:D)</f>
        <v/>
      </c>
      <c r="Q36" s="11">
        <f>SUMIF('KNL TB'!$R:$R,'KNL GROUP P&amp;L'!$A36,'KNL TB'!E:E)</f>
        <v/>
      </c>
      <c r="R36" s="11">
        <f>SUMIF('KNL TB'!$R:$R,'KNL GROUP P&amp;L'!$A36,'KNL TB'!F:F)</f>
        <v/>
      </c>
      <c r="S36" s="11">
        <f>SUMIF('KNL TB'!$R:$R,'KNL GROUP P&amp;L'!$A36,'KNL TB'!G:G)</f>
        <v/>
      </c>
      <c r="T36" s="11">
        <f>SUMIF('KNL TB'!$R:$R,'KNL GROUP P&amp;L'!$A36,'KNL TB'!H:H)</f>
        <v/>
      </c>
      <c r="U36" s="11">
        <f>SUMIF('KNL TB'!$R:$R,'KNL GROUP P&amp;L'!$A36,'KNL TB'!I:I)</f>
        <v/>
      </c>
      <c r="V36" s="51">
        <f>'KNL HO P&amp;L'!V36+'ABA P&amp;L'!V36+'BK P&amp;L'!V36+'BW P&amp;L'!V36+'CED P&amp;L'!V36+'HB P&amp;L'!V36+'KIN P&amp;L'!V36+'MER P&amp;L'!V36+'SST P&amp;L'!V36+'HDN P&amp;L'!V36+'NDN P&amp;L'!V36+'SDN P&amp;L'!V36+'SALT P&amp;L'!V36+'CCL HO P&amp;L'!V36</f>
        <v/>
      </c>
      <c r="W36" s="51">
        <f>'KNL HO P&amp;L'!W36+'ABA P&amp;L'!W36+'BK P&amp;L'!W36+'BW P&amp;L'!W36+'CED P&amp;L'!W36+'HB P&amp;L'!W36+'KIN P&amp;L'!W36+'MER P&amp;L'!W36+'SST P&amp;L'!W36+'HDN P&amp;L'!W36+'NDN P&amp;L'!W36+'SDN P&amp;L'!W36+'SALT P&amp;L'!W36+'CCL HO P&amp;L'!W36</f>
        <v/>
      </c>
      <c r="X36" s="51">
        <f>'KNL HO P&amp;L'!X36+'ABA P&amp;L'!X36+'BK P&amp;L'!X36+'BW P&amp;L'!X36+'CED P&amp;L'!X36+'HB P&amp;L'!X36+'KIN P&amp;L'!X36+'MER P&amp;L'!X36+'SST P&amp;L'!X36+'HDN P&amp;L'!X36+'NDN P&amp;L'!X36+'SDN P&amp;L'!X36+'SALT P&amp;L'!X36+'CCL HO P&amp;L'!X36</f>
        <v/>
      </c>
      <c r="Y36" s="51">
        <f>'KNL HO P&amp;L'!Y36+'ABA P&amp;L'!Y36+'BK P&amp;L'!Y36+'BW P&amp;L'!Y36+'CED P&amp;L'!Y36+'HB P&amp;L'!Y36+'KIN P&amp;L'!Y36+'MER P&amp;L'!Y36+'SST P&amp;L'!Y36+'HDN P&amp;L'!Y36+'NDN P&amp;L'!Y36+'SDN P&amp;L'!Y36+'SALT P&amp;L'!Y36+'CCL HO P&amp;L'!Y36</f>
        <v/>
      </c>
      <c r="Z36" s="51">
        <f>'KNL HO P&amp;L'!Z36+'ABA P&amp;L'!Z36+'BK P&amp;L'!Z36+'BW P&amp;L'!Z36+'CED P&amp;L'!Z36+'HB P&amp;L'!Z36+'KIN P&amp;L'!Z36+'MER P&amp;L'!Z36+'SST P&amp;L'!Z36+'HDN P&amp;L'!Z36+'NDN P&amp;L'!Z36+'SDN P&amp;L'!Z36+'SALT P&amp;L'!Z36+'CCL HO P&amp;L'!Z36</f>
        <v/>
      </c>
      <c r="AA36" s="22">
        <f>SUM(O36:U36)</f>
        <v/>
      </c>
      <c r="AB36" s="22">
        <f>SUM(O36:Z36)</f>
        <v/>
      </c>
      <c r="AC36" s="51">
        <f>'KNL HO P&amp;L'!AC36+'ABA P&amp;L'!AC36+'BK P&amp;L'!AC36+'BW P&amp;L'!AC36+'CED P&amp;L'!AC36+'HB P&amp;L'!AC36+'KIN P&amp;L'!AC36+'MER P&amp;L'!AC36+'SST P&amp;L'!AC36+'HDN P&amp;L'!AC36+'NDN P&amp;L'!AC36+'SDN P&amp;L'!AC36+'SALT P&amp;L'!AC36+'CCL HO P&amp;L'!AC36</f>
        <v/>
      </c>
      <c r="AD36" s="51">
        <f>'KNL HO P&amp;L'!AD36+'ABA P&amp;L'!AD36+'BK P&amp;L'!AD36+'BW P&amp;L'!AD36+'CED P&amp;L'!AD36+'HB P&amp;L'!AD36+'KIN P&amp;L'!AD36+'MER P&amp;L'!AD36+'SST P&amp;L'!AD36+'HDN P&amp;L'!AD36+'NDN P&amp;L'!AD36+'SDN P&amp;L'!AD36+'SALT P&amp;L'!AD36+'CCL HO P&amp;L'!AD36</f>
        <v/>
      </c>
      <c r="AE36" s="51">
        <f>'KNL HO P&amp;L'!AE36+'ABA P&amp;L'!AE36+'BK P&amp;L'!AE36+'BW P&amp;L'!AE36+'CED P&amp;L'!AE36+'HB P&amp;L'!AE36+'KIN P&amp;L'!AE36+'MER P&amp;L'!AE36+'SST P&amp;L'!AE36+'HDN P&amp;L'!AE36+'NDN P&amp;L'!AE36+'SDN P&amp;L'!AE36+'SALT P&amp;L'!AE36+'CCL HO P&amp;L'!AE36</f>
        <v/>
      </c>
      <c r="AF36" s="51">
        <f>'KNL HO P&amp;L'!AF36+'ABA P&amp;L'!AF36+'BK P&amp;L'!AF36+'BW P&amp;L'!AF36+'CED P&amp;L'!AF36+'HB P&amp;L'!AF36+'KIN P&amp;L'!AF36+'MER P&amp;L'!AF36+'SST P&amp;L'!AF36+'HDN P&amp;L'!AF36+'NDN P&amp;L'!AF36+'SDN P&amp;L'!AF36+'SALT P&amp;L'!AF36+'CCL HO P&amp;L'!AF36</f>
        <v/>
      </c>
      <c r="AG36" s="51">
        <f>'KNL HO P&amp;L'!AG36+'ABA P&amp;L'!AG36+'BK P&amp;L'!AG36+'BW P&amp;L'!AG36+'CED P&amp;L'!AG36+'HB P&amp;L'!AG36+'KIN P&amp;L'!AG36+'MER P&amp;L'!AG36+'SST P&amp;L'!AG36+'HDN P&amp;L'!AG36+'NDN P&amp;L'!AG36+'SDN P&amp;L'!AG36+'SALT P&amp;L'!AG36+'CCL HO P&amp;L'!AG36</f>
        <v/>
      </c>
      <c r="AH36" s="51">
        <f>'KNL HO P&amp;L'!AH36+'ABA P&amp;L'!AH36+'BK P&amp;L'!AH36+'BW P&amp;L'!AH36+'CED P&amp;L'!AH36+'HB P&amp;L'!AH36+'KIN P&amp;L'!AH36+'MER P&amp;L'!AH36+'SST P&amp;L'!AH36+'HDN P&amp;L'!AH36+'NDN P&amp;L'!AH36+'SDN P&amp;L'!AH36+'SALT P&amp;L'!AH36+'CCL HO P&amp;L'!AH36</f>
        <v/>
      </c>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16409.93</v>
      </c>
      <c r="C37" s="64" t="n">
        <v>16409.93</v>
      </c>
      <c r="D37" s="64" t="n">
        <v>16409.93</v>
      </c>
      <c r="E37" s="64" t="n">
        <v>16574.19</v>
      </c>
      <c r="F37" s="64" t="n">
        <v>16574.19</v>
      </c>
      <c r="G37" s="64" t="n">
        <v>16574.19</v>
      </c>
      <c r="H37" s="64" t="n">
        <v>16574.19</v>
      </c>
      <c r="I37" s="64" t="n">
        <v>16574.19</v>
      </c>
      <c r="J37" s="64" t="n">
        <v>16574.19</v>
      </c>
      <c r="K37" s="64" t="n">
        <v>16574.19</v>
      </c>
      <c r="L37" s="64" t="n">
        <v>16574.19</v>
      </c>
      <c r="M37" s="64" t="n">
        <v>16574.19</v>
      </c>
      <c r="N37" s="22">
        <f>SUM(B37:M37)</f>
        <v/>
      </c>
      <c r="O37" s="11">
        <f>SUMIF('KNL TB'!$R:$R,'KNL GROUP P&amp;L'!$A37,'KNL TB'!C:C)</f>
        <v/>
      </c>
      <c r="P37" s="11">
        <f>SUMIF('KNL TB'!$R:$R,'KNL GROUP P&amp;L'!$A37,'KNL TB'!D:D)</f>
        <v/>
      </c>
      <c r="Q37" s="11">
        <f>SUMIF('KNL TB'!$R:$R,'KNL GROUP P&amp;L'!$A37,'KNL TB'!E:E)</f>
        <v/>
      </c>
      <c r="R37" s="11">
        <f>SUMIF('KNL TB'!$R:$R,'KNL GROUP P&amp;L'!$A37,'KNL TB'!F:F)</f>
        <v/>
      </c>
      <c r="S37" s="11">
        <f>SUMIF('KNL TB'!$R:$R,'KNL GROUP P&amp;L'!$A37,'KNL TB'!G:G)</f>
        <v/>
      </c>
      <c r="T37" s="11">
        <f>SUMIF('KNL TB'!$R:$R,'KNL GROUP P&amp;L'!$A37,'KNL TB'!H:H)</f>
        <v/>
      </c>
      <c r="U37" s="11">
        <f>SUMIF('KNL TB'!$R:$R,'KNL GROUP P&amp;L'!$A37,'KNL TB'!I:I)</f>
        <v/>
      </c>
      <c r="V37" s="51">
        <f>'KNL HO P&amp;L'!V37+'ABA P&amp;L'!V37+'BK P&amp;L'!V37+'BW P&amp;L'!V37+'CED P&amp;L'!V37+'HB P&amp;L'!V37+'KIN P&amp;L'!V37+'MER P&amp;L'!V37+'SST P&amp;L'!V37+'HDN P&amp;L'!V37+'NDN P&amp;L'!V37+'SDN P&amp;L'!V37+'SALT P&amp;L'!V37+'CCL HO P&amp;L'!V37</f>
        <v/>
      </c>
      <c r="W37" s="51">
        <f>'KNL HO P&amp;L'!W37+'ABA P&amp;L'!W37+'BK P&amp;L'!W37+'BW P&amp;L'!W37+'CED P&amp;L'!W37+'HB P&amp;L'!W37+'KIN P&amp;L'!W37+'MER P&amp;L'!W37+'SST P&amp;L'!W37+'HDN P&amp;L'!W37+'NDN P&amp;L'!W37+'SDN P&amp;L'!W37+'SALT P&amp;L'!W37+'CCL HO P&amp;L'!W37</f>
        <v/>
      </c>
      <c r="X37" s="51">
        <f>'KNL HO P&amp;L'!X37+'ABA P&amp;L'!X37+'BK P&amp;L'!X37+'BW P&amp;L'!X37+'CED P&amp;L'!X37+'HB P&amp;L'!X37+'KIN P&amp;L'!X37+'MER P&amp;L'!X37+'SST P&amp;L'!X37+'HDN P&amp;L'!X37+'NDN P&amp;L'!X37+'SDN P&amp;L'!X37+'SALT P&amp;L'!X37+'CCL HO P&amp;L'!X37</f>
        <v/>
      </c>
      <c r="Y37" s="51">
        <f>'KNL HO P&amp;L'!Y37+'ABA P&amp;L'!Y37+'BK P&amp;L'!Y37+'BW P&amp;L'!Y37+'CED P&amp;L'!Y37+'HB P&amp;L'!Y37+'KIN P&amp;L'!Y37+'MER P&amp;L'!Y37+'SST P&amp;L'!Y37+'HDN P&amp;L'!Y37+'NDN P&amp;L'!Y37+'SDN P&amp;L'!Y37+'SALT P&amp;L'!Y37+'CCL HO P&amp;L'!Y37</f>
        <v/>
      </c>
      <c r="Z37" s="51">
        <f>'KNL HO P&amp;L'!Z37+'ABA P&amp;L'!Z37+'BK P&amp;L'!Z37+'BW P&amp;L'!Z37+'CED P&amp;L'!Z37+'HB P&amp;L'!Z37+'KIN P&amp;L'!Z37+'MER P&amp;L'!Z37+'SST P&amp;L'!Z37+'HDN P&amp;L'!Z37+'NDN P&amp;L'!Z37+'SDN P&amp;L'!Z37+'SALT P&amp;L'!Z37+'CCL HO P&amp;L'!Z37</f>
        <v/>
      </c>
      <c r="AA37" s="22">
        <f>SUM(O37:U37)</f>
        <v/>
      </c>
      <c r="AB37" s="22">
        <f>SUM(O37:Z37)</f>
        <v/>
      </c>
      <c r="AC37" s="51">
        <f>'KNL HO P&amp;L'!AC37+'ABA P&amp;L'!AC37+'BK P&amp;L'!AC37+'BW P&amp;L'!AC37+'CED P&amp;L'!AC37+'HB P&amp;L'!AC37+'KIN P&amp;L'!AC37+'MER P&amp;L'!AC37+'SST P&amp;L'!AC37+'HDN P&amp;L'!AC37+'NDN P&amp;L'!AC37+'SDN P&amp;L'!AC37+'SALT P&amp;L'!AC37+'CCL HO P&amp;L'!AC37</f>
        <v/>
      </c>
      <c r="AD37" s="51">
        <f>'KNL HO P&amp;L'!AD37+'ABA P&amp;L'!AD37+'BK P&amp;L'!AD37+'BW P&amp;L'!AD37+'CED P&amp;L'!AD37+'HB P&amp;L'!AD37+'KIN P&amp;L'!AD37+'MER P&amp;L'!AD37+'SST P&amp;L'!AD37+'HDN P&amp;L'!AD37+'NDN P&amp;L'!AD37+'SDN P&amp;L'!AD37+'SALT P&amp;L'!AD37+'CCL HO P&amp;L'!AD37</f>
        <v/>
      </c>
      <c r="AE37" s="51">
        <f>'KNL HO P&amp;L'!AE37+'ABA P&amp;L'!AE37+'BK P&amp;L'!AE37+'BW P&amp;L'!AE37+'CED P&amp;L'!AE37+'HB P&amp;L'!AE37+'KIN P&amp;L'!AE37+'MER P&amp;L'!AE37+'SST P&amp;L'!AE37+'HDN P&amp;L'!AE37+'NDN P&amp;L'!AE37+'SDN P&amp;L'!AE37+'SALT P&amp;L'!AE37+'CCL HO P&amp;L'!AE37</f>
        <v/>
      </c>
      <c r="AF37" s="51">
        <f>'KNL HO P&amp;L'!AF37+'ABA P&amp;L'!AF37+'BK P&amp;L'!AF37+'BW P&amp;L'!AF37+'CED P&amp;L'!AF37+'HB P&amp;L'!AF37+'KIN P&amp;L'!AF37+'MER P&amp;L'!AF37+'SST P&amp;L'!AF37+'HDN P&amp;L'!AF37+'NDN P&amp;L'!AF37+'SDN P&amp;L'!AF37+'SALT P&amp;L'!AF37+'CCL HO P&amp;L'!AF37</f>
        <v/>
      </c>
      <c r="AG37" s="51">
        <f>'KNL HO P&amp;L'!AG37+'ABA P&amp;L'!AG37+'BK P&amp;L'!AG37+'BW P&amp;L'!AG37+'CED P&amp;L'!AG37+'HB P&amp;L'!AG37+'KIN P&amp;L'!AG37+'MER P&amp;L'!AG37+'SST P&amp;L'!AG37+'HDN P&amp;L'!AG37+'NDN P&amp;L'!AG37+'SDN P&amp;L'!AG37+'SALT P&amp;L'!AG37+'CCL HO P&amp;L'!AG37</f>
        <v/>
      </c>
      <c r="AH37" s="51">
        <f>'KNL HO P&amp;L'!AH37+'ABA P&amp;L'!AH37+'BK P&amp;L'!AH37+'BW P&amp;L'!AH37+'CED P&amp;L'!AH37+'HB P&amp;L'!AH37+'KIN P&amp;L'!AH37+'MER P&amp;L'!AH37+'SST P&amp;L'!AH37+'HDN P&amp;L'!AH37+'NDN P&amp;L'!AH37+'SDN P&amp;L'!AH37+'SALT P&amp;L'!AH37+'CCL HO P&amp;L'!AH37</f>
        <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10109.88</v>
      </c>
      <c r="C38" s="64" t="n">
        <v>6635.460000000006</v>
      </c>
      <c r="D38" s="64" t="n">
        <v>12241.16</v>
      </c>
      <c r="E38" s="64" t="n">
        <v>11273</v>
      </c>
      <c r="F38" s="64" t="n">
        <v>10811.39</v>
      </c>
      <c r="G38" s="64" t="n">
        <v>6976.67</v>
      </c>
      <c r="H38" s="64" t="n">
        <v>5585.79</v>
      </c>
      <c r="I38" s="64" t="n">
        <v>6057.77</v>
      </c>
      <c r="J38" s="64" t="n">
        <v>4316.4</v>
      </c>
      <c r="K38" s="64" t="n">
        <v>11866.59</v>
      </c>
      <c r="L38" s="64" t="n">
        <v>7940.06</v>
      </c>
      <c r="M38" s="64" t="n">
        <v>8182.809999999999</v>
      </c>
      <c r="N38" s="22">
        <f>SUM(B38:M38)</f>
        <v/>
      </c>
      <c r="O38" s="11">
        <f>SUMIF('KNL TB'!$R:$R,'KNL GROUP P&amp;L'!$A38,'KNL TB'!C:C)</f>
        <v/>
      </c>
      <c r="P38" s="11">
        <f>SUMIF('KNL TB'!$R:$R,'KNL GROUP P&amp;L'!$A38,'KNL TB'!D:D)</f>
        <v/>
      </c>
      <c r="Q38" s="11">
        <f>SUMIF('KNL TB'!$R:$R,'KNL GROUP P&amp;L'!$A38,'KNL TB'!E:E)</f>
        <v/>
      </c>
      <c r="R38" s="11">
        <f>SUMIF('KNL TB'!$R:$R,'KNL GROUP P&amp;L'!$A38,'KNL TB'!F:F)</f>
        <v/>
      </c>
      <c r="S38" s="11">
        <f>SUMIF('KNL TB'!$R:$R,'KNL GROUP P&amp;L'!$A38,'KNL TB'!G:G)</f>
        <v/>
      </c>
      <c r="T38" s="11">
        <f>SUMIF('KNL TB'!$R:$R,'KNL GROUP P&amp;L'!$A38,'KNL TB'!H:H)</f>
        <v/>
      </c>
      <c r="U38" s="11">
        <f>SUMIF('KNL TB'!$R:$R,'KNL GROUP P&amp;L'!$A38,'KNL TB'!I:I)</f>
        <v/>
      </c>
      <c r="V38" s="51">
        <f>'KNL HO P&amp;L'!V38+'ABA P&amp;L'!V38+'BK P&amp;L'!V38+'BW P&amp;L'!V38+'CED P&amp;L'!V38+'HB P&amp;L'!V38+'KIN P&amp;L'!V38+'MER P&amp;L'!V38+'SST P&amp;L'!V38+'HDN P&amp;L'!V38+'NDN P&amp;L'!V38+'SDN P&amp;L'!V38+'SALT P&amp;L'!V38+'CCL HO P&amp;L'!V38</f>
        <v/>
      </c>
      <c r="W38" s="51">
        <f>'KNL HO P&amp;L'!W38+'ABA P&amp;L'!W38+'BK P&amp;L'!W38+'BW P&amp;L'!W38+'CED P&amp;L'!W38+'HB P&amp;L'!W38+'KIN P&amp;L'!W38+'MER P&amp;L'!W38+'SST P&amp;L'!W38+'HDN P&amp;L'!W38+'NDN P&amp;L'!W38+'SDN P&amp;L'!W38+'SALT P&amp;L'!W38+'CCL HO P&amp;L'!W38</f>
        <v/>
      </c>
      <c r="X38" s="51">
        <f>'KNL HO P&amp;L'!X38+'ABA P&amp;L'!X38+'BK P&amp;L'!X38+'BW P&amp;L'!X38+'CED P&amp;L'!X38+'HB P&amp;L'!X38+'KIN P&amp;L'!X38+'MER P&amp;L'!X38+'SST P&amp;L'!X38+'HDN P&amp;L'!X38+'NDN P&amp;L'!X38+'SDN P&amp;L'!X38+'SALT P&amp;L'!X38+'CCL HO P&amp;L'!X38</f>
        <v/>
      </c>
      <c r="Y38" s="51">
        <f>'KNL HO P&amp;L'!Y38+'ABA P&amp;L'!Y38+'BK P&amp;L'!Y38+'BW P&amp;L'!Y38+'CED P&amp;L'!Y38+'HB P&amp;L'!Y38+'KIN P&amp;L'!Y38+'MER P&amp;L'!Y38+'SST P&amp;L'!Y38+'HDN P&amp;L'!Y38+'NDN P&amp;L'!Y38+'SDN P&amp;L'!Y38+'SALT P&amp;L'!Y38+'CCL HO P&amp;L'!Y38</f>
        <v/>
      </c>
      <c r="Z38" s="51">
        <f>'KNL HO P&amp;L'!Z38+'ABA P&amp;L'!Z38+'BK P&amp;L'!Z38+'BW P&amp;L'!Z38+'CED P&amp;L'!Z38+'HB P&amp;L'!Z38+'KIN P&amp;L'!Z38+'MER P&amp;L'!Z38+'SST P&amp;L'!Z38+'HDN P&amp;L'!Z38+'NDN P&amp;L'!Z38+'SDN P&amp;L'!Z38+'SALT P&amp;L'!Z38+'CCL HO P&amp;L'!Z38</f>
        <v/>
      </c>
      <c r="AA38" s="22">
        <f>SUM(O38:U38)</f>
        <v/>
      </c>
      <c r="AB38" s="22">
        <f>SUM(O38:Z38)</f>
        <v/>
      </c>
      <c r="AC38" s="51">
        <f>'KNL HO P&amp;L'!AC38+'ABA P&amp;L'!AC38+'BK P&amp;L'!AC38+'BW P&amp;L'!AC38+'CED P&amp;L'!AC38+'HB P&amp;L'!AC38+'KIN P&amp;L'!AC38+'MER P&amp;L'!AC38+'SST P&amp;L'!AC38+'HDN P&amp;L'!AC38+'NDN P&amp;L'!AC38+'SDN P&amp;L'!AC38+'SALT P&amp;L'!AC38+'CCL HO P&amp;L'!AC38</f>
        <v/>
      </c>
      <c r="AD38" s="51">
        <f>'KNL HO P&amp;L'!AD38+'ABA P&amp;L'!AD38+'BK P&amp;L'!AD38+'BW P&amp;L'!AD38+'CED P&amp;L'!AD38+'HB P&amp;L'!AD38+'KIN P&amp;L'!AD38+'MER P&amp;L'!AD38+'SST P&amp;L'!AD38+'HDN P&amp;L'!AD38+'NDN P&amp;L'!AD38+'SDN P&amp;L'!AD38+'SALT P&amp;L'!AD38+'CCL HO P&amp;L'!AD38</f>
        <v/>
      </c>
      <c r="AE38" s="51">
        <f>'KNL HO P&amp;L'!AE38+'ABA P&amp;L'!AE38+'BK P&amp;L'!AE38+'BW P&amp;L'!AE38+'CED P&amp;L'!AE38+'HB P&amp;L'!AE38+'KIN P&amp;L'!AE38+'MER P&amp;L'!AE38+'SST P&amp;L'!AE38+'HDN P&amp;L'!AE38+'NDN P&amp;L'!AE38+'SDN P&amp;L'!AE38+'SALT P&amp;L'!AE38+'CCL HO P&amp;L'!AE38</f>
        <v/>
      </c>
      <c r="AF38" s="51">
        <f>'KNL HO P&amp;L'!AF38+'ABA P&amp;L'!AF38+'BK P&amp;L'!AF38+'BW P&amp;L'!AF38+'CED P&amp;L'!AF38+'HB P&amp;L'!AF38+'KIN P&amp;L'!AF38+'MER P&amp;L'!AF38+'SST P&amp;L'!AF38+'HDN P&amp;L'!AF38+'NDN P&amp;L'!AF38+'SDN P&amp;L'!AF38+'SALT P&amp;L'!AF38+'CCL HO P&amp;L'!AF38</f>
        <v/>
      </c>
      <c r="AG38" s="51">
        <f>'KNL HO P&amp;L'!AG38+'ABA P&amp;L'!AG38+'BK P&amp;L'!AG38+'BW P&amp;L'!AG38+'CED P&amp;L'!AG38+'HB P&amp;L'!AG38+'KIN P&amp;L'!AG38+'MER P&amp;L'!AG38+'SST P&amp;L'!AG38+'HDN P&amp;L'!AG38+'NDN P&amp;L'!AG38+'SDN P&amp;L'!AG38+'SALT P&amp;L'!AG38+'CCL HO P&amp;L'!AG38</f>
        <v/>
      </c>
      <c r="AH38" s="51">
        <f>'KNL HO P&amp;L'!AH38+'ABA P&amp;L'!AH38+'BK P&amp;L'!AH38+'BW P&amp;L'!AH38+'CED P&amp;L'!AH38+'HB P&amp;L'!AH38+'KIN P&amp;L'!AH38+'MER P&amp;L'!AH38+'SST P&amp;L'!AH38+'HDN P&amp;L'!AH38+'NDN P&amp;L'!AH38+'SDN P&amp;L'!AH38+'SALT P&amp;L'!AH38+'CCL HO P&amp;L'!AH38</f>
        <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6370.100000000001</v>
      </c>
      <c r="C39" s="64" t="n">
        <v>15944.93</v>
      </c>
      <c r="D39" s="64" t="n">
        <v>8798.789999999997</v>
      </c>
      <c r="E39" s="64" t="n">
        <v>4734.56</v>
      </c>
      <c r="F39" s="64" t="n">
        <v>3956.539999999999</v>
      </c>
      <c r="G39" s="64" t="n">
        <v>3585.28</v>
      </c>
      <c r="H39" s="64" t="n">
        <v>5231.970000000001</v>
      </c>
      <c r="I39" s="64" t="n">
        <v>3784.71</v>
      </c>
      <c r="J39" s="64" t="n">
        <v>2286.28</v>
      </c>
      <c r="K39" s="64" t="n">
        <v>4281.61</v>
      </c>
      <c r="L39" s="64" t="n">
        <v>1188.83</v>
      </c>
      <c r="M39" s="64" t="n">
        <v>2363.49</v>
      </c>
      <c r="N39" s="22">
        <f>SUM(B39:M39)</f>
        <v/>
      </c>
      <c r="O39" s="11">
        <f>SUMIF('KNL TB'!$R:$R,'KNL GROUP P&amp;L'!$A39,'KNL TB'!C:C)</f>
        <v/>
      </c>
      <c r="P39" s="11">
        <f>SUMIF('KNL TB'!$R:$R,'KNL GROUP P&amp;L'!$A39,'KNL TB'!D:D)</f>
        <v/>
      </c>
      <c r="Q39" s="11">
        <f>SUMIF('KNL TB'!$R:$R,'KNL GROUP P&amp;L'!$A39,'KNL TB'!E:E)</f>
        <v/>
      </c>
      <c r="R39" s="11">
        <f>SUMIF('KNL TB'!$R:$R,'KNL GROUP P&amp;L'!$A39,'KNL TB'!F:F)</f>
        <v/>
      </c>
      <c r="S39" s="11">
        <f>SUMIF('KNL TB'!$R:$R,'KNL GROUP P&amp;L'!$A39,'KNL TB'!G:G)</f>
        <v/>
      </c>
      <c r="T39" s="11">
        <f>SUMIF('KNL TB'!$R:$R,'KNL GROUP P&amp;L'!$A39,'KNL TB'!H:H)</f>
        <v/>
      </c>
      <c r="U39" s="11">
        <f>SUMIF('KNL TB'!$R:$R,'KNL GROUP P&amp;L'!$A39,'KNL TB'!I:I)</f>
        <v/>
      </c>
      <c r="V39" s="51">
        <f>'KNL HO P&amp;L'!V39+'ABA P&amp;L'!V39+'BK P&amp;L'!V39+'BW P&amp;L'!V39+'CED P&amp;L'!V39+'HB P&amp;L'!V39+'KIN P&amp;L'!V39+'MER P&amp;L'!V39+'SST P&amp;L'!V39+'HDN P&amp;L'!V39+'NDN P&amp;L'!V39+'SDN P&amp;L'!V39+'SALT P&amp;L'!V39+'CCL HO P&amp;L'!V39</f>
        <v/>
      </c>
      <c r="W39" s="51">
        <f>'KNL HO P&amp;L'!W39+'ABA P&amp;L'!W39+'BK P&amp;L'!W39+'BW P&amp;L'!W39+'CED P&amp;L'!W39+'HB P&amp;L'!W39+'KIN P&amp;L'!W39+'MER P&amp;L'!W39+'SST P&amp;L'!W39+'HDN P&amp;L'!W39+'NDN P&amp;L'!W39+'SDN P&amp;L'!W39+'SALT P&amp;L'!W39+'CCL HO P&amp;L'!W39</f>
        <v/>
      </c>
      <c r="X39" s="51">
        <f>'KNL HO P&amp;L'!X39+'ABA P&amp;L'!X39+'BK P&amp;L'!X39+'BW P&amp;L'!X39+'CED P&amp;L'!X39+'HB P&amp;L'!X39+'KIN P&amp;L'!X39+'MER P&amp;L'!X39+'SST P&amp;L'!X39+'HDN P&amp;L'!X39+'NDN P&amp;L'!X39+'SDN P&amp;L'!X39+'SALT P&amp;L'!X39+'CCL HO P&amp;L'!X39</f>
        <v/>
      </c>
      <c r="Y39" s="51">
        <f>'KNL HO P&amp;L'!Y39+'ABA P&amp;L'!Y39+'BK P&amp;L'!Y39+'BW P&amp;L'!Y39+'CED P&amp;L'!Y39+'HB P&amp;L'!Y39+'KIN P&amp;L'!Y39+'MER P&amp;L'!Y39+'SST P&amp;L'!Y39+'HDN P&amp;L'!Y39+'NDN P&amp;L'!Y39+'SDN P&amp;L'!Y39+'SALT P&amp;L'!Y39+'CCL HO P&amp;L'!Y39</f>
        <v/>
      </c>
      <c r="Z39" s="51">
        <f>'KNL HO P&amp;L'!Z39+'ABA P&amp;L'!Z39+'BK P&amp;L'!Z39+'BW P&amp;L'!Z39+'CED P&amp;L'!Z39+'HB P&amp;L'!Z39+'KIN P&amp;L'!Z39+'MER P&amp;L'!Z39+'SST P&amp;L'!Z39+'HDN P&amp;L'!Z39+'NDN P&amp;L'!Z39+'SDN P&amp;L'!Z39+'SALT P&amp;L'!Z39+'CCL HO P&amp;L'!Z39</f>
        <v/>
      </c>
      <c r="AA39" s="22">
        <f>SUM(O39:U39)</f>
        <v/>
      </c>
      <c r="AB39" s="22">
        <f>SUM(O39:Z39)</f>
        <v/>
      </c>
      <c r="AC39" s="51">
        <f>'KNL HO P&amp;L'!AC39+'ABA P&amp;L'!AC39+'BK P&amp;L'!AC39+'BW P&amp;L'!AC39+'CED P&amp;L'!AC39+'HB P&amp;L'!AC39+'KIN P&amp;L'!AC39+'MER P&amp;L'!AC39+'SST P&amp;L'!AC39+'HDN P&amp;L'!AC39+'NDN P&amp;L'!AC39+'SDN P&amp;L'!AC39+'SALT P&amp;L'!AC39+'CCL HO P&amp;L'!AC39</f>
        <v/>
      </c>
      <c r="AD39" s="51">
        <f>'KNL HO P&amp;L'!AD39+'ABA P&amp;L'!AD39+'BK P&amp;L'!AD39+'BW P&amp;L'!AD39+'CED P&amp;L'!AD39+'HB P&amp;L'!AD39+'KIN P&amp;L'!AD39+'MER P&amp;L'!AD39+'SST P&amp;L'!AD39+'HDN P&amp;L'!AD39+'NDN P&amp;L'!AD39+'SDN P&amp;L'!AD39+'SALT P&amp;L'!AD39+'CCL HO P&amp;L'!AD39</f>
        <v/>
      </c>
      <c r="AE39" s="51">
        <f>'KNL HO P&amp;L'!AE39+'ABA P&amp;L'!AE39+'BK P&amp;L'!AE39+'BW P&amp;L'!AE39+'CED P&amp;L'!AE39+'HB P&amp;L'!AE39+'KIN P&amp;L'!AE39+'MER P&amp;L'!AE39+'SST P&amp;L'!AE39+'HDN P&amp;L'!AE39+'NDN P&amp;L'!AE39+'SDN P&amp;L'!AE39+'SALT P&amp;L'!AE39+'CCL HO P&amp;L'!AE39</f>
        <v/>
      </c>
      <c r="AF39" s="51">
        <f>'KNL HO P&amp;L'!AF39+'ABA P&amp;L'!AF39+'BK P&amp;L'!AF39+'BW P&amp;L'!AF39+'CED P&amp;L'!AF39+'HB P&amp;L'!AF39+'KIN P&amp;L'!AF39+'MER P&amp;L'!AF39+'SST P&amp;L'!AF39+'HDN P&amp;L'!AF39+'NDN P&amp;L'!AF39+'SDN P&amp;L'!AF39+'SALT P&amp;L'!AF39+'CCL HO P&amp;L'!AF39</f>
        <v/>
      </c>
      <c r="AG39" s="51">
        <f>'KNL HO P&amp;L'!AG39+'ABA P&amp;L'!AG39+'BK P&amp;L'!AG39+'BW P&amp;L'!AG39+'CED P&amp;L'!AG39+'HB P&amp;L'!AG39+'KIN P&amp;L'!AG39+'MER P&amp;L'!AG39+'SST P&amp;L'!AG39+'HDN P&amp;L'!AG39+'NDN P&amp;L'!AG39+'SDN P&amp;L'!AG39+'SALT P&amp;L'!AG39+'CCL HO P&amp;L'!AG39</f>
        <v/>
      </c>
      <c r="AH39" s="51">
        <f>'KNL HO P&amp;L'!AH39+'ABA P&amp;L'!AH39+'BK P&amp;L'!AH39+'BW P&amp;L'!AH39+'CED P&amp;L'!AH39+'HB P&amp;L'!AH39+'KIN P&amp;L'!AH39+'MER P&amp;L'!AH39+'SST P&amp;L'!AH39+'HDN P&amp;L'!AH39+'NDN P&amp;L'!AH39+'SDN P&amp;L'!AH39+'SALT P&amp;L'!AH39+'CCL HO P&amp;L'!AH39</f>
        <v/>
      </c>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8557.190000000001</v>
      </c>
      <c r="C40" s="64" t="n">
        <v>7844.22</v>
      </c>
      <c r="D40" s="64" t="n">
        <v>8263.08</v>
      </c>
      <c r="E40" s="64" t="n">
        <v>8797.02</v>
      </c>
      <c r="F40" s="64" t="n">
        <v>8146.19</v>
      </c>
      <c r="G40" s="64" t="n">
        <v>9310.83</v>
      </c>
      <c r="H40" s="64" t="n">
        <v>9204.01</v>
      </c>
      <c r="I40" s="64" t="n">
        <v>11956.9</v>
      </c>
      <c r="J40" s="64" t="n">
        <v>8967.800000000001</v>
      </c>
      <c r="K40" s="64" t="n">
        <v>5241.099999999999</v>
      </c>
      <c r="L40" s="64" t="n">
        <v>7539.849999999999</v>
      </c>
      <c r="M40" s="64" t="n">
        <v>7410.440000000001</v>
      </c>
      <c r="N40" s="22">
        <f>SUM(B40:M40)</f>
        <v/>
      </c>
      <c r="O40" s="11">
        <f>SUMIF('KNL TB'!$R:$R,'KNL GROUP P&amp;L'!$A40,'KNL TB'!C:C)</f>
        <v/>
      </c>
      <c r="P40" s="11">
        <f>SUMIF('KNL TB'!$R:$R,'KNL GROUP P&amp;L'!$A40,'KNL TB'!D:D)</f>
        <v/>
      </c>
      <c r="Q40" s="11">
        <f>SUMIF('KNL TB'!$R:$R,'KNL GROUP P&amp;L'!$A40,'KNL TB'!E:E)</f>
        <v/>
      </c>
      <c r="R40" s="11">
        <f>SUMIF('KNL TB'!$R:$R,'KNL GROUP P&amp;L'!$A40,'KNL TB'!F:F)</f>
        <v/>
      </c>
      <c r="S40" s="11">
        <f>SUMIF('KNL TB'!$R:$R,'KNL GROUP P&amp;L'!$A40,'KNL TB'!G:G)</f>
        <v/>
      </c>
      <c r="T40" s="11">
        <f>SUMIF('KNL TB'!$R:$R,'KNL GROUP P&amp;L'!$A40,'KNL TB'!H:H)</f>
        <v/>
      </c>
      <c r="U40" s="11">
        <f>SUMIF('KNL TB'!$R:$R,'KNL GROUP P&amp;L'!$A40,'KNL TB'!I:I)</f>
        <v/>
      </c>
      <c r="V40" s="51">
        <f>'KNL HO P&amp;L'!V40+'ABA P&amp;L'!V40+'BK P&amp;L'!V40+'BW P&amp;L'!V40+'CED P&amp;L'!V40+'HB P&amp;L'!V40+'KIN P&amp;L'!V40+'MER P&amp;L'!V40+'SST P&amp;L'!V40+'HDN P&amp;L'!V40+'NDN P&amp;L'!V40+'SDN P&amp;L'!V40+'SALT P&amp;L'!V40+'CCL HO P&amp;L'!V40</f>
        <v/>
      </c>
      <c r="W40" s="51">
        <f>'KNL HO P&amp;L'!W40+'ABA P&amp;L'!W40+'BK P&amp;L'!W40+'BW P&amp;L'!W40+'CED P&amp;L'!W40+'HB P&amp;L'!W40+'KIN P&amp;L'!W40+'MER P&amp;L'!W40+'SST P&amp;L'!W40+'HDN P&amp;L'!W40+'NDN P&amp;L'!W40+'SDN P&amp;L'!W40+'SALT P&amp;L'!W40+'CCL HO P&amp;L'!W40</f>
        <v/>
      </c>
      <c r="X40" s="51">
        <f>'KNL HO P&amp;L'!X40+'ABA P&amp;L'!X40+'BK P&amp;L'!X40+'BW P&amp;L'!X40+'CED P&amp;L'!X40+'HB P&amp;L'!X40+'KIN P&amp;L'!X40+'MER P&amp;L'!X40+'SST P&amp;L'!X40+'HDN P&amp;L'!X40+'NDN P&amp;L'!X40+'SDN P&amp;L'!X40+'SALT P&amp;L'!X40+'CCL HO P&amp;L'!X40</f>
        <v/>
      </c>
      <c r="Y40" s="51">
        <f>'KNL HO P&amp;L'!Y40+'ABA P&amp;L'!Y40+'BK P&amp;L'!Y40+'BW P&amp;L'!Y40+'CED P&amp;L'!Y40+'HB P&amp;L'!Y40+'KIN P&amp;L'!Y40+'MER P&amp;L'!Y40+'SST P&amp;L'!Y40+'HDN P&amp;L'!Y40+'NDN P&amp;L'!Y40+'SDN P&amp;L'!Y40+'SALT P&amp;L'!Y40+'CCL HO P&amp;L'!Y40</f>
        <v/>
      </c>
      <c r="Z40" s="51">
        <f>'KNL HO P&amp;L'!Z40+'ABA P&amp;L'!Z40+'BK P&amp;L'!Z40+'BW P&amp;L'!Z40+'CED P&amp;L'!Z40+'HB P&amp;L'!Z40+'KIN P&amp;L'!Z40+'MER P&amp;L'!Z40+'SST P&amp;L'!Z40+'HDN P&amp;L'!Z40+'NDN P&amp;L'!Z40+'SDN P&amp;L'!Z40+'SALT P&amp;L'!Z40+'CCL HO P&amp;L'!Z40</f>
        <v/>
      </c>
      <c r="AA40" s="22">
        <f>SUM(O40:U40)</f>
        <v/>
      </c>
      <c r="AB40" s="22">
        <f>SUM(O40:Z40)</f>
        <v/>
      </c>
      <c r="AC40" s="51">
        <f>'KNL HO P&amp;L'!AC40+'ABA P&amp;L'!AC40+'BK P&amp;L'!AC40+'BW P&amp;L'!AC40+'CED P&amp;L'!AC40+'HB P&amp;L'!AC40+'KIN P&amp;L'!AC40+'MER P&amp;L'!AC40+'SST P&amp;L'!AC40+'HDN P&amp;L'!AC40+'NDN P&amp;L'!AC40+'SDN P&amp;L'!AC40+'SALT P&amp;L'!AC40+'CCL HO P&amp;L'!AC40</f>
        <v/>
      </c>
      <c r="AD40" s="51">
        <f>'KNL HO P&amp;L'!AD40+'ABA P&amp;L'!AD40+'BK P&amp;L'!AD40+'BW P&amp;L'!AD40+'CED P&amp;L'!AD40+'HB P&amp;L'!AD40+'KIN P&amp;L'!AD40+'MER P&amp;L'!AD40+'SST P&amp;L'!AD40+'HDN P&amp;L'!AD40+'NDN P&amp;L'!AD40+'SDN P&amp;L'!AD40+'SALT P&amp;L'!AD40+'CCL HO P&amp;L'!AD40</f>
        <v/>
      </c>
      <c r="AE40" s="51">
        <f>'KNL HO P&amp;L'!AE40+'ABA P&amp;L'!AE40+'BK P&amp;L'!AE40+'BW P&amp;L'!AE40+'CED P&amp;L'!AE40+'HB P&amp;L'!AE40+'KIN P&amp;L'!AE40+'MER P&amp;L'!AE40+'SST P&amp;L'!AE40+'HDN P&amp;L'!AE40+'NDN P&amp;L'!AE40+'SDN P&amp;L'!AE40+'SALT P&amp;L'!AE40+'CCL HO P&amp;L'!AE40</f>
        <v/>
      </c>
      <c r="AF40" s="51">
        <f>'KNL HO P&amp;L'!AF40+'ABA P&amp;L'!AF40+'BK P&amp;L'!AF40+'BW P&amp;L'!AF40+'CED P&amp;L'!AF40+'HB P&amp;L'!AF40+'KIN P&amp;L'!AF40+'MER P&amp;L'!AF40+'SST P&amp;L'!AF40+'HDN P&amp;L'!AF40+'NDN P&amp;L'!AF40+'SDN P&amp;L'!AF40+'SALT P&amp;L'!AF40+'CCL HO P&amp;L'!AF40</f>
        <v/>
      </c>
      <c r="AG40" s="51">
        <f>'KNL HO P&amp;L'!AG40+'ABA P&amp;L'!AG40+'BK P&amp;L'!AG40+'BW P&amp;L'!AG40+'CED P&amp;L'!AG40+'HB P&amp;L'!AG40+'KIN P&amp;L'!AG40+'MER P&amp;L'!AG40+'SST P&amp;L'!AG40+'HDN P&amp;L'!AG40+'NDN P&amp;L'!AG40+'SDN P&amp;L'!AG40+'SALT P&amp;L'!AG40+'CCL HO P&amp;L'!AG40</f>
        <v/>
      </c>
      <c r="AH40" s="51">
        <f>'KNL HO P&amp;L'!AH40+'ABA P&amp;L'!AH40+'BK P&amp;L'!AH40+'BW P&amp;L'!AH40+'CED P&amp;L'!AH40+'HB P&amp;L'!AH40+'KIN P&amp;L'!AH40+'MER P&amp;L'!AH40+'SST P&amp;L'!AH40+'HDN P&amp;L'!AH40+'NDN P&amp;L'!AH40+'SDN P&amp;L'!AH40+'SALT P&amp;L'!AH40+'CCL HO P&amp;L'!AH40</f>
        <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2977.45</v>
      </c>
      <c r="C41" s="64" t="n">
        <v>3928.64</v>
      </c>
      <c r="D41" s="64" t="n">
        <v>4199.25</v>
      </c>
      <c r="E41" s="64" t="n">
        <v>3454.48</v>
      </c>
      <c r="F41" s="64" t="n">
        <v>3621.21</v>
      </c>
      <c r="G41" s="64" t="n">
        <v>3670.329999999999</v>
      </c>
      <c r="H41" s="64" t="n">
        <v>3315.839999999999</v>
      </c>
      <c r="I41" s="64" t="n">
        <v>3427.860000000001</v>
      </c>
      <c r="J41" s="64" t="n">
        <v>5176.719999999998</v>
      </c>
      <c r="K41" s="64" t="n">
        <v>3317.34</v>
      </c>
      <c r="L41" s="64" t="n">
        <v>3335.38</v>
      </c>
      <c r="M41" s="64" t="n">
        <v>4023.31</v>
      </c>
      <c r="N41" s="22">
        <f>SUM(B41:M41)</f>
        <v/>
      </c>
      <c r="O41" s="11">
        <f>SUMIF('KNL TB'!$R:$R,'KNL GROUP P&amp;L'!$A41,'KNL TB'!C:C)</f>
        <v/>
      </c>
      <c r="P41" s="11">
        <f>SUMIF('KNL TB'!$R:$R,'KNL GROUP P&amp;L'!$A41,'KNL TB'!D:D)</f>
        <v/>
      </c>
      <c r="Q41" s="11">
        <f>SUMIF('KNL TB'!$R:$R,'KNL GROUP P&amp;L'!$A41,'KNL TB'!E:E)</f>
        <v/>
      </c>
      <c r="R41" s="11">
        <f>SUMIF('KNL TB'!$R:$R,'KNL GROUP P&amp;L'!$A41,'KNL TB'!F:F)</f>
        <v/>
      </c>
      <c r="S41" s="11">
        <f>SUMIF('KNL TB'!$R:$R,'KNL GROUP P&amp;L'!$A41,'KNL TB'!G:G)</f>
        <v/>
      </c>
      <c r="T41" s="11">
        <f>SUMIF('KNL TB'!$R:$R,'KNL GROUP P&amp;L'!$A41,'KNL TB'!H:H)</f>
        <v/>
      </c>
      <c r="U41" s="11">
        <f>SUMIF('KNL TB'!$R:$R,'KNL GROUP P&amp;L'!$A41,'KNL TB'!I:I)</f>
        <v/>
      </c>
      <c r="V41" s="51">
        <f>'KNL HO P&amp;L'!V41+'ABA P&amp;L'!V41+'BK P&amp;L'!V41+'BW P&amp;L'!V41+'CED P&amp;L'!V41+'HB P&amp;L'!V41+'KIN P&amp;L'!V41+'MER P&amp;L'!V41+'SST P&amp;L'!V41+'HDN P&amp;L'!V41+'NDN P&amp;L'!V41+'SDN P&amp;L'!V41+'SALT P&amp;L'!V41+'CCL HO P&amp;L'!V41</f>
        <v/>
      </c>
      <c r="W41" s="51">
        <f>'KNL HO P&amp;L'!W41+'ABA P&amp;L'!W41+'BK P&amp;L'!W41+'BW P&amp;L'!W41+'CED P&amp;L'!W41+'HB P&amp;L'!W41+'KIN P&amp;L'!W41+'MER P&amp;L'!W41+'SST P&amp;L'!W41+'HDN P&amp;L'!W41+'NDN P&amp;L'!W41+'SDN P&amp;L'!W41+'SALT P&amp;L'!W41+'CCL HO P&amp;L'!W41</f>
        <v/>
      </c>
      <c r="X41" s="51">
        <f>'KNL HO P&amp;L'!X41+'ABA P&amp;L'!X41+'BK P&amp;L'!X41+'BW P&amp;L'!X41+'CED P&amp;L'!X41+'HB P&amp;L'!X41+'KIN P&amp;L'!X41+'MER P&amp;L'!X41+'SST P&amp;L'!X41+'HDN P&amp;L'!X41+'NDN P&amp;L'!X41+'SDN P&amp;L'!X41+'SALT P&amp;L'!X41+'CCL HO P&amp;L'!X41</f>
        <v/>
      </c>
      <c r="Y41" s="51">
        <f>'KNL HO P&amp;L'!Y41+'ABA P&amp;L'!Y41+'BK P&amp;L'!Y41+'BW P&amp;L'!Y41+'CED P&amp;L'!Y41+'HB P&amp;L'!Y41+'KIN P&amp;L'!Y41+'MER P&amp;L'!Y41+'SST P&amp;L'!Y41+'HDN P&amp;L'!Y41+'NDN P&amp;L'!Y41+'SDN P&amp;L'!Y41+'SALT P&amp;L'!Y41+'CCL HO P&amp;L'!Y41</f>
        <v/>
      </c>
      <c r="Z41" s="51">
        <f>'KNL HO P&amp;L'!Z41+'ABA P&amp;L'!Z41+'BK P&amp;L'!Z41+'BW P&amp;L'!Z41+'CED P&amp;L'!Z41+'HB P&amp;L'!Z41+'KIN P&amp;L'!Z41+'MER P&amp;L'!Z41+'SST P&amp;L'!Z41+'HDN P&amp;L'!Z41+'NDN P&amp;L'!Z41+'SDN P&amp;L'!Z41+'SALT P&amp;L'!Z41+'CCL HO P&amp;L'!Z41</f>
        <v/>
      </c>
      <c r="AA41" s="22">
        <f>SUM(O41:U41)</f>
        <v/>
      </c>
      <c r="AB41" s="22">
        <f>SUM(O41:Z41)</f>
        <v/>
      </c>
      <c r="AC41" s="51">
        <f>'KNL HO P&amp;L'!AC41+'ABA P&amp;L'!AC41+'BK P&amp;L'!AC41+'BW P&amp;L'!AC41+'CED P&amp;L'!AC41+'HB P&amp;L'!AC41+'KIN P&amp;L'!AC41+'MER P&amp;L'!AC41+'SST P&amp;L'!AC41+'HDN P&amp;L'!AC41+'NDN P&amp;L'!AC41+'SDN P&amp;L'!AC41+'SALT P&amp;L'!AC41+'CCL HO P&amp;L'!AC41</f>
        <v/>
      </c>
      <c r="AD41" s="51">
        <f>'KNL HO P&amp;L'!AD41+'ABA P&amp;L'!AD41+'BK P&amp;L'!AD41+'BW P&amp;L'!AD41+'CED P&amp;L'!AD41+'HB P&amp;L'!AD41+'KIN P&amp;L'!AD41+'MER P&amp;L'!AD41+'SST P&amp;L'!AD41+'HDN P&amp;L'!AD41+'NDN P&amp;L'!AD41+'SDN P&amp;L'!AD41+'SALT P&amp;L'!AD41+'CCL HO P&amp;L'!AD41</f>
        <v/>
      </c>
      <c r="AE41" s="51">
        <f>'KNL HO P&amp;L'!AE41+'ABA P&amp;L'!AE41+'BK P&amp;L'!AE41+'BW P&amp;L'!AE41+'CED P&amp;L'!AE41+'HB P&amp;L'!AE41+'KIN P&amp;L'!AE41+'MER P&amp;L'!AE41+'SST P&amp;L'!AE41+'HDN P&amp;L'!AE41+'NDN P&amp;L'!AE41+'SDN P&amp;L'!AE41+'SALT P&amp;L'!AE41+'CCL HO P&amp;L'!AE41</f>
        <v/>
      </c>
      <c r="AF41" s="51">
        <f>'KNL HO P&amp;L'!AF41+'ABA P&amp;L'!AF41+'BK P&amp;L'!AF41+'BW P&amp;L'!AF41+'CED P&amp;L'!AF41+'HB P&amp;L'!AF41+'KIN P&amp;L'!AF41+'MER P&amp;L'!AF41+'SST P&amp;L'!AF41+'HDN P&amp;L'!AF41+'NDN P&amp;L'!AF41+'SDN P&amp;L'!AF41+'SALT P&amp;L'!AF41+'CCL HO P&amp;L'!AF41</f>
        <v/>
      </c>
      <c r="AG41" s="51">
        <f>'KNL HO P&amp;L'!AG41+'ABA P&amp;L'!AG41+'BK P&amp;L'!AG41+'BW P&amp;L'!AG41+'CED P&amp;L'!AG41+'HB P&amp;L'!AG41+'KIN P&amp;L'!AG41+'MER P&amp;L'!AG41+'SST P&amp;L'!AG41+'HDN P&amp;L'!AG41+'NDN P&amp;L'!AG41+'SDN P&amp;L'!AG41+'SALT P&amp;L'!AG41+'CCL HO P&amp;L'!AG41</f>
        <v/>
      </c>
      <c r="AH41" s="51">
        <f>'KNL HO P&amp;L'!AH41+'ABA P&amp;L'!AH41+'BK P&amp;L'!AH41+'BW P&amp;L'!AH41+'CED P&amp;L'!AH41+'HB P&amp;L'!AH41+'KIN P&amp;L'!AH41+'MER P&amp;L'!AH41+'SST P&amp;L'!AH41+'HDN P&amp;L'!AH41+'NDN P&amp;L'!AH41+'SDN P&amp;L'!AH41+'SALT P&amp;L'!AH41+'CCL HO P&amp;L'!AH41</f>
        <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1974.32</v>
      </c>
      <c r="C42" s="64" t="n">
        <v>1068.05</v>
      </c>
      <c r="D42" s="64" t="n">
        <v>571.5600000000001</v>
      </c>
      <c r="E42" s="64" t="n">
        <v>503.2300000000001</v>
      </c>
      <c r="F42" s="64" t="n">
        <v>833.3799999999999</v>
      </c>
      <c r="G42" s="64" t="n">
        <v>520.71</v>
      </c>
      <c r="H42" s="64" t="n">
        <v>1271.59</v>
      </c>
      <c r="I42" s="64" t="n">
        <v>831.0099999999999</v>
      </c>
      <c r="J42" s="64" t="n">
        <v>890.3000000000001</v>
      </c>
      <c r="K42" s="64" t="n">
        <v>581.7500000000001</v>
      </c>
      <c r="L42" s="64" t="n">
        <v>532.92</v>
      </c>
      <c r="M42" s="64" t="n">
        <v>1317.75</v>
      </c>
      <c r="N42" s="22">
        <f>SUM(B42:M42)</f>
        <v/>
      </c>
      <c r="O42" s="11">
        <f>SUMIF('KNL TB'!$R:$R,'KNL GROUP P&amp;L'!$A42,'KNL TB'!C:C)</f>
        <v/>
      </c>
      <c r="P42" s="11">
        <f>SUMIF('KNL TB'!$R:$R,'KNL GROUP P&amp;L'!$A42,'KNL TB'!D:D)</f>
        <v/>
      </c>
      <c r="Q42" s="11">
        <f>SUMIF('KNL TB'!$R:$R,'KNL GROUP P&amp;L'!$A42,'KNL TB'!E:E)</f>
        <v/>
      </c>
      <c r="R42" s="11">
        <f>SUMIF('KNL TB'!$R:$R,'KNL GROUP P&amp;L'!$A42,'KNL TB'!F:F)</f>
        <v/>
      </c>
      <c r="S42" s="11">
        <f>SUMIF('KNL TB'!$R:$R,'KNL GROUP P&amp;L'!$A42,'KNL TB'!G:G)</f>
        <v/>
      </c>
      <c r="T42" s="11">
        <f>SUMIF('KNL TB'!$R:$R,'KNL GROUP P&amp;L'!$A42,'KNL TB'!H:H)</f>
        <v/>
      </c>
      <c r="U42" s="11">
        <f>SUMIF('KNL TB'!$R:$R,'KNL GROUP P&amp;L'!$A42,'KNL TB'!I:I)</f>
        <v/>
      </c>
      <c r="V42" s="51">
        <f>'KNL HO P&amp;L'!V42+'ABA P&amp;L'!V42+'BK P&amp;L'!V42+'BW P&amp;L'!V42+'CED P&amp;L'!V42+'HB P&amp;L'!V42+'KIN P&amp;L'!V42+'MER P&amp;L'!V42+'SST P&amp;L'!V42+'HDN P&amp;L'!V42+'NDN P&amp;L'!V42+'SDN P&amp;L'!V42+'SALT P&amp;L'!V42+'CCL HO P&amp;L'!V42</f>
        <v/>
      </c>
      <c r="W42" s="51">
        <f>'KNL HO P&amp;L'!W42+'ABA P&amp;L'!W42+'BK P&amp;L'!W42+'BW P&amp;L'!W42+'CED P&amp;L'!W42+'HB P&amp;L'!W42+'KIN P&amp;L'!W42+'MER P&amp;L'!W42+'SST P&amp;L'!W42+'HDN P&amp;L'!W42+'NDN P&amp;L'!W42+'SDN P&amp;L'!W42+'SALT P&amp;L'!W42+'CCL HO P&amp;L'!W42</f>
        <v/>
      </c>
      <c r="X42" s="51">
        <f>'KNL HO P&amp;L'!X42+'ABA P&amp;L'!X42+'BK P&amp;L'!X42+'BW P&amp;L'!X42+'CED P&amp;L'!X42+'HB P&amp;L'!X42+'KIN P&amp;L'!X42+'MER P&amp;L'!X42+'SST P&amp;L'!X42+'HDN P&amp;L'!X42+'NDN P&amp;L'!X42+'SDN P&amp;L'!X42+'SALT P&amp;L'!X42+'CCL HO P&amp;L'!X42</f>
        <v/>
      </c>
      <c r="Y42" s="51">
        <f>'KNL HO P&amp;L'!Y42+'ABA P&amp;L'!Y42+'BK P&amp;L'!Y42+'BW P&amp;L'!Y42+'CED P&amp;L'!Y42+'HB P&amp;L'!Y42+'KIN P&amp;L'!Y42+'MER P&amp;L'!Y42+'SST P&amp;L'!Y42+'HDN P&amp;L'!Y42+'NDN P&amp;L'!Y42+'SDN P&amp;L'!Y42+'SALT P&amp;L'!Y42+'CCL HO P&amp;L'!Y42</f>
        <v/>
      </c>
      <c r="Z42" s="51">
        <f>'KNL HO P&amp;L'!Z42+'ABA P&amp;L'!Z42+'BK P&amp;L'!Z42+'BW P&amp;L'!Z42+'CED P&amp;L'!Z42+'HB P&amp;L'!Z42+'KIN P&amp;L'!Z42+'MER P&amp;L'!Z42+'SST P&amp;L'!Z42+'HDN P&amp;L'!Z42+'NDN P&amp;L'!Z42+'SDN P&amp;L'!Z42+'SALT P&amp;L'!Z42+'CCL HO P&amp;L'!Z42</f>
        <v/>
      </c>
      <c r="AA42" s="22">
        <f>SUM(O42:U42)</f>
        <v/>
      </c>
      <c r="AB42" s="22">
        <f>SUM(O42:Z42)</f>
        <v/>
      </c>
      <c r="AC42" s="51">
        <f>'KNL HO P&amp;L'!AC42+'ABA P&amp;L'!AC42+'BK P&amp;L'!AC42+'BW P&amp;L'!AC42+'CED P&amp;L'!AC42+'HB P&amp;L'!AC42+'KIN P&amp;L'!AC42+'MER P&amp;L'!AC42+'SST P&amp;L'!AC42+'HDN P&amp;L'!AC42+'NDN P&amp;L'!AC42+'SDN P&amp;L'!AC42+'SALT P&amp;L'!AC42+'CCL HO P&amp;L'!AC42</f>
        <v/>
      </c>
      <c r="AD42" s="51">
        <f>'KNL HO P&amp;L'!AD42+'ABA P&amp;L'!AD42+'BK P&amp;L'!AD42+'BW P&amp;L'!AD42+'CED P&amp;L'!AD42+'HB P&amp;L'!AD42+'KIN P&amp;L'!AD42+'MER P&amp;L'!AD42+'SST P&amp;L'!AD42+'HDN P&amp;L'!AD42+'NDN P&amp;L'!AD42+'SDN P&amp;L'!AD42+'SALT P&amp;L'!AD42+'CCL HO P&amp;L'!AD42</f>
        <v/>
      </c>
      <c r="AE42" s="51">
        <f>'KNL HO P&amp;L'!AE42+'ABA P&amp;L'!AE42+'BK P&amp;L'!AE42+'BW P&amp;L'!AE42+'CED P&amp;L'!AE42+'HB P&amp;L'!AE42+'KIN P&amp;L'!AE42+'MER P&amp;L'!AE42+'SST P&amp;L'!AE42+'HDN P&amp;L'!AE42+'NDN P&amp;L'!AE42+'SDN P&amp;L'!AE42+'SALT P&amp;L'!AE42+'CCL HO P&amp;L'!AE42</f>
        <v/>
      </c>
      <c r="AF42" s="51">
        <f>'KNL HO P&amp;L'!AF42+'ABA P&amp;L'!AF42+'BK P&amp;L'!AF42+'BW P&amp;L'!AF42+'CED P&amp;L'!AF42+'HB P&amp;L'!AF42+'KIN P&amp;L'!AF42+'MER P&amp;L'!AF42+'SST P&amp;L'!AF42+'HDN P&amp;L'!AF42+'NDN P&amp;L'!AF42+'SDN P&amp;L'!AF42+'SALT P&amp;L'!AF42+'CCL HO P&amp;L'!AF42</f>
        <v/>
      </c>
      <c r="AG42" s="51">
        <f>'KNL HO P&amp;L'!AG42+'ABA P&amp;L'!AG42+'BK P&amp;L'!AG42+'BW P&amp;L'!AG42+'CED P&amp;L'!AG42+'HB P&amp;L'!AG42+'KIN P&amp;L'!AG42+'MER P&amp;L'!AG42+'SST P&amp;L'!AG42+'HDN P&amp;L'!AG42+'NDN P&amp;L'!AG42+'SDN P&amp;L'!AG42+'SALT P&amp;L'!AG42+'CCL HO P&amp;L'!AG42</f>
        <v/>
      </c>
      <c r="AH42" s="51">
        <f>'KNL HO P&amp;L'!AH42+'ABA P&amp;L'!AH42+'BK P&amp;L'!AH42+'BW P&amp;L'!AH42+'CED P&amp;L'!AH42+'HB P&amp;L'!AH42+'KIN P&amp;L'!AH42+'MER P&amp;L'!AH42+'SST P&amp;L'!AH42+'HDN P&amp;L'!AH42+'NDN P&amp;L'!AH42+'SDN P&amp;L'!AH42+'SALT P&amp;L'!AH42+'CCL HO P&amp;L'!AH42</f>
        <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3312.7</v>
      </c>
      <c r="C43" s="64" t="n">
        <v>3286.88</v>
      </c>
      <c r="D43" s="64" t="n">
        <v>3825.05</v>
      </c>
      <c r="E43" s="64" t="n">
        <v>3504.24</v>
      </c>
      <c r="F43" s="64" t="n">
        <v>3500.68</v>
      </c>
      <c r="G43" s="64" t="n">
        <v>3505.49</v>
      </c>
      <c r="H43" s="64" t="n">
        <v>3652.43</v>
      </c>
      <c r="I43" s="64" t="n">
        <v>3507.11</v>
      </c>
      <c r="J43" s="64" t="n">
        <v>3516.05</v>
      </c>
      <c r="K43" s="64" t="n">
        <v>3345.18</v>
      </c>
      <c r="L43" s="64" t="n">
        <v>3519.39</v>
      </c>
      <c r="M43" s="64" t="n">
        <v>3907.98</v>
      </c>
      <c r="N43" s="22">
        <f>SUM(B43:M43)</f>
        <v/>
      </c>
      <c r="O43" s="11">
        <f>SUMIF('KNL TB'!$R:$R,'KNL GROUP P&amp;L'!$A43,'KNL TB'!C:C)</f>
        <v/>
      </c>
      <c r="P43" s="11">
        <f>SUMIF('KNL TB'!$R:$R,'KNL GROUP P&amp;L'!$A43,'KNL TB'!D:D)</f>
        <v/>
      </c>
      <c r="Q43" s="11">
        <f>SUMIF('KNL TB'!$R:$R,'KNL GROUP P&amp;L'!$A43,'KNL TB'!E:E)</f>
        <v/>
      </c>
      <c r="R43" s="11">
        <f>SUMIF('KNL TB'!$R:$R,'KNL GROUP P&amp;L'!$A43,'KNL TB'!F:F)</f>
        <v/>
      </c>
      <c r="S43" s="11">
        <f>SUMIF('KNL TB'!$R:$R,'KNL GROUP P&amp;L'!$A43,'KNL TB'!G:G)</f>
        <v/>
      </c>
      <c r="T43" s="11">
        <f>SUMIF('KNL TB'!$R:$R,'KNL GROUP P&amp;L'!$A43,'KNL TB'!H:H)</f>
        <v/>
      </c>
      <c r="U43" s="11">
        <f>SUMIF('KNL TB'!$R:$R,'KNL GROUP P&amp;L'!$A43,'KNL TB'!I:I)</f>
        <v/>
      </c>
      <c r="V43" s="51">
        <f>'KNL HO P&amp;L'!V43+'ABA P&amp;L'!V43+'BK P&amp;L'!V43+'BW P&amp;L'!V43+'CED P&amp;L'!V43+'HB P&amp;L'!V43+'KIN P&amp;L'!V43+'MER P&amp;L'!V43+'SST P&amp;L'!V43+'HDN P&amp;L'!V43+'NDN P&amp;L'!V43+'SDN P&amp;L'!V43+'SALT P&amp;L'!V43+'CCL HO P&amp;L'!V43</f>
        <v/>
      </c>
      <c r="W43" s="51">
        <f>'KNL HO P&amp;L'!W43+'ABA P&amp;L'!W43+'BK P&amp;L'!W43+'BW P&amp;L'!W43+'CED P&amp;L'!W43+'HB P&amp;L'!W43+'KIN P&amp;L'!W43+'MER P&amp;L'!W43+'SST P&amp;L'!W43+'HDN P&amp;L'!W43+'NDN P&amp;L'!W43+'SDN P&amp;L'!W43+'SALT P&amp;L'!W43+'CCL HO P&amp;L'!W43</f>
        <v/>
      </c>
      <c r="X43" s="51">
        <f>'KNL HO P&amp;L'!X43+'ABA P&amp;L'!X43+'BK P&amp;L'!X43+'BW P&amp;L'!X43+'CED P&amp;L'!X43+'HB P&amp;L'!X43+'KIN P&amp;L'!X43+'MER P&amp;L'!X43+'SST P&amp;L'!X43+'HDN P&amp;L'!X43+'NDN P&amp;L'!X43+'SDN P&amp;L'!X43+'SALT P&amp;L'!X43+'CCL HO P&amp;L'!X43</f>
        <v/>
      </c>
      <c r="Y43" s="51">
        <f>'KNL HO P&amp;L'!Y43+'ABA P&amp;L'!Y43+'BK P&amp;L'!Y43+'BW P&amp;L'!Y43+'CED P&amp;L'!Y43+'HB P&amp;L'!Y43+'KIN P&amp;L'!Y43+'MER P&amp;L'!Y43+'SST P&amp;L'!Y43+'HDN P&amp;L'!Y43+'NDN P&amp;L'!Y43+'SDN P&amp;L'!Y43+'SALT P&amp;L'!Y43+'CCL HO P&amp;L'!Y43</f>
        <v/>
      </c>
      <c r="Z43" s="51">
        <f>'KNL HO P&amp;L'!Z43+'ABA P&amp;L'!Z43+'BK P&amp;L'!Z43+'BW P&amp;L'!Z43+'CED P&amp;L'!Z43+'HB P&amp;L'!Z43+'KIN P&amp;L'!Z43+'MER P&amp;L'!Z43+'SST P&amp;L'!Z43+'HDN P&amp;L'!Z43+'NDN P&amp;L'!Z43+'SDN P&amp;L'!Z43+'SALT P&amp;L'!Z43+'CCL HO P&amp;L'!Z43</f>
        <v/>
      </c>
      <c r="AA43" s="22">
        <f>SUM(O43:U43)</f>
        <v/>
      </c>
      <c r="AB43" s="22">
        <f>SUM(O43:Z43)</f>
        <v/>
      </c>
      <c r="AC43" s="51">
        <f>'KNL HO P&amp;L'!AC43+'ABA P&amp;L'!AC43+'BK P&amp;L'!AC43+'BW P&amp;L'!AC43+'CED P&amp;L'!AC43+'HB P&amp;L'!AC43+'KIN P&amp;L'!AC43+'MER P&amp;L'!AC43+'SST P&amp;L'!AC43+'HDN P&amp;L'!AC43+'NDN P&amp;L'!AC43+'SDN P&amp;L'!AC43+'SALT P&amp;L'!AC43+'CCL HO P&amp;L'!AC43</f>
        <v/>
      </c>
      <c r="AD43" s="51">
        <f>'KNL HO P&amp;L'!AD43+'ABA P&amp;L'!AD43+'BK P&amp;L'!AD43+'BW P&amp;L'!AD43+'CED P&amp;L'!AD43+'HB P&amp;L'!AD43+'KIN P&amp;L'!AD43+'MER P&amp;L'!AD43+'SST P&amp;L'!AD43+'HDN P&amp;L'!AD43+'NDN P&amp;L'!AD43+'SDN P&amp;L'!AD43+'SALT P&amp;L'!AD43+'CCL HO P&amp;L'!AD43</f>
        <v/>
      </c>
      <c r="AE43" s="51">
        <f>'KNL HO P&amp;L'!AE43+'ABA P&amp;L'!AE43+'BK P&amp;L'!AE43+'BW P&amp;L'!AE43+'CED P&amp;L'!AE43+'HB P&amp;L'!AE43+'KIN P&amp;L'!AE43+'MER P&amp;L'!AE43+'SST P&amp;L'!AE43+'HDN P&amp;L'!AE43+'NDN P&amp;L'!AE43+'SDN P&amp;L'!AE43+'SALT P&amp;L'!AE43+'CCL HO P&amp;L'!AE43</f>
        <v/>
      </c>
      <c r="AF43" s="51">
        <f>'KNL HO P&amp;L'!AF43+'ABA P&amp;L'!AF43+'BK P&amp;L'!AF43+'BW P&amp;L'!AF43+'CED P&amp;L'!AF43+'HB P&amp;L'!AF43+'KIN P&amp;L'!AF43+'MER P&amp;L'!AF43+'SST P&amp;L'!AF43+'HDN P&amp;L'!AF43+'NDN P&amp;L'!AF43+'SDN P&amp;L'!AF43+'SALT P&amp;L'!AF43+'CCL HO P&amp;L'!AF43</f>
        <v/>
      </c>
      <c r="AG43" s="51">
        <f>'KNL HO P&amp;L'!AG43+'ABA P&amp;L'!AG43+'BK P&amp;L'!AG43+'BW P&amp;L'!AG43+'CED P&amp;L'!AG43+'HB P&amp;L'!AG43+'KIN P&amp;L'!AG43+'MER P&amp;L'!AG43+'SST P&amp;L'!AG43+'HDN P&amp;L'!AG43+'NDN P&amp;L'!AG43+'SDN P&amp;L'!AG43+'SALT P&amp;L'!AG43+'CCL HO P&amp;L'!AG43</f>
        <v/>
      </c>
      <c r="AH43" s="51">
        <f>'KNL HO P&amp;L'!AH43+'ABA P&amp;L'!AH43+'BK P&amp;L'!AH43+'BW P&amp;L'!AH43+'CED P&amp;L'!AH43+'HB P&amp;L'!AH43+'KIN P&amp;L'!AH43+'MER P&amp;L'!AH43+'SST P&amp;L'!AH43+'HDN P&amp;L'!AH43+'NDN P&amp;L'!AH43+'SDN P&amp;L'!AH43+'SALT P&amp;L'!AH43+'CCL HO P&amp;L'!AH43</f>
        <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SUMIF('KNL TB'!$R:$R,'KNL GROUP P&amp;L'!$A44,'KNL TB'!C:C)</f>
        <v/>
      </c>
      <c r="P44" s="11">
        <f>SUMIF('KNL TB'!$R:$R,'KNL GROUP P&amp;L'!$A44,'KNL TB'!D:D)</f>
        <v/>
      </c>
      <c r="Q44" s="11">
        <f>SUMIF('KNL TB'!$R:$R,'KNL GROUP P&amp;L'!$A44,'KNL TB'!E:E)</f>
        <v/>
      </c>
      <c r="R44" s="11">
        <f>SUMIF('KNL TB'!$R:$R,'KNL GROUP P&amp;L'!$A44,'KNL TB'!F:F)</f>
        <v/>
      </c>
      <c r="S44" s="11">
        <f>SUMIF('KNL TB'!$R:$R,'KNL GROUP P&amp;L'!$A44,'KNL TB'!G:G)</f>
        <v/>
      </c>
      <c r="T44" s="11">
        <f>SUMIF('KNL TB'!$R:$R,'KNL GROUP P&amp;L'!$A44,'KNL TB'!H:H)</f>
        <v/>
      </c>
      <c r="U44" s="11">
        <f>SUMIF('KNL TB'!$R:$R,'KNL GROUP P&amp;L'!$A44,'KNL TB'!I:I)</f>
        <v/>
      </c>
      <c r="V44" s="51">
        <f>'KNL HO P&amp;L'!V44+'ABA P&amp;L'!V44+'BK P&amp;L'!V44+'BW P&amp;L'!V44+'CED P&amp;L'!V44+'HB P&amp;L'!V44+'KIN P&amp;L'!V44+'MER P&amp;L'!V44+'SST P&amp;L'!V44+'HDN P&amp;L'!V44+'NDN P&amp;L'!V44+'SDN P&amp;L'!V44+'SALT P&amp;L'!V44+'CCL HO P&amp;L'!V44</f>
        <v/>
      </c>
      <c r="W44" s="51">
        <f>'KNL HO P&amp;L'!W44+'ABA P&amp;L'!W44+'BK P&amp;L'!W44+'BW P&amp;L'!W44+'CED P&amp;L'!W44+'HB P&amp;L'!W44+'KIN P&amp;L'!W44+'MER P&amp;L'!W44+'SST P&amp;L'!W44+'HDN P&amp;L'!W44+'NDN P&amp;L'!W44+'SDN P&amp;L'!W44+'SALT P&amp;L'!W44+'CCL HO P&amp;L'!W44</f>
        <v/>
      </c>
      <c r="X44" s="51">
        <f>'KNL HO P&amp;L'!X44+'ABA P&amp;L'!X44+'BK P&amp;L'!X44+'BW P&amp;L'!X44+'CED P&amp;L'!X44+'HB P&amp;L'!X44+'KIN P&amp;L'!X44+'MER P&amp;L'!X44+'SST P&amp;L'!X44+'HDN P&amp;L'!X44+'NDN P&amp;L'!X44+'SDN P&amp;L'!X44+'SALT P&amp;L'!X44+'CCL HO P&amp;L'!X44</f>
        <v/>
      </c>
      <c r="Y44" s="51">
        <f>'KNL HO P&amp;L'!Y44+'ABA P&amp;L'!Y44+'BK P&amp;L'!Y44+'BW P&amp;L'!Y44+'CED P&amp;L'!Y44+'HB P&amp;L'!Y44+'KIN P&amp;L'!Y44+'MER P&amp;L'!Y44+'SST P&amp;L'!Y44+'HDN P&amp;L'!Y44+'NDN P&amp;L'!Y44+'SDN P&amp;L'!Y44+'SALT P&amp;L'!Y44+'CCL HO P&amp;L'!Y44</f>
        <v/>
      </c>
      <c r="Z44" s="51">
        <f>'KNL HO P&amp;L'!Z44+'ABA P&amp;L'!Z44+'BK P&amp;L'!Z44+'BW P&amp;L'!Z44+'CED P&amp;L'!Z44+'HB P&amp;L'!Z44+'KIN P&amp;L'!Z44+'MER P&amp;L'!Z44+'SST P&amp;L'!Z44+'HDN P&amp;L'!Z44+'NDN P&amp;L'!Z44+'SDN P&amp;L'!Z44+'SALT P&amp;L'!Z44+'CCL HO P&amp;L'!Z44</f>
        <v/>
      </c>
      <c r="AA44" s="22">
        <f>SUM(O44:U44)</f>
        <v/>
      </c>
      <c r="AB44" s="22">
        <f>SUM(O44:Z44)</f>
        <v/>
      </c>
      <c r="AC44" s="51">
        <f>'KNL HO P&amp;L'!AC44+'ABA P&amp;L'!AC44+'BK P&amp;L'!AC44+'BW P&amp;L'!AC44+'CED P&amp;L'!AC44+'HB P&amp;L'!AC44+'KIN P&amp;L'!AC44+'MER P&amp;L'!AC44+'SST P&amp;L'!AC44+'HDN P&amp;L'!AC44+'NDN P&amp;L'!AC44+'SDN P&amp;L'!AC44+'SALT P&amp;L'!AC44+'CCL HO P&amp;L'!AC44</f>
        <v/>
      </c>
      <c r="AD44" s="51">
        <f>'KNL HO P&amp;L'!AD44+'ABA P&amp;L'!AD44+'BK P&amp;L'!AD44+'BW P&amp;L'!AD44+'CED P&amp;L'!AD44+'HB P&amp;L'!AD44+'KIN P&amp;L'!AD44+'MER P&amp;L'!AD44+'SST P&amp;L'!AD44+'HDN P&amp;L'!AD44+'NDN P&amp;L'!AD44+'SDN P&amp;L'!AD44+'SALT P&amp;L'!AD44+'CCL HO P&amp;L'!AD44</f>
        <v/>
      </c>
      <c r="AE44" s="51">
        <f>'KNL HO P&amp;L'!AE44+'ABA P&amp;L'!AE44+'BK P&amp;L'!AE44+'BW P&amp;L'!AE44+'CED P&amp;L'!AE44+'HB P&amp;L'!AE44+'KIN P&amp;L'!AE44+'MER P&amp;L'!AE44+'SST P&amp;L'!AE44+'HDN P&amp;L'!AE44+'NDN P&amp;L'!AE44+'SDN P&amp;L'!AE44+'SALT P&amp;L'!AE44+'CCL HO P&amp;L'!AE44</f>
        <v/>
      </c>
      <c r="AF44" s="51">
        <f>'KNL HO P&amp;L'!AF44+'ABA P&amp;L'!AF44+'BK P&amp;L'!AF44+'BW P&amp;L'!AF44+'CED P&amp;L'!AF44+'HB P&amp;L'!AF44+'KIN P&amp;L'!AF44+'MER P&amp;L'!AF44+'SST P&amp;L'!AF44+'HDN P&amp;L'!AF44+'NDN P&amp;L'!AF44+'SDN P&amp;L'!AF44+'SALT P&amp;L'!AF44+'CCL HO P&amp;L'!AF44</f>
        <v/>
      </c>
      <c r="AG44" s="51">
        <f>'KNL HO P&amp;L'!AG44+'ABA P&amp;L'!AG44+'BK P&amp;L'!AG44+'BW P&amp;L'!AG44+'CED P&amp;L'!AG44+'HB P&amp;L'!AG44+'KIN P&amp;L'!AG44+'MER P&amp;L'!AG44+'SST P&amp;L'!AG44+'HDN P&amp;L'!AG44+'NDN P&amp;L'!AG44+'SDN P&amp;L'!AG44+'SALT P&amp;L'!AG44+'CCL HO P&amp;L'!AG44</f>
        <v/>
      </c>
      <c r="AH44" s="51">
        <f>'KNL HO P&amp;L'!AH44+'ABA P&amp;L'!AH44+'BK P&amp;L'!AH44+'BW P&amp;L'!AH44+'CED P&amp;L'!AH44+'HB P&amp;L'!AH44+'KIN P&amp;L'!AH44+'MER P&amp;L'!AH44+'SST P&amp;L'!AH44+'HDN P&amp;L'!AH44+'NDN P&amp;L'!AH44+'SDN P&amp;L'!AH44+'SALT P&amp;L'!AH44+'CCL HO P&amp;L'!AH44</f>
        <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4676.030000000001</v>
      </c>
      <c r="C45" s="64" t="n">
        <v>4891.43</v>
      </c>
      <c r="D45" s="64" t="n">
        <v>3459.56</v>
      </c>
      <c r="E45" s="64" t="n">
        <v>4006.48</v>
      </c>
      <c r="F45" s="64" t="n">
        <v>2466.52</v>
      </c>
      <c r="G45" s="64" t="n">
        <v>10048.48</v>
      </c>
      <c r="H45" s="64" t="n">
        <v>2742.82</v>
      </c>
      <c r="I45" s="64" t="n">
        <v>3971.43</v>
      </c>
      <c r="J45" s="64" t="n">
        <v>4421.86</v>
      </c>
      <c r="K45" s="64" t="n">
        <v>2777.05</v>
      </c>
      <c r="L45" s="64" t="n">
        <v>2690.88</v>
      </c>
      <c r="M45" s="64" t="n">
        <v>1697.04</v>
      </c>
      <c r="N45" s="22">
        <f>SUM(B45:M45)</f>
        <v/>
      </c>
      <c r="O45" s="11">
        <f>SUMIF('KNL TB'!$R:$R,'KNL GROUP P&amp;L'!$A45,'KNL TB'!C:C)</f>
        <v/>
      </c>
      <c r="P45" s="11">
        <f>SUMIF('KNL TB'!$R:$R,'KNL GROUP P&amp;L'!$A45,'KNL TB'!D:D)</f>
        <v/>
      </c>
      <c r="Q45" s="11">
        <f>SUMIF('KNL TB'!$R:$R,'KNL GROUP P&amp;L'!$A45,'KNL TB'!E:E)</f>
        <v/>
      </c>
      <c r="R45" s="11">
        <f>SUMIF('KNL TB'!$R:$R,'KNL GROUP P&amp;L'!$A45,'KNL TB'!F:F)</f>
        <v/>
      </c>
      <c r="S45" s="11">
        <f>SUMIF('KNL TB'!$R:$R,'KNL GROUP P&amp;L'!$A45,'KNL TB'!G:G)</f>
        <v/>
      </c>
      <c r="T45" s="11">
        <f>SUMIF('KNL TB'!$R:$R,'KNL GROUP P&amp;L'!$A45,'KNL TB'!H:H)</f>
        <v/>
      </c>
      <c r="U45" s="11">
        <f>SUMIF('KNL TB'!$R:$R,'KNL GROUP P&amp;L'!$A45,'KNL TB'!I:I)</f>
        <v/>
      </c>
      <c r="V45" s="51">
        <f>'KNL HO P&amp;L'!V45+'ABA P&amp;L'!V45+'BK P&amp;L'!V45+'BW P&amp;L'!V45+'CED P&amp;L'!V45+'HB P&amp;L'!V45+'KIN P&amp;L'!V45+'MER P&amp;L'!V45+'SST P&amp;L'!V45+'HDN P&amp;L'!V45+'NDN P&amp;L'!V45+'SDN P&amp;L'!V45+'SALT P&amp;L'!V45+'CCL HO P&amp;L'!V45</f>
        <v/>
      </c>
      <c r="W45" s="51">
        <f>'KNL HO P&amp;L'!W45+'ABA P&amp;L'!W45+'BK P&amp;L'!W45+'BW P&amp;L'!W45+'CED P&amp;L'!W45+'HB P&amp;L'!W45+'KIN P&amp;L'!W45+'MER P&amp;L'!W45+'SST P&amp;L'!W45+'HDN P&amp;L'!W45+'NDN P&amp;L'!W45+'SDN P&amp;L'!W45+'SALT P&amp;L'!W45+'CCL HO P&amp;L'!W45</f>
        <v/>
      </c>
      <c r="X45" s="51">
        <f>'KNL HO P&amp;L'!X45+'ABA P&amp;L'!X45+'BK P&amp;L'!X45+'BW P&amp;L'!X45+'CED P&amp;L'!X45+'HB P&amp;L'!X45+'KIN P&amp;L'!X45+'MER P&amp;L'!X45+'SST P&amp;L'!X45+'HDN P&amp;L'!X45+'NDN P&amp;L'!X45+'SDN P&amp;L'!X45+'SALT P&amp;L'!X45+'CCL HO P&amp;L'!X45</f>
        <v/>
      </c>
      <c r="Y45" s="51">
        <f>'KNL HO P&amp;L'!Y45+'ABA P&amp;L'!Y45+'BK P&amp;L'!Y45+'BW P&amp;L'!Y45+'CED P&amp;L'!Y45+'HB P&amp;L'!Y45+'KIN P&amp;L'!Y45+'MER P&amp;L'!Y45+'SST P&amp;L'!Y45+'HDN P&amp;L'!Y45+'NDN P&amp;L'!Y45+'SDN P&amp;L'!Y45+'SALT P&amp;L'!Y45+'CCL HO P&amp;L'!Y45</f>
        <v/>
      </c>
      <c r="Z45" s="51">
        <f>'KNL HO P&amp;L'!Z45+'ABA P&amp;L'!Z45+'BK P&amp;L'!Z45+'BW P&amp;L'!Z45+'CED P&amp;L'!Z45+'HB P&amp;L'!Z45+'KIN P&amp;L'!Z45+'MER P&amp;L'!Z45+'SST P&amp;L'!Z45+'HDN P&amp;L'!Z45+'NDN P&amp;L'!Z45+'SDN P&amp;L'!Z45+'SALT P&amp;L'!Z45+'CCL HO P&amp;L'!Z45</f>
        <v/>
      </c>
      <c r="AA45" s="22">
        <f>SUM(O45:U45)</f>
        <v/>
      </c>
      <c r="AB45" s="22">
        <f>SUM(O45:Z45)</f>
        <v/>
      </c>
      <c r="AC45" s="51">
        <f>'KNL HO P&amp;L'!AC45+'ABA P&amp;L'!AC45+'BK P&amp;L'!AC45+'BW P&amp;L'!AC45+'CED P&amp;L'!AC45+'HB P&amp;L'!AC45+'KIN P&amp;L'!AC45+'MER P&amp;L'!AC45+'SST P&amp;L'!AC45+'HDN P&amp;L'!AC45+'NDN P&amp;L'!AC45+'SDN P&amp;L'!AC45+'SALT P&amp;L'!AC45+'CCL HO P&amp;L'!AC45</f>
        <v/>
      </c>
      <c r="AD45" s="51">
        <f>'KNL HO P&amp;L'!AD45+'ABA P&amp;L'!AD45+'BK P&amp;L'!AD45+'BW P&amp;L'!AD45+'CED P&amp;L'!AD45+'HB P&amp;L'!AD45+'KIN P&amp;L'!AD45+'MER P&amp;L'!AD45+'SST P&amp;L'!AD45+'HDN P&amp;L'!AD45+'NDN P&amp;L'!AD45+'SDN P&amp;L'!AD45+'SALT P&amp;L'!AD45+'CCL HO P&amp;L'!AD45</f>
        <v/>
      </c>
      <c r="AE45" s="51">
        <f>'KNL HO P&amp;L'!AE45+'ABA P&amp;L'!AE45+'BK P&amp;L'!AE45+'BW P&amp;L'!AE45+'CED P&amp;L'!AE45+'HB P&amp;L'!AE45+'KIN P&amp;L'!AE45+'MER P&amp;L'!AE45+'SST P&amp;L'!AE45+'HDN P&amp;L'!AE45+'NDN P&amp;L'!AE45+'SDN P&amp;L'!AE45+'SALT P&amp;L'!AE45+'CCL HO P&amp;L'!AE45</f>
        <v/>
      </c>
      <c r="AF45" s="51">
        <f>'KNL HO P&amp;L'!AF45+'ABA P&amp;L'!AF45+'BK P&amp;L'!AF45+'BW P&amp;L'!AF45+'CED P&amp;L'!AF45+'HB P&amp;L'!AF45+'KIN P&amp;L'!AF45+'MER P&amp;L'!AF45+'SST P&amp;L'!AF45+'HDN P&amp;L'!AF45+'NDN P&amp;L'!AF45+'SDN P&amp;L'!AF45+'SALT P&amp;L'!AF45+'CCL HO P&amp;L'!AF45</f>
        <v/>
      </c>
      <c r="AG45" s="51">
        <f>'KNL HO P&amp;L'!AG45+'ABA P&amp;L'!AG45+'BK P&amp;L'!AG45+'BW P&amp;L'!AG45+'CED P&amp;L'!AG45+'HB P&amp;L'!AG45+'KIN P&amp;L'!AG45+'MER P&amp;L'!AG45+'SST P&amp;L'!AG45+'HDN P&amp;L'!AG45+'NDN P&amp;L'!AG45+'SDN P&amp;L'!AG45+'SALT P&amp;L'!AG45+'CCL HO P&amp;L'!AG45</f>
        <v/>
      </c>
      <c r="AH45" s="51">
        <f>'KNL HO P&amp;L'!AH45+'ABA P&amp;L'!AH45+'BK P&amp;L'!AH45+'BW P&amp;L'!AH45+'CED P&amp;L'!AH45+'HB P&amp;L'!AH45+'KIN P&amp;L'!AH45+'MER P&amp;L'!AH45+'SST P&amp;L'!AH45+'HDN P&amp;L'!AH45+'NDN P&amp;L'!AH45+'SDN P&amp;L'!AH45+'SALT P&amp;L'!AH45+'CCL HO P&amp;L'!AH45</f>
        <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460.32</v>
      </c>
      <c r="I46" s="64" t="n">
        <v>475.15</v>
      </c>
      <c r="J46" s="64" t="n">
        <v>212.63</v>
      </c>
      <c r="K46" s="64" t="n">
        <v>102.57</v>
      </c>
      <c r="L46" s="64" t="n">
        <v>0</v>
      </c>
      <c r="M46" s="64" t="n">
        <v>55.85</v>
      </c>
      <c r="N46" s="22">
        <f>SUM(B46:M46)</f>
        <v/>
      </c>
      <c r="O46" s="11">
        <f>SUMIF('KNL TB'!$R:$R,'KNL GROUP P&amp;L'!$A46,'KNL TB'!C:C)</f>
        <v/>
      </c>
      <c r="P46" s="11">
        <f>SUMIF('KNL TB'!$R:$R,'KNL GROUP P&amp;L'!$A46,'KNL TB'!D:D)</f>
        <v/>
      </c>
      <c r="Q46" s="11">
        <f>SUMIF('KNL TB'!$R:$R,'KNL GROUP P&amp;L'!$A46,'KNL TB'!E:E)</f>
        <v/>
      </c>
      <c r="R46" s="11">
        <f>SUMIF('KNL TB'!$R:$R,'KNL GROUP P&amp;L'!$A46,'KNL TB'!F:F)</f>
        <v/>
      </c>
      <c r="S46" s="11">
        <f>SUMIF('KNL TB'!$R:$R,'KNL GROUP P&amp;L'!$A46,'KNL TB'!G:G)</f>
        <v/>
      </c>
      <c r="T46" s="11">
        <f>SUMIF('KNL TB'!$R:$R,'KNL GROUP P&amp;L'!$A46,'KNL TB'!H:H)</f>
        <v/>
      </c>
      <c r="U46" s="11">
        <f>SUMIF('KNL TB'!$R:$R,'KNL GROUP P&amp;L'!$A46,'KNL TB'!I:I)</f>
        <v/>
      </c>
      <c r="V46" s="51">
        <f>'KNL HO P&amp;L'!V46+'ABA P&amp;L'!V46+'BK P&amp;L'!V46+'BW P&amp;L'!V46+'CED P&amp;L'!V46+'HB P&amp;L'!V46+'KIN P&amp;L'!V46+'MER P&amp;L'!V46+'SST P&amp;L'!V46+'HDN P&amp;L'!V46+'NDN P&amp;L'!V46+'SDN P&amp;L'!V46+'SALT P&amp;L'!V46+'CCL HO P&amp;L'!V46</f>
        <v/>
      </c>
      <c r="W46" s="51">
        <f>'KNL HO P&amp;L'!W46+'ABA P&amp;L'!W46+'BK P&amp;L'!W46+'BW P&amp;L'!W46+'CED P&amp;L'!W46+'HB P&amp;L'!W46+'KIN P&amp;L'!W46+'MER P&amp;L'!W46+'SST P&amp;L'!W46+'HDN P&amp;L'!W46+'NDN P&amp;L'!W46+'SDN P&amp;L'!W46+'SALT P&amp;L'!W46+'CCL HO P&amp;L'!W46</f>
        <v/>
      </c>
      <c r="X46" s="51">
        <f>'KNL HO P&amp;L'!X46+'ABA P&amp;L'!X46+'BK P&amp;L'!X46+'BW P&amp;L'!X46+'CED P&amp;L'!X46+'HB P&amp;L'!X46+'KIN P&amp;L'!X46+'MER P&amp;L'!X46+'SST P&amp;L'!X46+'HDN P&amp;L'!X46+'NDN P&amp;L'!X46+'SDN P&amp;L'!X46+'SALT P&amp;L'!X46+'CCL HO P&amp;L'!X46</f>
        <v/>
      </c>
      <c r="Y46" s="51">
        <f>'KNL HO P&amp;L'!Y46+'ABA P&amp;L'!Y46+'BK P&amp;L'!Y46+'BW P&amp;L'!Y46+'CED P&amp;L'!Y46+'HB P&amp;L'!Y46+'KIN P&amp;L'!Y46+'MER P&amp;L'!Y46+'SST P&amp;L'!Y46+'HDN P&amp;L'!Y46+'NDN P&amp;L'!Y46+'SDN P&amp;L'!Y46+'SALT P&amp;L'!Y46+'CCL HO P&amp;L'!Y46</f>
        <v/>
      </c>
      <c r="Z46" s="51">
        <f>'KNL HO P&amp;L'!Z46+'ABA P&amp;L'!Z46+'BK P&amp;L'!Z46+'BW P&amp;L'!Z46+'CED P&amp;L'!Z46+'HB P&amp;L'!Z46+'KIN P&amp;L'!Z46+'MER P&amp;L'!Z46+'SST P&amp;L'!Z46+'HDN P&amp;L'!Z46+'NDN P&amp;L'!Z46+'SDN P&amp;L'!Z46+'SALT P&amp;L'!Z46+'CCL HO P&amp;L'!Z46</f>
        <v/>
      </c>
      <c r="AA46" s="22">
        <f>SUM(O46:U46)</f>
        <v/>
      </c>
      <c r="AB46" s="22">
        <f>SUM(O46:Z46)</f>
        <v/>
      </c>
      <c r="AC46" s="51">
        <f>'KNL HO P&amp;L'!AC46+'ABA P&amp;L'!AC46+'BK P&amp;L'!AC46+'BW P&amp;L'!AC46+'CED P&amp;L'!AC46+'HB P&amp;L'!AC46+'KIN P&amp;L'!AC46+'MER P&amp;L'!AC46+'SST P&amp;L'!AC46+'HDN P&amp;L'!AC46+'NDN P&amp;L'!AC46+'SDN P&amp;L'!AC46+'SALT P&amp;L'!AC46+'CCL HO P&amp;L'!AC46</f>
        <v/>
      </c>
      <c r="AD46" s="51">
        <f>'KNL HO P&amp;L'!AD46+'ABA P&amp;L'!AD46+'BK P&amp;L'!AD46+'BW P&amp;L'!AD46+'CED P&amp;L'!AD46+'HB P&amp;L'!AD46+'KIN P&amp;L'!AD46+'MER P&amp;L'!AD46+'SST P&amp;L'!AD46+'HDN P&amp;L'!AD46+'NDN P&amp;L'!AD46+'SDN P&amp;L'!AD46+'SALT P&amp;L'!AD46+'CCL HO P&amp;L'!AD46</f>
        <v/>
      </c>
      <c r="AE46" s="51">
        <f>'KNL HO P&amp;L'!AE46+'ABA P&amp;L'!AE46+'BK P&amp;L'!AE46+'BW P&amp;L'!AE46+'CED P&amp;L'!AE46+'HB P&amp;L'!AE46+'KIN P&amp;L'!AE46+'MER P&amp;L'!AE46+'SST P&amp;L'!AE46+'HDN P&amp;L'!AE46+'NDN P&amp;L'!AE46+'SDN P&amp;L'!AE46+'SALT P&amp;L'!AE46+'CCL HO P&amp;L'!AE46</f>
        <v/>
      </c>
      <c r="AF46" s="51">
        <f>'KNL HO P&amp;L'!AF46+'ABA P&amp;L'!AF46+'BK P&amp;L'!AF46+'BW P&amp;L'!AF46+'CED P&amp;L'!AF46+'HB P&amp;L'!AF46+'KIN P&amp;L'!AF46+'MER P&amp;L'!AF46+'SST P&amp;L'!AF46+'HDN P&amp;L'!AF46+'NDN P&amp;L'!AF46+'SDN P&amp;L'!AF46+'SALT P&amp;L'!AF46+'CCL HO P&amp;L'!AF46</f>
        <v/>
      </c>
      <c r="AG46" s="51">
        <f>'KNL HO P&amp;L'!AG46+'ABA P&amp;L'!AG46+'BK P&amp;L'!AG46+'BW P&amp;L'!AG46+'CED P&amp;L'!AG46+'HB P&amp;L'!AG46+'KIN P&amp;L'!AG46+'MER P&amp;L'!AG46+'SST P&amp;L'!AG46+'HDN P&amp;L'!AG46+'NDN P&amp;L'!AG46+'SDN P&amp;L'!AG46+'SALT P&amp;L'!AG46+'CCL HO P&amp;L'!AG46</f>
        <v/>
      </c>
      <c r="AH46" s="51">
        <f>'KNL HO P&amp;L'!AH46+'ABA P&amp;L'!AH46+'BK P&amp;L'!AH46+'BW P&amp;L'!AH46+'CED P&amp;L'!AH46+'HB P&amp;L'!AH46+'KIN P&amp;L'!AH46+'MER P&amp;L'!AH46+'SST P&amp;L'!AH46+'HDN P&amp;L'!AH46+'NDN P&amp;L'!AH46+'SDN P&amp;L'!AH46+'SALT P&amp;L'!AH46+'CCL HO P&amp;L'!AH46</f>
        <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59033.43</v>
      </c>
      <c r="C47" s="65" t="n">
        <v>64655.37000000001</v>
      </c>
      <c r="D47" s="65" t="n">
        <v>62414.20999999999</v>
      </c>
      <c r="E47" s="65" t="n">
        <v>57493.03000000001</v>
      </c>
      <c r="F47" s="65" t="n">
        <v>54555.93</v>
      </c>
      <c r="G47" s="65" t="n">
        <v>58837.81</v>
      </c>
      <c r="H47" s="65" t="n">
        <v>52684.8</v>
      </c>
      <c r="I47" s="65" t="n">
        <v>55231.96000000001</v>
      </c>
      <c r="J47" s="65" t="n">
        <v>51008.07</v>
      </c>
      <c r="K47" s="65" t="n">
        <v>52733.21000000001</v>
      </c>
      <c r="L47" s="65" t="n">
        <v>47967.32999999999</v>
      </c>
      <c r="M47" s="65" t="n">
        <v>50178.69</v>
      </c>
      <c r="N47" s="23">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3">
        <f>SUM(E47:Q47)-$N47</f>
        <v/>
      </c>
      <c r="AK47" s="23">
        <f>SUM(H47:T47)-$N47</f>
        <v/>
      </c>
      <c r="AL47" s="23">
        <f>SUM(K47:W47)-$N47</f>
        <v/>
      </c>
      <c r="AM47" s="320">
        <f>SUM(N47:Z47)-$N47</f>
        <v/>
      </c>
      <c r="AN47" s="56" t="n"/>
      <c r="AO47" s="23">
        <f>SUM(AC47:AE47)+SUM(R47:Z47)</f>
        <v/>
      </c>
      <c r="AP47" s="23">
        <f>SUM(AC47:AH47)+SUM(U47:Z47)</f>
        <v/>
      </c>
    </row>
    <row r="48">
      <c r="A48" s="8" t="inlineStr">
        <is>
          <t>Total Direct Costs</t>
        </is>
      </c>
      <c r="B48" s="63" t="n">
        <v>335961.23</v>
      </c>
      <c r="C48" s="63" t="n">
        <v>346124</v>
      </c>
      <c r="D48" s="63" t="n">
        <v>339182.58</v>
      </c>
      <c r="E48" s="63" t="n">
        <v>377630.97</v>
      </c>
      <c r="F48" s="63" t="n">
        <v>374785.62</v>
      </c>
      <c r="G48" s="63" t="n">
        <v>375223.4000000001</v>
      </c>
      <c r="H48" s="63" t="n">
        <v>381833.7</v>
      </c>
      <c r="I48" s="63" t="n">
        <v>362617.0500000001</v>
      </c>
      <c r="J48" s="63" t="n">
        <v>371061.96</v>
      </c>
      <c r="K48" s="63" t="n">
        <v>366880.22</v>
      </c>
      <c r="L48" s="63" t="n">
        <v>344898.94</v>
      </c>
      <c r="M48" s="63" t="n">
        <v>351433.54</v>
      </c>
      <c r="N48" s="22">
        <f>SUM(B48:M48)</f>
        <v/>
      </c>
      <c r="O48" s="9">
        <f t="array" ref="O48">O25+O34+_xlfn.ANCHORARRAY(O47)</f>
        <v/>
      </c>
      <c r="P48" s="9">
        <f t="array" ref="P48">P25+P34+_xlfn.ANCHORARRAY(P47)</f>
        <v/>
      </c>
      <c r="Q48" s="9">
        <f t="array" ref="Q48">Q25+Q34+_xlfn.ANCHORARRAY(Q47)</f>
        <v/>
      </c>
      <c r="R48" s="9">
        <f t="array" ref="R48">R25+R34+_xlfn.ANCHORARRAY(R47)</f>
        <v/>
      </c>
      <c r="S48" s="9">
        <f t="array" ref="S48">S25+S34+_xlfn.ANCHORARRAY(S47)</f>
        <v/>
      </c>
      <c r="T48" s="9">
        <f t="array" ref="T48">T25+T34+_xlfn.ANCHORARRAY(T47)</f>
        <v/>
      </c>
      <c r="U48" s="9">
        <f t="array" ref="U48">U25+U34+_xlfn.ANCHORARRAY(U47)</f>
        <v/>
      </c>
      <c r="V48" s="50">
        <f>V47+V34+V25</f>
        <v/>
      </c>
      <c r="W48" s="50">
        <f>W47+W34+W25</f>
        <v/>
      </c>
      <c r="X48" s="50">
        <f>X47+X34+X25</f>
        <v/>
      </c>
      <c r="Y48" s="50">
        <f>Y47+Y34+Y25</f>
        <v/>
      </c>
      <c r="Z48" s="50">
        <f>Z47+Z34+Z25</f>
        <v/>
      </c>
      <c r="AA48" s="22">
        <f>SUM(O48:U48)</f>
        <v/>
      </c>
      <c r="AB48" s="22">
        <f>AB25+AB34+AB47</f>
        <v/>
      </c>
      <c r="AC48" s="50">
        <f>AC25+AC34+AC47</f>
        <v/>
      </c>
      <c r="AD48" s="50">
        <f>AD25+AD34+AD47</f>
        <v/>
      </c>
      <c r="AE48" s="50">
        <f>AE25+AE34+AE47</f>
        <v/>
      </c>
      <c r="AF48" s="50">
        <f>AF25+AF34+AF47</f>
        <v/>
      </c>
      <c r="AG48" s="50">
        <f>AG25+AG34+AG47</f>
        <v/>
      </c>
      <c r="AH48" s="50">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f>'KNL HO P&amp;L'!V49+'ABA P&amp;L'!V49+'BK P&amp;L'!V49+'BW P&amp;L'!V49+'CED P&amp;L'!V49+'HB P&amp;L'!V49+'KIN P&amp;L'!V49+'MER P&amp;L'!V49+'SST P&amp;L'!V49</f>
        <v/>
      </c>
      <c r="W49" s="48">
        <f>'KNL HO P&amp;L'!W49+'ABA P&amp;L'!W49+'BK P&amp;L'!W49+'BW P&amp;L'!W49+'CED P&amp;L'!W49+'HB P&amp;L'!W49+'KIN P&amp;L'!W49+'MER P&amp;L'!W49+'SST P&amp;L'!W49</f>
        <v/>
      </c>
      <c r="X49" s="48">
        <f>'KNL HO P&amp;L'!X49+'ABA P&amp;L'!X49+'BK P&amp;L'!X49+'BW P&amp;L'!X49+'CED P&amp;L'!X49+'HB P&amp;L'!X49+'KIN P&amp;L'!X49+'MER P&amp;L'!X49+'SST P&amp;L'!X49</f>
        <v/>
      </c>
      <c r="Y49" s="48">
        <f>'KNL HO P&amp;L'!Y49+'ABA P&amp;L'!Y49+'BK P&amp;L'!Y49+'BW P&amp;L'!Y49+'CED P&amp;L'!Y49+'HB P&amp;L'!Y49+'KIN P&amp;L'!Y49+'MER P&amp;L'!Y49+'SST P&amp;L'!Y49</f>
        <v/>
      </c>
      <c r="Z49" s="48">
        <f>'KNL HO P&amp;L'!Z49+'ABA P&amp;L'!Z49+'BK P&amp;L'!Z49+'BW P&amp;L'!Z49+'CED P&amp;L'!Z49+'HB P&amp;L'!Z49+'KIN P&amp;L'!Z49+'MER P&amp;L'!Z49+'SST P&amp;L'!Z49</f>
        <v/>
      </c>
      <c r="AA49" s="22">
        <f>SUM(O49:U49)</f>
        <v/>
      </c>
      <c r="AB49" s="22">
        <f>SUM(O49:Z49)</f>
        <v/>
      </c>
      <c r="AC49" s="48">
        <f>'KNL HO P&amp;L'!AC49+'ABA P&amp;L'!AC49+'BK P&amp;L'!AC49+'BW P&amp;L'!AC49+'CED P&amp;L'!AC49+'HB P&amp;L'!AC49+'KIN P&amp;L'!AC49+'MER P&amp;L'!AC49+'SST P&amp;L'!AC49+'HDN P&amp;L'!AC49+'NDN P&amp;L'!AC49+'SDN P&amp;L'!AC49+'SALT P&amp;L'!AC49+'CCL HO P&amp;L'!AC49</f>
        <v/>
      </c>
      <c r="AD49" s="48">
        <f>'KNL HO P&amp;L'!AD49+'ABA P&amp;L'!AD49+'BK P&amp;L'!AD49+'BW P&amp;L'!AD49+'CED P&amp;L'!AD49+'HB P&amp;L'!AD49+'KIN P&amp;L'!AD49+'MER P&amp;L'!AD49+'SST P&amp;L'!AD49+'HDN P&amp;L'!AD49+'NDN P&amp;L'!AD49+'SDN P&amp;L'!AD49+'SALT P&amp;L'!AD49+'CCL HO P&amp;L'!AD49</f>
        <v/>
      </c>
      <c r="AE49" s="48">
        <f>'KNL HO P&amp;L'!AE49+'ABA P&amp;L'!AE49+'BK P&amp;L'!AE49+'BW P&amp;L'!AE49+'CED P&amp;L'!AE49+'HB P&amp;L'!AE49+'KIN P&amp;L'!AE49+'MER P&amp;L'!AE49+'SST P&amp;L'!AE49+'HDN P&amp;L'!AE49+'NDN P&amp;L'!AE49+'SDN P&amp;L'!AE49+'SALT P&amp;L'!AE49+'CCL HO P&amp;L'!AE49</f>
        <v/>
      </c>
      <c r="AF49" s="48">
        <f>'KNL HO P&amp;L'!AF49+'ABA P&amp;L'!AF49+'BK P&amp;L'!AF49+'BW P&amp;L'!AF49+'CED P&amp;L'!AF49+'HB P&amp;L'!AF49+'KIN P&amp;L'!AF49+'MER P&amp;L'!AF49+'SST P&amp;L'!AF49+'HDN P&amp;L'!AF49+'NDN P&amp;L'!AF49+'SDN P&amp;L'!AF49+'SALT P&amp;L'!AF49+'CCL HO P&amp;L'!AF49</f>
        <v/>
      </c>
      <c r="AG49" s="48">
        <f>'KNL HO P&amp;L'!AG49+'ABA P&amp;L'!AG49+'BK P&amp;L'!AG49+'BW P&amp;L'!AG49+'CED P&amp;L'!AG49+'HB P&amp;L'!AG49+'KIN P&amp;L'!AG49+'MER P&amp;L'!AG49+'SST P&amp;L'!AG49+'HDN P&amp;L'!AG49+'NDN P&amp;L'!AG49+'SDN P&amp;L'!AG49+'SALT P&amp;L'!AG49+'CCL HO P&amp;L'!AG49</f>
        <v/>
      </c>
      <c r="AH49" s="48">
        <f>'KNL HO P&amp;L'!AH49+'ABA P&amp;L'!AH49+'BK P&amp;L'!AH49+'BW P&amp;L'!AH49+'CED P&amp;L'!AH49+'HB P&amp;L'!AH49+'KIN P&amp;L'!AH49+'MER P&amp;L'!AH49+'SST P&amp;L'!AH49+'HDN P&amp;L'!AH49+'NDN P&amp;L'!AH49+'SDN P&amp;L'!AH49+'SALT P&amp;L'!AH49+'CCL HO P&amp;L'!AH49</f>
        <v/>
      </c>
      <c r="AJ49" s="22">
        <f>SUM(E49:Q49)-$N49</f>
        <v/>
      </c>
      <c r="AK49" s="22">
        <f>SUM(H49:T49)-$N49</f>
        <v/>
      </c>
      <c r="AL49" s="22">
        <f>SUM(K49:W49)-$N49</f>
        <v/>
      </c>
      <c r="AM49" s="53">
        <f>SUM(N49:Z49)-$N49</f>
        <v/>
      </c>
      <c r="AN49" s="56" t="n"/>
      <c r="AO49" s="22">
        <f>SUM(I49:U49)-$N49</f>
        <v/>
      </c>
      <c r="AP49" s="22">
        <f>SUM(J49:V49)-$N49</f>
        <v/>
      </c>
    </row>
    <row r="50">
      <c r="A50" s="18" t="inlineStr">
        <is>
          <t>CONTRIBUTION</t>
        </is>
      </c>
      <c r="B50" s="18" t="n">
        <v>195825.56</v>
      </c>
      <c r="C50" s="18" t="n">
        <v>208925.71</v>
      </c>
      <c r="D50" s="18" t="n">
        <v>318087.9</v>
      </c>
      <c r="E50" s="18" t="n">
        <v>213303.2899999999</v>
      </c>
      <c r="F50" s="18" t="n">
        <v>153509.64</v>
      </c>
      <c r="G50" s="18" t="n">
        <v>234946.7099999998</v>
      </c>
      <c r="H50" s="18" t="n">
        <v>410123.79</v>
      </c>
      <c r="I50" s="18" t="n">
        <v>101780.3199999998</v>
      </c>
      <c r="J50" s="18" t="n">
        <v>101163.75</v>
      </c>
      <c r="K50" s="18" t="n">
        <v>126789.9300000001</v>
      </c>
      <c r="L50" s="18" t="n">
        <v>255942.99</v>
      </c>
      <c r="M50" s="18" t="n">
        <v>372445.8199999999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AP11-AP48</f>
        <v/>
      </c>
    </row>
    <row r="51">
      <c r="A51" s="6" t="n"/>
      <c r="B51" s="61" t="n"/>
      <c r="C51" s="61" t="n"/>
      <c r="D51" s="61" t="n"/>
      <c r="E51" s="61" t="n"/>
      <c r="F51" s="61" t="n"/>
      <c r="G51" s="61" t="n"/>
      <c r="H51" s="61" t="n"/>
      <c r="I51" s="61" t="n"/>
      <c r="J51" s="61" t="n"/>
      <c r="K51" s="61" t="n"/>
      <c r="L51" s="61" t="n"/>
      <c r="M51" s="61" t="n"/>
      <c r="N51" s="22">
        <f>SUM(B51:M51)</f>
        <v/>
      </c>
      <c r="V51" s="48">
        <f>'KNL HO P&amp;L'!V51+'ABA P&amp;L'!V51+'BK P&amp;L'!V51+'BW P&amp;L'!V51+'CED P&amp;L'!V51+'HB P&amp;L'!V51+'KIN P&amp;L'!V51+'MER P&amp;L'!V51+'SST P&amp;L'!V51</f>
        <v/>
      </c>
      <c r="W51" s="48">
        <f>'KNL HO P&amp;L'!W51+'ABA P&amp;L'!W51+'BK P&amp;L'!W51+'BW P&amp;L'!W51+'CED P&amp;L'!W51+'HB P&amp;L'!W51+'KIN P&amp;L'!W51+'MER P&amp;L'!W51+'SST P&amp;L'!W51</f>
        <v/>
      </c>
      <c r="X51" s="48">
        <f>'KNL HO P&amp;L'!X51+'ABA P&amp;L'!X51+'BK P&amp;L'!X51+'BW P&amp;L'!X51+'CED P&amp;L'!X51+'HB P&amp;L'!X51+'KIN P&amp;L'!X51+'MER P&amp;L'!X51+'SST P&amp;L'!X51</f>
        <v/>
      </c>
      <c r="Y51" s="48">
        <f>'KNL HO P&amp;L'!Y51+'ABA P&amp;L'!Y51+'BK P&amp;L'!Y51+'BW P&amp;L'!Y51+'CED P&amp;L'!Y51+'HB P&amp;L'!Y51+'KIN P&amp;L'!Y51+'MER P&amp;L'!Y51+'SST P&amp;L'!Y51</f>
        <v/>
      </c>
      <c r="Z51" s="48">
        <f>'KNL HO P&amp;L'!Z51+'ABA P&amp;L'!Z51+'BK P&amp;L'!Z51+'BW P&amp;L'!Z51+'CED P&amp;L'!Z51+'HB P&amp;L'!Z51+'KIN P&amp;L'!Z51+'MER P&amp;L'!Z51+'SST P&amp;L'!Z51</f>
        <v/>
      </c>
      <c r="AA51" s="22">
        <f>SUM(O51:U51)</f>
        <v/>
      </c>
      <c r="AB51" s="22">
        <f>SUM(O51:Z51)</f>
        <v/>
      </c>
      <c r="AC51" s="48">
        <f>'KNL HO P&amp;L'!AC51+'ABA P&amp;L'!AC51+'BK P&amp;L'!AC51+'BW P&amp;L'!AC51+'CED P&amp;L'!AC51+'HB P&amp;L'!AC51+'KIN P&amp;L'!AC51+'MER P&amp;L'!AC51+'SST P&amp;L'!AC51+'HDN P&amp;L'!AC51+'NDN P&amp;L'!AC51+'SDN P&amp;L'!AC51+'SALT P&amp;L'!AC51+'CCL HO P&amp;L'!AC51</f>
        <v/>
      </c>
      <c r="AD51" s="48">
        <f>'KNL HO P&amp;L'!AD51+'ABA P&amp;L'!AD51+'BK P&amp;L'!AD51+'BW P&amp;L'!AD51+'CED P&amp;L'!AD51+'HB P&amp;L'!AD51+'KIN P&amp;L'!AD51+'MER P&amp;L'!AD51+'SST P&amp;L'!AD51+'HDN P&amp;L'!AD51+'NDN P&amp;L'!AD51+'SDN P&amp;L'!AD51+'SALT P&amp;L'!AD51+'CCL HO P&amp;L'!AD51</f>
        <v/>
      </c>
      <c r="AE51" s="48">
        <f>'KNL HO P&amp;L'!AE51+'ABA P&amp;L'!AE51+'BK P&amp;L'!AE51+'BW P&amp;L'!AE51+'CED P&amp;L'!AE51+'HB P&amp;L'!AE51+'KIN P&amp;L'!AE51+'MER P&amp;L'!AE51+'SST P&amp;L'!AE51+'HDN P&amp;L'!AE51+'NDN P&amp;L'!AE51+'SDN P&amp;L'!AE51+'SALT P&amp;L'!AE51+'CCL HO P&amp;L'!AE51</f>
        <v/>
      </c>
      <c r="AF51" s="48">
        <f>'KNL HO P&amp;L'!AF51+'ABA P&amp;L'!AF51+'BK P&amp;L'!AF51+'BW P&amp;L'!AF51+'CED P&amp;L'!AF51+'HB P&amp;L'!AF51+'KIN P&amp;L'!AF51+'MER P&amp;L'!AF51+'SST P&amp;L'!AF51+'HDN P&amp;L'!AF51+'NDN P&amp;L'!AF51+'SDN P&amp;L'!AF51+'SALT P&amp;L'!AF51+'CCL HO P&amp;L'!AF51</f>
        <v/>
      </c>
      <c r="AG51" s="48">
        <f>'KNL HO P&amp;L'!AG51+'ABA P&amp;L'!AG51+'BK P&amp;L'!AG51+'BW P&amp;L'!AG51+'CED P&amp;L'!AG51+'HB P&amp;L'!AG51+'KIN P&amp;L'!AG51+'MER P&amp;L'!AG51+'SST P&amp;L'!AG51+'HDN P&amp;L'!AG51+'NDN P&amp;L'!AG51+'SDN P&amp;L'!AG51+'SALT P&amp;L'!AG51+'CCL HO P&amp;L'!AG51</f>
        <v/>
      </c>
      <c r="AH51" s="48">
        <f>'KNL HO P&amp;L'!AH51+'ABA P&amp;L'!AH51+'BK P&amp;L'!AH51+'BW P&amp;L'!AH51+'CED P&amp;L'!AH51+'HB P&amp;L'!AH51+'KIN P&amp;L'!AH51+'MER P&amp;L'!AH51+'SST P&amp;L'!AH51+'HDN P&amp;L'!AH51+'NDN P&amp;L'!AH51+'SDN P&amp;L'!AH51+'SALT P&amp;L'!AH51+'CCL HO P&amp;L'!AH51</f>
        <v/>
      </c>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f>'KNL HO P&amp;L'!V52+'ABA P&amp;L'!V52+'BK P&amp;L'!V52+'BW P&amp;L'!V52+'CED P&amp;L'!V52+'HB P&amp;L'!V52+'KIN P&amp;L'!V52+'MER P&amp;L'!V52+'SST P&amp;L'!V52</f>
        <v/>
      </c>
      <c r="W52" s="48">
        <f>'KNL HO P&amp;L'!W52+'ABA P&amp;L'!W52+'BK P&amp;L'!W52+'BW P&amp;L'!W52+'CED P&amp;L'!W52+'HB P&amp;L'!W52+'KIN P&amp;L'!W52+'MER P&amp;L'!W52+'SST P&amp;L'!W52</f>
        <v/>
      </c>
      <c r="X52" s="48">
        <f>'KNL HO P&amp;L'!X52+'ABA P&amp;L'!X52+'BK P&amp;L'!X52+'BW P&amp;L'!X52+'CED P&amp;L'!X52+'HB P&amp;L'!X52+'KIN P&amp;L'!X52+'MER P&amp;L'!X52+'SST P&amp;L'!X52</f>
        <v/>
      </c>
      <c r="Y52" s="48">
        <f>'KNL HO P&amp;L'!Y52+'ABA P&amp;L'!Y52+'BK P&amp;L'!Y52+'BW P&amp;L'!Y52+'CED P&amp;L'!Y52+'HB P&amp;L'!Y52+'KIN P&amp;L'!Y52+'MER P&amp;L'!Y52+'SST P&amp;L'!Y52</f>
        <v/>
      </c>
      <c r="Z52" s="48">
        <f>'KNL HO P&amp;L'!Z52+'ABA P&amp;L'!Z52+'BK P&amp;L'!Z52+'BW P&amp;L'!Z52+'CED P&amp;L'!Z52+'HB P&amp;L'!Z52+'KIN P&amp;L'!Z52+'MER P&amp;L'!Z52+'SST P&amp;L'!Z52</f>
        <v/>
      </c>
      <c r="AA52" s="22">
        <f>SUM(O52:U52)</f>
        <v/>
      </c>
      <c r="AB52" s="22">
        <f>SUM(O52:Z52)</f>
        <v/>
      </c>
      <c r="AC52" s="48">
        <f>'KNL HO P&amp;L'!AC52+'ABA P&amp;L'!AC52+'BK P&amp;L'!AC52+'BW P&amp;L'!AC52+'CED P&amp;L'!AC52+'HB P&amp;L'!AC52+'KIN P&amp;L'!AC52+'MER P&amp;L'!AC52+'SST P&amp;L'!AC52+'HDN P&amp;L'!AC52+'NDN P&amp;L'!AC52+'SDN P&amp;L'!AC52+'SALT P&amp;L'!AC52+'CCL HO P&amp;L'!AC52</f>
        <v/>
      </c>
      <c r="AD52" s="48">
        <f>'KNL HO P&amp;L'!AD52+'ABA P&amp;L'!AD52+'BK P&amp;L'!AD52+'BW P&amp;L'!AD52+'CED P&amp;L'!AD52+'HB P&amp;L'!AD52+'KIN P&amp;L'!AD52+'MER P&amp;L'!AD52+'SST P&amp;L'!AD52+'HDN P&amp;L'!AD52+'NDN P&amp;L'!AD52+'SDN P&amp;L'!AD52+'SALT P&amp;L'!AD52+'CCL HO P&amp;L'!AD52</f>
        <v/>
      </c>
      <c r="AE52" s="48">
        <f>'KNL HO P&amp;L'!AE52+'ABA P&amp;L'!AE52+'BK P&amp;L'!AE52+'BW P&amp;L'!AE52+'CED P&amp;L'!AE52+'HB P&amp;L'!AE52+'KIN P&amp;L'!AE52+'MER P&amp;L'!AE52+'SST P&amp;L'!AE52+'HDN P&amp;L'!AE52+'NDN P&amp;L'!AE52+'SDN P&amp;L'!AE52+'SALT P&amp;L'!AE52+'CCL HO P&amp;L'!AE52</f>
        <v/>
      </c>
      <c r="AF52" s="48">
        <f>'KNL HO P&amp;L'!AF52+'ABA P&amp;L'!AF52+'BK P&amp;L'!AF52+'BW P&amp;L'!AF52+'CED P&amp;L'!AF52+'HB P&amp;L'!AF52+'KIN P&amp;L'!AF52+'MER P&amp;L'!AF52+'SST P&amp;L'!AF52+'HDN P&amp;L'!AF52+'NDN P&amp;L'!AF52+'SDN P&amp;L'!AF52+'SALT P&amp;L'!AF52+'CCL HO P&amp;L'!AF52</f>
        <v/>
      </c>
      <c r="AG52" s="48">
        <f>'KNL HO P&amp;L'!AG52+'ABA P&amp;L'!AG52+'BK P&amp;L'!AG52+'BW P&amp;L'!AG52+'CED P&amp;L'!AG52+'HB P&amp;L'!AG52+'KIN P&amp;L'!AG52+'MER P&amp;L'!AG52+'SST P&amp;L'!AG52+'HDN P&amp;L'!AG52+'NDN P&amp;L'!AG52+'SDN P&amp;L'!AG52+'SALT P&amp;L'!AG52+'CCL HO P&amp;L'!AG52</f>
        <v/>
      </c>
      <c r="AH52" s="48">
        <f>'KNL HO P&amp;L'!AH52+'ABA P&amp;L'!AH52+'BK P&amp;L'!AH52+'BW P&amp;L'!AH52+'CED P&amp;L'!AH52+'HB P&amp;L'!AH52+'KIN P&amp;L'!AH52+'MER P&amp;L'!AH52+'SST P&amp;L'!AH52+'HDN P&amp;L'!AH52+'NDN P&amp;L'!AH52+'SDN P&amp;L'!AH52+'SALT P&amp;L'!AH52+'CCL HO P&amp;L'!AH52</f>
        <v/>
      </c>
      <c r="AJ52" s="22">
        <f>SUM(E52:Q52)-$N52</f>
        <v/>
      </c>
      <c r="AK52" s="22">
        <f>SUM(H52:T52)-$N52</f>
        <v/>
      </c>
      <c r="AL52" s="22">
        <f>SUM(K52:W52)-$N52</f>
        <v/>
      </c>
      <c r="AM52" s="53">
        <f>SUM(N52:Z52)-$N52</f>
        <v/>
      </c>
      <c r="AN52" s="56" t="n"/>
      <c r="AO52" s="22">
        <f>SUM(I52:U52)-$N52</f>
        <v/>
      </c>
      <c r="AP52" s="22">
        <f>SUM(J52:V52)-$N52</f>
        <v/>
      </c>
    </row>
    <row r="53">
      <c r="A53" s="14" t="inlineStr">
        <is>
          <t>HO Salaries</t>
        </is>
      </c>
      <c r="B53" s="64" t="n">
        <v>82089.10000000001</v>
      </c>
      <c r="C53" s="64" t="n">
        <v>83145.28</v>
      </c>
      <c r="D53" s="64" t="n">
        <v>82791.22</v>
      </c>
      <c r="E53" s="64" t="n">
        <v>134235.96</v>
      </c>
      <c r="F53" s="64" t="n">
        <v>81426.45999999999</v>
      </c>
      <c r="G53" s="64" t="n">
        <v>97910.46000000001</v>
      </c>
      <c r="H53" s="64" t="n">
        <v>97978.69</v>
      </c>
      <c r="I53" s="64" t="n">
        <v>112374.73</v>
      </c>
      <c r="J53" s="64" t="n">
        <v>137394</v>
      </c>
      <c r="K53" s="64" t="n">
        <v>102166.94</v>
      </c>
      <c r="L53" s="64" t="n">
        <v>108279</v>
      </c>
      <c r="M53" s="64" t="n">
        <v>384692.96</v>
      </c>
      <c r="N53" s="22">
        <f>SUM(B53:M53)</f>
        <v/>
      </c>
      <c r="O53" s="11">
        <f>SUMIF('KNL TB'!$R:$R,'KNL GROUP P&amp;L'!$A53,'KNL TB'!C:C)</f>
        <v/>
      </c>
      <c r="P53" s="11">
        <f>SUMIF('KNL TB'!$R:$R,'KNL GROUP P&amp;L'!$A53,'KNL TB'!D:D)</f>
        <v/>
      </c>
      <c r="Q53" s="11">
        <f>SUMIF('KNL TB'!$R:$R,'KNL GROUP P&amp;L'!$A53,'KNL TB'!E:E)</f>
        <v/>
      </c>
      <c r="R53" s="11">
        <f>SUMIF('KNL TB'!$R:$R,'KNL GROUP P&amp;L'!$A53,'KNL TB'!F:F)</f>
        <v/>
      </c>
      <c r="S53" s="11">
        <f>SUMIF('KNL TB'!$R:$R,'KNL GROUP P&amp;L'!$A53,'KNL TB'!G:G)</f>
        <v/>
      </c>
      <c r="T53" s="11">
        <f>SUMIF('KNL TB'!$R:$R,'KNL GROUP P&amp;L'!$A53,'KNL TB'!H:H)</f>
        <v/>
      </c>
      <c r="U53" s="11">
        <f>SUMIF('KNL TB'!$R:$R,'KNL GROUP P&amp;L'!$A53,'KNL TB'!I:I)</f>
        <v/>
      </c>
      <c r="V53" s="51">
        <f>'KNL HO P&amp;L'!V53+'ABA P&amp;L'!V53+'BK P&amp;L'!V53+'BW P&amp;L'!V53+'CED P&amp;L'!V53+'HB P&amp;L'!V53+'KIN P&amp;L'!V53+'MER P&amp;L'!V53+'SST P&amp;L'!V53+'HDN P&amp;L'!V53+'NDN P&amp;L'!V53+'SDN P&amp;L'!V53+'SALT P&amp;L'!V53+'CCL HO P&amp;L'!V53</f>
        <v/>
      </c>
      <c r="W53" s="51">
        <f>'KNL HO P&amp;L'!W53+'ABA P&amp;L'!W53+'BK P&amp;L'!W53+'BW P&amp;L'!W53+'CED P&amp;L'!W53+'HB P&amp;L'!W53+'KIN P&amp;L'!W53+'MER P&amp;L'!W53+'SST P&amp;L'!W53+'HDN P&amp;L'!W53+'NDN P&amp;L'!W53+'SDN P&amp;L'!W53+'SALT P&amp;L'!W53+'CCL HO P&amp;L'!W53</f>
        <v/>
      </c>
      <c r="X53" s="51">
        <f>'KNL HO P&amp;L'!X53+'ABA P&amp;L'!X53+'BK P&amp;L'!X53+'BW P&amp;L'!X53+'CED P&amp;L'!X53+'HB P&amp;L'!X53+'KIN P&amp;L'!X53+'MER P&amp;L'!X53+'SST P&amp;L'!X53+'HDN P&amp;L'!X53+'NDN P&amp;L'!X53+'SDN P&amp;L'!X53+'SALT P&amp;L'!X53+'CCL HO P&amp;L'!X53</f>
        <v/>
      </c>
      <c r="Y53" s="51">
        <f>'KNL HO P&amp;L'!Y53+'ABA P&amp;L'!Y53+'BK P&amp;L'!Y53+'BW P&amp;L'!Y53+'CED P&amp;L'!Y53+'HB P&amp;L'!Y53+'KIN P&amp;L'!Y53+'MER P&amp;L'!Y53+'SST P&amp;L'!Y53+'HDN P&amp;L'!Y53+'NDN P&amp;L'!Y53+'SDN P&amp;L'!Y53+'SALT P&amp;L'!Y53+'CCL HO P&amp;L'!Y53</f>
        <v/>
      </c>
      <c r="Z53" s="51">
        <f>'KNL HO P&amp;L'!Z53+'ABA P&amp;L'!Z53+'BK P&amp;L'!Z53+'BW P&amp;L'!Z53+'CED P&amp;L'!Z53+'HB P&amp;L'!Z53+'KIN P&amp;L'!Z53+'MER P&amp;L'!Z53+'SST P&amp;L'!Z53+'HDN P&amp;L'!Z53+'NDN P&amp;L'!Z53+'SDN P&amp;L'!Z53+'SALT P&amp;L'!Z53+'CCL HO P&amp;L'!Z53</f>
        <v/>
      </c>
      <c r="AA53" s="22">
        <f>SUM(O53:U53)</f>
        <v/>
      </c>
      <c r="AB53" s="22">
        <f>SUM(O53:Z53)</f>
        <v/>
      </c>
      <c r="AC53" s="51">
        <f>'KNL HO P&amp;L'!AC53+'ABA P&amp;L'!AC53+'BK P&amp;L'!AC53+'BW P&amp;L'!AC53+'CED P&amp;L'!AC53+'HB P&amp;L'!AC53+'KIN P&amp;L'!AC53+'MER P&amp;L'!AC53+'SST P&amp;L'!AC53+'HDN P&amp;L'!AC53+'NDN P&amp;L'!AC53+'SDN P&amp;L'!AC53+'SALT P&amp;L'!AC53+'CCL HO P&amp;L'!AC53</f>
        <v/>
      </c>
      <c r="AD53" s="51">
        <f>'KNL HO P&amp;L'!AD53+'ABA P&amp;L'!AD53+'BK P&amp;L'!AD53+'BW P&amp;L'!AD53+'CED P&amp;L'!AD53+'HB P&amp;L'!AD53+'KIN P&amp;L'!AD53+'MER P&amp;L'!AD53+'SST P&amp;L'!AD53+'HDN P&amp;L'!AD53+'NDN P&amp;L'!AD53+'SDN P&amp;L'!AD53+'SALT P&amp;L'!AD53+'CCL HO P&amp;L'!AD53</f>
        <v/>
      </c>
      <c r="AE53" s="51">
        <f>'KNL HO P&amp;L'!AE53+'ABA P&amp;L'!AE53+'BK P&amp;L'!AE53+'BW P&amp;L'!AE53+'CED P&amp;L'!AE53+'HB P&amp;L'!AE53+'KIN P&amp;L'!AE53+'MER P&amp;L'!AE53+'SST P&amp;L'!AE53+'HDN P&amp;L'!AE53+'NDN P&amp;L'!AE53+'SDN P&amp;L'!AE53+'SALT P&amp;L'!AE53+'CCL HO P&amp;L'!AE53</f>
        <v/>
      </c>
      <c r="AF53" s="51">
        <f>'KNL HO P&amp;L'!AF53+'ABA P&amp;L'!AF53+'BK P&amp;L'!AF53+'BW P&amp;L'!AF53+'CED P&amp;L'!AF53+'HB P&amp;L'!AF53+'KIN P&amp;L'!AF53+'MER P&amp;L'!AF53+'SST P&amp;L'!AF53+'HDN P&amp;L'!AF53+'NDN P&amp;L'!AF53+'SDN P&amp;L'!AF53+'SALT P&amp;L'!AF53+'CCL HO P&amp;L'!AF53</f>
        <v/>
      </c>
      <c r="AG53" s="51">
        <f>'KNL HO P&amp;L'!AG53+'ABA P&amp;L'!AG53+'BK P&amp;L'!AG53+'BW P&amp;L'!AG53+'CED P&amp;L'!AG53+'HB P&amp;L'!AG53+'KIN P&amp;L'!AG53+'MER P&amp;L'!AG53+'SST P&amp;L'!AG53+'HDN P&amp;L'!AG53+'NDN P&amp;L'!AG53+'SDN P&amp;L'!AG53+'SALT P&amp;L'!AG53+'CCL HO P&amp;L'!AG53</f>
        <v/>
      </c>
      <c r="AH53" s="51">
        <f>'KNL HO P&amp;L'!AH53+'ABA P&amp;L'!AH53+'BK P&amp;L'!AH53+'BW P&amp;L'!AH53+'CED P&amp;L'!AH53+'HB P&amp;L'!AH53+'KIN P&amp;L'!AH53+'MER P&amp;L'!AH53+'SST P&amp;L'!AH53+'HDN P&amp;L'!AH53+'NDN P&amp;L'!AH53+'SDN P&amp;L'!AH53+'SALT P&amp;L'!AH53+'CCL HO P&amp;L'!AH53</f>
        <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9992.110000000001</v>
      </c>
      <c r="C54" s="64" t="n">
        <v>11326.84</v>
      </c>
      <c r="D54" s="64" t="n">
        <v>11325.06</v>
      </c>
      <c r="E54" s="64" t="n">
        <v>20699.56</v>
      </c>
      <c r="F54" s="64" t="n">
        <v>12797.69</v>
      </c>
      <c r="G54" s="64" t="n">
        <v>15261.34</v>
      </c>
      <c r="H54" s="64" t="n">
        <v>15170.04</v>
      </c>
      <c r="I54" s="64" t="n">
        <v>17278.08</v>
      </c>
      <c r="J54" s="64" t="n">
        <v>15614.88</v>
      </c>
      <c r="K54" s="64" t="n">
        <v>14827.88</v>
      </c>
      <c r="L54" s="64" t="n">
        <v>15458.86</v>
      </c>
      <c r="M54" s="64" t="n">
        <v>57020.84</v>
      </c>
      <c r="N54" s="22">
        <f>SUM(B54:M54)</f>
        <v/>
      </c>
      <c r="O54" s="11">
        <f>SUMIF('KNL TB'!$R:$R,'KNL GROUP P&amp;L'!$A54,'KNL TB'!C:C)</f>
        <v/>
      </c>
      <c r="P54" s="11">
        <f>SUMIF('KNL TB'!$R:$R,'KNL GROUP P&amp;L'!$A54,'KNL TB'!D:D)</f>
        <v/>
      </c>
      <c r="Q54" s="11">
        <f>SUMIF('KNL TB'!$R:$R,'KNL GROUP P&amp;L'!$A54,'KNL TB'!E:E)</f>
        <v/>
      </c>
      <c r="R54" s="11">
        <f>SUMIF('KNL TB'!$R:$R,'KNL GROUP P&amp;L'!$A54,'KNL TB'!F:F)</f>
        <v/>
      </c>
      <c r="S54" s="11">
        <f>SUMIF('KNL TB'!$R:$R,'KNL GROUP P&amp;L'!$A54,'KNL TB'!G:G)</f>
        <v/>
      </c>
      <c r="T54" s="11">
        <f>SUMIF('KNL TB'!$R:$R,'KNL GROUP P&amp;L'!$A54,'KNL TB'!H:H)</f>
        <v/>
      </c>
      <c r="U54" s="11">
        <f>SUMIF('KNL TB'!$R:$R,'KNL GROUP P&amp;L'!$A54,'KNL TB'!I:I)</f>
        <v/>
      </c>
      <c r="V54" s="51">
        <f>'KNL HO P&amp;L'!V54+'ABA P&amp;L'!V54+'BK P&amp;L'!V54+'BW P&amp;L'!V54+'CED P&amp;L'!V54+'HB P&amp;L'!V54+'KIN P&amp;L'!V54+'MER P&amp;L'!V54+'SST P&amp;L'!V54+'HDN P&amp;L'!V54+'NDN P&amp;L'!V54+'SDN P&amp;L'!V54+'SALT P&amp;L'!V54+'CCL HO P&amp;L'!V54</f>
        <v/>
      </c>
      <c r="W54" s="51">
        <f>'KNL HO P&amp;L'!W54+'ABA P&amp;L'!W54+'BK P&amp;L'!W54+'BW P&amp;L'!W54+'CED P&amp;L'!W54+'HB P&amp;L'!W54+'KIN P&amp;L'!W54+'MER P&amp;L'!W54+'SST P&amp;L'!W54+'HDN P&amp;L'!W54+'NDN P&amp;L'!W54+'SDN P&amp;L'!W54+'SALT P&amp;L'!W54+'CCL HO P&amp;L'!W54</f>
        <v/>
      </c>
      <c r="X54" s="51">
        <f>'KNL HO P&amp;L'!X54+'ABA P&amp;L'!X54+'BK P&amp;L'!X54+'BW P&amp;L'!X54+'CED P&amp;L'!X54+'HB P&amp;L'!X54+'KIN P&amp;L'!X54+'MER P&amp;L'!X54+'SST P&amp;L'!X54+'HDN P&amp;L'!X54+'NDN P&amp;L'!X54+'SDN P&amp;L'!X54+'SALT P&amp;L'!X54+'CCL HO P&amp;L'!X54</f>
        <v/>
      </c>
      <c r="Y54" s="51">
        <f>'KNL HO P&amp;L'!Y54+'ABA P&amp;L'!Y54+'BK P&amp;L'!Y54+'BW P&amp;L'!Y54+'CED P&amp;L'!Y54+'HB P&amp;L'!Y54+'KIN P&amp;L'!Y54+'MER P&amp;L'!Y54+'SST P&amp;L'!Y54+'HDN P&amp;L'!Y54+'NDN P&amp;L'!Y54+'SDN P&amp;L'!Y54+'SALT P&amp;L'!Y54+'CCL HO P&amp;L'!Y54</f>
        <v/>
      </c>
      <c r="Z54" s="51">
        <f>'KNL HO P&amp;L'!Z54+'ABA P&amp;L'!Z54+'BK P&amp;L'!Z54+'BW P&amp;L'!Z54+'CED P&amp;L'!Z54+'HB P&amp;L'!Z54+'KIN P&amp;L'!Z54+'MER P&amp;L'!Z54+'SST P&amp;L'!Z54+'HDN P&amp;L'!Z54+'NDN P&amp;L'!Z54+'SDN P&amp;L'!Z54+'SALT P&amp;L'!Z54+'CCL HO P&amp;L'!Z54</f>
        <v/>
      </c>
      <c r="AA54" s="22">
        <f>SUM(O54:U54)</f>
        <v/>
      </c>
      <c r="AB54" s="22">
        <f>SUM(O54:Z54)</f>
        <v/>
      </c>
      <c r="AC54" s="51">
        <f>'KNL HO P&amp;L'!AC54+'ABA P&amp;L'!AC54+'BK P&amp;L'!AC54+'BW P&amp;L'!AC54+'CED P&amp;L'!AC54+'HB P&amp;L'!AC54+'KIN P&amp;L'!AC54+'MER P&amp;L'!AC54+'SST P&amp;L'!AC54+'HDN P&amp;L'!AC54+'NDN P&amp;L'!AC54+'SDN P&amp;L'!AC54+'SALT P&amp;L'!AC54+'CCL HO P&amp;L'!AC54</f>
        <v/>
      </c>
      <c r="AD54" s="51">
        <f>'KNL HO P&amp;L'!AD54+'ABA P&amp;L'!AD54+'BK P&amp;L'!AD54+'BW P&amp;L'!AD54+'CED P&amp;L'!AD54+'HB P&amp;L'!AD54+'KIN P&amp;L'!AD54+'MER P&amp;L'!AD54+'SST P&amp;L'!AD54+'HDN P&amp;L'!AD54+'NDN P&amp;L'!AD54+'SDN P&amp;L'!AD54+'SALT P&amp;L'!AD54+'CCL HO P&amp;L'!AD54</f>
        <v/>
      </c>
      <c r="AE54" s="51">
        <f>'KNL HO P&amp;L'!AE54+'ABA P&amp;L'!AE54+'BK P&amp;L'!AE54+'BW P&amp;L'!AE54+'CED P&amp;L'!AE54+'HB P&amp;L'!AE54+'KIN P&amp;L'!AE54+'MER P&amp;L'!AE54+'SST P&amp;L'!AE54+'HDN P&amp;L'!AE54+'NDN P&amp;L'!AE54+'SDN P&amp;L'!AE54+'SALT P&amp;L'!AE54+'CCL HO P&amp;L'!AE54</f>
        <v/>
      </c>
      <c r="AF54" s="51">
        <f>'KNL HO P&amp;L'!AF54+'ABA P&amp;L'!AF54+'BK P&amp;L'!AF54+'BW P&amp;L'!AF54+'CED P&amp;L'!AF54+'HB P&amp;L'!AF54+'KIN P&amp;L'!AF54+'MER P&amp;L'!AF54+'SST P&amp;L'!AF54+'HDN P&amp;L'!AF54+'NDN P&amp;L'!AF54+'SDN P&amp;L'!AF54+'SALT P&amp;L'!AF54+'CCL HO P&amp;L'!AF54</f>
        <v/>
      </c>
      <c r="AG54" s="51">
        <f>'KNL HO P&amp;L'!AG54+'ABA P&amp;L'!AG54+'BK P&amp;L'!AG54+'BW P&amp;L'!AG54+'CED P&amp;L'!AG54+'HB P&amp;L'!AG54+'KIN P&amp;L'!AG54+'MER P&amp;L'!AG54+'SST P&amp;L'!AG54+'HDN P&amp;L'!AG54+'NDN P&amp;L'!AG54+'SDN P&amp;L'!AG54+'SALT P&amp;L'!AG54+'CCL HO P&amp;L'!AG54</f>
        <v/>
      </c>
      <c r="AH54" s="51">
        <f>'KNL HO P&amp;L'!AH54+'ABA P&amp;L'!AH54+'BK P&amp;L'!AH54+'BW P&amp;L'!AH54+'CED P&amp;L'!AH54+'HB P&amp;L'!AH54+'KIN P&amp;L'!AH54+'MER P&amp;L'!AH54+'SST P&amp;L'!AH54+'HDN P&amp;L'!AH54+'NDN P&amp;L'!AH54+'SDN P&amp;L'!AH54+'SALT P&amp;L'!AH54+'CCL HO P&amp;L'!AH54</f>
        <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697.83</v>
      </c>
      <c r="C55" s="64" t="n">
        <v>754.1500000000001</v>
      </c>
      <c r="D55" s="64" t="n">
        <v>754.1500000000001</v>
      </c>
      <c r="E55" s="64" t="n">
        <v>754.1500000000001</v>
      </c>
      <c r="F55" s="64" t="n">
        <v>754.1500000000001</v>
      </c>
      <c r="G55" s="64" t="n">
        <v>645.13</v>
      </c>
      <c r="H55" s="64" t="n">
        <v>711.13</v>
      </c>
      <c r="I55" s="64" t="n">
        <v>711.13</v>
      </c>
      <c r="J55" s="64" t="n">
        <v>711.13</v>
      </c>
      <c r="K55" s="64" t="n">
        <v>343.6</v>
      </c>
      <c r="L55" s="64" t="n">
        <v>397.55</v>
      </c>
      <c r="M55" s="64" t="n">
        <v>397.55</v>
      </c>
      <c r="N55" s="22">
        <f>SUM(B55:M55)</f>
        <v/>
      </c>
      <c r="O55" s="11">
        <f>SUMIF('KNL TB'!$R:$R,'KNL GROUP P&amp;L'!$A55,'KNL TB'!C:C)</f>
        <v/>
      </c>
      <c r="P55" s="11">
        <f>SUMIF('KNL TB'!$R:$R,'KNL GROUP P&amp;L'!$A55,'KNL TB'!D:D)</f>
        <v/>
      </c>
      <c r="Q55" s="11">
        <f>SUMIF('KNL TB'!$R:$R,'KNL GROUP P&amp;L'!$A55,'KNL TB'!E:E)</f>
        <v/>
      </c>
      <c r="R55" s="11">
        <f>SUMIF('KNL TB'!$R:$R,'KNL GROUP P&amp;L'!$A55,'KNL TB'!F:F)</f>
        <v/>
      </c>
      <c r="S55" s="11">
        <f>SUMIF('KNL TB'!$R:$R,'KNL GROUP P&amp;L'!$A55,'KNL TB'!G:G)</f>
        <v/>
      </c>
      <c r="T55" s="11">
        <f>SUMIF('KNL TB'!$R:$R,'KNL GROUP P&amp;L'!$A55,'KNL TB'!H:H)</f>
        <v/>
      </c>
      <c r="U55" s="11">
        <f>SUMIF('KNL TB'!$R:$R,'KNL GROUP P&amp;L'!$A55,'KNL TB'!I:I)</f>
        <v/>
      </c>
      <c r="V55" s="51">
        <f>'KNL HO P&amp;L'!V55+'ABA P&amp;L'!V55+'BK P&amp;L'!V55+'BW P&amp;L'!V55+'CED P&amp;L'!V55+'HB P&amp;L'!V55+'KIN P&amp;L'!V55+'MER P&amp;L'!V55+'SST P&amp;L'!V55+'HDN P&amp;L'!V55+'NDN P&amp;L'!V55+'SDN P&amp;L'!V55+'SALT P&amp;L'!V55+'CCL HO P&amp;L'!V55</f>
        <v/>
      </c>
      <c r="W55" s="51">
        <f>'KNL HO P&amp;L'!W55+'ABA P&amp;L'!W55+'BK P&amp;L'!W55+'BW P&amp;L'!W55+'CED P&amp;L'!W55+'HB P&amp;L'!W55+'KIN P&amp;L'!W55+'MER P&amp;L'!W55+'SST P&amp;L'!W55+'HDN P&amp;L'!W55+'NDN P&amp;L'!W55+'SDN P&amp;L'!W55+'SALT P&amp;L'!W55+'CCL HO P&amp;L'!W55</f>
        <v/>
      </c>
      <c r="X55" s="51">
        <f>'KNL HO P&amp;L'!X55+'ABA P&amp;L'!X55+'BK P&amp;L'!X55+'BW P&amp;L'!X55+'CED P&amp;L'!X55+'HB P&amp;L'!X55+'KIN P&amp;L'!X55+'MER P&amp;L'!X55+'SST P&amp;L'!X55+'HDN P&amp;L'!X55+'NDN P&amp;L'!X55+'SDN P&amp;L'!X55+'SALT P&amp;L'!X55+'CCL HO P&amp;L'!X55</f>
        <v/>
      </c>
      <c r="Y55" s="51">
        <f>'KNL HO P&amp;L'!Y55+'ABA P&amp;L'!Y55+'BK P&amp;L'!Y55+'BW P&amp;L'!Y55+'CED P&amp;L'!Y55+'HB P&amp;L'!Y55+'KIN P&amp;L'!Y55+'MER P&amp;L'!Y55+'SST P&amp;L'!Y55+'HDN P&amp;L'!Y55+'NDN P&amp;L'!Y55+'SDN P&amp;L'!Y55+'SALT P&amp;L'!Y55+'CCL HO P&amp;L'!Y55</f>
        <v/>
      </c>
      <c r="Z55" s="51">
        <f>'KNL HO P&amp;L'!Z55+'ABA P&amp;L'!Z55+'BK P&amp;L'!Z55+'BW P&amp;L'!Z55+'CED P&amp;L'!Z55+'HB P&amp;L'!Z55+'KIN P&amp;L'!Z55+'MER P&amp;L'!Z55+'SST P&amp;L'!Z55+'HDN P&amp;L'!Z55+'NDN P&amp;L'!Z55+'SDN P&amp;L'!Z55+'SALT P&amp;L'!Z55+'CCL HO P&amp;L'!Z55</f>
        <v/>
      </c>
      <c r="AA55" s="22">
        <f>SUM(O55:U55)</f>
        <v/>
      </c>
      <c r="AB55" s="22">
        <f>SUM(O55:Z55)</f>
        <v/>
      </c>
      <c r="AC55" s="51">
        <f>'KNL HO P&amp;L'!AC55+'ABA P&amp;L'!AC55+'BK P&amp;L'!AC55+'BW P&amp;L'!AC55+'CED P&amp;L'!AC55+'HB P&amp;L'!AC55+'KIN P&amp;L'!AC55+'MER P&amp;L'!AC55+'SST P&amp;L'!AC55+'HDN P&amp;L'!AC55+'NDN P&amp;L'!AC55+'SDN P&amp;L'!AC55+'SALT P&amp;L'!AC55+'CCL HO P&amp;L'!AC55</f>
        <v/>
      </c>
      <c r="AD55" s="51">
        <f>'KNL HO P&amp;L'!AD55+'ABA P&amp;L'!AD55+'BK P&amp;L'!AD55+'BW P&amp;L'!AD55+'CED P&amp;L'!AD55+'HB P&amp;L'!AD55+'KIN P&amp;L'!AD55+'MER P&amp;L'!AD55+'SST P&amp;L'!AD55+'HDN P&amp;L'!AD55+'NDN P&amp;L'!AD55+'SDN P&amp;L'!AD55+'SALT P&amp;L'!AD55+'CCL HO P&amp;L'!AD55</f>
        <v/>
      </c>
      <c r="AE55" s="51">
        <f>'KNL HO P&amp;L'!AE55+'ABA P&amp;L'!AE55+'BK P&amp;L'!AE55+'BW P&amp;L'!AE55+'CED P&amp;L'!AE55+'HB P&amp;L'!AE55+'KIN P&amp;L'!AE55+'MER P&amp;L'!AE55+'SST P&amp;L'!AE55+'HDN P&amp;L'!AE55+'NDN P&amp;L'!AE55+'SDN P&amp;L'!AE55+'SALT P&amp;L'!AE55+'CCL HO P&amp;L'!AE55</f>
        <v/>
      </c>
      <c r="AF55" s="51">
        <f>'KNL HO P&amp;L'!AF55+'ABA P&amp;L'!AF55+'BK P&amp;L'!AF55+'BW P&amp;L'!AF55+'CED P&amp;L'!AF55+'HB P&amp;L'!AF55+'KIN P&amp;L'!AF55+'MER P&amp;L'!AF55+'SST P&amp;L'!AF55+'HDN P&amp;L'!AF55+'NDN P&amp;L'!AF55+'SDN P&amp;L'!AF55+'SALT P&amp;L'!AF55+'CCL HO P&amp;L'!AF55</f>
        <v/>
      </c>
      <c r="AG55" s="51">
        <f>'KNL HO P&amp;L'!AG55+'ABA P&amp;L'!AG55+'BK P&amp;L'!AG55+'BW P&amp;L'!AG55+'CED P&amp;L'!AG55+'HB P&amp;L'!AG55+'KIN P&amp;L'!AG55+'MER P&amp;L'!AG55+'SST P&amp;L'!AG55+'HDN P&amp;L'!AG55+'NDN P&amp;L'!AG55+'SDN P&amp;L'!AG55+'SALT P&amp;L'!AG55+'CCL HO P&amp;L'!AG55</f>
        <v/>
      </c>
      <c r="AH55" s="51">
        <f>'KNL HO P&amp;L'!AH55+'ABA P&amp;L'!AH55+'BK P&amp;L'!AH55+'BW P&amp;L'!AH55+'CED P&amp;L'!AH55+'HB P&amp;L'!AH55+'KIN P&amp;L'!AH55+'MER P&amp;L'!AH55+'SST P&amp;L'!AH55+'HDN P&amp;L'!AH55+'NDN P&amp;L'!AH55+'SDN P&amp;L'!AH55+'SALT P&amp;L'!AH55+'CCL HO P&amp;L'!AH55</f>
        <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832.4000000000001</v>
      </c>
      <c r="C56" s="64" t="n">
        <v>886.37</v>
      </c>
      <c r="D56" s="64" t="n">
        <v>987.53</v>
      </c>
      <c r="E56" s="64" t="n">
        <v>1010.72</v>
      </c>
      <c r="F56" s="64" t="n">
        <v>917.11</v>
      </c>
      <c r="G56" s="64" t="n">
        <v>900.63</v>
      </c>
      <c r="H56" s="64" t="n">
        <v>1072.08</v>
      </c>
      <c r="I56" s="64" t="n">
        <v>989.58</v>
      </c>
      <c r="J56" s="64" t="n">
        <v>823.79</v>
      </c>
      <c r="K56" s="64" t="n">
        <v>958.6500000000001</v>
      </c>
      <c r="L56" s="64" t="n">
        <v>1038.97</v>
      </c>
      <c r="M56" s="64" t="n">
        <v>980.35</v>
      </c>
      <c r="N56" s="22">
        <f>SUM(B56:M56)</f>
        <v/>
      </c>
      <c r="O56" s="11">
        <f>SUMIF('KNL TB'!$R:$R,'KNL GROUP P&amp;L'!$A56,'KNL TB'!C:C)</f>
        <v/>
      </c>
      <c r="P56" s="11">
        <f>SUMIF('KNL TB'!$R:$R,'KNL GROUP P&amp;L'!$A56,'KNL TB'!D:D)</f>
        <v/>
      </c>
      <c r="Q56" s="11">
        <f>SUMIF('KNL TB'!$R:$R,'KNL GROUP P&amp;L'!$A56,'KNL TB'!E:E)</f>
        <v/>
      </c>
      <c r="R56" s="11">
        <f>SUMIF('KNL TB'!$R:$R,'KNL GROUP P&amp;L'!$A56,'KNL TB'!F:F)</f>
        <v/>
      </c>
      <c r="S56" s="11">
        <f>SUMIF('KNL TB'!$R:$R,'KNL GROUP P&amp;L'!$A56,'KNL TB'!G:G)</f>
        <v/>
      </c>
      <c r="T56" s="11">
        <f>SUMIF('KNL TB'!$R:$R,'KNL GROUP P&amp;L'!$A56,'KNL TB'!H:H)</f>
        <v/>
      </c>
      <c r="U56" s="11">
        <f>SUMIF('KNL TB'!$R:$R,'KNL GROUP P&amp;L'!$A56,'KNL TB'!I:I)</f>
        <v/>
      </c>
      <c r="V56" s="51">
        <f>'KNL HO P&amp;L'!V56+'ABA P&amp;L'!V56+'BK P&amp;L'!V56+'BW P&amp;L'!V56+'CED P&amp;L'!V56+'HB P&amp;L'!V56+'KIN P&amp;L'!V56+'MER P&amp;L'!V56+'SST P&amp;L'!V56+'HDN P&amp;L'!V56+'NDN P&amp;L'!V56+'SDN P&amp;L'!V56+'SALT P&amp;L'!V56+'CCL HO P&amp;L'!V56</f>
        <v/>
      </c>
      <c r="W56" s="51">
        <f>'KNL HO P&amp;L'!W56+'ABA P&amp;L'!W56+'BK P&amp;L'!W56+'BW P&amp;L'!W56+'CED P&amp;L'!W56+'HB P&amp;L'!W56+'KIN P&amp;L'!W56+'MER P&amp;L'!W56+'SST P&amp;L'!W56+'HDN P&amp;L'!W56+'NDN P&amp;L'!W56+'SDN P&amp;L'!W56+'SALT P&amp;L'!W56+'CCL HO P&amp;L'!W56</f>
        <v/>
      </c>
      <c r="X56" s="51">
        <f>'KNL HO P&amp;L'!X56+'ABA P&amp;L'!X56+'BK P&amp;L'!X56+'BW P&amp;L'!X56+'CED P&amp;L'!X56+'HB P&amp;L'!X56+'KIN P&amp;L'!X56+'MER P&amp;L'!X56+'SST P&amp;L'!X56+'HDN P&amp;L'!X56+'NDN P&amp;L'!X56+'SDN P&amp;L'!X56+'SALT P&amp;L'!X56+'CCL HO P&amp;L'!X56</f>
        <v/>
      </c>
      <c r="Y56" s="51">
        <f>'KNL HO P&amp;L'!Y56+'ABA P&amp;L'!Y56+'BK P&amp;L'!Y56+'BW P&amp;L'!Y56+'CED P&amp;L'!Y56+'HB P&amp;L'!Y56+'KIN P&amp;L'!Y56+'MER P&amp;L'!Y56+'SST P&amp;L'!Y56+'HDN P&amp;L'!Y56+'NDN P&amp;L'!Y56+'SDN P&amp;L'!Y56+'SALT P&amp;L'!Y56+'CCL HO P&amp;L'!Y56</f>
        <v/>
      </c>
      <c r="Z56" s="51">
        <f>'KNL HO P&amp;L'!Z56+'ABA P&amp;L'!Z56+'BK P&amp;L'!Z56+'BW P&amp;L'!Z56+'CED P&amp;L'!Z56+'HB P&amp;L'!Z56+'KIN P&amp;L'!Z56+'MER P&amp;L'!Z56+'SST P&amp;L'!Z56+'HDN P&amp;L'!Z56+'NDN P&amp;L'!Z56+'SDN P&amp;L'!Z56+'SALT P&amp;L'!Z56+'CCL HO P&amp;L'!Z56</f>
        <v/>
      </c>
      <c r="AA56" s="22">
        <f>SUM(O56:U56)</f>
        <v/>
      </c>
      <c r="AB56" s="22">
        <f>SUM(O56:Z56)</f>
        <v/>
      </c>
      <c r="AC56" s="51">
        <f>'KNL HO P&amp;L'!AC56+'ABA P&amp;L'!AC56+'BK P&amp;L'!AC56+'BW P&amp;L'!AC56+'CED P&amp;L'!AC56+'HB P&amp;L'!AC56+'KIN P&amp;L'!AC56+'MER P&amp;L'!AC56+'SST P&amp;L'!AC56+'HDN P&amp;L'!AC56+'NDN P&amp;L'!AC56+'SDN P&amp;L'!AC56+'SALT P&amp;L'!AC56+'CCL HO P&amp;L'!AC56</f>
        <v/>
      </c>
      <c r="AD56" s="51">
        <f>'KNL HO P&amp;L'!AD56+'ABA P&amp;L'!AD56+'BK P&amp;L'!AD56+'BW P&amp;L'!AD56+'CED P&amp;L'!AD56+'HB P&amp;L'!AD56+'KIN P&amp;L'!AD56+'MER P&amp;L'!AD56+'SST P&amp;L'!AD56+'HDN P&amp;L'!AD56+'NDN P&amp;L'!AD56+'SDN P&amp;L'!AD56+'SALT P&amp;L'!AD56+'CCL HO P&amp;L'!AD56</f>
        <v/>
      </c>
      <c r="AE56" s="51">
        <f>'KNL HO P&amp;L'!AE56+'ABA P&amp;L'!AE56+'BK P&amp;L'!AE56+'BW P&amp;L'!AE56+'CED P&amp;L'!AE56+'HB P&amp;L'!AE56+'KIN P&amp;L'!AE56+'MER P&amp;L'!AE56+'SST P&amp;L'!AE56+'HDN P&amp;L'!AE56+'NDN P&amp;L'!AE56+'SDN P&amp;L'!AE56+'SALT P&amp;L'!AE56+'CCL HO P&amp;L'!AE56</f>
        <v/>
      </c>
      <c r="AF56" s="51">
        <f>'KNL HO P&amp;L'!AF56+'ABA P&amp;L'!AF56+'BK P&amp;L'!AF56+'BW P&amp;L'!AF56+'CED P&amp;L'!AF56+'HB P&amp;L'!AF56+'KIN P&amp;L'!AF56+'MER P&amp;L'!AF56+'SST P&amp;L'!AF56+'HDN P&amp;L'!AF56+'NDN P&amp;L'!AF56+'SDN P&amp;L'!AF56+'SALT P&amp;L'!AF56+'CCL HO P&amp;L'!AF56</f>
        <v/>
      </c>
      <c r="AG56" s="51">
        <f>'KNL HO P&amp;L'!AG56+'ABA P&amp;L'!AG56+'BK P&amp;L'!AG56+'BW P&amp;L'!AG56+'CED P&amp;L'!AG56+'HB P&amp;L'!AG56+'KIN P&amp;L'!AG56+'MER P&amp;L'!AG56+'SST P&amp;L'!AG56+'HDN P&amp;L'!AG56+'NDN P&amp;L'!AG56+'SDN P&amp;L'!AG56+'SALT P&amp;L'!AG56+'CCL HO P&amp;L'!AG56</f>
        <v/>
      </c>
      <c r="AH56" s="51">
        <f>'KNL HO P&amp;L'!AH56+'ABA P&amp;L'!AH56+'BK P&amp;L'!AH56+'BW P&amp;L'!AH56+'CED P&amp;L'!AH56+'HB P&amp;L'!AH56+'KIN P&amp;L'!AH56+'MER P&amp;L'!AH56+'SST P&amp;L'!AH56+'HDN P&amp;L'!AH56+'NDN P&amp;L'!AH56+'SDN P&amp;L'!AH56+'SALT P&amp;L'!AH56+'CCL HO P&amp;L'!AH56</f>
        <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300.41</v>
      </c>
      <c r="J57" s="64" t="n">
        <v>16814</v>
      </c>
      <c r="K57" s="64" t="n">
        <v>0</v>
      </c>
      <c r="L57" s="64" t="n">
        <v>660</v>
      </c>
      <c r="M57" s="64" t="n">
        <v>2336.44</v>
      </c>
      <c r="N57" s="22">
        <f>SUM(B57:M57)</f>
        <v/>
      </c>
      <c r="O57" s="11">
        <f>SUMIF('KNL TB'!$R:$R,'KNL GROUP P&amp;L'!$A57,'KNL TB'!C:C)</f>
        <v/>
      </c>
      <c r="P57" s="11">
        <f>SUMIF('KNL TB'!$R:$R,'KNL GROUP P&amp;L'!$A57,'KNL TB'!D:D)</f>
        <v/>
      </c>
      <c r="Q57" s="11">
        <f>SUMIF('KNL TB'!$R:$R,'KNL GROUP P&amp;L'!$A57,'KNL TB'!E:E)</f>
        <v/>
      </c>
      <c r="R57" s="11">
        <f>SUMIF('KNL TB'!$R:$R,'KNL GROUP P&amp;L'!$A57,'KNL TB'!F:F)</f>
        <v/>
      </c>
      <c r="S57" s="11">
        <f>SUMIF('KNL TB'!$R:$R,'KNL GROUP P&amp;L'!$A57,'KNL TB'!G:G)</f>
        <v/>
      </c>
      <c r="T57" s="11">
        <f>SUMIF('KNL TB'!$R:$R,'KNL GROUP P&amp;L'!$A57,'KNL TB'!H:H)</f>
        <v/>
      </c>
      <c r="U57" s="11">
        <f>SUMIF('KNL TB'!$R:$R,'KNL GROUP P&amp;L'!$A57,'KNL TB'!I:I)</f>
        <v/>
      </c>
      <c r="V57" s="51">
        <f>'KNL HO P&amp;L'!V57+'ABA P&amp;L'!V57+'BK P&amp;L'!V57+'BW P&amp;L'!V57+'CED P&amp;L'!V57+'HB P&amp;L'!V57+'KIN P&amp;L'!V57+'MER P&amp;L'!V57+'SST P&amp;L'!V57+'HDN P&amp;L'!V57+'NDN P&amp;L'!V57+'SDN P&amp;L'!V57+'SALT P&amp;L'!V57+'CCL HO P&amp;L'!V57</f>
        <v/>
      </c>
      <c r="W57" s="51">
        <f>'KNL HO P&amp;L'!W57+'ABA P&amp;L'!W57+'BK P&amp;L'!W57+'BW P&amp;L'!W57+'CED P&amp;L'!W57+'HB P&amp;L'!W57+'KIN P&amp;L'!W57+'MER P&amp;L'!W57+'SST P&amp;L'!W57+'HDN P&amp;L'!W57+'NDN P&amp;L'!W57+'SDN P&amp;L'!W57+'SALT P&amp;L'!W57+'CCL HO P&amp;L'!W57</f>
        <v/>
      </c>
      <c r="X57" s="51">
        <f>'KNL HO P&amp;L'!X57+'ABA P&amp;L'!X57+'BK P&amp;L'!X57+'BW P&amp;L'!X57+'CED P&amp;L'!X57+'HB P&amp;L'!X57+'KIN P&amp;L'!X57+'MER P&amp;L'!X57+'SST P&amp;L'!X57+'HDN P&amp;L'!X57+'NDN P&amp;L'!X57+'SDN P&amp;L'!X57+'SALT P&amp;L'!X57+'CCL HO P&amp;L'!X57</f>
        <v/>
      </c>
      <c r="Y57" s="51">
        <f>'KNL HO P&amp;L'!Y57+'ABA P&amp;L'!Y57+'BK P&amp;L'!Y57+'BW P&amp;L'!Y57+'CED P&amp;L'!Y57+'HB P&amp;L'!Y57+'KIN P&amp;L'!Y57+'MER P&amp;L'!Y57+'SST P&amp;L'!Y57+'HDN P&amp;L'!Y57+'NDN P&amp;L'!Y57+'SDN P&amp;L'!Y57+'SALT P&amp;L'!Y57+'CCL HO P&amp;L'!Y57</f>
        <v/>
      </c>
      <c r="Z57" s="51">
        <f>'KNL HO P&amp;L'!Z57+'ABA P&amp;L'!Z57+'BK P&amp;L'!Z57+'BW P&amp;L'!Z57+'CED P&amp;L'!Z57+'HB P&amp;L'!Z57+'KIN P&amp;L'!Z57+'MER P&amp;L'!Z57+'SST P&amp;L'!Z57+'HDN P&amp;L'!Z57+'NDN P&amp;L'!Z57+'SDN P&amp;L'!Z57+'SALT P&amp;L'!Z57+'CCL HO P&amp;L'!Z57</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465.62</v>
      </c>
      <c r="C58" s="64" t="n">
        <v>465.62</v>
      </c>
      <c r="D58" s="64" t="n">
        <v>465.62</v>
      </c>
      <c r="E58" s="64" t="n">
        <v>465.62</v>
      </c>
      <c r="F58" s="64" t="n">
        <v>465.62</v>
      </c>
      <c r="G58" s="64" t="n">
        <v>341.4</v>
      </c>
      <c r="H58" s="64" t="n">
        <v>341.4</v>
      </c>
      <c r="I58" s="64" t="n">
        <v>341.4</v>
      </c>
      <c r="J58" s="64" t="n">
        <v>341.4</v>
      </c>
      <c r="K58" s="64" t="n">
        <v>341.4</v>
      </c>
      <c r="L58" s="64" t="n">
        <v>341.4</v>
      </c>
      <c r="M58" s="64" t="n">
        <v>0</v>
      </c>
      <c r="N58" s="22">
        <f>SUM(B58:M58)</f>
        <v/>
      </c>
      <c r="O58" s="11">
        <f>SUMIF('KNL TB'!$R:$R,'KNL GROUP P&amp;L'!$A58,'KNL TB'!C:C)</f>
        <v/>
      </c>
      <c r="P58" s="11">
        <f>SUMIF('KNL TB'!$R:$R,'KNL GROUP P&amp;L'!$A58,'KNL TB'!D:D)</f>
        <v/>
      </c>
      <c r="Q58" s="11">
        <f>SUMIF('KNL TB'!$R:$R,'KNL GROUP P&amp;L'!$A58,'KNL TB'!E:E)</f>
        <v/>
      </c>
      <c r="R58" s="11">
        <f>SUMIF('KNL TB'!$R:$R,'KNL GROUP P&amp;L'!$A58,'KNL TB'!F:F)</f>
        <v/>
      </c>
      <c r="S58" s="11">
        <f>SUMIF('KNL TB'!$R:$R,'KNL GROUP P&amp;L'!$A58,'KNL TB'!G:G)</f>
        <v/>
      </c>
      <c r="T58" s="11">
        <f>SUMIF('KNL TB'!$R:$R,'KNL GROUP P&amp;L'!$A58,'KNL TB'!H:H)</f>
        <v/>
      </c>
      <c r="U58" s="11">
        <f>SUMIF('KNL TB'!$R:$R,'KNL GROUP P&amp;L'!$A58,'KNL TB'!I:I)</f>
        <v/>
      </c>
      <c r="V58" s="51">
        <f>'KNL HO P&amp;L'!V58+'ABA P&amp;L'!V58+'BK P&amp;L'!V58+'BW P&amp;L'!V58+'CED P&amp;L'!V58+'HB P&amp;L'!V58+'KIN P&amp;L'!V58+'MER P&amp;L'!V58+'SST P&amp;L'!V58+'HDN P&amp;L'!V58+'NDN P&amp;L'!V58+'SDN P&amp;L'!V58+'SALT P&amp;L'!V58+'CCL HO P&amp;L'!V58</f>
        <v/>
      </c>
      <c r="W58" s="51">
        <f>'KNL HO P&amp;L'!W58+'ABA P&amp;L'!W58+'BK P&amp;L'!W58+'BW P&amp;L'!W58+'CED P&amp;L'!W58+'HB P&amp;L'!W58+'KIN P&amp;L'!W58+'MER P&amp;L'!W58+'SST P&amp;L'!W58+'HDN P&amp;L'!W58+'NDN P&amp;L'!W58+'SDN P&amp;L'!W58+'SALT P&amp;L'!W58+'CCL HO P&amp;L'!W58</f>
        <v/>
      </c>
      <c r="X58" s="51">
        <f>'KNL HO P&amp;L'!X58+'ABA P&amp;L'!X58+'BK P&amp;L'!X58+'BW P&amp;L'!X58+'CED P&amp;L'!X58+'HB P&amp;L'!X58+'KIN P&amp;L'!X58+'MER P&amp;L'!X58+'SST P&amp;L'!X58+'HDN P&amp;L'!X58+'NDN P&amp;L'!X58+'SDN P&amp;L'!X58+'SALT P&amp;L'!X58+'CCL HO P&amp;L'!X58</f>
        <v/>
      </c>
      <c r="Y58" s="51">
        <f>'KNL HO P&amp;L'!Y58+'ABA P&amp;L'!Y58+'BK P&amp;L'!Y58+'BW P&amp;L'!Y58+'CED P&amp;L'!Y58+'HB P&amp;L'!Y58+'KIN P&amp;L'!Y58+'MER P&amp;L'!Y58+'SST P&amp;L'!Y58+'HDN P&amp;L'!Y58+'NDN P&amp;L'!Y58+'SDN P&amp;L'!Y58+'SALT P&amp;L'!Y58+'CCL HO P&amp;L'!Y58</f>
        <v/>
      </c>
      <c r="Z58" s="51">
        <f>'KNL HO P&amp;L'!Z58+'ABA P&amp;L'!Z58+'BK P&amp;L'!Z58+'BW P&amp;L'!Z58+'CED P&amp;L'!Z58+'HB P&amp;L'!Z58+'KIN P&amp;L'!Z58+'MER P&amp;L'!Z58+'SST P&amp;L'!Z58+'HDN P&amp;L'!Z58+'NDN P&amp;L'!Z58+'SDN P&amp;L'!Z58+'SALT P&amp;L'!Z58+'CCL HO P&amp;L'!Z58</f>
        <v/>
      </c>
      <c r="AA58" s="22">
        <f>SUM(O58:U58)</f>
        <v/>
      </c>
      <c r="AB58" s="22">
        <f>SUM(O58:Z58)</f>
        <v/>
      </c>
      <c r="AC58" s="51">
        <f>'KNL HO P&amp;L'!AC58+'ABA P&amp;L'!AC58+'BK P&amp;L'!AC58+'BW P&amp;L'!AC58+'CED P&amp;L'!AC58+'HB P&amp;L'!AC58+'KIN P&amp;L'!AC58+'MER P&amp;L'!AC58+'SST P&amp;L'!AC58+'HDN P&amp;L'!AC58+'NDN P&amp;L'!AC58+'SDN P&amp;L'!AC58+'SALT P&amp;L'!AC58+'CCL HO P&amp;L'!AC58</f>
        <v/>
      </c>
      <c r="AD58" s="51">
        <f>'KNL HO P&amp;L'!AD58+'ABA P&amp;L'!AD58+'BK P&amp;L'!AD58+'BW P&amp;L'!AD58+'CED P&amp;L'!AD58+'HB P&amp;L'!AD58+'KIN P&amp;L'!AD58+'MER P&amp;L'!AD58+'SST P&amp;L'!AD58+'HDN P&amp;L'!AD58+'NDN P&amp;L'!AD58+'SDN P&amp;L'!AD58+'SALT P&amp;L'!AD58+'CCL HO P&amp;L'!AD58</f>
        <v/>
      </c>
      <c r="AE58" s="51">
        <f>'KNL HO P&amp;L'!AE58+'ABA P&amp;L'!AE58+'BK P&amp;L'!AE58+'BW P&amp;L'!AE58+'CED P&amp;L'!AE58+'HB P&amp;L'!AE58+'KIN P&amp;L'!AE58+'MER P&amp;L'!AE58+'SST P&amp;L'!AE58+'HDN P&amp;L'!AE58+'NDN P&amp;L'!AE58+'SDN P&amp;L'!AE58+'SALT P&amp;L'!AE58+'CCL HO P&amp;L'!AE58</f>
        <v/>
      </c>
      <c r="AF58" s="51">
        <f>'KNL HO P&amp;L'!AF58+'ABA P&amp;L'!AF58+'BK P&amp;L'!AF58+'BW P&amp;L'!AF58+'CED P&amp;L'!AF58+'HB P&amp;L'!AF58+'KIN P&amp;L'!AF58+'MER P&amp;L'!AF58+'SST P&amp;L'!AF58+'HDN P&amp;L'!AF58+'NDN P&amp;L'!AF58+'SDN P&amp;L'!AF58+'SALT P&amp;L'!AF58+'CCL HO P&amp;L'!AF58</f>
        <v/>
      </c>
      <c r="AG58" s="51">
        <f>'KNL HO P&amp;L'!AG58+'ABA P&amp;L'!AG58+'BK P&amp;L'!AG58+'BW P&amp;L'!AG58+'CED P&amp;L'!AG58+'HB P&amp;L'!AG58+'KIN P&amp;L'!AG58+'MER P&amp;L'!AG58+'SST P&amp;L'!AG58+'HDN P&amp;L'!AG58+'NDN P&amp;L'!AG58+'SDN P&amp;L'!AG58+'SALT P&amp;L'!AG58+'CCL HO P&amp;L'!AG58</f>
        <v/>
      </c>
      <c r="AH58" s="51">
        <f>'KNL HO P&amp;L'!AH58+'ABA P&amp;L'!AH58+'BK P&amp;L'!AH58+'BW P&amp;L'!AH58+'CED P&amp;L'!AH58+'HB P&amp;L'!AH58+'KIN P&amp;L'!AH58+'MER P&amp;L'!AH58+'SST P&amp;L'!AH58+'HDN P&amp;L'!AH58+'NDN P&amp;L'!AH58+'SDN P&amp;L'!AH58+'SALT P&amp;L'!AH58+'CCL HO P&amp;L'!AH58</f>
        <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4188.91</v>
      </c>
      <c r="C59" s="64" t="n">
        <v>5090.58</v>
      </c>
      <c r="D59" s="64" t="n">
        <v>3628.38</v>
      </c>
      <c r="E59" s="64" t="n">
        <v>3628.38</v>
      </c>
      <c r="F59" s="64" t="n">
        <v>2965.88</v>
      </c>
      <c r="G59" s="64" t="n">
        <v>4285.88</v>
      </c>
      <c r="H59" s="64" t="n">
        <v>3622.38</v>
      </c>
      <c r="I59" s="64" t="n">
        <v>5284.38</v>
      </c>
      <c r="J59" s="64" t="n">
        <v>10434.38</v>
      </c>
      <c r="K59" s="64" t="n">
        <v>3701.74</v>
      </c>
      <c r="L59" s="64" t="n">
        <v>4396.740000000001</v>
      </c>
      <c r="M59" s="64" t="n">
        <v>4676.620000000001</v>
      </c>
      <c r="N59" s="22">
        <f>SUM(B59:M59)</f>
        <v/>
      </c>
      <c r="O59" s="11">
        <f>SUMIF('KNL TB'!$R:$R,'KNL GROUP P&amp;L'!$A59,'KNL TB'!C:C)</f>
        <v/>
      </c>
      <c r="P59" s="11">
        <f>SUMIF('KNL TB'!$R:$R,'KNL GROUP P&amp;L'!$A59,'KNL TB'!D:D)</f>
        <v/>
      </c>
      <c r="Q59" s="11">
        <f>SUMIF('KNL TB'!$R:$R,'KNL GROUP P&amp;L'!$A59,'KNL TB'!E:E)</f>
        <v/>
      </c>
      <c r="R59" s="11">
        <f>SUMIF('KNL TB'!$R:$R,'KNL GROUP P&amp;L'!$A59,'KNL TB'!F:F)</f>
        <v/>
      </c>
      <c r="S59" s="11">
        <f>SUMIF('KNL TB'!$R:$R,'KNL GROUP P&amp;L'!$A59,'KNL TB'!G:G)</f>
        <v/>
      </c>
      <c r="T59" s="11">
        <f>SUMIF('KNL TB'!$R:$R,'KNL GROUP P&amp;L'!$A59,'KNL TB'!H:H)</f>
        <v/>
      </c>
      <c r="U59" s="11">
        <f>SUMIF('KNL TB'!$R:$R,'KNL GROUP P&amp;L'!$A59,'KNL TB'!I:I)</f>
        <v/>
      </c>
      <c r="V59" s="51">
        <f>'KNL HO P&amp;L'!V59+'ABA P&amp;L'!V59+'BK P&amp;L'!V59+'BW P&amp;L'!V59+'CED P&amp;L'!V59+'HB P&amp;L'!V59+'KIN P&amp;L'!V59+'MER P&amp;L'!V59+'SST P&amp;L'!V59+'HDN P&amp;L'!V59+'NDN P&amp;L'!V59+'SDN P&amp;L'!V59+'SALT P&amp;L'!V59+'CCL HO P&amp;L'!V59</f>
        <v/>
      </c>
      <c r="W59" s="51">
        <f>'KNL HO P&amp;L'!W59+'ABA P&amp;L'!W59+'BK P&amp;L'!W59+'BW P&amp;L'!W59+'CED P&amp;L'!W59+'HB P&amp;L'!W59+'KIN P&amp;L'!W59+'MER P&amp;L'!W59+'SST P&amp;L'!W59+'HDN P&amp;L'!W59+'NDN P&amp;L'!W59+'SDN P&amp;L'!W59+'SALT P&amp;L'!W59+'CCL HO P&amp;L'!W59</f>
        <v/>
      </c>
      <c r="X59" s="51">
        <f>'KNL HO P&amp;L'!X59+'ABA P&amp;L'!X59+'BK P&amp;L'!X59+'BW P&amp;L'!X59+'CED P&amp;L'!X59+'HB P&amp;L'!X59+'KIN P&amp;L'!X59+'MER P&amp;L'!X59+'SST P&amp;L'!X59+'HDN P&amp;L'!X59+'NDN P&amp;L'!X59+'SDN P&amp;L'!X59+'SALT P&amp;L'!X59+'CCL HO P&amp;L'!X59</f>
        <v/>
      </c>
      <c r="Y59" s="51">
        <f>'KNL HO P&amp;L'!Y59+'ABA P&amp;L'!Y59+'BK P&amp;L'!Y59+'BW P&amp;L'!Y59+'CED P&amp;L'!Y59+'HB P&amp;L'!Y59+'KIN P&amp;L'!Y59+'MER P&amp;L'!Y59+'SST P&amp;L'!Y59+'HDN P&amp;L'!Y59+'NDN P&amp;L'!Y59+'SDN P&amp;L'!Y59+'SALT P&amp;L'!Y59+'CCL HO P&amp;L'!Y59</f>
        <v/>
      </c>
      <c r="Z59" s="51">
        <f>'KNL HO P&amp;L'!Z59+'ABA P&amp;L'!Z59+'BK P&amp;L'!Z59+'BW P&amp;L'!Z59+'CED P&amp;L'!Z59+'HB P&amp;L'!Z59+'KIN P&amp;L'!Z59+'MER P&amp;L'!Z59+'SST P&amp;L'!Z59+'HDN P&amp;L'!Z59+'NDN P&amp;L'!Z59+'SDN P&amp;L'!Z59+'SALT P&amp;L'!Z59+'CCL HO P&amp;L'!Z59</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663.5</v>
      </c>
      <c r="C60" s="64" t="n">
        <v>584.91</v>
      </c>
      <c r="D60" s="64" t="n">
        <v>674.0999999999999</v>
      </c>
      <c r="E60" s="64" t="n">
        <v>472.87</v>
      </c>
      <c r="F60" s="64" t="n">
        <v>476.68</v>
      </c>
      <c r="G60" s="64" t="n">
        <v>1092.47</v>
      </c>
      <c r="H60" s="64" t="n">
        <v>477.28</v>
      </c>
      <c r="I60" s="64" t="n">
        <v>488.14</v>
      </c>
      <c r="J60" s="64" t="n">
        <v>491.14</v>
      </c>
      <c r="K60" s="64" t="n">
        <v>1459.54</v>
      </c>
      <c r="L60" s="64" t="n">
        <v>1203.94</v>
      </c>
      <c r="M60" s="64" t="n">
        <v>2496.34</v>
      </c>
      <c r="N60" s="22">
        <f>SUM(B60:M60)</f>
        <v/>
      </c>
      <c r="O60" s="11">
        <f>SUMIF('KNL TB'!$R:$R,'KNL GROUP P&amp;L'!$A60,'KNL TB'!C:C)</f>
        <v/>
      </c>
      <c r="P60" s="11">
        <f>SUMIF('KNL TB'!$R:$R,'KNL GROUP P&amp;L'!$A60,'KNL TB'!D:D)</f>
        <v/>
      </c>
      <c r="Q60" s="11">
        <f>SUMIF('KNL TB'!$R:$R,'KNL GROUP P&amp;L'!$A60,'KNL TB'!E:E)</f>
        <v/>
      </c>
      <c r="R60" s="11">
        <f>SUMIF('KNL TB'!$R:$R,'KNL GROUP P&amp;L'!$A60,'KNL TB'!F:F)</f>
        <v/>
      </c>
      <c r="S60" s="11">
        <f>SUMIF('KNL TB'!$R:$R,'KNL GROUP P&amp;L'!$A60,'KNL TB'!G:G)</f>
        <v/>
      </c>
      <c r="T60" s="11">
        <f>SUMIF('KNL TB'!$R:$R,'KNL GROUP P&amp;L'!$A60,'KNL TB'!H:H)</f>
        <v/>
      </c>
      <c r="U60" s="11">
        <f>SUMIF('KNL TB'!$R:$R,'KNL GROUP P&amp;L'!$A60,'KNL TB'!I:I)</f>
        <v/>
      </c>
      <c r="V60" s="51">
        <f>'KNL HO P&amp;L'!V60+'ABA P&amp;L'!V60+'BK P&amp;L'!V60+'BW P&amp;L'!V60+'CED P&amp;L'!V60+'HB P&amp;L'!V60+'KIN P&amp;L'!V60+'MER P&amp;L'!V60+'SST P&amp;L'!V60+'HDN P&amp;L'!V60+'NDN P&amp;L'!V60+'SDN P&amp;L'!V60+'SALT P&amp;L'!V60+'CCL HO P&amp;L'!V60</f>
        <v/>
      </c>
      <c r="W60" s="51">
        <f>'KNL HO P&amp;L'!W60+'ABA P&amp;L'!W60+'BK P&amp;L'!W60+'BW P&amp;L'!W60+'CED P&amp;L'!W60+'HB P&amp;L'!W60+'KIN P&amp;L'!W60+'MER P&amp;L'!W60+'SST P&amp;L'!W60+'HDN P&amp;L'!W60+'NDN P&amp;L'!W60+'SDN P&amp;L'!W60+'SALT P&amp;L'!W60+'CCL HO P&amp;L'!W60</f>
        <v/>
      </c>
      <c r="X60" s="51">
        <f>'KNL HO P&amp;L'!X60+'ABA P&amp;L'!X60+'BK P&amp;L'!X60+'BW P&amp;L'!X60+'CED P&amp;L'!X60+'HB P&amp;L'!X60+'KIN P&amp;L'!X60+'MER P&amp;L'!X60+'SST P&amp;L'!X60+'HDN P&amp;L'!X60+'NDN P&amp;L'!X60+'SDN P&amp;L'!X60+'SALT P&amp;L'!X60+'CCL HO P&amp;L'!X60</f>
        <v/>
      </c>
      <c r="Y60" s="51">
        <f>'KNL HO P&amp;L'!Y60+'ABA P&amp;L'!Y60+'BK P&amp;L'!Y60+'BW P&amp;L'!Y60+'CED P&amp;L'!Y60+'HB P&amp;L'!Y60+'KIN P&amp;L'!Y60+'MER P&amp;L'!Y60+'SST P&amp;L'!Y60+'HDN P&amp;L'!Y60+'NDN P&amp;L'!Y60+'SDN P&amp;L'!Y60+'SALT P&amp;L'!Y60+'CCL HO P&amp;L'!Y60</f>
        <v/>
      </c>
      <c r="Z60" s="51">
        <f>'KNL HO P&amp;L'!Z60+'ABA P&amp;L'!Z60+'BK P&amp;L'!Z60+'BW P&amp;L'!Z60+'CED P&amp;L'!Z60+'HB P&amp;L'!Z60+'KIN P&amp;L'!Z60+'MER P&amp;L'!Z60+'SST P&amp;L'!Z60+'HDN P&amp;L'!Z60+'NDN P&amp;L'!Z60+'SDN P&amp;L'!Z60+'SALT P&amp;L'!Z60+'CCL HO P&amp;L'!Z60</f>
        <v/>
      </c>
      <c r="AA60" s="22">
        <f>SUM(O60:U60)</f>
        <v/>
      </c>
      <c r="AB60" s="22">
        <f>SUM(O60:Z60)</f>
        <v/>
      </c>
      <c r="AC60" s="51">
        <f>'KNL HO P&amp;L'!AC60+'ABA P&amp;L'!AC60+'BK P&amp;L'!AC60+'BW P&amp;L'!AC60+'CED P&amp;L'!AC60+'HB P&amp;L'!AC60+'KIN P&amp;L'!AC60+'MER P&amp;L'!AC60+'SST P&amp;L'!AC60+'HDN P&amp;L'!AC60+'NDN P&amp;L'!AC60+'SDN P&amp;L'!AC60+'SALT P&amp;L'!AC60+'CCL HO P&amp;L'!AC60</f>
        <v/>
      </c>
      <c r="AD60" s="51">
        <f>'KNL HO P&amp;L'!AD60+'ABA P&amp;L'!AD60+'BK P&amp;L'!AD60+'BW P&amp;L'!AD60+'CED P&amp;L'!AD60+'HB P&amp;L'!AD60+'KIN P&amp;L'!AD60+'MER P&amp;L'!AD60+'SST P&amp;L'!AD60+'HDN P&amp;L'!AD60+'NDN P&amp;L'!AD60+'SDN P&amp;L'!AD60+'SALT P&amp;L'!AD60+'CCL HO P&amp;L'!AD60</f>
        <v/>
      </c>
      <c r="AE60" s="51">
        <f>'KNL HO P&amp;L'!AE60+'ABA P&amp;L'!AE60+'BK P&amp;L'!AE60+'BW P&amp;L'!AE60+'CED P&amp;L'!AE60+'HB P&amp;L'!AE60+'KIN P&amp;L'!AE60+'MER P&amp;L'!AE60+'SST P&amp;L'!AE60+'HDN P&amp;L'!AE60+'NDN P&amp;L'!AE60+'SDN P&amp;L'!AE60+'SALT P&amp;L'!AE60+'CCL HO P&amp;L'!AE60</f>
        <v/>
      </c>
      <c r="AF60" s="51">
        <f>'KNL HO P&amp;L'!AF60+'ABA P&amp;L'!AF60+'BK P&amp;L'!AF60+'BW P&amp;L'!AF60+'CED P&amp;L'!AF60+'HB P&amp;L'!AF60+'KIN P&amp;L'!AF60+'MER P&amp;L'!AF60+'SST P&amp;L'!AF60+'HDN P&amp;L'!AF60+'NDN P&amp;L'!AF60+'SDN P&amp;L'!AF60+'SALT P&amp;L'!AF60+'CCL HO P&amp;L'!AF60</f>
        <v/>
      </c>
      <c r="AG60" s="51">
        <f>'KNL HO P&amp;L'!AG60+'ABA P&amp;L'!AG60+'BK P&amp;L'!AG60+'BW P&amp;L'!AG60+'CED P&amp;L'!AG60+'HB P&amp;L'!AG60+'KIN P&amp;L'!AG60+'MER P&amp;L'!AG60+'SST P&amp;L'!AG60+'HDN P&amp;L'!AG60+'NDN P&amp;L'!AG60+'SDN P&amp;L'!AG60+'SALT P&amp;L'!AG60+'CCL HO P&amp;L'!AG60</f>
        <v/>
      </c>
      <c r="AH60" s="51">
        <f>'KNL HO P&amp;L'!AH60+'ABA P&amp;L'!AH60+'BK P&amp;L'!AH60+'BW P&amp;L'!AH60+'CED P&amp;L'!AH60+'HB P&amp;L'!AH60+'KIN P&amp;L'!AH60+'MER P&amp;L'!AH60+'SST P&amp;L'!AH60+'HDN P&amp;L'!AH60+'NDN P&amp;L'!AH60+'SDN P&amp;L'!AH60+'SALT P&amp;L'!AH60+'CCL HO P&amp;L'!AH60</f>
        <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41.13</v>
      </c>
      <c r="C61" s="64" t="n">
        <v>71.91000000000001</v>
      </c>
      <c r="D61" s="64" t="n">
        <v>926.1199999999999</v>
      </c>
      <c r="E61" s="64" t="n">
        <v>151.9</v>
      </c>
      <c r="F61" s="64" t="n">
        <v>277.0400000000001</v>
      </c>
      <c r="G61" s="64" t="n">
        <v>1055.59</v>
      </c>
      <c r="H61" s="64" t="n">
        <v>499.11</v>
      </c>
      <c r="I61" s="64" t="n">
        <v>60.18</v>
      </c>
      <c r="J61" s="64" t="n">
        <v>5.69</v>
      </c>
      <c r="K61" s="64" t="n">
        <v>362.17</v>
      </c>
      <c r="L61" s="64" t="n">
        <v>2849.1</v>
      </c>
      <c r="M61" s="64" t="n">
        <v>465.8</v>
      </c>
      <c r="N61" s="22">
        <f>SUM(B61:M61)</f>
        <v/>
      </c>
      <c r="O61" s="11">
        <f>SUMIF('KNL TB'!$R:$R,'KNL GROUP P&amp;L'!$A61,'KNL TB'!C:C)</f>
        <v/>
      </c>
      <c r="P61" s="11">
        <f>SUMIF('KNL TB'!$R:$R,'KNL GROUP P&amp;L'!$A61,'KNL TB'!D:D)</f>
        <v/>
      </c>
      <c r="Q61" s="11">
        <f>SUMIF('KNL TB'!$R:$R,'KNL GROUP P&amp;L'!$A61,'KNL TB'!E:E)</f>
        <v/>
      </c>
      <c r="R61" s="11">
        <f>SUMIF('KNL TB'!$R:$R,'KNL GROUP P&amp;L'!$A61,'KNL TB'!F:F)</f>
        <v/>
      </c>
      <c r="S61" s="11">
        <f>SUMIF('KNL TB'!$R:$R,'KNL GROUP P&amp;L'!$A61,'KNL TB'!G:G)</f>
        <v/>
      </c>
      <c r="T61" s="11">
        <f>SUMIF('KNL TB'!$R:$R,'KNL GROUP P&amp;L'!$A61,'KNL TB'!H:H)</f>
        <v/>
      </c>
      <c r="U61" s="11">
        <f>SUMIF('KNL TB'!$R:$R,'KNL GROUP P&amp;L'!$A61,'KNL TB'!I:I)</f>
        <v/>
      </c>
      <c r="V61" s="51">
        <f>'KNL HO P&amp;L'!V61+'ABA P&amp;L'!V61+'BK P&amp;L'!V61+'BW P&amp;L'!V61+'CED P&amp;L'!V61+'HB P&amp;L'!V61+'KIN P&amp;L'!V61+'MER P&amp;L'!V61+'SST P&amp;L'!V61+'HDN P&amp;L'!V61+'NDN P&amp;L'!V61+'SDN P&amp;L'!V61+'SALT P&amp;L'!V61+'CCL HO P&amp;L'!V61</f>
        <v/>
      </c>
      <c r="W61" s="51">
        <f>'KNL HO P&amp;L'!W61+'ABA P&amp;L'!W61+'BK P&amp;L'!W61+'BW P&amp;L'!W61+'CED P&amp;L'!W61+'HB P&amp;L'!W61+'KIN P&amp;L'!W61+'MER P&amp;L'!W61+'SST P&amp;L'!W61+'HDN P&amp;L'!W61+'NDN P&amp;L'!W61+'SDN P&amp;L'!W61+'SALT P&amp;L'!W61+'CCL HO P&amp;L'!W61</f>
        <v/>
      </c>
      <c r="X61" s="51">
        <f>'KNL HO P&amp;L'!X61+'ABA P&amp;L'!X61+'BK P&amp;L'!X61+'BW P&amp;L'!X61+'CED P&amp;L'!X61+'HB P&amp;L'!X61+'KIN P&amp;L'!X61+'MER P&amp;L'!X61+'SST P&amp;L'!X61+'HDN P&amp;L'!X61+'NDN P&amp;L'!X61+'SDN P&amp;L'!X61+'SALT P&amp;L'!X61+'CCL HO P&amp;L'!X61</f>
        <v/>
      </c>
      <c r="Y61" s="51">
        <f>'KNL HO P&amp;L'!Y61+'ABA P&amp;L'!Y61+'BK P&amp;L'!Y61+'BW P&amp;L'!Y61+'CED P&amp;L'!Y61+'HB P&amp;L'!Y61+'KIN P&amp;L'!Y61+'MER P&amp;L'!Y61+'SST P&amp;L'!Y61+'HDN P&amp;L'!Y61+'NDN P&amp;L'!Y61+'SDN P&amp;L'!Y61+'SALT P&amp;L'!Y61+'CCL HO P&amp;L'!Y61</f>
        <v/>
      </c>
      <c r="Z61" s="51">
        <f>'KNL HO P&amp;L'!Z61+'ABA P&amp;L'!Z61+'BK P&amp;L'!Z61+'BW P&amp;L'!Z61+'CED P&amp;L'!Z61+'HB P&amp;L'!Z61+'KIN P&amp;L'!Z61+'MER P&amp;L'!Z61+'SST P&amp;L'!Z61+'HDN P&amp;L'!Z61+'NDN P&amp;L'!Z61+'SDN P&amp;L'!Z61+'SALT P&amp;L'!Z61+'CCL HO P&amp;L'!Z61</f>
        <v/>
      </c>
      <c r="AA61" s="22">
        <f>SUM(O61:U61)</f>
        <v/>
      </c>
      <c r="AB61" s="22">
        <f>SUM(O61:Z61)</f>
        <v/>
      </c>
      <c r="AC61" s="51">
        <f>'KNL HO P&amp;L'!AC61+'ABA P&amp;L'!AC61+'BK P&amp;L'!AC61+'BW P&amp;L'!AC61+'CED P&amp;L'!AC61+'HB P&amp;L'!AC61+'KIN P&amp;L'!AC61+'MER P&amp;L'!AC61+'SST P&amp;L'!AC61+'HDN P&amp;L'!AC61+'NDN P&amp;L'!AC61+'SDN P&amp;L'!AC61+'SALT P&amp;L'!AC61+'CCL HO P&amp;L'!AC61</f>
        <v/>
      </c>
      <c r="AD61" s="51">
        <f>'KNL HO P&amp;L'!AD61+'ABA P&amp;L'!AD61+'BK P&amp;L'!AD61+'BW P&amp;L'!AD61+'CED P&amp;L'!AD61+'HB P&amp;L'!AD61+'KIN P&amp;L'!AD61+'MER P&amp;L'!AD61+'SST P&amp;L'!AD61+'HDN P&amp;L'!AD61+'NDN P&amp;L'!AD61+'SDN P&amp;L'!AD61+'SALT P&amp;L'!AD61+'CCL HO P&amp;L'!AD61</f>
        <v/>
      </c>
      <c r="AE61" s="51">
        <f>'KNL HO P&amp;L'!AE61+'ABA P&amp;L'!AE61+'BK P&amp;L'!AE61+'BW P&amp;L'!AE61+'CED P&amp;L'!AE61+'HB P&amp;L'!AE61+'KIN P&amp;L'!AE61+'MER P&amp;L'!AE61+'SST P&amp;L'!AE61+'HDN P&amp;L'!AE61+'NDN P&amp;L'!AE61+'SDN P&amp;L'!AE61+'SALT P&amp;L'!AE61+'CCL HO P&amp;L'!AE61</f>
        <v/>
      </c>
      <c r="AF61" s="51">
        <f>'KNL HO P&amp;L'!AF61+'ABA P&amp;L'!AF61+'BK P&amp;L'!AF61+'BW P&amp;L'!AF61+'CED P&amp;L'!AF61+'HB P&amp;L'!AF61+'KIN P&amp;L'!AF61+'MER P&amp;L'!AF61+'SST P&amp;L'!AF61+'HDN P&amp;L'!AF61+'NDN P&amp;L'!AF61+'SDN P&amp;L'!AF61+'SALT P&amp;L'!AF61+'CCL HO P&amp;L'!AF61</f>
        <v/>
      </c>
      <c r="AG61" s="51">
        <f>'KNL HO P&amp;L'!AG61+'ABA P&amp;L'!AG61+'BK P&amp;L'!AG61+'BW P&amp;L'!AG61+'CED P&amp;L'!AG61+'HB P&amp;L'!AG61+'KIN P&amp;L'!AG61+'MER P&amp;L'!AG61+'SST P&amp;L'!AG61+'HDN P&amp;L'!AG61+'NDN P&amp;L'!AG61+'SDN P&amp;L'!AG61+'SALT P&amp;L'!AG61+'CCL HO P&amp;L'!AG61</f>
        <v/>
      </c>
      <c r="AH61" s="51">
        <f>'KNL HO P&amp;L'!AH61+'ABA P&amp;L'!AH61+'BK P&amp;L'!AH61+'BW P&amp;L'!AH61+'CED P&amp;L'!AH61+'HB P&amp;L'!AH61+'KIN P&amp;L'!AH61+'MER P&amp;L'!AH61+'SST P&amp;L'!AH61+'HDN P&amp;L'!AH61+'NDN P&amp;L'!AH61+'SDN P&amp;L'!AH61+'SALT P&amp;L'!AH61+'CCL HO P&amp;L'!AH61</f>
        <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1369.76</v>
      </c>
      <c r="C62" s="64" t="n">
        <v>2646.44</v>
      </c>
      <c r="D62" s="64" t="n">
        <v>2880.85</v>
      </c>
      <c r="E62" s="64" t="n">
        <v>2504.95</v>
      </c>
      <c r="F62" s="64" t="n">
        <v>2618.84</v>
      </c>
      <c r="G62" s="64" t="n">
        <v>3192.2</v>
      </c>
      <c r="H62" s="64" t="n">
        <v>5405.940000000001</v>
      </c>
      <c r="I62" s="64" t="n">
        <v>3934.98</v>
      </c>
      <c r="J62" s="64" t="n">
        <v>4519.27</v>
      </c>
      <c r="K62" s="64" t="n">
        <v>2996.08</v>
      </c>
      <c r="L62" s="64" t="n">
        <v>4582.96</v>
      </c>
      <c r="M62" s="64" t="n">
        <v>2197.83</v>
      </c>
      <c r="N62" s="22">
        <f>SUM(B62:M62)</f>
        <v/>
      </c>
      <c r="O62" s="11">
        <f>SUMIF('KNL TB'!$R:$R,'KNL GROUP P&amp;L'!$A62,'KNL TB'!C:C)</f>
        <v/>
      </c>
      <c r="P62" s="11">
        <f>SUMIF('KNL TB'!$R:$R,'KNL GROUP P&amp;L'!$A62,'KNL TB'!D:D)</f>
        <v/>
      </c>
      <c r="Q62" s="11">
        <f>SUMIF('KNL TB'!$R:$R,'KNL GROUP P&amp;L'!$A62,'KNL TB'!E:E)</f>
        <v/>
      </c>
      <c r="R62" s="11">
        <f>SUMIF('KNL TB'!$R:$R,'KNL GROUP P&amp;L'!$A62,'KNL TB'!F:F)</f>
        <v/>
      </c>
      <c r="S62" s="11">
        <f>SUMIF('KNL TB'!$R:$R,'KNL GROUP P&amp;L'!$A62,'KNL TB'!G:G)</f>
        <v/>
      </c>
      <c r="T62" s="11">
        <f>SUMIF('KNL TB'!$R:$R,'KNL GROUP P&amp;L'!$A62,'KNL TB'!H:H)</f>
        <v/>
      </c>
      <c r="U62" s="11">
        <f>SUMIF('KNL TB'!$R:$R,'KNL GROUP P&amp;L'!$A62,'KNL TB'!I:I)</f>
        <v/>
      </c>
      <c r="V62" s="51">
        <f>'KNL HO P&amp;L'!V62+'ABA P&amp;L'!V62+'BK P&amp;L'!V62+'BW P&amp;L'!V62+'CED P&amp;L'!V62+'HB P&amp;L'!V62+'KIN P&amp;L'!V62+'MER P&amp;L'!V62+'SST P&amp;L'!V62+'HDN P&amp;L'!V62+'NDN P&amp;L'!V62+'SDN P&amp;L'!V62+'SALT P&amp;L'!V62+'CCL HO P&amp;L'!V62</f>
        <v/>
      </c>
      <c r="W62" s="51">
        <f>'KNL HO P&amp;L'!W62+'ABA P&amp;L'!W62+'BK P&amp;L'!W62+'BW P&amp;L'!W62+'CED P&amp;L'!W62+'HB P&amp;L'!W62+'KIN P&amp;L'!W62+'MER P&amp;L'!W62+'SST P&amp;L'!W62+'HDN P&amp;L'!W62+'NDN P&amp;L'!W62+'SDN P&amp;L'!W62+'SALT P&amp;L'!W62+'CCL HO P&amp;L'!W62</f>
        <v/>
      </c>
      <c r="X62" s="51">
        <f>'KNL HO P&amp;L'!X62+'ABA P&amp;L'!X62+'BK P&amp;L'!X62+'BW P&amp;L'!X62+'CED P&amp;L'!X62+'HB P&amp;L'!X62+'KIN P&amp;L'!X62+'MER P&amp;L'!X62+'SST P&amp;L'!X62+'HDN P&amp;L'!X62+'NDN P&amp;L'!X62+'SDN P&amp;L'!X62+'SALT P&amp;L'!X62+'CCL HO P&amp;L'!X62</f>
        <v/>
      </c>
      <c r="Y62" s="51">
        <f>'KNL HO P&amp;L'!Y62+'ABA P&amp;L'!Y62+'BK P&amp;L'!Y62+'BW P&amp;L'!Y62+'CED P&amp;L'!Y62+'HB P&amp;L'!Y62+'KIN P&amp;L'!Y62+'MER P&amp;L'!Y62+'SST P&amp;L'!Y62+'HDN P&amp;L'!Y62+'NDN P&amp;L'!Y62+'SDN P&amp;L'!Y62+'SALT P&amp;L'!Y62+'CCL HO P&amp;L'!Y62</f>
        <v/>
      </c>
      <c r="Z62" s="51">
        <f>'KNL HO P&amp;L'!Z62+'ABA P&amp;L'!Z62+'BK P&amp;L'!Z62+'BW P&amp;L'!Z62+'CED P&amp;L'!Z62+'HB P&amp;L'!Z62+'KIN P&amp;L'!Z62+'MER P&amp;L'!Z62+'SST P&amp;L'!Z62+'HDN P&amp;L'!Z62+'NDN P&amp;L'!Z62+'SDN P&amp;L'!Z62+'SALT P&amp;L'!Z62+'CCL HO P&amp;L'!Z62</f>
        <v/>
      </c>
      <c r="AA62" s="22">
        <f>SUM(O62:U62)</f>
        <v/>
      </c>
      <c r="AB62" s="22">
        <f>SUM(O62:Z62)</f>
        <v/>
      </c>
      <c r="AC62" s="51">
        <f>'KNL HO P&amp;L'!AC62+'ABA P&amp;L'!AC62+'BK P&amp;L'!AC62+'BW P&amp;L'!AC62+'CED P&amp;L'!AC62+'HB P&amp;L'!AC62+'KIN P&amp;L'!AC62+'MER P&amp;L'!AC62+'SST P&amp;L'!AC62+'HDN P&amp;L'!AC62+'NDN P&amp;L'!AC62+'SDN P&amp;L'!AC62+'SALT P&amp;L'!AC62+'CCL HO P&amp;L'!AC62</f>
        <v/>
      </c>
      <c r="AD62" s="51">
        <f>'KNL HO P&amp;L'!AD62+'ABA P&amp;L'!AD62+'BK P&amp;L'!AD62+'BW P&amp;L'!AD62+'CED P&amp;L'!AD62+'HB P&amp;L'!AD62+'KIN P&amp;L'!AD62+'MER P&amp;L'!AD62+'SST P&amp;L'!AD62+'HDN P&amp;L'!AD62+'NDN P&amp;L'!AD62+'SDN P&amp;L'!AD62+'SALT P&amp;L'!AD62+'CCL HO P&amp;L'!AD62</f>
        <v/>
      </c>
      <c r="AE62" s="51">
        <f>'KNL HO P&amp;L'!AE62+'ABA P&amp;L'!AE62+'BK P&amp;L'!AE62+'BW P&amp;L'!AE62+'CED P&amp;L'!AE62+'HB P&amp;L'!AE62+'KIN P&amp;L'!AE62+'MER P&amp;L'!AE62+'SST P&amp;L'!AE62+'HDN P&amp;L'!AE62+'NDN P&amp;L'!AE62+'SDN P&amp;L'!AE62+'SALT P&amp;L'!AE62+'CCL HO P&amp;L'!AE62</f>
        <v/>
      </c>
      <c r="AF62" s="51">
        <f>'KNL HO P&amp;L'!AF62+'ABA P&amp;L'!AF62+'BK P&amp;L'!AF62+'BW P&amp;L'!AF62+'CED P&amp;L'!AF62+'HB P&amp;L'!AF62+'KIN P&amp;L'!AF62+'MER P&amp;L'!AF62+'SST P&amp;L'!AF62+'HDN P&amp;L'!AF62+'NDN P&amp;L'!AF62+'SDN P&amp;L'!AF62+'SALT P&amp;L'!AF62+'CCL HO P&amp;L'!AF62</f>
        <v/>
      </c>
      <c r="AG62" s="51">
        <f>'KNL HO P&amp;L'!AG62+'ABA P&amp;L'!AG62+'BK P&amp;L'!AG62+'BW P&amp;L'!AG62+'CED P&amp;L'!AG62+'HB P&amp;L'!AG62+'KIN P&amp;L'!AG62+'MER P&amp;L'!AG62+'SST P&amp;L'!AG62+'HDN P&amp;L'!AG62+'NDN P&amp;L'!AG62+'SDN P&amp;L'!AG62+'SALT P&amp;L'!AG62+'CCL HO P&amp;L'!AG62</f>
        <v/>
      </c>
      <c r="AH62" s="51">
        <f>'KNL HO P&amp;L'!AH62+'ABA P&amp;L'!AH62+'BK P&amp;L'!AH62+'BW P&amp;L'!AH62+'CED P&amp;L'!AH62+'HB P&amp;L'!AH62+'KIN P&amp;L'!AH62+'MER P&amp;L'!AH62+'SST P&amp;L'!AH62+'HDN P&amp;L'!AH62+'NDN P&amp;L'!AH62+'SDN P&amp;L'!AH62+'SALT P&amp;L'!AH62+'CCL HO P&amp;L'!AH62</f>
        <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742.17</v>
      </c>
      <c r="C63" s="64" t="n">
        <v>1029.79</v>
      </c>
      <c r="D63" s="64" t="n">
        <v>1029.79</v>
      </c>
      <c r="E63" s="64" t="n">
        <v>1029.79</v>
      </c>
      <c r="F63" s="64" t="n">
        <v>1029.79</v>
      </c>
      <c r="G63" s="64" t="n">
        <v>1029.79</v>
      </c>
      <c r="H63" s="64" t="n">
        <v>1137.79</v>
      </c>
      <c r="I63" s="64" t="n">
        <v>1022.54</v>
      </c>
      <c r="J63" s="64" t="n">
        <v>1022.54</v>
      </c>
      <c r="K63" s="64" t="n">
        <v>1092.42</v>
      </c>
      <c r="L63" s="64" t="n">
        <v>1092.42</v>
      </c>
      <c r="M63" s="64" t="n">
        <v>1179.3</v>
      </c>
      <c r="N63" s="22">
        <f>SUM(B63:M63)</f>
        <v/>
      </c>
      <c r="O63" s="11">
        <f>SUMIF('KNL TB'!$R:$R,'KNL GROUP P&amp;L'!$A63,'KNL TB'!C:C)</f>
        <v/>
      </c>
      <c r="P63" s="11">
        <f>SUMIF('KNL TB'!$R:$R,'KNL GROUP P&amp;L'!$A63,'KNL TB'!D:D)</f>
        <v/>
      </c>
      <c r="Q63" s="11">
        <f>SUMIF('KNL TB'!$R:$R,'KNL GROUP P&amp;L'!$A63,'KNL TB'!E:E)</f>
        <v/>
      </c>
      <c r="R63" s="11">
        <f>SUMIF('KNL TB'!$R:$R,'KNL GROUP P&amp;L'!$A63,'KNL TB'!F:F)</f>
        <v/>
      </c>
      <c r="S63" s="11">
        <f>SUMIF('KNL TB'!$R:$R,'KNL GROUP P&amp;L'!$A63,'KNL TB'!G:G)</f>
        <v/>
      </c>
      <c r="T63" s="11">
        <f>SUMIF('KNL TB'!$R:$R,'KNL GROUP P&amp;L'!$A63,'KNL TB'!H:H)</f>
        <v/>
      </c>
      <c r="U63" s="11">
        <f>SUMIF('KNL TB'!$R:$R,'KNL GROUP P&amp;L'!$A63,'KNL TB'!I:I)</f>
        <v/>
      </c>
      <c r="V63" s="51">
        <f>'KNL HO P&amp;L'!V63+'ABA P&amp;L'!V63+'BK P&amp;L'!V63+'BW P&amp;L'!V63+'CED P&amp;L'!V63+'HB P&amp;L'!V63+'KIN P&amp;L'!V63+'MER P&amp;L'!V63+'SST P&amp;L'!V63+'HDN P&amp;L'!V63+'NDN P&amp;L'!V63+'SDN P&amp;L'!V63+'SALT P&amp;L'!V63+'CCL HO P&amp;L'!V63</f>
        <v/>
      </c>
      <c r="W63" s="51">
        <f>'KNL HO P&amp;L'!W63+'ABA P&amp;L'!W63+'BK P&amp;L'!W63+'BW P&amp;L'!W63+'CED P&amp;L'!W63+'HB P&amp;L'!W63+'KIN P&amp;L'!W63+'MER P&amp;L'!W63+'SST P&amp;L'!W63+'HDN P&amp;L'!W63+'NDN P&amp;L'!W63+'SDN P&amp;L'!W63+'SALT P&amp;L'!W63+'CCL HO P&amp;L'!W63</f>
        <v/>
      </c>
      <c r="X63" s="51">
        <f>'KNL HO P&amp;L'!X63+'ABA P&amp;L'!X63+'BK P&amp;L'!X63+'BW P&amp;L'!X63+'CED P&amp;L'!X63+'HB P&amp;L'!X63+'KIN P&amp;L'!X63+'MER P&amp;L'!X63+'SST P&amp;L'!X63+'HDN P&amp;L'!X63+'NDN P&amp;L'!X63+'SDN P&amp;L'!X63+'SALT P&amp;L'!X63+'CCL HO P&amp;L'!X63</f>
        <v/>
      </c>
      <c r="Y63" s="51">
        <f>'KNL HO P&amp;L'!Y63+'ABA P&amp;L'!Y63+'BK P&amp;L'!Y63+'BW P&amp;L'!Y63+'CED P&amp;L'!Y63+'HB P&amp;L'!Y63+'KIN P&amp;L'!Y63+'MER P&amp;L'!Y63+'SST P&amp;L'!Y63+'HDN P&amp;L'!Y63+'NDN P&amp;L'!Y63+'SDN P&amp;L'!Y63+'SALT P&amp;L'!Y63+'CCL HO P&amp;L'!Y63</f>
        <v/>
      </c>
      <c r="Z63" s="51">
        <f>'KNL HO P&amp;L'!Z63+'ABA P&amp;L'!Z63+'BK P&amp;L'!Z63+'BW P&amp;L'!Z63+'CED P&amp;L'!Z63+'HB P&amp;L'!Z63+'KIN P&amp;L'!Z63+'MER P&amp;L'!Z63+'SST P&amp;L'!Z63+'HDN P&amp;L'!Z63+'NDN P&amp;L'!Z63+'SDN P&amp;L'!Z63+'SALT P&amp;L'!Z63+'CCL HO P&amp;L'!Z63</f>
        <v/>
      </c>
      <c r="AA63" s="22">
        <f>SUM(O63:U63)</f>
        <v/>
      </c>
      <c r="AB63" s="22">
        <f>SUM(O63:Z63)</f>
        <v/>
      </c>
      <c r="AC63" s="51">
        <f>'KNL HO P&amp;L'!AC63+'ABA P&amp;L'!AC63+'BK P&amp;L'!AC63+'BW P&amp;L'!AC63+'CED P&amp;L'!AC63+'HB P&amp;L'!AC63+'KIN P&amp;L'!AC63+'MER P&amp;L'!AC63+'SST P&amp;L'!AC63+'HDN P&amp;L'!AC63+'NDN P&amp;L'!AC63+'SDN P&amp;L'!AC63+'SALT P&amp;L'!AC63+'CCL HO P&amp;L'!AC63</f>
        <v/>
      </c>
      <c r="AD63" s="51">
        <f>'KNL HO P&amp;L'!AD63+'ABA P&amp;L'!AD63+'BK P&amp;L'!AD63+'BW P&amp;L'!AD63+'CED P&amp;L'!AD63+'HB P&amp;L'!AD63+'KIN P&amp;L'!AD63+'MER P&amp;L'!AD63+'SST P&amp;L'!AD63+'HDN P&amp;L'!AD63+'NDN P&amp;L'!AD63+'SDN P&amp;L'!AD63+'SALT P&amp;L'!AD63+'CCL HO P&amp;L'!AD63</f>
        <v/>
      </c>
      <c r="AE63" s="51">
        <f>'KNL HO P&amp;L'!AE63+'ABA P&amp;L'!AE63+'BK P&amp;L'!AE63+'BW P&amp;L'!AE63+'CED P&amp;L'!AE63+'HB P&amp;L'!AE63+'KIN P&amp;L'!AE63+'MER P&amp;L'!AE63+'SST P&amp;L'!AE63+'HDN P&amp;L'!AE63+'NDN P&amp;L'!AE63+'SDN P&amp;L'!AE63+'SALT P&amp;L'!AE63+'CCL HO P&amp;L'!AE63</f>
        <v/>
      </c>
      <c r="AF63" s="51">
        <f>'KNL HO P&amp;L'!AF63+'ABA P&amp;L'!AF63+'BK P&amp;L'!AF63+'BW P&amp;L'!AF63+'CED P&amp;L'!AF63+'HB P&amp;L'!AF63+'KIN P&amp;L'!AF63+'MER P&amp;L'!AF63+'SST P&amp;L'!AF63+'HDN P&amp;L'!AF63+'NDN P&amp;L'!AF63+'SDN P&amp;L'!AF63+'SALT P&amp;L'!AF63+'CCL HO P&amp;L'!AF63</f>
        <v/>
      </c>
      <c r="AG63" s="51">
        <f>'KNL HO P&amp;L'!AG63+'ABA P&amp;L'!AG63+'BK P&amp;L'!AG63+'BW P&amp;L'!AG63+'CED P&amp;L'!AG63+'HB P&amp;L'!AG63+'KIN P&amp;L'!AG63+'MER P&amp;L'!AG63+'SST P&amp;L'!AG63+'HDN P&amp;L'!AG63+'NDN P&amp;L'!AG63+'SDN P&amp;L'!AG63+'SALT P&amp;L'!AG63+'CCL HO P&amp;L'!AG63</f>
        <v/>
      </c>
      <c r="AH63" s="51">
        <f>'KNL HO P&amp;L'!AH63+'ABA P&amp;L'!AH63+'BK P&amp;L'!AH63+'BW P&amp;L'!AH63+'CED P&amp;L'!AH63+'HB P&amp;L'!AH63+'KIN P&amp;L'!AH63+'MER P&amp;L'!AH63+'SST P&amp;L'!AH63+'HDN P&amp;L'!AH63+'NDN P&amp;L'!AH63+'SDN P&amp;L'!AH63+'SALT P&amp;L'!AH63+'CCL HO P&amp;L'!AH63</f>
        <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SUMIF('KNL TB'!$R:$R,'KNL GROUP P&amp;L'!$A64,'KNL TB'!C:C)</f>
        <v/>
      </c>
      <c r="P64" s="11">
        <f>SUMIF('KNL TB'!$R:$R,'KNL GROUP P&amp;L'!$A64,'KNL TB'!D:D)</f>
        <v/>
      </c>
      <c r="Q64" s="11">
        <f>SUMIF('KNL TB'!$R:$R,'KNL GROUP P&amp;L'!$A64,'KNL TB'!E:E)</f>
        <v/>
      </c>
      <c r="R64" s="11">
        <f>SUMIF('KNL TB'!$R:$R,'KNL GROUP P&amp;L'!$A64,'KNL TB'!F:F)</f>
        <v/>
      </c>
      <c r="S64" s="11">
        <f>SUMIF('KNL TB'!$R:$R,'KNL GROUP P&amp;L'!$A64,'KNL TB'!G:G)</f>
        <v/>
      </c>
      <c r="T64" s="11">
        <f>SUMIF('KNL TB'!$R:$R,'KNL GROUP P&amp;L'!$A64,'KNL TB'!H:H)</f>
        <v/>
      </c>
      <c r="U64" s="11">
        <f>SUMIF('KNL TB'!$R:$R,'KNL GROUP P&amp;L'!$A64,'KNL TB'!I:I)</f>
        <v/>
      </c>
      <c r="V64" s="51">
        <f>'KNL HO P&amp;L'!V64+'ABA P&amp;L'!V64+'BK P&amp;L'!V64+'BW P&amp;L'!V64+'CED P&amp;L'!V64+'HB P&amp;L'!V64+'KIN P&amp;L'!V64+'MER P&amp;L'!V64+'SST P&amp;L'!V64+'HDN P&amp;L'!V64+'NDN P&amp;L'!V64+'SDN P&amp;L'!V64+'SALT P&amp;L'!V64+'CCL HO P&amp;L'!V64</f>
        <v/>
      </c>
      <c r="W64" s="51">
        <f>'KNL HO P&amp;L'!W64+'ABA P&amp;L'!W64+'BK P&amp;L'!W64+'BW P&amp;L'!W64+'CED P&amp;L'!W64+'HB P&amp;L'!W64+'KIN P&amp;L'!W64+'MER P&amp;L'!W64+'SST P&amp;L'!W64+'HDN P&amp;L'!W64+'NDN P&amp;L'!W64+'SDN P&amp;L'!W64+'SALT P&amp;L'!W64+'CCL HO P&amp;L'!W64</f>
        <v/>
      </c>
      <c r="X64" s="51">
        <f>'KNL HO P&amp;L'!X64+'ABA P&amp;L'!X64+'BK P&amp;L'!X64+'BW P&amp;L'!X64+'CED P&amp;L'!X64+'HB P&amp;L'!X64+'KIN P&amp;L'!X64+'MER P&amp;L'!X64+'SST P&amp;L'!X64+'HDN P&amp;L'!X64+'NDN P&amp;L'!X64+'SDN P&amp;L'!X64+'SALT P&amp;L'!X64+'CCL HO P&amp;L'!X64</f>
        <v/>
      </c>
      <c r="Y64" s="51">
        <f>'KNL HO P&amp;L'!Y64+'ABA P&amp;L'!Y64+'BK P&amp;L'!Y64+'BW P&amp;L'!Y64+'CED P&amp;L'!Y64+'HB P&amp;L'!Y64+'KIN P&amp;L'!Y64+'MER P&amp;L'!Y64+'SST P&amp;L'!Y64+'HDN P&amp;L'!Y64+'NDN P&amp;L'!Y64+'SDN P&amp;L'!Y64+'SALT P&amp;L'!Y64+'CCL HO P&amp;L'!Y64</f>
        <v/>
      </c>
      <c r="Z64" s="51">
        <f>'KNL HO P&amp;L'!Z64+'ABA P&amp;L'!Z64+'BK P&amp;L'!Z64+'BW P&amp;L'!Z64+'CED P&amp;L'!Z64+'HB P&amp;L'!Z64+'KIN P&amp;L'!Z64+'MER P&amp;L'!Z64+'SST P&amp;L'!Z64+'HDN P&amp;L'!Z64+'NDN P&amp;L'!Z64+'SDN P&amp;L'!Z64+'SALT P&amp;L'!Z64+'CCL HO P&amp;L'!Z64</f>
        <v/>
      </c>
      <c r="AA64" s="22">
        <f>SUM(O64:U64)</f>
        <v/>
      </c>
      <c r="AB64" s="22">
        <f>SUM(O64:Z64)</f>
        <v/>
      </c>
      <c r="AC64" s="51">
        <f>'KNL HO P&amp;L'!AC64+'ABA P&amp;L'!AC64+'BK P&amp;L'!AC64+'BW P&amp;L'!AC64+'CED P&amp;L'!AC64+'HB P&amp;L'!AC64+'KIN P&amp;L'!AC64+'MER P&amp;L'!AC64+'SST P&amp;L'!AC64+'HDN P&amp;L'!AC64+'NDN P&amp;L'!AC64+'SDN P&amp;L'!AC64+'SALT P&amp;L'!AC64+'CCL HO P&amp;L'!AC64</f>
        <v/>
      </c>
      <c r="AD64" s="51">
        <f>'KNL HO P&amp;L'!AD64+'ABA P&amp;L'!AD64+'BK P&amp;L'!AD64+'BW P&amp;L'!AD64+'CED P&amp;L'!AD64+'HB P&amp;L'!AD64+'KIN P&amp;L'!AD64+'MER P&amp;L'!AD64+'SST P&amp;L'!AD64+'HDN P&amp;L'!AD64+'NDN P&amp;L'!AD64+'SDN P&amp;L'!AD64+'SALT P&amp;L'!AD64+'CCL HO P&amp;L'!AD64</f>
        <v/>
      </c>
      <c r="AE64" s="51">
        <f>'KNL HO P&amp;L'!AE64+'ABA P&amp;L'!AE64+'BK P&amp;L'!AE64+'BW P&amp;L'!AE64+'CED P&amp;L'!AE64+'HB P&amp;L'!AE64+'KIN P&amp;L'!AE64+'MER P&amp;L'!AE64+'SST P&amp;L'!AE64+'HDN P&amp;L'!AE64+'NDN P&amp;L'!AE64+'SDN P&amp;L'!AE64+'SALT P&amp;L'!AE64+'CCL HO P&amp;L'!AE64</f>
        <v/>
      </c>
      <c r="AF64" s="51">
        <f>'KNL HO P&amp;L'!AF64+'ABA P&amp;L'!AF64+'BK P&amp;L'!AF64+'BW P&amp;L'!AF64+'CED P&amp;L'!AF64+'HB P&amp;L'!AF64+'KIN P&amp;L'!AF64+'MER P&amp;L'!AF64+'SST P&amp;L'!AF64+'HDN P&amp;L'!AF64+'NDN P&amp;L'!AF64+'SDN P&amp;L'!AF64+'SALT P&amp;L'!AF64+'CCL HO P&amp;L'!AF64</f>
        <v/>
      </c>
      <c r="AG64" s="51">
        <f>'KNL HO P&amp;L'!AG64+'ABA P&amp;L'!AG64+'BK P&amp;L'!AG64+'BW P&amp;L'!AG64+'CED P&amp;L'!AG64+'HB P&amp;L'!AG64+'KIN P&amp;L'!AG64+'MER P&amp;L'!AG64+'SST P&amp;L'!AG64+'HDN P&amp;L'!AG64+'NDN P&amp;L'!AG64+'SDN P&amp;L'!AG64+'SALT P&amp;L'!AG64+'CCL HO P&amp;L'!AG64</f>
        <v/>
      </c>
      <c r="AH64" s="51">
        <f>'KNL HO P&amp;L'!AH64+'ABA P&amp;L'!AH64+'BK P&amp;L'!AH64+'BW P&amp;L'!AH64+'CED P&amp;L'!AH64+'HB P&amp;L'!AH64+'KIN P&amp;L'!AH64+'MER P&amp;L'!AH64+'SST P&amp;L'!AH64+'HDN P&amp;L'!AH64+'NDN P&amp;L'!AH64+'SDN P&amp;L'!AH64+'SALT P&amp;L'!AH64+'CCL HO P&amp;L'!AH64</f>
        <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10532.4</v>
      </c>
      <c r="C65" s="64" t="n">
        <v>30</v>
      </c>
      <c r="D65" s="64" t="n">
        <v>22779.6</v>
      </c>
      <c r="E65" s="64" t="n">
        <v>0</v>
      </c>
      <c r="F65" s="64" t="n">
        <v>0</v>
      </c>
      <c r="G65" s="64" t="n">
        <v>0</v>
      </c>
      <c r="H65" s="64" t="n">
        <v>0</v>
      </c>
      <c r="I65" s="64" t="n">
        <v>0</v>
      </c>
      <c r="J65" s="64" t="n">
        <v>0</v>
      </c>
      <c r="K65" s="64" t="n">
        <v>0</v>
      </c>
      <c r="L65" s="64" t="n">
        <v>0</v>
      </c>
      <c r="M65" s="64" t="n">
        <v>3504</v>
      </c>
      <c r="N65" s="22">
        <f>SUM(B65:M65)</f>
        <v/>
      </c>
      <c r="O65" s="11">
        <f>SUMIF('KNL TB'!$R:$R,'KNL GROUP P&amp;L'!$A65,'KNL TB'!C:C)</f>
        <v/>
      </c>
      <c r="P65" s="11">
        <f>SUMIF('KNL TB'!$R:$R,'KNL GROUP P&amp;L'!$A65,'KNL TB'!D:D)</f>
        <v/>
      </c>
      <c r="Q65" s="11">
        <f>SUMIF('KNL TB'!$R:$R,'KNL GROUP P&amp;L'!$A65,'KNL TB'!E:E)</f>
        <v/>
      </c>
      <c r="R65" s="11">
        <f>SUMIF('KNL TB'!$R:$R,'KNL GROUP P&amp;L'!$A65,'KNL TB'!F:F)</f>
        <v/>
      </c>
      <c r="S65" s="11">
        <f>SUMIF('KNL TB'!$R:$R,'KNL GROUP P&amp;L'!$A65,'KNL TB'!G:G)</f>
        <v/>
      </c>
      <c r="T65" s="11">
        <f>SUMIF('KNL TB'!$R:$R,'KNL GROUP P&amp;L'!$A65,'KNL TB'!H:H)</f>
        <v/>
      </c>
      <c r="U65" s="11">
        <f>SUMIF('KNL TB'!$R:$R,'KNL GROUP P&amp;L'!$A65,'KNL TB'!I:I)</f>
        <v/>
      </c>
      <c r="V65" s="51">
        <f>'KNL HO P&amp;L'!V65+'ABA P&amp;L'!V65+'BK P&amp;L'!V65+'BW P&amp;L'!V65+'CED P&amp;L'!V65+'HB P&amp;L'!V65+'KIN P&amp;L'!V65+'MER P&amp;L'!V65+'SST P&amp;L'!V65+'HDN P&amp;L'!V65+'NDN P&amp;L'!V65+'SDN P&amp;L'!V65+'SALT P&amp;L'!V65+'CCL HO P&amp;L'!V65</f>
        <v/>
      </c>
      <c r="W65" s="51">
        <f>'KNL HO P&amp;L'!W65+'ABA P&amp;L'!W65+'BK P&amp;L'!W65+'BW P&amp;L'!W65+'CED P&amp;L'!W65+'HB P&amp;L'!W65+'KIN P&amp;L'!W65+'MER P&amp;L'!W65+'SST P&amp;L'!W65+'HDN P&amp;L'!W65+'NDN P&amp;L'!W65+'SDN P&amp;L'!W65+'SALT P&amp;L'!W65+'CCL HO P&amp;L'!W65</f>
        <v/>
      </c>
      <c r="X65" s="51">
        <f>'KNL HO P&amp;L'!X65+'ABA P&amp;L'!X65+'BK P&amp;L'!X65+'BW P&amp;L'!X65+'CED P&amp;L'!X65+'HB P&amp;L'!X65+'KIN P&amp;L'!X65+'MER P&amp;L'!X65+'SST P&amp;L'!X65+'HDN P&amp;L'!X65+'NDN P&amp;L'!X65+'SDN P&amp;L'!X65+'SALT P&amp;L'!X65+'CCL HO P&amp;L'!X65</f>
        <v/>
      </c>
      <c r="Y65" s="51">
        <f>'KNL HO P&amp;L'!Y65+'ABA P&amp;L'!Y65+'BK P&amp;L'!Y65+'BW P&amp;L'!Y65+'CED P&amp;L'!Y65+'HB P&amp;L'!Y65+'KIN P&amp;L'!Y65+'MER P&amp;L'!Y65+'SST P&amp;L'!Y65+'HDN P&amp;L'!Y65+'NDN P&amp;L'!Y65+'SDN P&amp;L'!Y65+'SALT P&amp;L'!Y65+'CCL HO P&amp;L'!Y65</f>
        <v/>
      </c>
      <c r="Z65" s="51">
        <f>'KNL HO P&amp;L'!Z65+'ABA P&amp;L'!Z65+'BK P&amp;L'!Z65+'BW P&amp;L'!Z65+'CED P&amp;L'!Z65+'HB P&amp;L'!Z65+'KIN P&amp;L'!Z65+'MER P&amp;L'!Z65+'SST P&amp;L'!Z65+'HDN P&amp;L'!Z65+'NDN P&amp;L'!Z65+'SDN P&amp;L'!Z65+'SALT P&amp;L'!Z65+'CCL HO P&amp;L'!Z65</f>
        <v/>
      </c>
      <c r="AA65" s="22">
        <f>SUM(O65:U65)</f>
        <v/>
      </c>
      <c r="AB65" s="22">
        <f>SUM(O65:Z65)</f>
        <v/>
      </c>
      <c r="AC65" s="51">
        <f>'KNL HO P&amp;L'!AC65+'ABA P&amp;L'!AC65+'BK P&amp;L'!AC65+'BW P&amp;L'!AC65+'CED P&amp;L'!AC65+'HB P&amp;L'!AC65+'KIN P&amp;L'!AC65+'MER P&amp;L'!AC65+'SST P&amp;L'!AC65+'HDN P&amp;L'!AC65+'NDN P&amp;L'!AC65+'SDN P&amp;L'!AC65+'SALT P&amp;L'!AC65+'CCL HO P&amp;L'!AC65</f>
        <v/>
      </c>
      <c r="AD65" s="51">
        <f>'KNL HO P&amp;L'!AD65+'ABA P&amp;L'!AD65+'BK P&amp;L'!AD65+'BW P&amp;L'!AD65+'CED P&amp;L'!AD65+'HB P&amp;L'!AD65+'KIN P&amp;L'!AD65+'MER P&amp;L'!AD65+'SST P&amp;L'!AD65+'HDN P&amp;L'!AD65+'NDN P&amp;L'!AD65+'SDN P&amp;L'!AD65+'SALT P&amp;L'!AD65+'CCL HO P&amp;L'!AD65</f>
        <v/>
      </c>
      <c r="AE65" s="51">
        <f>'KNL HO P&amp;L'!AE65+'ABA P&amp;L'!AE65+'BK P&amp;L'!AE65+'BW P&amp;L'!AE65+'CED P&amp;L'!AE65+'HB P&amp;L'!AE65+'KIN P&amp;L'!AE65+'MER P&amp;L'!AE65+'SST P&amp;L'!AE65+'HDN P&amp;L'!AE65+'NDN P&amp;L'!AE65+'SDN P&amp;L'!AE65+'SALT P&amp;L'!AE65+'CCL HO P&amp;L'!AE65</f>
        <v/>
      </c>
      <c r="AF65" s="51">
        <f>'KNL HO P&amp;L'!AF65+'ABA P&amp;L'!AF65+'BK P&amp;L'!AF65+'BW P&amp;L'!AF65+'CED P&amp;L'!AF65+'HB P&amp;L'!AF65+'KIN P&amp;L'!AF65+'MER P&amp;L'!AF65+'SST P&amp;L'!AF65+'HDN P&amp;L'!AF65+'NDN P&amp;L'!AF65+'SDN P&amp;L'!AF65+'SALT P&amp;L'!AF65+'CCL HO P&amp;L'!AF65</f>
        <v/>
      </c>
      <c r="AG65" s="51">
        <f>'KNL HO P&amp;L'!AG65+'ABA P&amp;L'!AG65+'BK P&amp;L'!AG65+'BW P&amp;L'!AG65+'CED P&amp;L'!AG65+'HB P&amp;L'!AG65+'KIN P&amp;L'!AG65+'MER P&amp;L'!AG65+'SST P&amp;L'!AG65+'HDN P&amp;L'!AG65+'NDN P&amp;L'!AG65+'SDN P&amp;L'!AG65+'SALT P&amp;L'!AG65+'CCL HO P&amp;L'!AG65</f>
        <v/>
      </c>
      <c r="AH65" s="51">
        <f>'KNL HO P&amp;L'!AH65+'ABA P&amp;L'!AH65+'BK P&amp;L'!AH65+'BW P&amp;L'!AH65+'CED P&amp;L'!AH65+'HB P&amp;L'!AH65+'KIN P&amp;L'!AH65+'MER P&amp;L'!AH65+'SST P&amp;L'!AH65+'HDN P&amp;L'!AH65+'NDN P&amp;L'!AH65+'SDN P&amp;L'!AH65+'SALT P&amp;L'!AH65+'CCL HO P&amp;L'!AH65</f>
        <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SUMIF('KNL TB'!$R:$R,'KNL GROUP P&amp;L'!$A66,'KNL TB'!C:C)</f>
        <v/>
      </c>
      <c r="P66" s="11">
        <f>SUMIF('KNL TB'!$R:$R,'KNL GROUP P&amp;L'!$A66,'KNL TB'!D:D)</f>
        <v/>
      </c>
      <c r="Q66" s="11">
        <f>SUMIF('KNL TB'!$R:$R,'KNL GROUP P&amp;L'!$A66,'KNL TB'!E:E)</f>
        <v/>
      </c>
      <c r="R66" s="11">
        <f>SUMIF('KNL TB'!$R:$R,'KNL GROUP P&amp;L'!$A66,'KNL TB'!F:F)</f>
        <v/>
      </c>
      <c r="S66" s="11">
        <f>SUMIF('KNL TB'!$R:$R,'KNL GROUP P&amp;L'!$A66,'KNL TB'!G:G)</f>
        <v/>
      </c>
      <c r="T66" s="11">
        <f>SUMIF('KNL TB'!$R:$R,'KNL GROUP P&amp;L'!$A66,'KNL TB'!H:H)</f>
        <v/>
      </c>
      <c r="U66" s="11">
        <f>SUMIF('KNL TB'!$R:$R,'KNL GROUP P&amp;L'!$A66,'KNL TB'!I:I)</f>
        <v/>
      </c>
      <c r="V66" s="51">
        <f>'KNL HO P&amp;L'!V66+'ABA P&amp;L'!V66+'BK P&amp;L'!V66+'BW P&amp;L'!V66+'CED P&amp;L'!V66+'HB P&amp;L'!V66+'KIN P&amp;L'!V66+'MER P&amp;L'!V66+'SST P&amp;L'!V66+'HDN P&amp;L'!V66+'NDN P&amp;L'!V66+'SDN P&amp;L'!V66+'SALT P&amp;L'!V66+'CCL HO P&amp;L'!V66</f>
        <v/>
      </c>
      <c r="W66" s="51">
        <f>'KNL HO P&amp;L'!W66+'ABA P&amp;L'!W66+'BK P&amp;L'!W66+'BW P&amp;L'!W66+'CED P&amp;L'!W66+'HB P&amp;L'!W66+'KIN P&amp;L'!W66+'MER P&amp;L'!W66+'SST P&amp;L'!W66+'HDN P&amp;L'!W66+'NDN P&amp;L'!W66+'SDN P&amp;L'!W66+'SALT P&amp;L'!W66+'CCL HO P&amp;L'!W66</f>
        <v/>
      </c>
      <c r="X66" s="51">
        <f>'KNL HO P&amp;L'!X66+'ABA P&amp;L'!X66+'BK P&amp;L'!X66+'BW P&amp;L'!X66+'CED P&amp;L'!X66+'HB P&amp;L'!X66+'KIN P&amp;L'!X66+'MER P&amp;L'!X66+'SST P&amp;L'!X66+'HDN P&amp;L'!X66+'NDN P&amp;L'!X66+'SDN P&amp;L'!X66+'SALT P&amp;L'!X66+'CCL HO P&amp;L'!X66</f>
        <v/>
      </c>
      <c r="Y66" s="51">
        <f>'KNL HO P&amp;L'!Y66+'ABA P&amp;L'!Y66+'BK P&amp;L'!Y66+'BW P&amp;L'!Y66+'CED P&amp;L'!Y66+'HB P&amp;L'!Y66+'KIN P&amp;L'!Y66+'MER P&amp;L'!Y66+'SST P&amp;L'!Y66+'HDN P&amp;L'!Y66+'NDN P&amp;L'!Y66+'SDN P&amp;L'!Y66+'SALT P&amp;L'!Y66+'CCL HO P&amp;L'!Y66</f>
        <v/>
      </c>
      <c r="Z66" s="51">
        <f>'KNL HO P&amp;L'!Z66+'ABA P&amp;L'!Z66+'BK P&amp;L'!Z66+'BW P&amp;L'!Z66+'CED P&amp;L'!Z66+'HB P&amp;L'!Z66+'KIN P&amp;L'!Z66+'MER P&amp;L'!Z66+'SST P&amp;L'!Z66+'HDN P&amp;L'!Z66+'NDN P&amp;L'!Z66+'SDN P&amp;L'!Z66+'SALT P&amp;L'!Z66+'CCL HO P&amp;L'!Z66</f>
        <v/>
      </c>
      <c r="AA66" s="22">
        <f>SUM(O66:U66)</f>
        <v/>
      </c>
      <c r="AB66" s="22">
        <f>SUM(O66:Z66)</f>
        <v/>
      </c>
      <c r="AC66" s="51">
        <f>'KNL HO P&amp;L'!AC66+'ABA P&amp;L'!AC66+'BK P&amp;L'!AC66+'BW P&amp;L'!AC66+'CED P&amp;L'!AC66+'HB P&amp;L'!AC66+'KIN P&amp;L'!AC66+'MER P&amp;L'!AC66+'SST P&amp;L'!AC66+'HDN P&amp;L'!AC66+'NDN P&amp;L'!AC66+'SDN P&amp;L'!AC66+'SALT P&amp;L'!AC66+'CCL HO P&amp;L'!AC66</f>
        <v/>
      </c>
      <c r="AD66" s="51">
        <f>'KNL HO P&amp;L'!AD66+'ABA P&amp;L'!AD66+'BK P&amp;L'!AD66+'BW P&amp;L'!AD66+'CED P&amp;L'!AD66+'HB P&amp;L'!AD66+'KIN P&amp;L'!AD66+'MER P&amp;L'!AD66+'SST P&amp;L'!AD66+'HDN P&amp;L'!AD66+'NDN P&amp;L'!AD66+'SDN P&amp;L'!AD66+'SALT P&amp;L'!AD66+'CCL HO P&amp;L'!AD66</f>
        <v/>
      </c>
      <c r="AE66" s="51">
        <f>'KNL HO P&amp;L'!AE66+'ABA P&amp;L'!AE66+'BK P&amp;L'!AE66+'BW P&amp;L'!AE66+'CED P&amp;L'!AE66+'HB P&amp;L'!AE66+'KIN P&amp;L'!AE66+'MER P&amp;L'!AE66+'SST P&amp;L'!AE66+'HDN P&amp;L'!AE66+'NDN P&amp;L'!AE66+'SDN P&amp;L'!AE66+'SALT P&amp;L'!AE66+'CCL HO P&amp;L'!AE66</f>
        <v/>
      </c>
      <c r="AF66" s="51">
        <f>'KNL HO P&amp;L'!AF66+'ABA P&amp;L'!AF66+'BK P&amp;L'!AF66+'BW P&amp;L'!AF66+'CED P&amp;L'!AF66+'HB P&amp;L'!AF66+'KIN P&amp;L'!AF66+'MER P&amp;L'!AF66+'SST P&amp;L'!AF66+'HDN P&amp;L'!AF66+'NDN P&amp;L'!AF66+'SDN P&amp;L'!AF66+'SALT P&amp;L'!AF66+'CCL HO P&amp;L'!AF66</f>
        <v/>
      </c>
      <c r="AG66" s="51">
        <f>'KNL HO P&amp;L'!AG66+'ABA P&amp;L'!AG66+'BK P&amp;L'!AG66+'BW P&amp;L'!AG66+'CED P&amp;L'!AG66+'HB P&amp;L'!AG66+'KIN P&amp;L'!AG66+'MER P&amp;L'!AG66+'SST P&amp;L'!AG66+'HDN P&amp;L'!AG66+'NDN P&amp;L'!AG66+'SDN P&amp;L'!AG66+'SALT P&amp;L'!AG66+'CCL HO P&amp;L'!AG66</f>
        <v/>
      </c>
      <c r="AH66" s="51">
        <f>'KNL HO P&amp;L'!AH66+'ABA P&amp;L'!AH66+'BK P&amp;L'!AH66+'BW P&amp;L'!AH66+'CED P&amp;L'!AH66+'HB P&amp;L'!AH66+'KIN P&amp;L'!AH66+'MER P&amp;L'!AH66+'SST P&amp;L'!AH66+'HDN P&amp;L'!AH66+'NDN P&amp;L'!AH66+'SDN P&amp;L'!AH66+'SALT P&amp;L'!AH66+'CCL HO P&amp;L'!AH66</f>
        <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-4290.96</v>
      </c>
      <c r="C67" s="64" t="n">
        <v>23918.81</v>
      </c>
      <c r="D67" s="64" t="n">
        <v>6956.65</v>
      </c>
      <c r="E67" s="64" t="n">
        <v>17731.11</v>
      </c>
      <c r="F67" s="64" t="n">
        <v>12828.06</v>
      </c>
      <c r="G67" s="64" t="n">
        <v>5594.48</v>
      </c>
      <c r="H67" s="64" t="n">
        <v>5758.32</v>
      </c>
      <c r="I67" s="64" t="n">
        <v>5661.030000000001</v>
      </c>
      <c r="J67" s="64" t="n">
        <v>17475.36</v>
      </c>
      <c r="K67" s="64" t="n">
        <v>7906.360000000001</v>
      </c>
      <c r="L67" s="64" t="n">
        <v>6674.92</v>
      </c>
      <c r="M67" s="64" t="n">
        <v>5464.04</v>
      </c>
      <c r="N67" s="22">
        <f>SUM(B67:M67)</f>
        <v/>
      </c>
      <c r="O67" s="11">
        <f>SUMIF('KNL TB'!$R:$R,'KNL GROUP P&amp;L'!$A67,'KNL TB'!C:C)</f>
        <v/>
      </c>
      <c r="P67" s="11">
        <f>SUMIF('KNL TB'!$R:$R,'KNL GROUP P&amp;L'!$A67,'KNL TB'!D:D)</f>
        <v/>
      </c>
      <c r="Q67" s="11">
        <f>SUMIF('KNL TB'!$R:$R,'KNL GROUP P&amp;L'!$A67,'KNL TB'!E:E)</f>
        <v/>
      </c>
      <c r="R67" s="11">
        <f>SUMIF('KNL TB'!$R:$R,'KNL GROUP P&amp;L'!$A67,'KNL TB'!F:F)</f>
        <v/>
      </c>
      <c r="S67" s="11">
        <f>SUMIF('KNL TB'!$R:$R,'KNL GROUP P&amp;L'!$A67,'KNL TB'!G:G)</f>
        <v/>
      </c>
      <c r="T67" s="11">
        <f>SUMIF('KNL TB'!$R:$R,'KNL GROUP P&amp;L'!$A67,'KNL TB'!H:H)</f>
        <v/>
      </c>
      <c r="U67" s="11">
        <f>SUMIF('KNL TB'!$R:$R,'KNL GROUP P&amp;L'!$A67,'KNL TB'!I:I)</f>
        <v/>
      </c>
      <c r="V67" s="51">
        <f>'KNL HO P&amp;L'!V67+'ABA P&amp;L'!V67+'BK P&amp;L'!V67+'BW P&amp;L'!V67+'CED P&amp;L'!V67+'HB P&amp;L'!V67+'KIN P&amp;L'!V67+'MER P&amp;L'!V67+'SST P&amp;L'!V67+'HDN P&amp;L'!V67+'NDN P&amp;L'!V67+'SDN P&amp;L'!V67+'SALT P&amp;L'!V67+'CCL HO P&amp;L'!V67</f>
        <v/>
      </c>
      <c r="W67" s="51">
        <f>'KNL HO P&amp;L'!W67+'ABA P&amp;L'!W67+'BK P&amp;L'!W67+'BW P&amp;L'!W67+'CED P&amp;L'!W67+'HB P&amp;L'!W67+'KIN P&amp;L'!W67+'MER P&amp;L'!W67+'SST P&amp;L'!W67+'HDN P&amp;L'!W67+'NDN P&amp;L'!W67+'SDN P&amp;L'!W67+'SALT P&amp;L'!W67+'CCL HO P&amp;L'!W67</f>
        <v/>
      </c>
      <c r="X67" s="51">
        <f>'KNL HO P&amp;L'!X67+'ABA P&amp;L'!X67+'BK P&amp;L'!X67+'BW P&amp;L'!X67+'CED P&amp;L'!X67+'HB P&amp;L'!X67+'KIN P&amp;L'!X67+'MER P&amp;L'!X67+'SST P&amp;L'!X67+'HDN P&amp;L'!X67+'NDN P&amp;L'!X67+'SDN P&amp;L'!X67+'SALT P&amp;L'!X67+'CCL HO P&amp;L'!X67</f>
        <v/>
      </c>
      <c r="Y67" s="51">
        <f>'KNL HO P&amp;L'!Y67+'ABA P&amp;L'!Y67+'BK P&amp;L'!Y67+'BW P&amp;L'!Y67+'CED P&amp;L'!Y67+'HB P&amp;L'!Y67+'KIN P&amp;L'!Y67+'MER P&amp;L'!Y67+'SST P&amp;L'!Y67+'HDN P&amp;L'!Y67+'NDN P&amp;L'!Y67+'SDN P&amp;L'!Y67+'SALT P&amp;L'!Y67+'CCL HO P&amp;L'!Y67</f>
        <v/>
      </c>
      <c r="Z67" s="51">
        <f>'KNL HO P&amp;L'!Z67+'ABA P&amp;L'!Z67+'BK P&amp;L'!Z67+'BW P&amp;L'!Z67+'CED P&amp;L'!Z67+'HB P&amp;L'!Z67+'KIN P&amp;L'!Z67+'MER P&amp;L'!Z67+'SST P&amp;L'!Z67+'HDN P&amp;L'!Z67+'NDN P&amp;L'!Z67+'SDN P&amp;L'!Z67+'SALT P&amp;L'!Z67+'CCL HO P&amp;L'!Z67</f>
        <v/>
      </c>
      <c r="AA67" s="22">
        <f>SUM(O67:U67)</f>
        <v/>
      </c>
      <c r="AB67" s="22">
        <f>SUM(O67:Z67)</f>
        <v/>
      </c>
      <c r="AC67" s="51">
        <f>'KNL HO P&amp;L'!AC67+'ABA P&amp;L'!AC67+'BK P&amp;L'!AC67+'BW P&amp;L'!AC67+'CED P&amp;L'!AC67+'HB P&amp;L'!AC67+'KIN P&amp;L'!AC67+'MER P&amp;L'!AC67+'SST P&amp;L'!AC67+'HDN P&amp;L'!AC67+'NDN P&amp;L'!AC67+'SDN P&amp;L'!AC67+'SALT P&amp;L'!AC67+'CCL HO P&amp;L'!AC67</f>
        <v/>
      </c>
      <c r="AD67" s="51">
        <f>'KNL HO P&amp;L'!AD67+'ABA P&amp;L'!AD67+'BK P&amp;L'!AD67+'BW P&amp;L'!AD67+'CED P&amp;L'!AD67+'HB P&amp;L'!AD67+'KIN P&amp;L'!AD67+'MER P&amp;L'!AD67+'SST P&amp;L'!AD67+'HDN P&amp;L'!AD67+'NDN P&amp;L'!AD67+'SDN P&amp;L'!AD67+'SALT P&amp;L'!AD67+'CCL HO P&amp;L'!AD67</f>
        <v/>
      </c>
      <c r="AE67" s="51">
        <f>'KNL HO P&amp;L'!AE67+'ABA P&amp;L'!AE67+'BK P&amp;L'!AE67+'BW P&amp;L'!AE67+'CED P&amp;L'!AE67+'HB P&amp;L'!AE67+'KIN P&amp;L'!AE67+'MER P&amp;L'!AE67+'SST P&amp;L'!AE67+'HDN P&amp;L'!AE67+'NDN P&amp;L'!AE67+'SDN P&amp;L'!AE67+'SALT P&amp;L'!AE67+'CCL HO P&amp;L'!AE67</f>
        <v/>
      </c>
      <c r="AF67" s="51">
        <f>'KNL HO P&amp;L'!AF67+'ABA P&amp;L'!AF67+'BK P&amp;L'!AF67+'BW P&amp;L'!AF67+'CED P&amp;L'!AF67+'HB P&amp;L'!AF67+'KIN P&amp;L'!AF67+'MER P&amp;L'!AF67+'SST P&amp;L'!AF67+'HDN P&amp;L'!AF67+'NDN P&amp;L'!AF67+'SDN P&amp;L'!AF67+'SALT P&amp;L'!AF67+'CCL HO P&amp;L'!AF67</f>
        <v/>
      </c>
      <c r="AG67" s="51">
        <f>'KNL HO P&amp;L'!AG67+'ABA P&amp;L'!AG67+'BK P&amp;L'!AG67+'BW P&amp;L'!AG67+'CED P&amp;L'!AG67+'HB P&amp;L'!AG67+'KIN P&amp;L'!AG67+'MER P&amp;L'!AG67+'SST P&amp;L'!AG67+'HDN P&amp;L'!AG67+'NDN P&amp;L'!AG67+'SDN P&amp;L'!AG67+'SALT P&amp;L'!AG67+'CCL HO P&amp;L'!AG67</f>
        <v/>
      </c>
      <c r="AH67" s="51">
        <f>'KNL HO P&amp;L'!AH67+'ABA P&amp;L'!AH67+'BK P&amp;L'!AH67+'BW P&amp;L'!AH67+'CED P&amp;L'!AH67+'HB P&amp;L'!AH67+'KIN P&amp;L'!AH67+'MER P&amp;L'!AH67+'SST P&amp;L'!AH67+'HDN P&amp;L'!AH67+'NDN P&amp;L'!AH67+'SDN P&amp;L'!AH67+'SALT P&amp;L'!AH67+'CCL HO P&amp;L'!AH67</f>
        <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147.7</v>
      </c>
      <c r="C68" s="64" t="n">
        <v>172.2</v>
      </c>
      <c r="D68" s="64" t="n">
        <v>142.8</v>
      </c>
      <c r="E68" s="64" t="n">
        <v>191.45</v>
      </c>
      <c r="F68" s="64" t="n">
        <v>176.1</v>
      </c>
      <c r="G68" s="64" t="n">
        <v>144.45</v>
      </c>
      <c r="H68" s="64" t="n">
        <v>180.25</v>
      </c>
      <c r="I68" s="64" t="n">
        <v>154.35</v>
      </c>
      <c r="J68" s="64" t="n">
        <v>130.55</v>
      </c>
      <c r="K68" s="64" t="n">
        <v>140.7</v>
      </c>
      <c r="L68" s="64" t="n">
        <v>105.7</v>
      </c>
      <c r="M68" s="64" t="n">
        <v>156.45</v>
      </c>
      <c r="N68" s="22">
        <f>SUM(B68:M68)</f>
        <v/>
      </c>
      <c r="O68" s="11">
        <f>SUMIF('KNL TB'!$R:$R,'KNL GROUP P&amp;L'!$A68,'KNL TB'!C:C)</f>
        <v/>
      </c>
      <c r="P68" s="11">
        <f>SUMIF('KNL TB'!$R:$R,'KNL GROUP P&amp;L'!$A68,'KNL TB'!D:D)</f>
        <v/>
      </c>
      <c r="Q68" s="11">
        <f>SUMIF('KNL TB'!$R:$R,'KNL GROUP P&amp;L'!$A68,'KNL TB'!E:E)</f>
        <v/>
      </c>
      <c r="R68" s="11">
        <f>SUMIF('KNL TB'!$R:$R,'KNL GROUP P&amp;L'!$A68,'KNL TB'!F:F)</f>
        <v/>
      </c>
      <c r="S68" s="11">
        <f>SUMIF('KNL TB'!$R:$R,'KNL GROUP P&amp;L'!$A68,'KNL TB'!G:G)</f>
        <v/>
      </c>
      <c r="T68" s="11">
        <f>SUMIF('KNL TB'!$R:$R,'KNL GROUP P&amp;L'!$A68,'KNL TB'!H:H)</f>
        <v/>
      </c>
      <c r="U68" s="11">
        <f>SUMIF('KNL TB'!$R:$R,'KNL GROUP P&amp;L'!$A68,'KNL TB'!I:I)</f>
        <v/>
      </c>
      <c r="V68" s="51">
        <f>'KNL HO P&amp;L'!V68+'ABA P&amp;L'!V68+'BK P&amp;L'!V68+'BW P&amp;L'!V68+'CED P&amp;L'!V68+'HB P&amp;L'!V68+'KIN P&amp;L'!V68+'MER P&amp;L'!V68+'SST P&amp;L'!V68+'HDN P&amp;L'!V68+'NDN P&amp;L'!V68+'SDN P&amp;L'!V68+'SALT P&amp;L'!V68+'CCL HO P&amp;L'!V68</f>
        <v/>
      </c>
      <c r="W68" s="51">
        <f>'KNL HO P&amp;L'!W68+'ABA P&amp;L'!W68+'BK P&amp;L'!W68+'BW P&amp;L'!W68+'CED P&amp;L'!W68+'HB P&amp;L'!W68+'KIN P&amp;L'!W68+'MER P&amp;L'!W68+'SST P&amp;L'!W68+'HDN P&amp;L'!W68+'NDN P&amp;L'!W68+'SDN P&amp;L'!W68+'SALT P&amp;L'!W68+'CCL HO P&amp;L'!W68</f>
        <v/>
      </c>
      <c r="X68" s="51">
        <f>'KNL HO P&amp;L'!X68+'ABA P&amp;L'!X68+'BK P&amp;L'!X68+'BW P&amp;L'!X68+'CED P&amp;L'!X68+'HB P&amp;L'!X68+'KIN P&amp;L'!X68+'MER P&amp;L'!X68+'SST P&amp;L'!X68+'HDN P&amp;L'!X68+'NDN P&amp;L'!X68+'SDN P&amp;L'!X68+'SALT P&amp;L'!X68+'CCL HO P&amp;L'!X68</f>
        <v/>
      </c>
      <c r="Y68" s="51">
        <f>'KNL HO P&amp;L'!Y68+'ABA P&amp;L'!Y68+'BK P&amp;L'!Y68+'BW P&amp;L'!Y68+'CED P&amp;L'!Y68+'HB P&amp;L'!Y68+'KIN P&amp;L'!Y68+'MER P&amp;L'!Y68+'SST P&amp;L'!Y68+'HDN P&amp;L'!Y68+'NDN P&amp;L'!Y68+'SDN P&amp;L'!Y68+'SALT P&amp;L'!Y68+'CCL HO P&amp;L'!Y68</f>
        <v/>
      </c>
      <c r="Z68" s="51">
        <f>'KNL HO P&amp;L'!Z68+'ABA P&amp;L'!Z68+'BK P&amp;L'!Z68+'BW P&amp;L'!Z68+'CED P&amp;L'!Z68+'HB P&amp;L'!Z68+'KIN P&amp;L'!Z68+'MER P&amp;L'!Z68+'SST P&amp;L'!Z68+'HDN P&amp;L'!Z68+'NDN P&amp;L'!Z68+'SDN P&amp;L'!Z68+'SALT P&amp;L'!Z68+'CCL HO P&amp;L'!Z68</f>
        <v/>
      </c>
      <c r="AA68" s="22">
        <f>SUM(O68:U68)</f>
        <v/>
      </c>
      <c r="AB68" s="22">
        <f>SUM(O68:Z68)</f>
        <v/>
      </c>
      <c r="AC68" s="51">
        <f>'KNL HO P&amp;L'!AC68+'ABA P&amp;L'!AC68+'BK P&amp;L'!AC68+'BW P&amp;L'!AC68+'CED P&amp;L'!AC68+'HB P&amp;L'!AC68+'KIN P&amp;L'!AC68+'MER P&amp;L'!AC68+'SST P&amp;L'!AC68+'HDN P&amp;L'!AC68+'NDN P&amp;L'!AC68+'SDN P&amp;L'!AC68+'SALT P&amp;L'!AC68+'CCL HO P&amp;L'!AC68</f>
        <v/>
      </c>
      <c r="AD68" s="51">
        <f>'KNL HO P&amp;L'!AD68+'ABA P&amp;L'!AD68+'BK P&amp;L'!AD68+'BW P&amp;L'!AD68+'CED P&amp;L'!AD68+'HB P&amp;L'!AD68+'KIN P&amp;L'!AD68+'MER P&amp;L'!AD68+'SST P&amp;L'!AD68+'HDN P&amp;L'!AD68+'NDN P&amp;L'!AD68+'SDN P&amp;L'!AD68+'SALT P&amp;L'!AD68+'CCL HO P&amp;L'!AD68</f>
        <v/>
      </c>
      <c r="AE68" s="51">
        <f>'KNL HO P&amp;L'!AE68+'ABA P&amp;L'!AE68+'BK P&amp;L'!AE68+'BW P&amp;L'!AE68+'CED P&amp;L'!AE68+'HB P&amp;L'!AE68+'KIN P&amp;L'!AE68+'MER P&amp;L'!AE68+'SST P&amp;L'!AE68+'HDN P&amp;L'!AE68+'NDN P&amp;L'!AE68+'SDN P&amp;L'!AE68+'SALT P&amp;L'!AE68+'CCL HO P&amp;L'!AE68</f>
        <v/>
      </c>
      <c r="AF68" s="51">
        <f>'KNL HO P&amp;L'!AF68+'ABA P&amp;L'!AF68+'BK P&amp;L'!AF68+'BW P&amp;L'!AF68+'CED P&amp;L'!AF68+'HB P&amp;L'!AF68+'KIN P&amp;L'!AF68+'MER P&amp;L'!AF68+'SST P&amp;L'!AF68+'HDN P&amp;L'!AF68+'NDN P&amp;L'!AF68+'SDN P&amp;L'!AF68+'SALT P&amp;L'!AF68+'CCL HO P&amp;L'!AF68</f>
        <v/>
      </c>
      <c r="AG68" s="51">
        <f>'KNL HO P&amp;L'!AG68+'ABA P&amp;L'!AG68+'BK P&amp;L'!AG68+'BW P&amp;L'!AG68+'CED P&amp;L'!AG68+'HB P&amp;L'!AG68+'KIN P&amp;L'!AG68+'MER P&amp;L'!AG68+'SST P&amp;L'!AG68+'HDN P&amp;L'!AG68+'NDN P&amp;L'!AG68+'SDN P&amp;L'!AG68+'SALT P&amp;L'!AG68+'CCL HO P&amp;L'!AG68</f>
        <v/>
      </c>
      <c r="AH68" s="51">
        <f>'KNL HO P&amp;L'!AH68+'ABA P&amp;L'!AH68+'BK P&amp;L'!AH68+'BW P&amp;L'!AH68+'CED P&amp;L'!AH68+'HB P&amp;L'!AH68+'KIN P&amp;L'!AH68+'MER P&amp;L'!AH68+'SST P&amp;L'!AH68+'HDN P&amp;L'!AH68+'NDN P&amp;L'!AH68+'SDN P&amp;L'!AH68+'SALT P&amp;L'!AH68+'CCL HO P&amp;L'!AH68</f>
        <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107471.67</v>
      </c>
      <c r="C69" s="65" t="n">
        <v>130122.9</v>
      </c>
      <c r="D69" s="65" t="n">
        <v>135341.87</v>
      </c>
      <c r="E69" s="65" t="n">
        <v>182876.46</v>
      </c>
      <c r="F69" s="65" t="n">
        <v>116733.42</v>
      </c>
      <c r="G69" s="65" t="n">
        <v>131453.82</v>
      </c>
      <c r="H69" s="65" t="n">
        <v>132354.41</v>
      </c>
      <c r="I69" s="65" t="n">
        <v>148600.93</v>
      </c>
      <c r="J69" s="65" t="n">
        <v>205778.13</v>
      </c>
      <c r="K69" s="65" t="n">
        <v>136297.48</v>
      </c>
      <c r="L69" s="65" t="n">
        <v>147081.56</v>
      </c>
      <c r="M69" s="65" t="n">
        <v>465568.52</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SUM(O69:U69)</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88353.89000000001</v>
      </c>
      <c r="C70" s="18" t="n">
        <v>78802.80999999998</v>
      </c>
      <c r="D70" s="18" t="n">
        <v>182746.0300000001</v>
      </c>
      <c r="E70" s="18" t="n">
        <v>30426.82999999984</v>
      </c>
      <c r="F70" s="18" t="n">
        <v>36776.22000000004</v>
      </c>
      <c r="G70" s="18" t="n">
        <v>103492.8899999998</v>
      </c>
      <c r="H70" s="18" t="n">
        <v>277769.38</v>
      </c>
      <c r="I70" s="18" t="n">
        <v>-46820.61000000019</v>
      </c>
      <c r="J70" s="18" t="n">
        <v>-104614.38</v>
      </c>
      <c r="K70" s="18" t="n">
        <v>-9507.549999999959</v>
      </c>
      <c r="L70" s="18" t="n">
        <v>108861.43</v>
      </c>
      <c r="M70" s="18" t="n">
        <v>-93122.70000000007</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SUM(O70:Z70)</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8" t="n"/>
      <c r="B71" s="35" t="n"/>
      <c r="C71" s="35" t="n"/>
      <c r="D71" s="35" t="n"/>
      <c r="E71" s="35" t="n"/>
      <c r="F71" s="35" t="n"/>
      <c r="G71" s="35" t="n"/>
      <c r="H71" s="35" t="n"/>
      <c r="I71" s="35" t="n"/>
      <c r="J71" s="35" t="n"/>
      <c r="K71" s="35" t="n"/>
      <c r="L71" s="35" t="n"/>
      <c r="M71" s="35" t="n"/>
      <c r="N71" s="35" t="n"/>
      <c r="O71" s="35" t="n"/>
      <c r="P71" s="35" t="n"/>
      <c r="Q71" s="35" t="n"/>
      <c r="R71" s="35" t="n"/>
      <c r="S71" s="35" t="n"/>
      <c r="T71" s="35" t="n"/>
      <c r="U71" s="35" t="n"/>
      <c r="V71" s="35" t="n"/>
      <c r="W71" s="35" t="n"/>
      <c r="X71" s="35" t="n"/>
      <c r="Y71" s="35" t="n"/>
      <c r="Z71" s="35" t="n"/>
      <c r="AA71" s="35" t="n"/>
      <c r="AB71" s="35" t="n"/>
      <c r="AC71" s="35" t="n"/>
      <c r="AD71" s="35" t="n"/>
      <c r="AE71" s="35" t="n"/>
      <c r="AF71" s="35" t="n"/>
      <c r="AG71" s="35" t="n"/>
      <c r="AH71" s="35" t="n"/>
      <c r="AJ71" s="35" t="n"/>
      <c r="AK71" s="35" t="n"/>
      <c r="AL71" s="35" t="n"/>
      <c r="AM71" s="35" t="n"/>
      <c r="AN71" s="35" t="n"/>
      <c r="AO71" s="35" t="n"/>
      <c r="AP71" s="35" t="n"/>
    </row>
    <row r="72">
      <c r="A72" s="8"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c r="AA72" s="35" t="n"/>
      <c r="AB72" s="35" t="n"/>
      <c r="AC72" s="35" t="n"/>
      <c r="AD72" s="35" t="n"/>
      <c r="AE72" s="35" t="n"/>
      <c r="AF72" s="35" t="n"/>
      <c r="AG72" s="35" t="n"/>
      <c r="AH72" s="35" t="n"/>
      <c r="AJ72" s="35" t="n"/>
      <c r="AK72" s="35" t="n"/>
      <c r="AL72" s="35" t="n"/>
      <c r="AM72" s="35" t="n"/>
      <c r="AN72" s="35" t="n"/>
      <c r="AO72" s="35" t="n"/>
      <c r="AP72" s="35" t="n"/>
    </row>
    <row r="73">
      <c r="A73" s="8" t="inlineStr">
        <is>
          <t>Borrowing Costs</t>
        </is>
      </c>
      <c r="B73" s="35" t="n"/>
      <c r="C73" s="35" t="n"/>
      <c r="D73" s="35" t="n"/>
      <c r="E73" s="35" t="n"/>
      <c r="F73" s="35" t="n"/>
      <c r="G73" s="35" t="n"/>
      <c r="H73" s="35" t="n"/>
      <c r="I73" s="35" t="n"/>
      <c r="J73" s="35" t="n"/>
      <c r="K73" s="35" t="n"/>
      <c r="L73" s="35" t="n"/>
      <c r="M73" s="35" t="n"/>
      <c r="N73" s="35" t="n"/>
      <c r="O73" s="35" t="n">
        <v>0</v>
      </c>
      <c r="P73" s="35" t="n">
        <v>0</v>
      </c>
      <c r="Q73" s="35" t="n">
        <v>0</v>
      </c>
      <c r="R73" s="35" t="n">
        <v>0</v>
      </c>
      <c r="S73" s="35" t="n">
        <v>0</v>
      </c>
      <c r="T73" s="35" t="n">
        <v>0</v>
      </c>
      <c r="U73" s="35" t="n"/>
      <c r="V73" s="35" t="n"/>
      <c r="W73" s="35" t="n"/>
      <c r="X73" s="35" t="n"/>
      <c r="Y73" s="35" t="n"/>
      <c r="Z73" s="35" t="n"/>
      <c r="AA73" s="35" t="n"/>
      <c r="AB73" s="4" t="n">
        <v>0</v>
      </c>
      <c r="AC73" s="35" t="n"/>
      <c r="AD73" s="35" t="n"/>
      <c r="AE73" s="35" t="n"/>
      <c r="AF73" s="35" t="n"/>
      <c r="AG73" s="35" t="n"/>
      <c r="AH73" s="35" t="n"/>
      <c r="AI73" s="82" t="n"/>
      <c r="AJ73" s="332" t="inlineStr">
        <is>
          <t>Model assumptions 2027:</t>
        </is>
      </c>
      <c r="AN73" s="35" t="n"/>
      <c r="AO73" s="35" t="n"/>
      <c r="AP73" s="35" t="n"/>
    </row>
    <row r="74">
      <c r="A74" s="8" t="inlineStr">
        <is>
          <t>Depreciation</t>
        </is>
      </c>
      <c r="B74" s="35" t="n"/>
      <c r="C74" s="35" t="n"/>
      <c r="D74" s="35" t="n"/>
      <c r="E74" s="35" t="n"/>
      <c r="F74" s="35" t="n"/>
      <c r="G74" s="35" t="n"/>
      <c r="H74" s="35" t="n"/>
      <c r="I74" s="35" t="n"/>
      <c r="J74" s="35" t="n"/>
      <c r="K74" s="35" t="n"/>
      <c r="L74" s="35" t="n"/>
      <c r="M74" s="35" t="n"/>
      <c r="N74" s="35" t="n"/>
      <c r="O74" s="35" t="n">
        <v>8051.111178882552</v>
      </c>
      <c r="P74" s="35" t="n">
        <v>8051.111178882552</v>
      </c>
      <c r="Q74" s="35" t="n">
        <v>8075.111178882552</v>
      </c>
      <c r="R74" s="35" t="n">
        <v>8155.761345549219</v>
      </c>
      <c r="S74" s="35" t="n">
        <v>8145.861345549219</v>
      </c>
      <c r="T74" s="35" t="n">
        <v>8182.861345549219</v>
      </c>
      <c r="U74" s="35" t="n">
        <v>8182.861345549219</v>
      </c>
      <c r="V74" s="35" t="n">
        <v>8206.081345549219</v>
      </c>
      <c r="W74" s="35" t="n">
        <v>8142.521345549219</v>
      </c>
      <c r="X74" s="35" t="n">
        <v>9861.627595549218</v>
      </c>
      <c r="Y74" s="35" t="n">
        <v>9834.227595549219</v>
      </c>
      <c r="Z74" s="35" t="n">
        <v>9834.227595549219</v>
      </c>
      <c r="AA74" s="35" t="n"/>
      <c r="AB74" s="35">
        <f>SUM(O74:Z74)</f>
        <v/>
      </c>
      <c r="AC74" s="35" t="n"/>
      <c r="AD74" s="35" t="n"/>
      <c r="AE74" s="35" t="n"/>
      <c r="AF74" s="35" t="n"/>
      <c r="AG74" s="35" t="n"/>
      <c r="AH74" s="35" t="n"/>
      <c r="AI74" s="82" t="n"/>
      <c r="AJ74" t="inlineStr">
        <is>
          <t>Salary Uplift</t>
        </is>
      </c>
      <c r="AL74" s="446" t="n">
        <v>0.05</v>
      </c>
      <c r="AM74" s="331">
        <f>1+AL74</f>
        <v/>
      </c>
      <c r="AN74" s="35" t="n"/>
      <c r="AO74" s="35" t="n"/>
      <c r="AP74" s="35" t="n"/>
    </row>
    <row r="75">
      <c r="A75" s="8" t="inlineStr">
        <is>
          <t>Amortisation</t>
        </is>
      </c>
      <c r="B75" s="35" t="n"/>
      <c r="C75" s="35" t="n"/>
      <c r="D75" s="35" t="n"/>
      <c r="E75" s="35" t="n"/>
      <c r="F75" s="35" t="n"/>
      <c r="G75" s="35" t="n"/>
      <c r="H75" s="35" t="n"/>
      <c r="I75" s="35" t="n"/>
      <c r="J75" s="35" t="n"/>
      <c r="K75" s="35" t="n"/>
      <c r="L75" s="35" t="n"/>
      <c r="M75" s="35" t="n"/>
      <c r="N75" s="35" t="n"/>
      <c r="O75" s="35" t="n">
        <v>0</v>
      </c>
      <c r="P75" s="35" t="n">
        <v>0</v>
      </c>
      <c r="Q75" s="35" t="n">
        <v>0</v>
      </c>
      <c r="R75" s="35" t="n">
        <v>0</v>
      </c>
      <c r="S75" s="35" t="n">
        <v>0</v>
      </c>
      <c r="T75" s="35" t="n">
        <v>0</v>
      </c>
      <c r="U75" s="35" t="n"/>
      <c r="V75" s="35" t="n"/>
      <c r="W75" s="35" t="n"/>
      <c r="X75" s="35" t="n"/>
      <c r="Y75" s="35" t="n"/>
      <c r="Z75" s="35" t="n"/>
      <c r="AA75" s="35" t="n"/>
      <c r="AB75" s="35">
        <f>SUM(O75:Z75)</f>
        <v/>
      </c>
      <c r="AC75" s="35" t="n"/>
      <c r="AD75" s="35" t="n"/>
      <c r="AE75" s="35" t="n"/>
      <c r="AF75" s="35" t="n"/>
      <c r="AG75" s="35" t="n"/>
      <c r="AH75" s="35" t="n"/>
      <c r="AI75" s="82" t="n"/>
      <c r="AJ75" t="inlineStr">
        <is>
          <t>Fee uplift</t>
        </is>
      </c>
      <c r="AL75" s="446" t="n">
        <v>0.07000000000000001</v>
      </c>
      <c r="AM75" s="331">
        <f>AL75+1</f>
        <v/>
      </c>
      <c r="AN75" s="35" t="n"/>
      <c r="AO75" s="35" t="n"/>
      <c r="AP75" s="35" t="n"/>
    </row>
    <row r="76">
      <c r="A76" s="8" t="inlineStr">
        <is>
          <t>Profit Before Tax</t>
        </is>
      </c>
      <c r="B76" s="35" t="n"/>
      <c r="C76" s="35" t="n"/>
      <c r="D76" s="35" t="n"/>
      <c r="E76" s="35" t="n"/>
      <c r="F76" s="35" t="n"/>
      <c r="G76" s="35" t="n"/>
      <c r="H76" s="35" t="n"/>
      <c r="I76" s="35" t="n"/>
      <c r="J76" s="35" t="n"/>
      <c r="K76" s="35" t="n"/>
      <c r="L76" s="35" t="n"/>
      <c r="M76" s="35" t="n"/>
      <c r="N76" s="35" t="n"/>
      <c r="O76" s="35">
        <f>O70-O74</f>
        <v/>
      </c>
      <c r="P76" s="35">
        <f>P70-P74</f>
        <v/>
      </c>
      <c r="Q76" s="35">
        <f>Q70-Q74</f>
        <v/>
      </c>
      <c r="R76" s="35">
        <f>R70-R74</f>
        <v/>
      </c>
      <c r="S76" s="35">
        <f>S70-S74</f>
        <v/>
      </c>
      <c r="T76" s="35">
        <f>T70-T74</f>
        <v/>
      </c>
      <c r="U76" s="35">
        <f>U70-U74</f>
        <v/>
      </c>
      <c r="V76" s="35">
        <f>V70-V74</f>
        <v/>
      </c>
      <c r="W76" s="35">
        <f>W70-W74</f>
        <v/>
      </c>
      <c r="X76" s="35">
        <f>X70-X74</f>
        <v/>
      </c>
      <c r="Y76" s="35">
        <f>Y70-Y74</f>
        <v/>
      </c>
      <c r="Z76" s="35">
        <f>Z70-Z74</f>
        <v/>
      </c>
      <c r="AA76" s="35" t="n"/>
      <c r="AB76" s="35">
        <f>SUM(O76:Z76)</f>
        <v/>
      </c>
      <c r="AC76" s="35" t="n"/>
      <c r="AD76" s="35" t="n"/>
      <c r="AE76" s="35" t="n"/>
      <c r="AF76" s="35" t="n"/>
      <c r="AG76" s="35" t="n"/>
      <c r="AH76" s="35" t="n"/>
      <c r="AI76" s="82" t="n"/>
      <c r="AJ76" t="inlineStr">
        <is>
          <t>Monthly volume growth</t>
        </is>
      </c>
      <c r="AL76" s="446" t="n">
        <v>0.01</v>
      </c>
      <c r="AM76" s="331">
        <f>AL76+1</f>
        <v/>
      </c>
      <c r="AN76" s="35" t="n"/>
      <c r="AO76" s="35" t="n"/>
      <c r="AP76" s="35" t="n"/>
    </row>
    <row r="77" ht="15.75" customHeight="1" s="393" thickBot="1">
      <c r="A77" s="200" t="inlineStr">
        <is>
          <t>Corp Tax Due</t>
        </is>
      </c>
      <c r="B77" s="199" t="n"/>
      <c r="C77" s="199" t="n"/>
      <c r="D77" s="199" t="n"/>
      <c r="E77" s="199" t="n"/>
      <c r="F77" s="199" t="n"/>
      <c r="G77" s="199" t="n"/>
      <c r="H77" s="199"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SUM(O77:Z77)</f>
        <v/>
      </c>
      <c r="AC77" s="199" t="n"/>
      <c r="AD77" s="199" t="n"/>
      <c r="AE77" s="199" t="n"/>
      <c r="AF77" s="199" t="n"/>
      <c r="AG77" s="199" t="n"/>
      <c r="AH77" s="199" t="n"/>
      <c r="AI77" s="82" t="n"/>
      <c r="AJ77" t="inlineStr">
        <is>
          <t>Easter fallback</t>
        </is>
      </c>
      <c r="AL77" s="446" t="n">
        <v>0.04</v>
      </c>
      <c r="AM77" s="331">
        <f>AL77+1</f>
        <v/>
      </c>
      <c r="AN77" s="35" t="n"/>
      <c r="AO77" s="35" t="n"/>
      <c r="AP77" s="35" t="n"/>
    </row>
    <row r="78" ht="15.75" customHeight="1" s="393" thickTop="1">
      <c r="A78" s="8"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5" t="n"/>
      <c r="AA78" s="35" t="n"/>
      <c r="AB78" s="35" t="n"/>
      <c r="AC78" s="35" t="n"/>
      <c r="AD78" s="35" t="n"/>
      <c r="AE78" s="35" t="n"/>
      <c r="AF78" s="35" t="n"/>
      <c r="AG78" s="35" t="n"/>
      <c r="AH78" s="35" t="n"/>
      <c r="AJ78" t="inlineStr">
        <is>
          <t>Inflation</t>
        </is>
      </c>
      <c r="AL78" s="446" t="n">
        <v>0.06</v>
      </c>
      <c r="AM78" s="331">
        <f>AL78+1</f>
        <v/>
      </c>
      <c r="AN78" s="35" t="n"/>
      <c r="AO78" s="35" t="n"/>
      <c r="AP78" s="35" t="n"/>
    </row>
    <row r="79">
      <c r="A79" s="8" t="n"/>
      <c r="B79" s="61" t="n"/>
      <c r="C79" s="61" t="n"/>
      <c r="D79" s="61" t="n"/>
      <c r="E79" s="61" t="n"/>
      <c r="F79" s="61" t="n"/>
      <c r="G79" s="61" t="n"/>
      <c r="H79" s="61" t="n"/>
      <c r="I79" s="61" t="n"/>
      <c r="J79" s="61" t="n"/>
      <c r="K79" s="61" t="n"/>
      <c r="L79" s="61" t="n"/>
      <c r="M79" s="61" t="n"/>
      <c r="N79" s="4">
        <f>SUM(B79:M79)</f>
        <v/>
      </c>
      <c r="AA79" s="4">
        <f>SUM(O79:T79)</f>
        <v/>
      </c>
      <c r="AB79" s="35" t="n"/>
    </row>
    <row r="80">
      <c r="A80" s="8" t="n"/>
      <c r="B80" s="61" t="n"/>
      <c r="C80" s="61" t="n"/>
      <c r="D80" s="61" t="n"/>
      <c r="E80" s="61" t="n"/>
      <c r="F80" s="61" t="n"/>
      <c r="G80" s="61" t="n"/>
      <c r="H80" s="61" t="n"/>
      <c r="I80" s="61" t="n"/>
      <c r="J80" s="61" t="n"/>
      <c r="K80" s="61" t="n"/>
      <c r="L80" s="61" t="n"/>
      <c r="M80" s="61" t="n"/>
      <c r="N80" s="4">
        <f>SUM(B80:M80)</f>
        <v/>
      </c>
      <c r="AA80" s="4">
        <f>SUM(O80:T80)</f>
        <v/>
      </c>
      <c r="AB80" s="35" t="n"/>
    </row>
    <row r="81">
      <c r="A81" s="34" t="inlineStr">
        <is>
          <t>Memo</t>
        </is>
      </c>
      <c r="B81" s="61" t="n"/>
      <c r="C81" s="61" t="n"/>
      <c r="D81" s="61" t="n"/>
      <c r="E81" s="61" t="n"/>
      <c r="F81" s="61" t="n"/>
      <c r="G81" s="61" t="n"/>
      <c r="H81" s="61" t="n"/>
      <c r="I81" s="61" t="n"/>
      <c r="J81" s="61" t="n"/>
      <c r="K81" s="61" t="n"/>
      <c r="L81" s="61" t="n"/>
      <c r="M81" s="61" t="n"/>
      <c r="N81" s="4">
        <f>SUM(B81:M81)</f>
        <v/>
      </c>
      <c r="AA81" s="4">
        <f>SUM(O81:T81)</f>
        <v/>
      </c>
      <c r="AB81" s="35" t="n"/>
    </row>
    <row r="82">
      <c r="A82" s="14" t="inlineStr">
        <is>
          <t>Direct - Sales</t>
        </is>
      </c>
      <c r="B82" s="61" t="n">
        <v>531786.79</v>
      </c>
      <c r="C82" s="61" t="n">
        <v>555049.71</v>
      </c>
      <c r="D82" s="61" t="n">
        <v>657270.48</v>
      </c>
      <c r="E82" s="61" t="n">
        <v>590934.2599999999</v>
      </c>
      <c r="F82" s="61" t="n">
        <v>528295.26</v>
      </c>
      <c r="G82" s="61" t="n">
        <v>610170.1099999999</v>
      </c>
      <c r="H82" s="61" t="n">
        <v>791957.49</v>
      </c>
      <c r="I82" s="61" t="n">
        <v>464397.3699999999</v>
      </c>
      <c r="J82" s="61" t="n">
        <v>472225.71</v>
      </c>
      <c r="K82" s="61" t="n">
        <v>493670.15</v>
      </c>
      <c r="L82" s="61" t="n">
        <v>600841.9300000001</v>
      </c>
      <c r="M82" s="61" t="n">
        <v>723879.36</v>
      </c>
      <c r="N82" s="4">
        <f>SUM(B82:M82)</f>
        <v/>
      </c>
      <c r="O82" s="4">
        <f>-SUMIF('KNL TB'!$T:$T,'KNL GROUP P&amp;L'!$A82,'KNL TB'!C:C)</f>
        <v/>
      </c>
      <c r="P82" s="4">
        <f>-SUMIF('KNL TB'!$T:$T,'KNL GROUP P&amp;L'!$A82,'KNL TB'!D:D)</f>
        <v/>
      </c>
      <c r="Q82" s="4">
        <f>-SUMIF('KNL TB'!$T:$T,'KNL GROUP P&amp;L'!$A82,'KNL TB'!E:E)</f>
        <v/>
      </c>
      <c r="R82" s="4">
        <f>-SUMIF('KNL TB'!$T:$T,'KNL GROUP P&amp;L'!$A82,'KNL TB'!F:F)</f>
        <v/>
      </c>
      <c r="S82" s="4">
        <f>-SUMIF('KNL TB'!$T:$T,'KNL GROUP P&amp;L'!$A82,'KNL TB'!G:G)</f>
        <v/>
      </c>
      <c r="T82" s="4">
        <f>-SUMIF('KNL TB'!$T:$T,'KNL GROUP P&amp;L'!$A82,'KNL TB'!H:H)</f>
        <v/>
      </c>
      <c r="U82" s="4">
        <f>-SUMIF('KNL TB'!$T:$T,'KNL GROUP P&amp;L'!$A82,'KNL TB'!I:I)</f>
        <v/>
      </c>
      <c r="V82" s="4">
        <f>-SUMIF('KNL TB'!$T:$T,'KNL GROUP P&amp;L'!$A82,'KNL TB'!J:J)</f>
        <v/>
      </c>
      <c r="W82" s="4">
        <f>-SUMIF('KNL TB'!$T:$T,'KNL GROUP P&amp;L'!$A82,'KNL TB'!K:K)</f>
        <v/>
      </c>
      <c r="X82" s="4">
        <f>-SUMIF('KNL TB'!$T:$T,'KNL GROUP P&amp;L'!$A82,'KNL TB'!L:L)</f>
        <v/>
      </c>
      <c r="Y82" s="4">
        <f>-SUMIF('KNL TB'!$T:$T,'KNL GROUP P&amp;L'!$A82,'KNL TB'!M:M)</f>
        <v/>
      </c>
      <c r="Z82" s="4">
        <f>-SUMIF('KNL TB'!$T:$T,'KNL GROUP P&amp;L'!$A82,'KNL TB'!N:N)</f>
        <v/>
      </c>
      <c r="AA82" s="4">
        <f>SUM(O82:T82)</f>
        <v/>
      </c>
    </row>
    <row r="83">
      <c r="A83" s="14" t="inlineStr">
        <is>
          <t>Direct - Staff Cost</t>
        </is>
      </c>
      <c r="B83" s="61" t="n">
        <v>-255075.8</v>
      </c>
      <c r="C83" s="61" t="n">
        <v>-257277.27</v>
      </c>
      <c r="D83" s="61" t="n">
        <v>-255084.35</v>
      </c>
      <c r="E83" s="61" t="n">
        <v>-301727.64</v>
      </c>
      <c r="F83" s="61" t="n">
        <v>-296898.4</v>
      </c>
      <c r="G83" s="61" t="n">
        <v>-289357.7500000001</v>
      </c>
      <c r="H83" s="61" t="n">
        <v>-304835.97</v>
      </c>
      <c r="I83" s="61" t="n">
        <v>-282874.3100000001</v>
      </c>
      <c r="J83" s="61" t="n">
        <v>-300627.94</v>
      </c>
      <c r="K83" s="61" t="n">
        <v>-291119.6799999999</v>
      </c>
      <c r="L83" s="61" t="n">
        <v>-273187.04</v>
      </c>
      <c r="M83" s="61" t="n">
        <v>-283790.99</v>
      </c>
      <c r="N83" s="4">
        <f>SUM(B83:M83)</f>
        <v/>
      </c>
      <c r="O83" s="4">
        <f>-SUMIF('KNL TB'!$T:$T,'KNL GROUP P&amp;L'!$A83,'KNL TB'!C:C)</f>
        <v/>
      </c>
      <c r="P83" s="4">
        <f>-SUMIF('KNL TB'!$T:$T,'KNL GROUP P&amp;L'!$A83,'KNL TB'!D:D)</f>
        <v/>
      </c>
      <c r="Q83" s="4">
        <f>-SUMIF('KNL TB'!$T:$T,'KNL GROUP P&amp;L'!$A83,'KNL TB'!E:E)</f>
        <v/>
      </c>
      <c r="R83" s="4">
        <f>-SUMIF('KNL TB'!$T:$T,'KNL GROUP P&amp;L'!$A83,'KNL TB'!F:F)</f>
        <v/>
      </c>
      <c r="S83" s="4">
        <f>-SUMIF('KNL TB'!$T:$T,'KNL GROUP P&amp;L'!$A83,'KNL TB'!G:G)</f>
        <v/>
      </c>
      <c r="T83" s="4">
        <f>-SUMIF('KNL TB'!$T:$T,'KNL GROUP P&amp;L'!$A83,'KNL TB'!H:H)</f>
        <v/>
      </c>
      <c r="U83" s="4">
        <f>-SUMIF('KNL TB'!$T:$T,'KNL GROUP P&amp;L'!$A83,'KNL TB'!I:I)</f>
        <v/>
      </c>
      <c r="V83" s="4">
        <f>-SUMIF('KNL TB'!$T:$T,'KNL GROUP P&amp;L'!$A83,'KNL TB'!J:J)</f>
        <v/>
      </c>
      <c r="W83" s="4">
        <f>-SUMIF('KNL TB'!$T:$T,'KNL GROUP P&amp;L'!$A83,'KNL TB'!K:K)</f>
        <v/>
      </c>
      <c r="X83" s="4">
        <f>-SUMIF('KNL TB'!$T:$T,'KNL GROUP P&amp;L'!$A83,'KNL TB'!L:L)</f>
        <v/>
      </c>
      <c r="Y83" s="4">
        <f>-SUMIF('KNL TB'!$T:$T,'KNL GROUP P&amp;L'!$A83,'KNL TB'!M:M)</f>
        <v/>
      </c>
      <c r="Z83" s="4">
        <f>-SUMIF('KNL TB'!$T:$T,'KNL GROUP P&amp;L'!$A83,'KNL TB'!N:N)</f>
        <v/>
      </c>
      <c r="AA83" s="4">
        <f>SUM(O83:T83)</f>
        <v/>
      </c>
    </row>
    <row r="84">
      <c r="A84" s="4" t="inlineStr">
        <is>
          <t>Direct - Childcare Cost</t>
        </is>
      </c>
      <c r="B84" s="61" t="n">
        <v>-21852</v>
      </c>
      <c r="C84" s="61" t="n">
        <v>-24191.36</v>
      </c>
      <c r="D84" s="61" t="n">
        <v>-21684.02</v>
      </c>
      <c r="E84" s="61" t="n">
        <v>-18410.3</v>
      </c>
      <c r="F84" s="61" t="n">
        <v>-23331.29</v>
      </c>
      <c r="G84" s="61" t="n">
        <v>-27027.84</v>
      </c>
      <c r="H84" s="61" t="n">
        <v>-24312.93</v>
      </c>
      <c r="I84" s="61" t="n">
        <v>-24510.78</v>
      </c>
      <c r="J84" s="61" t="n">
        <v>-19425.95</v>
      </c>
      <c r="K84" s="61" t="n">
        <v>-23027.33</v>
      </c>
      <c r="L84" s="61" t="n">
        <v>-23744.57</v>
      </c>
      <c r="M84" s="61" t="n">
        <v>-17463.86</v>
      </c>
      <c r="N84" s="4">
        <f>SUM(B84:M84)</f>
        <v/>
      </c>
      <c r="O84" s="4">
        <f>-SUMIF('KNL TB'!$T:$T,'KNL GROUP P&amp;L'!$A84,'KNL TB'!C:C)</f>
        <v/>
      </c>
      <c r="P84" s="4">
        <f>-SUMIF('KNL TB'!$T:$T,'KNL GROUP P&amp;L'!$A84,'KNL TB'!D:D)</f>
        <v/>
      </c>
      <c r="Q84" s="4">
        <f>-SUMIF('KNL TB'!$T:$T,'KNL GROUP P&amp;L'!$A84,'KNL TB'!E:E)</f>
        <v/>
      </c>
      <c r="R84" s="4">
        <f>-SUMIF('KNL TB'!$T:$T,'KNL GROUP P&amp;L'!$A84,'KNL TB'!F:F)</f>
        <v/>
      </c>
      <c r="S84" s="4">
        <f>-SUMIF('KNL TB'!$T:$T,'KNL GROUP P&amp;L'!$A84,'KNL TB'!G:G)</f>
        <v/>
      </c>
      <c r="T84" s="4">
        <f>-SUMIF('KNL TB'!$T:$T,'KNL GROUP P&amp;L'!$A84,'KNL TB'!H:H)</f>
        <v/>
      </c>
      <c r="U84" s="4">
        <f>-SUMIF('KNL TB'!$T:$T,'KNL GROUP P&amp;L'!$A84,'KNL TB'!I:I)</f>
        <v/>
      </c>
      <c r="V84" s="4">
        <f>-SUMIF('KNL TB'!$T:$T,'KNL GROUP P&amp;L'!$A84,'KNL TB'!J:J)</f>
        <v/>
      </c>
      <c r="W84" s="4">
        <f>-SUMIF('KNL TB'!$T:$T,'KNL GROUP P&amp;L'!$A84,'KNL TB'!K:K)</f>
        <v/>
      </c>
      <c r="X84" s="4">
        <f>-SUMIF('KNL TB'!$T:$T,'KNL GROUP P&amp;L'!$A84,'KNL TB'!L:L)</f>
        <v/>
      </c>
      <c r="Y84" s="4">
        <f>-SUMIF('KNL TB'!$T:$T,'KNL GROUP P&amp;L'!$A84,'KNL TB'!M:M)</f>
        <v/>
      </c>
      <c r="Z84" s="4">
        <f>-SUMIF('KNL TB'!$T:$T,'KNL GROUP P&amp;L'!$A84,'KNL TB'!N:N)</f>
        <v/>
      </c>
      <c r="AA84" s="4">
        <f>SUM(O84:T84)</f>
        <v/>
      </c>
    </row>
    <row r="85">
      <c r="A85" s="4" t="inlineStr">
        <is>
          <t>Direct - Premises &amp; Admin</t>
        </is>
      </c>
      <c r="B85" s="61" t="n">
        <v>-59033.43</v>
      </c>
      <c r="C85" s="61" t="n">
        <v>-64655.37000000002</v>
      </c>
      <c r="D85" s="61" t="n">
        <v>-62414.21000000001</v>
      </c>
      <c r="E85" s="61" t="n">
        <v>-57493.03000000001</v>
      </c>
      <c r="F85" s="61" t="n">
        <v>-54555.93</v>
      </c>
      <c r="G85" s="61" t="n">
        <v>-58837.81</v>
      </c>
      <c r="H85" s="61" t="n">
        <v>-52684.8</v>
      </c>
      <c r="I85" s="61" t="n">
        <v>-55231.96000000001</v>
      </c>
      <c r="J85" s="61" t="n">
        <v>-51008.07</v>
      </c>
      <c r="K85" s="61" t="n">
        <v>-52733.21000000001</v>
      </c>
      <c r="L85" s="61" t="n">
        <v>-47967.32999999999</v>
      </c>
      <c r="M85" s="61" t="n">
        <v>-50178.69</v>
      </c>
      <c r="N85" s="4">
        <f>SUM(B85:M85)</f>
        <v/>
      </c>
      <c r="O85" s="4">
        <f>-SUMIF('KNL TB'!$T:$T,'KNL GROUP P&amp;L'!$A85,'KNL TB'!C:C)</f>
        <v/>
      </c>
      <c r="P85" s="4">
        <f>-SUMIF('KNL TB'!$T:$T,'KNL GROUP P&amp;L'!$A85,'KNL TB'!D:D)</f>
        <v/>
      </c>
      <c r="Q85" s="4">
        <f>-SUMIF('KNL TB'!$T:$T,'KNL GROUP P&amp;L'!$A85,'KNL TB'!E:E)</f>
        <v/>
      </c>
      <c r="R85" s="4">
        <f>-SUMIF('KNL TB'!$T:$T,'KNL GROUP P&amp;L'!$A85,'KNL TB'!F:F)</f>
        <v/>
      </c>
      <c r="S85" s="4">
        <f>-SUMIF('KNL TB'!$T:$T,'KNL GROUP P&amp;L'!$A85,'KNL TB'!G:G)</f>
        <v/>
      </c>
      <c r="T85" s="4">
        <f>-SUMIF('KNL TB'!$T:$T,'KNL GROUP P&amp;L'!$A85,'KNL TB'!H:H)</f>
        <v/>
      </c>
      <c r="U85" s="4">
        <f>-SUMIF('KNL TB'!$T:$T,'KNL GROUP P&amp;L'!$A85,'KNL TB'!I:I)</f>
        <v/>
      </c>
      <c r="V85" s="4">
        <f>-SUMIF('KNL TB'!$T:$T,'KNL GROUP P&amp;L'!$A85,'KNL TB'!J:J)</f>
        <v/>
      </c>
      <c r="W85" s="4">
        <f>-SUMIF('KNL TB'!$T:$T,'KNL GROUP P&amp;L'!$A85,'KNL TB'!K:K)</f>
        <v/>
      </c>
      <c r="X85" s="4">
        <f>-SUMIF('KNL TB'!$T:$T,'KNL GROUP P&amp;L'!$A85,'KNL TB'!L:L)</f>
        <v/>
      </c>
      <c r="Y85" s="4">
        <f>-SUMIF('KNL TB'!$T:$T,'KNL GROUP P&amp;L'!$A85,'KNL TB'!M:M)</f>
        <v/>
      </c>
      <c r="Z85" s="4">
        <f>-SUMIF('KNL TB'!$T:$T,'KNL GROUP P&amp;L'!$A85,'KNL TB'!N:N)</f>
        <v/>
      </c>
      <c r="AA85" s="4">
        <f>SUM(O85:T85)</f>
        <v/>
      </c>
    </row>
    <row r="86">
      <c r="A86" s="4" t="inlineStr">
        <is>
          <t>In-Direct - Staff Cost</t>
        </is>
      </c>
      <c r="B86" s="61" t="n">
        <v>-93611.44</v>
      </c>
      <c r="C86" s="61" t="n">
        <v>-96112.63999999998</v>
      </c>
      <c r="D86" s="61" t="n">
        <v>-95857.95999999999</v>
      </c>
      <c r="E86" s="61" t="n">
        <v>-156700.39</v>
      </c>
      <c r="F86" s="61" t="n">
        <v>-95895.40999999999</v>
      </c>
      <c r="G86" s="61" t="n">
        <v>-114717.56</v>
      </c>
      <c r="H86" s="61" t="n">
        <v>-114931.94</v>
      </c>
      <c r="I86" s="61" t="n">
        <v>-131353.52</v>
      </c>
      <c r="J86" s="61" t="n">
        <v>-154543.8</v>
      </c>
      <c r="K86" s="61" t="n">
        <v>-118297.07</v>
      </c>
      <c r="L86" s="61" t="n">
        <v>-125174.38</v>
      </c>
      <c r="M86" s="61" t="n">
        <v>-443091.7</v>
      </c>
      <c r="N86" s="4">
        <f>SUM(B86:M86)</f>
        <v/>
      </c>
      <c r="O86" s="4">
        <f>-SUMIF('KNL TB'!$T:$T,'KNL GROUP P&amp;L'!$A86,'KNL TB'!C:C)</f>
        <v/>
      </c>
      <c r="P86" s="4">
        <f>-SUMIF('KNL TB'!$T:$T,'KNL GROUP P&amp;L'!$A86,'KNL TB'!D:D)</f>
        <v/>
      </c>
      <c r="Q86" s="4">
        <f>-SUMIF('KNL TB'!$T:$T,'KNL GROUP P&amp;L'!$A86,'KNL TB'!E:E)</f>
        <v/>
      </c>
      <c r="R86" s="4">
        <f>-SUMIF('KNL TB'!$T:$T,'KNL GROUP P&amp;L'!$A86,'KNL TB'!F:F)</f>
        <v/>
      </c>
      <c r="S86" s="4">
        <f>-SUMIF('KNL TB'!$T:$T,'KNL GROUP P&amp;L'!$A86,'KNL TB'!G:G)</f>
        <v/>
      </c>
      <c r="T86" s="4">
        <f>-SUMIF('KNL TB'!$T:$T,'KNL GROUP P&amp;L'!$A86,'KNL TB'!H:H)</f>
        <v/>
      </c>
      <c r="U86" s="4">
        <f>-SUMIF('KNL TB'!$T:$T,'KNL GROUP P&amp;L'!$A86,'KNL TB'!I:I)</f>
        <v/>
      </c>
      <c r="V86" s="4">
        <f>-SUMIF('KNL TB'!$T:$T,'KNL GROUP P&amp;L'!$A86,'KNL TB'!J:J)</f>
        <v/>
      </c>
      <c r="W86" s="4">
        <f>-SUMIF('KNL TB'!$T:$T,'KNL GROUP P&amp;L'!$A86,'KNL TB'!K:K)</f>
        <v/>
      </c>
      <c r="X86" s="4">
        <f>-SUMIF('KNL TB'!$T:$T,'KNL GROUP P&amp;L'!$A86,'KNL TB'!L:L)</f>
        <v/>
      </c>
      <c r="Y86" s="4">
        <f>-SUMIF('KNL TB'!$T:$T,'KNL GROUP P&amp;L'!$A86,'KNL TB'!M:M)</f>
        <v/>
      </c>
      <c r="Z86" s="4">
        <f>-SUMIF('KNL TB'!$T:$T,'KNL GROUP P&amp;L'!$A86,'KNL TB'!N:N)</f>
        <v/>
      </c>
      <c r="AA86" s="4">
        <f>SUM(O86:T86)</f>
        <v/>
      </c>
    </row>
    <row r="87">
      <c r="A87" s="4" t="inlineStr">
        <is>
          <t>In-Direct - Overheads</t>
        </is>
      </c>
      <c r="B87" s="61" t="n">
        <v>-13860.23</v>
      </c>
      <c r="C87" s="61" t="n">
        <v>-34010.25999999999</v>
      </c>
      <c r="D87" s="61" t="n">
        <v>-39483.91</v>
      </c>
      <c r="E87" s="61" t="n">
        <v>-26176.07</v>
      </c>
      <c r="F87" s="61" t="n">
        <v>-20838.01</v>
      </c>
      <c r="G87" s="61" t="n">
        <v>-16736.26</v>
      </c>
      <c r="H87" s="61" t="n">
        <v>-17422.47</v>
      </c>
      <c r="I87" s="61" t="n">
        <v>-17247.41</v>
      </c>
      <c r="J87" s="61" t="n">
        <v>-51234.33</v>
      </c>
      <c r="K87" s="61" t="n">
        <v>-18000.41</v>
      </c>
      <c r="L87" s="61" t="n">
        <v>-21907.18</v>
      </c>
      <c r="M87" s="61" t="n">
        <v>-22476.82</v>
      </c>
      <c r="N87" s="4">
        <f>SUM(B87:M87)</f>
        <v/>
      </c>
      <c r="O87" s="4">
        <f>-SUMIF('KNL TB'!$T:$T,'KNL GROUP P&amp;L'!$A87,'KNL TB'!C:C)</f>
        <v/>
      </c>
      <c r="P87" s="4">
        <f>-SUMIF('KNL TB'!$T:$T,'KNL GROUP P&amp;L'!$A87,'KNL TB'!D:D)</f>
        <v/>
      </c>
      <c r="Q87" s="4">
        <f>-SUMIF('KNL TB'!$T:$T,'KNL GROUP P&amp;L'!$A87,'KNL TB'!E:E)</f>
        <v/>
      </c>
      <c r="R87" s="4">
        <f>-SUMIF('KNL TB'!$T:$T,'KNL GROUP P&amp;L'!$A87,'KNL TB'!F:F)</f>
        <v/>
      </c>
      <c r="S87" s="4">
        <f>-SUMIF('KNL TB'!$T:$T,'KNL GROUP P&amp;L'!$A87,'KNL TB'!G:G)</f>
        <v/>
      </c>
      <c r="T87" s="4">
        <f>-SUMIF('KNL TB'!$T:$T,'KNL GROUP P&amp;L'!$A87,'KNL TB'!H:H)</f>
        <v/>
      </c>
      <c r="U87" s="4">
        <f>-SUMIF('KNL TB'!$T:$T,'KNL GROUP P&amp;L'!$A87,'KNL TB'!I:I)</f>
        <v/>
      </c>
      <c r="V87" s="4">
        <f>-SUMIF('KNL TB'!$T:$T,'KNL GROUP P&amp;L'!$A87,'KNL TB'!J:J)</f>
        <v/>
      </c>
      <c r="W87" s="4">
        <f>-SUMIF('KNL TB'!$T:$T,'KNL GROUP P&amp;L'!$A87,'KNL TB'!K:K)</f>
        <v/>
      </c>
      <c r="X87" s="4">
        <f>-SUMIF('KNL TB'!$T:$T,'KNL GROUP P&amp;L'!$A87,'KNL TB'!L:L)</f>
        <v/>
      </c>
      <c r="Y87" s="4">
        <f>-SUMIF('KNL TB'!$T:$T,'KNL GROUP P&amp;L'!$A87,'KNL TB'!M:M)</f>
        <v/>
      </c>
      <c r="Z87" s="4">
        <f>-SUMIF('KNL TB'!$T:$T,'KNL GROUP P&amp;L'!$A87,'KNL TB'!N:N)</f>
        <v/>
      </c>
      <c r="AA87" s="4">
        <f>SUM(O87:T87)</f>
        <v/>
      </c>
    </row>
    <row r="88" ht="15.75" customHeight="1" s="393" thickBot="1">
      <c r="B88" s="67" t="n">
        <v>88353.89</v>
      </c>
      <c r="C88" s="67" t="n">
        <v>78802.81000000001</v>
      </c>
      <c r="D88" s="67" t="n">
        <v>182746.03</v>
      </c>
      <c r="E88" s="67" t="n">
        <v>30426.82999999988</v>
      </c>
      <c r="F88" s="67" t="n">
        <v>36776.22</v>
      </c>
      <c r="G88" s="67" t="n">
        <v>103492.8899999998</v>
      </c>
      <c r="H88" s="67" t="n">
        <v>277769.38</v>
      </c>
      <c r="I88" s="67" t="n">
        <v>-46820.61000000012</v>
      </c>
      <c r="J88" s="67" t="n">
        <v>-104614.38</v>
      </c>
      <c r="K88" s="67" t="n">
        <v>-9507.549999999912</v>
      </c>
      <c r="L88" s="67" t="n">
        <v>108861.4300000001</v>
      </c>
      <c r="M88" s="67" t="n">
        <v>-93122.70000000001</v>
      </c>
      <c r="N88" s="4">
        <f>SUM(B88:M88)</f>
        <v/>
      </c>
      <c r="O88" s="10">
        <f>SUM(O82:O87)</f>
        <v/>
      </c>
      <c r="P88" s="10">
        <f>SUM(P82:P87)</f>
        <v/>
      </c>
      <c r="Q88" s="10">
        <f>SUM(Q82:Q87)</f>
        <v/>
      </c>
      <c r="R88" s="10">
        <f>SUM(R82:R87)</f>
        <v/>
      </c>
      <c r="S88" s="10">
        <f>SUM(S82:S87)</f>
        <v/>
      </c>
      <c r="T88" s="10">
        <f>SUM(T82:T87)</f>
        <v/>
      </c>
      <c r="U88" s="10">
        <f>SUM(U82:U87)</f>
        <v/>
      </c>
      <c r="V88" s="10">
        <f>SUM(V82:V87)</f>
        <v/>
      </c>
      <c r="W88" s="10">
        <f>SUM(W82:W87)</f>
        <v/>
      </c>
      <c r="X88" s="10">
        <f>SUM(X82:X87)</f>
        <v/>
      </c>
      <c r="Y88" s="10">
        <f>SUM(Y82:Y87)</f>
        <v/>
      </c>
      <c r="Z88" s="10">
        <f>SUM(Z82:Z87)</f>
        <v/>
      </c>
      <c r="AA88" s="4">
        <f>SUM(O88:T88)</f>
        <v/>
      </c>
      <c r="AC88" s="10" t="n"/>
      <c r="AD88" s="10" t="n"/>
      <c r="AE88" s="10" t="n"/>
      <c r="AF88" s="10" t="n"/>
      <c r="AG88" s="10" t="n"/>
      <c r="AH88" s="10" t="n"/>
    </row>
    <row r="89" ht="15.75" customHeight="1" s="393" thickTop="1">
      <c r="B89" s="4" t="n">
        <v>0</v>
      </c>
      <c r="C89" s="4" t="n">
        <v>0</v>
      </c>
      <c r="D89" s="4" t="n">
        <v>0</v>
      </c>
      <c r="E89" s="4" t="n">
        <v>-3.637978807091713e-11</v>
      </c>
      <c r="F89" s="4" t="n">
        <v>0</v>
      </c>
      <c r="G89" s="4" t="n">
        <v>0</v>
      </c>
      <c r="H89" s="4" t="n">
        <v>0</v>
      </c>
      <c r="I89" s="4" t="n">
        <v>-7.275957614183426e-11</v>
      </c>
      <c r="J89" s="4" t="n">
        <v>0</v>
      </c>
      <c r="N89" s="4">
        <f>SUM(B89:M89)</f>
        <v/>
      </c>
      <c r="O89" s="4">
        <f>+O70-O88</f>
        <v/>
      </c>
      <c r="P89" s="4">
        <f>+P70-P88</f>
        <v/>
      </c>
      <c r="Q89" s="4">
        <f>+Q70-Q88</f>
        <v/>
      </c>
      <c r="R89" s="4">
        <f>+R70-R88</f>
        <v/>
      </c>
      <c r="S89" s="4">
        <f>+S70-S88</f>
        <v/>
      </c>
      <c r="T89" s="4">
        <f>+T70-T88</f>
        <v/>
      </c>
      <c r="U89" s="4">
        <f>+U70-U88</f>
        <v/>
      </c>
      <c r="V89" s="4">
        <f>+V70-V88</f>
        <v/>
      </c>
      <c r="W89" s="4">
        <f>+W70-W88</f>
        <v/>
      </c>
      <c r="X89" s="4">
        <f>+X70-X88</f>
        <v/>
      </c>
      <c r="Y89" s="4">
        <f>+Y70-Y88</f>
        <v/>
      </c>
      <c r="Z89" s="4">
        <f>+Z70-Z88</f>
        <v/>
      </c>
      <c r="AA89" s="4">
        <f>SUM(O89:T89)</f>
        <v/>
      </c>
    </row>
    <row r="90">
      <c r="B90" s="61" t="n"/>
      <c r="C90" s="61" t="n"/>
      <c r="D90" s="61" t="n"/>
      <c r="E90" s="61" t="n"/>
      <c r="F90" s="61" t="n"/>
      <c r="G90" s="61" t="n"/>
      <c r="H90" s="61" t="n"/>
      <c r="I90" s="61" t="n"/>
      <c r="J90" s="61" t="n"/>
      <c r="K90" s="61" t="n"/>
      <c r="L90" s="61" t="n"/>
      <c r="M90" s="61" t="n"/>
    </row>
    <row r="91">
      <c r="A91" s="29" t="inlineStr">
        <is>
          <t>CHECK TO TB</t>
        </is>
      </c>
      <c r="B91" s="29" t="n">
        <v>0</v>
      </c>
      <c r="C91" s="29" t="n">
        <v>0</v>
      </c>
      <c r="D91" s="29" t="n">
        <v>0</v>
      </c>
      <c r="E91" s="29" t="n">
        <v>0</v>
      </c>
      <c r="F91" s="29" t="n">
        <v>0</v>
      </c>
      <c r="G91" s="29" t="n">
        <v>-1.746229827404022e-10</v>
      </c>
      <c r="H91" s="29" t="n">
        <v>0</v>
      </c>
      <c r="I91" s="29" t="n">
        <v>0</v>
      </c>
      <c r="J91" s="29" t="n">
        <v>0</v>
      </c>
      <c r="K91" s="29" t="n">
        <v>1.200533006340265e-10</v>
      </c>
      <c r="L91" s="29" t="n">
        <v>0</v>
      </c>
      <c r="M91" s="29" t="n"/>
      <c r="O91" s="29">
        <f>O88+O92</f>
        <v/>
      </c>
      <c r="P91" s="29">
        <f>P88+P92</f>
        <v/>
      </c>
      <c r="Q91" s="29">
        <f>Q88+Q92</f>
        <v/>
      </c>
      <c r="R91" s="29">
        <f>R88+R92</f>
        <v/>
      </c>
      <c r="S91" s="29">
        <f>S88+S92</f>
        <v/>
      </c>
      <c r="T91" s="29">
        <f>T88+T92</f>
        <v/>
      </c>
      <c r="U91" s="29">
        <f>U88+U92</f>
        <v/>
      </c>
      <c r="V91" s="29" t="n"/>
      <c r="W91" s="29" t="n"/>
      <c r="X91" s="29" t="n"/>
      <c r="Y91" s="29" t="n"/>
      <c r="Z91" s="29" t="n"/>
      <c r="AC91" s="29" t="n"/>
      <c r="AD91" s="29" t="n"/>
      <c r="AE91" s="29" t="n"/>
      <c r="AF91" s="29" t="n"/>
      <c r="AG91" s="29" t="n"/>
      <c r="AH91" s="29" t="n"/>
    </row>
    <row r="92">
      <c r="A92" s="29" t="n"/>
      <c r="B92" s="29" t="n">
        <v>-88353.89000000007</v>
      </c>
      <c r="C92" s="29" t="n">
        <v>-78802.81000000004</v>
      </c>
      <c r="D92" s="29" t="n">
        <v>-182746.0299999999</v>
      </c>
      <c r="E92" s="29" t="n">
        <v>-30426.82999999985</v>
      </c>
      <c r="F92" s="29" t="n">
        <v>-36776.22000000003</v>
      </c>
      <c r="G92" s="29" t="n">
        <v>-103492.89</v>
      </c>
      <c r="H92" s="29" t="n">
        <v>-277769.3799999999</v>
      </c>
      <c r="I92" s="29" t="n">
        <v>46820.6100000001</v>
      </c>
      <c r="J92" s="29" t="n">
        <v>104614.38</v>
      </c>
      <c r="K92" s="29" t="n">
        <v>9507.550000000032</v>
      </c>
      <c r="L92" s="29" t="n">
        <v>-108861.43</v>
      </c>
      <c r="M92" s="29" t="n"/>
      <c r="O92" s="29">
        <f>SUM('KNL TB'!C2:C63)</f>
        <v/>
      </c>
      <c r="P92" s="29">
        <f>SUM('KNL TB'!D2:D63)</f>
        <v/>
      </c>
      <c r="Q92" s="29">
        <f>SUM('KNL TB'!E2:E63)</f>
        <v/>
      </c>
      <c r="R92" s="29">
        <f>SUM('KNL TB'!F2:F63)</f>
        <v/>
      </c>
      <c r="S92" s="29">
        <f>SUM('KNL TB'!G2:G63)</f>
        <v/>
      </c>
      <c r="T92" s="29">
        <f>SUM('KNL TB'!H2:H63)</f>
        <v/>
      </c>
      <c r="U92" s="29">
        <f>SUM('KNL TB'!I2:I63)</f>
        <v/>
      </c>
      <c r="V92" s="29" t="n"/>
      <c r="W92" s="29" t="n"/>
      <c r="X92" s="29" t="n"/>
      <c r="Y92" s="29" t="n"/>
      <c r="Z92" s="29" t="n"/>
      <c r="AC92" s="29" t="n"/>
      <c r="AD92" s="29" t="n"/>
      <c r="AE92" s="29" t="n"/>
      <c r="AF92" s="29" t="n"/>
      <c r="AG92" s="29" t="n"/>
      <c r="AH92" s="29"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0.xml><?xml version="1.0" encoding="utf-8"?>
<worksheet xmlns="http://schemas.openxmlformats.org/spreadsheetml/2006/main">
  <sheetPr>
    <tabColor theme="9" tint="0.3999755851924192"/>
    <outlinePr summaryBelow="1" summaryRight="1"/>
    <pageSetUpPr/>
  </sheetPr>
  <dimension ref="A1:AP99"/>
  <sheetViews>
    <sheetView tabSelected="1" zoomScale="85" zoomScaleNormal="85" workbookViewId="0">
      <pane xSplit="1" ySplit="2" topLeftCell="N37" activePane="bottomRight" state="frozen"/>
      <selection pane="topRight" activeCell="AI25" sqref="AI25"/>
      <selection pane="bottomLeft" activeCell="AI25" sqref="AI25"/>
      <selection pane="bottomRight" activeCell="AI57" sqref="AI57"/>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10.5703125" bestFit="1" customWidth="1" style="4" min="27" max="28"/>
    <col width="13.28515625" bestFit="1" customWidth="1" style="4" min="29" max="34"/>
    <col width="11.7109375" customWidth="1" style="4" min="35" max="35"/>
    <col width="10.5703125" bestFit="1" customWidth="1" style="4" min="36" max="39"/>
    <col width="5.7109375" customWidth="1" style="4" min="40" max="40"/>
    <col width="10.5703125" bestFit="1" customWidth="1" style="4" min="41" max="42"/>
    <col width="9.140625" customWidth="1" style="4" min="43" max="43"/>
    <col width="9.140625" customWidth="1" style="4" min="44" max="16384"/>
  </cols>
  <sheetData>
    <row r="1" ht="18.75" customHeight="1" s="393">
      <c r="A1" s="30" t="inlineStr">
        <is>
          <t>KNL HO &amp; Finance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n"/>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-(SUMIF('KNL Blank TB'!$R:$R,'KNL HO P&amp;L'!$A8,'KNL Blank TB'!C:C)+(SUMIF('KNL HO TB'!$R:$R,'KNL HO P&amp;L'!$A8,'KNL HO TB'!C:C)))</f>
        <v/>
      </c>
      <c r="P8" s="11">
        <f>-(SUMIF('KNL Blank TB'!$R:$R,'KNL HO P&amp;L'!$A8,'KNL Blank TB'!D:D)+(SUMIF('KNL HO TB'!$R:$R,'KNL HO P&amp;L'!$A8,'KNL HO TB'!D:D)))</f>
        <v/>
      </c>
      <c r="Q8" s="11">
        <f>-(SUMIF('KNL Blank TB'!$R:$R,'KNL HO P&amp;L'!$A8,'KNL Blank TB'!E:E)+(SUMIF('KNL HO TB'!$R:$R,'KNL HO P&amp;L'!$A8,'KNL HO TB'!E:E)))</f>
        <v/>
      </c>
      <c r="R8" s="11">
        <f>-(SUMIF('KNL Blank TB'!$R:$R,'KNL HO P&amp;L'!$A8,'KNL Blank TB'!F:F)+(SUMIF('KNL HO TB'!$R:$R,'KNL HO P&amp;L'!$A8,'KNL HO TB'!F:F)))</f>
        <v/>
      </c>
      <c r="S8" s="11">
        <f>-(SUMIF('KNL Blank TB'!$R:$R,'KNL HO P&amp;L'!$A8,'KNL Blank TB'!G:G)+(SUMIF('KNL HO TB'!$R:$R,'KNL HO P&amp;L'!$A8,'KNL HO TB'!G:G)))</f>
        <v/>
      </c>
      <c r="T8" s="11">
        <f>-(SUMIF('KNL Blank TB'!$R:$R,'KNL HO P&amp;L'!$A8,'KNL Blank TB'!H:H)+(SUMIF('KNL HO TB'!$R:$R,'KNL HO P&amp;L'!$A8,'KNL HO TB'!H:H)))</f>
        <v/>
      </c>
      <c r="U8" s="11">
        <f>-(SUMIF('KNL Blank TB'!$R:$R,'KNL HO P&amp;L'!$A8,'KNL Blank TB'!I:I)+(SUMIF('KNL HO TB'!$R:$R,'KNL HO P&amp;L'!$A8,'KNL HO TB'!I:I)))</f>
        <v/>
      </c>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-(SUMIF('KNL Blank TB'!$R:$R,'KNL HO P&amp;L'!$A9,'KNL Blank TB'!C:C)+(SUMIF('KNL HO TB'!$R:$R,'KNL HO P&amp;L'!$A9,'KNL HO TB'!C:C)))</f>
        <v/>
      </c>
      <c r="P9" s="11">
        <f>-(SUMIF('KNL Blank TB'!$R:$R,'KNL HO P&amp;L'!$A9,'KNL Blank TB'!D:D)+(SUMIF('KNL HO TB'!$R:$R,'KNL HO P&amp;L'!$A9,'KNL HO TB'!D:D)))</f>
        <v/>
      </c>
      <c r="Q9" s="11">
        <f>-(SUMIF('KNL Blank TB'!$R:$R,'KNL HO P&amp;L'!$A9,'KNL Blank TB'!E:E)+(SUMIF('KNL HO TB'!$R:$R,'KNL HO P&amp;L'!$A9,'KNL HO TB'!E:E)))</f>
        <v/>
      </c>
      <c r="R9" s="11">
        <f>-(SUMIF('KNL Blank TB'!$R:$R,'KNL HO P&amp;L'!$A9,'KNL Blank TB'!F:F)+(SUMIF('KNL HO TB'!$R:$R,'KNL HO P&amp;L'!$A9,'KNL HO TB'!F:F)))</f>
        <v/>
      </c>
      <c r="S9" s="11">
        <f>-(SUMIF('KNL Blank TB'!$R:$R,'KNL HO P&amp;L'!$A9,'KNL Blank TB'!G:G)+(SUMIF('KNL HO TB'!$R:$R,'KNL HO P&amp;L'!$A9,'KNL HO TB'!G:G)))</f>
        <v/>
      </c>
      <c r="T9" s="11">
        <f>-(SUMIF('KNL Blank TB'!$R:$R,'KNL HO P&amp;L'!$A9,'KNL Blank TB'!H:H)+(SUMIF('KNL HO TB'!$R:$R,'KNL HO P&amp;L'!$A9,'KNL HO TB'!H:H)))</f>
        <v/>
      </c>
      <c r="U9" s="11">
        <f>-(SUMIF('KNL Blank TB'!$R:$R,'KNL HO P&amp;L'!$A9,'KNL Blank TB'!I:I)+(SUMIF('KNL HO TB'!$R:$R,'KNL HO P&amp;L'!$A9,'KNL HO TB'!I:I)))</f>
        <v/>
      </c>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16.94</v>
      </c>
      <c r="H10" s="64" t="n">
        <v>0</v>
      </c>
      <c r="I10" s="64" t="n">
        <v>0</v>
      </c>
      <c r="J10" s="64" t="n">
        <v>850.5700000000001</v>
      </c>
      <c r="K10" s="64" t="n">
        <v>0</v>
      </c>
      <c r="L10" s="64" t="n">
        <v>730.24</v>
      </c>
      <c r="M10" s="64" t="n">
        <v>0</v>
      </c>
      <c r="N10" s="22">
        <f>SUM(B10:M10)</f>
        <v/>
      </c>
      <c r="O10" s="11">
        <f>-(SUMIF('KNL Blank TB'!$R:$R,'KNL HO P&amp;L'!$A10,'KNL Blank TB'!C:C)+(SUMIF('KNL HO TB'!$R:$R,'KNL HO P&amp;L'!$A10,'KNL HO TB'!C:C)))</f>
        <v/>
      </c>
      <c r="P10" s="11">
        <f>-(SUMIF('KNL Blank TB'!$R:$R,'KNL HO P&amp;L'!$A10,'KNL Blank TB'!D:D)+(SUMIF('KNL HO TB'!$R:$R,'KNL HO P&amp;L'!$A10,'KNL HO TB'!D:D)))</f>
        <v/>
      </c>
      <c r="Q10" s="11">
        <f>-(SUMIF('KNL Blank TB'!$R:$R,'KNL HO P&amp;L'!$A10,'KNL Blank TB'!E:E)+(SUMIF('KNL HO TB'!$R:$R,'KNL HO P&amp;L'!$A10,'KNL HO TB'!E:E)))</f>
        <v/>
      </c>
      <c r="R10" s="11">
        <f>-(SUMIF('KNL Blank TB'!$R:$R,'KNL HO P&amp;L'!$A10,'KNL Blank TB'!F:F)+(SUMIF('KNL HO TB'!$R:$R,'KNL HO P&amp;L'!$A10,'KNL HO TB'!F:F)))</f>
        <v/>
      </c>
      <c r="S10" s="11">
        <f>-(SUMIF('KNL Blank TB'!$R:$R,'KNL HO P&amp;L'!$A10,'KNL Blank TB'!G:G)+(SUMIF('KNL HO TB'!$R:$R,'KNL HO P&amp;L'!$A10,'KNL HO TB'!G:G)))</f>
        <v/>
      </c>
      <c r="T10" s="11">
        <f>-(SUMIF('KNL Blank TB'!$R:$R,'KNL HO P&amp;L'!$A10,'KNL Blank TB'!H:H)+(SUMIF('KNL HO TB'!$R:$R,'KNL HO P&amp;L'!$A10,'KNL HO TB'!H:H)))</f>
        <v/>
      </c>
      <c r="U10" s="11">
        <f>-(SUMIF('KNL Blank TB'!$R:$R,'KNL HO P&amp;L'!$A10,'KNL Blank TB'!I:I)+(SUMIF('KNL HO TB'!$R:$R,'KNL HO P&amp;L'!$A10,'KNL HO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16.94</v>
      </c>
      <c r="H11" s="65" t="n">
        <v>0</v>
      </c>
      <c r="I11" s="65" t="n">
        <v>0</v>
      </c>
      <c r="J11" s="65" t="n">
        <v>850.5700000000001</v>
      </c>
      <c r="K11" s="65" t="n">
        <v>0</v>
      </c>
      <c r="L11" s="65" t="n">
        <v>730.24</v>
      </c>
      <c r="M11" s="65" t="n">
        <v>0</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n"/>
      <c r="B13" s="306" t="n"/>
      <c r="C13" s="306" t="n"/>
      <c r="D13" s="306" t="n"/>
      <c r="E13" s="306" t="n"/>
      <c r="F13" s="306" t="n"/>
      <c r="G13" s="306" t="n"/>
      <c r="H13" s="306" t="n"/>
      <c r="I13" s="306" t="n"/>
      <c r="J13" s="306" t="n"/>
      <c r="K13" s="306" t="n"/>
      <c r="L13" s="306" t="n"/>
      <c r="M13" s="306" t="n"/>
      <c r="N13" s="306" t="n"/>
      <c r="O13" s="306" t="n"/>
      <c r="P13" s="306" t="n"/>
      <c r="Q13" s="306" t="n"/>
      <c r="R13" s="306" t="n"/>
      <c r="S13" s="306" t="n"/>
      <c r="T13" s="306" t="n"/>
      <c r="U13" s="306" t="n"/>
      <c r="V13" s="306" t="n"/>
      <c r="W13" s="306" t="n"/>
      <c r="X13" s="306" t="n"/>
      <c r="Y13" s="306" t="n"/>
      <c r="Z13" s="306" t="n"/>
      <c r="AA13" s="306" t="n"/>
      <c r="AB13" s="306" t="n"/>
      <c r="AC13" s="306" t="n"/>
      <c r="AD13" s="306" t="n"/>
      <c r="AE13" s="306" t="n"/>
      <c r="AF13" s="306" t="n"/>
      <c r="AG13" s="306" t="n"/>
      <c r="AH13" s="306" t="n"/>
      <c r="AI13" s="307"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(SUMIF('KNL Blank TB'!$R:$R,'KNL HO P&amp;L'!$A16,'KNL Blank TB'!C:C)+(SUMIF('KNL HO TB'!$R:$R,'KNL HO P&amp;L'!$A16,'KNL HO TB'!C:C)))</f>
        <v/>
      </c>
      <c r="P16" s="11">
        <f>(SUMIF('KNL Blank TB'!$R:$R,'KNL HO P&amp;L'!$A16,'KNL Blank TB'!D:D)+(SUMIF('KNL HO TB'!$R:$R,'KNL HO P&amp;L'!$A16,'KNL HO TB'!D:D)))</f>
        <v/>
      </c>
      <c r="Q16" s="11">
        <f>(SUMIF('KNL Blank TB'!$R:$R,'KNL HO P&amp;L'!$A16,'KNL Blank TB'!E:E)+(SUMIF('KNL HO TB'!$R:$R,'KNL HO P&amp;L'!$A16,'KNL HO TB'!E:E)))</f>
        <v/>
      </c>
      <c r="R16" s="11">
        <f>(SUMIF('KNL Blank TB'!$R:$R,'KNL HO P&amp;L'!$A16,'KNL Blank TB'!F:F)+(SUMIF('KNL HO TB'!$R:$R,'KNL HO P&amp;L'!$A16,'KNL HO TB'!F:F)))</f>
        <v/>
      </c>
      <c r="S16" s="11">
        <f>(SUMIF('KNL Blank TB'!$R:$R,'KNL HO P&amp;L'!$A16,'KNL Blank TB'!G:G)+(SUMIF('KNL HO TB'!$R:$R,'KNL HO P&amp;L'!$A16,'KNL HO TB'!G:G)))</f>
        <v/>
      </c>
      <c r="T16" s="11">
        <f>(SUMIF('KNL Blank TB'!$R:$R,'KNL HO P&amp;L'!$A16,'KNL Blank TB'!H:H)+(SUMIF('KNL HO TB'!$R:$R,'KNL HO P&amp;L'!$A16,'KNL HO TB'!H:H)))</f>
        <v/>
      </c>
      <c r="U16" s="11">
        <f>(SUMIF('KNL Blank TB'!$R:$R,'KNL HO P&amp;L'!$A16,'KNL Blank TB'!I:I)+(SUMIF('KNL HO TB'!$R:$R,'KNL HO P&amp;L'!$A16,'KNL HO TB'!I:I)))</f>
        <v/>
      </c>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(SUMIF('KNL Blank TB'!$R:$R,'KNL HO P&amp;L'!$A17,'KNL Blank TB'!C:C)+(SUMIF('KNL HO TB'!$R:$R,'KNL HO P&amp;L'!$A17,'KNL HO TB'!C:C)))</f>
        <v/>
      </c>
      <c r="P17" s="11">
        <f>(SUMIF('KNL Blank TB'!$R:$R,'KNL HO P&amp;L'!$A17,'KNL Blank TB'!D:D)+(SUMIF('KNL HO TB'!$R:$R,'KNL HO P&amp;L'!$A17,'KNL HO TB'!D:D)))</f>
        <v/>
      </c>
      <c r="Q17" s="11">
        <f>(SUMIF('KNL Blank TB'!$R:$R,'KNL HO P&amp;L'!$A17,'KNL Blank TB'!E:E)+(SUMIF('KNL HO TB'!$R:$R,'KNL HO P&amp;L'!$A17,'KNL HO TB'!E:E)))</f>
        <v/>
      </c>
      <c r="R17" s="11">
        <f>(SUMIF('KNL Blank TB'!$R:$R,'KNL HO P&amp;L'!$A17,'KNL Blank TB'!F:F)+(SUMIF('KNL HO TB'!$R:$R,'KNL HO P&amp;L'!$A17,'KNL HO TB'!F:F)))</f>
        <v/>
      </c>
      <c r="S17" s="11">
        <f>(SUMIF('KNL Blank TB'!$R:$R,'KNL HO P&amp;L'!$A17,'KNL Blank TB'!G:G)+(SUMIF('KNL HO TB'!$R:$R,'KNL HO P&amp;L'!$A17,'KNL HO TB'!G:G)))</f>
        <v/>
      </c>
      <c r="T17" s="11">
        <f>(SUMIF('KNL Blank TB'!$R:$R,'KNL HO P&amp;L'!$A17,'KNL Blank TB'!H:H)+(SUMIF('KNL HO TB'!$R:$R,'KNL HO P&amp;L'!$A17,'KNL HO TB'!H:H)))</f>
        <v/>
      </c>
      <c r="U17" s="11">
        <f>(SUMIF('KNL Blank TB'!$R:$R,'KNL HO P&amp;L'!$A17,'KNL Blank TB'!I:I)+(SUMIF('KNL HO TB'!$R:$R,'KNL HO P&amp;L'!$A17,'KNL HO TB'!I:I)))</f>
        <v/>
      </c>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(SUMIF('KNL Blank TB'!$R:$R,'KNL HO P&amp;L'!$A18,'KNL Blank TB'!C:C)+(SUMIF('KNL HO TB'!$R:$R,'KNL HO P&amp;L'!$A18,'KNL HO TB'!C:C)))</f>
        <v/>
      </c>
      <c r="P18" s="11">
        <f>(SUMIF('KNL Blank TB'!$R:$R,'KNL HO P&amp;L'!$A18,'KNL Blank TB'!D:D)+(SUMIF('KNL HO TB'!$R:$R,'KNL HO P&amp;L'!$A18,'KNL HO TB'!D:D)))</f>
        <v/>
      </c>
      <c r="Q18" s="11">
        <f>(SUMIF('KNL Blank TB'!$R:$R,'KNL HO P&amp;L'!$A18,'KNL Blank TB'!E:E)+(SUMIF('KNL HO TB'!$R:$R,'KNL HO P&amp;L'!$A18,'KNL HO TB'!E:E)))</f>
        <v/>
      </c>
      <c r="R18" s="11">
        <f>(SUMIF('KNL Blank TB'!$R:$R,'KNL HO P&amp;L'!$A18,'KNL Blank TB'!F:F)+(SUMIF('KNL HO TB'!$R:$R,'KNL HO P&amp;L'!$A18,'KNL HO TB'!F:F)))</f>
        <v/>
      </c>
      <c r="S18" s="11">
        <f>(SUMIF('KNL Blank TB'!$R:$R,'KNL HO P&amp;L'!$A18,'KNL Blank TB'!G:G)+(SUMIF('KNL HO TB'!$R:$R,'KNL HO P&amp;L'!$A18,'KNL HO TB'!G:G)))</f>
        <v/>
      </c>
      <c r="T18" s="11">
        <f>(SUMIF('KNL Blank TB'!$R:$R,'KNL HO P&amp;L'!$A18,'KNL Blank TB'!H:H)+(SUMIF('KNL HO TB'!$R:$R,'KNL HO P&amp;L'!$A18,'KNL HO TB'!H:H)))</f>
        <v/>
      </c>
      <c r="U18" s="11">
        <f>(SUMIF('KNL Blank TB'!$R:$R,'KNL HO P&amp;L'!$A18,'KNL Blank TB'!I:I)+(SUMIF('KNL HO TB'!$R:$R,'KNL HO P&amp;L'!$A18,'KNL HO TB'!I:I)))</f>
        <v/>
      </c>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251.32</v>
      </c>
      <c r="C19" s="64" t="n">
        <v>-1</v>
      </c>
      <c r="D19" s="64" t="n">
        <v>42.98</v>
      </c>
      <c r="E19" s="64" t="n">
        <v>0</v>
      </c>
      <c r="F19" s="64" t="n">
        <v>0</v>
      </c>
      <c r="G19" s="64" t="n">
        <v>20.28</v>
      </c>
      <c r="H19" s="64" t="n">
        <v>53</v>
      </c>
      <c r="I19" s="64" t="n">
        <v>0</v>
      </c>
      <c r="J19" s="64" t="n">
        <v>125.58</v>
      </c>
      <c r="K19" s="64" t="n">
        <v>0</v>
      </c>
      <c r="L19" s="64" t="n">
        <v>43.34</v>
      </c>
      <c r="M19" s="64" t="n">
        <v>30.98</v>
      </c>
      <c r="N19" s="22">
        <f>SUM(B19:M19)</f>
        <v/>
      </c>
      <c r="O19" s="11">
        <f>(SUMIF('KNL Blank TB'!$R:$R,'KNL HO P&amp;L'!$A19,'KNL Blank TB'!C:C)+(SUMIF('KNL HO TB'!$R:$R,'KNL HO P&amp;L'!$A19,'KNL HO TB'!C:C)))</f>
        <v/>
      </c>
      <c r="P19" s="11">
        <f>(SUMIF('KNL Blank TB'!$R:$R,'KNL HO P&amp;L'!$A19,'KNL Blank TB'!D:D)+(SUMIF('KNL HO TB'!$R:$R,'KNL HO P&amp;L'!$A19,'KNL HO TB'!D:D)))</f>
        <v/>
      </c>
      <c r="Q19" s="11">
        <f>(SUMIF('KNL Blank TB'!$R:$R,'KNL HO P&amp;L'!$A19,'KNL Blank TB'!E:E)+(SUMIF('KNL HO TB'!$R:$R,'KNL HO P&amp;L'!$A19,'KNL HO TB'!E:E)))</f>
        <v/>
      </c>
      <c r="R19" s="11">
        <f>(SUMIF('KNL Blank TB'!$R:$R,'KNL HO P&amp;L'!$A19,'KNL Blank TB'!F:F)+(SUMIF('KNL HO TB'!$R:$R,'KNL HO P&amp;L'!$A19,'KNL HO TB'!F:F)))</f>
        <v/>
      </c>
      <c r="S19" s="11">
        <f>(SUMIF('KNL Blank TB'!$R:$R,'KNL HO P&amp;L'!$A19,'KNL Blank TB'!G:G)+(SUMIF('KNL HO TB'!$R:$R,'KNL HO P&amp;L'!$A19,'KNL HO TB'!G:G)))</f>
        <v/>
      </c>
      <c r="T19" s="11">
        <f>(SUMIF('KNL Blank TB'!$R:$R,'KNL HO P&amp;L'!$A19,'KNL Blank TB'!H:H)+(SUMIF('KNL HO TB'!$R:$R,'KNL HO P&amp;L'!$A19,'KNL HO TB'!H:H)))</f>
        <v/>
      </c>
      <c r="U19" s="11">
        <f>(SUMIF('KNL Blank TB'!$R:$R,'KNL HO P&amp;L'!$A19,'KNL Blank TB'!I:I)+(SUMIF('KNL HO TB'!$R:$R,'KNL HO P&amp;L'!$A19,'KNL HO TB'!I:I)))</f>
        <v/>
      </c>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2093.6</v>
      </c>
      <c r="C20" s="64" t="n">
        <v>7064.880000000001</v>
      </c>
      <c r="D20" s="64" t="n">
        <v>2725.99</v>
      </c>
      <c r="E20" s="64" t="n">
        <v>2100.8</v>
      </c>
      <c r="F20" s="64" t="n">
        <v>1948.2</v>
      </c>
      <c r="G20" s="64" t="n">
        <v>1535.64</v>
      </c>
      <c r="H20" s="64" t="n">
        <v>1763.2</v>
      </c>
      <c r="I20" s="64" t="n">
        <v>2601.5</v>
      </c>
      <c r="J20" s="64" t="n">
        <v>1643.2</v>
      </c>
      <c r="K20" s="64" t="n">
        <v>6098.6</v>
      </c>
      <c r="L20" s="64" t="n">
        <v>440</v>
      </c>
      <c r="M20" s="64" t="n">
        <v>95.7</v>
      </c>
      <c r="N20" s="22">
        <f>SUM(B20:M20)</f>
        <v/>
      </c>
      <c r="O20" s="11">
        <f>(SUMIF('KNL Blank TB'!$R:$R,'KNL HO P&amp;L'!$A20,'KNL Blank TB'!C:C)+(SUMIF('KNL HO TB'!$R:$R,'KNL HO P&amp;L'!$A20,'KNL HO TB'!C:C)))</f>
        <v/>
      </c>
      <c r="P20" s="11">
        <f>(SUMIF('KNL Blank TB'!$R:$R,'KNL HO P&amp;L'!$A20,'KNL Blank TB'!D:D)+(SUMIF('KNL HO TB'!$R:$R,'KNL HO P&amp;L'!$A20,'KNL HO TB'!D:D)))</f>
        <v/>
      </c>
      <c r="Q20" s="11">
        <f>(SUMIF('KNL Blank TB'!$R:$R,'KNL HO P&amp;L'!$A20,'KNL Blank TB'!E:E)+(SUMIF('KNL HO TB'!$R:$R,'KNL HO P&amp;L'!$A20,'KNL HO TB'!E:E)))</f>
        <v/>
      </c>
      <c r="R20" s="11">
        <f>(SUMIF('KNL Blank TB'!$R:$R,'KNL HO P&amp;L'!$A20,'KNL Blank TB'!F:F)+(SUMIF('KNL HO TB'!$R:$R,'KNL HO P&amp;L'!$A20,'KNL HO TB'!F:F)))</f>
        <v/>
      </c>
      <c r="S20" s="11">
        <f>(SUMIF('KNL Blank TB'!$R:$R,'KNL HO P&amp;L'!$A20,'KNL Blank TB'!G:G)+(SUMIF('KNL HO TB'!$R:$R,'KNL HO P&amp;L'!$A20,'KNL HO TB'!G:G)))</f>
        <v/>
      </c>
      <c r="T20" s="11">
        <f>(SUMIF('KNL Blank TB'!$R:$R,'KNL HO P&amp;L'!$A20,'KNL Blank TB'!H:H)+(SUMIF('KNL HO TB'!$R:$R,'KNL HO P&amp;L'!$A20,'KNL HO TB'!H:H)))</f>
        <v/>
      </c>
      <c r="U20" s="11">
        <f>(SUMIF('KNL Blank TB'!$R:$R,'KNL HO P&amp;L'!$A20,'KNL Blank TB'!I:I)+(SUMIF('KNL HO TB'!$R:$R,'KNL HO P&amp;L'!$A20,'KNL HO TB'!I:I)))</f>
        <v/>
      </c>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3746.52</v>
      </c>
      <c r="C21" s="64" t="n">
        <v>1951.9</v>
      </c>
      <c r="D21" s="64" t="n">
        <v>1552.85</v>
      </c>
      <c r="E21" s="64" t="n">
        <v>2180.94</v>
      </c>
      <c r="F21" s="64" t="n">
        <v>2227.49</v>
      </c>
      <c r="G21" s="64" t="n">
        <v>824.1799999999999</v>
      </c>
      <c r="H21" s="64" t="n">
        <v>932.1799999999999</v>
      </c>
      <c r="I21" s="64" t="n">
        <v>379.18</v>
      </c>
      <c r="J21" s="64" t="n">
        <v>512.5699999999999</v>
      </c>
      <c r="K21" s="64" t="n">
        <v>787.26</v>
      </c>
      <c r="L21" s="64" t="n">
        <v>1075.18</v>
      </c>
      <c r="M21" s="64" t="n">
        <v>862.24</v>
      </c>
      <c r="N21" s="22">
        <f>SUM(B21:M21)</f>
        <v/>
      </c>
      <c r="O21" s="11">
        <f>(SUMIF('KNL Blank TB'!$R:$R,'KNL HO P&amp;L'!$A21,'KNL Blank TB'!C:C)+(SUMIF('KNL HO TB'!$R:$R,'KNL HO P&amp;L'!$A21,'KNL HO TB'!C:C)))</f>
        <v/>
      </c>
      <c r="P21" s="11">
        <f>(SUMIF('KNL Blank TB'!$R:$R,'KNL HO P&amp;L'!$A21,'KNL Blank TB'!D:D)+(SUMIF('KNL HO TB'!$R:$R,'KNL HO P&amp;L'!$A21,'KNL HO TB'!D:D)))</f>
        <v/>
      </c>
      <c r="Q21" s="11">
        <f>(SUMIF('KNL Blank TB'!$R:$R,'KNL HO P&amp;L'!$A21,'KNL Blank TB'!E:E)+(SUMIF('KNL HO TB'!$R:$R,'KNL HO P&amp;L'!$A21,'KNL HO TB'!E:E)))</f>
        <v/>
      </c>
      <c r="R21" s="11">
        <f>(SUMIF('KNL Blank TB'!$R:$R,'KNL HO P&amp;L'!$A21,'KNL Blank TB'!F:F)+(SUMIF('KNL HO TB'!$R:$R,'KNL HO P&amp;L'!$A21,'KNL HO TB'!F:F)))</f>
        <v/>
      </c>
      <c r="S21" s="11">
        <f>(SUMIF('KNL Blank TB'!$R:$R,'KNL HO P&amp;L'!$A21,'KNL Blank TB'!G:G)+(SUMIF('KNL HO TB'!$R:$R,'KNL HO P&amp;L'!$A21,'KNL HO TB'!G:G)))</f>
        <v/>
      </c>
      <c r="T21" s="11">
        <f>(SUMIF('KNL Blank TB'!$R:$R,'KNL HO P&amp;L'!$A21,'KNL Blank TB'!H:H)+(SUMIF('KNL HO TB'!$R:$R,'KNL HO P&amp;L'!$A21,'KNL HO TB'!H:H)))</f>
        <v/>
      </c>
      <c r="U21" s="11">
        <f>(SUMIF('KNL Blank TB'!$R:$R,'KNL HO P&amp;L'!$A21,'KNL Blank TB'!I:I)+(SUMIF('KNL HO TB'!$R:$R,'KNL HO P&amp;L'!$A21,'KNL HO TB'!I:I)))</f>
        <v/>
      </c>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69.98999999999999</v>
      </c>
      <c r="E22" s="64" t="n">
        <v>0</v>
      </c>
      <c r="F22" s="64" t="n">
        <v>69.05</v>
      </c>
      <c r="G22" s="64" t="n">
        <v>4876.26</v>
      </c>
      <c r="H22" s="64" t="n">
        <v>528.17</v>
      </c>
      <c r="I22" s="64" t="n">
        <v>0</v>
      </c>
      <c r="J22" s="64" t="n">
        <v>600</v>
      </c>
      <c r="K22" s="64" t="n">
        <v>39.89</v>
      </c>
      <c r="L22" s="64" t="n">
        <v>0</v>
      </c>
      <c r="M22" s="64" t="n">
        <v>0</v>
      </c>
      <c r="N22" s="22">
        <f>SUM(B22:M22)</f>
        <v/>
      </c>
      <c r="O22" s="11">
        <f>(SUMIF('KNL Blank TB'!$R:$R,'KNL HO P&amp;L'!$A22,'KNL Blank TB'!C:C)+(SUMIF('KNL HO TB'!$R:$R,'KNL HO P&amp;L'!$A22,'KNL HO TB'!C:C)))</f>
        <v/>
      </c>
      <c r="P22" s="11">
        <f>(SUMIF('KNL Blank TB'!$R:$R,'KNL HO P&amp;L'!$A22,'KNL Blank TB'!D:D)+(SUMIF('KNL HO TB'!$R:$R,'KNL HO P&amp;L'!$A22,'KNL HO TB'!D:D)))</f>
        <v/>
      </c>
      <c r="Q22" s="11">
        <f>(SUMIF('KNL Blank TB'!$R:$R,'KNL HO P&amp;L'!$A22,'KNL Blank TB'!E:E)+(SUMIF('KNL HO TB'!$R:$R,'KNL HO P&amp;L'!$A22,'KNL HO TB'!E:E)))</f>
        <v/>
      </c>
      <c r="R22" s="11">
        <f>(SUMIF('KNL Blank TB'!$R:$R,'KNL HO P&amp;L'!$A22,'KNL Blank TB'!F:F)+(SUMIF('KNL HO TB'!$R:$R,'KNL HO P&amp;L'!$A22,'KNL HO TB'!F:F)))</f>
        <v/>
      </c>
      <c r="S22" s="11">
        <f>(SUMIF('KNL Blank TB'!$R:$R,'KNL HO P&amp;L'!$A22,'KNL Blank TB'!G:G)+(SUMIF('KNL HO TB'!$R:$R,'KNL HO P&amp;L'!$A22,'KNL HO TB'!G:G)))</f>
        <v/>
      </c>
      <c r="T22" s="11">
        <f>(SUMIF('KNL Blank TB'!$R:$R,'KNL HO P&amp;L'!$A22,'KNL Blank TB'!H:H)+(SUMIF('KNL HO TB'!$R:$R,'KNL HO P&amp;L'!$A22,'KNL HO TB'!H:H)))</f>
        <v/>
      </c>
      <c r="U22" s="11">
        <f>(SUMIF('KNL Blank TB'!$R:$R,'KNL HO P&amp;L'!$A22,'KNL Blank TB'!I:I)+(SUMIF('KNL HO TB'!$R:$R,'KNL HO P&amp;L'!$A22,'KNL HO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1630</v>
      </c>
      <c r="H23" s="64" t="n">
        <v>1755</v>
      </c>
      <c r="I23" s="64" t="n">
        <v>1000</v>
      </c>
      <c r="J23" s="64" t="n">
        <v>2060</v>
      </c>
      <c r="K23" s="64" t="n">
        <v>988.3</v>
      </c>
      <c r="L23" s="64" t="n">
        <v>3534</v>
      </c>
      <c r="M23" s="64" t="n">
        <v>1700</v>
      </c>
      <c r="N23" s="22">
        <f>SUM(B23:M23)</f>
        <v/>
      </c>
      <c r="O23" s="11">
        <f>(SUMIF('KNL Blank TB'!$R:$R,'KNL HO P&amp;L'!$A23,'KNL Blank TB'!C:C)+(SUMIF('KNL HO TB'!$R:$R,'KNL HO P&amp;L'!$A23,'KNL HO TB'!C:C)))</f>
        <v/>
      </c>
      <c r="P23" s="11">
        <f>(SUMIF('KNL Blank TB'!$R:$R,'KNL HO P&amp;L'!$A23,'KNL Blank TB'!D:D)+(SUMIF('KNL HO TB'!$R:$R,'KNL HO P&amp;L'!$A23,'KNL HO TB'!D:D)))</f>
        <v/>
      </c>
      <c r="Q23" s="11">
        <f>(SUMIF('KNL Blank TB'!$R:$R,'KNL HO P&amp;L'!$A23,'KNL Blank TB'!E:E)+(SUMIF('KNL HO TB'!$R:$R,'KNL HO P&amp;L'!$A23,'KNL HO TB'!E:E)))</f>
        <v/>
      </c>
      <c r="R23" s="11">
        <f>(SUMIF('KNL Blank TB'!$R:$R,'KNL HO P&amp;L'!$A23,'KNL Blank TB'!F:F)+(SUMIF('KNL HO TB'!$R:$R,'KNL HO P&amp;L'!$A23,'KNL HO TB'!F:F)))</f>
        <v/>
      </c>
      <c r="S23" s="11">
        <f>(SUMIF('KNL Blank TB'!$R:$R,'KNL HO P&amp;L'!$A23,'KNL Blank TB'!G:G)+(SUMIF('KNL HO TB'!$R:$R,'KNL HO P&amp;L'!$A23,'KNL HO TB'!G:G)))</f>
        <v/>
      </c>
      <c r="T23" s="11">
        <f>(SUMIF('KNL Blank TB'!$R:$R,'KNL HO P&amp;L'!$A23,'KNL Blank TB'!H:H)+(SUMIF('KNL HO TB'!$R:$R,'KNL HO P&amp;L'!$A23,'KNL HO TB'!H:H)))</f>
        <v/>
      </c>
      <c r="U23" s="11">
        <f>(SUMIF('KNL Blank TB'!$R:$R,'KNL HO P&amp;L'!$A23,'KNL Blank TB'!I:I)+(SUMIF('KNL HO TB'!$R:$R,'KNL HO P&amp;L'!$A23,'KNL HO TB'!I:I)))</f>
        <v/>
      </c>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(SUMIF('KNL Blank TB'!$R:$R,'KNL HO P&amp;L'!$A24,'KNL Blank TB'!C:C)+(SUMIF('KNL HO TB'!$R:$R,'KNL HO P&amp;L'!$A24,'KNL HO TB'!C:C)))</f>
        <v/>
      </c>
      <c r="P24" s="11">
        <f>(SUMIF('KNL Blank TB'!$R:$R,'KNL HO P&amp;L'!$A24,'KNL Blank TB'!D:D)+(SUMIF('KNL HO TB'!$R:$R,'KNL HO P&amp;L'!$A24,'KNL HO TB'!D:D)))</f>
        <v/>
      </c>
      <c r="Q24" s="11">
        <f>(SUMIF('KNL Blank TB'!$R:$R,'KNL HO P&amp;L'!$A24,'KNL Blank TB'!E:E)+(SUMIF('KNL HO TB'!$R:$R,'KNL HO P&amp;L'!$A24,'KNL HO TB'!E:E)))</f>
        <v/>
      </c>
      <c r="R24" s="11">
        <f>(SUMIF('KNL Blank TB'!$R:$R,'KNL HO P&amp;L'!$A24,'KNL Blank TB'!F:F)+(SUMIF('KNL HO TB'!$R:$R,'KNL HO P&amp;L'!$A24,'KNL HO TB'!F:F)))</f>
        <v/>
      </c>
      <c r="S24" s="11">
        <f>(SUMIF('KNL Blank TB'!$R:$R,'KNL HO P&amp;L'!$A24,'KNL Blank TB'!G:G)+(SUMIF('KNL HO TB'!$R:$R,'KNL HO P&amp;L'!$A24,'KNL HO TB'!G:G)))</f>
        <v/>
      </c>
      <c r="T24" s="11">
        <f>(SUMIF('KNL Blank TB'!$R:$R,'KNL HO P&amp;L'!$A24,'KNL Blank TB'!H:H)+(SUMIF('KNL HO TB'!$R:$R,'KNL HO P&amp;L'!$A24,'KNL HO TB'!H:H)))</f>
        <v/>
      </c>
      <c r="U24" s="11">
        <f>(SUMIF('KNL Blank TB'!$R:$R,'KNL HO P&amp;L'!$A24,'KNL Blank TB'!I:I)+(SUMIF('KNL HO TB'!$R:$R,'KNL HO P&amp;L'!$A24,'KNL HO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6091.440000000001</v>
      </c>
      <c r="C25" s="65" t="n">
        <v>9015.780000000001</v>
      </c>
      <c r="D25" s="65" t="n">
        <v>4391.809999999999</v>
      </c>
      <c r="E25" s="65" t="n">
        <v>4281.74</v>
      </c>
      <c r="F25" s="65" t="n">
        <v>4244.740000000001</v>
      </c>
      <c r="G25" s="65" t="n">
        <v>8886.360000000001</v>
      </c>
      <c r="H25" s="65" t="n">
        <v>5031.55</v>
      </c>
      <c r="I25" s="65" t="n">
        <v>3980.68</v>
      </c>
      <c r="J25" s="65" t="n">
        <v>4941.35</v>
      </c>
      <c r="K25" s="65" t="n">
        <v>7914.050000000001</v>
      </c>
      <c r="L25" s="65" t="n">
        <v>5092.52</v>
      </c>
      <c r="M25" s="65" t="n">
        <v>2688.92</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280.37</v>
      </c>
      <c r="E27" s="64" t="n">
        <v>101.16</v>
      </c>
      <c r="F27" s="64" t="n">
        <v>0</v>
      </c>
      <c r="G27" s="64" t="n">
        <v>0</v>
      </c>
      <c r="H27" s="64" t="n">
        <v>0</v>
      </c>
      <c r="I27" s="64" t="n">
        <v>0</v>
      </c>
      <c r="J27" s="64" t="n">
        <v>0</v>
      </c>
      <c r="K27" s="64" t="n">
        <v>0</v>
      </c>
      <c r="L27" s="64" t="n">
        <v>3.15</v>
      </c>
      <c r="M27" s="64" t="n">
        <v>0</v>
      </c>
      <c r="N27" s="22">
        <f>SUM(B27:M27)</f>
        <v/>
      </c>
      <c r="O27" s="11">
        <f>(SUMIF('KNL Blank TB'!$R:$R,'KNL HO P&amp;L'!$A27,'KNL Blank TB'!C:C)+(SUMIF('KNL HO TB'!$R:$R,'KNL HO P&amp;L'!$A27,'KNL HO TB'!C:C)))</f>
        <v/>
      </c>
      <c r="P27" s="11">
        <f>(SUMIF('KNL Blank TB'!$R:$R,'KNL HO P&amp;L'!$A27,'KNL Blank TB'!D:D)+(SUMIF('KNL HO TB'!$R:$R,'KNL HO P&amp;L'!$A27,'KNL HO TB'!D:D)))</f>
        <v/>
      </c>
      <c r="Q27" s="11">
        <f>(SUMIF('KNL Blank TB'!$R:$R,'KNL HO P&amp;L'!$A27,'KNL Blank TB'!E:E)+(SUMIF('KNL HO TB'!$R:$R,'KNL HO P&amp;L'!$A27,'KNL HO TB'!E:E)))</f>
        <v/>
      </c>
      <c r="R27" s="11">
        <f>(SUMIF('KNL Blank TB'!$R:$R,'KNL HO P&amp;L'!$A27,'KNL Blank TB'!F:F)+(SUMIF('KNL HO TB'!$R:$R,'KNL HO P&amp;L'!$A27,'KNL HO TB'!F:F)))</f>
        <v/>
      </c>
      <c r="S27" s="11">
        <f>(SUMIF('KNL Blank TB'!$R:$R,'KNL HO P&amp;L'!$A27,'KNL Blank TB'!G:G)+(SUMIF('KNL HO TB'!$R:$R,'KNL HO P&amp;L'!$A27,'KNL HO TB'!G:G)))</f>
        <v/>
      </c>
      <c r="T27" s="11">
        <f>(SUMIF('KNL Blank TB'!$R:$R,'KNL HO P&amp;L'!$A27,'KNL Blank TB'!H:H)+(SUMIF('KNL HO TB'!$R:$R,'KNL HO P&amp;L'!$A27,'KNL HO TB'!H:H)))</f>
        <v/>
      </c>
      <c r="U27" s="11">
        <f>(SUMIF('KNL Blank TB'!$R:$R,'KNL HO P&amp;L'!$A27,'KNL Blank TB'!I:I)+(SUMIF('KNL HO TB'!$R:$R,'KNL HO P&amp;L'!$A27,'KNL HO TB'!I:I)))</f>
        <v/>
      </c>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12.33</v>
      </c>
      <c r="H28" s="64" t="n">
        <v>0</v>
      </c>
      <c r="I28" s="64" t="n">
        <v>0</v>
      </c>
      <c r="J28" s="64" t="n">
        <v>0</v>
      </c>
      <c r="K28" s="64" t="n">
        <v>7.97</v>
      </c>
      <c r="L28" s="64" t="n">
        <v>0</v>
      </c>
      <c r="M28" s="64" t="n">
        <v>0</v>
      </c>
      <c r="N28" s="22">
        <f>SUM(B28:M28)</f>
        <v/>
      </c>
      <c r="O28" s="11">
        <f>(SUMIF('KNL Blank TB'!$R:$R,'KNL HO P&amp;L'!$A28,'KNL Blank TB'!C:C)+(SUMIF('KNL HO TB'!$R:$R,'KNL HO P&amp;L'!$A28,'KNL HO TB'!C:C)))</f>
        <v/>
      </c>
      <c r="P28" s="11">
        <f>(SUMIF('KNL Blank TB'!$R:$R,'KNL HO P&amp;L'!$A28,'KNL Blank TB'!D:D)+(SUMIF('KNL HO TB'!$R:$R,'KNL HO P&amp;L'!$A28,'KNL HO TB'!D:D)))</f>
        <v/>
      </c>
      <c r="Q28" s="11">
        <f>(SUMIF('KNL Blank TB'!$R:$R,'KNL HO P&amp;L'!$A28,'KNL Blank TB'!E:E)+(SUMIF('KNL HO TB'!$R:$R,'KNL HO P&amp;L'!$A28,'KNL HO TB'!E:E)))</f>
        <v/>
      </c>
      <c r="R28" s="11">
        <f>(SUMIF('KNL Blank TB'!$R:$R,'KNL HO P&amp;L'!$A28,'KNL Blank TB'!F:F)+(SUMIF('KNL HO TB'!$R:$R,'KNL HO P&amp;L'!$A28,'KNL HO TB'!F:F)))</f>
        <v/>
      </c>
      <c r="S28" s="11">
        <f>(SUMIF('KNL Blank TB'!$R:$R,'KNL HO P&amp;L'!$A28,'KNL Blank TB'!G:G)+(SUMIF('KNL HO TB'!$R:$R,'KNL HO P&amp;L'!$A28,'KNL HO TB'!G:G)))</f>
        <v/>
      </c>
      <c r="T28" s="11">
        <f>(SUMIF('KNL Blank TB'!$R:$R,'KNL HO P&amp;L'!$A28,'KNL Blank TB'!H:H)+(SUMIF('KNL HO TB'!$R:$R,'KNL HO P&amp;L'!$A28,'KNL HO TB'!H:H)))</f>
        <v/>
      </c>
      <c r="U28" s="11">
        <f>(SUMIF('KNL Blank TB'!$R:$R,'KNL HO P&amp;L'!$A28,'KNL Blank TB'!I:I)+(SUMIF('KNL HO TB'!$R:$R,'KNL HO P&amp;L'!$A28,'KNL HO TB'!I:I)))</f>
        <v/>
      </c>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0</v>
      </c>
      <c r="K29" s="64" t="n">
        <v>5.98</v>
      </c>
      <c r="L29" s="64" t="n">
        <v>0</v>
      </c>
      <c r="M29" s="64" t="n">
        <v>0</v>
      </c>
      <c r="N29" s="22">
        <f>SUM(B29:M29)</f>
        <v/>
      </c>
      <c r="O29" s="11">
        <f>(SUMIF('KNL Blank TB'!$R:$R,'KNL HO P&amp;L'!$A29,'KNL Blank TB'!C:C)+(SUMIF('KNL HO TB'!$R:$R,'KNL HO P&amp;L'!$A29,'KNL HO TB'!C:C)))</f>
        <v/>
      </c>
      <c r="P29" s="11">
        <f>(SUMIF('KNL Blank TB'!$R:$R,'KNL HO P&amp;L'!$A29,'KNL Blank TB'!D:D)+(SUMIF('KNL HO TB'!$R:$R,'KNL HO P&amp;L'!$A29,'KNL HO TB'!D:D)))</f>
        <v/>
      </c>
      <c r="Q29" s="11">
        <f>(SUMIF('KNL Blank TB'!$R:$R,'KNL HO P&amp;L'!$A29,'KNL Blank TB'!E:E)+(SUMIF('KNL HO TB'!$R:$R,'KNL HO P&amp;L'!$A29,'KNL HO TB'!E:E)))</f>
        <v/>
      </c>
      <c r="R29" s="11">
        <f>(SUMIF('KNL Blank TB'!$R:$R,'KNL HO P&amp;L'!$A29,'KNL Blank TB'!F:F)+(SUMIF('KNL HO TB'!$R:$R,'KNL HO P&amp;L'!$A29,'KNL HO TB'!F:F)))</f>
        <v/>
      </c>
      <c r="S29" s="11">
        <f>(SUMIF('KNL Blank TB'!$R:$R,'KNL HO P&amp;L'!$A29,'KNL Blank TB'!G:G)+(SUMIF('KNL HO TB'!$R:$R,'KNL HO P&amp;L'!$A29,'KNL HO TB'!G:G)))</f>
        <v/>
      </c>
      <c r="T29" s="11">
        <f>(SUMIF('KNL Blank TB'!$R:$R,'KNL HO P&amp;L'!$A29,'KNL Blank TB'!H:H)+(SUMIF('KNL HO TB'!$R:$R,'KNL HO P&amp;L'!$A29,'KNL HO TB'!H:H)))</f>
        <v/>
      </c>
      <c r="U29" s="11">
        <f>(SUMIF('KNL Blank TB'!$R:$R,'KNL HO P&amp;L'!$A29,'KNL Blank TB'!I:I)+(SUMIF('KNL HO TB'!$R:$R,'KNL HO P&amp;L'!$A29,'KNL HO TB'!I:I)))</f>
        <v/>
      </c>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174.71</v>
      </c>
      <c r="C30" s="64" t="n">
        <v>146.94</v>
      </c>
      <c r="D30" s="64" t="n">
        <v>35.89</v>
      </c>
      <c r="E30" s="64" t="n">
        <v>125.98</v>
      </c>
      <c r="F30" s="64" t="n">
        <v>44.48</v>
      </c>
      <c r="G30" s="64" t="n">
        <v>112.97</v>
      </c>
      <c r="H30" s="64" t="n">
        <v>461.6200000000001</v>
      </c>
      <c r="I30" s="64" t="n">
        <v>125.85</v>
      </c>
      <c r="J30" s="64" t="n">
        <v>73.06999999999999</v>
      </c>
      <c r="K30" s="64" t="n">
        <v>78.53999999999999</v>
      </c>
      <c r="L30" s="64" t="n">
        <v>113.5</v>
      </c>
      <c r="M30" s="64" t="n">
        <v>50.44</v>
      </c>
      <c r="N30" s="22">
        <f>SUM(B30:M30)</f>
        <v/>
      </c>
      <c r="O30" s="11">
        <f>(SUMIF('KNL Blank TB'!$R:$R,'KNL HO P&amp;L'!$A30,'KNL Blank TB'!C:C)+(SUMIF('KNL HO TB'!$R:$R,'KNL HO P&amp;L'!$A30,'KNL HO TB'!C:C)))</f>
        <v/>
      </c>
      <c r="P30" s="11">
        <f>(SUMIF('KNL Blank TB'!$R:$R,'KNL HO P&amp;L'!$A30,'KNL Blank TB'!D:D)+(SUMIF('KNL HO TB'!$R:$R,'KNL HO P&amp;L'!$A30,'KNL HO TB'!D:D)))</f>
        <v/>
      </c>
      <c r="Q30" s="11">
        <f>(SUMIF('KNL Blank TB'!$R:$R,'KNL HO P&amp;L'!$A30,'KNL Blank TB'!E:E)+(SUMIF('KNL HO TB'!$R:$R,'KNL HO P&amp;L'!$A30,'KNL HO TB'!E:E)))</f>
        <v/>
      </c>
      <c r="R30" s="11">
        <f>(SUMIF('KNL Blank TB'!$R:$R,'KNL HO P&amp;L'!$A30,'KNL Blank TB'!F:F)+(SUMIF('KNL HO TB'!$R:$R,'KNL HO P&amp;L'!$A30,'KNL HO TB'!F:F)))</f>
        <v/>
      </c>
      <c r="S30" s="11">
        <f>(SUMIF('KNL Blank TB'!$R:$R,'KNL HO P&amp;L'!$A30,'KNL Blank TB'!G:G)+(SUMIF('KNL HO TB'!$R:$R,'KNL HO P&amp;L'!$A30,'KNL HO TB'!G:G)))</f>
        <v/>
      </c>
      <c r="T30" s="11">
        <f>(SUMIF('KNL Blank TB'!$R:$R,'KNL HO P&amp;L'!$A30,'KNL Blank TB'!H:H)+(SUMIF('KNL HO TB'!$R:$R,'KNL HO P&amp;L'!$A30,'KNL HO TB'!H:H)))</f>
        <v/>
      </c>
      <c r="U30" s="11">
        <f>(SUMIF('KNL Blank TB'!$R:$R,'KNL HO P&amp;L'!$A30,'KNL Blank TB'!I:I)+(SUMIF('KNL HO TB'!$R:$R,'KNL HO P&amp;L'!$A30,'KNL HO TB'!I:I)))</f>
        <v/>
      </c>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498</v>
      </c>
      <c r="C31" s="64" t="n">
        <v>0</v>
      </c>
      <c r="D31" s="64" t="n">
        <v>0</v>
      </c>
      <c r="E31" s="64" t="n">
        <v>0</v>
      </c>
      <c r="F31" s="64" t="n">
        <v>0</v>
      </c>
      <c r="G31" s="64" t="n">
        <v>0</v>
      </c>
      <c r="H31" s="64" t="n">
        <v>0</v>
      </c>
      <c r="I31" s="64" t="n">
        <v>0</v>
      </c>
      <c r="J31" s="64" t="n">
        <v>0</v>
      </c>
      <c r="K31" s="64" t="n">
        <v>0</v>
      </c>
      <c r="L31" s="64" t="n">
        <v>0</v>
      </c>
      <c r="M31" s="64" t="n">
        <v>0</v>
      </c>
      <c r="N31" s="22">
        <f>SUM(B31:M31)</f>
        <v/>
      </c>
      <c r="O31" s="11">
        <f>(SUMIF('KNL Blank TB'!$R:$R,'KNL HO P&amp;L'!$A31,'KNL Blank TB'!C:C)+(SUMIF('KNL HO TB'!$R:$R,'KNL HO P&amp;L'!$A31,'KNL HO TB'!C:C)))</f>
        <v/>
      </c>
      <c r="P31" s="11">
        <f>(SUMIF('KNL Blank TB'!$R:$R,'KNL HO P&amp;L'!$A31,'KNL Blank TB'!D:D)+(SUMIF('KNL HO TB'!$R:$R,'KNL HO P&amp;L'!$A31,'KNL HO TB'!D:D)))</f>
        <v/>
      </c>
      <c r="Q31" s="11">
        <f>(SUMIF('KNL Blank TB'!$R:$R,'KNL HO P&amp;L'!$A31,'KNL Blank TB'!E:E)+(SUMIF('KNL HO TB'!$R:$R,'KNL HO P&amp;L'!$A31,'KNL HO TB'!E:E)))</f>
        <v/>
      </c>
      <c r="R31" s="11">
        <f>(SUMIF('KNL Blank TB'!$R:$R,'KNL HO P&amp;L'!$A31,'KNL Blank TB'!F:F)+(SUMIF('KNL HO TB'!$R:$R,'KNL HO P&amp;L'!$A31,'KNL HO TB'!F:F)))</f>
        <v/>
      </c>
      <c r="S31" s="11">
        <f>(SUMIF('KNL Blank TB'!$R:$R,'KNL HO P&amp;L'!$A31,'KNL Blank TB'!G:G)+(SUMIF('KNL HO TB'!$R:$R,'KNL HO P&amp;L'!$A31,'KNL HO TB'!G:G)))</f>
        <v/>
      </c>
      <c r="T31" s="11">
        <f>(SUMIF('KNL Blank TB'!$R:$R,'KNL HO P&amp;L'!$A31,'KNL Blank TB'!H:H)+(SUMIF('KNL HO TB'!$R:$R,'KNL HO P&amp;L'!$A31,'KNL HO TB'!H:H)))</f>
        <v/>
      </c>
      <c r="U31" s="11">
        <f>(SUMIF('KNL Blank TB'!$R:$R,'KNL HO P&amp;L'!$A31,'KNL Blank TB'!I:I)+(SUMIF('KNL HO TB'!$R:$R,'KNL HO P&amp;L'!$A31,'KNL HO TB'!I:I)))</f>
        <v/>
      </c>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30.44</v>
      </c>
      <c r="C32" s="64" t="n">
        <v>36.5</v>
      </c>
      <c r="D32" s="64" t="n">
        <v>0</v>
      </c>
      <c r="E32" s="64" t="n">
        <v>13.65</v>
      </c>
      <c r="F32" s="64" t="n">
        <v>0</v>
      </c>
      <c r="G32" s="64" t="n">
        <v>0</v>
      </c>
      <c r="H32" s="64" t="n">
        <v>0</v>
      </c>
      <c r="I32" s="64" t="n">
        <v>0</v>
      </c>
      <c r="J32" s="64" t="n">
        <v>0</v>
      </c>
      <c r="K32" s="64" t="n">
        <v>0</v>
      </c>
      <c r="L32" s="64" t="n">
        <v>0</v>
      </c>
      <c r="M32" s="64" t="n">
        <v>0</v>
      </c>
      <c r="N32" s="22">
        <f>SUM(B32:M32)</f>
        <v/>
      </c>
      <c r="O32" s="11">
        <f>(SUMIF('KNL Blank TB'!$R:$R,'KNL HO P&amp;L'!$A32,'KNL Blank TB'!C:C)+(SUMIF('KNL HO TB'!$R:$R,'KNL HO P&amp;L'!$A32,'KNL HO TB'!C:C)))</f>
        <v/>
      </c>
      <c r="P32" s="11">
        <f>(SUMIF('KNL Blank TB'!$R:$R,'KNL HO P&amp;L'!$A32,'KNL Blank TB'!D:D)+(SUMIF('KNL HO TB'!$R:$R,'KNL HO P&amp;L'!$A32,'KNL HO TB'!D:D)))</f>
        <v/>
      </c>
      <c r="Q32" s="11">
        <f>(SUMIF('KNL Blank TB'!$R:$R,'KNL HO P&amp;L'!$A32,'KNL Blank TB'!E:E)+(SUMIF('KNL HO TB'!$R:$R,'KNL HO P&amp;L'!$A32,'KNL HO TB'!E:E)))</f>
        <v/>
      </c>
      <c r="R32" s="11">
        <f>(SUMIF('KNL Blank TB'!$R:$R,'KNL HO P&amp;L'!$A32,'KNL Blank TB'!F:F)+(SUMIF('KNL HO TB'!$R:$R,'KNL HO P&amp;L'!$A32,'KNL HO TB'!F:F)))</f>
        <v/>
      </c>
      <c r="S32" s="11">
        <f>(SUMIF('KNL Blank TB'!$R:$R,'KNL HO P&amp;L'!$A32,'KNL Blank TB'!G:G)+(SUMIF('KNL HO TB'!$R:$R,'KNL HO P&amp;L'!$A32,'KNL HO TB'!G:G)))</f>
        <v/>
      </c>
      <c r="T32" s="11">
        <f>(SUMIF('KNL Blank TB'!$R:$R,'KNL HO P&amp;L'!$A32,'KNL Blank TB'!H:H)+(SUMIF('KNL HO TB'!$R:$R,'KNL HO P&amp;L'!$A32,'KNL HO TB'!H:H)))</f>
        <v/>
      </c>
      <c r="U32" s="11">
        <f>(SUMIF('KNL Blank TB'!$R:$R,'KNL HO P&amp;L'!$A32,'KNL Blank TB'!I:I)+(SUMIF('KNL HO TB'!$R:$R,'KNL HO P&amp;L'!$A32,'KNL HO TB'!I:I)))</f>
        <v/>
      </c>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(SUMIF('KNL Blank TB'!$R:$R,'KNL HO P&amp;L'!$A33,'KNL Blank TB'!C:C)+(SUMIF('KNL HO TB'!$R:$R,'KNL HO P&amp;L'!$A33,'KNL HO TB'!C:C)))</f>
        <v/>
      </c>
      <c r="P33" s="11">
        <f>(SUMIF('KNL Blank TB'!$R:$R,'KNL HO P&amp;L'!$A33,'KNL Blank TB'!D:D)+(SUMIF('KNL HO TB'!$R:$R,'KNL HO P&amp;L'!$A33,'KNL HO TB'!D:D)))</f>
        <v/>
      </c>
      <c r="Q33" s="11">
        <f>(SUMIF('KNL Blank TB'!$R:$R,'KNL HO P&amp;L'!$A33,'KNL Blank TB'!E:E)+(SUMIF('KNL HO TB'!$R:$R,'KNL HO P&amp;L'!$A33,'KNL HO TB'!E:E)))</f>
        <v/>
      </c>
      <c r="R33" s="11">
        <f>(SUMIF('KNL Blank TB'!$R:$R,'KNL HO P&amp;L'!$A33,'KNL Blank TB'!F:F)+(SUMIF('KNL HO TB'!$R:$R,'KNL HO P&amp;L'!$A33,'KNL HO TB'!F:F)))</f>
        <v/>
      </c>
      <c r="S33" s="11">
        <f>(SUMIF('KNL Blank TB'!$R:$R,'KNL HO P&amp;L'!$A33,'KNL Blank TB'!G:G)+(SUMIF('KNL HO TB'!$R:$R,'KNL HO P&amp;L'!$A33,'KNL HO TB'!G:G)))</f>
        <v/>
      </c>
      <c r="T33" s="11">
        <f>(SUMIF('KNL Blank TB'!$R:$R,'KNL HO P&amp;L'!$A33,'KNL Blank TB'!H:H)+(SUMIF('KNL HO TB'!$R:$R,'KNL HO P&amp;L'!$A33,'KNL HO TB'!H:H)))</f>
        <v/>
      </c>
      <c r="U33" s="11">
        <f>(SUMIF('KNL Blank TB'!$R:$R,'KNL HO P&amp;L'!$A33,'KNL Blank TB'!I:I)+(SUMIF('KNL HO TB'!$R:$R,'KNL HO P&amp;L'!$A33,'KNL HO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703.1500000000001</v>
      </c>
      <c r="C34" s="65" t="n">
        <v>183.44</v>
      </c>
      <c r="D34" s="65" t="n">
        <v>316.26</v>
      </c>
      <c r="E34" s="65" t="n">
        <v>240.79</v>
      </c>
      <c r="F34" s="65" t="n">
        <v>44.48</v>
      </c>
      <c r="G34" s="65" t="n">
        <v>125.3</v>
      </c>
      <c r="H34" s="65" t="n">
        <v>461.6200000000001</v>
      </c>
      <c r="I34" s="65" t="n">
        <v>125.85</v>
      </c>
      <c r="J34" s="65" t="n">
        <v>73.06999999999999</v>
      </c>
      <c r="K34" s="65" t="n">
        <v>92.48999999999999</v>
      </c>
      <c r="L34" s="65" t="n">
        <v>116.65</v>
      </c>
      <c r="M34" s="65" t="n">
        <v>50.44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(SUMIF('KNL Blank TB'!$R:$R,'KNL HO P&amp;L'!$A36,'KNL Blank TB'!C:C)+(SUMIF('KNL HO TB'!$R:$R,'KNL HO P&amp;L'!$A36,'KNL HO TB'!C:C)))</f>
        <v/>
      </c>
      <c r="P36" s="11">
        <f>(SUMIF('KNL Blank TB'!$R:$R,'KNL HO P&amp;L'!$A36,'KNL Blank TB'!D:D)+(SUMIF('KNL HO TB'!$R:$R,'KNL HO P&amp;L'!$A36,'KNL HO TB'!D:D)))</f>
        <v/>
      </c>
      <c r="Q36" s="11">
        <f>(SUMIF('KNL Blank TB'!$R:$R,'KNL HO P&amp;L'!$A36,'KNL Blank TB'!E:E)+(SUMIF('KNL HO TB'!$R:$R,'KNL HO P&amp;L'!$A36,'KNL HO TB'!E:E)))</f>
        <v/>
      </c>
      <c r="R36" s="11">
        <f>(SUMIF('KNL Blank TB'!$R:$R,'KNL HO P&amp;L'!$A36,'KNL Blank TB'!F:F)+(SUMIF('KNL HO TB'!$R:$R,'KNL HO P&amp;L'!$A36,'KNL HO TB'!F:F)))</f>
        <v/>
      </c>
      <c r="S36" s="11">
        <f>(SUMIF('KNL Blank TB'!$R:$R,'KNL HO P&amp;L'!$A36,'KNL Blank TB'!G:G)+(SUMIF('KNL HO TB'!$R:$R,'KNL HO P&amp;L'!$A36,'KNL HO TB'!G:G)))</f>
        <v/>
      </c>
      <c r="T36" s="11">
        <f>(SUMIF('KNL Blank TB'!$R:$R,'KNL HO P&amp;L'!$A36,'KNL Blank TB'!H:H)+(SUMIF('KNL HO TB'!$R:$R,'KNL HO P&amp;L'!$A36,'KNL HO TB'!H:H)))</f>
        <v/>
      </c>
      <c r="U36" s="11">
        <f>(SUMIF('KNL Blank TB'!$R:$R,'KNL HO P&amp;L'!$A36,'KNL Blank TB'!I:I)+(SUMIF('KNL HO TB'!$R:$R,'KNL HO P&amp;L'!$A36,'KNL HO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769.29</v>
      </c>
      <c r="C37" s="64" t="n">
        <v>769.29</v>
      </c>
      <c r="D37" s="64" t="n">
        <v>769.29</v>
      </c>
      <c r="E37" s="64" t="n">
        <v>769.29</v>
      </c>
      <c r="F37" s="64" t="n">
        <v>769.29</v>
      </c>
      <c r="G37" s="64" t="n">
        <v>769.29</v>
      </c>
      <c r="H37" s="64" t="n">
        <v>769.29</v>
      </c>
      <c r="I37" s="64" t="n">
        <v>769.29</v>
      </c>
      <c r="J37" s="64" t="n">
        <v>769.29</v>
      </c>
      <c r="K37" s="64" t="n">
        <v>769.29</v>
      </c>
      <c r="L37" s="64" t="n">
        <v>769.29</v>
      </c>
      <c r="M37" s="64" t="n">
        <v>769.29</v>
      </c>
      <c r="N37" s="22">
        <f>SUM(B37:M37)</f>
        <v/>
      </c>
      <c r="O37" s="11">
        <f>(SUMIF('KNL Blank TB'!$R:$R,'KNL HO P&amp;L'!$A37,'KNL Blank TB'!C:C)+(SUMIF('KNL HO TB'!$R:$R,'KNL HO P&amp;L'!$A37,'KNL HO TB'!C:C)))</f>
        <v/>
      </c>
      <c r="P37" s="11">
        <f>(SUMIF('KNL Blank TB'!$R:$R,'KNL HO P&amp;L'!$A37,'KNL Blank TB'!D:D)+(SUMIF('KNL HO TB'!$R:$R,'KNL HO P&amp;L'!$A37,'KNL HO TB'!D:D)))</f>
        <v/>
      </c>
      <c r="Q37" s="11">
        <f>(SUMIF('KNL Blank TB'!$R:$R,'KNL HO P&amp;L'!$A37,'KNL Blank TB'!E:E)+(SUMIF('KNL HO TB'!$R:$R,'KNL HO P&amp;L'!$A37,'KNL HO TB'!E:E)))</f>
        <v/>
      </c>
      <c r="R37" s="11">
        <f>(SUMIF('KNL Blank TB'!$R:$R,'KNL HO P&amp;L'!$A37,'KNL Blank TB'!F:F)+(SUMIF('KNL HO TB'!$R:$R,'KNL HO P&amp;L'!$A37,'KNL HO TB'!F:F)))</f>
        <v/>
      </c>
      <c r="S37" s="11">
        <f>(SUMIF('KNL Blank TB'!$R:$R,'KNL HO P&amp;L'!$A37,'KNL Blank TB'!G:G)+(SUMIF('KNL HO TB'!$R:$R,'KNL HO P&amp;L'!$A37,'KNL HO TB'!G:G)))</f>
        <v/>
      </c>
      <c r="T37" s="11">
        <f>(SUMIF('KNL Blank TB'!$R:$R,'KNL HO P&amp;L'!$A37,'KNL Blank TB'!H:H)+(SUMIF('KNL HO TB'!$R:$R,'KNL HO P&amp;L'!$A37,'KNL HO TB'!H:H)))</f>
        <v/>
      </c>
      <c r="U37" s="11">
        <f>(SUMIF('KNL Blank TB'!$R:$R,'KNL HO P&amp;L'!$A37,'KNL Blank TB'!I:I)+(SUMIF('KNL HO TB'!$R:$R,'KNL HO P&amp;L'!$A37,'KNL HO TB'!I:I)))</f>
        <v/>
      </c>
      <c r="V37" s="51" t="n">
        <v>736.67</v>
      </c>
      <c r="W37" s="51" t="n">
        <v>736.67</v>
      </c>
      <c r="X37" s="51" t="n">
        <v>736.67</v>
      </c>
      <c r="Y37" s="51" t="n">
        <v>736.67</v>
      </c>
      <c r="Z37" s="51" t="n">
        <v>736.67</v>
      </c>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628.96</v>
      </c>
      <c r="C38" s="64" t="n">
        <v>300.63</v>
      </c>
      <c r="D38" s="64" t="n">
        <v>271.59</v>
      </c>
      <c r="E38" s="64" t="n">
        <v>-778.0699999999999</v>
      </c>
      <c r="F38" s="64" t="n">
        <v>178.3700000000001</v>
      </c>
      <c r="G38" s="64" t="n">
        <v>243.71</v>
      </c>
      <c r="H38" s="64" t="n">
        <v>283.43</v>
      </c>
      <c r="I38" s="64" t="n">
        <v>288.92</v>
      </c>
      <c r="J38" s="64" t="n">
        <v>180.98</v>
      </c>
      <c r="K38" s="64" t="n">
        <v>399.15</v>
      </c>
      <c r="L38" s="64" t="n">
        <v>273.05</v>
      </c>
      <c r="M38" s="64" t="n">
        <v>-1949.84</v>
      </c>
      <c r="N38" s="22">
        <f>SUM(B38:M38)</f>
        <v/>
      </c>
      <c r="O38" s="11">
        <f>(SUMIF('KNL Blank TB'!$R:$R,'KNL HO P&amp;L'!$A38,'KNL Blank TB'!C:C)+(SUMIF('KNL HO TB'!$R:$R,'KNL HO P&amp;L'!$A38,'KNL HO TB'!C:C)))</f>
        <v/>
      </c>
      <c r="P38" s="11">
        <f>(SUMIF('KNL Blank TB'!$R:$R,'KNL HO P&amp;L'!$A38,'KNL Blank TB'!D:D)+(SUMIF('KNL HO TB'!$R:$R,'KNL HO P&amp;L'!$A38,'KNL HO TB'!D:D)))</f>
        <v/>
      </c>
      <c r="Q38" s="11">
        <f>(SUMIF('KNL Blank TB'!$R:$R,'KNL HO P&amp;L'!$A38,'KNL Blank TB'!E:E)+(SUMIF('KNL HO TB'!$R:$R,'KNL HO P&amp;L'!$A38,'KNL HO TB'!E:E)))</f>
        <v/>
      </c>
      <c r="R38" s="11">
        <f>(SUMIF('KNL Blank TB'!$R:$R,'KNL HO P&amp;L'!$A38,'KNL Blank TB'!F:F)+(SUMIF('KNL HO TB'!$R:$R,'KNL HO P&amp;L'!$A38,'KNL HO TB'!F:F)))</f>
        <v/>
      </c>
      <c r="S38" s="11">
        <f>(SUMIF('KNL Blank TB'!$R:$R,'KNL HO P&amp;L'!$A38,'KNL Blank TB'!G:G)+(SUMIF('KNL HO TB'!$R:$R,'KNL HO P&amp;L'!$A38,'KNL HO TB'!G:G)))</f>
        <v/>
      </c>
      <c r="T38" s="11">
        <f>(SUMIF('KNL Blank TB'!$R:$R,'KNL HO P&amp;L'!$A38,'KNL Blank TB'!H:H)+(SUMIF('KNL HO TB'!$R:$R,'KNL HO P&amp;L'!$A38,'KNL HO TB'!H:H)))</f>
        <v/>
      </c>
      <c r="U38" s="11">
        <f>(SUMIF('KNL Blank TB'!$R:$R,'KNL HO P&amp;L'!$A38,'KNL Blank TB'!I:I)+(SUMIF('KNL HO TB'!$R:$R,'KNL HO P&amp;L'!$A38,'KNL HO TB'!I:I)))</f>
        <v/>
      </c>
      <c r="V38" s="51" t="n">
        <v>200</v>
      </c>
      <c r="W38" s="51" t="n">
        <v>200</v>
      </c>
      <c r="X38" s="51" t="n">
        <v>200</v>
      </c>
      <c r="Y38" s="51" t="n">
        <v>200</v>
      </c>
      <c r="Z38" s="51" t="n">
        <v>200</v>
      </c>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1783.02</v>
      </c>
      <c r="C39" s="64" t="n">
        <v>1160.22</v>
      </c>
      <c r="D39" s="64" t="n">
        <v>1766.9</v>
      </c>
      <c r="E39" s="64" t="n">
        <v>854.3</v>
      </c>
      <c r="F39" s="64" t="n">
        <v>1437.47</v>
      </c>
      <c r="G39" s="64" t="n">
        <v>1109.24</v>
      </c>
      <c r="H39" s="64" t="n">
        <v>616.9200000000001</v>
      </c>
      <c r="I39" s="64" t="n">
        <v>297.62</v>
      </c>
      <c r="J39" s="64" t="n">
        <v>910.5200000000002</v>
      </c>
      <c r="K39" s="64" t="n">
        <v>1882.44</v>
      </c>
      <c r="L39" s="64" t="n">
        <v>133.83</v>
      </c>
      <c r="M39" s="64" t="n">
        <v>382.66</v>
      </c>
      <c r="N39" s="22">
        <f>SUM(B39:M39)</f>
        <v/>
      </c>
      <c r="O39" s="11">
        <f>(SUMIF('KNL Blank TB'!$R:$R,'KNL HO P&amp;L'!$A39,'KNL Blank TB'!C:C)+(SUMIF('KNL HO TB'!$R:$R,'KNL HO P&amp;L'!$A39,'KNL HO TB'!C:C)))</f>
        <v/>
      </c>
      <c r="P39" s="11">
        <f>(SUMIF('KNL Blank TB'!$R:$R,'KNL HO P&amp;L'!$A39,'KNL Blank TB'!D:D)+(SUMIF('KNL HO TB'!$R:$R,'KNL HO P&amp;L'!$A39,'KNL HO TB'!D:D)))</f>
        <v/>
      </c>
      <c r="Q39" s="11">
        <f>(SUMIF('KNL Blank TB'!$R:$R,'KNL HO P&amp;L'!$A39,'KNL Blank TB'!E:E)+(SUMIF('KNL HO TB'!$R:$R,'KNL HO P&amp;L'!$A39,'KNL HO TB'!E:E)))</f>
        <v/>
      </c>
      <c r="R39" s="11">
        <f>(SUMIF('KNL Blank TB'!$R:$R,'KNL HO P&amp;L'!$A39,'KNL Blank TB'!F:F)+(SUMIF('KNL HO TB'!$R:$R,'KNL HO P&amp;L'!$A39,'KNL HO TB'!F:F)))</f>
        <v/>
      </c>
      <c r="S39" s="11">
        <f>(SUMIF('KNL Blank TB'!$R:$R,'KNL HO P&amp;L'!$A39,'KNL Blank TB'!G:G)+(SUMIF('KNL HO TB'!$R:$R,'KNL HO P&amp;L'!$A39,'KNL HO TB'!G:G)))</f>
        <v/>
      </c>
      <c r="T39" s="11">
        <f>(SUMIF('KNL Blank TB'!$R:$R,'KNL HO P&amp;L'!$A39,'KNL Blank TB'!H:H)+(SUMIF('KNL HO TB'!$R:$R,'KNL HO P&amp;L'!$A39,'KNL HO TB'!H:H)))</f>
        <v/>
      </c>
      <c r="U39" s="11">
        <f>(SUMIF('KNL Blank TB'!$R:$R,'KNL HO P&amp;L'!$A39,'KNL Blank TB'!I:I)+(SUMIF('KNL HO TB'!$R:$R,'KNL HO P&amp;L'!$A39,'KNL HO TB'!I:I)))</f>
        <v/>
      </c>
      <c r="V39" s="51" t="n">
        <v>3500</v>
      </c>
      <c r="W39" s="51" t="n">
        <v>3500</v>
      </c>
      <c r="X39" s="51" t="n">
        <v>3500</v>
      </c>
      <c r="Y39" s="51" t="n">
        <v>3500</v>
      </c>
      <c r="Z39" s="51" t="n">
        <v>3500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76.42</v>
      </c>
      <c r="C40" s="64" t="n">
        <v>180</v>
      </c>
      <c r="D40" s="64" t="n">
        <v>1122.03</v>
      </c>
      <c r="E40" s="64" t="n">
        <v>144.95</v>
      </c>
      <c r="F40" s="64" t="n">
        <v>0</v>
      </c>
      <c r="G40" s="64" t="n">
        <v>1122.03</v>
      </c>
      <c r="H40" s="64" t="n">
        <v>1262.02</v>
      </c>
      <c r="I40" s="64" t="n">
        <v>0</v>
      </c>
      <c r="J40" s="64" t="n">
        <v>0</v>
      </c>
      <c r="K40" s="64" t="n">
        <v>0</v>
      </c>
      <c r="L40" s="64" t="n">
        <v>0</v>
      </c>
      <c r="M40" s="64" t="n">
        <v>0</v>
      </c>
      <c r="N40" s="22">
        <f>SUM(B40:M40)</f>
        <v/>
      </c>
      <c r="O40" s="11">
        <f>(SUMIF('KNL Blank TB'!$R:$R,'KNL HO P&amp;L'!$A40,'KNL Blank TB'!C:C)+(SUMIF('KNL HO TB'!$R:$R,'KNL HO P&amp;L'!$A40,'KNL HO TB'!C:C)))</f>
        <v/>
      </c>
      <c r="P40" s="11">
        <f>(SUMIF('KNL Blank TB'!$R:$R,'KNL HO P&amp;L'!$A40,'KNL Blank TB'!D:D)+(SUMIF('KNL HO TB'!$R:$R,'KNL HO P&amp;L'!$A40,'KNL HO TB'!D:D)))</f>
        <v/>
      </c>
      <c r="Q40" s="11">
        <f>(SUMIF('KNL Blank TB'!$R:$R,'KNL HO P&amp;L'!$A40,'KNL Blank TB'!E:E)+(SUMIF('KNL HO TB'!$R:$R,'KNL HO P&amp;L'!$A40,'KNL HO TB'!E:E)))</f>
        <v/>
      </c>
      <c r="R40" s="11">
        <f>(SUMIF('KNL Blank TB'!$R:$R,'KNL HO P&amp;L'!$A40,'KNL Blank TB'!F:F)+(SUMIF('KNL HO TB'!$R:$R,'KNL HO P&amp;L'!$A40,'KNL HO TB'!F:F)))</f>
        <v/>
      </c>
      <c r="S40" s="11">
        <f>(SUMIF('KNL Blank TB'!$R:$R,'KNL HO P&amp;L'!$A40,'KNL Blank TB'!G:G)+(SUMIF('KNL HO TB'!$R:$R,'KNL HO P&amp;L'!$A40,'KNL HO TB'!G:G)))</f>
        <v/>
      </c>
      <c r="T40" s="11">
        <f>(SUMIF('KNL Blank TB'!$R:$R,'KNL HO P&amp;L'!$A40,'KNL Blank TB'!H:H)+(SUMIF('KNL HO TB'!$R:$R,'KNL HO P&amp;L'!$A40,'KNL HO TB'!H:H)))</f>
        <v/>
      </c>
      <c r="U40" s="11">
        <f>(SUMIF('KNL Blank TB'!$R:$R,'KNL HO P&amp;L'!$A40,'KNL Blank TB'!I:I)+(SUMIF('KNL HO TB'!$R:$R,'KNL HO P&amp;L'!$A40,'KNL HO TB'!I:I)))</f>
        <v/>
      </c>
      <c r="V40" s="51" t="n">
        <v>0</v>
      </c>
      <c r="W40" s="51" t="n">
        <v>0</v>
      </c>
      <c r="X40" s="51" t="n">
        <v>0</v>
      </c>
      <c r="Y40" s="51" t="n">
        <v>0</v>
      </c>
      <c r="Z40" s="51" t="n">
        <v>0</v>
      </c>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112.74</v>
      </c>
      <c r="C41" s="64" t="n">
        <v>112.74</v>
      </c>
      <c r="D41" s="64" t="n">
        <v>113.22</v>
      </c>
      <c r="E41" s="64" t="n">
        <v>113.22</v>
      </c>
      <c r="F41" s="64" t="n">
        <v>590.5</v>
      </c>
      <c r="G41" s="64" t="n">
        <v>261.85</v>
      </c>
      <c r="H41" s="64" t="n">
        <v>229.12</v>
      </c>
      <c r="I41" s="64" t="n">
        <v>266.82</v>
      </c>
      <c r="J41" s="64" t="n">
        <v>118.37</v>
      </c>
      <c r="K41" s="64" t="n">
        <v>118.37</v>
      </c>
      <c r="L41" s="64" t="n">
        <v>-31.22999999999999</v>
      </c>
      <c r="M41" s="64" t="n">
        <v>222.77</v>
      </c>
      <c r="N41" s="22">
        <f>SUM(B41:M41)</f>
        <v/>
      </c>
      <c r="O41" s="11">
        <f>(SUMIF('KNL Blank TB'!$R:$R,'KNL HO P&amp;L'!$A41,'KNL Blank TB'!C:C)+(SUMIF('KNL HO TB'!$R:$R,'KNL HO P&amp;L'!$A41,'KNL HO TB'!C:C)))</f>
        <v/>
      </c>
      <c r="P41" s="11">
        <f>(SUMIF('KNL Blank TB'!$R:$R,'KNL HO P&amp;L'!$A41,'KNL Blank TB'!D:D)+(SUMIF('KNL HO TB'!$R:$R,'KNL HO P&amp;L'!$A41,'KNL HO TB'!D:D)))</f>
        <v/>
      </c>
      <c r="Q41" s="11">
        <f>(SUMIF('KNL Blank TB'!$R:$R,'KNL HO P&amp;L'!$A41,'KNL Blank TB'!E:E)+(SUMIF('KNL HO TB'!$R:$R,'KNL HO P&amp;L'!$A41,'KNL HO TB'!E:E)))</f>
        <v/>
      </c>
      <c r="R41" s="11">
        <f>(SUMIF('KNL Blank TB'!$R:$R,'KNL HO P&amp;L'!$A41,'KNL Blank TB'!F:F)+(SUMIF('KNL HO TB'!$R:$R,'KNL HO P&amp;L'!$A41,'KNL HO TB'!F:F)))</f>
        <v/>
      </c>
      <c r="S41" s="11">
        <f>(SUMIF('KNL Blank TB'!$R:$R,'KNL HO P&amp;L'!$A41,'KNL Blank TB'!G:G)+(SUMIF('KNL HO TB'!$R:$R,'KNL HO P&amp;L'!$A41,'KNL HO TB'!G:G)))</f>
        <v/>
      </c>
      <c r="T41" s="11">
        <f>(SUMIF('KNL Blank TB'!$R:$R,'KNL HO P&amp;L'!$A41,'KNL Blank TB'!H:H)+(SUMIF('KNL HO TB'!$R:$R,'KNL HO P&amp;L'!$A41,'KNL HO TB'!H:H)))</f>
        <v/>
      </c>
      <c r="U41" s="11">
        <f>(SUMIF('KNL Blank TB'!$R:$R,'KNL HO P&amp;L'!$A41,'KNL Blank TB'!I:I)+(SUMIF('KNL HO TB'!$R:$R,'KNL HO P&amp;L'!$A41,'KNL HO TB'!I:I)))</f>
        <v/>
      </c>
      <c r="V41" s="51" t="n">
        <v>240</v>
      </c>
      <c r="W41" s="51" t="n">
        <v>240</v>
      </c>
      <c r="X41" s="51" t="n">
        <v>240</v>
      </c>
      <c r="Y41" s="51" t="n">
        <v>240</v>
      </c>
      <c r="Z41" s="51" t="n">
        <v>240</v>
      </c>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1386.33</v>
      </c>
      <c r="C42" s="64" t="n">
        <v>548.5699999999999</v>
      </c>
      <c r="D42" s="64" t="n">
        <v>171.22</v>
      </c>
      <c r="E42" s="64" t="n">
        <v>79.02</v>
      </c>
      <c r="F42" s="64" t="n">
        <v>363.68</v>
      </c>
      <c r="G42" s="64" t="n">
        <v>87.47</v>
      </c>
      <c r="H42" s="64" t="n">
        <v>301.23</v>
      </c>
      <c r="I42" s="64" t="n">
        <v>218.49</v>
      </c>
      <c r="J42" s="64" t="n">
        <v>213.11</v>
      </c>
      <c r="K42" s="64" t="n">
        <v>30.72</v>
      </c>
      <c r="L42" s="64" t="n">
        <v>196.04</v>
      </c>
      <c r="M42" s="64" t="n">
        <v>730.47</v>
      </c>
      <c r="N42" s="22">
        <f>SUM(B42:M42)</f>
        <v/>
      </c>
      <c r="O42" s="11">
        <f>(SUMIF('KNL Blank TB'!$R:$R,'KNL HO P&amp;L'!$A42,'KNL Blank TB'!C:C)+(SUMIF('KNL HO TB'!$R:$R,'KNL HO P&amp;L'!$A42,'KNL HO TB'!C:C)))</f>
        <v/>
      </c>
      <c r="P42" s="11">
        <f>(SUMIF('KNL Blank TB'!$R:$R,'KNL HO P&amp;L'!$A42,'KNL Blank TB'!D:D)+(SUMIF('KNL HO TB'!$R:$R,'KNL HO P&amp;L'!$A42,'KNL HO TB'!D:D)))</f>
        <v/>
      </c>
      <c r="Q42" s="11">
        <f>(SUMIF('KNL Blank TB'!$R:$R,'KNL HO P&amp;L'!$A42,'KNL Blank TB'!E:E)+(SUMIF('KNL HO TB'!$R:$R,'KNL HO P&amp;L'!$A42,'KNL HO TB'!E:E)))</f>
        <v/>
      </c>
      <c r="R42" s="11">
        <f>(SUMIF('KNL Blank TB'!$R:$R,'KNL HO P&amp;L'!$A42,'KNL Blank TB'!F:F)+(SUMIF('KNL HO TB'!$R:$R,'KNL HO P&amp;L'!$A42,'KNL HO TB'!F:F)))</f>
        <v/>
      </c>
      <c r="S42" s="11">
        <f>(SUMIF('KNL Blank TB'!$R:$R,'KNL HO P&amp;L'!$A42,'KNL Blank TB'!G:G)+(SUMIF('KNL HO TB'!$R:$R,'KNL HO P&amp;L'!$A42,'KNL HO TB'!G:G)))</f>
        <v/>
      </c>
      <c r="T42" s="11">
        <f>(SUMIF('KNL Blank TB'!$R:$R,'KNL HO P&amp;L'!$A42,'KNL Blank TB'!H:H)+(SUMIF('KNL HO TB'!$R:$R,'KNL HO P&amp;L'!$A42,'KNL HO TB'!H:H)))</f>
        <v/>
      </c>
      <c r="U42" s="11">
        <f>(SUMIF('KNL Blank TB'!$R:$R,'KNL HO P&amp;L'!$A42,'KNL Blank TB'!I:I)+(SUMIF('KNL HO TB'!$R:$R,'KNL HO P&amp;L'!$A42,'KNL HO TB'!I:I)))</f>
        <v/>
      </c>
      <c r="V42" s="51" t="n">
        <v>200</v>
      </c>
      <c r="W42" s="51" t="n">
        <v>200</v>
      </c>
      <c r="X42" s="51" t="n">
        <v>200</v>
      </c>
      <c r="Y42" s="51" t="n">
        <v>200</v>
      </c>
      <c r="Z42" s="51" t="n">
        <v>200</v>
      </c>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3312.7</v>
      </c>
      <c r="C43" s="64" t="n">
        <v>3286.88</v>
      </c>
      <c r="D43" s="64" t="n">
        <v>3825.05</v>
      </c>
      <c r="E43" s="64" t="n">
        <v>3504.24</v>
      </c>
      <c r="F43" s="64" t="n">
        <v>3500.68</v>
      </c>
      <c r="G43" s="64" t="n">
        <v>3505.49</v>
      </c>
      <c r="H43" s="64" t="n">
        <v>3652.43</v>
      </c>
      <c r="I43" s="64" t="n">
        <v>3507.11</v>
      </c>
      <c r="J43" s="64" t="n">
        <v>3516.05</v>
      </c>
      <c r="K43" s="64" t="n">
        <v>3345.18</v>
      </c>
      <c r="L43" s="64" t="n">
        <v>3519.39</v>
      </c>
      <c r="M43" s="64" t="n">
        <v>3907.98</v>
      </c>
      <c r="N43" s="22">
        <f>SUM(B43:M43)</f>
        <v/>
      </c>
      <c r="O43" s="11">
        <f>(SUMIF('KNL Blank TB'!$R:$R,'KNL HO P&amp;L'!$A43,'KNL Blank TB'!C:C)+(SUMIF('KNL HO TB'!$R:$R,'KNL HO P&amp;L'!$A43,'KNL HO TB'!C:C)))</f>
        <v/>
      </c>
      <c r="P43" s="11">
        <f>(SUMIF('KNL Blank TB'!$R:$R,'KNL HO P&amp;L'!$A43,'KNL Blank TB'!D:D)+(SUMIF('KNL HO TB'!$R:$R,'KNL HO P&amp;L'!$A43,'KNL HO TB'!D:D)))</f>
        <v/>
      </c>
      <c r="Q43" s="11">
        <f>(SUMIF('KNL Blank TB'!$R:$R,'KNL HO P&amp;L'!$A43,'KNL Blank TB'!E:E)+(SUMIF('KNL HO TB'!$R:$R,'KNL HO P&amp;L'!$A43,'KNL HO TB'!E:E)))</f>
        <v/>
      </c>
      <c r="R43" s="11">
        <f>(SUMIF('KNL Blank TB'!$R:$R,'KNL HO P&amp;L'!$A43,'KNL Blank TB'!F:F)+(SUMIF('KNL HO TB'!$R:$R,'KNL HO P&amp;L'!$A43,'KNL HO TB'!F:F)))</f>
        <v/>
      </c>
      <c r="S43" s="11">
        <f>(SUMIF('KNL Blank TB'!$R:$R,'KNL HO P&amp;L'!$A43,'KNL Blank TB'!G:G)+(SUMIF('KNL HO TB'!$R:$R,'KNL HO P&amp;L'!$A43,'KNL HO TB'!G:G)))</f>
        <v/>
      </c>
      <c r="T43" s="11">
        <f>(SUMIF('KNL Blank TB'!$R:$R,'KNL HO P&amp;L'!$A43,'KNL Blank TB'!H:H)+(SUMIF('KNL HO TB'!$R:$R,'KNL HO P&amp;L'!$A43,'KNL HO TB'!H:H)))</f>
        <v/>
      </c>
      <c r="U43" s="11">
        <f>(SUMIF('KNL Blank TB'!$R:$R,'KNL HO P&amp;L'!$A43,'KNL Blank TB'!I:I)+(SUMIF('KNL HO TB'!$R:$R,'KNL HO P&amp;L'!$A43,'KNL HO TB'!I:I)))</f>
        <v/>
      </c>
      <c r="V43" s="51" t="n">
        <v>3500</v>
      </c>
      <c r="W43" s="51" t="n">
        <v>3500</v>
      </c>
      <c r="X43" s="51" t="n">
        <v>8500</v>
      </c>
      <c r="Y43" s="51" t="n">
        <v>3500</v>
      </c>
      <c r="Z43" s="51" t="n">
        <v>3500</v>
      </c>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(SUMIF('KNL Blank TB'!$R:$R,'KNL HO P&amp;L'!$A44,'KNL Blank TB'!C:C)+(SUMIF('KNL HO TB'!$R:$R,'KNL HO P&amp;L'!$A44,'KNL HO TB'!C:C)))</f>
        <v/>
      </c>
      <c r="P44" s="11">
        <f>(SUMIF('KNL Blank TB'!$R:$R,'KNL HO P&amp;L'!$A44,'KNL Blank TB'!D:D)+(SUMIF('KNL HO TB'!$R:$R,'KNL HO P&amp;L'!$A44,'KNL HO TB'!D:D)))</f>
        <v/>
      </c>
      <c r="Q44" s="11">
        <f>(SUMIF('KNL Blank TB'!$R:$R,'KNL HO P&amp;L'!$A44,'KNL Blank TB'!E:E)+(SUMIF('KNL HO TB'!$R:$R,'KNL HO P&amp;L'!$A44,'KNL HO TB'!E:E)))</f>
        <v/>
      </c>
      <c r="R44" s="11">
        <f>(SUMIF('KNL Blank TB'!$R:$R,'KNL HO P&amp;L'!$A44,'KNL Blank TB'!F:F)+(SUMIF('KNL HO TB'!$R:$R,'KNL HO P&amp;L'!$A44,'KNL HO TB'!F:F)))</f>
        <v/>
      </c>
      <c r="S44" s="11">
        <f>(SUMIF('KNL Blank TB'!$R:$R,'KNL HO P&amp;L'!$A44,'KNL Blank TB'!G:G)+(SUMIF('KNL HO TB'!$R:$R,'KNL HO P&amp;L'!$A44,'KNL HO TB'!G:G)))</f>
        <v/>
      </c>
      <c r="T44" s="11">
        <f>(SUMIF('KNL Blank TB'!$R:$R,'KNL HO P&amp;L'!$A44,'KNL Blank TB'!H:H)+(SUMIF('KNL HO TB'!$R:$R,'KNL HO P&amp;L'!$A44,'KNL HO TB'!H:H)))</f>
        <v/>
      </c>
      <c r="U44" s="11">
        <f>(SUMIF('KNL Blank TB'!$R:$R,'KNL HO P&amp;L'!$A44,'KNL Blank TB'!I:I)+(SUMIF('KNL HO TB'!$R:$R,'KNL HO P&amp;L'!$A44,'KNL HO TB'!I:I)))</f>
        <v/>
      </c>
      <c r="V44" s="51" t="n">
        <v>0</v>
      </c>
      <c r="W44" s="51" t="n">
        <v>0</v>
      </c>
      <c r="X44" s="51" t="n">
        <v>0</v>
      </c>
      <c r="Y44" s="51" t="n">
        <v>0</v>
      </c>
      <c r="Z44" s="51" t="n">
        <v>0</v>
      </c>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4653.46</v>
      </c>
      <c r="C45" s="64" t="n">
        <v>4592.05</v>
      </c>
      <c r="D45" s="64" t="n">
        <v>1826.47</v>
      </c>
      <c r="E45" s="64" t="n">
        <v>3771.9</v>
      </c>
      <c r="F45" s="64" t="n">
        <v>2115.33</v>
      </c>
      <c r="G45" s="64" t="n">
        <v>9287.91</v>
      </c>
      <c r="H45" s="64" t="n">
        <v>2622.49</v>
      </c>
      <c r="I45" s="64" t="n">
        <v>3476.43</v>
      </c>
      <c r="J45" s="64" t="n">
        <v>4380.61</v>
      </c>
      <c r="K45" s="64" t="n">
        <v>2639.55</v>
      </c>
      <c r="L45" s="64" t="n">
        <v>2333.38</v>
      </c>
      <c r="M45" s="64" t="n">
        <v>1559.54</v>
      </c>
      <c r="N45" s="22">
        <f>SUM(B45:M45)</f>
        <v/>
      </c>
      <c r="O45" s="11">
        <f>(SUMIF('KNL Blank TB'!$R:$R,'KNL HO P&amp;L'!$A45,'KNL Blank TB'!C:C)+(SUMIF('KNL HO TB'!$R:$R,'KNL HO P&amp;L'!$A45,'KNL HO TB'!C:C)))</f>
        <v/>
      </c>
      <c r="P45" s="11">
        <f>(SUMIF('KNL Blank TB'!$R:$R,'KNL HO P&amp;L'!$A45,'KNL Blank TB'!D:D)+(SUMIF('KNL HO TB'!$R:$R,'KNL HO P&amp;L'!$A45,'KNL HO TB'!D:D)))</f>
        <v/>
      </c>
      <c r="Q45" s="11">
        <f>(SUMIF('KNL Blank TB'!$R:$R,'KNL HO P&amp;L'!$A45,'KNL Blank TB'!E:E)+(SUMIF('KNL HO TB'!$R:$R,'KNL HO P&amp;L'!$A45,'KNL HO TB'!E:E)))</f>
        <v/>
      </c>
      <c r="R45" s="11">
        <f>(SUMIF('KNL Blank TB'!$R:$R,'KNL HO P&amp;L'!$A45,'KNL Blank TB'!F:F)+(SUMIF('KNL HO TB'!$R:$R,'KNL HO P&amp;L'!$A45,'KNL HO TB'!F:F)))</f>
        <v/>
      </c>
      <c r="S45" s="11">
        <f>(SUMIF('KNL Blank TB'!$R:$R,'KNL HO P&amp;L'!$A45,'KNL Blank TB'!G:G)+(SUMIF('KNL HO TB'!$R:$R,'KNL HO P&amp;L'!$A45,'KNL HO TB'!G:G)))</f>
        <v/>
      </c>
      <c r="T45" s="11">
        <f>(SUMIF('KNL Blank TB'!$R:$R,'KNL HO P&amp;L'!$A45,'KNL Blank TB'!H:H)+(SUMIF('KNL HO TB'!$R:$R,'KNL HO P&amp;L'!$A45,'KNL HO TB'!H:H)))</f>
        <v/>
      </c>
      <c r="U45" s="11">
        <f>(SUMIF('KNL Blank TB'!$R:$R,'KNL HO P&amp;L'!$A45,'KNL Blank TB'!I:I)+(SUMIF('KNL HO TB'!$R:$R,'KNL HO P&amp;L'!$A45,'KNL HO TB'!I:I)))</f>
        <v/>
      </c>
      <c r="V45" s="51" t="n">
        <v>2500</v>
      </c>
      <c r="W45" s="51" t="n">
        <v>2500</v>
      </c>
      <c r="X45" s="51" t="n">
        <v>2500</v>
      </c>
      <c r="Y45" s="51" t="n">
        <v>2500</v>
      </c>
      <c r="Z45" s="51" t="n">
        <v>2500</v>
      </c>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460.32</v>
      </c>
      <c r="I46" s="64" t="n">
        <v>475.15</v>
      </c>
      <c r="J46" s="64" t="n">
        <v>212.63</v>
      </c>
      <c r="K46" s="64" t="n">
        <v>102.57</v>
      </c>
      <c r="L46" s="64" t="n">
        <v>0</v>
      </c>
      <c r="M46" s="64" t="n">
        <v>55.85</v>
      </c>
      <c r="N46" s="22">
        <f>SUM(B46:M46)</f>
        <v/>
      </c>
      <c r="O46" s="11">
        <f>(SUMIF('KNL Blank TB'!$R:$R,'KNL HO P&amp;L'!$A46,'KNL Blank TB'!C:C)+(SUMIF('KNL HO TB'!$R:$R,'KNL HO P&amp;L'!$A46,'KNL HO TB'!C:C)))</f>
        <v/>
      </c>
      <c r="P46" s="11">
        <f>(SUMIF('KNL Blank TB'!$R:$R,'KNL HO P&amp;L'!$A46,'KNL Blank TB'!D:D)+(SUMIF('KNL HO TB'!$R:$R,'KNL HO P&amp;L'!$A46,'KNL HO TB'!D:D)))</f>
        <v/>
      </c>
      <c r="Q46" s="11">
        <f>(SUMIF('KNL Blank TB'!$R:$R,'KNL HO P&amp;L'!$A46,'KNL Blank TB'!E:E)+(SUMIF('KNL HO TB'!$R:$R,'KNL HO P&amp;L'!$A46,'KNL HO TB'!E:E)))</f>
        <v/>
      </c>
      <c r="R46" s="11">
        <f>(SUMIF('KNL Blank TB'!$R:$R,'KNL HO P&amp;L'!$A46,'KNL Blank TB'!F:F)+(SUMIF('KNL HO TB'!$R:$R,'KNL HO P&amp;L'!$A46,'KNL HO TB'!F:F)))</f>
        <v/>
      </c>
      <c r="S46" s="11">
        <f>(SUMIF('KNL Blank TB'!$R:$R,'KNL HO P&amp;L'!$A46,'KNL Blank TB'!G:G)+(SUMIF('KNL HO TB'!$R:$R,'KNL HO P&amp;L'!$A46,'KNL HO TB'!G:G)))</f>
        <v/>
      </c>
      <c r="T46" s="11">
        <f>(SUMIF('KNL Blank TB'!$R:$R,'KNL HO P&amp;L'!$A46,'KNL Blank TB'!H:H)+(SUMIF('KNL HO TB'!$R:$R,'KNL HO P&amp;L'!$A46,'KNL HO TB'!H:H)))</f>
        <v/>
      </c>
      <c r="U46" s="11">
        <f>(SUMIF('KNL Blank TB'!$R:$R,'KNL HO P&amp;L'!$A46,'KNL Blank TB'!I:I)+(SUMIF('KNL HO TB'!$R:$R,'KNL HO P&amp;L'!$A46,'KNL HO TB'!I:I)))</f>
        <v/>
      </c>
      <c r="V46" s="51" t="n">
        <v>0</v>
      </c>
      <c r="W46" s="51" t="n">
        <v>0</v>
      </c>
      <c r="X46" s="51" t="n">
        <v>0</v>
      </c>
      <c r="Y46" s="51" t="n">
        <v>0</v>
      </c>
      <c r="Z46" s="51" t="n">
        <v>0</v>
      </c>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12722.92</v>
      </c>
      <c r="C47" s="65" t="n">
        <v>10950.38</v>
      </c>
      <c r="D47" s="65" t="n">
        <v>9865.769999999999</v>
      </c>
      <c r="E47" s="65" t="n">
        <v>8458.85</v>
      </c>
      <c r="F47" s="65" t="n">
        <v>8955.32</v>
      </c>
      <c r="G47" s="65" t="n">
        <v>16386.99</v>
      </c>
      <c r="H47" s="65" t="n">
        <v>10197.25</v>
      </c>
      <c r="I47" s="65" t="n">
        <v>9299.83</v>
      </c>
      <c r="J47" s="65" t="n">
        <v>10301.56</v>
      </c>
      <c r="K47" s="65" t="n">
        <v>9287.27</v>
      </c>
      <c r="L47" s="65" t="n">
        <v>7193.75</v>
      </c>
      <c r="M47" s="65" t="n">
        <v>5678.72</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19517.51</v>
      </c>
      <c r="C48" s="62" t="n">
        <v>20149.6</v>
      </c>
      <c r="D48" s="62" t="n">
        <v>14573.84</v>
      </c>
      <c r="E48" s="62" t="n">
        <v>12981.38</v>
      </c>
      <c r="F48" s="62" t="n">
        <v>13244.54</v>
      </c>
      <c r="G48" s="62" t="n">
        <v>25398.65</v>
      </c>
      <c r="H48" s="62" t="n">
        <v>15690.42</v>
      </c>
      <c r="I48" s="62" t="n">
        <v>13406.36</v>
      </c>
      <c r="J48" s="62" t="n">
        <v>15315.98</v>
      </c>
      <c r="K48" s="62" t="n">
        <v>17293.81</v>
      </c>
      <c r="L48" s="62" t="n">
        <v>12402.92</v>
      </c>
      <c r="M48" s="62" t="n">
        <v>8418.08</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-19517.51</v>
      </c>
      <c r="C50" s="18" t="n">
        <v>-20149.6</v>
      </c>
      <c r="D50" s="18" t="n">
        <v>-14573.84</v>
      </c>
      <c r="E50" s="18" t="n">
        <v>-12981.38</v>
      </c>
      <c r="F50" s="18" t="n">
        <v>-13244.54</v>
      </c>
      <c r="G50" s="18" t="n">
        <v>-25381.71</v>
      </c>
      <c r="H50" s="18" t="n">
        <v>-15690.42</v>
      </c>
      <c r="I50" s="18" t="n">
        <v>-13406.36</v>
      </c>
      <c r="J50" s="18" t="n">
        <v>-14465.41</v>
      </c>
      <c r="K50" s="18" t="n">
        <v>-17293.81</v>
      </c>
      <c r="L50" s="18" t="n">
        <v>-11672.68</v>
      </c>
      <c r="M50" s="18" t="n">
        <v>-8418.08</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t="n"/>
      <c r="AD50" s="18" t="n"/>
      <c r="AE50" s="18" t="n"/>
      <c r="AF50" s="18" t="n"/>
      <c r="AG50" s="18" t="n"/>
      <c r="AH50" s="18" t="n"/>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82089.10000000001</v>
      </c>
      <c r="C53" s="64" t="n">
        <v>83145.28</v>
      </c>
      <c r="D53" s="64" t="n">
        <v>82791.22</v>
      </c>
      <c r="E53" s="64" t="n">
        <v>134235.96</v>
      </c>
      <c r="F53" s="64" t="n">
        <v>81426.45999999999</v>
      </c>
      <c r="G53" s="64" t="n">
        <v>97910.46000000001</v>
      </c>
      <c r="H53" s="64" t="n">
        <v>97978.69</v>
      </c>
      <c r="I53" s="64" t="n">
        <v>112374.73</v>
      </c>
      <c r="J53" s="64" t="n">
        <v>137394</v>
      </c>
      <c r="K53" s="64" t="n">
        <v>102166.94</v>
      </c>
      <c r="L53" s="64" t="n">
        <v>108279</v>
      </c>
      <c r="M53" s="64" t="n">
        <v>384692.96</v>
      </c>
      <c r="N53" s="22">
        <f>SUM(B53:M53)</f>
        <v/>
      </c>
      <c r="O53" s="11">
        <f>(SUMIF('KNL Blank TB'!$R:$R,'KNL HO P&amp;L'!$A53,'KNL Blank TB'!C:C)+(SUMIF('KNL HO TB'!$R:$R,'KNL HO P&amp;L'!$A53,'KNL HO TB'!C:C)))</f>
        <v/>
      </c>
      <c r="P53" s="11">
        <f>(SUMIF('KNL Blank TB'!$R:$R,'KNL HO P&amp;L'!$A53,'KNL Blank TB'!D:D)+(SUMIF('KNL HO TB'!$R:$R,'KNL HO P&amp;L'!$A53,'KNL HO TB'!D:D)))</f>
        <v/>
      </c>
      <c r="Q53" s="11">
        <f>(SUMIF('KNL Blank TB'!$R:$R,'KNL HO P&amp;L'!$A53,'KNL Blank TB'!E:E)+(SUMIF('KNL HO TB'!$R:$R,'KNL HO P&amp;L'!$A53,'KNL HO TB'!E:E)))</f>
        <v/>
      </c>
      <c r="R53" s="11">
        <f>(SUMIF('KNL Blank TB'!$R:$R,'KNL HO P&amp;L'!$A53,'KNL Blank TB'!F:F)+(SUMIF('KNL HO TB'!$R:$R,'KNL HO P&amp;L'!$A53,'KNL HO TB'!F:F)))</f>
        <v/>
      </c>
      <c r="S53" s="11">
        <f>(SUMIF('KNL Blank TB'!$R:$R,'KNL HO P&amp;L'!$A53,'KNL Blank TB'!G:G)+(SUMIF('KNL HO TB'!$R:$R,'KNL HO P&amp;L'!$A53,'KNL HO TB'!G:G)))</f>
        <v/>
      </c>
      <c r="T53" s="11">
        <f>(SUMIF('KNL Blank TB'!$R:$R,'KNL HO P&amp;L'!$A53,'KNL Blank TB'!H:H)+(SUMIF('KNL HO TB'!$R:$R,'KNL HO P&amp;L'!$A53,'KNL HO TB'!H:H)))</f>
        <v/>
      </c>
      <c r="U53" s="11">
        <f>(SUMIF('KNL Blank TB'!$R:$R,'KNL HO P&amp;L'!$A53,'KNL Blank TB'!I:I)+(SUMIF('KNL HO TB'!$R:$R,'KNL HO P&amp;L'!$A53,'KNL HO TB'!I:I)))</f>
        <v/>
      </c>
      <c r="V53" s="51" t="n">
        <v>117439</v>
      </c>
      <c r="W53" s="51" t="n">
        <v>117439</v>
      </c>
      <c r="X53" s="51" t="n">
        <v>117439</v>
      </c>
      <c r="Y53" s="51" t="n">
        <v>117439</v>
      </c>
      <c r="Z53" s="51">
        <f>117439+281000</f>
        <v/>
      </c>
      <c r="AA53" s="22">
        <f>SUM(O53:U53)</f>
        <v/>
      </c>
      <c r="AB53" s="22">
        <f>SUM(O53:Z53)</f>
        <v/>
      </c>
      <c r="AC53" s="51" t="n">
        <v>117439</v>
      </c>
      <c r="AD53" s="51" t="n">
        <v>117439</v>
      </c>
      <c r="AE53" s="51" t="n">
        <v>117439</v>
      </c>
      <c r="AF53" s="51" t="n">
        <v>117439</v>
      </c>
      <c r="AG53" s="51" t="n">
        <v>117439</v>
      </c>
      <c r="AH53" s="51" t="n">
        <v>117439</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9992.110000000001</v>
      </c>
      <c r="C54" s="64" t="n">
        <v>11326.84</v>
      </c>
      <c r="D54" s="64" t="n">
        <v>11325.06</v>
      </c>
      <c r="E54" s="64" t="n">
        <v>20699.56</v>
      </c>
      <c r="F54" s="64" t="n">
        <v>12797.69</v>
      </c>
      <c r="G54" s="64" t="n">
        <v>15261.34</v>
      </c>
      <c r="H54" s="64" t="n">
        <v>15170.04</v>
      </c>
      <c r="I54" s="64" t="n">
        <v>17278.08</v>
      </c>
      <c r="J54" s="64" t="n">
        <v>15614.88</v>
      </c>
      <c r="K54" s="64" t="n">
        <v>14827.88</v>
      </c>
      <c r="L54" s="64" t="n">
        <v>15458.86</v>
      </c>
      <c r="M54" s="64" t="n">
        <v>57020.84</v>
      </c>
      <c r="N54" s="22">
        <f>SUM(B54:M54)</f>
        <v/>
      </c>
      <c r="O54" s="11">
        <f>(SUMIF('KNL Blank TB'!$R:$R,'KNL HO P&amp;L'!$A54,'KNL Blank TB'!C:C)+(SUMIF('KNL HO TB'!$R:$R,'KNL HO P&amp;L'!$A54,'KNL HO TB'!C:C)))</f>
        <v/>
      </c>
      <c r="P54" s="11">
        <f>(SUMIF('KNL Blank TB'!$R:$R,'KNL HO P&amp;L'!$A54,'KNL Blank TB'!D:D)+(SUMIF('KNL HO TB'!$R:$R,'KNL HO P&amp;L'!$A54,'KNL HO TB'!D:D)))</f>
        <v/>
      </c>
      <c r="Q54" s="11">
        <f>(SUMIF('KNL Blank TB'!$R:$R,'KNL HO P&amp;L'!$A54,'KNL Blank TB'!E:E)+(SUMIF('KNL HO TB'!$R:$R,'KNL HO P&amp;L'!$A54,'KNL HO TB'!E:E)))</f>
        <v/>
      </c>
      <c r="R54" s="11">
        <f>(SUMIF('KNL Blank TB'!$R:$R,'KNL HO P&amp;L'!$A54,'KNL Blank TB'!F:F)+(SUMIF('KNL HO TB'!$R:$R,'KNL HO P&amp;L'!$A54,'KNL HO TB'!F:F)))</f>
        <v/>
      </c>
      <c r="S54" s="11">
        <f>(SUMIF('KNL Blank TB'!$R:$R,'KNL HO P&amp;L'!$A54,'KNL Blank TB'!G:G)+(SUMIF('KNL HO TB'!$R:$R,'KNL HO P&amp;L'!$A54,'KNL HO TB'!G:G)))</f>
        <v/>
      </c>
      <c r="T54" s="11">
        <f>(SUMIF('KNL Blank TB'!$R:$R,'KNL HO P&amp;L'!$A54,'KNL Blank TB'!H:H)+(SUMIF('KNL HO TB'!$R:$R,'KNL HO P&amp;L'!$A54,'KNL HO TB'!H:H)))</f>
        <v/>
      </c>
      <c r="U54" s="11">
        <f>(SUMIF('KNL Blank TB'!$R:$R,'KNL HO P&amp;L'!$A54,'KNL Blank TB'!I:I)+(SUMIF('KNL HO TB'!$R:$R,'KNL HO P&amp;L'!$A54,'KNL HO TB'!I:I)))</f>
        <v/>
      </c>
      <c r="V54" s="51" t="n">
        <v>16773</v>
      </c>
      <c r="W54" s="51" t="n">
        <v>16773</v>
      </c>
      <c r="X54" s="51" t="n">
        <v>16773</v>
      </c>
      <c r="Y54" s="51" t="n">
        <v>16773</v>
      </c>
      <c r="Z54" s="51" t="n">
        <v>16773</v>
      </c>
      <c r="AA54" s="22">
        <f>SUM(O54:U54)</f>
        <v/>
      </c>
      <c r="AB54" s="22">
        <f>SUM(O54:Z54)</f>
        <v/>
      </c>
      <c r="AC54" s="51" t="n">
        <v>16773</v>
      </c>
      <c r="AD54" s="51" t="n">
        <v>16773</v>
      </c>
      <c r="AE54" s="51" t="n">
        <v>16773</v>
      </c>
      <c r="AF54" s="51" t="n">
        <v>16773</v>
      </c>
      <c r="AG54" s="51" t="n">
        <v>16773</v>
      </c>
      <c r="AH54" s="51" t="n">
        <v>16773</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697.8300000000002</v>
      </c>
      <c r="C55" s="64" t="n">
        <v>754.1500000000001</v>
      </c>
      <c r="D55" s="64" t="n">
        <v>754.1500000000001</v>
      </c>
      <c r="E55" s="64" t="n">
        <v>754.1500000000001</v>
      </c>
      <c r="F55" s="64" t="n">
        <v>754.1500000000001</v>
      </c>
      <c r="G55" s="64" t="n">
        <v>645.13</v>
      </c>
      <c r="H55" s="64" t="n">
        <v>711.13</v>
      </c>
      <c r="I55" s="64" t="n">
        <v>711.13</v>
      </c>
      <c r="J55" s="64" t="n">
        <v>711.13</v>
      </c>
      <c r="K55" s="64" t="n">
        <v>343.6</v>
      </c>
      <c r="L55" s="64" t="n">
        <v>397.55</v>
      </c>
      <c r="M55" s="64" t="n">
        <v>397.55</v>
      </c>
      <c r="N55" s="22">
        <f>SUM(B55:M55)</f>
        <v/>
      </c>
      <c r="O55" s="11">
        <f>(SUMIF('KNL Blank TB'!$R:$R,'KNL HO P&amp;L'!$A55,'KNL Blank TB'!C:C)+(SUMIF('KNL HO TB'!$R:$R,'KNL HO P&amp;L'!$A55,'KNL HO TB'!C:C)))</f>
        <v/>
      </c>
      <c r="P55" s="11">
        <f>(SUMIF('KNL Blank TB'!$R:$R,'KNL HO P&amp;L'!$A55,'KNL Blank TB'!D:D)+(SUMIF('KNL HO TB'!$R:$R,'KNL HO P&amp;L'!$A55,'KNL HO TB'!D:D)))</f>
        <v/>
      </c>
      <c r="Q55" s="11">
        <f>(SUMIF('KNL Blank TB'!$R:$R,'KNL HO P&amp;L'!$A55,'KNL Blank TB'!E:E)+(SUMIF('KNL HO TB'!$R:$R,'KNL HO P&amp;L'!$A55,'KNL HO TB'!E:E)))</f>
        <v/>
      </c>
      <c r="R55" s="11">
        <f>(SUMIF('KNL Blank TB'!$R:$R,'KNL HO P&amp;L'!$A55,'KNL Blank TB'!F:F)+(SUMIF('KNL HO TB'!$R:$R,'KNL HO P&amp;L'!$A55,'KNL HO TB'!F:F)))</f>
        <v/>
      </c>
      <c r="S55" s="11">
        <f>(SUMIF('KNL Blank TB'!$R:$R,'KNL HO P&amp;L'!$A55,'KNL Blank TB'!G:G)+(SUMIF('KNL HO TB'!$R:$R,'KNL HO P&amp;L'!$A55,'KNL HO TB'!G:G)))</f>
        <v/>
      </c>
      <c r="T55" s="11">
        <f>(SUMIF('KNL Blank TB'!$R:$R,'KNL HO P&amp;L'!$A55,'KNL Blank TB'!H:H)+(SUMIF('KNL HO TB'!$R:$R,'KNL HO P&amp;L'!$A55,'KNL HO TB'!H:H)))</f>
        <v/>
      </c>
      <c r="U55" s="11">
        <f>(SUMIF('KNL Blank TB'!$R:$R,'KNL HO P&amp;L'!$A55,'KNL Blank TB'!I:I)+(SUMIF('KNL HO TB'!$R:$R,'KNL HO P&amp;L'!$A55,'KNL HO TB'!I:I)))</f>
        <v/>
      </c>
      <c r="V55" s="51" t="n">
        <v>695</v>
      </c>
      <c r="W55" s="51" t="n">
        <v>695</v>
      </c>
      <c r="X55" s="51" t="n">
        <v>695</v>
      </c>
      <c r="Y55" s="51" t="n">
        <v>695</v>
      </c>
      <c r="Z55" s="51" t="n">
        <v>695</v>
      </c>
      <c r="AA55" s="22">
        <f>SUM(O55:U55)</f>
        <v/>
      </c>
      <c r="AB55" s="22">
        <f>SUM(O55:Z55)</f>
        <v/>
      </c>
      <c r="AC55" s="51" t="n">
        <v>695</v>
      </c>
      <c r="AD55" s="51" t="n">
        <v>695</v>
      </c>
      <c r="AE55" s="51" t="n">
        <v>695</v>
      </c>
      <c r="AF55" s="51" t="n">
        <v>695</v>
      </c>
      <c r="AG55" s="51" t="n">
        <v>695</v>
      </c>
      <c r="AH55" s="51" t="n">
        <v>695</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832.4000000000001</v>
      </c>
      <c r="C56" s="64" t="n">
        <v>886.37</v>
      </c>
      <c r="D56" s="64" t="n">
        <v>987.53</v>
      </c>
      <c r="E56" s="64" t="n">
        <v>1010.72</v>
      </c>
      <c r="F56" s="64" t="n">
        <v>917.11</v>
      </c>
      <c r="G56" s="64" t="n">
        <v>900.63</v>
      </c>
      <c r="H56" s="64" t="n">
        <v>1072.08</v>
      </c>
      <c r="I56" s="64" t="n">
        <v>989.58</v>
      </c>
      <c r="J56" s="64" t="n">
        <v>823.79</v>
      </c>
      <c r="K56" s="64" t="n">
        <v>958.6500000000001</v>
      </c>
      <c r="L56" s="64" t="n">
        <v>1038.97</v>
      </c>
      <c r="M56" s="64" t="n">
        <v>980.35</v>
      </c>
      <c r="N56" s="22">
        <f>SUM(B56:M56)</f>
        <v/>
      </c>
      <c r="O56" s="11">
        <f>(SUMIF('KNL Blank TB'!$R:$R,'KNL HO P&amp;L'!$A56,'KNL Blank TB'!C:C)+(SUMIF('KNL HO TB'!$R:$R,'KNL HO P&amp;L'!$A56,'KNL HO TB'!C:C)))</f>
        <v/>
      </c>
      <c r="P56" s="11">
        <f>(SUMIF('KNL Blank TB'!$R:$R,'KNL HO P&amp;L'!$A56,'KNL Blank TB'!D:D)+(SUMIF('KNL HO TB'!$R:$R,'KNL HO P&amp;L'!$A56,'KNL HO TB'!D:D)))</f>
        <v/>
      </c>
      <c r="Q56" s="11">
        <f>(SUMIF('KNL Blank TB'!$R:$R,'KNL HO P&amp;L'!$A56,'KNL Blank TB'!E:E)+(SUMIF('KNL HO TB'!$R:$R,'KNL HO P&amp;L'!$A56,'KNL HO TB'!E:E)))</f>
        <v/>
      </c>
      <c r="R56" s="11">
        <f>(SUMIF('KNL Blank TB'!$R:$R,'KNL HO P&amp;L'!$A56,'KNL Blank TB'!F:F)+(SUMIF('KNL HO TB'!$R:$R,'KNL HO P&amp;L'!$A56,'KNL HO TB'!F:F)))</f>
        <v/>
      </c>
      <c r="S56" s="11">
        <f>(SUMIF('KNL Blank TB'!$R:$R,'KNL HO P&amp;L'!$A56,'KNL Blank TB'!G:G)+(SUMIF('KNL HO TB'!$R:$R,'KNL HO P&amp;L'!$A56,'KNL HO TB'!G:G)))</f>
        <v/>
      </c>
      <c r="T56" s="11">
        <f>(SUMIF('KNL Blank TB'!$R:$R,'KNL HO P&amp;L'!$A56,'KNL Blank TB'!H:H)+(SUMIF('KNL HO TB'!$R:$R,'KNL HO P&amp;L'!$A56,'KNL HO TB'!H:H)))</f>
        <v/>
      </c>
      <c r="U56" s="11">
        <f>(SUMIF('KNL Blank TB'!$R:$R,'KNL HO P&amp;L'!$A56,'KNL Blank TB'!I:I)+(SUMIF('KNL HO TB'!$R:$R,'KNL HO P&amp;L'!$A56,'KNL HO TB'!I:I)))</f>
        <v/>
      </c>
      <c r="V56" s="51" t="n">
        <v>1897.62</v>
      </c>
      <c r="W56" s="51" t="n">
        <v>1897.62</v>
      </c>
      <c r="X56" s="51" t="n">
        <v>1897.62</v>
      </c>
      <c r="Y56" s="51" t="n">
        <v>1897.62</v>
      </c>
      <c r="Z56" s="51" t="n">
        <v>1897.62</v>
      </c>
      <c r="AA56" s="22">
        <f>SUM(O56:U56)</f>
        <v/>
      </c>
      <c r="AB56" s="22">
        <f>SUM(O56:Z56)</f>
        <v/>
      </c>
      <c r="AC56" s="51" t="n">
        <v>1897.62</v>
      </c>
      <c r="AD56" s="51" t="n">
        <v>1897.62</v>
      </c>
      <c r="AE56" s="51" t="n">
        <v>1897.62</v>
      </c>
      <c r="AF56" s="51" t="n">
        <v>1897.62</v>
      </c>
      <c r="AG56" s="51" t="n">
        <v>1897.62</v>
      </c>
      <c r="AH56" s="51" t="n">
        <v>1897.62</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300.41</v>
      </c>
      <c r="J57" s="64" t="n">
        <v>16814</v>
      </c>
      <c r="K57" s="64" t="n">
        <v>0</v>
      </c>
      <c r="L57" s="64" t="n">
        <v>0</v>
      </c>
      <c r="M57" s="64" t="n">
        <v>1160.7</v>
      </c>
      <c r="N57" s="22">
        <f>SUM(B57:M57)</f>
        <v/>
      </c>
      <c r="O57" s="11">
        <f>(SUMIF('KNL Blank TB'!$R:$R,'KNL HO P&amp;L'!$A57,'KNL Blank TB'!C:C)+(SUMIF('KNL HO TB'!$R:$R,'KNL HO P&amp;L'!$A57,'KNL HO TB'!C:C)))</f>
        <v/>
      </c>
      <c r="P57" s="11">
        <f>(SUMIF('KNL Blank TB'!$R:$R,'KNL HO P&amp;L'!$A57,'KNL Blank TB'!D:D)+(SUMIF('KNL HO TB'!$R:$R,'KNL HO P&amp;L'!$A57,'KNL HO TB'!D:D)))</f>
        <v/>
      </c>
      <c r="Q57" s="11">
        <f>(SUMIF('KNL Blank TB'!$R:$R,'KNL HO P&amp;L'!$A57,'KNL Blank TB'!E:E)+(SUMIF('KNL HO TB'!$R:$R,'KNL HO P&amp;L'!$A57,'KNL HO TB'!E:E)))</f>
        <v/>
      </c>
      <c r="R57" s="11">
        <f>(SUMIF('KNL Blank TB'!$R:$R,'KNL HO P&amp;L'!$A57,'KNL Blank TB'!F:F)+(SUMIF('KNL HO TB'!$R:$R,'KNL HO P&amp;L'!$A57,'KNL HO TB'!F:F)))</f>
        <v/>
      </c>
      <c r="S57" s="11">
        <f>(SUMIF('KNL Blank TB'!$R:$R,'KNL HO P&amp;L'!$A57,'KNL Blank TB'!G:G)+(SUMIF('KNL HO TB'!$R:$R,'KNL HO P&amp;L'!$A57,'KNL HO TB'!G:G)))</f>
        <v/>
      </c>
      <c r="T57" s="11">
        <f>(SUMIF('KNL Blank TB'!$R:$R,'KNL HO P&amp;L'!$A57,'KNL Blank TB'!H:H)+(SUMIF('KNL HO TB'!$R:$R,'KNL HO P&amp;L'!$A57,'KNL HO TB'!H:H)))</f>
        <v/>
      </c>
      <c r="U57" s="11">
        <f>(SUMIF('KNL Blank TB'!$R:$R,'KNL HO P&amp;L'!$A57,'KNL Blank TB'!I:I)+(SUMIF('KNL HO TB'!$R:$R,'KNL HO P&amp;L'!$A57,'KNL HO TB'!I:I)))</f>
        <v/>
      </c>
      <c r="V57" s="51" t="n"/>
      <c r="W57" s="51" t="n"/>
      <c r="X57" s="51" t="n"/>
      <c r="Y57" s="51" t="n"/>
      <c r="Z57" s="51">
        <f>21*30</f>
        <v/>
      </c>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465.62</v>
      </c>
      <c r="C58" s="64" t="n">
        <v>465.62</v>
      </c>
      <c r="D58" s="64" t="n">
        <v>465.62</v>
      </c>
      <c r="E58" s="64" t="n">
        <v>465.62</v>
      </c>
      <c r="F58" s="64" t="n">
        <v>465.62</v>
      </c>
      <c r="G58" s="64" t="n">
        <v>341.4</v>
      </c>
      <c r="H58" s="64" t="n">
        <v>341.4</v>
      </c>
      <c r="I58" s="64" t="n">
        <v>341.4</v>
      </c>
      <c r="J58" s="64" t="n">
        <v>341.4</v>
      </c>
      <c r="K58" s="64" t="n">
        <v>341.4</v>
      </c>
      <c r="L58" s="64" t="n">
        <v>341.4</v>
      </c>
      <c r="M58" s="64" t="n">
        <v>0</v>
      </c>
      <c r="N58" s="22">
        <f>SUM(B58:M58)</f>
        <v/>
      </c>
      <c r="O58" s="11">
        <f>(SUMIF('KNL Blank TB'!$R:$R,'KNL HO P&amp;L'!$A58,'KNL Blank TB'!C:C)+(SUMIF('KNL HO TB'!$R:$R,'KNL HO P&amp;L'!$A58,'KNL HO TB'!C:C)))</f>
        <v/>
      </c>
      <c r="P58" s="11">
        <f>(SUMIF('KNL Blank TB'!$R:$R,'KNL HO P&amp;L'!$A58,'KNL Blank TB'!D:D)+(SUMIF('KNL HO TB'!$R:$R,'KNL HO P&amp;L'!$A58,'KNL HO TB'!D:D)))</f>
        <v/>
      </c>
      <c r="Q58" s="11">
        <f>(SUMIF('KNL Blank TB'!$R:$R,'KNL HO P&amp;L'!$A58,'KNL Blank TB'!E:E)+(SUMIF('KNL HO TB'!$R:$R,'KNL HO P&amp;L'!$A58,'KNL HO TB'!E:E)))</f>
        <v/>
      </c>
      <c r="R58" s="11">
        <f>(SUMIF('KNL Blank TB'!$R:$R,'KNL HO P&amp;L'!$A58,'KNL Blank TB'!F:F)+(SUMIF('KNL HO TB'!$R:$R,'KNL HO P&amp;L'!$A58,'KNL HO TB'!F:F)))</f>
        <v/>
      </c>
      <c r="S58" s="11">
        <f>(SUMIF('KNL Blank TB'!$R:$R,'KNL HO P&amp;L'!$A58,'KNL Blank TB'!G:G)+(SUMIF('KNL HO TB'!$R:$R,'KNL HO P&amp;L'!$A58,'KNL HO TB'!G:G)))</f>
        <v/>
      </c>
      <c r="T58" s="11">
        <f>(SUMIF('KNL Blank TB'!$R:$R,'KNL HO P&amp;L'!$A58,'KNL Blank TB'!H:H)+(SUMIF('KNL HO TB'!$R:$R,'KNL HO P&amp;L'!$A58,'KNL HO TB'!H:H)))</f>
        <v/>
      </c>
      <c r="U58" s="11">
        <f>(SUMIF('KNL Blank TB'!$R:$R,'KNL HO P&amp;L'!$A58,'KNL Blank TB'!I:I)+(SUMIF('KNL HO TB'!$R:$R,'KNL HO P&amp;L'!$A58,'KNL HO TB'!I:I)))</f>
        <v/>
      </c>
      <c r="V58" s="51" t="n">
        <v>0</v>
      </c>
      <c r="W58" s="51" t="n">
        <v>0</v>
      </c>
      <c r="X58" s="51" t="n">
        <v>0</v>
      </c>
      <c r="Y58" s="51" t="n">
        <v>0</v>
      </c>
      <c r="Z58" s="51" t="n">
        <v>0</v>
      </c>
      <c r="AA58" s="22">
        <f>SUM(O58:U58)</f>
        <v/>
      </c>
      <c r="AB58" s="22">
        <f>SUM(O58:Z58)</f>
        <v/>
      </c>
      <c r="AC58" s="51" t="n">
        <v>0</v>
      </c>
      <c r="AD58" s="51" t="n">
        <v>0</v>
      </c>
      <c r="AE58" s="51" t="n">
        <v>0</v>
      </c>
      <c r="AF58" s="51" t="n">
        <v>0</v>
      </c>
      <c r="AG58" s="51" t="n">
        <v>0</v>
      </c>
      <c r="AH58" s="51" t="n">
        <v>0</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2433.87</v>
      </c>
      <c r="C59" s="64" t="n">
        <v>3479.54</v>
      </c>
      <c r="D59" s="64" t="n">
        <v>2017.34</v>
      </c>
      <c r="E59" s="64" t="n">
        <v>2017.34</v>
      </c>
      <c r="F59" s="64" t="n">
        <v>1354.84</v>
      </c>
      <c r="G59" s="64" t="n">
        <v>2674.84</v>
      </c>
      <c r="H59" s="64" t="n">
        <v>2011.34</v>
      </c>
      <c r="I59" s="64" t="n">
        <v>3673.34</v>
      </c>
      <c r="J59" s="64" t="n">
        <v>8823.34</v>
      </c>
      <c r="K59" s="64" t="n">
        <v>1983.34</v>
      </c>
      <c r="L59" s="64" t="n">
        <v>2678.34</v>
      </c>
      <c r="M59" s="64" t="n">
        <v>2876.74</v>
      </c>
      <c r="N59" s="22">
        <f>SUM(B59:M59)</f>
        <v/>
      </c>
      <c r="O59" s="11">
        <f>(SUMIF('KNL Blank TB'!$R:$R,'KNL HO P&amp;L'!$A59,'KNL Blank TB'!C:C)+(SUMIF('KNL HO TB'!$R:$R,'KNL HO P&amp;L'!$A59,'KNL HO TB'!C:C)))</f>
        <v/>
      </c>
      <c r="P59" s="11">
        <f>(SUMIF('KNL Blank TB'!$R:$R,'KNL HO P&amp;L'!$A59,'KNL Blank TB'!D:D)+(SUMIF('KNL HO TB'!$R:$R,'KNL HO P&amp;L'!$A59,'KNL HO TB'!D:D)))</f>
        <v/>
      </c>
      <c r="Q59" s="11">
        <f>(SUMIF('KNL Blank TB'!$R:$R,'KNL HO P&amp;L'!$A59,'KNL Blank TB'!E:E)+(SUMIF('KNL HO TB'!$R:$R,'KNL HO P&amp;L'!$A59,'KNL HO TB'!E:E)))</f>
        <v/>
      </c>
      <c r="R59" s="11">
        <f>(SUMIF('KNL Blank TB'!$R:$R,'KNL HO P&amp;L'!$A59,'KNL Blank TB'!F:F)+(SUMIF('KNL HO TB'!$R:$R,'KNL HO P&amp;L'!$A59,'KNL HO TB'!F:F)))</f>
        <v/>
      </c>
      <c r="S59" s="11">
        <f>(SUMIF('KNL Blank TB'!$R:$R,'KNL HO P&amp;L'!$A59,'KNL Blank TB'!G:G)+(SUMIF('KNL HO TB'!$R:$R,'KNL HO P&amp;L'!$A59,'KNL HO TB'!G:G)))</f>
        <v/>
      </c>
      <c r="T59" s="11">
        <f>(SUMIF('KNL Blank TB'!$R:$R,'KNL HO P&amp;L'!$A59,'KNL Blank TB'!H:H)+(SUMIF('KNL HO TB'!$R:$R,'KNL HO P&amp;L'!$A59,'KNL HO TB'!H:H)))</f>
        <v/>
      </c>
      <c r="U59" s="11">
        <f>(SUMIF('KNL Blank TB'!$R:$R,'KNL HO P&amp;L'!$A59,'KNL Blank TB'!I:I)+(SUMIF('KNL HO TB'!$R:$R,'KNL HO P&amp;L'!$A59,'KNL HO TB'!I:I)))</f>
        <v/>
      </c>
      <c r="V59" s="51" t="n">
        <v>2856</v>
      </c>
      <c r="W59" s="51" t="n">
        <v>2856</v>
      </c>
      <c r="X59" s="51" t="n">
        <v>2856</v>
      </c>
      <c r="Y59" s="51" t="n">
        <v>2856</v>
      </c>
      <c r="Z59" s="51" t="n">
        <v>2856</v>
      </c>
      <c r="AA59" s="22">
        <f>SUM(O59:U59)</f>
        <v/>
      </c>
      <c r="AB59" s="22">
        <f>SUM(O59:Z59)</f>
        <v/>
      </c>
      <c r="AC59" s="51" t="n">
        <v>2856</v>
      </c>
      <c r="AD59" s="51" t="n">
        <v>2856</v>
      </c>
      <c r="AE59" s="51" t="n">
        <v>2856</v>
      </c>
      <c r="AF59" s="51" t="n">
        <v>2856</v>
      </c>
      <c r="AG59" s="51" t="n">
        <v>2856</v>
      </c>
      <c r="AH59" s="51" t="n">
        <v>2856</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623.3</v>
      </c>
      <c r="C60" s="64" t="n">
        <v>548.3099999999999</v>
      </c>
      <c r="D60" s="64" t="n">
        <v>633.3</v>
      </c>
      <c r="E60" s="64" t="n">
        <v>431.47</v>
      </c>
      <c r="F60" s="64" t="n">
        <v>431.68</v>
      </c>
      <c r="G60" s="64" t="n">
        <v>1051.67</v>
      </c>
      <c r="H60" s="64" t="n">
        <v>431.68</v>
      </c>
      <c r="I60" s="64" t="n">
        <v>454.54</v>
      </c>
      <c r="J60" s="64" t="n">
        <v>454.54</v>
      </c>
      <c r="K60" s="64" t="n">
        <v>954.54</v>
      </c>
      <c r="L60" s="64" t="n">
        <v>1174.54</v>
      </c>
      <c r="M60" s="64" t="n">
        <v>2465.74</v>
      </c>
      <c r="N60" s="22">
        <f>SUM(B60:M60)</f>
        <v/>
      </c>
      <c r="O60" s="11">
        <f>(SUMIF('KNL Blank TB'!$R:$R,'KNL HO P&amp;L'!$A60,'KNL Blank TB'!C:C)+(SUMIF('KNL HO TB'!$R:$R,'KNL HO P&amp;L'!$A60,'KNL HO TB'!C:C)))</f>
        <v/>
      </c>
      <c r="P60" s="11">
        <f>(SUMIF('KNL Blank TB'!$R:$R,'KNL HO P&amp;L'!$A60,'KNL Blank TB'!D:D)+(SUMIF('KNL HO TB'!$R:$R,'KNL HO P&amp;L'!$A60,'KNL HO TB'!D:D)))</f>
        <v/>
      </c>
      <c r="Q60" s="11">
        <f>(SUMIF('KNL Blank TB'!$R:$R,'KNL HO P&amp;L'!$A60,'KNL Blank TB'!E:E)+(SUMIF('KNL HO TB'!$R:$R,'KNL HO P&amp;L'!$A60,'KNL HO TB'!E:E)))</f>
        <v/>
      </c>
      <c r="R60" s="11">
        <f>(SUMIF('KNL Blank TB'!$R:$R,'KNL HO P&amp;L'!$A60,'KNL Blank TB'!F:F)+(SUMIF('KNL HO TB'!$R:$R,'KNL HO P&amp;L'!$A60,'KNL HO TB'!F:F)))</f>
        <v/>
      </c>
      <c r="S60" s="11">
        <f>(SUMIF('KNL Blank TB'!$R:$R,'KNL HO P&amp;L'!$A60,'KNL Blank TB'!G:G)+(SUMIF('KNL HO TB'!$R:$R,'KNL HO P&amp;L'!$A60,'KNL HO TB'!G:G)))</f>
        <v/>
      </c>
      <c r="T60" s="11">
        <f>(SUMIF('KNL Blank TB'!$R:$R,'KNL HO P&amp;L'!$A60,'KNL Blank TB'!H:H)+(SUMIF('KNL HO TB'!$R:$R,'KNL HO P&amp;L'!$A60,'KNL HO TB'!H:H)))</f>
        <v/>
      </c>
      <c r="U60" s="11">
        <f>(SUMIF('KNL Blank TB'!$R:$R,'KNL HO P&amp;L'!$A60,'KNL Blank TB'!I:I)+(SUMIF('KNL HO TB'!$R:$R,'KNL HO P&amp;L'!$A60,'KNL HO TB'!I:I)))</f>
        <v/>
      </c>
      <c r="V60" s="51" t="n">
        <v>2466</v>
      </c>
      <c r="W60" s="51" t="n">
        <v>2466</v>
      </c>
      <c r="X60" s="51" t="n">
        <v>2466</v>
      </c>
      <c r="Y60" s="51" t="n">
        <v>2466</v>
      </c>
      <c r="Z60" s="51" t="n">
        <v>2466</v>
      </c>
      <c r="AA60" s="22">
        <f>SUM(O60:U60)</f>
        <v/>
      </c>
      <c r="AB60" s="22">
        <f>SUM(O60:Z60)</f>
        <v/>
      </c>
      <c r="AC60" s="51" t="n">
        <v>2466</v>
      </c>
      <c r="AD60" s="51" t="n">
        <v>2466</v>
      </c>
      <c r="AE60" s="51" t="n">
        <v>2466</v>
      </c>
      <c r="AF60" s="51" t="n">
        <v>2466</v>
      </c>
      <c r="AG60" s="51" t="n">
        <v>2466</v>
      </c>
      <c r="AH60" s="51" t="n">
        <v>2466</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12.99</v>
      </c>
      <c r="C61" s="64" t="n">
        <v>0</v>
      </c>
      <c r="D61" s="64" t="n">
        <v>9.990000000000009</v>
      </c>
      <c r="E61" s="64" t="n">
        <v>0</v>
      </c>
      <c r="F61" s="64" t="n">
        <v>-5.13</v>
      </c>
      <c r="G61" s="64" t="n">
        <v>289.96</v>
      </c>
      <c r="H61" s="64" t="n">
        <v>2.92</v>
      </c>
      <c r="I61" s="64" t="n">
        <v>5.19</v>
      </c>
      <c r="J61" s="64" t="n">
        <v>5.69</v>
      </c>
      <c r="K61" s="64" t="n">
        <v>0</v>
      </c>
      <c r="L61" s="64" t="n">
        <v>2507.38</v>
      </c>
      <c r="M61" s="64" t="n">
        <v>254.99</v>
      </c>
      <c r="N61" s="22">
        <f>SUM(B61:M61)</f>
        <v/>
      </c>
      <c r="O61" s="11">
        <f>(SUMIF('KNL Blank TB'!$R:$R,'KNL HO P&amp;L'!$A61,'KNL Blank TB'!C:C)+(SUMIF('KNL HO TB'!$R:$R,'KNL HO P&amp;L'!$A61,'KNL HO TB'!C:C)))</f>
        <v/>
      </c>
      <c r="P61" s="11">
        <f>(SUMIF('KNL Blank TB'!$R:$R,'KNL HO P&amp;L'!$A61,'KNL Blank TB'!D:D)+(SUMIF('KNL HO TB'!$R:$R,'KNL HO P&amp;L'!$A61,'KNL HO TB'!D:D)))</f>
        <v/>
      </c>
      <c r="Q61" s="11">
        <f>(SUMIF('KNL Blank TB'!$R:$R,'KNL HO P&amp;L'!$A61,'KNL Blank TB'!E:E)+(SUMIF('KNL HO TB'!$R:$R,'KNL HO P&amp;L'!$A61,'KNL HO TB'!E:E)))</f>
        <v/>
      </c>
      <c r="R61" s="11">
        <f>(SUMIF('KNL Blank TB'!$R:$R,'KNL HO P&amp;L'!$A61,'KNL Blank TB'!F:F)+(SUMIF('KNL HO TB'!$R:$R,'KNL HO P&amp;L'!$A61,'KNL HO TB'!F:F)))</f>
        <v/>
      </c>
      <c r="S61" s="11">
        <f>(SUMIF('KNL Blank TB'!$R:$R,'KNL HO P&amp;L'!$A61,'KNL Blank TB'!G:G)+(SUMIF('KNL HO TB'!$R:$R,'KNL HO P&amp;L'!$A61,'KNL HO TB'!G:G)))</f>
        <v/>
      </c>
      <c r="T61" s="11">
        <f>(SUMIF('KNL Blank TB'!$R:$R,'KNL HO P&amp;L'!$A61,'KNL Blank TB'!H:H)+(SUMIF('KNL HO TB'!$R:$R,'KNL HO P&amp;L'!$A61,'KNL HO TB'!H:H)))</f>
        <v/>
      </c>
      <c r="U61" s="11">
        <f>(SUMIF('KNL Blank TB'!$R:$R,'KNL HO P&amp;L'!$A61,'KNL Blank TB'!I:I)+(SUMIF('KNL HO TB'!$R:$R,'KNL HO P&amp;L'!$A61,'KNL HO TB'!I:I)))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1194.76</v>
      </c>
      <c r="C62" s="64" t="n">
        <v>1981.34</v>
      </c>
      <c r="D62" s="64" t="n">
        <v>1997.94</v>
      </c>
      <c r="E62" s="64" t="n">
        <v>1411.23</v>
      </c>
      <c r="F62" s="64" t="n">
        <v>1075</v>
      </c>
      <c r="G62" s="64" t="n">
        <v>1494.6</v>
      </c>
      <c r="H62" s="64" t="n">
        <v>2705.84</v>
      </c>
      <c r="I62" s="64" t="n">
        <v>1179.39</v>
      </c>
      <c r="J62" s="64" t="n">
        <v>3300.01</v>
      </c>
      <c r="K62" s="64" t="n">
        <v>2471.48</v>
      </c>
      <c r="L62" s="64" t="n">
        <v>3585.76</v>
      </c>
      <c r="M62" s="64" t="n">
        <v>1496.43</v>
      </c>
      <c r="N62" s="22">
        <f>SUM(B62:M62)</f>
        <v/>
      </c>
      <c r="O62" s="11">
        <f>(SUMIF('KNL Blank TB'!$R:$R,'KNL HO P&amp;L'!$A62,'KNL Blank TB'!C:C)+(SUMIF('KNL HO TB'!$R:$R,'KNL HO P&amp;L'!$A62,'KNL HO TB'!C:C)))</f>
        <v/>
      </c>
      <c r="P62" s="11">
        <f>(SUMIF('KNL Blank TB'!$R:$R,'KNL HO P&amp;L'!$A62,'KNL Blank TB'!D:D)+(SUMIF('KNL HO TB'!$R:$R,'KNL HO P&amp;L'!$A62,'KNL HO TB'!D:D)))</f>
        <v/>
      </c>
      <c r="Q62" s="11">
        <f>(SUMIF('KNL Blank TB'!$R:$R,'KNL HO P&amp;L'!$A62,'KNL Blank TB'!E:E)+(SUMIF('KNL HO TB'!$R:$R,'KNL HO P&amp;L'!$A62,'KNL HO TB'!E:E)))</f>
        <v/>
      </c>
      <c r="R62" s="11">
        <f>(SUMIF('KNL Blank TB'!$R:$R,'KNL HO P&amp;L'!$A62,'KNL Blank TB'!F:F)+(SUMIF('KNL HO TB'!$R:$R,'KNL HO P&amp;L'!$A62,'KNL HO TB'!F:F)))</f>
        <v/>
      </c>
      <c r="S62" s="11">
        <f>(SUMIF('KNL Blank TB'!$R:$R,'KNL HO P&amp;L'!$A62,'KNL Blank TB'!G:G)+(SUMIF('KNL HO TB'!$R:$R,'KNL HO P&amp;L'!$A62,'KNL HO TB'!G:G)))</f>
        <v/>
      </c>
      <c r="T62" s="11">
        <f>(SUMIF('KNL Blank TB'!$R:$R,'KNL HO P&amp;L'!$A62,'KNL Blank TB'!H:H)+(SUMIF('KNL HO TB'!$R:$R,'KNL HO P&amp;L'!$A62,'KNL HO TB'!H:H)))</f>
        <v/>
      </c>
      <c r="U62" s="11">
        <f>(SUMIF('KNL Blank TB'!$R:$R,'KNL HO P&amp;L'!$A62,'KNL Blank TB'!I:I)+(SUMIF('KNL HO TB'!$R:$R,'KNL HO P&amp;L'!$A62,'KNL HO TB'!I:I)))</f>
        <v/>
      </c>
      <c r="V62" s="51" t="n">
        <v>1000</v>
      </c>
      <c r="W62" s="51" t="n">
        <v>1000</v>
      </c>
      <c r="X62" s="51" t="n">
        <v>1000</v>
      </c>
      <c r="Y62" s="51" t="n">
        <v>1000</v>
      </c>
      <c r="Z62" s="51" t="n">
        <v>1000</v>
      </c>
      <c r="AA62" s="22">
        <f>SUM(O62:U62)</f>
        <v/>
      </c>
      <c r="AB62" s="22">
        <f>SUM(O62:Z62)</f>
        <v/>
      </c>
      <c r="AC62" s="51" t="n">
        <v>1000</v>
      </c>
      <c r="AD62" s="51" t="n">
        <v>1000</v>
      </c>
      <c r="AE62" s="51" t="n">
        <v>1000</v>
      </c>
      <c r="AF62" s="51" t="n">
        <v>1000</v>
      </c>
      <c r="AG62" s="51" t="n">
        <v>1000</v>
      </c>
      <c r="AH62" s="51" t="n">
        <v>1000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742.17</v>
      </c>
      <c r="C63" s="64" t="n">
        <v>1029.79</v>
      </c>
      <c r="D63" s="64" t="n">
        <v>1029.79</v>
      </c>
      <c r="E63" s="64" t="n">
        <v>1029.79</v>
      </c>
      <c r="F63" s="64" t="n">
        <v>1029.79</v>
      </c>
      <c r="G63" s="64" t="n">
        <v>1029.79</v>
      </c>
      <c r="H63" s="64" t="n">
        <v>1137.79</v>
      </c>
      <c r="I63" s="64" t="n">
        <v>1022.54</v>
      </c>
      <c r="J63" s="64" t="n">
        <v>1022.54</v>
      </c>
      <c r="K63" s="64" t="n">
        <v>1092.42</v>
      </c>
      <c r="L63" s="64" t="n">
        <v>1092.42</v>
      </c>
      <c r="M63" s="64" t="n">
        <v>1179.3</v>
      </c>
      <c r="N63" s="22">
        <f>SUM(B63:M63)</f>
        <v/>
      </c>
      <c r="O63" s="11">
        <f>(SUMIF('KNL Blank TB'!$R:$R,'KNL HO P&amp;L'!$A63,'KNL Blank TB'!C:C)+(SUMIF('KNL HO TB'!$R:$R,'KNL HO P&amp;L'!$A63,'KNL HO TB'!C:C)))</f>
        <v/>
      </c>
      <c r="P63" s="11">
        <f>(SUMIF('KNL Blank TB'!$R:$R,'KNL HO P&amp;L'!$A63,'KNL Blank TB'!D:D)+(SUMIF('KNL HO TB'!$R:$R,'KNL HO P&amp;L'!$A63,'KNL HO TB'!D:D)))</f>
        <v/>
      </c>
      <c r="Q63" s="11">
        <f>(SUMIF('KNL Blank TB'!$R:$R,'KNL HO P&amp;L'!$A63,'KNL Blank TB'!E:E)+(SUMIF('KNL HO TB'!$R:$R,'KNL HO P&amp;L'!$A63,'KNL HO TB'!E:E)))</f>
        <v/>
      </c>
      <c r="R63" s="11">
        <f>(SUMIF('KNL Blank TB'!$R:$R,'KNL HO P&amp;L'!$A63,'KNL Blank TB'!F:F)+(SUMIF('KNL HO TB'!$R:$R,'KNL HO P&amp;L'!$A63,'KNL HO TB'!F:F)))</f>
        <v/>
      </c>
      <c r="S63" s="11">
        <f>(SUMIF('KNL Blank TB'!$R:$R,'KNL HO P&amp;L'!$A63,'KNL Blank TB'!G:G)+(SUMIF('KNL HO TB'!$R:$R,'KNL HO P&amp;L'!$A63,'KNL HO TB'!G:G)))</f>
        <v/>
      </c>
      <c r="T63" s="11">
        <f>(SUMIF('KNL Blank TB'!$R:$R,'KNL HO P&amp;L'!$A63,'KNL Blank TB'!H:H)+(SUMIF('KNL HO TB'!$R:$R,'KNL HO P&amp;L'!$A63,'KNL HO TB'!H:H)))</f>
        <v/>
      </c>
      <c r="U63" s="11">
        <f>(SUMIF('KNL Blank TB'!$R:$R,'KNL HO P&amp;L'!$A63,'KNL Blank TB'!I:I)+(SUMIF('KNL HO TB'!$R:$R,'KNL HO P&amp;L'!$A63,'KNL HO TB'!I:I)))</f>
        <v/>
      </c>
      <c r="V63" s="51" t="n">
        <v>1041</v>
      </c>
      <c r="W63" s="51" t="n">
        <v>1041</v>
      </c>
      <c r="X63" s="51" t="n">
        <v>1041</v>
      </c>
      <c r="Y63" s="51" t="n">
        <v>1041</v>
      </c>
      <c r="Z63" s="51" t="n">
        <v>1041</v>
      </c>
      <c r="AA63" s="22">
        <f>SUM(O63:U63)</f>
        <v/>
      </c>
      <c r="AB63" s="22">
        <f>SUM(O63:Z63)</f>
        <v/>
      </c>
      <c r="AC63" s="51" t="n">
        <v>1041</v>
      </c>
      <c r="AD63" s="51" t="n">
        <v>1041</v>
      </c>
      <c r="AE63" s="51" t="n">
        <v>1041</v>
      </c>
      <c r="AF63" s="51" t="n">
        <v>1041</v>
      </c>
      <c r="AG63" s="51" t="n">
        <v>1041</v>
      </c>
      <c r="AH63" s="51" t="n">
        <v>1041</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(SUMIF('KNL Blank TB'!$R:$R,'KNL HO P&amp;L'!$A64,'KNL Blank TB'!C:C)+(SUMIF('KNL HO TB'!$R:$R,'KNL HO P&amp;L'!$A64,'KNL HO TB'!C:C)))</f>
        <v/>
      </c>
      <c r="P64" s="11">
        <f>(SUMIF('KNL Blank TB'!$R:$R,'KNL HO P&amp;L'!$A64,'KNL Blank TB'!D:D)+(SUMIF('KNL HO TB'!$R:$R,'KNL HO P&amp;L'!$A64,'KNL HO TB'!D:D)))</f>
        <v/>
      </c>
      <c r="Q64" s="11">
        <f>(SUMIF('KNL Blank TB'!$R:$R,'KNL HO P&amp;L'!$A64,'KNL Blank TB'!E:E)+(SUMIF('KNL HO TB'!$R:$R,'KNL HO P&amp;L'!$A64,'KNL HO TB'!E:E)))</f>
        <v/>
      </c>
      <c r="R64" s="11">
        <f>(SUMIF('KNL Blank TB'!$R:$R,'KNL HO P&amp;L'!$A64,'KNL Blank TB'!F:F)+(SUMIF('KNL HO TB'!$R:$R,'KNL HO P&amp;L'!$A64,'KNL HO TB'!F:F)))</f>
        <v/>
      </c>
      <c r="S64" s="11">
        <f>(SUMIF('KNL Blank TB'!$R:$R,'KNL HO P&amp;L'!$A64,'KNL Blank TB'!G:G)+(SUMIF('KNL HO TB'!$R:$R,'KNL HO P&amp;L'!$A64,'KNL HO TB'!G:G)))</f>
        <v/>
      </c>
      <c r="T64" s="11">
        <f>(SUMIF('KNL Blank TB'!$R:$R,'KNL HO P&amp;L'!$A64,'KNL Blank TB'!H:H)+(SUMIF('KNL HO TB'!$R:$R,'KNL HO P&amp;L'!$A64,'KNL HO TB'!H:H)))</f>
        <v/>
      </c>
      <c r="U64" s="11">
        <f>(SUMIF('KNL Blank TB'!$R:$R,'KNL HO P&amp;L'!$A64,'KNL Blank TB'!I:I)+(SUMIF('KNL HO TB'!$R:$R,'KNL HO P&amp;L'!$A64,'KNL HO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10532.4</v>
      </c>
      <c r="C65" s="64" t="n">
        <v>30</v>
      </c>
      <c r="D65" s="64" t="n">
        <v>22779.6</v>
      </c>
      <c r="E65" s="64" t="n">
        <v>0</v>
      </c>
      <c r="F65" s="64" t="n">
        <v>0</v>
      </c>
      <c r="G65" s="64" t="n">
        <v>0</v>
      </c>
      <c r="H65" s="64" t="n">
        <v>0</v>
      </c>
      <c r="I65" s="64" t="n">
        <v>0</v>
      </c>
      <c r="J65" s="64" t="n">
        <v>0</v>
      </c>
      <c r="K65" s="64" t="n">
        <v>0</v>
      </c>
      <c r="L65" s="64" t="n">
        <v>0</v>
      </c>
      <c r="M65" s="64" t="n">
        <v>3504</v>
      </c>
      <c r="N65" s="22">
        <f>SUM(B65:M65)</f>
        <v/>
      </c>
      <c r="O65" s="11">
        <f>(SUMIF('KNL Blank TB'!$R:$R,'KNL HO P&amp;L'!$A65,'KNL Blank TB'!C:C)+(SUMIF('KNL HO TB'!$R:$R,'KNL HO P&amp;L'!$A65,'KNL HO TB'!C:C)))</f>
        <v/>
      </c>
      <c r="P65" s="11">
        <f>(SUMIF('KNL Blank TB'!$R:$R,'KNL HO P&amp;L'!$A65,'KNL Blank TB'!D:D)+(SUMIF('KNL HO TB'!$R:$R,'KNL HO P&amp;L'!$A65,'KNL HO TB'!D:D)))</f>
        <v/>
      </c>
      <c r="Q65" s="11">
        <f>(SUMIF('KNL Blank TB'!$R:$R,'KNL HO P&amp;L'!$A65,'KNL Blank TB'!E:E)+(SUMIF('KNL HO TB'!$R:$R,'KNL HO P&amp;L'!$A65,'KNL HO TB'!E:E)))</f>
        <v/>
      </c>
      <c r="R65" s="11">
        <f>(SUMIF('KNL Blank TB'!$R:$R,'KNL HO P&amp;L'!$A65,'KNL Blank TB'!F:F)+(SUMIF('KNL HO TB'!$R:$R,'KNL HO P&amp;L'!$A65,'KNL HO TB'!F:F)))</f>
        <v/>
      </c>
      <c r="S65" s="11">
        <f>(SUMIF('KNL Blank TB'!$R:$R,'KNL HO P&amp;L'!$A65,'KNL Blank TB'!G:G)+(SUMIF('KNL HO TB'!$R:$R,'KNL HO P&amp;L'!$A65,'KNL HO TB'!G:G)))</f>
        <v/>
      </c>
      <c r="T65" s="11">
        <f>(SUMIF('KNL Blank TB'!$R:$R,'KNL HO P&amp;L'!$A65,'KNL Blank TB'!H:H)+(SUMIF('KNL HO TB'!$R:$R,'KNL HO P&amp;L'!$A65,'KNL HO TB'!H:H)))</f>
        <v/>
      </c>
      <c r="U65" s="11">
        <f>(SUMIF('KNL Blank TB'!$R:$R,'KNL HO P&amp;L'!$A65,'KNL Blank TB'!I:I)+(SUMIF('KNL HO TB'!$R:$R,'KNL HO P&amp;L'!$A65,'KNL HO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(SUMIF('KNL Blank TB'!$R:$R,'KNL HO P&amp;L'!$A66,'KNL Blank TB'!C:C)+(SUMIF('KNL HO TB'!$R:$R,'KNL HO P&amp;L'!$A66,'KNL HO TB'!C:C)))</f>
        <v/>
      </c>
      <c r="P66" s="11">
        <f>(SUMIF('KNL Blank TB'!$R:$R,'KNL HO P&amp;L'!$A66,'KNL Blank TB'!D:D)+(SUMIF('KNL HO TB'!$R:$R,'KNL HO P&amp;L'!$A66,'KNL HO TB'!D:D)))</f>
        <v/>
      </c>
      <c r="Q66" s="11">
        <f>(SUMIF('KNL Blank TB'!$R:$R,'KNL HO P&amp;L'!$A66,'KNL Blank TB'!E:E)+(SUMIF('KNL HO TB'!$R:$R,'KNL HO P&amp;L'!$A66,'KNL HO TB'!E:E)))</f>
        <v/>
      </c>
      <c r="R66" s="11">
        <f>(SUMIF('KNL Blank TB'!$R:$R,'KNL HO P&amp;L'!$A66,'KNL Blank TB'!F:F)+(SUMIF('KNL HO TB'!$R:$R,'KNL HO P&amp;L'!$A66,'KNL HO TB'!F:F)))</f>
        <v/>
      </c>
      <c r="S66" s="11">
        <f>(SUMIF('KNL Blank TB'!$R:$R,'KNL HO P&amp;L'!$A66,'KNL Blank TB'!G:G)+(SUMIF('KNL HO TB'!$R:$R,'KNL HO P&amp;L'!$A66,'KNL HO TB'!G:G)))</f>
        <v/>
      </c>
      <c r="T66" s="11">
        <f>(SUMIF('KNL Blank TB'!$R:$R,'KNL HO P&amp;L'!$A66,'KNL Blank TB'!H:H)+(SUMIF('KNL HO TB'!$R:$R,'KNL HO P&amp;L'!$A66,'KNL HO TB'!H:H)))</f>
        <v/>
      </c>
      <c r="U66" s="11">
        <f>(SUMIF('KNL Blank TB'!$R:$R,'KNL HO P&amp;L'!$A66,'KNL Blank TB'!I:I)+(SUMIF('KNL HO TB'!$R:$R,'KNL HO P&amp;L'!$A66,'KNL HO TB'!I:I)))</f>
        <v/>
      </c>
      <c r="V66" s="51" t="n">
        <v>0</v>
      </c>
      <c r="W66" s="51" t="n">
        <v>0</v>
      </c>
      <c r="X66" s="51" t="n">
        <v>0</v>
      </c>
      <c r="Y66" s="51" t="n">
        <v>0</v>
      </c>
      <c r="Z66" s="51" t="n">
        <v>0</v>
      </c>
      <c r="AA66" s="22">
        <f>SUM(O66:U66)</f>
        <v/>
      </c>
      <c r="AB66" s="22">
        <f>SUM(O66:Z66)</f>
        <v/>
      </c>
      <c r="AC66" s="51" t="n">
        <v>0</v>
      </c>
      <c r="AD66" s="51" t="n">
        <v>0</v>
      </c>
      <c r="AE66" s="51" t="n">
        <v>0</v>
      </c>
      <c r="AF66" s="51" t="n">
        <v>0</v>
      </c>
      <c r="AG66" s="51" t="n">
        <v>0</v>
      </c>
      <c r="AH66" s="51" t="n">
        <v>0</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-4290.96</v>
      </c>
      <c r="C67" s="64" t="n">
        <v>23918.81</v>
      </c>
      <c r="D67" s="64" t="n">
        <v>6956.65</v>
      </c>
      <c r="E67" s="64" t="n">
        <v>17731.11</v>
      </c>
      <c r="F67" s="64" t="n">
        <v>12608.06</v>
      </c>
      <c r="G67" s="64" t="n">
        <v>5374.48</v>
      </c>
      <c r="H67" s="64" t="n">
        <v>5758.32</v>
      </c>
      <c r="I67" s="64" t="n">
        <v>5661.030000000001</v>
      </c>
      <c r="J67" s="64" t="n">
        <v>17475.36</v>
      </c>
      <c r="K67" s="64" t="n">
        <v>7906.360000000001</v>
      </c>
      <c r="L67" s="64" t="n">
        <v>6674.92</v>
      </c>
      <c r="M67" s="64" t="n">
        <v>5464.04</v>
      </c>
      <c r="N67" s="22">
        <f>SUM(B67:M67)</f>
        <v/>
      </c>
      <c r="O67" s="11">
        <f>(SUMIF('KNL Blank TB'!$R:$R,'KNL HO P&amp;L'!$A67,'KNL Blank TB'!C:C)+(SUMIF('KNL HO TB'!$R:$R,'KNL HO P&amp;L'!$A67,'KNL HO TB'!C:C)))</f>
        <v/>
      </c>
      <c r="P67" s="11">
        <f>(SUMIF('KNL Blank TB'!$R:$R,'KNL HO P&amp;L'!$A67,'KNL Blank TB'!D:D)+(SUMIF('KNL HO TB'!$R:$R,'KNL HO P&amp;L'!$A67,'KNL HO TB'!D:D)))</f>
        <v/>
      </c>
      <c r="Q67" s="11">
        <f>(SUMIF('KNL Blank TB'!$R:$R,'KNL HO P&amp;L'!$A67,'KNL Blank TB'!E:E)+(SUMIF('KNL HO TB'!$R:$R,'KNL HO P&amp;L'!$A67,'KNL HO TB'!E:E)))</f>
        <v/>
      </c>
      <c r="R67" s="11">
        <f>(SUMIF('KNL Blank TB'!$R:$R,'KNL HO P&amp;L'!$A67,'KNL Blank TB'!F:F)+(SUMIF('KNL HO TB'!$R:$R,'KNL HO P&amp;L'!$A67,'KNL HO TB'!F:F)))</f>
        <v/>
      </c>
      <c r="S67" s="11">
        <f>(SUMIF('KNL Blank TB'!$R:$R,'KNL HO P&amp;L'!$A67,'KNL Blank TB'!G:G)+(SUMIF('KNL HO TB'!$R:$R,'KNL HO P&amp;L'!$A67,'KNL HO TB'!G:G)))</f>
        <v/>
      </c>
      <c r="T67" s="11">
        <f>(SUMIF('KNL Blank TB'!$R:$R,'KNL HO P&amp;L'!$A67,'KNL Blank TB'!H:H)+(SUMIF('KNL HO TB'!$R:$R,'KNL HO P&amp;L'!$A67,'KNL HO TB'!H:H)))</f>
        <v/>
      </c>
      <c r="U67" s="11">
        <f>(SUMIF('KNL Blank TB'!$R:$R,'KNL HO P&amp;L'!$A67,'KNL Blank TB'!I:I)+(SUMIF('KNL HO TB'!$R:$R,'KNL HO P&amp;L'!$A67,'KNL HO TB'!I:I)))</f>
        <v/>
      </c>
      <c r="V67" s="51" t="n">
        <v>6000</v>
      </c>
      <c r="W67" s="51" t="n">
        <v>6000</v>
      </c>
      <c r="X67" s="51" t="n">
        <v>6000</v>
      </c>
      <c r="Y67" s="51" t="n">
        <v>6000</v>
      </c>
      <c r="Z67" s="51" t="n">
        <v>6000</v>
      </c>
      <c r="AA67" s="22">
        <f>SUM(O67:U67)</f>
        <v/>
      </c>
      <c r="AB67" s="22">
        <f>SUM(O67:Z67)</f>
        <v/>
      </c>
      <c r="AC67" s="51" t="n">
        <v>6000</v>
      </c>
      <c r="AD67" s="51" t="n">
        <v>6000</v>
      </c>
      <c r="AE67" s="51" t="n">
        <v>6000</v>
      </c>
      <c r="AF67" s="51" t="n">
        <v>6000</v>
      </c>
      <c r="AG67" s="51" t="n">
        <v>6000</v>
      </c>
      <c r="AH67" s="51" t="n">
        <v>6000</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147.7</v>
      </c>
      <c r="C68" s="64" t="n">
        <v>172.2</v>
      </c>
      <c r="D68" s="64" t="n">
        <v>142.8</v>
      </c>
      <c r="E68" s="64" t="n">
        <v>191.45</v>
      </c>
      <c r="F68" s="64" t="n">
        <v>176.1</v>
      </c>
      <c r="G68" s="64" t="n">
        <v>144.45</v>
      </c>
      <c r="H68" s="64" t="n">
        <v>180.25</v>
      </c>
      <c r="I68" s="64" t="n">
        <v>154.35</v>
      </c>
      <c r="J68" s="64" t="n">
        <v>130.55</v>
      </c>
      <c r="K68" s="64" t="n">
        <v>140.7</v>
      </c>
      <c r="L68" s="64" t="n">
        <v>105.7</v>
      </c>
      <c r="M68" s="64" t="n">
        <v>156.45</v>
      </c>
      <c r="N68" s="22">
        <f>SUM(B68:M68)</f>
        <v/>
      </c>
      <c r="O68" s="11">
        <f>(SUMIF('KNL Blank TB'!$R:$R,'KNL HO P&amp;L'!$A68,'KNL Blank TB'!C:C)+(SUMIF('KNL HO TB'!$R:$R,'KNL HO P&amp;L'!$A68,'KNL HO TB'!C:C)))</f>
        <v/>
      </c>
      <c r="P68" s="11">
        <f>(SUMIF('KNL Blank TB'!$R:$R,'KNL HO P&amp;L'!$A68,'KNL Blank TB'!D:D)+(SUMIF('KNL HO TB'!$R:$R,'KNL HO P&amp;L'!$A68,'KNL HO TB'!D:D)))</f>
        <v/>
      </c>
      <c r="Q68" s="11">
        <f>(SUMIF('KNL Blank TB'!$R:$R,'KNL HO P&amp;L'!$A68,'KNL Blank TB'!E:E)+(SUMIF('KNL HO TB'!$R:$R,'KNL HO P&amp;L'!$A68,'KNL HO TB'!E:E)))</f>
        <v/>
      </c>
      <c r="R68" s="11">
        <f>(SUMIF('KNL Blank TB'!$R:$R,'KNL HO P&amp;L'!$A68,'KNL Blank TB'!F:F)+(SUMIF('KNL HO TB'!$R:$R,'KNL HO P&amp;L'!$A68,'KNL HO TB'!F:F)))</f>
        <v/>
      </c>
      <c r="S68" s="11">
        <f>(SUMIF('KNL Blank TB'!$R:$R,'KNL HO P&amp;L'!$A68,'KNL Blank TB'!G:G)+(SUMIF('KNL HO TB'!$R:$R,'KNL HO P&amp;L'!$A68,'KNL HO TB'!G:G)))</f>
        <v/>
      </c>
      <c r="T68" s="11">
        <f>(SUMIF('KNL Blank TB'!$R:$R,'KNL HO P&amp;L'!$A68,'KNL Blank TB'!H:H)+(SUMIF('KNL HO TB'!$R:$R,'KNL HO P&amp;L'!$A68,'KNL HO TB'!H:H)))</f>
        <v/>
      </c>
      <c r="U68" s="11">
        <f>(SUMIF('KNL Blank TB'!$R:$R,'KNL HO P&amp;L'!$A68,'KNL Blank TB'!I:I)+(SUMIF('KNL HO TB'!$R:$R,'KNL HO P&amp;L'!$A68,'KNL HO TB'!I:I)))</f>
        <v/>
      </c>
      <c r="V68" s="51" t="n">
        <v>2600</v>
      </c>
      <c r="W68" s="51" t="n">
        <v>2600</v>
      </c>
      <c r="X68" s="51" t="n">
        <v>2600</v>
      </c>
      <c r="Y68" s="51" t="n">
        <v>2600</v>
      </c>
      <c r="Z68" s="51" t="n">
        <v>2600</v>
      </c>
      <c r="AA68" s="22">
        <f>SUM(O68:U68)</f>
        <v/>
      </c>
      <c r="AB68" s="22">
        <f>SUM(O68:Z68)</f>
        <v/>
      </c>
      <c r="AC68" s="51" t="n">
        <v>2600</v>
      </c>
      <c r="AD68" s="51" t="n">
        <v>2600</v>
      </c>
      <c r="AE68" s="51" t="n">
        <v>2600</v>
      </c>
      <c r="AF68" s="51" t="n">
        <v>2600</v>
      </c>
      <c r="AG68" s="51" t="n">
        <v>2600</v>
      </c>
      <c r="AH68" s="51" t="n">
        <v>2600</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105473.29</v>
      </c>
      <c r="C69" s="65" t="n">
        <v>127738.25</v>
      </c>
      <c r="D69" s="65" t="n">
        <v>131890.99</v>
      </c>
      <c r="E69" s="65" t="n">
        <v>179978.4</v>
      </c>
      <c r="F69" s="65" t="n">
        <v>113031.37</v>
      </c>
      <c r="G69" s="65" t="n">
        <v>127118.75</v>
      </c>
      <c r="H69" s="65" t="n">
        <v>127501.48</v>
      </c>
      <c r="I69" s="65" t="n">
        <v>144145.71</v>
      </c>
      <c r="J69" s="65" t="n">
        <v>202911.23</v>
      </c>
      <c r="K69" s="65" t="n">
        <v>133187.31</v>
      </c>
      <c r="L69" s="65" t="n">
        <v>143334.84</v>
      </c>
      <c r="M69" s="65" t="n">
        <v>461650.09</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-124990.8</v>
      </c>
      <c r="C70" s="18" t="n">
        <v>-147887.8499999999</v>
      </c>
      <c r="D70" s="18" t="n">
        <v>-146464.83</v>
      </c>
      <c r="E70" s="18" t="n">
        <v>-192959.78</v>
      </c>
      <c r="F70" s="18" t="n">
        <v>-126275.91</v>
      </c>
      <c r="G70" s="18" t="n">
        <v>-152500.46</v>
      </c>
      <c r="H70" s="18" t="n">
        <v>-143191.9</v>
      </c>
      <c r="I70" s="18" t="n">
        <v>-157552.07</v>
      </c>
      <c r="J70" s="18" t="n">
        <v>-217376.64</v>
      </c>
      <c r="K70" s="18" t="n">
        <v>-150481.12</v>
      </c>
      <c r="L70" s="18" t="n">
        <v>-155007.52</v>
      </c>
      <c r="M70" s="18" t="n">
        <v>-470068.17</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t="n"/>
      <c r="AD70" s="18" t="n"/>
      <c r="AE70" s="18" t="n"/>
      <c r="AF70" s="18" t="n"/>
      <c r="AG70" s="18" t="n"/>
      <c r="AH70" s="18" t="n"/>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V71" s="48" t="n"/>
      <c r="W71" s="48" t="n"/>
      <c r="X71" s="48" t="n"/>
      <c r="Y71" s="48" t="n"/>
      <c r="Z71" s="48" t="n"/>
      <c r="AA71" s="4">
        <f>SUM(O71:T71)</f>
        <v/>
      </c>
      <c r="AB71" s="35" t="n"/>
      <c r="AC71" s="48" t="n"/>
      <c r="AD71" s="48" t="n"/>
      <c r="AE71" s="48" t="n"/>
      <c r="AF71" s="48" t="n"/>
      <c r="AG71" s="48" t="n"/>
      <c r="AH71" s="48" t="n"/>
    </row>
    <row r="72">
      <c r="A72" s="27" t="inlineStr">
        <is>
          <t>Memo</t>
        </is>
      </c>
      <c r="B72" s="61" t="n"/>
      <c r="C72" s="61" t="n"/>
      <c r="D72" s="61" t="n"/>
      <c r="E72" s="61" t="n"/>
      <c r="F72" s="61" t="n"/>
      <c r="G72" s="61" t="n"/>
      <c r="H72" s="61" t="n"/>
      <c r="I72" s="61" t="n"/>
      <c r="J72" s="61" t="n"/>
      <c r="K72" s="61" t="n"/>
      <c r="L72" s="61" t="n"/>
      <c r="M72" s="61" t="n"/>
      <c r="V72" s="48" t="n"/>
      <c r="W72" s="48" t="n"/>
      <c r="X72" s="48" t="n"/>
      <c r="Y72" s="48" t="n"/>
      <c r="Z72" s="48" t="n"/>
      <c r="AA72" s="4">
        <f>SUM(O72:T72)</f>
        <v/>
      </c>
      <c r="AB72" s="35" t="n"/>
      <c r="AC72" s="48" t="n"/>
      <c r="AD72" s="48" t="n"/>
      <c r="AE72" s="48" t="n"/>
      <c r="AF72" s="48" t="n"/>
      <c r="AG72" s="48" t="n"/>
      <c r="AH72" s="48" t="n"/>
    </row>
    <row r="73">
      <c r="A73" s="14" t="inlineStr">
        <is>
          <t>Direct - Sales</t>
        </is>
      </c>
      <c r="B73" s="61" t="n">
        <v>0</v>
      </c>
      <c r="C73" s="61" t="n">
        <v>0</v>
      </c>
      <c r="D73" s="61" t="n">
        <v>0</v>
      </c>
      <c r="E73" s="61" t="n">
        <v>0</v>
      </c>
      <c r="F73" s="61" t="n">
        <v>0</v>
      </c>
      <c r="G73" s="61" t="n">
        <v>16.94</v>
      </c>
      <c r="H73" s="61" t="n">
        <v>0</v>
      </c>
      <c r="I73" s="61" t="n">
        <v>0</v>
      </c>
      <c r="J73" s="61" t="n">
        <v>850.5700000000001</v>
      </c>
      <c r="K73" s="61" t="n">
        <v>0</v>
      </c>
      <c r="L73" s="61" t="n">
        <v>730.24</v>
      </c>
      <c r="M73" s="61" t="n">
        <v>0</v>
      </c>
      <c r="O73" s="4">
        <f>-SUMIF('KNL Blank TB'!$T:$T,'KNL HO P&amp;L'!$A73,'KNL Blank TB'!C:C)-SUMIF('KNL HO TB'!$T:$T,'KNL HO P&amp;L'!$A73,'KNL HO TB'!C:C)</f>
        <v/>
      </c>
      <c r="P73" s="4">
        <f>-SUMIF('KNL Blank TB'!$T:$T,'KNL HO P&amp;L'!$A73,'KNL Blank TB'!D:D)-SUMIF('KNL HO TB'!$T:$T,'KNL HO P&amp;L'!$A73,'KNL HO TB'!D:D)</f>
        <v/>
      </c>
      <c r="Q73" s="4">
        <f>-SUMIF('KNL Blank TB'!$T:$T,'KNL HO P&amp;L'!$A73,'KNL Blank TB'!E:E)-SUMIF('KNL HO TB'!$T:$T,'KNL HO P&amp;L'!$A73,'KNL HO TB'!E:E)</f>
        <v/>
      </c>
      <c r="R73" s="4">
        <f>-SUMIF('KNL Blank TB'!$T:$T,'KNL HO P&amp;L'!$A73,'KNL Blank TB'!F:F)-SUMIF('KNL HO TB'!$T:$T,'KNL HO P&amp;L'!$A73,'KNL HO TB'!F:F)</f>
        <v/>
      </c>
      <c r="S73" s="4">
        <f>-SUMIF('KNL Blank TB'!$T:$T,'KNL HO P&amp;L'!$A73,'KNL Blank TB'!G:G)-SUMIF('KNL HO TB'!$T:$T,'KNL HO P&amp;L'!$A73,'KNL HO TB'!G:G)</f>
        <v/>
      </c>
      <c r="T73" s="4">
        <f>-SUMIF('KNL Blank TB'!$T:$T,'KNL HO P&amp;L'!$A73,'KNL Blank TB'!H:H)-SUMIF('KNL HO TB'!$T:$T,'KNL HO P&amp;L'!$A73,'KNL HO TB'!H:H)</f>
        <v/>
      </c>
      <c r="U73" s="4">
        <f>-SUMIF('KNL Blank TB'!$T:$T,'KNL HO P&amp;L'!$A73,'KNL Blank TB'!I:I)-SUMIF('KNL HO TB'!$T:$T,'KNL HO P&amp;L'!$A73,'KNL HO TB'!I:I)</f>
        <v/>
      </c>
      <c r="V73" s="48" t="n"/>
      <c r="W73" s="48" t="n"/>
      <c r="X73" s="48" t="n"/>
      <c r="Y73" s="48" t="n"/>
      <c r="Z73" s="48" t="n"/>
      <c r="AA73" s="4">
        <f>SUM(O73:T73)</f>
        <v/>
      </c>
      <c r="AB73" s="35" t="n"/>
      <c r="AC73" s="48" t="n"/>
      <c r="AD73" s="48" t="n"/>
      <c r="AE73" s="48" t="n"/>
      <c r="AF73" s="48" t="n"/>
      <c r="AG73" s="48" t="n"/>
      <c r="AH73" s="48" t="n"/>
      <c r="AJ73" s="332" t="inlineStr">
        <is>
          <t>Model assumptions 2027:</t>
        </is>
      </c>
    </row>
    <row r="74">
      <c r="A74" s="14" t="inlineStr">
        <is>
          <t>Direct - Staff Cost</t>
        </is>
      </c>
      <c r="B74" s="61" t="n">
        <v>-6091.440000000001</v>
      </c>
      <c r="C74" s="61" t="n">
        <v>-9015.780000000001</v>
      </c>
      <c r="D74" s="61" t="n">
        <v>-4391.81</v>
      </c>
      <c r="E74" s="61" t="n">
        <v>-4281.74</v>
      </c>
      <c r="F74" s="61" t="n">
        <v>-4244.740000000001</v>
      </c>
      <c r="G74" s="61" t="n">
        <v>-8886.360000000001</v>
      </c>
      <c r="H74" s="61" t="n">
        <v>-5031.55</v>
      </c>
      <c r="I74" s="61" t="n">
        <v>-3980.68</v>
      </c>
      <c r="J74" s="61" t="n">
        <v>-4941.349999999999</v>
      </c>
      <c r="K74" s="61" t="n">
        <v>-7914.05</v>
      </c>
      <c r="L74" s="61" t="n">
        <v>-5092.52</v>
      </c>
      <c r="M74" s="61" t="n">
        <v>-2688.92</v>
      </c>
      <c r="O74" s="4">
        <f>-SUMIF('KNL Blank TB'!$T:$T,'KNL HO P&amp;L'!$A74,'KNL Blank TB'!C:C)-SUMIF('KNL HO TB'!$T:$T,'KNL HO P&amp;L'!$A74,'KNL HO TB'!C:C)</f>
        <v/>
      </c>
      <c r="P74" s="4">
        <f>-SUMIF('KNL Blank TB'!$T:$T,'KNL HO P&amp;L'!$A74,'KNL Blank TB'!D:D)-SUMIF('KNL HO TB'!$T:$T,'KNL HO P&amp;L'!$A74,'KNL HO TB'!D:D)</f>
        <v/>
      </c>
      <c r="Q74" s="4">
        <f>-SUMIF('KNL Blank TB'!$T:$T,'KNL HO P&amp;L'!$A74,'KNL Blank TB'!E:E)-SUMIF('KNL HO TB'!$T:$T,'KNL HO P&amp;L'!$A74,'KNL HO TB'!E:E)</f>
        <v/>
      </c>
      <c r="R74" s="4">
        <f>-SUMIF('KNL Blank TB'!$T:$T,'KNL HO P&amp;L'!$A74,'KNL Blank TB'!F:F)-SUMIF('KNL HO TB'!$T:$T,'KNL HO P&amp;L'!$A74,'KNL HO TB'!F:F)</f>
        <v/>
      </c>
      <c r="S74" s="4">
        <f>-SUMIF('KNL Blank TB'!$T:$T,'KNL HO P&amp;L'!$A74,'KNL Blank TB'!G:G)-SUMIF('KNL HO TB'!$T:$T,'KNL HO P&amp;L'!$A74,'KNL HO TB'!G:G)</f>
        <v/>
      </c>
      <c r="T74" s="4">
        <f>-SUMIF('KNL Blank TB'!$T:$T,'KNL HO P&amp;L'!$A74,'KNL Blank TB'!H:H)-SUMIF('KNL HO TB'!$T:$T,'KNL HO P&amp;L'!$A74,'KNL HO TB'!H:H)</f>
        <v/>
      </c>
      <c r="U74" s="4">
        <f>-SUMIF('KNL Blank TB'!$T:$T,'KNL HO P&amp;L'!$A74,'KNL Blank TB'!I:I)-SUMIF('KNL HO TB'!$T:$T,'KNL HO P&amp;L'!$A74,'KNL HO TB'!I:I)</f>
        <v/>
      </c>
      <c r="V74" s="48" t="n"/>
      <c r="W74" s="48" t="n"/>
      <c r="X74" s="48" t="n"/>
      <c r="Y74" s="48" t="n"/>
      <c r="Z74" s="48" t="n"/>
      <c r="AA74" s="4">
        <f>SUM(O74:T74)</f>
        <v/>
      </c>
      <c r="AC74" s="48" t="n"/>
      <c r="AD74" s="48" t="n"/>
      <c r="AE74" s="48" t="n"/>
      <c r="AF74" s="48" t="n"/>
      <c r="AG74" s="48" t="n"/>
      <c r="AH74" s="48" t="n"/>
      <c r="AJ74" t="inlineStr">
        <is>
          <t>Salary Uplift</t>
        </is>
      </c>
      <c r="AL74" s="446" t="n">
        <v>0.05</v>
      </c>
      <c r="AM74" s="331">
        <f>1+AL74</f>
        <v/>
      </c>
    </row>
    <row r="75">
      <c r="A75" s="4" t="inlineStr">
        <is>
          <t>Direct - Childcare Cost</t>
        </is>
      </c>
      <c r="B75" s="61" t="n">
        <v>-703.15</v>
      </c>
      <c r="C75" s="61" t="n">
        <v>-183.44</v>
      </c>
      <c r="D75" s="61" t="n">
        <v>-316.26</v>
      </c>
      <c r="E75" s="61" t="n">
        <v>-240.79</v>
      </c>
      <c r="F75" s="61" t="n">
        <v>-44.48</v>
      </c>
      <c r="G75" s="61" t="n">
        <v>-125.3</v>
      </c>
      <c r="H75" s="61" t="n">
        <v>-461.6200000000001</v>
      </c>
      <c r="I75" s="61" t="n">
        <v>-125.85</v>
      </c>
      <c r="J75" s="61" t="n">
        <v>-73.06999999999999</v>
      </c>
      <c r="K75" s="61" t="n">
        <v>-92.48999999999999</v>
      </c>
      <c r="L75" s="61" t="n">
        <v>-116.65</v>
      </c>
      <c r="M75" s="61" t="n">
        <v>-50.44</v>
      </c>
      <c r="O75" s="4">
        <f>-SUMIF('KNL Blank TB'!$T:$T,'KNL HO P&amp;L'!$A75,'KNL Blank TB'!C:C)-SUMIF('KNL HO TB'!$T:$T,'KNL HO P&amp;L'!$A75,'KNL HO TB'!C:C)</f>
        <v/>
      </c>
      <c r="P75" s="4">
        <f>-SUMIF('KNL Blank TB'!$T:$T,'KNL HO P&amp;L'!$A75,'KNL Blank TB'!D:D)-SUMIF('KNL HO TB'!$T:$T,'KNL HO P&amp;L'!$A75,'KNL HO TB'!D:D)</f>
        <v/>
      </c>
      <c r="Q75" s="4">
        <f>-SUMIF('KNL Blank TB'!$T:$T,'KNL HO P&amp;L'!$A75,'KNL Blank TB'!E:E)-SUMIF('KNL HO TB'!$T:$T,'KNL HO P&amp;L'!$A75,'KNL HO TB'!E:E)</f>
        <v/>
      </c>
      <c r="R75" s="4">
        <f>-SUMIF('KNL Blank TB'!$T:$T,'KNL HO P&amp;L'!$A75,'KNL Blank TB'!F:F)-SUMIF('KNL HO TB'!$T:$T,'KNL HO P&amp;L'!$A75,'KNL HO TB'!F:F)</f>
        <v/>
      </c>
      <c r="S75" s="4">
        <f>-SUMIF('KNL Blank TB'!$T:$T,'KNL HO P&amp;L'!$A75,'KNL Blank TB'!G:G)-SUMIF('KNL HO TB'!$T:$T,'KNL HO P&amp;L'!$A75,'KNL HO TB'!G:G)</f>
        <v/>
      </c>
      <c r="T75" s="4">
        <f>-SUMIF('KNL Blank TB'!$T:$T,'KNL HO P&amp;L'!$A75,'KNL Blank TB'!H:H)-SUMIF('KNL HO TB'!$T:$T,'KNL HO P&amp;L'!$A75,'KNL HO TB'!H:H)</f>
        <v/>
      </c>
      <c r="U75" s="4">
        <f>-SUMIF('KNL Blank TB'!$T:$T,'KNL HO P&amp;L'!$A75,'KNL Blank TB'!I:I)-SUMIF('KNL HO TB'!$T:$T,'KNL HO P&amp;L'!$A75,'KNL HO TB'!I:I)</f>
        <v/>
      </c>
      <c r="V75" s="48" t="n"/>
      <c r="W75" s="48" t="n"/>
      <c r="X75" s="48" t="n"/>
      <c r="Y75" s="48" t="n"/>
      <c r="Z75" s="48" t="n"/>
      <c r="AA75" s="4">
        <f>SUM(O75:T75)</f>
        <v/>
      </c>
      <c r="AC75" s="48" t="n"/>
      <c r="AD75" s="48" t="n"/>
      <c r="AE75" s="48" t="n"/>
      <c r="AF75" s="48" t="n"/>
      <c r="AG75" s="48" t="n"/>
      <c r="AH75" s="48" t="n"/>
      <c r="AJ75" t="inlineStr">
        <is>
          <t>Fee uplift</t>
        </is>
      </c>
      <c r="AL75" s="446" t="n">
        <v>0.07000000000000001</v>
      </c>
      <c r="AM75" s="331">
        <f>AL75+1</f>
        <v/>
      </c>
      <c r="AO75" s="4" t="inlineStr">
        <is>
          <t>Fee Uplift not yet in calcs - offer changing this is purely on FAMLY current data</t>
        </is>
      </c>
    </row>
    <row r="76">
      <c r="A76" s="4" t="inlineStr">
        <is>
          <t>Direct - Premises &amp; Admin</t>
        </is>
      </c>
      <c r="B76" s="61" t="n">
        <v>-12722.92</v>
      </c>
      <c r="C76" s="61" t="n">
        <v>-10950.38</v>
      </c>
      <c r="D76" s="61" t="n">
        <v>-9865.77</v>
      </c>
      <c r="E76" s="61" t="n">
        <v>-8458.85</v>
      </c>
      <c r="F76" s="61" t="n">
        <v>-8955.32</v>
      </c>
      <c r="G76" s="61" t="n">
        <v>-16386.99</v>
      </c>
      <c r="H76" s="61" t="n">
        <v>-10197.25</v>
      </c>
      <c r="I76" s="61" t="n">
        <v>-9299.83</v>
      </c>
      <c r="J76" s="61" t="n">
        <v>-10301.56</v>
      </c>
      <c r="K76" s="61" t="n">
        <v>-9287.27</v>
      </c>
      <c r="L76" s="61" t="n">
        <v>-7193.749999999999</v>
      </c>
      <c r="M76" s="61" t="n">
        <v>-5678.72</v>
      </c>
      <c r="O76" s="4">
        <f>-SUMIF('KNL Blank TB'!$T:$T,'KNL HO P&amp;L'!$A76,'KNL Blank TB'!C:C)-SUMIF('KNL HO TB'!$T:$T,'KNL HO P&amp;L'!$A76,'KNL HO TB'!C:C)</f>
        <v/>
      </c>
      <c r="P76" s="4">
        <f>-SUMIF('KNL Blank TB'!$T:$T,'KNL HO P&amp;L'!$A76,'KNL Blank TB'!D:D)-SUMIF('KNL HO TB'!$T:$T,'KNL HO P&amp;L'!$A76,'KNL HO TB'!D:D)</f>
        <v/>
      </c>
      <c r="Q76" s="4">
        <f>-SUMIF('KNL Blank TB'!$T:$T,'KNL HO P&amp;L'!$A76,'KNL Blank TB'!E:E)-SUMIF('KNL HO TB'!$T:$T,'KNL HO P&amp;L'!$A76,'KNL HO TB'!E:E)</f>
        <v/>
      </c>
      <c r="R76" s="4">
        <f>-SUMIF('KNL Blank TB'!$T:$T,'KNL HO P&amp;L'!$A76,'KNL Blank TB'!F:F)-SUMIF('KNL HO TB'!$T:$T,'KNL HO P&amp;L'!$A76,'KNL HO TB'!F:F)</f>
        <v/>
      </c>
      <c r="S76" s="4">
        <f>-SUMIF('KNL Blank TB'!$T:$T,'KNL HO P&amp;L'!$A76,'KNL Blank TB'!G:G)-SUMIF('KNL HO TB'!$T:$T,'KNL HO P&amp;L'!$A76,'KNL HO TB'!G:G)</f>
        <v/>
      </c>
      <c r="T76" s="4">
        <f>-SUMIF('KNL Blank TB'!$T:$T,'KNL HO P&amp;L'!$A76,'KNL Blank TB'!H:H)-SUMIF('KNL HO TB'!$T:$T,'KNL HO P&amp;L'!$A76,'KNL HO TB'!H:H)</f>
        <v/>
      </c>
      <c r="U76" s="4">
        <f>-SUMIF('KNL Blank TB'!$T:$T,'KNL HO P&amp;L'!$A76,'KNL Blank TB'!I:I)-SUMIF('KNL HO TB'!$T:$T,'KNL HO P&amp;L'!$A76,'KNL HO TB'!I:I)</f>
        <v/>
      </c>
      <c r="V76" s="48" t="n"/>
      <c r="W76" s="48" t="n"/>
      <c r="X76" s="48" t="n"/>
      <c r="Y76" s="48" t="n"/>
      <c r="Z76" s="48" t="n"/>
      <c r="AA76" s="4">
        <f>SUM(O76:T76)</f>
        <v/>
      </c>
      <c r="AC76" s="48" t="n"/>
      <c r="AD76" s="48" t="n"/>
      <c r="AE76" s="48" t="n"/>
      <c r="AF76" s="48" t="n"/>
      <c r="AG76" s="48" t="n"/>
      <c r="AH76" s="48" t="n"/>
      <c r="AJ76" t="inlineStr">
        <is>
          <t>Monthly volume growth</t>
        </is>
      </c>
      <c r="AL76" s="446" t="n">
        <v>0.01</v>
      </c>
      <c r="AM76" s="331">
        <f>AL76+1</f>
        <v/>
      </c>
    </row>
    <row r="77">
      <c r="A77" s="4" t="inlineStr">
        <is>
          <t>In-Direct - Staff Cost</t>
        </is>
      </c>
      <c r="B77" s="61" t="n">
        <v>-93611.44</v>
      </c>
      <c r="C77" s="61" t="n">
        <v>-96112.64</v>
      </c>
      <c r="D77" s="61" t="n">
        <v>-95857.95999999999</v>
      </c>
      <c r="E77" s="61" t="n">
        <v>-156700.39</v>
      </c>
      <c r="F77" s="61" t="n">
        <v>-95895.40999999999</v>
      </c>
      <c r="G77" s="61" t="n">
        <v>-114717.56</v>
      </c>
      <c r="H77" s="61" t="n">
        <v>-114931.94</v>
      </c>
      <c r="I77" s="61" t="n">
        <v>-131353.52</v>
      </c>
      <c r="J77" s="61" t="n">
        <v>-154543.8</v>
      </c>
      <c r="K77" s="61" t="n">
        <v>-118297.07</v>
      </c>
      <c r="L77" s="61" t="n">
        <v>-125174.38</v>
      </c>
      <c r="M77" s="61" t="n">
        <v>-443091.7</v>
      </c>
      <c r="O77" s="4">
        <f>-SUMIF('KNL Blank TB'!$T:$T,'KNL HO P&amp;L'!$A77,'KNL Blank TB'!C:C)-SUMIF('KNL HO TB'!$T:$T,'KNL HO P&amp;L'!$A77,'KNL HO TB'!C:C)</f>
        <v/>
      </c>
      <c r="P77" s="4">
        <f>-SUMIF('KNL Blank TB'!$T:$T,'KNL HO P&amp;L'!$A77,'KNL Blank TB'!D:D)-SUMIF('KNL HO TB'!$T:$T,'KNL HO P&amp;L'!$A77,'KNL HO TB'!D:D)</f>
        <v/>
      </c>
      <c r="Q77" s="4">
        <f>-SUMIF('KNL Blank TB'!$T:$T,'KNL HO P&amp;L'!$A77,'KNL Blank TB'!E:E)-SUMIF('KNL HO TB'!$T:$T,'KNL HO P&amp;L'!$A77,'KNL HO TB'!E:E)</f>
        <v/>
      </c>
      <c r="R77" s="4">
        <f>-SUMIF('KNL Blank TB'!$T:$T,'KNL HO P&amp;L'!$A77,'KNL Blank TB'!F:F)-SUMIF('KNL HO TB'!$T:$T,'KNL HO P&amp;L'!$A77,'KNL HO TB'!F:F)</f>
        <v/>
      </c>
      <c r="S77" s="4">
        <f>-SUMIF('KNL Blank TB'!$T:$T,'KNL HO P&amp;L'!$A77,'KNL Blank TB'!G:G)-SUMIF('KNL HO TB'!$T:$T,'KNL HO P&amp;L'!$A77,'KNL HO TB'!G:G)</f>
        <v/>
      </c>
      <c r="T77" s="4">
        <f>-SUMIF('KNL Blank TB'!$T:$T,'KNL HO P&amp;L'!$A77,'KNL Blank TB'!H:H)-SUMIF('KNL HO TB'!$T:$T,'KNL HO P&amp;L'!$A77,'KNL HO TB'!H:H)</f>
        <v/>
      </c>
      <c r="U77" s="4">
        <f>-SUMIF('KNL Blank TB'!$T:$T,'KNL HO P&amp;L'!$A77,'KNL Blank TB'!I:I)-SUMIF('KNL HO TB'!$T:$T,'KNL HO P&amp;L'!$A77,'KNL HO TB'!I:I)</f>
        <v/>
      </c>
      <c r="V77" s="48" t="n"/>
      <c r="W77" s="48" t="n"/>
      <c r="X77" s="48" t="n"/>
      <c r="Y77" s="48" t="n"/>
      <c r="Z77" s="48" t="n"/>
      <c r="AA77" s="4">
        <f>SUM(O77:T77)</f>
        <v/>
      </c>
      <c r="AC77" s="48" t="n"/>
      <c r="AD77" s="48" t="n"/>
      <c r="AE77" s="48" t="n"/>
      <c r="AF77" s="48" t="n"/>
      <c r="AG77" s="48" t="n"/>
      <c r="AH77" s="48" t="n"/>
      <c r="AJ77" t="inlineStr">
        <is>
          <t>Easter fallback</t>
        </is>
      </c>
      <c r="AL77" s="446" t="n">
        <v>0.04</v>
      </c>
      <c r="AM77" s="331">
        <f>AL77+1</f>
        <v/>
      </c>
    </row>
    <row r="78">
      <c r="A78" s="4" t="inlineStr">
        <is>
          <t>In-Direct - Overheads</t>
        </is>
      </c>
      <c r="B78" s="61" t="n">
        <v>-11861.85</v>
      </c>
      <c r="C78" s="61" t="n">
        <v>-31625.61</v>
      </c>
      <c r="D78" s="61" t="n">
        <v>-36033.03</v>
      </c>
      <c r="E78" s="61" t="n">
        <v>-23278.01</v>
      </c>
      <c r="F78" s="61" t="n">
        <v>-17135.96</v>
      </c>
      <c r="G78" s="61" t="n">
        <v>-12401.19</v>
      </c>
      <c r="H78" s="61" t="n">
        <v>-12569.54</v>
      </c>
      <c r="I78" s="61" t="n">
        <v>-12792.19</v>
      </c>
      <c r="J78" s="61" t="n">
        <v>-48367.43</v>
      </c>
      <c r="K78" s="61" t="n">
        <v>-14890.24</v>
      </c>
      <c r="L78" s="61" t="n">
        <v>-18160.46</v>
      </c>
      <c r="M78" s="61" t="n">
        <v>-18558.39</v>
      </c>
      <c r="O78" s="4">
        <f>-SUMIF('KNL Blank TB'!$T:$T,'KNL HO P&amp;L'!$A78,'KNL Blank TB'!C:C)-SUMIF('KNL HO TB'!$T:$T,'KNL HO P&amp;L'!$A78,'KNL HO TB'!C:C)</f>
        <v/>
      </c>
      <c r="P78" s="4">
        <f>-SUMIF('KNL Blank TB'!$T:$T,'KNL HO P&amp;L'!$A78,'KNL Blank TB'!D:D)-SUMIF('KNL HO TB'!$T:$T,'KNL HO P&amp;L'!$A78,'KNL HO TB'!D:D)</f>
        <v/>
      </c>
      <c r="Q78" s="4">
        <f>-SUMIF('KNL Blank TB'!$T:$T,'KNL HO P&amp;L'!$A78,'KNL Blank TB'!E:E)-SUMIF('KNL HO TB'!$T:$T,'KNL HO P&amp;L'!$A78,'KNL HO TB'!E:E)</f>
        <v/>
      </c>
      <c r="R78" s="4">
        <f>-SUMIF('KNL Blank TB'!$T:$T,'KNL HO P&amp;L'!$A78,'KNL Blank TB'!F:F)-SUMIF('KNL HO TB'!$T:$T,'KNL HO P&amp;L'!$A78,'KNL HO TB'!F:F)</f>
        <v/>
      </c>
      <c r="S78" s="4">
        <f>-SUMIF('KNL Blank TB'!$T:$T,'KNL HO P&amp;L'!$A78,'KNL Blank TB'!G:G)-SUMIF('KNL HO TB'!$T:$T,'KNL HO P&amp;L'!$A78,'KNL HO TB'!G:G)</f>
        <v/>
      </c>
      <c r="T78" s="4">
        <f>-SUMIF('KNL Blank TB'!$T:$T,'KNL HO P&amp;L'!$A78,'KNL Blank TB'!H:H)-SUMIF('KNL HO TB'!$T:$T,'KNL HO P&amp;L'!$A78,'KNL HO TB'!H:H)</f>
        <v/>
      </c>
      <c r="U78" s="4">
        <f>-SUMIF('KNL Blank TB'!$T:$T,'KNL HO P&amp;L'!$A78,'KNL Blank TB'!I:I)-SUMIF('KNL HO TB'!$T:$T,'KNL HO P&amp;L'!$A78,'KNL HO TB'!I:I)</f>
        <v/>
      </c>
      <c r="V78" s="48" t="n"/>
      <c r="W78" s="48" t="n"/>
      <c r="X78" s="48" t="n"/>
      <c r="Y78" s="48" t="n"/>
      <c r="Z78" s="48" t="n"/>
      <c r="AA78" s="4">
        <f>SUM(O78:T78)</f>
        <v/>
      </c>
      <c r="AC78" s="48" t="n"/>
      <c r="AD78" s="48" t="n"/>
      <c r="AE78" s="48" t="n"/>
      <c r="AF78" s="48" t="n"/>
      <c r="AG78" s="48" t="n"/>
      <c r="AH78" s="48" t="n"/>
      <c r="AJ78" t="inlineStr">
        <is>
          <t>Inflation</t>
        </is>
      </c>
      <c r="AL78" s="446" t="n">
        <v>0.06</v>
      </c>
      <c r="AM78" s="331">
        <f>AL78+1</f>
        <v/>
      </c>
    </row>
    <row r="79" ht="15.75" customHeight="1" s="393" thickBot="1">
      <c r="B79" s="67" t="n">
        <v>-124990.8</v>
      </c>
      <c r="C79" s="67" t="n">
        <v>-147887.85</v>
      </c>
      <c r="D79" s="67" t="n">
        <v>-146464.83</v>
      </c>
      <c r="E79" s="67" t="n">
        <v>-192959.78</v>
      </c>
      <c r="F79" s="67" t="n">
        <v>-126275.91</v>
      </c>
      <c r="G79" s="67" t="n">
        <v>-152500.46</v>
      </c>
      <c r="H79" s="67" t="n">
        <v>-143191.9</v>
      </c>
      <c r="I79" s="67" t="n">
        <v>-157552.07</v>
      </c>
      <c r="J79" s="67" t="n">
        <v>-217376.64</v>
      </c>
      <c r="K79" s="67" t="n">
        <v>-150481.12</v>
      </c>
      <c r="L79" s="67" t="n">
        <v>-155007.52</v>
      </c>
      <c r="M79" s="67" t="n">
        <v>-470068.17</v>
      </c>
      <c r="O79" s="10">
        <f>SUM(O73:O78)</f>
        <v/>
      </c>
      <c r="P79" s="10">
        <f>SUM(P73:P78)</f>
        <v/>
      </c>
      <c r="Q79" s="10">
        <f>SUM(Q73:Q78)</f>
        <v/>
      </c>
      <c r="R79" s="10">
        <f>SUM(R73:R78)</f>
        <v/>
      </c>
      <c r="S79" s="10">
        <f>SUM(S73:S78)</f>
        <v/>
      </c>
      <c r="T79" s="10">
        <f>SUM(T73:T78)</f>
        <v/>
      </c>
      <c r="U79" s="10">
        <f>SUM(U73:U78)</f>
        <v/>
      </c>
      <c r="V79" s="71" t="n"/>
      <c r="W79" s="71" t="n"/>
      <c r="X79" s="71" t="n"/>
      <c r="Y79" s="71" t="n"/>
      <c r="Z79" s="71" t="n"/>
      <c r="AA79" s="4">
        <f>SUM(O79:T79)</f>
        <v/>
      </c>
      <c r="AC79" s="71" t="n"/>
      <c r="AD79" s="71" t="n"/>
      <c r="AE79" s="71" t="n"/>
      <c r="AF79" s="71" t="n"/>
      <c r="AG79" s="71" t="n"/>
      <c r="AH79" s="71" t="n"/>
    </row>
    <row r="80" ht="15.75" customHeight="1" s="393" thickTop="1">
      <c r="B80" s="61" t="n">
        <v>0</v>
      </c>
      <c r="C80" s="61" t="n">
        <v>0</v>
      </c>
      <c r="D80" s="61" t="n">
        <v>0</v>
      </c>
      <c r="E80" s="61" t="n">
        <v>0</v>
      </c>
      <c r="F80" s="61" t="n">
        <v>0</v>
      </c>
      <c r="G80" s="61" t="n">
        <v>0</v>
      </c>
      <c r="H80" s="61" t="n">
        <v>0</v>
      </c>
      <c r="I80" s="61" t="n">
        <v>0</v>
      </c>
      <c r="J80" s="61" t="n">
        <v>0</v>
      </c>
      <c r="K80" s="61" t="n">
        <v>0</v>
      </c>
      <c r="L80" s="61" t="n">
        <v>0</v>
      </c>
      <c r="M80" s="61" t="n">
        <v>0</v>
      </c>
      <c r="O80" s="4">
        <f>+O70-O79</f>
        <v/>
      </c>
      <c r="P80" s="4">
        <f>+P70-P79</f>
        <v/>
      </c>
      <c r="Q80" s="4">
        <f>+Q70-Q79</f>
        <v/>
      </c>
      <c r="R80" s="4">
        <f>+R70-R79</f>
        <v/>
      </c>
      <c r="S80" s="4">
        <f>+S70-S79</f>
        <v/>
      </c>
      <c r="T80" s="4">
        <f>+T70-T79</f>
        <v/>
      </c>
      <c r="U80" s="4">
        <f>+U70-U79</f>
        <v/>
      </c>
      <c r="V80" s="48" t="n"/>
      <c r="W80" s="48" t="n"/>
      <c r="X80" s="48" t="n"/>
      <c r="Y80" s="48" t="n"/>
      <c r="Z80" s="48" t="n"/>
      <c r="AA80" s="4">
        <f>SUM(O80:T80)</f>
        <v/>
      </c>
      <c r="AC80" s="48" t="n"/>
      <c r="AD80" s="48" t="n"/>
      <c r="AE80" s="48" t="n"/>
      <c r="AF80" s="48" t="n"/>
      <c r="AG80" s="48" t="n"/>
      <c r="AH80" s="48" t="n"/>
    </row>
    <row r="81">
      <c r="AA81" s="4">
        <f>SUM(O81:T81)</f>
        <v/>
      </c>
    </row>
    <row r="82">
      <c r="A82" s="14" t="inlineStr">
        <is>
          <t>CHECK TO TB</t>
        </is>
      </c>
      <c r="B82" s="61" t="n">
        <v>0</v>
      </c>
      <c r="C82" s="61" t="n">
        <v>0</v>
      </c>
      <c r="D82" s="61" t="n">
        <v>0</v>
      </c>
      <c r="E82" s="61" t="n">
        <v>0</v>
      </c>
      <c r="F82" s="61" t="n">
        <v>0</v>
      </c>
      <c r="G82" s="61" t="n">
        <v>0</v>
      </c>
      <c r="H82" s="61" t="n">
        <v>0</v>
      </c>
      <c r="I82" s="61" t="n">
        <v>0</v>
      </c>
      <c r="J82" s="61" t="n">
        <v>0</v>
      </c>
      <c r="K82" s="61" t="n">
        <v>0</v>
      </c>
      <c r="L82" s="61" t="n">
        <v>0</v>
      </c>
      <c r="M82" s="61" t="n"/>
    </row>
    <row r="83">
      <c r="B83" s="4" t="n">
        <v>124990.8</v>
      </c>
      <c r="C83" s="4" t="n">
        <v>147887.85</v>
      </c>
      <c r="D83" s="4" t="n">
        <v>146464.83</v>
      </c>
      <c r="E83" s="4" t="n">
        <v>192959.78</v>
      </c>
      <c r="F83" s="4" t="n">
        <v>126275.91</v>
      </c>
      <c r="G83" s="4" t="n">
        <v>152500.46</v>
      </c>
      <c r="H83" s="4" t="n">
        <v>143191.9</v>
      </c>
      <c r="I83" s="4" t="n">
        <v>157552.0699999999</v>
      </c>
      <c r="J83" s="4" t="n">
        <v>217376.6400000001</v>
      </c>
      <c r="K83" s="4" t="n">
        <v>150481.12</v>
      </c>
      <c r="L83" s="4" t="n">
        <v>155007.52</v>
      </c>
    </row>
    <row r="85">
      <c r="B85" s="61" t="n"/>
      <c r="C85" s="61" t="n"/>
      <c r="D85" s="61" t="n"/>
      <c r="E85" s="61" t="n"/>
      <c r="F85" s="61" t="n"/>
      <c r="G85" s="61" t="n"/>
      <c r="H85" s="61" t="n"/>
      <c r="I85" s="61" t="n"/>
      <c r="J85" s="61" t="n"/>
      <c r="K85" s="61" t="n"/>
      <c r="L85" s="61" t="n"/>
      <c r="M85" s="61" t="n"/>
    </row>
    <row r="86">
      <c r="AC86" s="332" t="n"/>
    </row>
    <row r="87">
      <c r="AE87" s="446" t="n"/>
      <c r="AF87" s="331" t="n"/>
    </row>
    <row r="88">
      <c r="B88" s="61" t="n"/>
      <c r="C88" s="61" t="n"/>
      <c r="D88" s="61" t="n"/>
      <c r="E88" s="61" t="n"/>
      <c r="F88" s="61" t="n"/>
      <c r="G88" s="61" t="n"/>
      <c r="H88" s="61" t="n"/>
      <c r="I88" s="61" t="n"/>
      <c r="J88" s="61" t="n"/>
      <c r="K88" s="61" t="n"/>
      <c r="L88" s="61" t="n"/>
      <c r="M88" s="61" t="n"/>
      <c r="AE88" s="446" t="n"/>
      <c r="AF88" s="331" t="n"/>
    </row>
    <row r="89">
      <c r="B89" s="61" t="n"/>
      <c r="C89" s="61" t="n"/>
      <c r="D89" s="61" t="n"/>
      <c r="E89" s="61" t="n"/>
      <c r="F89" s="61" t="n"/>
      <c r="G89" s="61" t="n"/>
      <c r="H89" s="61" t="n"/>
      <c r="I89" s="61" t="n"/>
      <c r="J89" s="61" t="n"/>
      <c r="K89" s="61" t="n"/>
      <c r="L89" s="61" t="n"/>
      <c r="M89" s="61" t="n"/>
      <c r="AE89" s="446" t="n"/>
      <c r="AF89" s="331" t="n"/>
    </row>
    <row r="90">
      <c r="B90" s="61" t="n"/>
      <c r="C90" s="61" t="n"/>
      <c r="D90" s="61" t="n"/>
      <c r="E90" s="61" t="n"/>
      <c r="F90" s="61" t="n"/>
      <c r="G90" s="61" t="n"/>
      <c r="H90" s="61" t="n"/>
      <c r="I90" s="61" t="n"/>
      <c r="J90" s="61" t="n"/>
      <c r="K90" s="61" t="n"/>
      <c r="L90" s="61" t="n"/>
      <c r="M90" s="61" t="n"/>
      <c r="AE90" s="446" t="n"/>
      <c r="AF90" s="331" t="n"/>
    </row>
    <row r="91">
      <c r="B91" s="61" t="n"/>
      <c r="C91" s="61" t="n"/>
      <c r="D91" s="61" t="n"/>
      <c r="E91" s="61" t="n"/>
      <c r="F91" s="61" t="n"/>
      <c r="G91" s="61" t="n"/>
      <c r="H91" s="61" t="n"/>
      <c r="I91" s="61" t="n"/>
      <c r="J91" s="61" t="n"/>
      <c r="K91" s="61" t="n"/>
      <c r="L91" s="61" t="n"/>
      <c r="M91" s="61" t="n"/>
      <c r="AE91" s="446" t="n"/>
      <c r="AF91" s="33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1.xml><?xml version="1.0" encoding="utf-8"?>
<worksheet xmlns="http://schemas.openxmlformats.org/spreadsheetml/2006/main">
  <sheetPr>
    <tabColor theme="9" tint="0.3999755851924192"/>
    <outlinePr summaryBelow="1" summaryRight="1"/>
    <pageSetUpPr/>
  </sheetPr>
  <dimension ref="A1:AP99"/>
  <sheetViews>
    <sheetView topLeftCell="Q1" zoomScale="85" zoomScaleNormal="85" workbookViewId="0">
      <selection activeCell="AI34" sqref="AI34"/>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9.28515625" bestFit="1" customWidth="1" style="4" min="27" max="27"/>
    <col width="9.85546875" bestFit="1" customWidth="1" style="4" min="28" max="28"/>
    <col width="13.28515625" bestFit="1" customWidth="1" style="4" min="29" max="34"/>
    <col width="7.42578125" bestFit="1" customWidth="1" style="82" min="35" max="35"/>
    <col width="11.5703125" bestFit="1" customWidth="1" style="4" min="36" max="39"/>
    <col width="5.7109375" customWidth="1" style="4" min="40" max="40"/>
    <col width="11.5703125" bestFit="1" customWidth="1" style="4" min="41" max="42"/>
    <col width="9.140625" customWidth="1" style="4" min="43" max="43"/>
    <col width="9.140625" customWidth="1" style="4" min="44" max="16384"/>
  </cols>
  <sheetData>
    <row r="1" ht="18.75" customHeight="1" s="393">
      <c r="A1" s="30" t="inlineStr">
        <is>
          <t>Abacus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n"/>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n"/>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57"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45121.08</v>
      </c>
      <c r="C8" s="64" t="n">
        <v>48317.09</v>
      </c>
      <c r="D8" s="64" t="n">
        <v>59604</v>
      </c>
      <c r="E8" s="64" t="n">
        <v>58999.57</v>
      </c>
      <c r="F8" s="64" t="n">
        <v>54973.4</v>
      </c>
      <c r="G8" s="64" t="n">
        <v>54200.75</v>
      </c>
      <c r="H8" s="64" t="n">
        <v>68470.83</v>
      </c>
      <c r="I8" s="64" t="n">
        <v>57893.73</v>
      </c>
      <c r="J8" s="64" t="n">
        <v>46302.96</v>
      </c>
      <c r="K8" s="64" t="n">
        <v>47210.81</v>
      </c>
      <c r="L8" s="64" t="n">
        <v>44551.63</v>
      </c>
      <c r="M8" s="64" t="n">
        <v>58823.32</v>
      </c>
      <c r="N8" s="22">
        <f>SUM(B8:M8)</f>
        <v/>
      </c>
      <c r="O8" s="11">
        <f>-SUMIF('ABA TB'!$R:$R,'ABA P&amp;L'!$A8,'ABA TB'!C:C)</f>
        <v/>
      </c>
      <c r="P8" s="11">
        <f>-SUMIF('ABA TB'!$R:$R,'ABA P&amp;L'!$A8,'ABA TB'!D:D)</f>
        <v/>
      </c>
      <c r="Q8" s="11">
        <f>-SUMIF('ABA TB'!$R:$R,'ABA P&amp;L'!$A8,'ABA TB'!E:E)</f>
        <v/>
      </c>
      <c r="R8" s="11">
        <f>-SUMIF('ABA TB'!$R:$R,'ABA P&amp;L'!$A8,'ABA TB'!F:F)</f>
        <v/>
      </c>
      <c r="S8" s="11">
        <f>-SUMIF('ABA TB'!$R:$R,'ABA P&amp;L'!$A8,'ABA TB'!G:G)</f>
        <v/>
      </c>
      <c r="T8" s="11">
        <f>-SUMIF('ABA TB'!$R:$R,'ABA P&amp;L'!$A8,'ABA TB'!H:H)</f>
        <v/>
      </c>
      <c r="U8" s="11">
        <f>-SUMIF('ABA TB'!$R:$R,'ABA P&amp;L'!$A8,'ABA TB'!I:I)</f>
        <v/>
      </c>
      <c r="V8" s="51" t="n">
        <v>69966.50999999999</v>
      </c>
      <c r="W8" s="51" t="n">
        <v>57880</v>
      </c>
      <c r="X8" s="51" t="n">
        <v>57383</v>
      </c>
      <c r="Y8" s="51" t="n">
        <v>63262</v>
      </c>
      <c r="Z8" s="51" t="n">
        <v>82845</v>
      </c>
      <c r="AA8" s="22">
        <f>SUM(O8:U8)</f>
        <v/>
      </c>
      <c r="AB8" s="22">
        <f>SUM(O8:Z8)</f>
        <v/>
      </c>
      <c r="AC8" s="51" t="n">
        <v>105589.88</v>
      </c>
      <c r="AD8" s="51" t="n">
        <v>122011.99</v>
      </c>
      <c r="AE8" s="51" t="n">
        <v>95286.97</v>
      </c>
      <c r="AF8" s="51" t="n">
        <v>109311.06</v>
      </c>
      <c r="AG8" s="51" t="n">
        <v>116010.76</v>
      </c>
      <c r="AH8" s="51" t="n">
        <v>110257.62</v>
      </c>
      <c r="AJ8" s="22">
        <f>SUM(E8:Q8)-$N8</f>
        <v/>
      </c>
      <c r="AK8" s="22">
        <f>SUM(H8:T8)-$N8</f>
        <v/>
      </c>
      <c r="AL8" s="22">
        <f>SUM(K8:W8)-$N8</f>
        <v/>
      </c>
      <c r="AM8" s="53">
        <f>SUM(N8:Z8)-$N8</f>
        <v/>
      </c>
      <c r="AN8" s="56" t="n"/>
      <c r="AO8" s="22">
        <f>SUM(AC8:AE8)+SUM(R8:Z8)</f>
        <v/>
      </c>
      <c r="AP8" s="22">
        <f>SUM(AC8:AH8)+SUM(U8:Z8)</f>
        <v/>
      </c>
    </row>
    <row r="9">
      <c r="A9" s="14" t="inlineStr">
        <is>
          <t>EEEF Embeded</t>
        </is>
      </c>
      <c r="B9" s="64" t="n">
        <v>11395.45</v>
      </c>
      <c r="C9" s="64" t="n">
        <v>30240.26</v>
      </c>
      <c r="D9" s="64" t="n">
        <v>33852.92</v>
      </c>
      <c r="E9" s="64" t="n">
        <v>11973.37</v>
      </c>
      <c r="F9" s="64" t="n">
        <v>11973.37</v>
      </c>
      <c r="G9" s="64" t="n">
        <v>44731.22</v>
      </c>
      <c r="H9" s="64" t="n">
        <v>40794.17</v>
      </c>
      <c r="I9" s="64" t="n">
        <v>0</v>
      </c>
      <c r="J9" s="64" t="n">
        <v>12746.69</v>
      </c>
      <c r="K9" s="64" t="n">
        <v>34548.74</v>
      </c>
      <c r="L9" s="64" t="n">
        <v>34548.75</v>
      </c>
      <c r="M9" s="64" t="n">
        <v>37093.27</v>
      </c>
      <c r="N9" s="22">
        <f>SUM(B9:M9)</f>
        <v/>
      </c>
      <c r="O9" s="11">
        <f>-SUMIF('ABA TB'!$R:$R,'ABA P&amp;L'!$A9,'ABA TB'!C:C)</f>
        <v/>
      </c>
      <c r="P9" s="11">
        <f>-SUMIF('ABA TB'!$R:$R,'ABA P&amp;L'!$A9,'ABA TB'!D:D)</f>
        <v/>
      </c>
      <c r="Q9" s="11">
        <f>-SUMIF('ABA TB'!$R:$R,'ABA P&amp;L'!$A9,'ABA TB'!E:E)</f>
        <v/>
      </c>
      <c r="R9" s="11">
        <f>-SUMIF('ABA TB'!$R:$R,'ABA P&amp;L'!$A9,'ABA TB'!F:F)</f>
        <v/>
      </c>
      <c r="S9" s="11">
        <f>-SUMIF('ABA TB'!$R:$R,'ABA P&amp;L'!$A9,'ABA TB'!G:G)</f>
        <v/>
      </c>
      <c r="T9" s="11">
        <f>-SUMIF('ABA TB'!$R:$R,'ABA P&amp;L'!$A9,'ABA TB'!H:H)</f>
        <v/>
      </c>
      <c r="U9" s="11">
        <f>-SUMIF('ABA TB'!$R:$R,'ABA P&amp;L'!$A9,'ABA TB'!I:I)</f>
        <v/>
      </c>
      <c r="V9" s="51" t="n"/>
      <c r="W9" s="51" t="n">
        <v>36619</v>
      </c>
      <c r="X9" s="51" t="n">
        <v>44154</v>
      </c>
      <c r="Y9" s="51" t="n">
        <v>43245</v>
      </c>
      <c r="Z9" s="51" t="n">
        <v>20548</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1000</v>
      </c>
      <c r="C10" s="64" t="n">
        <v>0</v>
      </c>
      <c r="D10" s="64" t="n">
        <v>0</v>
      </c>
      <c r="E10" s="64" t="n">
        <v>240</v>
      </c>
      <c r="F10" s="64" t="n">
        <v>150</v>
      </c>
      <c r="G10" s="64" t="n">
        <v>150</v>
      </c>
      <c r="H10" s="64" t="n">
        <v>150</v>
      </c>
      <c r="I10" s="64" t="n">
        <v>150</v>
      </c>
      <c r="J10" s="64" t="n">
        <v>150</v>
      </c>
      <c r="K10" s="64" t="n">
        <v>150</v>
      </c>
      <c r="L10" s="64" t="n">
        <v>150</v>
      </c>
      <c r="M10" s="64" t="n">
        <v>150</v>
      </c>
      <c r="N10" s="22">
        <f>SUM(B10:M10)</f>
        <v/>
      </c>
      <c r="O10" s="11">
        <f>-SUMIF('ABA TB'!$R:$R,'ABA P&amp;L'!$A10,'ABA TB'!C:C)</f>
        <v/>
      </c>
      <c r="P10" s="11">
        <f>-SUMIF('ABA TB'!$R:$R,'ABA P&amp;L'!$A10,'ABA TB'!D:D)</f>
        <v/>
      </c>
      <c r="Q10" s="11">
        <f>-SUMIF('ABA TB'!$R:$R,'ABA P&amp;L'!$A10,'ABA TB'!E:E)</f>
        <v/>
      </c>
      <c r="R10" s="11">
        <f>-SUMIF('ABA TB'!$R:$R,'ABA P&amp;L'!$A10,'ABA TB'!F:F)</f>
        <v/>
      </c>
      <c r="S10" s="11">
        <f>-SUMIF('ABA TB'!$R:$R,'ABA P&amp;L'!$A10,'ABA TB'!G:G)</f>
        <v/>
      </c>
      <c r="T10" s="11">
        <f>-SUMIF('ABA TB'!$R:$R,'ABA P&amp;L'!$A10,'ABA TB'!H:H)</f>
        <v/>
      </c>
      <c r="U10" s="11">
        <f>-SUMIF('ABA TB'!$R:$R,'ABA P&amp;L'!$A10,'ABA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57516.53</v>
      </c>
      <c r="C11" s="65" t="n">
        <v>78557.34999999999</v>
      </c>
      <c r="D11" s="65" t="n">
        <v>93456.92</v>
      </c>
      <c r="E11" s="65" t="n">
        <v>71212.94</v>
      </c>
      <c r="F11" s="65" t="n">
        <v>67096.77</v>
      </c>
      <c r="G11" s="65" t="n">
        <v>99081.97</v>
      </c>
      <c r="H11" s="65" t="n">
        <v>109415</v>
      </c>
      <c r="I11" s="65" t="n">
        <v>58043.73</v>
      </c>
      <c r="J11" s="65" t="n">
        <v>59199.65</v>
      </c>
      <c r="K11" s="65" t="n">
        <v>81909.55</v>
      </c>
      <c r="L11" s="65" t="n">
        <v>79250.38</v>
      </c>
      <c r="M11" s="65" t="n">
        <v>96066.59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9"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31316.14</v>
      </c>
      <c r="C16" s="64" t="n">
        <v>32272.71</v>
      </c>
      <c r="D16" s="64" t="n">
        <v>33507.52</v>
      </c>
      <c r="E16" s="64" t="n">
        <v>35857.02</v>
      </c>
      <c r="F16" s="64" t="n">
        <v>36300.07</v>
      </c>
      <c r="G16" s="64" t="n">
        <v>37005.6</v>
      </c>
      <c r="H16" s="64" t="n">
        <v>38811.34</v>
      </c>
      <c r="I16" s="64" t="n">
        <v>36024.66</v>
      </c>
      <c r="J16" s="64" t="n">
        <v>35973.55</v>
      </c>
      <c r="K16" s="64" t="n">
        <v>34210.75</v>
      </c>
      <c r="L16" s="64" t="n">
        <v>33941.4</v>
      </c>
      <c r="M16" s="64" t="n">
        <v>34611.41</v>
      </c>
      <c r="N16" s="22">
        <f>SUM(B16:M16)</f>
        <v/>
      </c>
      <c r="O16" s="11">
        <f>SUMIF('ABA TB'!$R:$R,'ABA P&amp;L'!$A16,'ABA TB'!C:C)</f>
        <v/>
      </c>
      <c r="P16" s="11">
        <f>SUMIF('ABA TB'!$R:$R,'ABA P&amp;L'!$A16,'ABA TB'!D:D)</f>
        <v/>
      </c>
      <c r="Q16" s="11">
        <f>SUMIF('ABA TB'!$R:$R,'ABA P&amp;L'!$A16,'ABA TB'!E:E)</f>
        <v/>
      </c>
      <c r="R16" s="11">
        <f>SUMIF('ABA TB'!$R:$R,'ABA P&amp;L'!$A16,'ABA TB'!F:F)</f>
        <v/>
      </c>
      <c r="S16" s="11">
        <f>SUMIF('ABA TB'!$R:$R,'ABA P&amp;L'!$A16,'ABA TB'!G:G)</f>
        <v/>
      </c>
      <c r="T16" s="11">
        <f>SUMIF('ABA TB'!$R:$R,'ABA P&amp;L'!$A16,'ABA TB'!H:H)</f>
        <v/>
      </c>
      <c r="U16" s="11">
        <f>SUMIF('ABA TB'!$R:$R,'ABA P&amp;L'!$A16,'ABA TB'!I:I)</f>
        <v/>
      </c>
      <c r="V16" s="51" t="n">
        <v>44079.43</v>
      </c>
      <c r="W16" s="51" t="n">
        <v>44079.43</v>
      </c>
      <c r="X16" s="51" t="n">
        <v>44079.43</v>
      </c>
      <c r="Y16" s="51" t="n">
        <v>44079.43</v>
      </c>
      <c r="Z16" s="51" t="n">
        <v>44079.43</v>
      </c>
      <c r="AA16" s="22">
        <f>SUM(O16:U16)</f>
        <v/>
      </c>
      <c r="AB16" s="22">
        <f>SUM(O16:Z16)</f>
        <v/>
      </c>
      <c r="AC16" s="51" t="n">
        <v>44079.43</v>
      </c>
      <c r="AD16" s="51" t="n">
        <v>44079.43</v>
      </c>
      <c r="AE16" s="51" t="n">
        <v>44079.43</v>
      </c>
      <c r="AF16" s="51" t="n">
        <v>44079.43</v>
      </c>
      <c r="AG16" s="51" t="n">
        <v>44079.43</v>
      </c>
      <c r="AH16" s="51" t="n">
        <v>44079.43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2200.8</v>
      </c>
      <c r="C17" s="64" t="n">
        <v>2181.6</v>
      </c>
      <c r="D17" s="64" t="n">
        <v>2265.66</v>
      </c>
      <c r="E17" s="64" t="n">
        <v>3434.81</v>
      </c>
      <c r="F17" s="64" t="n">
        <v>3452.56</v>
      </c>
      <c r="G17" s="64" t="n">
        <v>3639.83</v>
      </c>
      <c r="H17" s="64" t="n">
        <v>4034.6</v>
      </c>
      <c r="I17" s="64" t="n">
        <v>3525.03</v>
      </c>
      <c r="J17" s="64" t="n">
        <v>3409.27</v>
      </c>
      <c r="K17" s="64" t="n">
        <v>3148</v>
      </c>
      <c r="L17" s="64" t="n">
        <v>3079.55</v>
      </c>
      <c r="M17" s="64" t="n">
        <v>3438.39</v>
      </c>
      <c r="N17" s="22">
        <f>SUM(B17:M17)</f>
        <v/>
      </c>
      <c r="O17" s="11">
        <f>SUMIF('ABA TB'!$R:$R,'ABA P&amp;L'!$A17,'ABA TB'!C:C)</f>
        <v/>
      </c>
      <c r="P17" s="11">
        <f>SUMIF('ABA TB'!$R:$R,'ABA P&amp;L'!$A17,'ABA TB'!D:D)</f>
        <v/>
      </c>
      <c r="Q17" s="11">
        <f>SUMIF('ABA TB'!$R:$R,'ABA P&amp;L'!$A17,'ABA TB'!E:E)</f>
        <v/>
      </c>
      <c r="R17" s="11">
        <f>SUMIF('ABA TB'!$R:$R,'ABA P&amp;L'!$A17,'ABA TB'!F:F)</f>
        <v/>
      </c>
      <c r="S17" s="11">
        <f>SUMIF('ABA TB'!$R:$R,'ABA P&amp;L'!$A17,'ABA TB'!G:G)</f>
        <v/>
      </c>
      <c r="T17" s="11">
        <f>SUMIF('ABA TB'!$R:$R,'ABA P&amp;L'!$A17,'ABA TB'!H:H)</f>
        <v/>
      </c>
      <c r="U17" s="11">
        <f>SUMIF('ABA TB'!$R:$R,'ABA P&amp;L'!$A17,'ABA TB'!I:I)</f>
        <v/>
      </c>
      <c r="V17" s="51" t="n">
        <v>4289.92</v>
      </c>
      <c r="W17" s="51" t="n">
        <v>4289.92</v>
      </c>
      <c r="X17" s="51" t="n">
        <v>4289.92</v>
      </c>
      <c r="Y17" s="51" t="n">
        <v>4289.92</v>
      </c>
      <c r="Z17" s="51" t="n">
        <v>4289.92</v>
      </c>
      <c r="AA17" s="22">
        <f>SUM(O17:U17)</f>
        <v/>
      </c>
      <c r="AB17" s="22">
        <f>SUM(O17:Z17)</f>
        <v/>
      </c>
      <c r="AC17" s="51" t="n">
        <v>4289.92</v>
      </c>
      <c r="AD17" s="51" t="n">
        <v>4289.92</v>
      </c>
      <c r="AE17" s="51" t="n">
        <v>4289.92</v>
      </c>
      <c r="AF17" s="51" t="n">
        <v>4289.92</v>
      </c>
      <c r="AG17" s="51" t="n">
        <v>4289.92</v>
      </c>
      <c r="AH17" s="51" t="n">
        <v>4289.92</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609.12</v>
      </c>
      <c r="C18" s="64" t="n">
        <v>604.7</v>
      </c>
      <c r="D18" s="64" t="n">
        <v>593.33</v>
      </c>
      <c r="E18" s="64" t="n">
        <v>633.2</v>
      </c>
      <c r="F18" s="64" t="n">
        <v>631.9</v>
      </c>
      <c r="G18" s="64" t="n">
        <v>716.47</v>
      </c>
      <c r="H18" s="64" t="n">
        <v>746.36</v>
      </c>
      <c r="I18" s="64" t="n">
        <v>648.61</v>
      </c>
      <c r="J18" s="64" t="n">
        <v>678.39</v>
      </c>
      <c r="K18" s="64" t="n">
        <v>624.58</v>
      </c>
      <c r="L18" s="64" t="n">
        <v>612.97</v>
      </c>
      <c r="M18" s="64" t="n">
        <v>624.6900000000001</v>
      </c>
      <c r="N18" s="22">
        <f>SUM(B18:M18)</f>
        <v/>
      </c>
      <c r="O18" s="11">
        <f>SUMIF('ABA TB'!$R:$R,'ABA P&amp;L'!$A18,'ABA TB'!C:C)</f>
        <v/>
      </c>
      <c r="P18" s="11">
        <f>SUMIF('ABA TB'!$R:$R,'ABA P&amp;L'!$A18,'ABA TB'!D:D)</f>
        <v/>
      </c>
      <c r="Q18" s="11">
        <f>SUMIF('ABA TB'!$R:$R,'ABA P&amp;L'!$A18,'ABA TB'!E:E)</f>
        <v/>
      </c>
      <c r="R18" s="11">
        <f>SUMIF('ABA TB'!$R:$R,'ABA P&amp;L'!$A18,'ABA TB'!F:F)</f>
        <v/>
      </c>
      <c r="S18" s="11">
        <f>SUMIF('ABA TB'!$R:$R,'ABA P&amp;L'!$A18,'ABA TB'!G:G)</f>
        <v/>
      </c>
      <c r="T18" s="11">
        <f>SUMIF('ABA TB'!$R:$R,'ABA P&amp;L'!$A18,'ABA TB'!H:H)</f>
        <v/>
      </c>
      <c r="U18" s="11">
        <f>SUMIF('ABA TB'!$R:$R,'ABA P&amp;L'!$A18,'ABA TB'!I:I)</f>
        <v/>
      </c>
      <c r="V18" s="51" t="n">
        <v>706.29</v>
      </c>
      <c r="W18" s="51" t="n">
        <v>706.29</v>
      </c>
      <c r="X18" s="51" t="n">
        <v>706.29</v>
      </c>
      <c r="Y18" s="51" t="n">
        <v>706.29</v>
      </c>
      <c r="Z18" s="51" t="n">
        <v>706.29</v>
      </c>
      <c r="AA18" s="22">
        <f>SUM(O18:U18)</f>
        <v/>
      </c>
      <c r="AB18" s="22">
        <f>SUM(O18:Z18)</f>
        <v/>
      </c>
      <c r="AC18" s="51" t="n">
        <v>706.29</v>
      </c>
      <c r="AD18" s="51" t="n">
        <v>706.29</v>
      </c>
      <c r="AE18" s="51" t="n">
        <v>706.29</v>
      </c>
      <c r="AF18" s="51" t="n">
        <v>706.29</v>
      </c>
      <c r="AG18" s="51" t="n">
        <v>706.29</v>
      </c>
      <c r="AH18" s="51" t="n">
        <v>706.29</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86.04000000000001</v>
      </c>
      <c r="C19" s="64" t="n">
        <v>0</v>
      </c>
      <c r="D19" s="64" t="n">
        <v>181.94</v>
      </c>
      <c r="E19" s="64" t="n">
        <v>0</v>
      </c>
      <c r="F19" s="64" t="n">
        <v>251.04</v>
      </c>
      <c r="G19" s="64" t="n">
        <v>85.92</v>
      </c>
      <c r="H19" s="64" t="n">
        <v>0</v>
      </c>
      <c r="I19" s="64" t="n">
        <v>0</v>
      </c>
      <c r="J19" s="64" t="n">
        <v>105.66</v>
      </c>
      <c r="K19" s="64" t="n">
        <v>0</v>
      </c>
      <c r="L19" s="64" t="n">
        <v>0</v>
      </c>
      <c r="M19" s="64" t="n">
        <v>0</v>
      </c>
      <c r="N19" s="22">
        <f>SUM(B19:M19)</f>
        <v/>
      </c>
      <c r="O19" s="11">
        <f>SUMIF('ABA TB'!$R:$R,'ABA P&amp;L'!$A19,'ABA TB'!C:C)</f>
        <v/>
      </c>
      <c r="P19" s="11">
        <f>SUMIF('ABA TB'!$R:$R,'ABA P&amp;L'!$A19,'ABA TB'!D:D)</f>
        <v/>
      </c>
      <c r="Q19" s="11">
        <f>SUMIF('ABA TB'!$R:$R,'ABA P&amp;L'!$A19,'ABA TB'!E:E)</f>
        <v/>
      </c>
      <c r="R19" s="11">
        <f>SUMIF('ABA TB'!$R:$R,'ABA P&amp;L'!$A19,'ABA TB'!F:F)</f>
        <v/>
      </c>
      <c r="S19" s="11">
        <f>SUMIF('ABA TB'!$R:$R,'ABA P&amp;L'!$A19,'ABA TB'!G:G)</f>
        <v/>
      </c>
      <c r="T19" s="11">
        <f>SUMIF('ABA TB'!$R:$R,'ABA P&amp;L'!$A19,'ABA TB'!H:H)</f>
        <v/>
      </c>
      <c r="U19" s="11">
        <f>SUMIF('ABA TB'!$R:$R,'ABA P&amp;L'!$A19,'ABA TB'!I:I)</f>
        <v/>
      </c>
      <c r="V19" s="51" t="n">
        <v>173</v>
      </c>
      <c r="W19" s="51" t="n">
        <v>173</v>
      </c>
      <c r="X19" s="51" t="n">
        <v>173</v>
      </c>
      <c r="Y19" s="51" t="n">
        <v>173</v>
      </c>
      <c r="Z19" s="51" t="n">
        <v>173</v>
      </c>
      <c r="AA19" s="22">
        <f>SUM(O19:U19)</f>
        <v/>
      </c>
      <c r="AB19" s="22">
        <f>SUM(O19:Z19)</f>
        <v/>
      </c>
      <c r="AC19" s="51" t="n">
        <v>173</v>
      </c>
      <c r="AD19" s="51" t="n">
        <v>173</v>
      </c>
      <c r="AE19" s="51" t="n">
        <v>173</v>
      </c>
      <c r="AF19" s="51" t="n">
        <v>173</v>
      </c>
      <c r="AG19" s="51" t="n">
        <v>173</v>
      </c>
      <c r="AH19" s="51" t="n">
        <v>173</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270</v>
      </c>
      <c r="C20" s="64" t="n">
        <v>66</v>
      </c>
      <c r="D20" s="64" t="n">
        <v>145</v>
      </c>
      <c r="E20" s="64" t="n">
        <v>29.43</v>
      </c>
      <c r="F20" s="64" t="n">
        <v>291.7</v>
      </c>
      <c r="G20" s="64" t="n">
        <v>0</v>
      </c>
      <c r="H20" s="64" t="n">
        <v>298.2</v>
      </c>
      <c r="I20" s="64" t="n">
        <v>0</v>
      </c>
      <c r="J20" s="64" t="n">
        <v>0</v>
      </c>
      <c r="K20" s="64" t="n">
        <v>123.5</v>
      </c>
      <c r="L20" s="64" t="n">
        <v>247.5</v>
      </c>
      <c r="M20" s="64" t="n">
        <v>176.67</v>
      </c>
      <c r="N20" s="22">
        <f>SUM(B20:M20)</f>
        <v/>
      </c>
      <c r="O20" s="11">
        <f>SUMIF('ABA TB'!$R:$R,'ABA P&amp;L'!$A20,'ABA TB'!C:C)</f>
        <v/>
      </c>
      <c r="P20" s="11">
        <f>SUMIF('ABA TB'!$R:$R,'ABA P&amp;L'!$A20,'ABA TB'!D:D)</f>
        <v/>
      </c>
      <c r="Q20" s="11">
        <f>SUMIF('ABA TB'!$R:$R,'ABA P&amp;L'!$A20,'ABA TB'!E:E)</f>
        <v/>
      </c>
      <c r="R20" s="11">
        <f>SUMIF('ABA TB'!$R:$R,'ABA P&amp;L'!$A20,'ABA TB'!F:F)</f>
        <v/>
      </c>
      <c r="S20" s="11">
        <f>SUMIF('ABA TB'!$R:$R,'ABA P&amp;L'!$A20,'ABA TB'!G:G)</f>
        <v/>
      </c>
      <c r="T20" s="11">
        <f>SUMIF('ABA TB'!$R:$R,'ABA P&amp;L'!$A20,'ABA TB'!H:H)</f>
        <v/>
      </c>
      <c r="U20" s="11">
        <f>SUMIF('ABA TB'!$R:$R,'ABA P&amp;L'!$A20,'ABA TB'!I:I)</f>
        <v/>
      </c>
      <c r="V20" s="51" t="n">
        <v>323</v>
      </c>
      <c r="W20" s="51" t="n">
        <v>323</v>
      </c>
      <c r="X20" s="51" t="n">
        <v>323</v>
      </c>
      <c r="Y20" s="51" t="n">
        <v>323</v>
      </c>
      <c r="Z20" s="51" t="n">
        <v>323</v>
      </c>
      <c r="AA20" s="22">
        <f>SUM(O20:U20)</f>
        <v/>
      </c>
      <c r="AB20" s="22">
        <f>SUM(O20:Z20)</f>
        <v/>
      </c>
      <c r="AC20" s="51" t="n">
        <v>323</v>
      </c>
      <c r="AD20" s="51" t="n">
        <v>323</v>
      </c>
      <c r="AE20" s="51" t="n">
        <v>323</v>
      </c>
      <c r="AF20" s="51" t="n">
        <v>323</v>
      </c>
      <c r="AG20" s="51" t="n">
        <v>323</v>
      </c>
      <c r="AH20" s="51" t="n">
        <v>323</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92.7</v>
      </c>
      <c r="C21" s="64" t="n">
        <v>249.13</v>
      </c>
      <c r="D21" s="64" t="n">
        <v>279.46</v>
      </c>
      <c r="E21" s="64" t="n">
        <v>346.01</v>
      </c>
      <c r="F21" s="64" t="n">
        <v>289.41</v>
      </c>
      <c r="G21" s="64" t="n">
        <v>78.06999999999999</v>
      </c>
      <c r="H21" s="64" t="n">
        <v>604.4200000000001</v>
      </c>
      <c r="I21" s="64" t="n">
        <v>209.95</v>
      </c>
      <c r="J21" s="64" t="n">
        <v>136.72</v>
      </c>
      <c r="K21" s="64" t="n">
        <v>248.7</v>
      </c>
      <c r="L21" s="64" t="n">
        <v>246.42</v>
      </c>
      <c r="M21" s="64" t="n">
        <v>79.21000000000001</v>
      </c>
      <c r="N21" s="22">
        <f>SUM(B21:M21)</f>
        <v/>
      </c>
      <c r="O21" s="11">
        <f>SUMIF('ABA TB'!$R:$R,'ABA P&amp;L'!$A21,'ABA TB'!C:C)</f>
        <v/>
      </c>
      <c r="P21" s="11">
        <f>SUMIF('ABA TB'!$R:$R,'ABA P&amp;L'!$A21,'ABA TB'!D:D)</f>
        <v/>
      </c>
      <c r="Q21" s="11">
        <f>SUMIF('ABA TB'!$R:$R,'ABA P&amp;L'!$A21,'ABA TB'!E:E)</f>
        <v/>
      </c>
      <c r="R21" s="11">
        <f>SUMIF('ABA TB'!$R:$R,'ABA P&amp;L'!$A21,'ABA TB'!F:F)</f>
        <v/>
      </c>
      <c r="S21" s="11">
        <f>SUMIF('ABA TB'!$R:$R,'ABA P&amp;L'!$A21,'ABA TB'!G:G)</f>
        <v/>
      </c>
      <c r="T21" s="11">
        <f>SUMIF('ABA TB'!$R:$R,'ABA P&amp;L'!$A21,'ABA TB'!H:H)</f>
        <v/>
      </c>
      <c r="U21" s="11">
        <f>SUMIF('ABA TB'!$R:$R,'ABA P&amp;L'!$A21,'ABA TB'!I:I)</f>
        <v/>
      </c>
      <c r="V21" s="51" t="n">
        <v>211</v>
      </c>
      <c r="W21" s="51" t="n">
        <v>211</v>
      </c>
      <c r="X21" s="51" t="n">
        <v>211</v>
      </c>
      <c r="Y21" s="51" t="n">
        <v>211</v>
      </c>
      <c r="Z21" s="51" t="n">
        <v>211</v>
      </c>
      <c r="AA21" s="22">
        <f>SUM(O21:U21)</f>
        <v/>
      </c>
      <c r="AB21" s="22">
        <f>SUM(O21:Z21)</f>
        <v/>
      </c>
      <c r="AC21" s="51" t="n">
        <v>211</v>
      </c>
      <c r="AD21" s="51" t="n">
        <v>211</v>
      </c>
      <c r="AE21" s="51" t="n">
        <v>211</v>
      </c>
      <c r="AF21" s="51" t="n">
        <v>211</v>
      </c>
      <c r="AG21" s="51" t="n">
        <v>211</v>
      </c>
      <c r="AH21" s="51" t="n">
        <v>211</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SUMIF('ABA TB'!$R:$R,'ABA P&amp;L'!$A22,'ABA TB'!C:C)</f>
        <v/>
      </c>
      <c r="P22" s="11">
        <f>SUMIF('ABA TB'!$R:$R,'ABA P&amp;L'!$A22,'ABA TB'!D:D)</f>
        <v/>
      </c>
      <c r="Q22" s="11">
        <f>SUMIF('ABA TB'!$R:$R,'ABA P&amp;L'!$A22,'ABA TB'!E:E)</f>
        <v/>
      </c>
      <c r="R22" s="11">
        <f>SUMIF('ABA TB'!$R:$R,'ABA P&amp;L'!$A22,'ABA TB'!F:F)</f>
        <v/>
      </c>
      <c r="S22" s="11">
        <f>SUMIF('ABA TB'!$R:$R,'ABA P&amp;L'!$A22,'ABA TB'!G:G)</f>
        <v/>
      </c>
      <c r="T22" s="11">
        <f>SUMIF('ABA TB'!$R:$R,'ABA P&amp;L'!$A22,'ABA TB'!H:H)</f>
        <v/>
      </c>
      <c r="U22" s="11">
        <f>SUMIF('ABA TB'!$R:$R,'ABA P&amp;L'!$A22,'ABA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330</v>
      </c>
      <c r="I23" s="64" t="n">
        <v>25</v>
      </c>
      <c r="J23" s="64" t="n">
        <v>0</v>
      </c>
      <c r="K23" s="64" t="n">
        <v>48.95</v>
      </c>
      <c r="L23" s="64" t="n">
        <v>21.64</v>
      </c>
      <c r="M23" s="64" t="n">
        <v>218.89</v>
      </c>
      <c r="N23" s="22">
        <f>SUM(B23:M23)</f>
        <v/>
      </c>
      <c r="O23" s="11">
        <f>SUMIF('ABA TB'!$R:$R,'ABA P&amp;L'!$A23,'ABA TB'!C:C)</f>
        <v/>
      </c>
      <c r="P23" s="11">
        <f>SUMIF('ABA TB'!$R:$R,'ABA P&amp;L'!$A23,'ABA TB'!D:D)</f>
        <v/>
      </c>
      <c r="Q23" s="11">
        <f>SUMIF('ABA TB'!$R:$R,'ABA P&amp;L'!$A23,'ABA TB'!E:E)</f>
        <v/>
      </c>
      <c r="R23" s="11">
        <f>SUMIF('ABA TB'!$R:$R,'ABA P&amp;L'!$A23,'ABA TB'!F:F)</f>
        <v/>
      </c>
      <c r="S23" s="11">
        <f>SUMIF('ABA TB'!$R:$R,'ABA P&amp;L'!$A23,'ABA TB'!G:G)</f>
        <v/>
      </c>
      <c r="T23" s="11">
        <f>SUMIF('ABA TB'!$R:$R,'ABA P&amp;L'!$A23,'ABA TB'!H:H)</f>
        <v/>
      </c>
      <c r="U23" s="11">
        <f>SUMIF('ABA TB'!$R:$R,'ABA P&amp;L'!$A23,'ABA TB'!I:I)</f>
        <v/>
      </c>
      <c r="V23" s="51" t="n">
        <v>121</v>
      </c>
      <c r="W23" s="51" t="n">
        <v>121</v>
      </c>
      <c r="X23" s="51" t="n">
        <v>121</v>
      </c>
      <c r="Y23" s="51" t="n">
        <v>121</v>
      </c>
      <c r="Z23" s="51" t="n">
        <v>121</v>
      </c>
      <c r="AA23" s="22">
        <f>SUM(O23:U23)</f>
        <v/>
      </c>
      <c r="AB23" s="22">
        <f>SUM(O23:Z23)</f>
        <v/>
      </c>
      <c r="AC23" s="51" t="n">
        <v>121</v>
      </c>
      <c r="AD23" s="51" t="n">
        <v>121</v>
      </c>
      <c r="AE23" s="51" t="n">
        <v>121</v>
      </c>
      <c r="AF23" s="51" t="n">
        <v>121</v>
      </c>
      <c r="AG23" s="51" t="n">
        <v>121</v>
      </c>
      <c r="AH23" s="51" t="n">
        <v>121</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SUMIF('ABA TB'!$R:$R,'ABA P&amp;L'!$A24,'ABA TB'!C:C)</f>
        <v/>
      </c>
      <c r="P24" s="11">
        <f>SUMIF('ABA TB'!$R:$R,'ABA P&amp;L'!$A24,'ABA TB'!D:D)</f>
        <v/>
      </c>
      <c r="Q24" s="11">
        <f>SUMIF('ABA TB'!$R:$R,'ABA P&amp;L'!$A24,'ABA TB'!E:E)</f>
        <v/>
      </c>
      <c r="R24" s="11">
        <f>SUMIF('ABA TB'!$R:$R,'ABA P&amp;L'!$A24,'ABA TB'!F:F)</f>
        <v/>
      </c>
      <c r="S24" s="11">
        <f>SUMIF('ABA TB'!$R:$R,'ABA P&amp;L'!$A24,'ABA TB'!G:G)</f>
        <v/>
      </c>
      <c r="T24" s="11">
        <f>SUMIF('ABA TB'!$R:$R,'ABA P&amp;L'!$A24,'ABA TB'!H:H)</f>
        <v/>
      </c>
      <c r="U24" s="11">
        <f>SUMIF('ABA TB'!$R:$R,'ABA P&amp;L'!$A24,'ABA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34574.8</v>
      </c>
      <c r="C25" s="65" t="n">
        <v>35374.13999999999</v>
      </c>
      <c r="D25" s="65" t="n">
        <v>36972.91</v>
      </c>
      <c r="E25" s="65" t="n">
        <v>40300.46999999999</v>
      </c>
      <c r="F25" s="65" t="n">
        <v>41216.68</v>
      </c>
      <c r="G25" s="65" t="n">
        <v>41525.89</v>
      </c>
      <c r="H25" s="65" t="n">
        <v>44824.91999999999</v>
      </c>
      <c r="I25" s="65" t="n">
        <v>40433.25</v>
      </c>
      <c r="J25" s="65" t="n">
        <v>40303.59</v>
      </c>
      <c r="K25" s="65" t="n">
        <v>38404.48</v>
      </c>
      <c r="L25" s="65" t="n">
        <v>38149.48</v>
      </c>
      <c r="M25" s="65" t="n">
        <v>39149.26</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1524.48</v>
      </c>
      <c r="C27" s="64" t="n">
        <v>2122.3</v>
      </c>
      <c r="D27" s="64" t="n">
        <v>1998.39</v>
      </c>
      <c r="E27" s="64" t="n">
        <v>1391.12</v>
      </c>
      <c r="F27" s="64" t="n">
        <v>1821.4</v>
      </c>
      <c r="G27" s="64" t="n">
        <v>1831.3</v>
      </c>
      <c r="H27" s="64" t="n">
        <v>1657.01</v>
      </c>
      <c r="I27" s="64" t="n">
        <v>1141.58</v>
      </c>
      <c r="J27" s="64" t="n">
        <v>1605.26</v>
      </c>
      <c r="K27" s="64" t="n">
        <v>1538.28</v>
      </c>
      <c r="L27" s="64" t="n">
        <v>1760.83</v>
      </c>
      <c r="M27" s="64" t="n">
        <v>1172.25</v>
      </c>
      <c r="N27" s="22">
        <f>SUM(B27:M27)</f>
        <v/>
      </c>
      <c r="O27" s="11">
        <f>SUMIF('ABA TB'!$R:$R,'ABA P&amp;L'!$A27,'ABA TB'!C:C)</f>
        <v/>
      </c>
      <c r="P27" s="11">
        <f>SUMIF('ABA TB'!$R:$R,'ABA P&amp;L'!$A27,'ABA TB'!D:D)</f>
        <v/>
      </c>
      <c r="Q27" s="11">
        <f>SUMIF('ABA TB'!$R:$R,'ABA P&amp;L'!$A27,'ABA TB'!E:E)</f>
        <v/>
      </c>
      <c r="R27" s="11">
        <f>SUMIF('ABA TB'!$R:$R,'ABA P&amp;L'!$A27,'ABA TB'!F:F)</f>
        <v/>
      </c>
      <c r="S27" s="11">
        <f>SUMIF('ABA TB'!$R:$R,'ABA P&amp;L'!$A27,'ABA TB'!G:G)</f>
        <v/>
      </c>
      <c r="T27" s="11">
        <f>SUMIF('ABA TB'!$R:$R,'ABA P&amp;L'!$A27,'ABA TB'!H:H)</f>
        <v/>
      </c>
      <c r="U27" s="11">
        <f>SUMIF('ABA TB'!$R:$R,'ABA P&amp;L'!$A27,'ABA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0.0318</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91.51000000000001</v>
      </c>
      <c r="C28" s="64" t="n">
        <v>452.3</v>
      </c>
      <c r="D28" s="64" t="n">
        <v>327.22</v>
      </c>
      <c r="E28" s="64" t="n">
        <v>103.6</v>
      </c>
      <c r="F28" s="64" t="n">
        <v>851.51</v>
      </c>
      <c r="G28" s="64" t="n">
        <v>37.37</v>
      </c>
      <c r="H28" s="64" t="n">
        <v>2634.18</v>
      </c>
      <c r="I28" s="64" t="n">
        <v>1272.86</v>
      </c>
      <c r="J28" s="64" t="n">
        <v>-132.59</v>
      </c>
      <c r="K28" s="64" t="n">
        <v>313.94</v>
      </c>
      <c r="L28" s="64" t="n">
        <v>334.54</v>
      </c>
      <c r="M28" s="64" t="n">
        <v>543.5300000000001</v>
      </c>
      <c r="N28" s="22">
        <f>SUM(B28:M28)</f>
        <v/>
      </c>
      <c r="O28" s="11">
        <f>SUMIF('ABA TB'!$R:$R,'ABA P&amp;L'!$A28,'ABA TB'!C:C)</f>
        <v/>
      </c>
      <c r="P28" s="11">
        <f>SUMIF('ABA TB'!$R:$R,'ABA P&amp;L'!$A28,'ABA TB'!D:D)</f>
        <v/>
      </c>
      <c r="Q28" s="11">
        <f>SUMIF('ABA TB'!$R:$R,'ABA P&amp;L'!$A28,'ABA TB'!E:E)</f>
        <v/>
      </c>
      <c r="R28" s="11">
        <f>SUMIF('ABA TB'!$R:$R,'ABA P&amp;L'!$A28,'ABA TB'!F:F)</f>
        <v/>
      </c>
      <c r="S28" s="11">
        <f>SUMIF('ABA TB'!$R:$R,'ABA P&amp;L'!$A28,'ABA TB'!G:G)</f>
        <v/>
      </c>
      <c r="T28" s="11">
        <f>SUMIF('ABA TB'!$R:$R,'ABA P&amp;L'!$A28,'ABA TB'!H:H)</f>
        <v/>
      </c>
      <c r="U28" s="11">
        <f>SUMIF('ABA TB'!$R:$R,'ABA P&amp;L'!$A28,'ABA TB'!I:I)</f>
        <v/>
      </c>
      <c r="V28" s="51" t="n">
        <v>100</v>
      </c>
      <c r="W28" s="51" t="n">
        <v>100</v>
      </c>
      <c r="X28" s="51" t="n">
        <v>100</v>
      </c>
      <c r="Y28" s="51" t="n">
        <v>100</v>
      </c>
      <c r="Z28" s="51" t="n">
        <v>100</v>
      </c>
      <c r="AA28" s="22">
        <f>SUM(O28:U28)</f>
        <v/>
      </c>
      <c r="AB28" s="22">
        <f>SUM(O28:Z28)</f>
        <v/>
      </c>
      <c r="AC28" s="51" t="n">
        <v>100</v>
      </c>
      <c r="AD28" s="51" t="n">
        <v>100</v>
      </c>
      <c r="AE28" s="51" t="n">
        <v>100</v>
      </c>
      <c r="AF28" s="51" t="n">
        <v>100</v>
      </c>
      <c r="AG28" s="51" t="n">
        <v>100</v>
      </c>
      <c r="AH28" s="51" t="n">
        <v>100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167.72</v>
      </c>
      <c r="C29" s="64" t="n">
        <v>267.24</v>
      </c>
      <c r="D29" s="64" t="n">
        <v>282.45</v>
      </c>
      <c r="E29" s="64" t="n">
        <v>372.05</v>
      </c>
      <c r="F29" s="64" t="n">
        <v>127.92</v>
      </c>
      <c r="G29" s="64" t="n">
        <v>246.37</v>
      </c>
      <c r="H29" s="64" t="n">
        <v>201.14</v>
      </c>
      <c r="I29" s="64" t="n">
        <v>0</v>
      </c>
      <c r="J29" s="64" t="n">
        <v>147.48</v>
      </c>
      <c r="K29" s="64" t="n">
        <v>112.1</v>
      </c>
      <c r="L29" s="64" t="n">
        <v>485.16</v>
      </c>
      <c r="M29" s="64" t="n">
        <v>67.34</v>
      </c>
      <c r="N29" s="22">
        <f>SUM(B29:M29)</f>
        <v/>
      </c>
      <c r="O29" s="11">
        <f>SUMIF('ABA TB'!$R:$R,'ABA P&amp;L'!$A29,'ABA TB'!C:C)</f>
        <v/>
      </c>
      <c r="P29" s="11">
        <f>SUMIF('ABA TB'!$R:$R,'ABA P&amp;L'!$A29,'ABA TB'!D:D)</f>
        <v/>
      </c>
      <c r="Q29" s="11">
        <f>SUMIF('ABA TB'!$R:$R,'ABA P&amp;L'!$A29,'ABA TB'!E:E)</f>
        <v/>
      </c>
      <c r="R29" s="11">
        <f>SUMIF('ABA TB'!$R:$R,'ABA P&amp;L'!$A29,'ABA TB'!F:F)</f>
        <v/>
      </c>
      <c r="S29" s="11">
        <f>SUMIF('ABA TB'!$R:$R,'ABA P&amp;L'!$A29,'ABA TB'!G:G)</f>
        <v/>
      </c>
      <c r="T29" s="11">
        <f>SUMIF('ABA TB'!$R:$R,'ABA P&amp;L'!$A29,'ABA TB'!H:H)</f>
        <v/>
      </c>
      <c r="U29" s="11">
        <f>SUMIF('ABA TB'!$R:$R,'ABA P&amp;L'!$A29,'ABA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0.004240000000000001</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94.15000000000001</v>
      </c>
      <c r="C30" s="64" t="n">
        <v>42.29</v>
      </c>
      <c r="D30" s="64" t="n">
        <v>57.79</v>
      </c>
      <c r="E30" s="64" t="n">
        <v>75.59</v>
      </c>
      <c r="F30" s="64" t="n">
        <v>44.53</v>
      </c>
      <c r="G30" s="64" t="n">
        <v>83.44999999999999</v>
      </c>
      <c r="H30" s="64" t="n">
        <v>34.42</v>
      </c>
      <c r="I30" s="64" t="n">
        <v>28.37</v>
      </c>
      <c r="J30" s="64" t="n">
        <v>31.5</v>
      </c>
      <c r="K30" s="64" t="n">
        <v>12.34</v>
      </c>
      <c r="L30" s="64" t="n">
        <v>338.1</v>
      </c>
      <c r="M30" s="64" t="n">
        <v>33.94</v>
      </c>
      <c r="N30" s="22">
        <f>SUM(B30:M30)</f>
        <v/>
      </c>
      <c r="O30" s="11">
        <f>SUMIF('ABA TB'!$R:$R,'ABA P&amp;L'!$A30,'ABA TB'!C:C)</f>
        <v/>
      </c>
      <c r="P30" s="11">
        <f>SUMIF('ABA TB'!$R:$R,'ABA P&amp;L'!$A30,'ABA TB'!D:D)</f>
        <v/>
      </c>
      <c r="Q30" s="11">
        <f>SUMIF('ABA TB'!$R:$R,'ABA P&amp;L'!$A30,'ABA TB'!E:E)</f>
        <v/>
      </c>
      <c r="R30" s="11">
        <f>SUMIF('ABA TB'!$R:$R,'ABA P&amp;L'!$A30,'ABA TB'!F:F)</f>
        <v/>
      </c>
      <c r="S30" s="11">
        <f>SUMIF('ABA TB'!$R:$R,'ABA P&amp;L'!$A30,'ABA TB'!G:G)</f>
        <v/>
      </c>
      <c r="T30" s="11">
        <f>SUMIF('ABA TB'!$R:$R,'ABA P&amp;L'!$A30,'ABA TB'!H:H)</f>
        <v/>
      </c>
      <c r="U30" s="11">
        <f>SUMIF('ABA TB'!$R:$R,'ABA P&amp;L'!$A30,'ABA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189.9</v>
      </c>
      <c r="C31" s="64" t="n">
        <v>131.91</v>
      </c>
      <c r="D31" s="64" t="n">
        <v>63.11000000000001</v>
      </c>
      <c r="E31" s="64" t="n">
        <v>17.99</v>
      </c>
      <c r="F31" s="64" t="n">
        <v>140.72</v>
      </c>
      <c r="G31" s="64" t="n">
        <v>671.26</v>
      </c>
      <c r="H31" s="64" t="n">
        <v>453.3</v>
      </c>
      <c r="I31" s="64" t="n">
        <v>32.21</v>
      </c>
      <c r="J31" s="64" t="n">
        <v>25.47</v>
      </c>
      <c r="K31" s="64" t="n">
        <v>59.66</v>
      </c>
      <c r="L31" s="64" t="n">
        <v>94.7</v>
      </c>
      <c r="M31" s="64" t="n">
        <v>57.97</v>
      </c>
      <c r="N31" s="22">
        <f>SUM(B31:M31)</f>
        <v/>
      </c>
      <c r="O31" s="11">
        <f>SUMIF('ABA TB'!$R:$R,'ABA P&amp;L'!$A31,'ABA TB'!C:C)</f>
        <v/>
      </c>
      <c r="P31" s="11">
        <f>SUMIF('ABA TB'!$R:$R,'ABA P&amp;L'!$A31,'ABA TB'!D:D)</f>
        <v/>
      </c>
      <c r="Q31" s="11">
        <f>SUMIF('ABA TB'!$R:$R,'ABA P&amp;L'!$A31,'ABA TB'!E:E)</f>
        <v/>
      </c>
      <c r="R31" s="11">
        <f>SUMIF('ABA TB'!$R:$R,'ABA P&amp;L'!$A31,'ABA TB'!F:F)</f>
        <v/>
      </c>
      <c r="S31" s="11">
        <f>SUMIF('ABA TB'!$R:$R,'ABA P&amp;L'!$A31,'ABA TB'!G:G)</f>
        <v/>
      </c>
      <c r="T31" s="11">
        <f>SUMIF('ABA TB'!$R:$R,'ABA P&amp;L'!$A31,'ABA TB'!H:H)</f>
        <v/>
      </c>
      <c r="U31" s="11">
        <f>SUMIF('ABA TB'!$R:$R,'ABA P&amp;L'!$A31,'ABA TB'!I:I)</f>
        <v/>
      </c>
      <c r="V31" s="51" t="n">
        <v>100</v>
      </c>
      <c r="W31" s="51" t="n">
        <v>100</v>
      </c>
      <c r="X31" s="51" t="n">
        <v>100</v>
      </c>
      <c r="Y31" s="51" t="n">
        <v>100</v>
      </c>
      <c r="Z31" s="51" t="n">
        <v>100</v>
      </c>
      <c r="AA31" s="22">
        <f>SUM(O31:U31)</f>
        <v/>
      </c>
      <c r="AB31" s="22">
        <f>SUM(O31:Z31)</f>
        <v/>
      </c>
      <c r="AC31" s="51" t="n">
        <v>100</v>
      </c>
      <c r="AD31" s="51" t="n">
        <v>100</v>
      </c>
      <c r="AE31" s="51" t="n">
        <v>100</v>
      </c>
      <c r="AF31" s="51" t="n">
        <v>100</v>
      </c>
      <c r="AG31" s="51" t="n">
        <v>100</v>
      </c>
      <c r="AH31" s="51" t="n">
        <v>100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108.66</v>
      </c>
      <c r="C32" s="64" t="n">
        <v>143.33</v>
      </c>
      <c r="D32" s="64" t="n">
        <v>173.25</v>
      </c>
      <c r="E32" s="64" t="n">
        <v>189.42</v>
      </c>
      <c r="F32" s="64" t="n">
        <v>189.15</v>
      </c>
      <c r="G32" s="64" t="n">
        <v>733.62</v>
      </c>
      <c r="H32" s="64" t="n">
        <v>261.65</v>
      </c>
      <c r="I32" s="64" t="n">
        <v>249.18</v>
      </c>
      <c r="J32" s="64" t="n">
        <v>157.52</v>
      </c>
      <c r="K32" s="64" t="n">
        <v>314.47</v>
      </c>
      <c r="L32" s="64" t="n">
        <v>283.95</v>
      </c>
      <c r="M32" s="64" t="n">
        <v>206.52</v>
      </c>
      <c r="N32" s="22">
        <f>SUM(B32:M32)</f>
        <v/>
      </c>
      <c r="O32" s="11">
        <f>SUMIF('ABA TB'!$R:$R,'ABA P&amp;L'!$A32,'ABA TB'!C:C)</f>
        <v/>
      </c>
      <c r="P32" s="11">
        <f>SUMIF('ABA TB'!$R:$R,'ABA P&amp;L'!$A32,'ABA TB'!D:D)</f>
        <v/>
      </c>
      <c r="Q32" s="11">
        <f>SUMIF('ABA TB'!$R:$R,'ABA P&amp;L'!$A32,'ABA TB'!E:E)</f>
        <v/>
      </c>
      <c r="R32" s="11">
        <f>SUMIF('ABA TB'!$R:$R,'ABA P&amp;L'!$A32,'ABA TB'!F:F)</f>
        <v/>
      </c>
      <c r="S32" s="11">
        <f>SUMIF('ABA TB'!$R:$R,'ABA P&amp;L'!$A32,'ABA TB'!G:G)</f>
        <v/>
      </c>
      <c r="T32" s="11">
        <f>SUMIF('ABA TB'!$R:$R,'ABA P&amp;L'!$A32,'ABA TB'!H:H)</f>
        <v/>
      </c>
      <c r="U32" s="11">
        <f>SUMIF('ABA TB'!$R:$R,'ABA P&amp;L'!$A32,'ABA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0.006240000000000001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SUMIF('ABA TB'!$R:$R,'ABA P&amp;L'!$A33,'ABA TB'!C:C)</f>
        <v/>
      </c>
      <c r="P33" s="11">
        <f>SUMIF('ABA TB'!$R:$R,'ABA P&amp;L'!$A33,'ABA TB'!D:D)</f>
        <v/>
      </c>
      <c r="Q33" s="11">
        <f>SUMIF('ABA TB'!$R:$R,'ABA P&amp;L'!$A33,'ABA TB'!E:E)</f>
        <v/>
      </c>
      <c r="R33" s="11">
        <f>SUMIF('ABA TB'!$R:$R,'ABA P&amp;L'!$A33,'ABA TB'!F:F)</f>
        <v/>
      </c>
      <c r="S33" s="11">
        <f>SUMIF('ABA TB'!$R:$R,'ABA P&amp;L'!$A33,'ABA TB'!G:G)</f>
        <v/>
      </c>
      <c r="T33" s="11">
        <f>SUMIF('ABA TB'!$R:$R,'ABA P&amp;L'!$A33,'ABA TB'!H:H)</f>
        <v/>
      </c>
      <c r="U33" s="11">
        <f>SUMIF('ABA TB'!$R:$R,'ABA P&amp;L'!$A33,'ABA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2176.42</v>
      </c>
      <c r="C34" s="65" t="n">
        <v>3159.37</v>
      </c>
      <c r="D34" s="65" t="n">
        <v>2902.21</v>
      </c>
      <c r="E34" s="65" t="n">
        <v>2149.77</v>
      </c>
      <c r="F34" s="65" t="n">
        <v>3175.23</v>
      </c>
      <c r="G34" s="65" t="n">
        <v>3603.37</v>
      </c>
      <c r="H34" s="65" t="n">
        <v>5241.700000000001</v>
      </c>
      <c r="I34" s="65" t="n">
        <v>2724.2</v>
      </c>
      <c r="J34" s="65" t="n">
        <v>1834.64</v>
      </c>
      <c r="K34" s="65" t="n">
        <v>2350.79</v>
      </c>
      <c r="L34" s="65" t="n">
        <v>3297.279999999999</v>
      </c>
      <c r="M34" s="65" t="n">
        <v>2081.55</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SUMIF('ABA TB'!$R:$R,'ABA P&amp;L'!$A36,'ABA TB'!C:C)</f>
        <v/>
      </c>
      <c r="P36" s="11">
        <f>SUMIF('ABA TB'!$R:$R,'ABA P&amp;L'!$A36,'ABA TB'!D:D)</f>
        <v/>
      </c>
      <c r="Q36" s="11">
        <f>SUMIF('ABA TB'!$R:$R,'ABA P&amp;L'!$A36,'ABA TB'!E:E)</f>
        <v/>
      </c>
      <c r="R36" s="11">
        <f>SUMIF('ABA TB'!$R:$R,'ABA P&amp;L'!$A36,'ABA TB'!F:F)</f>
        <v/>
      </c>
      <c r="S36" s="11">
        <f>SUMIF('ABA TB'!$R:$R,'ABA P&amp;L'!$A36,'ABA TB'!G:G)</f>
        <v/>
      </c>
      <c r="T36" s="11">
        <f>SUMIF('ABA TB'!$R:$R,'ABA P&amp;L'!$A36,'ABA TB'!H:H)</f>
        <v/>
      </c>
      <c r="U36" s="11">
        <f>SUMIF('ABA TB'!$R:$R,'ABA P&amp;L'!$A36,'ABA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1704.92</v>
      </c>
      <c r="C37" s="64" t="n">
        <v>1704.92</v>
      </c>
      <c r="D37" s="64" t="n">
        <v>1704.92</v>
      </c>
      <c r="E37" s="64" t="n">
        <v>1704.92</v>
      </c>
      <c r="F37" s="64" t="n">
        <v>1704.92</v>
      </c>
      <c r="G37" s="64" t="n">
        <v>1704.92</v>
      </c>
      <c r="H37" s="64" t="n">
        <v>1704.92</v>
      </c>
      <c r="I37" s="64" t="n">
        <v>1704.92</v>
      </c>
      <c r="J37" s="64" t="n">
        <v>1704.92</v>
      </c>
      <c r="K37" s="64" t="n">
        <v>1704.92</v>
      </c>
      <c r="L37" s="64" t="n">
        <v>1704.92</v>
      </c>
      <c r="M37" s="64" t="n">
        <v>1704.92</v>
      </c>
      <c r="N37" s="22">
        <f>SUM(B37:M37)</f>
        <v/>
      </c>
      <c r="O37" s="11">
        <f>SUMIF('ABA TB'!$R:$R,'ABA P&amp;L'!$A37,'ABA TB'!C:C)</f>
        <v/>
      </c>
      <c r="P37" s="11">
        <f>SUMIF('ABA TB'!$R:$R,'ABA P&amp;L'!$A37,'ABA TB'!D:D)</f>
        <v/>
      </c>
      <c r="Q37" s="11">
        <f>SUMIF('ABA TB'!$R:$R,'ABA P&amp;L'!$A37,'ABA TB'!E:E)</f>
        <v/>
      </c>
      <c r="R37" s="11">
        <f>SUMIF('ABA TB'!$R:$R,'ABA P&amp;L'!$A37,'ABA TB'!F:F)</f>
        <v/>
      </c>
      <c r="S37" s="11">
        <f>SUMIF('ABA TB'!$R:$R,'ABA P&amp;L'!$A37,'ABA TB'!G:G)</f>
        <v/>
      </c>
      <c r="T37" s="11">
        <f>SUMIF('ABA TB'!$R:$R,'ABA P&amp;L'!$A37,'ABA TB'!H:H)</f>
        <v/>
      </c>
      <c r="U37" s="11">
        <f>SUMIF('ABA TB'!$R:$R,'ABA P&amp;L'!$A37,'ABA TB'!I:I)</f>
        <v/>
      </c>
      <c r="V37" s="51" t="n">
        <v>1823.25</v>
      </c>
      <c r="W37" s="51" t="n">
        <v>1823.25</v>
      </c>
      <c r="X37" s="51" t="n">
        <v>1823.25</v>
      </c>
      <c r="Y37" s="51" t="n">
        <v>1823.25</v>
      </c>
      <c r="Z37" s="51" t="n">
        <v>1823.25</v>
      </c>
      <c r="AA37" s="22">
        <f>SUM(O37:U37)</f>
        <v/>
      </c>
      <c r="AB37" s="22">
        <f>SUM(O37:Z37)</f>
        <v/>
      </c>
      <c r="AC37" s="51" t="n">
        <v>1823.25</v>
      </c>
      <c r="AD37" s="51" t="n">
        <v>1823.25</v>
      </c>
      <c r="AE37" s="51" t="n">
        <v>1823.25</v>
      </c>
      <c r="AF37" s="51" t="n">
        <v>1823.25</v>
      </c>
      <c r="AG37" s="51" t="n">
        <v>1823.25</v>
      </c>
      <c r="AH37" s="51" t="n">
        <v>1823.25</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895.97</v>
      </c>
      <c r="C38" s="64" t="n">
        <v>27.47</v>
      </c>
      <c r="D38" s="64" t="n">
        <v>1315.56</v>
      </c>
      <c r="E38" s="64" t="n">
        <v>712.0700000000001</v>
      </c>
      <c r="F38" s="64" t="n">
        <v>4544.52</v>
      </c>
      <c r="G38" s="64" t="n">
        <v>684.5699999999999</v>
      </c>
      <c r="H38" s="64" t="n">
        <v>627.64</v>
      </c>
      <c r="I38" s="64" t="n">
        <v>514.1999999999999</v>
      </c>
      <c r="J38" s="64" t="n">
        <v>-607.48</v>
      </c>
      <c r="K38" s="64" t="n">
        <v>4237.07</v>
      </c>
      <c r="L38" s="64" t="n">
        <v>769.03</v>
      </c>
      <c r="M38" s="64" t="n">
        <v>2369.66</v>
      </c>
      <c r="N38" s="22">
        <f>SUM(B38:M38)</f>
        <v/>
      </c>
      <c r="O38" s="11">
        <f>SUMIF('ABA TB'!$R:$R,'ABA P&amp;L'!$A38,'ABA TB'!C:C)</f>
        <v/>
      </c>
      <c r="P38" s="11">
        <f>SUMIF('ABA TB'!$R:$R,'ABA P&amp;L'!$A38,'ABA TB'!D:D)</f>
        <v/>
      </c>
      <c r="Q38" s="11">
        <f>SUMIF('ABA TB'!$R:$R,'ABA P&amp;L'!$A38,'ABA TB'!E:E)</f>
        <v/>
      </c>
      <c r="R38" s="11">
        <f>SUMIF('ABA TB'!$R:$R,'ABA P&amp;L'!$A38,'ABA TB'!F:F)</f>
        <v/>
      </c>
      <c r="S38" s="11">
        <f>SUMIF('ABA TB'!$R:$R,'ABA P&amp;L'!$A38,'ABA TB'!G:G)</f>
        <v/>
      </c>
      <c r="T38" s="11">
        <f>SUMIF('ABA TB'!$R:$R,'ABA P&amp;L'!$A38,'ABA TB'!H:H)</f>
        <v/>
      </c>
      <c r="U38" s="11">
        <f>SUMIF('ABA TB'!$R:$R,'ABA P&amp;L'!$A38,'ABA TB'!I:I)</f>
        <v/>
      </c>
      <c r="V38" s="51" t="n">
        <v>1429</v>
      </c>
      <c r="W38" s="51" t="n">
        <v>1429</v>
      </c>
      <c r="X38" s="51" t="n">
        <v>1429</v>
      </c>
      <c r="Y38" s="51" t="n">
        <v>1429</v>
      </c>
      <c r="Z38" s="51" t="n">
        <v>1429</v>
      </c>
      <c r="AA38" s="22">
        <f>SUM(O38:U38)</f>
        <v/>
      </c>
      <c r="AB38" s="22">
        <f>SUM(O38:Z38)</f>
        <v/>
      </c>
      <c r="AC38" s="51" t="n">
        <v>1429</v>
      </c>
      <c r="AD38" s="51" t="n">
        <v>1429</v>
      </c>
      <c r="AE38" s="51" t="n">
        <v>1429</v>
      </c>
      <c r="AF38" s="51" t="n">
        <v>1429</v>
      </c>
      <c r="AG38" s="51" t="n">
        <v>1429</v>
      </c>
      <c r="AH38" s="51" t="n">
        <v>1429</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46.95</v>
      </c>
      <c r="C39" s="64" t="n">
        <v>4832.910000000001</v>
      </c>
      <c r="D39" s="64" t="n">
        <v>603.49</v>
      </c>
      <c r="E39" s="64" t="n">
        <v>179.64</v>
      </c>
      <c r="F39" s="64" t="n">
        <v>504.08</v>
      </c>
      <c r="G39" s="64" t="n">
        <v>1430</v>
      </c>
      <c r="H39" s="64" t="n">
        <v>0</v>
      </c>
      <c r="I39" s="64" t="n">
        <v>5.99</v>
      </c>
      <c r="J39" s="64" t="n">
        <v>14</v>
      </c>
      <c r="K39" s="64" t="n">
        <v>0</v>
      </c>
      <c r="L39" s="64" t="n">
        <v>55.29</v>
      </c>
      <c r="M39" s="64" t="n">
        <v>225.21</v>
      </c>
      <c r="N39" s="22">
        <f>SUM(B39:M39)</f>
        <v/>
      </c>
      <c r="O39" s="11">
        <f>SUMIF('ABA TB'!$R:$R,'ABA P&amp;L'!$A39,'ABA TB'!C:C)</f>
        <v/>
      </c>
      <c r="P39" s="11">
        <f>SUMIF('ABA TB'!$R:$R,'ABA P&amp;L'!$A39,'ABA TB'!D:D)</f>
        <v/>
      </c>
      <c r="Q39" s="11">
        <f>SUMIF('ABA TB'!$R:$R,'ABA P&amp;L'!$A39,'ABA TB'!E:E)</f>
        <v/>
      </c>
      <c r="R39" s="11">
        <f>SUMIF('ABA TB'!$R:$R,'ABA P&amp;L'!$A39,'ABA TB'!F:F)</f>
        <v/>
      </c>
      <c r="S39" s="11">
        <f>SUMIF('ABA TB'!$R:$R,'ABA P&amp;L'!$A39,'ABA TB'!G:G)</f>
        <v/>
      </c>
      <c r="T39" s="11">
        <f>SUMIF('ABA TB'!$R:$R,'ABA P&amp;L'!$A39,'ABA TB'!H:H)</f>
        <v/>
      </c>
      <c r="U39" s="11">
        <f>SUMIF('ABA TB'!$R:$R,'ABA P&amp;L'!$A39,'ABA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1610.41</v>
      </c>
      <c r="C40" s="64" t="n">
        <v>1341.28</v>
      </c>
      <c r="D40" s="64" t="n">
        <v>618.85</v>
      </c>
      <c r="E40" s="64" t="n">
        <v>1357.49</v>
      </c>
      <c r="F40" s="64" t="n">
        <v>1371.67</v>
      </c>
      <c r="G40" s="64" t="n">
        <v>703.42</v>
      </c>
      <c r="H40" s="64" t="n">
        <v>477.23</v>
      </c>
      <c r="I40" s="64" t="n">
        <v>1549.67</v>
      </c>
      <c r="J40" s="64" t="n">
        <v>1414.78</v>
      </c>
      <c r="K40" s="64" t="n">
        <v>1644.37</v>
      </c>
      <c r="L40" s="64" t="n">
        <v>1432.79</v>
      </c>
      <c r="M40" s="64" t="n">
        <v>1367.21</v>
      </c>
      <c r="N40" s="22">
        <f>SUM(B40:M40)</f>
        <v/>
      </c>
      <c r="O40" s="11">
        <f>SUMIF('ABA TB'!$R:$R,'ABA P&amp;L'!$A40,'ABA TB'!C:C)</f>
        <v/>
      </c>
      <c r="P40" s="11">
        <f>SUMIF('ABA TB'!$R:$R,'ABA P&amp;L'!$A40,'ABA TB'!D:D)</f>
        <v/>
      </c>
      <c r="Q40" s="11">
        <f>SUMIF('ABA TB'!$R:$R,'ABA P&amp;L'!$A40,'ABA TB'!E:E)</f>
        <v/>
      </c>
      <c r="R40" s="11">
        <f>SUMIF('ABA TB'!$R:$R,'ABA P&amp;L'!$A40,'ABA TB'!F:F)</f>
        <v/>
      </c>
      <c r="S40" s="11">
        <f>SUMIF('ABA TB'!$R:$R,'ABA P&amp;L'!$A40,'ABA TB'!G:G)</f>
        <v/>
      </c>
      <c r="T40" s="11">
        <f>SUMIF('ABA TB'!$R:$R,'ABA P&amp;L'!$A40,'ABA TB'!H:H)</f>
        <v/>
      </c>
      <c r="U40" s="11">
        <f>SUMIF('ABA TB'!$R:$R,'ABA P&amp;L'!$A40,'ABA TB'!I:I)</f>
        <v/>
      </c>
      <c r="V40" s="51" t="n">
        <v>400</v>
      </c>
      <c r="W40" s="51" t="n">
        <v>400</v>
      </c>
      <c r="X40" s="51" t="n">
        <v>400</v>
      </c>
      <c r="Y40" s="51" t="n">
        <v>400</v>
      </c>
      <c r="Z40" s="51" t="n">
        <v>400</v>
      </c>
      <c r="AA40" s="22">
        <f>SUM(O40:U40)</f>
        <v/>
      </c>
      <c r="AB40" s="22">
        <f>SUM(O40:Z40)</f>
        <v/>
      </c>
      <c r="AC40" s="51" t="n">
        <v>400</v>
      </c>
      <c r="AD40" s="51" t="n">
        <v>400</v>
      </c>
      <c r="AE40" s="51" t="n">
        <v>400</v>
      </c>
      <c r="AF40" s="51" t="n">
        <v>400</v>
      </c>
      <c r="AG40" s="51" t="n">
        <v>400</v>
      </c>
      <c r="AH40" s="51" t="n">
        <v>400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384.51</v>
      </c>
      <c r="C41" s="64" t="n">
        <v>339.51</v>
      </c>
      <c r="D41" s="64" t="n">
        <v>605.71</v>
      </c>
      <c r="E41" s="64" t="n">
        <v>354.44</v>
      </c>
      <c r="F41" s="64" t="n">
        <v>460.6900000000001</v>
      </c>
      <c r="G41" s="64" t="n">
        <v>328.31</v>
      </c>
      <c r="H41" s="64" t="n">
        <v>432.13</v>
      </c>
      <c r="I41" s="64" t="n">
        <v>328.31</v>
      </c>
      <c r="J41" s="64" t="n">
        <v>474.42</v>
      </c>
      <c r="K41" s="64" t="n">
        <v>328.32</v>
      </c>
      <c r="L41" s="64" t="n">
        <v>445.29</v>
      </c>
      <c r="M41" s="64" t="n">
        <v>381.72</v>
      </c>
      <c r="N41" s="22">
        <f>SUM(B41:M41)</f>
        <v/>
      </c>
      <c r="O41" s="11">
        <f>SUMIF('ABA TB'!$R:$R,'ABA P&amp;L'!$A41,'ABA TB'!C:C)</f>
        <v/>
      </c>
      <c r="P41" s="11">
        <f>SUMIF('ABA TB'!$R:$R,'ABA P&amp;L'!$A41,'ABA TB'!D:D)</f>
        <v/>
      </c>
      <c r="Q41" s="11">
        <f>SUMIF('ABA TB'!$R:$R,'ABA P&amp;L'!$A41,'ABA TB'!E:E)</f>
        <v/>
      </c>
      <c r="R41" s="11">
        <f>SUMIF('ABA TB'!$R:$R,'ABA P&amp;L'!$A41,'ABA TB'!F:F)</f>
        <v/>
      </c>
      <c r="S41" s="11">
        <f>SUMIF('ABA TB'!$R:$R,'ABA P&amp;L'!$A41,'ABA TB'!G:G)</f>
        <v/>
      </c>
      <c r="T41" s="11">
        <f>SUMIF('ABA TB'!$R:$R,'ABA P&amp;L'!$A41,'ABA TB'!H:H)</f>
        <v/>
      </c>
      <c r="U41" s="11">
        <f>SUMIF('ABA TB'!$R:$R,'ABA P&amp;L'!$A41,'ABA TB'!I:I)</f>
        <v/>
      </c>
      <c r="V41" s="51" t="n">
        <v>400</v>
      </c>
      <c r="W41" s="51" t="n">
        <v>400</v>
      </c>
      <c r="X41" s="51" t="n">
        <v>400</v>
      </c>
      <c r="Y41" s="51" t="n">
        <v>400</v>
      </c>
      <c r="Z41" s="51" t="n">
        <v>400</v>
      </c>
      <c r="AA41" s="22">
        <f>SUM(O41:U41)</f>
        <v/>
      </c>
      <c r="AB41" s="22">
        <f>SUM(O41:Z41)</f>
        <v/>
      </c>
      <c r="AC41" s="51" t="n">
        <v>400</v>
      </c>
      <c r="AD41" s="51" t="n">
        <v>400</v>
      </c>
      <c r="AE41" s="51" t="n">
        <v>400</v>
      </c>
      <c r="AF41" s="51" t="n">
        <v>400</v>
      </c>
      <c r="AG41" s="51" t="n">
        <v>400</v>
      </c>
      <c r="AH41" s="51" t="n">
        <v>400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137.34</v>
      </c>
      <c r="C42" s="64" t="n">
        <v>73.97</v>
      </c>
      <c r="D42" s="64" t="n">
        <v>80.18000000000001</v>
      </c>
      <c r="E42" s="64" t="n">
        <v>84.22999999999999</v>
      </c>
      <c r="F42" s="64" t="n">
        <v>71.16</v>
      </c>
      <c r="G42" s="64" t="n">
        <v>66.28</v>
      </c>
      <c r="H42" s="64" t="n">
        <v>105.45</v>
      </c>
      <c r="I42" s="64" t="n">
        <v>71.08</v>
      </c>
      <c r="J42" s="64" t="n">
        <v>92.42</v>
      </c>
      <c r="K42" s="64" t="n">
        <v>81.83</v>
      </c>
      <c r="L42" s="64" t="n">
        <v>67.48999999999999</v>
      </c>
      <c r="M42" s="64" t="n">
        <v>78.18000000000001</v>
      </c>
      <c r="N42" s="22">
        <f>SUM(B42:M42)</f>
        <v/>
      </c>
      <c r="O42" s="11">
        <f>SUMIF('ABA TB'!$R:$R,'ABA P&amp;L'!$A42,'ABA TB'!C:C)</f>
        <v/>
      </c>
      <c r="P42" s="11">
        <f>SUMIF('ABA TB'!$R:$R,'ABA P&amp;L'!$A42,'ABA TB'!D:D)</f>
        <v/>
      </c>
      <c r="Q42" s="11">
        <f>SUMIF('ABA TB'!$R:$R,'ABA P&amp;L'!$A42,'ABA TB'!E:E)</f>
        <v/>
      </c>
      <c r="R42" s="11">
        <f>SUMIF('ABA TB'!$R:$R,'ABA P&amp;L'!$A42,'ABA TB'!F:F)</f>
        <v/>
      </c>
      <c r="S42" s="11">
        <f>SUMIF('ABA TB'!$R:$R,'ABA P&amp;L'!$A42,'ABA TB'!G:G)</f>
        <v/>
      </c>
      <c r="T42" s="11">
        <f>SUMIF('ABA TB'!$R:$R,'ABA P&amp;L'!$A42,'ABA TB'!H:H)</f>
        <v/>
      </c>
      <c r="U42" s="11">
        <f>SUMIF('ABA TB'!$R:$R,'ABA P&amp;L'!$A42,'ABA TB'!I:I)</f>
        <v/>
      </c>
      <c r="V42" s="51" t="n">
        <v>106</v>
      </c>
      <c r="W42" s="51" t="n">
        <v>106</v>
      </c>
      <c r="X42" s="51" t="n">
        <v>106</v>
      </c>
      <c r="Y42" s="51" t="n">
        <v>106</v>
      </c>
      <c r="Z42" s="51" t="n">
        <v>106</v>
      </c>
      <c r="AA42" s="22">
        <f>SUM(O42:U42)</f>
        <v/>
      </c>
      <c r="AB42" s="22">
        <f>SUM(O42:Z42)</f>
        <v/>
      </c>
      <c r="AC42" s="51" t="n">
        <v>106</v>
      </c>
      <c r="AD42" s="51" t="n">
        <v>106</v>
      </c>
      <c r="AE42" s="51" t="n">
        <v>106</v>
      </c>
      <c r="AF42" s="51" t="n">
        <v>106</v>
      </c>
      <c r="AG42" s="51" t="n">
        <v>106</v>
      </c>
      <c r="AH42" s="51" t="n">
        <v>106</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SUMIF('ABA TB'!$R:$R,'ABA P&amp;L'!$A43,'ABA TB'!C:C)</f>
        <v/>
      </c>
      <c r="P43" s="11">
        <f>SUMIF('ABA TB'!$R:$R,'ABA P&amp;L'!$A43,'ABA TB'!D:D)</f>
        <v/>
      </c>
      <c r="Q43" s="11">
        <f>SUMIF('ABA TB'!$R:$R,'ABA P&amp;L'!$A43,'ABA TB'!E:E)</f>
        <v/>
      </c>
      <c r="R43" s="11">
        <f>SUMIF('ABA TB'!$R:$R,'ABA P&amp;L'!$A43,'ABA TB'!F:F)</f>
        <v/>
      </c>
      <c r="S43" s="11">
        <f>SUMIF('ABA TB'!$R:$R,'ABA P&amp;L'!$A43,'ABA TB'!G:G)</f>
        <v/>
      </c>
      <c r="T43" s="11">
        <f>SUMIF('ABA TB'!$R:$R,'ABA P&amp;L'!$A43,'ABA TB'!H:H)</f>
        <v/>
      </c>
      <c r="U43" s="11">
        <f>SUMIF('ABA TB'!$R:$R,'ABA P&amp;L'!$A43,'ABA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SUMIF('ABA TB'!$R:$R,'ABA P&amp;L'!$A44,'ABA TB'!C:C)</f>
        <v/>
      </c>
      <c r="P44" s="11">
        <f>SUMIF('ABA TB'!$R:$R,'ABA P&amp;L'!$A44,'ABA TB'!D:D)</f>
        <v/>
      </c>
      <c r="Q44" s="11">
        <f>SUMIF('ABA TB'!$R:$R,'ABA P&amp;L'!$A44,'ABA TB'!E:E)</f>
        <v/>
      </c>
      <c r="R44" s="11">
        <f>SUMIF('ABA TB'!$R:$R,'ABA P&amp;L'!$A44,'ABA TB'!F:F)</f>
        <v/>
      </c>
      <c r="S44" s="11">
        <f>SUMIF('ABA TB'!$R:$R,'ABA P&amp;L'!$A44,'ABA TB'!G:G)</f>
        <v/>
      </c>
      <c r="T44" s="11">
        <f>SUMIF('ABA TB'!$R:$R,'ABA P&amp;L'!$A44,'ABA TB'!H:H)</f>
        <v/>
      </c>
      <c r="U44" s="11">
        <f>SUMIF('ABA TB'!$R:$R,'ABA P&amp;L'!$A44,'ABA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588.8100000000001</v>
      </c>
      <c r="E45" s="64" t="n">
        <v>0</v>
      </c>
      <c r="F45" s="64" t="n">
        <v>0</v>
      </c>
      <c r="G45" s="64" t="n">
        <v>45</v>
      </c>
      <c r="H45" s="64" t="n">
        <v>0</v>
      </c>
      <c r="I45" s="64" t="n">
        <v>45</v>
      </c>
      <c r="J45" s="64" t="n">
        <v>0</v>
      </c>
      <c r="K45" s="64" t="n">
        <v>0</v>
      </c>
      <c r="L45" s="64" t="n">
        <v>0</v>
      </c>
      <c r="M45" s="64" t="n">
        <v>0</v>
      </c>
      <c r="N45" s="22">
        <f>SUM(B45:M45)</f>
        <v/>
      </c>
      <c r="O45" s="11">
        <f>SUMIF('ABA TB'!$R:$R,'ABA P&amp;L'!$A45,'ABA TB'!C:C)</f>
        <v/>
      </c>
      <c r="P45" s="11">
        <f>SUMIF('ABA TB'!$R:$R,'ABA P&amp;L'!$A45,'ABA TB'!D:D)</f>
        <v/>
      </c>
      <c r="Q45" s="11">
        <f>SUMIF('ABA TB'!$R:$R,'ABA P&amp;L'!$A45,'ABA TB'!E:E)</f>
        <v/>
      </c>
      <c r="R45" s="11">
        <f>SUMIF('ABA TB'!$R:$R,'ABA P&amp;L'!$A45,'ABA TB'!F:F)</f>
        <v/>
      </c>
      <c r="S45" s="11">
        <f>SUMIF('ABA TB'!$R:$R,'ABA P&amp;L'!$A45,'ABA TB'!G:G)</f>
        <v/>
      </c>
      <c r="T45" s="11">
        <f>SUMIF('ABA TB'!$R:$R,'ABA P&amp;L'!$A45,'ABA TB'!H:H)</f>
        <v/>
      </c>
      <c r="U45" s="11">
        <f>SUMIF('ABA TB'!$R:$R,'ABA P&amp;L'!$A45,'ABA TB'!I:I)</f>
        <v/>
      </c>
      <c r="V45" s="51" t="n">
        <v>106</v>
      </c>
      <c r="W45" s="51" t="n">
        <v>106</v>
      </c>
      <c r="X45" s="51" t="n">
        <v>106</v>
      </c>
      <c r="Y45" s="51" t="n">
        <v>106</v>
      </c>
      <c r="Z45" s="51" t="n">
        <v>106</v>
      </c>
      <c r="AA45" s="22">
        <f>SUM(O45:U45)</f>
        <v/>
      </c>
      <c r="AB45" s="22">
        <f>SUM(O45:Z45)</f>
        <v/>
      </c>
      <c r="AC45" s="51" t="n">
        <v>106</v>
      </c>
      <c r="AD45" s="51" t="n">
        <v>106</v>
      </c>
      <c r="AE45" s="51" t="n">
        <v>106</v>
      </c>
      <c r="AF45" s="51" t="n">
        <v>106</v>
      </c>
      <c r="AG45" s="51" t="n">
        <v>106</v>
      </c>
      <c r="AH45" s="51" t="n">
        <v>106</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SUMIF('ABA TB'!$R:$R,'ABA P&amp;L'!$A46,'ABA TB'!C:C)</f>
        <v/>
      </c>
      <c r="P46" s="11">
        <f>SUMIF('ABA TB'!$R:$R,'ABA P&amp;L'!$A46,'ABA TB'!D:D)</f>
        <v/>
      </c>
      <c r="Q46" s="11">
        <f>SUMIF('ABA TB'!$R:$R,'ABA P&amp;L'!$A46,'ABA TB'!E:E)</f>
        <v/>
      </c>
      <c r="R46" s="11">
        <f>SUMIF('ABA TB'!$R:$R,'ABA P&amp;L'!$A46,'ABA TB'!F:F)</f>
        <v/>
      </c>
      <c r="S46" s="11">
        <f>SUMIF('ABA TB'!$R:$R,'ABA P&amp;L'!$A46,'ABA TB'!G:G)</f>
        <v/>
      </c>
      <c r="T46" s="11">
        <f>SUMIF('ABA TB'!$R:$R,'ABA P&amp;L'!$A46,'ABA TB'!H:H)</f>
        <v/>
      </c>
      <c r="U46" s="11">
        <f>SUMIF('ABA TB'!$R:$R,'ABA P&amp;L'!$A46,'ABA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4780.1</v>
      </c>
      <c r="C47" s="65" t="n">
        <v>8320.059999999999</v>
      </c>
      <c r="D47" s="65" t="n">
        <v>5517.520000000001</v>
      </c>
      <c r="E47" s="65" t="n">
        <v>4392.789999999999</v>
      </c>
      <c r="F47" s="65" t="n">
        <v>8657.039999999999</v>
      </c>
      <c r="G47" s="65" t="n">
        <v>4962.5</v>
      </c>
      <c r="H47" s="65" t="n">
        <v>3347.37</v>
      </c>
      <c r="I47" s="65" t="n">
        <v>4219.17</v>
      </c>
      <c r="J47" s="65" t="n">
        <v>3093.06</v>
      </c>
      <c r="K47" s="65" t="n">
        <v>7996.509999999999</v>
      </c>
      <c r="L47" s="65" t="n">
        <v>4474.809999999999</v>
      </c>
      <c r="M47" s="65" t="n">
        <v>6126.900000000001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8" t="inlineStr">
        <is>
          <t>Total Direct Costs</t>
        </is>
      </c>
      <c r="B48" s="63" t="n">
        <v>41531.32</v>
      </c>
      <c r="C48" s="63" t="n">
        <v>46853.56999999999</v>
      </c>
      <c r="D48" s="63" t="n">
        <v>45392.64</v>
      </c>
      <c r="E48" s="63" t="n">
        <v>46843.02999999999</v>
      </c>
      <c r="F48" s="63" t="n">
        <v>53048.95</v>
      </c>
      <c r="G48" s="63" t="n">
        <v>50091.76</v>
      </c>
      <c r="H48" s="63" t="n">
        <v>53413.99</v>
      </c>
      <c r="I48" s="63" t="n">
        <v>47376.62</v>
      </c>
      <c r="J48" s="63" t="n">
        <v>45231.29</v>
      </c>
      <c r="K48" s="63" t="n">
        <v>48751.78</v>
      </c>
      <c r="L48" s="63" t="n">
        <v>45921.57</v>
      </c>
      <c r="M48" s="63" t="n">
        <v>47357.71000000001</v>
      </c>
      <c r="N48" s="22">
        <f>SUM(B48:M48)</f>
        <v/>
      </c>
      <c r="O48" s="9">
        <f t="array" ref="O48">O25+O34+_xlfn.ANCHORARRAY(O47)</f>
        <v/>
      </c>
      <c r="P48" s="9">
        <f t="array" ref="P48">P25+P34+_xlfn.ANCHORARRAY(P47)</f>
        <v/>
      </c>
      <c r="Q48" s="9">
        <f t="array" ref="Q48">Q25+Q34+_xlfn.ANCHORARRAY(Q47)</f>
        <v/>
      </c>
      <c r="R48" s="9">
        <f t="array" ref="R48">R25+R34+_xlfn.ANCHORARRAY(R47)</f>
        <v/>
      </c>
      <c r="S48" s="9">
        <f t="array" ref="S48">S25+S34+_xlfn.ANCHORARRAY(S47)</f>
        <v/>
      </c>
      <c r="T48" s="9">
        <f t="array" ref="T48">T25+T34+_xlfn.ANCHORARRAY(T47)</f>
        <v/>
      </c>
      <c r="U48" s="9">
        <f t="array" ref="U48">U25+U34+_xlfn.ANCHORARRAY(U47)</f>
        <v/>
      </c>
      <c r="V48" s="50">
        <f>V25+V34+V47</f>
        <v/>
      </c>
      <c r="W48" s="50">
        <f>W25+W34+W47</f>
        <v/>
      </c>
      <c r="X48" s="50">
        <f>X25+X34+X47</f>
        <v/>
      </c>
      <c r="Y48" s="50">
        <f>Y25+Y34+Y47</f>
        <v/>
      </c>
      <c r="Z48" s="50">
        <f>Z25+Z34+Z47</f>
        <v/>
      </c>
      <c r="AA48" s="22">
        <f>AA25+AA34+AA47</f>
        <v/>
      </c>
      <c r="AB48" s="22">
        <f>AB25+AB34+AB47</f>
        <v/>
      </c>
      <c r="AC48" s="50">
        <f>AC25+AC34+AC47</f>
        <v/>
      </c>
      <c r="AD48" s="50">
        <f>AD25+AD34+AD47</f>
        <v/>
      </c>
      <c r="AE48" s="50">
        <f>AE25+AE34+AE47</f>
        <v/>
      </c>
      <c r="AF48" s="50">
        <f>AF25+AF34+AF47</f>
        <v/>
      </c>
      <c r="AG48" s="50">
        <f>AG25+AG34+AG47</f>
        <v/>
      </c>
      <c r="AH48" s="50">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15985.21</v>
      </c>
      <c r="C50" s="18" t="n">
        <v>31703.78</v>
      </c>
      <c r="D50" s="18" t="n">
        <v>48064.28</v>
      </c>
      <c r="E50" s="18" t="n">
        <v>24369.91000000001</v>
      </c>
      <c r="F50" s="18" t="n">
        <v>14047.82</v>
      </c>
      <c r="G50" s="18" t="n">
        <v>48990.21</v>
      </c>
      <c r="H50" s="18" t="n">
        <v>56001.01</v>
      </c>
      <c r="I50" s="18" t="n">
        <v>10667.11</v>
      </c>
      <c r="J50" s="18" t="n">
        <v>13968.36</v>
      </c>
      <c r="K50" s="18" t="n">
        <v>33157.77</v>
      </c>
      <c r="L50" s="18" t="n">
        <v>33328.81</v>
      </c>
      <c r="M50" s="18" t="n">
        <v>48708.87999999999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SUM(O50:Z50)</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SUMIF('ABA TB'!$R:$R,'ABA P&amp;L'!$A53,'ABA TB'!C:C)</f>
        <v/>
      </c>
      <c r="P53" s="11">
        <f>SUMIF('ABA TB'!$R:$R,'ABA P&amp;L'!$A53,'ABA TB'!D:D)</f>
        <v/>
      </c>
      <c r="Q53" s="11">
        <f>SUMIF('ABA TB'!$R:$R,'ABA P&amp;L'!$A53,'ABA TB'!E:E)</f>
        <v/>
      </c>
      <c r="R53" s="11">
        <f>SUMIF('ABA TB'!$R:$R,'ABA P&amp;L'!$A53,'ABA TB'!F:F)</f>
        <v/>
      </c>
      <c r="S53" s="11">
        <f>SUMIF('ABA TB'!$R:$R,'ABA P&amp;L'!$A53,'ABA TB'!G:G)</f>
        <v/>
      </c>
      <c r="T53" s="11">
        <f>SUMIF('ABA TB'!$R:$R,'ABA P&amp;L'!$A53,'ABA TB'!H:H)</f>
        <v/>
      </c>
      <c r="U53" s="11">
        <f>SUMIF('ABA TB'!$R:$R,'ABA P&amp;L'!$A53,'ABA TB'!I:I)</f>
        <v/>
      </c>
      <c r="V53" s="51" t="n">
        <v>0</v>
      </c>
      <c r="W53" s="51" t="n">
        <v>0</v>
      </c>
      <c r="X53" s="51" t="n">
        <v>0</v>
      </c>
      <c r="Y53" s="51" t="n">
        <v>0</v>
      </c>
      <c r="Z53" s="51" t="n">
        <v>0</v>
      </c>
      <c r="AA53" s="22">
        <f>SUM(O53:U53)</f>
        <v/>
      </c>
      <c r="AB53" s="22">
        <f>SUM(O53:Z53)</f>
        <v/>
      </c>
      <c r="AC53" s="51" t="n">
        <v>0</v>
      </c>
      <c r="AD53" s="51" t="n">
        <v>0</v>
      </c>
      <c r="AE53" s="51" t="n">
        <v>0</v>
      </c>
      <c r="AF53" s="51" t="n">
        <v>0</v>
      </c>
      <c r="AG53" s="51" t="n">
        <v>0</v>
      </c>
      <c r="AH53" s="51" t="n">
        <v>0</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SUMIF('ABA TB'!$R:$R,'ABA P&amp;L'!$A54,'ABA TB'!C:C)</f>
        <v/>
      </c>
      <c r="P54" s="11">
        <f>SUMIF('ABA TB'!$R:$R,'ABA P&amp;L'!$A54,'ABA TB'!D:D)</f>
        <v/>
      </c>
      <c r="Q54" s="11">
        <f>SUMIF('ABA TB'!$R:$R,'ABA P&amp;L'!$A54,'ABA TB'!E:E)</f>
        <v/>
      </c>
      <c r="R54" s="11">
        <f>SUMIF('ABA TB'!$R:$R,'ABA P&amp;L'!$A54,'ABA TB'!F:F)</f>
        <v/>
      </c>
      <c r="S54" s="11">
        <f>SUMIF('ABA TB'!$R:$R,'ABA P&amp;L'!$A54,'ABA TB'!G:G)</f>
        <v/>
      </c>
      <c r="T54" s="11">
        <f>SUMIF('ABA TB'!$R:$R,'ABA P&amp;L'!$A54,'ABA TB'!H:H)</f>
        <v/>
      </c>
      <c r="U54" s="11">
        <f>SUMIF('ABA TB'!$R:$R,'ABA P&amp;L'!$A54,'ABA TB'!I:I)</f>
        <v/>
      </c>
      <c r="V54" s="51" t="n">
        <v>0</v>
      </c>
      <c r="W54" s="51" t="n">
        <v>0</v>
      </c>
      <c r="X54" s="51" t="n">
        <v>0</v>
      </c>
      <c r="Y54" s="51" t="n">
        <v>0</v>
      </c>
      <c r="Z54" s="51" t="n">
        <v>0</v>
      </c>
      <c r="AA54" s="22">
        <f>SUM(O54:U54)</f>
        <v/>
      </c>
      <c r="AB54" s="22">
        <f>SUM(O54:Z54)</f>
        <v/>
      </c>
      <c r="AC54" s="51" t="n">
        <v>0</v>
      </c>
      <c r="AD54" s="51" t="n">
        <v>0</v>
      </c>
      <c r="AE54" s="51" t="n">
        <v>0</v>
      </c>
      <c r="AF54" s="51" t="n">
        <v>0</v>
      </c>
      <c r="AG54" s="51" t="n">
        <v>0</v>
      </c>
      <c r="AH54" s="51" t="n">
        <v>0</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SUMIF('ABA TB'!$R:$R,'ABA P&amp;L'!$A55,'ABA TB'!C:C)</f>
        <v/>
      </c>
      <c r="P55" s="11">
        <f>SUMIF('ABA TB'!$R:$R,'ABA P&amp;L'!$A55,'ABA TB'!D:D)</f>
        <v/>
      </c>
      <c r="Q55" s="11">
        <f>SUMIF('ABA TB'!$R:$R,'ABA P&amp;L'!$A55,'ABA TB'!E:E)</f>
        <v/>
      </c>
      <c r="R55" s="11">
        <f>SUMIF('ABA TB'!$R:$R,'ABA P&amp;L'!$A55,'ABA TB'!F:F)</f>
        <v/>
      </c>
      <c r="S55" s="11">
        <f>SUMIF('ABA TB'!$R:$R,'ABA P&amp;L'!$A55,'ABA TB'!G:G)</f>
        <v/>
      </c>
      <c r="T55" s="11">
        <f>SUMIF('ABA TB'!$R:$R,'ABA P&amp;L'!$A55,'ABA TB'!H:H)</f>
        <v/>
      </c>
      <c r="U55" s="11">
        <f>SUMIF('ABA TB'!$R:$R,'ABA P&amp;L'!$A55,'ABA TB'!I:I)</f>
        <v/>
      </c>
      <c r="V55" s="51" t="n">
        <v>0</v>
      </c>
      <c r="W55" s="51" t="n">
        <v>0</v>
      </c>
      <c r="X55" s="51" t="n">
        <v>0</v>
      </c>
      <c r="Y55" s="51" t="n">
        <v>0</v>
      </c>
      <c r="Z55" s="51" t="n">
        <v>0</v>
      </c>
      <c r="AA55" s="22">
        <f>SUM(O55:U55)</f>
        <v/>
      </c>
      <c r="AB55" s="22">
        <f>SUM(O55:Z55)</f>
        <v/>
      </c>
      <c r="AC55" s="51" t="n">
        <v>0</v>
      </c>
      <c r="AD55" s="51" t="n">
        <v>0</v>
      </c>
      <c r="AE55" s="51" t="n">
        <v>0</v>
      </c>
      <c r="AF55" s="51" t="n">
        <v>0</v>
      </c>
      <c r="AG55" s="51" t="n">
        <v>0</v>
      </c>
      <c r="AH55" s="51" t="n">
        <v>0</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SUMIF('ABA TB'!$R:$R,'ABA P&amp;L'!$A56,'ABA TB'!C:C)</f>
        <v/>
      </c>
      <c r="P56" s="11">
        <f>SUMIF('ABA TB'!$R:$R,'ABA P&amp;L'!$A56,'ABA TB'!D:D)</f>
        <v/>
      </c>
      <c r="Q56" s="11">
        <f>SUMIF('ABA TB'!$R:$R,'ABA P&amp;L'!$A56,'ABA TB'!E:E)</f>
        <v/>
      </c>
      <c r="R56" s="11">
        <f>SUMIF('ABA TB'!$R:$R,'ABA P&amp;L'!$A56,'ABA TB'!F:F)</f>
        <v/>
      </c>
      <c r="S56" s="11">
        <f>SUMIF('ABA TB'!$R:$R,'ABA P&amp;L'!$A56,'ABA TB'!G:G)</f>
        <v/>
      </c>
      <c r="T56" s="11">
        <f>SUMIF('ABA TB'!$R:$R,'ABA P&amp;L'!$A56,'ABA TB'!H:H)</f>
        <v/>
      </c>
      <c r="U56" s="11">
        <f>SUMIF('ABA TB'!$R:$R,'ABA P&amp;L'!$A56,'ABA TB'!I:I)</f>
        <v/>
      </c>
      <c r="V56" s="51" t="n">
        <v>0</v>
      </c>
      <c r="W56" s="51" t="n">
        <v>0</v>
      </c>
      <c r="X56" s="51" t="n">
        <v>0</v>
      </c>
      <c r="Y56" s="51" t="n">
        <v>0</v>
      </c>
      <c r="Z56" s="51" t="n">
        <v>0</v>
      </c>
      <c r="AA56" s="22">
        <f>SUM(O56:U56)</f>
        <v/>
      </c>
      <c r="AB56" s="22">
        <f>SUM(O56:Z56)</f>
        <v/>
      </c>
      <c r="AC56" s="51" t="n">
        <v>0</v>
      </c>
      <c r="AD56" s="51" t="n">
        <v>0</v>
      </c>
      <c r="AE56" s="51" t="n">
        <v>0</v>
      </c>
      <c r="AF56" s="51" t="n">
        <v>0</v>
      </c>
      <c r="AG56" s="51" t="n">
        <v>0</v>
      </c>
      <c r="AH56" s="51" t="n">
        <v>0</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80</v>
      </c>
      <c r="M57" s="64" t="n">
        <v>321.43</v>
      </c>
      <c r="N57" s="22">
        <f>SUM(B57:M57)</f>
        <v/>
      </c>
      <c r="O57" s="11">
        <f>SUMIF('ABA TB'!$R:$R,'ABA P&amp;L'!$A57,'ABA TB'!C:C)</f>
        <v/>
      </c>
      <c r="P57" s="11">
        <f>SUMIF('ABA TB'!$R:$R,'ABA P&amp;L'!$A57,'ABA TB'!D:D)</f>
        <v/>
      </c>
      <c r="Q57" s="11">
        <f>SUMIF('ABA TB'!$R:$R,'ABA P&amp;L'!$A57,'ABA TB'!E:E)</f>
        <v/>
      </c>
      <c r="R57" s="11">
        <f>SUMIF('ABA TB'!$R:$R,'ABA P&amp;L'!$A57,'ABA TB'!F:F)</f>
        <v/>
      </c>
      <c r="S57" s="11">
        <f>SUMIF('ABA TB'!$R:$R,'ABA P&amp;L'!$A57,'ABA TB'!G:G)</f>
        <v/>
      </c>
      <c r="T57" s="11">
        <f>SUMIF('ABA TB'!$R:$R,'ABA P&amp;L'!$A57,'ABA TB'!H:H)</f>
        <v/>
      </c>
      <c r="U57" s="11">
        <f>SUMIF('ABA TB'!$R:$R,'ABA P&amp;L'!$A57,'ABA TB'!I:I)</f>
        <v/>
      </c>
      <c r="V57" s="51" t="n">
        <v>0</v>
      </c>
      <c r="W57" s="51" t="n">
        <v>0</v>
      </c>
      <c r="X57" s="51" t="n">
        <v>0</v>
      </c>
      <c r="Y57" s="51" t="n">
        <v>0</v>
      </c>
      <c r="Z57" s="51">
        <f>19*30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SUMIF('ABA TB'!$R:$R,'ABA P&amp;L'!$A58,'ABA TB'!C:C)</f>
        <v/>
      </c>
      <c r="P58" s="11">
        <f>SUMIF('ABA TB'!$R:$R,'ABA P&amp;L'!$A58,'ABA TB'!D:D)</f>
        <v/>
      </c>
      <c r="Q58" s="11">
        <f>SUMIF('ABA TB'!$R:$R,'ABA P&amp;L'!$A58,'ABA TB'!E:E)</f>
        <v/>
      </c>
      <c r="R58" s="11">
        <f>SUMIF('ABA TB'!$R:$R,'ABA P&amp;L'!$A58,'ABA TB'!F:F)</f>
        <v/>
      </c>
      <c r="S58" s="11">
        <f>SUMIF('ABA TB'!$R:$R,'ABA P&amp;L'!$A58,'ABA TB'!G:G)</f>
        <v/>
      </c>
      <c r="T58" s="11">
        <f>SUMIF('ABA TB'!$R:$R,'ABA P&amp;L'!$A58,'ABA TB'!H:H)</f>
        <v/>
      </c>
      <c r="U58" s="11">
        <f>SUMIF('ABA TB'!$R:$R,'ABA P&amp;L'!$A58,'ABA TB'!I:I)</f>
        <v/>
      </c>
      <c r="V58" s="51" t="n">
        <v>0</v>
      </c>
      <c r="W58" s="51" t="n">
        <v>0</v>
      </c>
      <c r="X58" s="51" t="n">
        <v>0</v>
      </c>
      <c r="Y58" s="51" t="n">
        <v>0</v>
      </c>
      <c r="Z58" s="51" t="n">
        <v>0</v>
      </c>
      <c r="AA58" s="22">
        <f>SUM(O58:U58)</f>
        <v/>
      </c>
      <c r="AB58" s="22">
        <f>SUM(O58:Z58)</f>
        <v/>
      </c>
      <c r="AC58" s="51" t="n">
        <v>0</v>
      </c>
      <c r="AD58" s="51" t="n">
        <v>0</v>
      </c>
      <c r="AE58" s="51" t="n">
        <v>0</v>
      </c>
      <c r="AF58" s="51" t="n">
        <v>0</v>
      </c>
      <c r="AG58" s="51" t="n">
        <v>0</v>
      </c>
      <c r="AH58" s="51" t="n">
        <v>0</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SUMIF('ABA TB'!$R:$R,'ABA P&amp;L'!$A59,'ABA TB'!C:C)</f>
        <v/>
      </c>
      <c r="P59" s="11">
        <f>SUMIF('ABA TB'!$R:$R,'ABA P&amp;L'!$A59,'ABA TB'!D:D)</f>
        <v/>
      </c>
      <c r="Q59" s="11">
        <f>SUMIF('ABA TB'!$R:$R,'ABA P&amp;L'!$A59,'ABA TB'!E:E)</f>
        <v/>
      </c>
      <c r="R59" s="11">
        <f>SUMIF('ABA TB'!$R:$R,'ABA P&amp;L'!$A59,'ABA TB'!F:F)</f>
        <v/>
      </c>
      <c r="S59" s="11">
        <f>SUMIF('ABA TB'!$R:$R,'ABA P&amp;L'!$A59,'ABA TB'!G:G)</f>
        <v/>
      </c>
      <c r="T59" s="11">
        <f>SUMIF('ABA TB'!$R:$R,'ABA P&amp;L'!$A59,'ABA TB'!H:H)</f>
        <v/>
      </c>
      <c r="U59" s="11">
        <f>SUMIF('ABA TB'!$R:$R,'ABA P&amp;L'!$A59,'ABA TB'!I:I)</f>
        <v/>
      </c>
      <c r="V59" s="51">
        <f>215*1.06</f>
        <v/>
      </c>
      <c r="W59" s="51">
        <f>215*1.06</f>
        <v/>
      </c>
      <c r="X59" s="51">
        <f>215*1.06</f>
        <v/>
      </c>
      <c r="Y59" s="51">
        <f>215*1.06</f>
        <v/>
      </c>
      <c r="Z59" s="51">
        <f>215*1.06</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v>
      </c>
      <c r="C60" s="64" t="n">
        <v>6.6</v>
      </c>
      <c r="D60" s="64" t="n">
        <v>6.6</v>
      </c>
      <c r="E60" s="64" t="n">
        <v>7.2</v>
      </c>
      <c r="F60" s="64" t="n">
        <v>7.199999999999999</v>
      </c>
      <c r="G60" s="64" t="n">
        <v>6.6</v>
      </c>
      <c r="H60" s="64" t="n">
        <v>7.8</v>
      </c>
      <c r="I60" s="64" t="n">
        <v>6</v>
      </c>
      <c r="J60" s="64" t="n">
        <v>5.4</v>
      </c>
      <c r="K60" s="64" t="n">
        <v>70.59999999999999</v>
      </c>
      <c r="L60" s="64" t="n">
        <v>3.6</v>
      </c>
      <c r="M60" s="64" t="n">
        <v>3</v>
      </c>
      <c r="N60" s="22">
        <f>SUM(B60:M60)</f>
        <v/>
      </c>
      <c r="O60" s="11">
        <f>SUMIF('ABA TB'!$R:$R,'ABA P&amp;L'!$A60,'ABA TB'!C:C)</f>
        <v/>
      </c>
      <c r="P60" s="11">
        <f>SUMIF('ABA TB'!$R:$R,'ABA P&amp;L'!$A60,'ABA TB'!D:D)</f>
        <v/>
      </c>
      <c r="Q60" s="11">
        <f>SUMIF('ABA TB'!$R:$R,'ABA P&amp;L'!$A60,'ABA TB'!E:E)</f>
        <v/>
      </c>
      <c r="R60" s="11">
        <f>SUMIF('ABA TB'!$R:$R,'ABA P&amp;L'!$A60,'ABA TB'!F:F)</f>
        <v/>
      </c>
      <c r="S60" s="11">
        <f>SUMIF('ABA TB'!$R:$R,'ABA P&amp;L'!$A60,'ABA TB'!G:G)</f>
        <v/>
      </c>
      <c r="T60" s="11">
        <f>SUMIF('ABA TB'!$R:$R,'ABA P&amp;L'!$A60,'ABA TB'!H:H)</f>
        <v/>
      </c>
      <c r="U60" s="11">
        <f>SUMIF('ABA TB'!$R:$R,'ABA P&amp;L'!$A60,'ABA TB'!I:I)</f>
        <v/>
      </c>
      <c r="V60" s="51" t="n">
        <v>5</v>
      </c>
      <c r="W60" s="51" t="n">
        <v>5</v>
      </c>
      <c r="X60" s="51" t="n">
        <v>5</v>
      </c>
      <c r="Y60" s="51" t="n">
        <v>5</v>
      </c>
      <c r="Z60" s="51" t="n">
        <v>5</v>
      </c>
      <c r="AA60" s="22">
        <f>SUM(O60:U60)</f>
        <v/>
      </c>
      <c r="AB60" s="22">
        <f>SUM(O60:Z60)</f>
        <v/>
      </c>
      <c r="AC60" s="51" t="n">
        <v>5</v>
      </c>
      <c r="AD60" s="51" t="n">
        <v>5</v>
      </c>
      <c r="AE60" s="51" t="n">
        <v>5</v>
      </c>
      <c r="AF60" s="51" t="n">
        <v>5</v>
      </c>
      <c r="AG60" s="51" t="n">
        <v>5</v>
      </c>
      <c r="AH60" s="51" t="n">
        <v>5</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22.04</v>
      </c>
      <c r="E61" s="64" t="n">
        <v>21.36</v>
      </c>
      <c r="F61" s="64" t="n">
        <v>39.06</v>
      </c>
      <c r="G61" s="64" t="n">
        <v>6.99</v>
      </c>
      <c r="H61" s="64" t="n">
        <v>0</v>
      </c>
      <c r="I61" s="64" t="n">
        <v>0</v>
      </c>
      <c r="J61" s="64" t="n">
        <v>0</v>
      </c>
      <c r="K61" s="64" t="n">
        <v>52.6</v>
      </c>
      <c r="L61" s="64" t="n">
        <v>54.23</v>
      </c>
      <c r="M61" s="64" t="n">
        <v>0</v>
      </c>
      <c r="N61" s="22">
        <f>SUM(B61:M61)</f>
        <v/>
      </c>
      <c r="O61" s="11">
        <f>SUMIF('ABA TB'!$R:$R,'ABA P&amp;L'!$A61,'ABA TB'!C:C)</f>
        <v/>
      </c>
      <c r="P61" s="11">
        <f>SUMIF('ABA TB'!$R:$R,'ABA P&amp;L'!$A61,'ABA TB'!D:D)</f>
        <v/>
      </c>
      <c r="Q61" s="11">
        <f>SUMIF('ABA TB'!$R:$R,'ABA P&amp;L'!$A61,'ABA TB'!E:E)</f>
        <v/>
      </c>
      <c r="R61" s="11">
        <f>SUMIF('ABA TB'!$R:$R,'ABA P&amp;L'!$A61,'ABA TB'!F:F)</f>
        <v/>
      </c>
      <c r="S61" s="11">
        <f>SUMIF('ABA TB'!$R:$R,'ABA P&amp;L'!$A61,'ABA TB'!G:G)</f>
        <v/>
      </c>
      <c r="T61" s="11">
        <f>SUMIF('ABA TB'!$R:$R,'ABA P&amp;L'!$A61,'ABA TB'!H:H)</f>
        <v/>
      </c>
      <c r="U61" s="11">
        <f>SUMIF('ABA TB'!$R:$R,'ABA P&amp;L'!$A61,'ABA TB'!I:I)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1.5</v>
      </c>
      <c r="D62" s="64" t="n">
        <v>67</v>
      </c>
      <c r="E62" s="64" t="n">
        <v>107</v>
      </c>
      <c r="F62" s="64" t="n">
        <v>58</v>
      </c>
      <c r="G62" s="64" t="n">
        <v>35.6</v>
      </c>
      <c r="H62" s="64" t="n">
        <v>0</v>
      </c>
      <c r="I62" s="64" t="n">
        <v>60</v>
      </c>
      <c r="J62" s="64" t="n">
        <v>0</v>
      </c>
      <c r="K62" s="64" t="n">
        <v>0</v>
      </c>
      <c r="L62" s="64" t="n">
        <v>11.2</v>
      </c>
      <c r="M62" s="64" t="n">
        <v>3.4</v>
      </c>
      <c r="N62" s="22">
        <f>SUM(B62:M62)</f>
        <v/>
      </c>
      <c r="O62" s="11">
        <f>SUMIF('ABA TB'!$R:$R,'ABA P&amp;L'!$A62,'ABA TB'!C:C)</f>
        <v/>
      </c>
      <c r="P62" s="11">
        <f>SUMIF('ABA TB'!$R:$R,'ABA P&amp;L'!$A62,'ABA TB'!D:D)</f>
        <v/>
      </c>
      <c r="Q62" s="11">
        <f>SUMIF('ABA TB'!$R:$R,'ABA P&amp;L'!$A62,'ABA TB'!E:E)</f>
        <v/>
      </c>
      <c r="R62" s="11">
        <f>SUMIF('ABA TB'!$R:$R,'ABA P&amp;L'!$A62,'ABA TB'!F:F)</f>
        <v/>
      </c>
      <c r="S62" s="11">
        <f>SUMIF('ABA TB'!$R:$R,'ABA P&amp;L'!$A62,'ABA TB'!G:G)</f>
        <v/>
      </c>
      <c r="T62" s="11">
        <f>SUMIF('ABA TB'!$R:$R,'ABA P&amp;L'!$A62,'ABA TB'!H:H)</f>
        <v/>
      </c>
      <c r="U62" s="11">
        <f>SUMIF('ABA TB'!$R:$R,'ABA P&amp;L'!$A62,'ABA TB'!I:I)</f>
        <v/>
      </c>
      <c r="V62" s="51" t="n">
        <v>0</v>
      </c>
      <c r="W62" s="51" t="n">
        <v>0</v>
      </c>
      <c r="X62" s="51" t="n">
        <v>0</v>
      </c>
      <c r="Y62" s="51" t="n">
        <v>0</v>
      </c>
      <c r="Z62" s="51" t="n">
        <v>0</v>
      </c>
      <c r="AA62" s="22">
        <f>SUM(O62:U62)</f>
        <v/>
      </c>
      <c r="AB62" s="22">
        <f>SUM(O62:Z62)</f>
        <v/>
      </c>
      <c r="AC62" s="51" t="n">
        <v>0</v>
      </c>
      <c r="AD62" s="51" t="n">
        <v>0</v>
      </c>
      <c r="AE62" s="51" t="n">
        <v>0</v>
      </c>
      <c r="AF62" s="51" t="n">
        <v>0</v>
      </c>
      <c r="AG62" s="51" t="n">
        <v>0</v>
      </c>
      <c r="AH62" s="51" t="n">
        <v>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SUMIF('ABA TB'!$R:$R,'ABA P&amp;L'!$A63,'ABA TB'!C:C)</f>
        <v/>
      </c>
      <c r="P63" s="11">
        <f>SUMIF('ABA TB'!$R:$R,'ABA P&amp;L'!$A63,'ABA TB'!D:D)</f>
        <v/>
      </c>
      <c r="Q63" s="11">
        <f>SUMIF('ABA TB'!$R:$R,'ABA P&amp;L'!$A63,'ABA TB'!E:E)</f>
        <v/>
      </c>
      <c r="R63" s="11">
        <f>SUMIF('ABA TB'!$R:$R,'ABA P&amp;L'!$A63,'ABA TB'!F:F)</f>
        <v/>
      </c>
      <c r="S63" s="11">
        <f>SUMIF('ABA TB'!$R:$R,'ABA P&amp;L'!$A63,'ABA TB'!G:G)</f>
        <v/>
      </c>
      <c r="T63" s="11">
        <f>SUMIF('ABA TB'!$R:$R,'ABA P&amp;L'!$A63,'ABA TB'!H:H)</f>
        <v/>
      </c>
      <c r="U63" s="11">
        <f>SUMIF('ABA TB'!$R:$R,'ABA P&amp;L'!$A63,'ABA TB'!I:I)</f>
        <v/>
      </c>
      <c r="V63" s="51" t="n">
        <v>0</v>
      </c>
      <c r="W63" s="51" t="n">
        <v>0</v>
      </c>
      <c r="X63" s="51" t="n">
        <v>0</v>
      </c>
      <c r="Y63" s="51" t="n">
        <v>0</v>
      </c>
      <c r="Z63" s="51" t="n">
        <v>0</v>
      </c>
      <c r="AA63" s="22">
        <f>SUM(O63:U63)</f>
        <v/>
      </c>
      <c r="AB63" s="22">
        <f>SUM(O63:Z63)</f>
        <v/>
      </c>
      <c r="AC63" s="51" t="n">
        <v>0</v>
      </c>
      <c r="AD63" s="51" t="n">
        <v>0</v>
      </c>
      <c r="AE63" s="51" t="n">
        <v>0</v>
      </c>
      <c r="AF63" s="51" t="n">
        <v>0</v>
      </c>
      <c r="AG63" s="51" t="n">
        <v>0</v>
      </c>
      <c r="AH63" s="51" t="n">
        <v>0</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SUMIF('ABA TB'!$R:$R,'ABA P&amp;L'!$A64,'ABA TB'!C:C)</f>
        <v/>
      </c>
      <c r="P64" s="11">
        <f>SUMIF('ABA TB'!$R:$R,'ABA P&amp;L'!$A64,'ABA TB'!D:D)</f>
        <v/>
      </c>
      <c r="Q64" s="11">
        <f>SUMIF('ABA TB'!$R:$R,'ABA P&amp;L'!$A64,'ABA TB'!E:E)</f>
        <v/>
      </c>
      <c r="R64" s="11">
        <f>SUMIF('ABA TB'!$R:$R,'ABA P&amp;L'!$A64,'ABA TB'!F:F)</f>
        <v/>
      </c>
      <c r="S64" s="11">
        <f>SUMIF('ABA TB'!$R:$R,'ABA P&amp;L'!$A64,'ABA TB'!G:G)</f>
        <v/>
      </c>
      <c r="T64" s="11">
        <f>SUMIF('ABA TB'!$R:$R,'ABA P&amp;L'!$A64,'ABA TB'!H:H)</f>
        <v/>
      </c>
      <c r="U64" s="11">
        <f>SUMIF('ABA TB'!$R:$R,'ABA P&amp;L'!$A64,'ABA TB'!I:I)</f>
        <v/>
      </c>
      <c r="V64" s="51" t="n">
        <v>0</v>
      </c>
      <c r="W64" s="51" t="n">
        <v>0</v>
      </c>
      <c r="X64" s="51" t="n">
        <v>0</v>
      </c>
      <c r="Y64" s="51" t="n">
        <v>0</v>
      </c>
      <c r="Z64" s="51" t="n">
        <v>0</v>
      </c>
      <c r="AA64" s="22">
        <f>SUM(O64:U64)</f>
        <v/>
      </c>
      <c r="AB64" s="22">
        <f>SUM(O64:Z64)</f>
        <v/>
      </c>
      <c r="AC64" s="51" t="n">
        <v>0</v>
      </c>
      <c r="AD64" s="51" t="n">
        <v>0</v>
      </c>
      <c r="AE64" s="51" t="n">
        <v>0</v>
      </c>
      <c r="AF64" s="51" t="n">
        <v>0</v>
      </c>
      <c r="AG64" s="51" t="n">
        <v>0</v>
      </c>
      <c r="AH64" s="51" t="n">
        <v>0</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SUMIF('ABA TB'!$R:$R,'ABA P&amp;L'!$A65,'ABA TB'!C:C)</f>
        <v/>
      </c>
      <c r="P65" s="11">
        <f>SUMIF('ABA TB'!$R:$R,'ABA P&amp;L'!$A65,'ABA TB'!D:D)</f>
        <v/>
      </c>
      <c r="Q65" s="11">
        <f>SUMIF('ABA TB'!$R:$R,'ABA P&amp;L'!$A65,'ABA TB'!E:E)</f>
        <v/>
      </c>
      <c r="R65" s="11">
        <f>SUMIF('ABA TB'!$R:$R,'ABA P&amp;L'!$A65,'ABA TB'!F:F)</f>
        <v/>
      </c>
      <c r="S65" s="11">
        <f>SUMIF('ABA TB'!$R:$R,'ABA P&amp;L'!$A65,'ABA TB'!G:G)</f>
        <v/>
      </c>
      <c r="T65" s="11">
        <f>SUMIF('ABA TB'!$R:$R,'ABA P&amp;L'!$A65,'ABA TB'!H:H)</f>
        <v/>
      </c>
      <c r="U65" s="11">
        <f>SUMIF('ABA TB'!$R:$R,'ABA P&amp;L'!$A65,'ABA TB'!I:I)</f>
        <v/>
      </c>
      <c r="V65" s="51" t="n">
        <v>0</v>
      </c>
      <c r="W65" s="51" t="n">
        <v>0</v>
      </c>
      <c r="X65" s="51" t="n">
        <v>0</v>
      </c>
      <c r="Y65" s="51" t="n">
        <v>0</v>
      </c>
      <c r="Z65" s="51" t="n">
        <v>0</v>
      </c>
      <c r="AA65" s="22">
        <f>SUM(O65:U65)</f>
        <v/>
      </c>
      <c r="AB65" s="22">
        <f>SUM(O65:Z65)</f>
        <v/>
      </c>
      <c r="AC65" s="51" t="n">
        <v>0</v>
      </c>
      <c r="AD65" s="51" t="n">
        <v>0</v>
      </c>
      <c r="AE65" s="51" t="n">
        <v>0</v>
      </c>
      <c r="AF65" s="51" t="n">
        <v>0</v>
      </c>
      <c r="AG65" s="51" t="n">
        <v>0</v>
      </c>
      <c r="AH65" s="51" t="n">
        <v>0</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SUMIF('ABA TB'!$R:$R,'ABA P&amp;L'!$A66,'ABA TB'!C:C)</f>
        <v/>
      </c>
      <c r="P66" s="11">
        <f>SUMIF('ABA TB'!$R:$R,'ABA P&amp;L'!$A66,'ABA TB'!D:D)</f>
        <v/>
      </c>
      <c r="Q66" s="11">
        <f>SUMIF('ABA TB'!$R:$R,'ABA P&amp;L'!$A66,'ABA TB'!E:E)</f>
        <v/>
      </c>
      <c r="R66" s="11">
        <f>SUMIF('ABA TB'!$R:$R,'ABA P&amp;L'!$A66,'ABA TB'!F:F)</f>
        <v/>
      </c>
      <c r="S66" s="11">
        <f>SUMIF('ABA TB'!$R:$R,'ABA P&amp;L'!$A66,'ABA TB'!G:G)</f>
        <v/>
      </c>
      <c r="T66" s="11">
        <f>SUMIF('ABA TB'!$R:$R,'ABA P&amp;L'!$A66,'ABA TB'!H:H)</f>
        <v/>
      </c>
      <c r="U66" s="11">
        <f>SUMIF('ABA TB'!$R:$R,'ABA P&amp;L'!$A66,'ABA TB'!I:I)</f>
        <v/>
      </c>
      <c r="V66" s="51" t="n">
        <v>0</v>
      </c>
      <c r="W66" s="51" t="n">
        <v>0</v>
      </c>
      <c r="X66" s="51" t="n">
        <v>0</v>
      </c>
      <c r="Y66" s="51" t="n">
        <v>0</v>
      </c>
      <c r="Z66" s="51" t="n">
        <v>0</v>
      </c>
      <c r="AA66" s="22">
        <f>SUM(O66:U66)</f>
        <v/>
      </c>
      <c r="AB66" s="22">
        <f>SUM(O66:Z66)</f>
        <v/>
      </c>
      <c r="AC66" s="51" t="n">
        <v>0</v>
      </c>
      <c r="AD66" s="51" t="n">
        <v>0</v>
      </c>
      <c r="AE66" s="51" t="n">
        <v>0</v>
      </c>
      <c r="AF66" s="51" t="n">
        <v>0</v>
      </c>
      <c r="AG66" s="51" t="n">
        <v>0</v>
      </c>
      <c r="AH66" s="51" t="n">
        <v>0</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220</v>
      </c>
      <c r="H67" s="64" t="n">
        <v>0</v>
      </c>
      <c r="I67" s="64" t="n">
        <v>0</v>
      </c>
      <c r="J67" s="64" t="n">
        <v>0</v>
      </c>
      <c r="K67" s="64" t="n">
        <v>0</v>
      </c>
      <c r="L67" s="64" t="n">
        <v>0</v>
      </c>
      <c r="M67" s="64" t="n">
        <v>0</v>
      </c>
      <c r="N67" s="22">
        <f>SUM(B67:M67)</f>
        <v/>
      </c>
      <c r="O67" s="11">
        <f>SUMIF('ABA TB'!$R:$R,'ABA P&amp;L'!$A67,'ABA TB'!C:C)</f>
        <v/>
      </c>
      <c r="P67" s="11">
        <f>SUMIF('ABA TB'!$R:$R,'ABA P&amp;L'!$A67,'ABA TB'!D:D)</f>
        <v/>
      </c>
      <c r="Q67" s="11">
        <f>SUMIF('ABA TB'!$R:$R,'ABA P&amp;L'!$A67,'ABA TB'!E:E)</f>
        <v/>
      </c>
      <c r="R67" s="11">
        <f>SUMIF('ABA TB'!$R:$R,'ABA P&amp;L'!$A67,'ABA TB'!F:F)</f>
        <v/>
      </c>
      <c r="S67" s="11">
        <f>SUMIF('ABA TB'!$R:$R,'ABA P&amp;L'!$A67,'ABA TB'!G:G)</f>
        <v/>
      </c>
      <c r="T67" s="11">
        <f>SUMIF('ABA TB'!$R:$R,'ABA P&amp;L'!$A67,'ABA TB'!H:H)</f>
        <v/>
      </c>
      <c r="U67" s="11">
        <f>SUMIF('ABA TB'!$R:$R,'ABA P&amp;L'!$A67,'ABA TB'!I:I)</f>
        <v/>
      </c>
      <c r="V67" s="51" t="n">
        <v>0</v>
      </c>
      <c r="W67" s="51" t="n">
        <v>0</v>
      </c>
      <c r="X67" s="51" t="n">
        <v>0</v>
      </c>
      <c r="Y67" s="51" t="n">
        <v>0</v>
      </c>
      <c r="Z67" s="51" t="n">
        <v>0</v>
      </c>
      <c r="AA67" s="22">
        <f>SUM(O67:U67)</f>
        <v/>
      </c>
      <c r="AB67" s="22">
        <f>SUM(O67:Z67)</f>
        <v/>
      </c>
      <c r="AC67" s="51" t="n">
        <v>0</v>
      </c>
      <c r="AD67" s="51" t="n">
        <v>0</v>
      </c>
      <c r="AE67" s="51" t="n">
        <v>0</v>
      </c>
      <c r="AF67" s="51" t="n">
        <v>0</v>
      </c>
      <c r="AG67" s="51" t="n">
        <v>0</v>
      </c>
      <c r="AH67" s="51" t="n">
        <v>0</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SUMIF('ABA TB'!$R:$R,'ABA P&amp;L'!$A68,'ABA TB'!C:C)</f>
        <v/>
      </c>
      <c r="P68" s="11">
        <f>SUMIF('ABA TB'!$R:$R,'ABA P&amp;L'!$A68,'ABA TB'!D:D)</f>
        <v/>
      </c>
      <c r="Q68" s="11">
        <f>SUMIF('ABA TB'!$R:$R,'ABA P&amp;L'!$A68,'ABA TB'!E:E)</f>
        <v/>
      </c>
      <c r="R68" s="11">
        <f>SUMIF('ABA TB'!$R:$R,'ABA P&amp;L'!$A68,'ABA TB'!F:F)</f>
        <v/>
      </c>
      <c r="S68" s="11">
        <f>SUMIF('ABA TB'!$R:$R,'ABA P&amp;L'!$A68,'ABA TB'!G:G)</f>
        <v/>
      </c>
      <c r="T68" s="11">
        <f>SUMIF('ABA TB'!$R:$R,'ABA P&amp;L'!$A68,'ABA TB'!H:H)</f>
        <v/>
      </c>
      <c r="U68" s="11">
        <f>SUMIF('ABA TB'!$R:$R,'ABA P&amp;L'!$A68,'ABA TB'!I:I)</f>
        <v/>
      </c>
      <c r="V68" s="51" t="n">
        <v>0</v>
      </c>
      <c r="W68" s="51" t="n">
        <v>0</v>
      </c>
      <c r="X68" s="51" t="n">
        <v>0</v>
      </c>
      <c r="Y68" s="51" t="n">
        <v>0</v>
      </c>
      <c r="Z68" s="51" t="n">
        <v>0</v>
      </c>
      <c r="AA68" s="22">
        <f>SUM(O68:U68)</f>
        <v/>
      </c>
      <c r="AB68" s="22">
        <f>SUM(O68:Z68)</f>
        <v/>
      </c>
      <c r="AC68" s="51" t="n">
        <v>0</v>
      </c>
      <c r="AD68" s="51" t="n">
        <v>0</v>
      </c>
      <c r="AE68" s="51" t="n">
        <v>0</v>
      </c>
      <c r="AF68" s="51" t="n">
        <v>0</v>
      </c>
      <c r="AG68" s="51" t="n">
        <v>0</v>
      </c>
      <c r="AH68" s="51" t="n">
        <v>0</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207.38</v>
      </c>
      <c r="C69" s="65" t="n">
        <v>209.48</v>
      </c>
      <c r="D69" s="65" t="n">
        <v>297.02</v>
      </c>
      <c r="E69" s="65" t="n">
        <v>336.94</v>
      </c>
      <c r="F69" s="65" t="n">
        <v>305.64</v>
      </c>
      <c r="G69" s="65" t="n">
        <v>470.57</v>
      </c>
      <c r="H69" s="65" t="n">
        <v>209.18</v>
      </c>
      <c r="I69" s="65" t="n">
        <v>267.38</v>
      </c>
      <c r="J69" s="65" t="n">
        <v>206.78</v>
      </c>
      <c r="K69" s="65" t="n">
        <v>338</v>
      </c>
      <c r="L69" s="65" t="n">
        <v>363.83</v>
      </c>
      <c r="M69" s="65" t="n">
        <v>542.63</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15777.83</v>
      </c>
      <c r="C70" s="18" t="n">
        <v>31494.3</v>
      </c>
      <c r="D70" s="18" t="n">
        <v>47767.26</v>
      </c>
      <c r="E70" s="18" t="n">
        <v>24032.97000000001</v>
      </c>
      <c r="F70" s="18" t="n">
        <v>13742.18</v>
      </c>
      <c r="G70" s="18" t="n">
        <v>48519.64</v>
      </c>
      <c r="H70" s="18" t="n">
        <v>55791.83</v>
      </c>
      <c r="I70" s="18" t="n">
        <v>10399.73</v>
      </c>
      <c r="J70" s="18" t="n">
        <v>13761.58</v>
      </c>
      <c r="K70" s="18" t="n">
        <v>32819.77</v>
      </c>
      <c r="L70" s="18" t="n">
        <v>32964.98</v>
      </c>
      <c r="M70" s="18" t="n">
        <v>48166.24999999999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SUM(O70:Z70)</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8" t="n"/>
      <c r="B71" s="66" t="n"/>
      <c r="C71" s="66" t="n"/>
      <c r="D71" s="66" t="n"/>
      <c r="E71" s="66" t="n"/>
      <c r="F71" s="66" t="n"/>
      <c r="G71" s="66" t="n"/>
      <c r="H71" s="66" t="n"/>
      <c r="I71" s="66" t="n"/>
      <c r="J71" s="66" t="n"/>
      <c r="K71" s="66" t="n"/>
      <c r="L71" s="66" t="n"/>
      <c r="M71" s="66" t="n"/>
      <c r="N71" s="35">
        <f>SUM(B71:M71)</f>
        <v/>
      </c>
      <c r="O71" s="35" t="n"/>
      <c r="P71" s="35" t="n"/>
      <c r="Q71" s="35" t="n"/>
      <c r="R71" s="35" t="n"/>
      <c r="S71" s="35" t="n"/>
      <c r="T71" s="35" t="n"/>
      <c r="U71" s="35" t="n"/>
      <c r="V71" s="70" t="n"/>
      <c r="W71" s="70" t="n"/>
      <c r="X71" s="70" t="n"/>
      <c r="Y71" s="70" t="n"/>
      <c r="Z71" s="70" t="n"/>
      <c r="AA71" s="35">
        <f>SUM(O71:T71)</f>
        <v/>
      </c>
      <c r="AB71" s="35" t="n"/>
      <c r="AC71" s="70" t="n"/>
      <c r="AD71" s="70" t="n"/>
      <c r="AE71" s="70" t="n"/>
      <c r="AF71" s="70" t="n"/>
      <c r="AG71" s="70" t="n"/>
      <c r="AH71" s="70" t="n"/>
      <c r="AJ71" s="35" t="n"/>
      <c r="AK71" s="35" t="n"/>
      <c r="AL71" s="35" t="n"/>
      <c r="AM71" s="35" t="n"/>
      <c r="AN71" s="35" t="n"/>
      <c r="AO71" s="35" t="n"/>
      <c r="AP71" s="35" t="n"/>
    </row>
    <row r="72">
      <c r="A72" s="8" t="n"/>
      <c r="B72" s="66" t="n"/>
      <c r="C72" s="66" t="n"/>
      <c r="D72" s="66" t="n"/>
      <c r="E72" s="66" t="n"/>
      <c r="F72" s="66" t="n"/>
      <c r="G72" s="66" t="n"/>
      <c r="H72" s="66" t="n"/>
      <c r="I72" s="66" t="n"/>
      <c r="J72" s="66" t="n"/>
      <c r="K72" s="66" t="n"/>
      <c r="L72" s="66" t="n"/>
      <c r="M72" s="66" t="n"/>
      <c r="N72" s="35">
        <f>SUM(B72:M72)</f>
        <v/>
      </c>
      <c r="O72" s="35" t="n"/>
      <c r="P72" s="35" t="n"/>
      <c r="Q72" s="35" t="n"/>
      <c r="R72" s="35" t="n"/>
      <c r="S72" s="35" t="n"/>
      <c r="T72" s="35" t="n"/>
      <c r="U72" s="35" t="n"/>
      <c r="V72" s="70" t="n"/>
      <c r="W72" s="70" t="n"/>
      <c r="X72" s="70" t="n"/>
      <c r="Y72" s="70" t="n"/>
      <c r="Z72" s="70" t="n"/>
      <c r="AA72" s="35">
        <f>SUM(O72:T72)</f>
        <v/>
      </c>
      <c r="AB72" s="35" t="n"/>
      <c r="AC72" s="70" t="n"/>
      <c r="AD72" s="70" t="n"/>
      <c r="AE72" s="70" t="n"/>
      <c r="AF72" s="70" t="n"/>
      <c r="AG72" s="70" t="n"/>
      <c r="AH72" s="70" t="n"/>
      <c r="AJ72" s="35" t="n"/>
      <c r="AK72" s="35" t="n"/>
      <c r="AL72" s="35" t="n"/>
      <c r="AM72" s="35" t="n"/>
      <c r="AN72" s="35" t="n"/>
      <c r="AO72" s="35" t="n"/>
      <c r="AP72" s="35" t="n"/>
    </row>
    <row r="73">
      <c r="A73" s="8" t="n"/>
      <c r="B73" s="66" t="n"/>
      <c r="C73" s="66" t="n"/>
      <c r="D73" s="66" t="n"/>
      <c r="E73" s="66" t="n"/>
      <c r="F73" s="66" t="n"/>
      <c r="G73" s="66" t="n"/>
      <c r="H73" s="66" t="n"/>
      <c r="I73" s="66" t="n"/>
      <c r="J73" s="66" t="n"/>
      <c r="K73" s="66" t="n"/>
      <c r="L73" s="66" t="n"/>
      <c r="M73" s="66" t="n"/>
      <c r="N73" s="35">
        <f>SUM(B73:M73)</f>
        <v/>
      </c>
      <c r="O73" s="35" t="n"/>
      <c r="P73" s="35" t="n"/>
      <c r="Q73" s="35" t="n"/>
      <c r="R73" s="35" t="n"/>
      <c r="S73" s="35" t="n"/>
      <c r="T73" s="35" t="n"/>
      <c r="U73" s="35" t="n"/>
      <c r="V73" s="70" t="n"/>
      <c r="W73" s="70" t="n"/>
      <c r="X73" s="70" t="n"/>
      <c r="Y73" s="70" t="n"/>
      <c r="Z73" s="70" t="n"/>
      <c r="AA73" s="35">
        <f>SUM(O73:T73)</f>
        <v/>
      </c>
      <c r="AB73" s="35" t="n"/>
      <c r="AC73" s="70" t="n"/>
      <c r="AD73" s="70" t="n"/>
      <c r="AE73" s="70" t="n"/>
      <c r="AF73" s="70" t="n"/>
      <c r="AG73" s="70" t="n"/>
      <c r="AH73" s="70" t="n"/>
      <c r="AJ73" s="332" t="inlineStr">
        <is>
          <t>Model assumptions 2027:</t>
        </is>
      </c>
      <c r="AN73" s="35" t="n"/>
      <c r="AO73" s="35" t="n"/>
      <c r="AP73" s="35" t="n"/>
    </row>
    <row r="74">
      <c r="A74" s="6" t="n"/>
      <c r="B74" s="61" t="n"/>
      <c r="C74" s="61" t="n"/>
      <c r="D74" s="61" t="n"/>
      <c r="E74" s="61" t="n"/>
      <c r="F74" s="61" t="n"/>
      <c r="G74" s="61" t="n"/>
      <c r="H74" s="61" t="n"/>
      <c r="I74" s="61" t="n"/>
      <c r="J74" s="61" t="n"/>
      <c r="K74" s="61" t="n"/>
      <c r="L74" s="61" t="n"/>
      <c r="M74" s="61" t="n"/>
      <c r="N74" s="4">
        <f>SUM(B74:M74)</f>
        <v/>
      </c>
      <c r="V74" s="48" t="n"/>
      <c r="W74" s="48" t="n"/>
      <c r="X74" s="48" t="n"/>
      <c r="Y74" s="48" t="n"/>
      <c r="Z74" s="48" t="n"/>
      <c r="AA74" s="4">
        <f>SUM(O74:T74)</f>
        <v/>
      </c>
      <c r="AC74" s="48" t="n"/>
      <c r="AD74" s="48" t="n"/>
      <c r="AE74" s="48" t="n"/>
      <c r="AF74" s="48" t="n"/>
      <c r="AG74" s="48" t="n"/>
      <c r="AH74" s="48" t="n"/>
      <c r="AJ74" t="inlineStr">
        <is>
          <t>Salary Uplift</t>
        </is>
      </c>
      <c r="AL74" s="446" t="n">
        <v>0.05</v>
      </c>
      <c r="AM74" s="331" t="n"/>
    </row>
    <row r="75">
      <c r="A75" s="6" t="n"/>
      <c r="B75" s="61" t="n"/>
      <c r="C75" s="61" t="n"/>
      <c r="D75" s="61" t="n"/>
      <c r="E75" s="61" t="n"/>
      <c r="F75" s="61" t="n"/>
      <c r="G75" s="61" t="n"/>
      <c r="H75" s="61" t="n"/>
      <c r="I75" s="61" t="n"/>
      <c r="J75" s="61" t="n"/>
      <c r="K75" s="61" t="n"/>
      <c r="L75" s="61" t="n"/>
      <c r="M75" s="61" t="n"/>
      <c r="N75" s="4">
        <f>SUM(B75:M75)</f>
        <v/>
      </c>
      <c r="V75" s="48" t="n"/>
      <c r="W75" s="48" t="n"/>
      <c r="X75" s="48" t="n"/>
      <c r="Y75" s="48" t="n"/>
      <c r="Z75" s="48" t="n"/>
      <c r="AA75" s="4">
        <f>SUM(O75:T75)</f>
        <v/>
      </c>
      <c r="AC75" s="48" t="n"/>
      <c r="AD75" s="48" t="n"/>
      <c r="AE75" s="48" t="n"/>
      <c r="AF75" s="48" t="n"/>
      <c r="AG75" s="48" t="n"/>
      <c r="AH75" s="48" t="n"/>
      <c r="AJ75" t="inlineStr">
        <is>
          <t>Fee uplift</t>
        </is>
      </c>
      <c r="AL75" s="446" t="n">
        <v>0.07000000000000001</v>
      </c>
      <c r="AM75" s="4" t="inlineStr">
        <is>
          <t>Fee Uplift not yet in calcs - offer changing this is purely on FAMLY current data</t>
        </is>
      </c>
    </row>
    <row r="76">
      <c r="A76" s="27" t="inlineStr">
        <is>
          <t>Memo</t>
        </is>
      </c>
      <c r="B76" s="61" t="n"/>
      <c r="C76" s="61" t="n"/>
      <c r="D76" s="61" t="n"/>
      <c r="E76" s="61" t="n"/>
      <c r="F76" s="61" t="n"/>
      <c r="G76" s="61" t="n"/>
      <c r="H76" s="61" t="n"/>
      <c r="I76" s="61" t="n"/>
      <c r="J76" s="61" t="n"/>
      <c r="K76" s="61" t="n"/>
      <c r="L76" s="61" t="n"/>
      <c r="M76" s="61" t="n"/>
      <c r="N76" s="4">
        <f>SUM(B76:M76)</f>
        <v/>
      </c>
      <c r="V76" s="48" t="n"/>
      <c r="W76" s="48" t="n"/>
      <c r="X76" s="48" t="n"/>
      <c r="Y76" s="48" t="n"/>
      <c r="Z76" s="48" t="n"/>
      <c r="AA76" s="4">
        <f>SUM(O76:T76)</f>
        <v/>
      </c>
      <c r="AC76" s="48" t="n"/>
      <c r="AD76" s="48" t="n"/>
      <c r="AE76" s="48" t="n"/>
      <c r="AF76" s="48" t="n"/>
      <c r="AG76" s="48" t="n"/>
      <c r="AH76" s="48" t="n"/>
      <c r="AJ76" t="inlineStr">
        <is>
          <t>Monthly volume growth</t>
        </is>
      </c>
      <c r="AL76" s="446" t="n">
        <v>0.01</v>
      </c>
      <c r="AM76" s="331" t="n"/>
    </row>
    <row r="77">
      <c r="A77" s="14" t="inlineStr">
        <is>
          <t>Direct - Sales</t>
        </is>
      </c>
      <c r="B77" s="61" t="n">
        <v>57516.53</v>
      </c>
      <c r="C77" s="61" t="n">
        <v>78557.34999999999</v>
      </c>
      <c r="D77" s="61" t="n">
        <v>93456.92</v>
      </c>
      <c r="E77" s="61" t="n">
        <v>71212.94</v>
      </c>
      <c r="F77" s="61" t="n">
        <v>67096.77</v>
      </c>
      <c r="G77" s="61" t="n">
        <v>99081.97</v>
      </c>
      <c r="H77" s="61" t="n">
        <v>109415</v>
      </c>
      <c r="I77" s="61" t="n">
        <v>58043.73</v>
      </c>
      <c r="J77" s="61" t="n">
        <v>59199.65</v>
      </c>
      <c r="K77" s="61" t="n">
        <v>81909.55</v>
      </c>
      <c r="L77" s="61" t="n">
        <v>79250.38</v>
      </c>
      <c r="M77" s="61" t="n">
        <v>96066.59</v>
      </c>
      <c r="N77" s="4">
        <f>SUM(B77:M77)</f>
        <v/>
      </c>
      <c r="O77" s="4">
        <f>-SUMIF('ABA TB'!$T:$T,'ABA P&amp;L'!$A77,'ABA TB'!C:C)</f>
        <v/>
      </c>
      <c r="P77" s="4">
        <f>-SUMIF('ABA TB'!$T:$T,'ABA P&amp;L'!$A77,'ABA TB'!D:D)</f>
        <v/>
      </c>
      <c r="Q77" s="4">
        <f>-SUMIF('ABA TB'!$T:$T,'ABA P&amp;L'!$A77,'ABA TB'!E:E)</f>
        <v/>
      </c>
      <c r="R77" s="4">
        <f>-SUMIF('ABA TB'!$T:$T,'ABA P&amp;L'!$A77,'ABA TB'!F:F)</f>
        <v/>
      </c>
      <c r="S77" s="4">
        <f>-SUMIF('ABA TB'!$T:$T,'ABA P&amp;L'!$A77,'ABA TB'!G:G)</f>
        <v/>
      </c>
      <c r="T77" s="4">
        <f>-SUMIF('ABA TB'!$T:$T,'ABA P&amp;L'!$A77,'ABA TB'!H:H)</f>
        <v/>
      </c>
      <c r="U77" s="4">
        <f>-SUMIF('ABA TB'!$T:$T,'ABA P&amp;L'!$A77,'ABA TB'!I:I)</f>
        <v/>
      </c>
      <c r="V77" s="48" t="n"/>
      <c r="W77" s="48" t="n"/>
      <c r="X77" s="48" t="n"/>
      <c r="Y77" s="48" t="n"/>
      <c r="Z77" s="48" t="n"/>
      <c r="AA77" s="4">
        <f>SUM(O77:T77)</f>
        <v/>
      </c>
      <c r="AC77" s="48" t="n"/>
      <c r="AD77" s="48" t="n"/>
      <c r="AE77" s="48" t="n"/>
      <c r="AF77" s="48" t="n"/>
      <c r="AG77" s="48" t="n"/>
      <c r="AH77" s="48" t="n"/>
      <c r="AJ77" t="inlineStr">
        <is>
          <t>Easter fallback</t>
        </is>
      </c>
      <c r="AL77" s="446" t="n">
        <v>0.04</v>
      </c>
      <c r="AM77" s="331" t="n"/>
    </row>
    <row r="78">
      <c r="A78" s="14" t="inlineStr">
        <is>
          <t>Direct - Staff Cost</t>
        </is>
      </c>
      <c r="B78" s="61" t="n">
        <v>-34574.8</v>
      </c>
      <c r="C78" s="61" t="n">
        <v>-35374.13999999999</v>
      </c>
      <c r="D78" s="61" t="n">
        <v>-36972.91</v>
      </c>
      <c r="E78" s="61" t="n">
        <v>-40300.46999999999</v>
      </c>
      <c r="F78" s="61" t="n">
        <v>-41216.68</v>
      </c>
      <c r="G78" s="61" t="n">
        <v>-41525.89</v>
      </c>
      <c r="H78" s="61" t="n">
        <v>-44824.91999999999</v>
      </c>
      <c r="I78" s="61" t="n">
        <v>-40433.25</v>
      </c>
      <c r="J78" s="61" t="n">
        <v>-40303.59</v>
      </c>
      <c r="K78" s="61" t="n">
        <v>-38404.48</v>
      </c>
      <c r="L78" s="61" t="n">
        <v>-38149.48</v>
      </c>
      <c r="M78" s="61" t="n">
        <v>-39149.26</v>
      </c>
      <c r="N78" s="4">
        <f>SUM(B78:M78)</f>
        <v/>
      </c>
      <c r="O78" s="4">
        <f>-SUMIF('ABA TB'!$T:$T,'ABA P&amp;L'!$A78,'ABA TB'!C:C)</f>
        <v/>
      </c>
      <c r="P78" s="4">
        <f>-SUMIF('ABA TB'!$T:$T,'ABA P&amp;L'!$A78,'ABA TB'!D:D)</f>
        <v/>
      </c>
      <c r="Q78" s="4">
        <f>-SUMIF('ABA TB'!$T:$T,'ABA P&amp;L'!$A78,'ABA TB'!E:E)</f>
        <v/>
      </c>
      <c r="R78" s="4">
        <f>-SUMIF('ABA TB'!$T:$T,'ABA P&amp;L'!$A78,'ABA TB'!F:F)</f>
        <v/>
      </c>
      <c r="S78" s="4">
        <f>-SUMIF('ABA TB'!$T:$T,'ABA P&amp;L'!$A78,'ABA TB'!G:G)</f>
        <v/>
      </c>
      <c r="T78" s="4">
        <f>-SUMIF('ABA TB'!$T:$T,'ABA P&amp;L'!$A78,'ABA TB'!H:H)</f>
        <v/>
      </c>
      <c r="U78" s="4">
        <f>-SUMIF('ABA TB'!$T:$T,'ABA P&amp;L'!$A78,'ABA TB'!I:I)</f>
        <v/>
      </c>
      <c r="V78" s="48" t="n"/>
      <c r="W78" s="48" t="n"/>
      <c r="X78" s="48" t="n"/>
      <c r="Y78" s="48" t="n"/>
      <c r="Z78" s="48" t="n"/>
      <c r="AA78" s="4">
        <f>SUM(O78:T78)</f>
        <v/>
      </c>
      <c r="AC78" s="48" t="n"/>
      <c r="AD78" s="48" t="n"/>
      <c r="AE78" s="48" t="n"/>
      <c r="AF78" s="48" t="n"/>
      <c r="AG78" s="48" t="n"/>
      <c r="AH78" s="48" t="n"/>
      <c r="AJ78" t="inlineStr">
        <is>
          <t>Inflation</t>
        </is>
      </c>
      <c r="AL78" s="446" t="n">
        <v>0.06</v>
      </c>
      <c r="AM78" s="331" t="n"/>
    </row>
    <row r="79">
      <c r="A79" s="4" t="inlineStr">
        <is>
          <t>Direct - Childcare Cost</t>
        </is>
      </c>
      <c r="B79" s="61" t="n">
        <v>-2176.42</v>
      </c>
      <c r="C79" s="61" t="n">
        <v>-3159.37</v>
      </c>
      <c r="D79" s="61" t="n">
        <v>-2902.21</v>
      </c>
      <c r="E79" s="61" t="n">
        <v>-2149.77</v>
      </c>
      <c r="F79" s="61" t="n">
        <v>-3175.23</v>
      </c>
      <c r="G79" s="61" t="n">
        <v>-3603.37</v>
      </c>
      <c r="H79" s="61" t="n">
        <v>-5241.700000000001</v>
      </c>
      <c r="I79" s="61" t="n">
        <v>-2724.2</v>
      </c>
      <c r="J79" s="61" t="n">
        <v>-1834.64</v>
      </c>
      <c r="K79" s="61" t="n">
        <v>-2350.79</v>
      </c>
      <c r="L79" s="61" t="n">
        <v>-3297.279999999999</v>
      </c>
      <c r="M79" s="61" t="n">
        <v>-2081.55</v>
      </c>
      <c r="N79" s="4">
        <f>SUM(B79:M79)</f>
        <v/>
      </c>
      <c r="O79" s="4">
        <f>-SUMIF('ABA TB'!$T:$T,'ABA P&amp;L'!$A79,'ABA TB'!C:C)</f>
        <v/>
      </c>
      <c r="P79" s="4">
        <f>-SUMIF('ABA TB'!$T:$T,'ABA P&amp;L'!$A79,'ABA TB'!D:D)</f>
        <v/>
      </c>
      <c r="Q79" s="4">
        <f>-SUMIF('ABA TB'!$T:$T,'ABA P&amp;L'!$A79,'ABA TB'!E:E)</f>
        <v/>
      </c>
      <c r="R79" s="4">
        <f>-SUMIF('ABA TB'!$T:$T,'ABA P&amp;L'!$A79,'ABA TB'!F:F)</f>
        <v/>
      </c>
      <c r="S79" s="4">
        <f>-SUMIF('ABA TB'!$T:$T,'ABA P&amp;L'!$A79,'ABA TB'!G:G)</f>
        <v/>
      </c>
      <c r="T79" s="4">
        <f>-SUMIF('ABA TB'!$T:$T,'ABA P&amp;L'!$A79,'ABA TB'!H:H)</f>
        <v/>
      </c>
      <c r="U79" s="4">
        <f>-SUMIF('ABA TB'!$T:$T,'ABA P&amp;L'!$A79,'ABA TB'!I:I)</f>
        <v/>
      </c>
      <c r="V79" s="48" t="n"/>
      <c r="W79" s="48" t="n"/>
      <c r="X79" s="48" t="n"/>
      <c r="Y79" s="48" t="n"/>
      <c r="Z79" s="48" t="n"/>
      <c r="AA79" s="4">
        <f>SUM(O79:T79)</f>
        <v/>
      </c>
      <c r="AC79" s="48" t="n"/>
      <c r="AD79" s="48" t="n"/>
      <c r="AE79" s="48" t="n"/>
      <c r="AF79" s="48" t="n"/>
      <c r="AG79" s="48" t="n"/>
      <c r="AH79" s="48" t="n"/>
    </row>
    <row r="80">
      <c r="A80" s="4" t="inlineStr">
        <is>
          <t>Direct - Premises &amp; Admin</t>
        </is>
      </c>
      <c r="B80" s="61" t="n">
        <v>-4780.1</v>
      </c>
      <c r="C80" s="61" t="n">
        <v>-8320.059999999999</v>
      </c>
      <c r="D80" s="61" t="n">
        <v>-5517.520000000001</v>
      </c>
      <c r="E80" s="61" t="n">
        <v>-4392.789999999999</v>
      </c>
      <c r="F80" s="61" t="n">
        <v>-8657.039999999999</v>
      </c>
      <c r="G80" s="61" t="n">
        <v>-4962.5</v>
      </c>
      <c r="H80" s="61" t="n">
        <v>-3347.37</v>
      </c>
      <c r="I80" s="61" t="n">
        <v>-4219.17</v>
      </c>
      <c r="J80" s="61" t="n">
        <v>-3093.06</v>
      </c>
      <c r="K80" s="61" t="n">
        <v>-7996.509999999999</v>
      </c>
      <c r="L80" s="61" t="n">
        <v>-4474.809999999999</v>
      </c>
      <c r="M80" s="61" t="n">
        <v>-6126.900000000001</v>
      </c>
      <c r="N80" s="4">
        <f>SUM(B80:M80)</f>
        <v/>
      </c>
      <c r="O80" s="4">
        <f>-SUMIF('ABA TB'!$T:$T,'ABA P&amp;L'!$A80,'ABA TB'!C:C)</f>
        <v/>
      </c>
      <c r="P80" s="4">
        <f>-SUMIF('ABA TB'!$T:$T,'ABA P&amp;L'!$A80,'ABA TB'!D:D)</f>
        <v/>
      </c>
      <c r="Q80" s="4">
        <f>-SUMIF('ABA TB'!$T:$T,'ABA P&amp;L'!$A80,'ABA TB'!E:E)</f>
        <v/>
      </c>
      <c r="R80" s="4">
        <f>-SUMIF('ABA TB'!$T:$T,'ABA P&amp;L'!$A80,'ABA TB'!F:F)</f>
        <v/>
      </c>
      <c r="S80" s="4">
        <f>-SUMIF('ABA TB'!$T:$T,'ABA P&amp;L'!$A80,'ABA TB'!G:G)</f>
        <v/>
      </c>
      <c r="T80" s="4">
        <f>-SUMIF('ABA TB'!$T:$T,'ABA P&amp;L'!$A80,'ABA TB'!H:H)</f>
        <v/>
      </c>
      <c r="U80" s="4">
        <f>-SUMIF('ABA TB'!$T:$T,'ABA P&amp;L'!$A80,'ABA TB'!I:I)</f>
        <v/>
      </c>
      <c r="V80" s="48" t="n"/>
      <c r="W80" s="48" t="n"/>
      <c r="X80" s="48" t="n"/>
      <c r="Y80" s="48" t="n"/>
      <c r="Z80" s="48" t="n"/>
      <c r="AA80" s="4">
        <f>SUM(O80:T80)</f>
        <v/>
      </c>
      <c r="AC80" s="48" t="n"/>
      <c r="AD80" s="48" t="n"/>
      <c r="AE80" s="48" t="n"/>
      <c r="AF80" s="48" t="n"/>
      <c r="AG80" s="48" t="n"/>
      <c r="AH80" s="48" t="n"/>
    </row>
    <row r="81">
      <c r="A81" s="4" t="inlineStr">
        <is>
          <t>In-Direct - Staff Cost</t>
        </is>
      </c>
      <c r="B81" s="4" t="n">
        <v>0</v>
      </c>
      <c r="C81" s="4" t="n">
        <v>0</v>
      </c>
      <c r="D81" s="4" t="n">
        <v>0</v>
      </c>
      <c r="E81" s="4" t="n">
        <v>0</v>
      </c>
      <c r="F81" s="4" t="n">
        <v>0</v>
      </c>
      <c r="G81" s="4" t="n">
        <v>0</v>
      </c>
      <c r="H81" s="4" t="n">
        <v>0</v>
      </c>
      <c r="I81" s="4" t="n">
        <v>0</v>
      </c>
      <c r="J81" s="4" t="n">
        <v>0</v>
      </c>
      <c r="K81" s="4" t="n">
        <v>0</v>
      </c>
      <c r="L81" s="4" t="n">
        <v>0</v>
      </c>
      <c r="M81" s="4" t="n">
        <v>0</v>
      </c>
      <c r="N81" s="4">
        <f>SUM(B81:M81)</f>
        <v/>
      </c>
      <c r="O81" s="4">
        <f>-SUMIF('ABA TB'!$T:$T,'ABA P&amp;L'!$A81,'ABA TB'!C:C)</f>
        <v/>
      </c>
      <c r="P81" s="4">
        <f>-SUMIF('ABA TB'!$T:$T,'ABA P&amp;L'!$A81,'ABA TB'!D:D)</f>
        <v/>
      </c>
      <c r="Q81" s="4">
        <f>-SUMIF('ABA TB'!$T:$T,'ABA P&amp;L'!$A81,'ABA TB'!E:E)</f>
        <v/>
      </c>
      <c r="R81" s="4">
        <f>-SUMIF('ABA TB'!$T:$T,'ABA P&amp;L'!$A81,'ABA TB'!F:F)</f>
        <v/>
      </c>
      <c r="S81" s="4">
        <f>-SUMIF('ABA TB'!$T:$T,'ABA P&amp;L'!$A81,'ABA TB'!G:G)</f>
        <v/>
      </c>
      <c r="T81" s="4">
        <f>-SUMIF('ABA TB'!$T:$T,'ABA P&amp;L'!$A81,'ABA TB'!H:H)</f>
        <v/>
      </c>
      <c r="U81" s="4">
        <f>-SUMIF('ABA TB'!$T:$T,'ABA P&amp;L'!$A81,'ABA TB'!I:I)</f>
        <v/>
      </c>
      <c r="V81" s="4">
        <f>-SUMIF('ABA TB'!$T:$T,'ABA P&amp;L'!$A81,'ABA TB'!J:J)</f>
        <v/>
      </c>
      <c r="W81" s="4">
        <f>-SUMIF('ABA TB'!$T:$T,'ABA P&amp;L'!$A81,'ABA TB'!K:K)</f>
        <v/>
      </c>
      <c r="X81" s="4">
        <f>-SUMIF('ABA TB'!$T:$T,'ABA P&amp;L'!$A81,'ABA TB'!L:L)</f>
        <v/>
      </c>
      <c r="Y81" s="4">
        <f>-SUMIF('ABA TB'!$T:$T,'ABA P&amp;L'!$A81,'ABA TB'!M:M)</f>
        <v/>
      </c>
      <c r="Z81" s="4">
        <f>-SUMIF('ABA TB'!$T:$T,'ABA P&amp;L'!$A81,'ABA TB'!N:N)</f>
        <v/>
      </c>
      <c r="AA81" s="4">
        <f>SUM(O81:T81)</f>
        <v/>
      </c>
    </row>
    <row r="82">
      <c r="A82" s="4" t="inlineStr">
        <is>
          <t>In-Direct - Overheads</t>
        </is>
      </c>
      <c r="B82" s="61" t="n">
        <v>-207.38</v>
      </c>
      <c r="C82" s="61" t="n">
        <v>-209.48</v>
      </c>
      <c r="D82" s="61" t="n">
        <v>-297.02</v>
      </c>
      <c r="E82" s="61" t="n">
        <v>-336.94</v>
      </c>
      <c r="F82" s="61" t="n">
        <v>-305.64</v>
      </c>
      <c r="G82" s="61" t="n">
        <v>-470.57</v>
      </c>
      <c r="H82" s="61" t="n">
        <v>-209.18</v>
      </c>
      <c r="I82" s="61" t="n">
        <v>-267.38</v>
      </c>
      <c r="J82" s="61" t="n">
        <v>-206.78</v>
      </c>
      <c r="K82" s="61" t="n">
        <v>-338</v>
      </c>
      <c r="L82" s="61" t="n">
        <v>-363.83</v>
      </c>
      <c r="M82" s="61" t="n"/>
      <c r="O82" s="4">
        <f>-SUMIF('ABA TB'!$T:$T,'ABA P&amp;L'!$A82,'ABA TB'!C:C)</f>
        <v/>
      </c>
      <c r="P82" s="4">
        <f>-SUMIF('ABA TB'!$T:$T,'ABA P&amp;L'!$A82,'ABA TB'!D:D)</f>
        <v/>
      </c>
      <c r="Q82" s="4">
        <f>-SUMIF('ABA TB'!$T:$T,'ABA P&amp;L'!$A82,'ABA TB'!E:E)</f>
        <v/>
      </c>
      <c r="R82" s="4">
        <f>-SUMIF('ABA TB'!$T:$T,'ABA P&amp;L'!$A82,'ABA TB'!F:F)</f>
        <v/>
      </c>
      <c r="S82" s="4">
        <f>-SUMIF('ABA TB'!$T:$T,'ABA P&amp;L'!$A82,'ABA TB'!G:G)</f>
        <v/>
      </c>
      <c r="T82" s="4">
        <f>-SUMIF('ABA TB'!$T:$T,'ABA P&amp;L'!$A82,'ABA TB'!H:H)</f>
        <v/>
      </c>
      <c r="U82" s="4">
        <f>-SUMIF('ABA TB'!$T:$T,'ABA P&amp;L'!$A82,'ABA TB'!I:I)</f>
        <v/>
      </c>
      <c r="V82" s="4">
        <f>-SUMIF('ABA TB'!$T:$T,'ABA P&amp;L'!$A82,'ABA TB'!J:J)</f>
        <v/>
      </c>
      <c r="W82" s="4">
        <f>-SUMIF('ABA TB'!$T:$T,'ABA P&amp;L'!$A82,'ABA TB'!K:K)</f>
        <v/>
      </c>
      <c r="X82" s="4">
        <f>-SUMIF('ABA TB'!$T:$T,'ABA P&amp;L'!$A82,'ABA TB'!L:L)</f>
        <v/>
      </c>
      <c r="Y82" s="4">
        <f>-SUMIF('ABA TB'!$T:$T,'ABA P&amp;L'!$A82,'ABA TB'!M:M)</f>
        <v/>
      </c>
      <c r="Z82" s="4">
        <f>-SUMIF('ABA TB'!$T:$T,'ABA P&amp;L'!$A82,'ABA TB'!N:N)</f>
        <v/>
      </c>
    </row>
    <row r="83" ht="15.75" customHeight="1" s="393" thickBot="1">
      <c r="A83" s="10" t="n"/>
      <c r="B83" s="10" t="n">
        <v>15777.83</v>
      </c>
      <c r="C83" s="10" t="n">
        <v>31494.3</v>
      </c>
      <c r="D83" s="10" t="n">
        <v>47767.26</v>
      </c>
      <c r="E83" s="10" t="n">
        <v>24032.97000000001</v>
      </c>
      <c r="F83" s="10" t="n">
        <v>13742.18000000001</v>
      </c>
      <c r="G83" s="10" t="n">
        <v>48519.64</v>
      </c>
      <c r="H83" s="10" t="n">
        <v>55791.83</v>
      </c>
      <c r="I83" s="10" t="n">
        <v>10399.73</v>
      </c>
      <c r="J83" s="10" t="n">
        <v>13761.58</v>
      </c>
      <c r="K83" s="10" t="n">
        <v>32819.77</v>
      </c>
      <c r="L83" s="10" t="n">
        <v>32964.98</v>
      </c>
      <c r="M83" s="10" t="n"/>
      <c r="N83" s="10" t="n"/>
      <c r="O83" s="10">
        <f>SUM(O77:O82)</f>
        <v/>
      </c>
      <c r="P83" s="10">
        <f>SUM(P77:P82)</f>
        <v/>
      </c>
      <c r="Q83" s="10">
        <f>SUM(Q77:Q82)</f>
        <v/>
      </c>
      <c r="R83" s="10">
        <f>SUM(R77:R82)</f>
        <v/>
      </c>
      <c r="S83" s="10">
        <f>SUM(S77:S82)</f>
        <v/>
      </c>
      <c r="T83" s="10">
        <f>SUM(T77:T82)</f>
        <v/>
      </c>
      <c r="U83" s="10">
        <f>SUM(U77:U82)</f>
        <v/>
      </c>
      <c r="V83" s="10">
        <f>SUM(V77:V82)</f>
        <v/>
      </c>
      <c r="W83" s="10">
        <f>SUM(W77:W82)</f>
        <v/>
      </c>
      <c r="X83" s="10">
        <f>SUM(X77:X82)</f>
        <v/>
      </c>
      <c r="Y83" s="10">
        <f>SUM(Y77:Y82)</f>
        <v/>
      </c>
      <c r="Z83" s="10">
        <f>SUM(Z77:Z82)</f>
        <v/>
      </c>
      <c r="AC83" s="10" t="n"/>
      <c r="AD83" s="10" t="n"/>
      <c r="AE83" s="10" t="n"/>
      <c r="AF83" s="10" t="n"/>
      <c r="AG83" s="10" t="n"/>
      <c r="AH83" s="10" t="n"/>
    </row>
    <row r="84" ht="15.75" customHeight="1" s="393" thickTop="1">
      <c r="B84" s="4" t="n">
        <v>0</v>
      </c>
      <c r="C84" s="4" t="n">
        <v>0</v>
      </c>
      <c r="D84" s="4" t="n">
        <v>0</v>
      </c>
      <c r="E84" s="4" t="n">
        <v>0</v>
      </c>
      <c r="F84" s="4" t="n">
        <v>0</v>
      </c>
      <c r="G84" s="4" t="n">
        <v>0</v>
      </c>
      <c r="H84" s="4" t="n">
        <v>0</v>
      </c>
      <c r="I84" s="4" t="n">
        <v>0</v>
      </c>
      <c r="J84" s="4" t="n">
        <v>0</v>
      </c>
      <c r="K84" s="4" t="n">
        <v>0</v>
      </c>
      <c r="L84" s="4" t="n">
        <v>0</v>
      </c>
      <c r="O84" s="4">
        <f>+O70-O83</f>
        <v/>
      </c>
      <c r="P84" s="4">
        <f>+P70-P83</f>
        <v/>
      </c>
      <c r="Q84" s="4">
        <f>+Q70-Q83</f>
        <v/>
      </c>
      <c r="R84" s="4">
        <f>+R70-R83</f>
        <v/>
      </c>
      <c r="S84" s="4">
        <f>+S70-S83</f>
        <v/>
      </c>
      <c r="T84" s="4">
        <f>+T70-T83</f>
        <v/>
      </c>
      <c r="U84" s="4">
        <f>+U70-U83</f>
        <v/>
      </c>
      <c r="V84" s="4">
        <f>+V70-V83</f>
        <v/>
      </c>
      <c r="W84" s="4">
        <f>+W70-W83</f>
        <v/>
      </c>
      <c r="X84" s="4">
        <f>+X70-X83</f>
        <v/>
      </c>
      <c r="Y84" s="4">
        <f>+Y70-Y83</f>
        <v/>
      </c>
      <c r="Z84" s="4">
        <f>+Z70-Z83</f>
        <v/>
      </c>
    </row>
    <row r="85">
      <c r="B85" s="61" t="n"/>
      <c r="C85" s="61" t="n"/>
      <c r="D85" s="61" t="n"/>
      <c r="E85" s="61" t="n"/>
      <c r="F85" s="61" t="n"/>
      <c r="G85" s="61" t="n"/>
      <c r="H85" s="61" t="n"/>
      <c r="I85" s="61" t="n"/>
      <c r="J85" s="61" t="n"/>
      <c r="K85" s="61" t="n"/>
      <c r="L85" s="61" t="n"/>
      <c r="M85" s="61" t="n"/>
    </row>
    <row r="86">
      <c r="A86" s="29" t="inlineStr">
        <is>
          <t>CHECK TO TB</t>
        </is>
      </c>
      <c r="B86" s="29" t="n">
        <v>0</v>
      </c>
      <c r="C86" s="29" t="n">
        <v>0</v>
      </c>
      <c r="D86" s="29" t="n">
        <v>0</v>
      </c>
      <c r="E86" s="29" t="n">
        <v>0</v>
      </c>
      <c r="F86" s="29" t="n">
        <v>0</v>
      </c>
      <c r="G86" s="29" t="n">
        <v>0</v>
      </c>
      <c r="H86" s="29" t="n">
        <v>0</v>
      </c>
      <c r="I86" s="29" t="n">
        <v>0</v>
      </c>
      <c r="J86" s="29" t="n">
        <v>0</v>
      </c>
      <c r="K86" s="29" t="n"/>
      <c r="L86" s="29" t="n"/>
      <c r="M86" s="29" t="n"/>
      <c r="O86" s="29">
        <f>O83+O87</f>
        <v/>
      </c>
      <c r="P86" s="29">
        <f>P83+P87</f>
        <v/>
      </c>
      <c r="Q86" s="29">
        <f>Q83+Q87</f>
        <v/>
      </c>
      <c r="R86" s="29">
        <f>R83+R87</f>
        <v/>
      </c>
      <c r="S86" s="29">
        <f>S83+S87</f>
        <v/>
      </c>
      <c r="T86" s="29">
        <f>T83+T87</f>
        <v/>
      </c>
      <c r="U86" s="29">
        <f>U83+U87</f>
        <v/>
      </c>
      <c r="V86" s="29">
        <f>V83+V87</f>
        <v/>
      </c>
      <c r="W86" s="29">
        <f>W83+W87</f>
        <v/>
      </c>
      <c r="X86" s="29">
        <f>X83+X87</f>
        <v/>
      </c>
      <c r="Y86" s="29">
        <f>Y83+Y87</f>
        <v/>
      </c>
      <c r="Z86" s="29">
        <f>Z83+Z87</f>
        <v/>
      </c>
      <c r="AC86" s="29" t="n"/>
      <c r="AD86" s="29" t="n"/>
      <c r="AE86" s="29" t="n"/>
      <c r="AF86" s="29" t="n"/>
      <c r="AG86" s="29" t="n"/>
      <c r="AH86" s="29" t="n"/>
    </row>
    <row r="87">
      <c r="A87" s="29" t="n"/>
      <c r="B87" s="29" t="n">
        <v>-15777.83</v>
      </c>
      <c r="C87" s="29" t="n">
        <v>-31494.3</v>
      </c>
      <c r="D87" s="29" t="n">
        <v>-47767.26000000002</v>
      </c>
      <c r="E87" s="29" t="n">
        <v>-24032.97</v>
      </c>
      <c r="F87" s="29" t="n">
        <v>-13742.18</v>
      </c>
      <c r="G87" s="29" t="n">
        <v>-48519.64000000001</v>
      </c>
      <c r="H87" s="29" t="n">
        <v>-55791.83</v>
      </c>
      <c r="I87" s="29" t="n">
        <v>-10399.73</v>
      </c>
      <c r="J87" s="29" t="n">
        <v>-13761.58</v>
      </c>
      <c r="K87" s="29" t="n"/>
      <c r="L87" s="29" t="n"/>
      <c r="M87" s="29" t="n"/>
      <c r="O87" s="29">
        <f>SUM('ABA TB'!C2:C44)</f>
        <v/>
      </c>
      <c r="P87" s="29">
        <f>SUM('ABA TB'!D2:D44)</f>
        <v/>
      </c>
      <c r="Q87" s="29">
        <f>SUM('ABA TB'!E2:E44)</f>
        <v/>
      </c>
      <c r="R87" s="29">
        <f>SUM('ABA TB'!F2:F44)</f>
        <v/>
      </c>
      <c r="S87" s="29">
        <f>SUM('ABA TB'!G2:G44)</f>
        <v/>
      </c>
      <c r="T87" s="29">
        <f>SUM('ABA TB'!H2:H44)</f>
        <v/>
      </c>
      <c r="U87" s="29">
        <f>SUM('ABA TB'!I2:I44)</f>
        <v/>
      </c>
      <c r="V87" s="29">
        <f>SUM('ABA TB'!J2:J44)</f>
        <v/>
      </c>
      <c r="W87" s="29">
        <f>SUM('ABA TB'!K2:K44)</f>
        <v/>
      </c>
      <c r="X87" s="29">
        <f>SUM('ABA TB'!L2:L44)</f>
        <v/>
      </c>
      <c r="Y87" s="29">
        <f>SUM('ABA TB'!M2:M44)</f>
        <v/>
      </c>
      <c r="Z87" s="29">
        <f>SUM('ABA TB'!N2:N44)</f>
        <v/>
      </c>
      <c r="AC87" s="29" t="n"/>
      <c r="AD87" s="29" t="n"/>
      <c r="AE87" s="29" t="n"/>
      <c r="AF87" s="29" t="n"/>
      <c r="AG87" s="29" t="n"/>
      <c r="AH87" s="29" t="n"/>
    </row>
    <row r="88">
      <c r="A88" s="6" t="n"/>
      <c r="B88" s="61" t="n"/>
      <c r="C88" s="61" t="n"/>
      <c r="D88" s="61" t="n"/>
      <c r="E88" s="61" t="n"/>
      <c r="F88" s="61" t="n"/>
      <c r="G88" s="61" t="n"/>
      <c r="H88" s="61" t="n"/>
      <c r="I88" s="61" t="n"/>
      <c r="J88" s="61" t="n"/>
      <c r="K88" s="61" t="n"/>
      <c r="L88" s="61" t="n"/>
      <c r="M88" s="61" t="n"/>
    </row>
    <row r="89">
      <c r="B89" s="61" t="n"/>
      <c r="C89" s="61" t="n"/>
      <c r="D89" s="61" t="n"/>
      <c r="E89" s="61" t="n"/>
      <c r="F89" s="61" t="n"/>
      <c r="G89" s="61" t="n"/>
      <c r="H89" s="61" t="n"/>
      <c r="I89" s="61" t="n"/>
      <c r="J89" s="61" t="n"/>
      <c r="K89" s="61" t="n"/>
      <c r="L89" s="61" t="n"/>
      <c r="M89" s="61" t="n"/>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2.xml><?xml version="1.0" encoding="utf-8"?>
<worksheet xmlns="http://schemas.openxmlformats.org/spreadsheetml/2006/main">
  <sheetPr>
    <tabColor theme="9" tint="0.3999755851924192"/>
    <outlinePr summaryBelow="1" summaryRight="1"/>
    <pageSetUpPr/>
  </sheetPr>
  <dimension ref="A1:AP99"/>
  <sheetViews>
    <sheetView topLeftCell="Q1" zoomScale="85" zoomScaleNormal="85" workbookViewId="0">
      <selection activeCell="AI26" sqref="AI26"/>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10.28515625" bestFit="1" customWidth="1" style="4" min="27" max="27"/>
    <col width="8.42578125" bestFit="1" customWidth="1" style="4" min="28" max="28"/>
    <col width="13.28515625" bestFit="1" customWidth="1" style="4" min="29" max="34"/>
    <col width="7.42578125" bestFit="1" customWidth="1" style="82" min="35" max="35"/>
    <col width="11.5703125" bestFit="1" customWidth="1" style="4" min="36" max="39"/>
    <col width="5.7109375" customWidth="1" style="4" min="40" max="40"/>
    <col width="11.5703125" bestFit="1" customWidth="1" style="4" min="41" max="42"/>
    <col width="9.140625" customWidth="1" style="4" min="43" max="43"/>
    <col width="9.140625" customWidth="1" style="4" min="44" max="16384"/>
  </cols>
  <sheetData>
    <row r="1" ht="18.75" customHeight="1" s="393">
      <c r="A1" s="30" t="inlineStr">
        <is>
          <t>Bees Knees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n"/>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f>SUM(O8:O9)</f>
        <v/>
      </c>
      <c r="P6" s="9">
        <f>SUM(P8:P9)</f>
        <v/>
      </c>
      <c r="Q6" s="9">
        <f>SUM(Q8:Q9)</f>
        <v/>
      </c>
      <c r="R6" s="9">
        <f>SUM(R8:R9)</f>
        <v/>
      </c>
      <c r="S6" s="9">
        <f>SUM(S8:S9)</f>
        <v/>
      </c>
      <c r="T6" s="9">
        <f>SUM(T8:T9)</f>
        <v/>
      </c>
      <c r="U6" s="9">
        <f>SUM(U8:U9)</f>
        <v/>
      </c>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28822.91</v>
      </c>
      <c r="C8" s="64" t="n">
        <v>27527.48</v>
      </c>
      <c r="D8" s="64" t="n">
        <v>31969.83</v>
      </c>
      <c r="E8" s="64" t="n">
        <v>35157.71</v>
      </c>
      <c r="F8" s="64" t="n">
        <v>28423.99</v>
      </c>
      <c r="G8" s="64" t="n">
        <v>26822.46</v>
      </c>
      <c r="H8" s="64" t="n">
        <v>35071.73</v>
      </c>
      <c r="I8" s="64" t="n">
        <v>29292.16</v>
      </c>
      <c r="J8" s="64" t="n">
        <v>20414.75</v>
      </c>
      <c r="K8" s="64" t="n">
        <v>19819.13</v>
      </c>
      <c r="L8" s="64" t="n">
        <v>18348.67</v>
      </c>
      <c r="M8" s="64" t="n">
        <v>27249.99</v>
      </c>
      <c r="N8" s="22">
        <f>SUM(B8:M8)</f>
        <v/>
      </c>
      <c r="O8" s="11">
        <f>-SUMIF('BK TB '!$R:$R,'BK P&amp;L'!$A8,'BK TB '!C:C)</f>
        <v/>
      </c>
      <c r="P8" s="11">
        <f>-SUMIF('BK TB '!$R:$R,'BK P&amp;L'!$A8,'BK TB '!D:D)</f>
        <v/>
      </c>
      <c r="Q8" s="11">
        <f>-SUMIF('BK TB '!$R:$R,'BK P&amp;L'!$A8,'BK TB '!E:E)</f>
        <v/>
      </c>
      <c r="R8" s="11">
        <f>-SUMIF('BK TB '!$R:$R,'BK P&amp;L'!$A8,'BK TB '!F:F)</f>
        <v/>
      </c>
      <c r="S8" s="11">
        <f>-SUMIF('BK TB '!$R:$R,'BK P&amp;L'!$A8,'BK TB '!G:G)</f>
        <v/>
      </c>
      <c r="T8" s="11">
        <f>-SUMIF('BK TB '!$R:$R,'BK P&amp;L'!$A8,'BK TB '!H:H)</f>
        <v/>
      </c>
      <c r="U8" s="11">
        <f>-SUMIF('BK TB '!$R:$R,'BK P&amp;L'!$A8,'BK TB '!I:I)</f>
        <v/>
      </c>
      <c r="V8" s="51" t="n">
        <v>22776</v>
      </c>
      <c r="W8" s="51" t="n">
        <v>16164</v>
      </c>
      <c r="X8" s="51" t="n">
        <v>15373</v>
      </c>
      <c r="Y8" s="51" t="n">
        <v>14600</v>
      </c>
      <c r="Z8" s="51" t="n">
        <v>19758</v>
      </c>
      <c r="AA8" s="22">
        <f>SUM(O8:U8)</f>
        <v/>
      </c>
      <c r="AB8" s="22">
        <f>SUM(O8:Z8)</f>
        <v/>
      </c>
      <c r="AC8" s="51" t="n">
        <v>33849.27</v>
      </c>
      <c r="AD8" s="51" t="n">
        <v>40863.29</v>
      </c>
      <c r="AE8" s="51" t="n">
        <v>33168.87</v>
      </c>
      <c r="AF8" s="51" t="n">
        <v>37302.1</v>
      </c>
      <c r="AG8" s="51" t="n">
        <v>39624.94</v>
      </c>
      <c r="AH8" s="51" t="n">
        <v>49227.72</v>
      </c>
      <c r="AJ8" s="22">
        <f>SUM(E8:Q8)-$N8</f>
        <v/>
      </c>
      <c r="AK8" s="22">
        <f>SUM(H8:T8)-$N8</f>
        <v/>
      </c>
      <c r="AL8" s="22">
        <f>SUM(K8:W8)-$N8</f>
        <v/>
      </c>
      <c r="AM8" s="53">
        <f>SUM(N8:Z8)-$N8</f>
        <v/>
      </c>
      <c r="AN8" s="56" t="n"/>
      <c r="AO8" s="22">
        <f>SUM(AC8:AE8)+SUM(R8:Z8)</f>
        <v/>
      </c>
      <c r="AP8" s="22">
        <f>SUM(AC8:AH8)+SUM(U8:Z8)</f>
        <v/>
      </c>
    </row>
    <row r="9">
      <c r="A9" s="14" t="inlineStr">
        <is>
          <t>EEEF Embeded</t>
        </is>
      </c>
      <c r="B9" s="64" t="n">
        <v>8562.4</v>
      </c>
      <c r="C9" s="64" t="n">
        <v>8562.4</v>
      </c>
      <c r="D9" s="64" t="n">
        <v>33256.45</v>
      </c>
      <c r="E9" s="64" t="n">
        <v>10591.2</v>
      </c>
      <c r="F9" s="64" t="n">
        <v>10591.2</v>
      </c>
      <c r="G9" s="64" t="n">
        <v>21480.3</v>
      </c>
      <c r="H9" s="64" t="n">
        <v>21480.3</v>
      </c>
      <c r="I9" s="64" t="n">
        <v>0</v>
      </c>
      <c r="J9" s="64" t="n">
        <v>15872.22</v>
      </c>
      <c r="K9" s="64" t="n">
        <v>15872.22</v>
      </c>
      <c r="L9" s="64" t="n">
        <v>18615.75</v>
      </c>
      <c r="M9" s="64" t="n">
        <v>19798.35</v>
      </c>
      <c r="N9" s="22">
        <f>SUM(B9:M9)</f>
        <v/>
      </c>
      <c r="O9" s="11">
        <f>-SUMIF('BK TB '!$R:$R,'BK P&amp;L'!$A9,'BK TB '!C:C)</f>
        <v/>
      </c>
      <c r="P9" s="11">
        <f>-SUMIF('BK TB '!$R:$R,'BK P&amp;L'!$A9,'BK TB '!D:D)</f>
        <v/>
      </c>
      <c r="Q9" s="11">
        <f>-SUMIF('BK TB '!$R:$R,'BK P&amp;L'!$A9,'BK TB '!E:E)</f>
        <v/>
      </c>
      <c r="R9" s="11">
        <f>-SUMIF('BK TB '!$R:$R,'BK P&amp;L'!$A9,'BK TB '!F:F)</f>
        <v/>
      </c>
      <c r="S9" s="11">
        <f>-SUMIF('BK TB '!$R:$R,'BK P&amp;L'!$A9,'BK TB '!G:G)</f>
        <v/>
      </c>
      <c r="T9" s="11">
        <f>-SUMIF('BK TB '!$R:$R,'BK P&amp;L'!$A9,'BK TB '!H:H)</f>
        <v/>
      </c>
      <c r="U9" s="11">
        <f>-SUMIF('BK TB '!$R:$R,'BK P&amp;L'!$A9,'BK TB '!I:I)</f>
        <v/>
      </c>
      <c r="V9" s="51" t="n"/>
      <c r="W9" s="51" t="n">
        <v>16184.02</v>
      </c>
      <c r="X9" s="51" t="n">
        <v>17636</v>
      </c>
      <c r="Y9" s="51" t="n">
        <v>17121</v>
      </c>
      <c r="Z9" s="51" t="n">
        <v>9939</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100</v>
      </c>
      <c r="C10" s="64" t="n">
        <v>0</v>
      </c>
      <c r="D10" s="64" t="n">
        <v>100</v>
      </c>
      <c r="E10" s="64" t="n">
        <v>300</v>
      </c>
      <c r="F10" s="64" t="n">
        <v>0</v>
      </c>
      <c r="G10" s="64" t="n">
        <v>300</v>
      </c>
      <c r="H10" s="64" t="n">
        <v>0</v>
      </c>
      <c r="I10" s="64" t="n">
        <v>2568.76</v>
      </c>
      <c r="J10" s="64" t="n">
        <v>450</v>
      </c>
      <c r="K10" s="64" t="n">
        <v>150</v>
      </c>
      <c r="L10" s="64" t="n">
        <v>300</v>
      </c>
      <c r="M10" s="64" t="n">
        <v>300</v>
      </c>
      <c r="N10" s="22">
        <f>SUM(B10:M10)</f>
        <v/>
      </c>
      <c r="O10" s="11">
        <f>-SUMIF('BK TB '!$R:$R,'BK P&amp;L'!$A10,'BK TB '!C:C)</f>
        <v/>
      </c>
      <c r="P10" s="11">
        <f>-SUMIF('BK TB '!$R:$R,'BK P&amp;L'!$A10,'BK TB '!D:D)</f>
        <v/>
      </c>
      <c r="Q10" s="11">
        <f>-SUMIF('BK TB '!$R:$R,'BK P&amp;L'!$A10,'BK TB '!E:E)</f>
        <v/>
      </c>
      <c r="R10" s="11">
        <f>-SUMIF('BK TB '!$R:$R,'BK P&amp;L'!$A10,'BK TB '!F:F)</f>
        <v/>
      </c>
      <c r="S10" s="11">
        <f>-SUMIF('BK TB '!$R:$R,'BK P&amp;L'!$A10,'BK TB '!G:G)</f>
        <v/>
      </c>
      <c r="T10" s="11">
        <f>-SUMIF('BK TB '!$R:$R,'BK P&amp;L'!$A10,'BK TB '!H:H)</f>
        <v/>
      </c>
      <c r="U10" s="11">
        <f>-SUMIF('BK TB '!$R:$R,'BK P&amp;L'!$A10,'BK TB '!I:I)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37485.31</v>
      </c>
      <c r="C11" s="65" t="n">
        <v>36089.88</v>
      </c>
      <c r="D11" s="65" t="n">
        <v>65326.28</v>
      </c>
      <c r="E11" s="65" t="n">
        <v>46048.91</v>
      </c>
      <c r="F11" s="65" t="n">
        <v>39015.19</v>
      </c>
      <c r="G11" s="65" t="n">
        <v>48602.76</v>
      </c>
      <c r="H11" s="65" t="n">
        <v>56552.03</v>
      </c>
      <c r="I11" s="65" t="n">
        <v>31860.92</v>
      </c>
      <c r="J11" s="65" t="n">
        <v>36736.97</v>
      </c>
      <c r="K11" s="65" t="n">
        <v>35841.35</v>
      </c>
      <c r="L11" s="65" t="n">
        <v>37264.42</v>
      </c>
      <c r="M11" s="65" t="n">
        <v>47348.34</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17812.5</v>
      </c>
      <c r="C16" s="64" t="n">
        <v>17339.68</v>
      </c>
      <c r="D16" s="64" t="n">
        <v>20177.72</v>
      </c>
      <c r="E16" s="64" t="n">
        <v>22232.54</v>
      </c>
      <c r="F16" s="64" t="n">
        <v>22270.94</v>
      </c>
      <c r="G16" s="64" t="n">
        <v>23588.71</v>
      </c>
      <c r="H16" s="64" t="n">
        <v>23343.5</v>
      </c>
      <c r="I16" s="64" t="n">
        <v>23511.85</v>
      </c>
      <c r="J16" s="64" t="n">
        <v>20681.56</v>
      </c>
      <c r="K16" s="64" t="n">
        <v>22301.58</v>
      </c>
      <c r="L16" s="64" t="n">
        <v>19748.45</v>
      </c>
      <c r="M16" s="64" t="n">
        <v>21714.13</v>
      </c>
      <c r="N16" s="22">
        <f>SUM(B16:M16)</f>
        <v/>
      </c>
      <c r="O16" s="11">
        <f>SUMIF('BK TB '!$R:$R,'BK P&amp;L'!$A16,'BK TB '!C:C)</f>
        <v/>
      </c>
      <c r="P16" s="11">
        <f>SUMIF('BK TB '!$R:$R,'BK P&amp;L'!$A16,'BK TB '!D:D)</f>
        <v/>
      </c>
      <c r="Q16" s="11">
        <f>SUMIF('BK TB '!$R:$R,'BK P&amp;L'!$A16,'BK TB '!E:E)</f>
        <v/>
      </c>
      <c r="R16" s="11">
        <f>SUMIF('BK TB '!$R:$R,'BK P&amp;L'!$A16,'BK TB '!F:F)</f>
        <v/>
      </c>
      <c r="S16" s="11">
        <f>SUMIF('BK TB '!$R:$R,'BK P&amp;L'!$A16,'BK TB '!G:G)</f>
        <v/>
      </c>
      <c r="T16" s="11">
        <f>SUMIF('BK TB '!$R:$R,'BK P&amp;L'!$A16,'BK TB '!H:H)</f>
        <v/>
      </c>
      <c r="U16" s="11">
        <f>SUMIF('BK TB '!$R:$R,'BK P&amp;L'!$A16,'BK TB '!I:I)</f>
        <v/>
      </c>
      <c r="V16" s="51" t="n">
        <v>23226.6</v>
      </c>
      <c r="W16" s="51" t="n">
        <v>23226.6</v>
      </c>
      <c r="X16" s="51" t="n">
        <v>23226.6</v>
      </c>
      <c r="Y16" s="51" t="n">
        <v>23226.6</v>
      </c>
      <c r="Z16" s="51" t="n">
        <v>23226.6</v>
      </c>
      <c r="AA16" s="22">
        <f>SUM(O16:U16)</f>
        <v/>
      </c>
      <c r="AB16" s="22">
        <f>SUM(O16:Z16)</f>
        <v/>
      </c>
      <c r="AC16" s="51" t="n">
        <v>23226.6</v>
      </c>
      <c r="AD16" s="51" t="n">
        <v>23226.6</v>
      </c>
      <c r="AE16" s="51" t="n">
        <v>23226.6</v>
      </c>
      <c r="AF16" s="51" t="n">
        <v>23226.6</v>
      </c>
      <c r="AG16" s="51" t="n">
        <v>23226.6</v>
      </c>
      <c r="AH16" s="51" t="n">
        <v>23226.6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1475.26</v>
      </c>
      <c r="C17" s="64" t="n">
        <v>1417.07</v>
      </c>
      <c r="D17" s="64" t="n">
        <v>1686.46</v>
      </c>
      <c r="E17" s="64" t="n">
        <v>2563.92</v>
      </c>
      <c r="F17" s="64" t="n">
        <v>2567.89</v>
      </c>
      <c r="G17" s="64" t="n">
        <v>2767.34</v>
      </c>
      <c r="H17" s="64" t="n">
        <v>2749.77</v>
      </c>
      <c r="I17" s="64" t="n">
        <v>2755.82</v>
      </c>
      <c r="J17" s="64" t="n">
        <v>2340.87</v>
      </c>
      <c r="K17" s="64" t="n">
        <v>2518.95</v>
      </c>
      <c r="L17" s="64" t="n">
        <v>2309.57</v>
      </c>
      <c r="M17" s="64" t="n">
        <v>2480.48</v>
      </c>
      <c r="N17" s="22">
        <f>SUM(B17:M17)</f>
        <v/>
      </c>
      <c r="O17" s="11">
        <f>SUMIF('BK TB '!$R:$R,'BK P&amp;L'!$A17,'BK TB '!C:C)</f>
        <v/>
      </c>
      <c r="P17" s="11">
        <f>SUMIF('BK TB '!$R:$R,'BK P&amp;L'!$A17,'BK TB '!D:D)</f>
        <v/>
      </c>
      <c r="Q17" s="11">
        <f>SUMIF('BK TB '!$R:$R,'BK P&amp;L'!$A17,'BK TB '!E:E)</f>
        <v/>
      </c>
      <c r="R17" s="11">
        <f>SUMIF('BK TB '!$R:$R,'BK P&amp;L'!$A17,'BK TB '!F:F)</f>
        <v/>
      </c>
      <c r="S17" s="11">
        <f>SUMIF('BK TB '!$R:$R,'BK P&amp;L'!$A17,'BK TB '!G:G)</f>
        <v/>
      </c>
      <c r="T17" s="11">
        <f>SUMIF('BK TB '!$R:$R,'BK P&amp;L'!$A17,'BK TB '!H:H)</f>
        <v/>
      </c>
      <c r="U17" s="11">
        <f>SUMIF('BK TB '!$R:$R,'BK P&amp;L'!$A17,'BK TB '!I:I)</f>
        <v/>
      </c>
      <c r="V17" s="51" t="n">
        <v>2177.1</v>
      </c>
      <c r="W17" s="51" t="n">
        <v>2177.1</v>
      </c>
      <c r="X17" s="51" t="n">
        <v>2177.1</v>
      </c>
      <c r="Y17" s="51" t="n">
        <v>2177.1</v>
      </c>
      <c r="Z17" s="51" t="n">
        <v>2177.1</v>
      </c>
      <c r="AA17" s="22">
        <f>SUM(O17:U17)</f>
        <v/>
      </c>
      <c r="AB17" s="22">
        <f>SUM(O17:Z17)</f>
        <v/>
      </c>
      <c r="AC17" s="51" t="n">
        <v>2177.1</v>
      </c>
      <c r="AD17" s="51" t="n">
        <v>2177.1</v>
      </c>
      <c r="AE17" s="51" t="n">
        <v>2177.1</v>
      </c>
      <c r="AF17" s="51" t="n">
        <v>2177.1</v>
      </c>
      <c r="AG17" s="51" t="n">
        <v>2177.1</v>
      </c>
      <c r="AH17" s="51" t="n">
        <v>2177.1</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347.13</v>
      </c>
      <c r="C18" s="64" t="n">
        <v>330.13</v>
      </c>
      <c r="D18" s="64" t="n">
        <v>333.41</v>
      </c>
      <c r="E18" s="64" t="n">
        <v>342.51</v>
      </c>
      <c r="F18" s="64" t="n">
        <v>397.67</v>
      </c>
      <c r="G18" s="64" t="n">
        <v>473.08</v>
      </c>
      <c r="H18" s="64" t="n">
        <v>489.34</v>
      </c>
      <c r="I18" s="64" t="n">
        <v>523.3099999999999</v>
      </c>
      <c r="J18" s="64" t="n">
        <v>440.32</v>
      </c>
      <c r="K18" s="64" t="n">
        <v>418.9</v>
      </c>
      <c r="L18" s="64" t="n">
        <v>382.73</v>
      </c>
      <c r="M18" s="64" t="n">
        <v>421.5700000000001</v>
      </c>
      <c r="N18" s="22">
        <f>SUM(B18:M18)</f>
        <v/>
      </c>
      <c r="O18" s="11">
        <f>SUMIF('BK TB '!$R:$R,'BK P&amp;L'!$A18,'BK TB '!C:C)</f>
        <v/>
      </c>
      <c r="P18" s="11">
        <f>SUMIF('BK TB '!$R:$R,'BK P&amp;L'!$A18,'BK TB '!D:D)</f>
        <v/>
      </c>
      <c r="Q18" s="11">
        <f>SUMIF('BK TB '!$R:$R,'BK P&amp;L'!$A18,'BK TB '!E:E)</f>
        <v/>
      </c>
      <c r="R18" s="11">
        <f>SUMIF('BK TB '!$R:$R,'BK P&amp;L'!$A18,'BK TB '!F:F)</f>
        <v/>
      </c>
      <c r="S18" s="11">
        <f>SUMIF('BK TB '!$R:$R,'BK P&amp;L'!$A18,'BK TB '!G:G)</f>
        <v/>
      </c>
      <c r="T18" s="11">
        <f>SUMIF('BK TB '!$R:$R,'BK P&amp;L'!$A18,'BK TB '!H:H)</f>
        <v/>
      </c>
      <c r="U18" s="11">
        <f>SUMIF('BK TB '!$R:$R,'BK P&amp;L'!$A18,'BK TB '!I:I)</f>
        <v/>
      </c>
      <c r="V18" s="51" t="n">
        <v>413.76</v>
      </c>
      <c r="W18" s="51" t="n">
        <v>413.76</v>
      </c>
      <c r="X18" s="51" t="n">
        <v>413.76</v>
      </c>
      <c r="Y18" s="51" t="n">
        <v>413.76</v>
      </c>
      <c r="Z18" s="51" t="n">
        <v>413.76</v>
      </c>
      <c r="AA18" s="22">
        <f>SUM(O18:U18)</f>
        <v/>
      </c>
      <c r="AB18" s="22">
        <f>SUM(O18:Z18)</f>
        <v/>
      </c>
      <c r="AC18" s="51" t="n">
        <v>413.76</v>
      </c>
      <c r="AD18" s="51" t="n">
        <v>413.76</v>
      </c>
      <c r="AE18" s="51" t="n">
        <v>413.76</v>
      </c>
      <c r="AF18" s="51" t="n">
        <v>413.76</v>
      </c>
      <c r="AG18" s="51" t="n">
        <v>413.76</v>
      </c>
      <c r="AH18" s="51" t="n">
        <v>413.76</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59.28</v>
      </c>
      <c r="D19" s="64" t="n">
        <v>0</v>
      </c>
      <c r="E19" s="64" t="n">
        <v>105.18</v>
      </c>
      <c r="F19" s="64" t="n">
        <v>155.4</v>
      </c>
      <c r="G19" s="64" t="n">
        <v>104.69</v>
      </c>
      <c r="H19" s="64" t="n">
        <v>11.99</v>
      </c>
      <c r="I19" s="64" t="n">
        <v>0</v>
      </c>
      <c r="J19" s="64" t="n">
        <v>0</v>
      </c>
      <c r="K19" s="64" t="n">
        <v>0</v>
      </c>
      <c r="L19" s="64" t="n">
        <v>0</v>
      </c>
      <c r="M19" s="64" t="n">
        <v>401.76</v>
      </c>
      <c r="N19" s="22">
        <f>SUM(B19:M19)</f>
        <v/>
      </c>
      <c r="O19" s="11">
        <f>SUMIF('BK TB '!$R:$R,'BK P&amp;L'!$A19,'BK TB '!C:C)</f>
        <v/>
      </c>
      <c r="P19" s="11">
        <f>SUMIF('BK TB '!$R:$R,'BK P&amp;L'!$A19,'BK TB '!D:D)</f>
        <v/>
      </c>
      <c r="Q19" s="11">
        <f>SUMIF('BK TB '!$R:$R,'BK P&amp;L'!$A19,'BK TB '!E:E)</f>
        <v/>
      </c>
      <c r="R19" s="11">
        <f>SUMIF('BK TB '!$R:$R,'BK P&amp;L'!$A19,'BK TB '!F:F)</f>
        <v/>
      </c>
      <c r="S19" s="11">
        <f>SUMIF('BK TB '!$R:$R,'BK P&amp;L'!$A19,'BK TB '!G:G)</f>
        <v/>
      </c>
      <c r="T19" s="11">
        <f>SUMIF('BK TB '!$R:$R,'BK P&amp;L'!$A19,'BK TB '!H:H)</f>
        <v/>
      </c>
      <c r="U19" s="11">
        <f>SUMIF('BK TB '!$R:$R,'BK P&amp;L'!$A19,'BK TB '!I:I)</f>
        <v/>
      </c>
      <c r="V19" s="51" t="n">
        <v>50</v>
      </c>
      <c r="W19" s="51" t="n">
        <v>50</v>
      </c>
      <c r="X19" s="51" t="n">
        <v>50</v>
      </c>
      <c r="Y19" s="51" t="n">
        <v>50</v>
      </c>
      <c r="Z19" s="51" t="n">
        <v>50</v>
      </c>
      <c r="AA19" s="22">
        <f>SUM(O19:U19)</f>
        <v/>
      </c>
      <c r="AB19" s="22">
        <f>SUM(O19:Z19)</f>
        <v/>
      </c>
      <c r="AC19" s="51" t="n">
        <v>50</v>
      </c>
      <c r="AD19" s="51" t="n">
        <v>50</v>
      </c>
      <c r="AE19" s="51" t="n">
        <v>50</v>
      </c>
      <c r="AF19" s="51" t="n">
        <v>50</v>
      </c>
      <c r="AG19" s="51" t="n">
        <v>50</v>
      </c>
      <c r="AH19" s="51" t="n">
        <v>50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57</v>
      </c>
      <c r="C20" s="64" t="n">
        <v>0</v>
      </c>
      <c r="D20" s="64" t="n">
        <v>0</v>
      </c>
      <c r="E20" s="64" t="n">
        <v>0</v>
      </c>
      <c r="F20" s="64" t="n">
        <v>0</v>
      </c>
      <c r="G20" s="64" t="n">
        <v>24</v>
      </c>
      <c r="H20" s="64" t="n">
        <v>0</v>
      </c>
      <c r="I20" s="64" t="n">
        <v>33</v>
      </c>
      <c r="J20" s="64" t="n">
        <v>0</v>
      </c>
      <c r="K20" s="64" t="n">
        <v>684</v>
      </c>
      <c r="L20" s="64" t="n">
        <v>172.6</v>
      </c>
      <c r="M20" s="64" t="n">
        <v>384</v>
      </c>
      <c r="N20" s="22">
        <f>SUM(B20:M20)</f>
        <v/>
      </c>
      <c r="O20" s="11">
        <f>SUMIF('BK TB '!$R:$R,'BK P&amp;L'!$A20,'BK TB '!C:C)</f>
        <v/>
      </c>
      <c r="P20" s="11">
        <f>SUMIF('BK TB '!$R:$R,'BK P&amp;L'!$A20,'BK TB '!D:D)</f>
        <v/>
      </c>
      <c r="Q20" s="11">
        <f>SUMIF('BK TB '!$R:$R,'BK P&amp;L'!$A20,'BK TB '!E:E)</f>
        <v/>
      </c>
      <c r="R20" s="11">
        <f>SUMIF('BK TB '!$R:$R,'BK P&amp;L'!$A20,'BK TB '!F:F)</f>
        <v/>
      </c>
      <c r="S20" s="11">
        <f>SUMIF('BK TB '!$R:$R,'BK P&amp;L'!$A20,'BK TB '!G:G)</f>
        <v/>
      </c>
      <c r="T20" s="11">
        <f>SUMIF('BK TB '!$R:$R,'BK P&amp;L'!$A20,'BK TB '!H:H)</f>
        <v/>
      </c>
      <c r="U20" s="11">
        <f>SUMIF('BK TB '!$R:$R,'BK P&amp;L'!$A20,'BK TB '!I:I)</f>
        <v/>
      </c>
      <c r="V20" s="51" t="n">
        <v>0</v>
      </c>
      <c r="W20" s="51" t="n">
        <v>0</v>
      </c>
      <c r="X20" s="51" t="n">
        <v>0</v>
      </c>
      <c r="Y20" s="51" t="n">
        <v>0</v>
      </c>
      <c r="Z20" s="51" t="n">
        <v>0</v>
      </c>
      <c r="AA20" s="22">
        <f>SUM(O20:U20)</f>
        <v/>
      </c>
      <c r="AB20" s="22">
        <f>SUM(O20:Z20)</f>
        <v/>
      </c>
      <c r="AC20" s="51" t="n">
        <v>0</v>
      </c>
      <c r="AD20" s="51" t="n">
        <v>0</v>
      </c>
      <c r="AE20" s="51" t="n">
        <v>0</v>
      </c>
      <c r="AF20" s="51" t="n">
        <v>0</v>
      </c>
      <c r="AG20" s="51" t="n">
        <v>0</v>
      </c>
      <c r="AH20" s="51" t="n">
        <v>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53.68</v>
      </c>
      <c r="C21" s="64" t="n">
        <v>350.21</v>
      </c>
      <c r="D21" s="64" t="n">
        <v>17.06</v>
      </c>
      <c r="E21" s="64" t="n">
        <v>46.05</v>
      </c>
      <c r="F21" s="64" t="n">
        <v>300.11</v>
      </c>
      <c r="G21" s="64" t="n">
        <v>272.05</v>
      </c>
      <c r="H21" s="64" t="n">
        <v>224.64</v>
      </c>
      <c r="I21" s="64" t="n">
        <v>246.79</v>
      </c>
      <c r="J21" s="64" t="n">
        <v>129.2</v>
      </c>
      <c r="K21" s="64" t="n">
        <v>88.43000000000001</v>
      </c>
      <c r="L21" s="64" t="n">
        <v>342.9</v>
      </c>
      <c r="M21" s="64" t="n">
        <v>243.13</v>
      </c>
      <c r="N21" s="22">
        <f>SUM(B21:M21)</f>
        <v/>
      </c>
      <c r="O21" s="11">
        <f>SUMIF('BK TB '!$R:$R,'BK P&amp;L'!$A21,'BK TB '!C:C)</f>
        <v/>
      </c>
      <c r="P21" s="11">
        <f>SUMIF('BK TB '!$R:$R,'BK P&amp;L'!$A21,'BK TB '!D:D)</f>
        <v/>
      </c>
      <c r="Q21" s="11">
        <f>SUMIF('BK TB '!$R:$R,'BK P&amp;L'!$A21,'BK TB '!E:E)</f>
        <v/>
      </c>
      <c r="R21" s="11">
        <f>SUMIF('BK TB '!$R:$R,'BK P&amp;L'!$A21,'BK TB '!F:F)</f>
        <v/>
      </c>
      <c r="S21" s="11">
        <f>SUMIF('BK TB '!$R:$R,'BK P&amp;L'!$A21,'BK TB '!G:G)</f>
        <v/>
      </c>
      <c r="T21" s="11">
        <f>SUMIF('BK TB '!$R:$R,'BK P&amp;L'!$A21,'BK TB '!H:H)</f>
        <v/>
      </c>
      <c r="U21" s="11">
        <f>SUMIF('BK TB '!$R:$R,'BK P&amp;L'!$A21,'BK TB '!I:I)</f>
        <v/>
      </c>
      <c r="V21" s="51" t="n">
        <v>80</v>
      </c>
      <c r="W21" s="51" t="n">
        <v>80</v>
      </c>
      <c r="X21" s="51" t="n">
        <v>80</v>
      </c>
      <c r="Y21" s="51" t="n">
        <v>80</v>
      </c>
      <c r="Z21" s="51" t="n">
        <v>80</v>
      </c>
      <c r="AA21" s="22">
        <f>SUM(O21:U21)</f>
        <v/>
      </c>
      <c r="AB21" s="22">
        <f>SUM(O21:Z21)</f>
        <v/>
      </c>
      <c r="AC21" s="51" t="n">
        <v>80</v>
      </c>
      <c r="AD21" s="51" t="n">
        <v>80</v>
      </c>
      <c r="AE21" s="51" t="n">
        <v>80</v>
      </c>
      <c r="AF21" s="51" t="n">
        <v>80</v>
      </c>
      <c r="AG21" s="51" t="n">
        <v>80</v>
      </c>
      <c r="AH21" s="51" t="n">
        <v>80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3861</v>
      </c>
      <c r="K22" s="64" t="n">
        <v>0</v>
      </c>
      <c r="L22" s="64" t="n">
        <v>0</v>
      </c>
      <c r="M22" s="64" t="n">
        <v>0</v>
      </c>
      <c r="N22" s="22">
        <f>SUM(B22:M22)</f>
        <v/>
      </c>
      <c r="O22" s="11">
        <f>SUMIF('BK TB '!$R:$R,'BK P&amp;L'!$A22,'BK TB '!C:C)</f>
        <v/>
      </c>
      <c r="P22" s="11">
        <f>SUMIF('BK TB '!$R:$R,'BK P&amp;L'!$A22,'BK TB '!D:D)</f>
        <v/>
      </c>
      <c r="Q22" s="11">
        <f>SUMIF('BK TB '!$R:$R,'BK P&amp;L'!$A22,'BK TB '!E:E)</f>
        <v/>
      </c>
      <c r="R22" s="11">
        <f>SUMIF('BK TB '!$R:$R,'BK P&amp;L'!$A22,'BK TB '!F:F)</f>
        <v/>
      </c>
      <c r="S22" s="11">
        <f>SUMIF('BK TB '!$R:$R,'BK P&amp;L'!$A22,'BK TB '!G:G)</f>
        <v/>
      </c>
      <c r="T22" s="11">
        <f>SUMIF('BK TB '!$R:$R,'BK P&amp;L'!$A22,'BK TB '!H:H)</f>
        <v/>
      </c>
      <c r="U22" s="11">
        <f>SUMIF('BK TB '!$R:$R,'BK P&amp;L'!$A22,'BK TB '!I:I)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12.8</v>
      </c>
      <c r="I23" s="64" t="n">
        <v>0</v>
      </c>
      <c r="J23" s="64" t="n">
        <v>22.88</v>
      </c>
      <c r="K23" s="64" t="n">
        <v>0</v>
      </c>
      <c r="L23" s="64" t="n">
        <v>50.97</v>
      </c>
      <c r="M23" s="64" t="n">
        <v>88.44</v>
      </c>
      <c r="N23" s="22">
        <f>SUM(B23:M23)</f>
        <v/>
      </c>
      <c r="O23" s="11">
        <f>SUMIF('BK TB '!$R:$R,'BK P&amp;L'!$A23,'BK TB '!C:C)</f>
        <v/>
      </c>
      <c r="P23" s="11">
        <f>SUMIF('BK TB '!$R:$R,'BK P&amp;L'!$A23,'BK TB '!D:D)</f>
        <v/>
      </c>
      <c r="Q23" s="11">
        <f>SUMIF('BK TB '!$R:$R,'BK P&amp;L'!$A23,'BK TB '!E:E)</f>
        <v/>
      </c>
      <c r="R23" s="11">
        <f>SUMIF('BK TB '!$R:$R,'BK P&amp;L'!$A23,'BK TB '!F:F)</f>
        <v/>
      </c>
      <c r="S23" s="11">
        <f>SUMIF('BK TB '!$R:$R,'BK P&amp;L'!$A23,'BK TB '!G:G)</f>
        <v/>
      </c>
      <c r="T23" s="11">
        <f>SUMIF('BK TB '!$R:$R,'BK P&amp;L'!$A23,'BK TB '!H:H)</f>
        <v/>
      </c>
      <c r="U23" s="11">
        <f>SUMIF('BK TB '!$R:$R,'BK P&amp;L'!$A23,'BK TB '!I:I)</f>
        <v/>
      </c>
      <c r="V23" s="51" t="n">
        <v>33</v>
      </c>
      <c r="W23" s="51" t="n">
        <v>33</v>
      </c>
      <c r="X23" s="51" t="n">
        <v>33</v>
      </c>
      <c r="Y23" s="51" t="n">
        <v>33</v>
      </c>
      <c r="Z23" s="51" t="n">
        <v>33</v>
      </c>
      <c r="AA23" s="22">
        <f>SUM(O23:U23)</f>
        <v/>
      </c>
      <c r="AB23" s="22">
        <f>SUM(O23:Z23)</f>
        <v/>
      </c>
      <c r="AC23" s="51" t="n">
        <v>33</v>
      </c>
      <c r="AD23" s="51" t="n">
        <v>33</v>
      </c>
      <c r="AE23" s="51" t="n">
        <v>33</v>
      </c>
      <c r="AF23" s="51" t="n">
        <v>33</v>
      </c>
      <c r="AG23" s="51" t="n">
        <v>33</v>
      </c>
      <c r="AH23" s="51" t="n">
        <v>33</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475.44</v>
      </c>
      <c r="L24" s="64" t="n">
        <v>0</v>
      </c>
      <c r="M24" s="64" t="n">
        <v>0</v>
      </c>
      <c r="N24" s="22">
        <f>SUM(B24:M24)</f>
        <v/>
      </c>
      <c r="O24" s="11">
        <f>SUMIF('BK TB '!$R:$R,'BK P&amp;L'!$A24,'BK TB '!C:C)</f>
        <v/>
      </c>
      <c r="P24" s="11">
        <f>SUMIF('BK TB '!$R:$R,'BK P&amp;L'!$A24,'BK TB '!D:D)</f>
        <v/>
      </c>
      <c r="Q24" s="11">
        <f>SUMIF('BK TB '!$R:$R,'BK P&amp;L'!$A24,'BK TB '!E:E)</f>
        <v/>
      </c>
      <c r="R24" s="11">
        <f>SUMIF('BK TB '!$R:$R,'BK P&amp;L'!$A24,'BK TB '!F:F)</f>
        <v/>
      </c>
      <c r="S24" s="11">
        <f>SUMIF('BK TB '!$R:$R,'BK P&amp;L'!$A24,'BK TB '!G:G)</f>
        <v/>
      </c>
      <c r="T24" s="11">
        <f>SUMIF('BK TB '!$R:$R,'BK P&amp;L'!$A24,'BK TB '!H:H)</f>
        <v/>
      </c>
      <c r="U24" s="11">
        <f>SUMIF('BK TB '!$R:$R,'BK P&amp;L'!$A24,'BK TB '!I:I)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19745.57</v>
      </c>
      <c r="C25" s="65" t="n">
        <v>19496.37</v>
      </c>
      <c r="D25" s="65" t="n">
        <v>22214.65</v>
      </c>
      <c r="E25" s="65" t="n">
        <v>25290.2</v>
      </c>
      <c r="F25" s="65" t="n">
        <v>25692.01</v>
      </c>
      <c r="G25" s="65" t="n">
        <v>27229.87</v>
      </c>
      <c r="H25" s="65" t="n">
        <v>26832.04</v>
      </c>
      <c r="I25" s="65" t="n">
        <v>27070.77</v>
      </c>
      <c r="J25" s="65" t="n">
        <v>27475.83</v>
      </c>
      <c r="K25" s="65" t="n">
        <v>26487.3</v>
      </c>
      <c r="L25" s="65" t="n">
        <v>23007.22</v>
      </c>
      <c r="M25" s="65" t="n">
        <v>25733.51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1233.99</v>
      </c>
      <c r="C27" s="64" t="n">
        <v>1338.85</v>
      </c>
      <c r="D27" s="64" t="n">
        <v>1128.13</v>
      </c>
      <c r="E27" s="64" t="n">
        <v>869.38</v>
      </c>
      <c r="F27" s="64" t="n">
        <v>1023.76</v>
      </c>
      <c r="G27" s="64" t="n">
        <v>988.9300000000001</v>
      </c>
      <c r="H27" s="64" t="n">
        <v>877.88</v>
      </c>
      <c r="I27" s="64" t="n">
        <v>1121.08</v>
      </c>
      <c r="J27" s="64" t="n">
        <v>1015.23</v>
      </c>
      <c r="K27" s="64" t="n">
        <v>1080.66</v>
      </c>
      <c r="L27" s="64" t="n">
        <v>1029.29</v>
      </c>
      <c r="M27" s="64" t="n">
        <v>1043.87</v>
      </c>
      <c r="N27" s="22">
        <f>SUM(B27:M27)</f>
        <v/>
      </c>
      <c r="O27" s="11">
        <f>SUMIF('BK TB '!$R:$R,'BK P&amp;L'!$A27,'BK TB '!C:C)</f>
        <v/>
      </c>
      <c r="P27" s="11">
        <f>SUMIF('BK TB '!$R:$R,'BK P&amp;L'!$A27,'BK TB '!D:D)</f>
        <v/>
      </c>
      <c r="Q27" s="11">
        <f>SUMIF('BK TB '!$R:$R,'BK P&amp;L'!$A27,'BK TB '!E:E)</f>
        <v/>
      </c>
      <c r="R27" s="11">
        <f>SUMIF('BK TB '!$R:$R,'BK P&amp;L'!$A27,'BK TB '!F:F)</f>
        <v/>
      </c>
      <c r="S27" s="11">
        <f>SUMIF('BK TB '!$R:$R,'BK P&amp;L'!$A27,'BK TB '!G:G)</f>
        <v/>
      </c>
      <c r="T27" s="11">
        <f>SUMIF('BK TB '!$R:$R,'BK P&amp;L'!$A27,'BK TB '!H:H)</f>
        <v/>
      </c>
      <c r="U27" s="11">
        <f>SUMIF('BK TB '!$R:$R,'BK P&amp;L'!$A27,'BK TB '!I:I)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85.72</v>
      </c>
      <c r="C28" s="64" t="n">
        <v>41.48999999999999</v>
      </c>
      <c r="D28" s="64" t="n">
        <v>55.22</v>
      </c>
      <c r="E28" s="64" t="n">
        <v>133.77</v>
      </c>
      <c r="F28" s="64" t="n">
        <v>115.2</v>
      </c>
      <c r="G28" s="64" t="n">
        <v>40.97</v>
      </c>
      <c r="H28" s="64" t="n">
        <v>119.18</v>
      </c>
      <c r="I28" s="64" t="n">
        <v>0</v>
      </c>
      <c r="J28" s="64" t="n">
        <v>937.3900000000001</v>
      </c>
      <c r="K28" s="64" t="n">
        <v>75.81999999999999</v>
      </c>
      <c r="L28" s="64" t="n">
        <v>34</v>
      </c>
      <c r="M28" s="64" t="n">
        <v>44.21</v>
      </c>
      <c r="N28" s="22">
        <f>SUM(B28:M28)</f>
        <v/>
      </c>
      <c r="O28" s="11">
        <f>SUMIF('BK TB '!$R:$R,'BK P&amp;L'!$A28,'BK TB '!C:C)</f>
        <v/>
      </c>
      <c r="P28" s="11">
        <f>SUMIF('BK TB '!$R:$R,'BK P&amp;L'!$A28,'BK TB '!D:D)</f>
        <v/>
      </c>
      <c r="Q28" s="11">
        <f>SUMIF('BK TB '!$R:$R,'BK P&amp;L'!$A28,'BK TB '!E:E)</f>
        <v/>
      </c>
      <c r="R28" s="11">
        <f>SUMIF('BK TB '!$R:$R,'BK P&amp;L'!$A28,'BK TB '!F:F)</f>
        <v/>
      </c>
      <c r="S28" s="11">
        <f>SUMIF('BK TB '!$R:$R,'BK P&amp;L'!$A28,'BK TB '!G:G)</f>
        <v/>
      </c>
      <c r="T28" s="11">
        <f>SUMIF('BK TB '!$R:$R,'BK P&amp;L'!$A28,'BK TB '!H:H)</f>
        <v/>
      </c>
      <c r="U28" s="11">
        <f>SUMIF('BK TB '!$R:$R,'BK P&amp;L'!$A28,'BK TB '!I:I)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17.82</v>
      </c>
      <c r="C29" s="64" t="n">
        <v>8.99</v>
      </c>
      <c r="D29" s="64" t="n">
        <v>190.08</v>
      </c>
      <c r="E29" s="64" t="n">
        <v>3.2</v>
      </c>
      <c r="F29" s="64" t="n">
        <v>10.24</v>
      </c>
      <c r="G29" s="64" t="n">
        <v>47.9</v>
      </c>
      <c r="H29" s="64" t="n">
        <v>43.28</v>
      </c>
      <c r="I29" s="64" t="n">
        <v>42.43</v>
      </c>
      <c r="J29" s="64" t="n">
        <v>148.76</v>
      </c>
      <c r="K29" s="64" t="n">
        <v>21.97</v>
      </c>
      <c r="L29" s="64" t="n">
        <v>152.01</v>
      </c>
      <c r="M29" s="64" t="n">
        <v>29.59</v>
      </c>
      <c r="N29" s="22">
        <f>SUM(B29:M29)</f>
        <v/>
      </c>
      <c r="O29" s="11">
        <f>SUMIF('BK TB '!$R:$R,'BK P&amp;L'!$A29,'BK TB '!C:C)</f>
        <v/>
      </c>
      <c r="P29" s="11">
        <f>SUMIF('BK TB '!$R:$R,'BK P&amp;L'!$A29,'BK TB '!D:D)</f>
        <v/>
      </c>
      <c r="Q29" s="11">
        <f>SUMIF('BK TB '!$R:$R,'BK P&amp;L'!$A29,'BK TB '!E:E)</f>
        <v/>
      </c>
      <c r="R29" s="11">
        <f>SUMIF('BK TB '!$R:$R,'BK P&amp;L'!$A29,'BK TB '!F:F)</f>
        <v/>
      </c>
      <c r="S29" s="11">
        <f>SUMIF('BK TB '!$R:$R,'BK P&amp;L'!$A29,'BK TB '!G:G)</f>
        <v/>
      </c>
      <c r="T29" s="11">
        <f>SUMIF('BK TB '!$R:$R,'BK P&amp;L'!$A29,'BK TB '!H:H)</f>
        <v/>
      </c>
      <c r="U29" s="11">
        <f>SUMIF('BK TB '!$R:$R,'BK P&amp;L'!$A29,'BK TB '!I:I)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0.004160000000000001</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7.64</v>
      </c>
      <c r="C30" s="64" t="n">
        <v>23.2</v>
      </c>
      <c r="D30" s="64" t="n">
        <v>31.14</v>
      </c>
      <c r="E30" s="64" t="n">
        <v>14.94</v>
      </c>
      <c r="F30" s="64" t="n">
        <v>11.95</v>
      </c>
      <c r="G30" s="64" t="n">
        <v>23.88</v>
      </c>
      <c r="H30" s="64" t="n">
        <v>107.69</v>
      </c>
      <c r="I30" s="64" t="n">
        <v>201.64</v>
      </c>
      <c r="J30" s="64" t="n">
        <v>13.58</v>
      </c>
      <c r="K30" s="64" t="n">
        <v>61.35</v>
      </c>
      <c r="L30" s="64" t="n">
        <v>13.78</v>
      </c>
      <c r="M30" s="64" t="n">
        <v>158.03</v>
      </c>
      <c r="N30" s="22">
        <f>SUM(B30:M30)</f>
        <v/>
      </c>
      <c r="O30" s="11">
        <f>SUMIF('BK TB '!$R:$R,'BK P&amp;L'!$A30,'BK TB '!C:C)</f>
        <v/>
      </c>
      <c r="P30" s="11">
        <f>SUMIF('BK TB '!$R:$R,'BK P&amp;L'!$A30,'BK TB '!D:D)</f>
        <v/>
      </c>
      <c r="Q30" s="11">
        <f>SUMIF('BK TB '!$R:$R,'BK P&amp;L'!$A30,'BK TB '!E:E)</f>
        <v/>
      </c>
      <c r="R30" s="11">
        <f>SUMIF('BK TB '!$R:$R,'BK P&amp;L'!$A30,'BK TB '!F:F)</f>
        <v/>
      </c>
      <c r="S30" s="11">
        <f>SUMIF('BK TB '!$R:$R,'BK P&amp;L'!$A30,'BK TB '!G:G)</f>
        <v/>
      </c>
      <c r="T30" s="11">
        <f>SUMIF('BK TB '!$R:$R,'BK P&amp;L'!$A30,'BK TB '!H:H)</f>
        <v/>
      </c>
      <c r="U30" s="11">
        <f>SUMIF('BK TB '!$R:$R,'BK P&amp;L'!$A30,'BK TB '!I:I)</f>
        <v/>
      </c>
      <c r="V30" s="51" t="n">
        <v>50</v>
      </c>
      <c r="W30" s="51" t="n">
        <v>50</v>
      </c>
      <c r="X30" s="51" t="n">
        <v>50</v>
      </c>
      <c r="Y30" s="51" t="n">
        <v>50</v>
      </c>
      <c r="Z30" s="51" t="n">
        <v>50</v>
      </c>
      <c r="AA30" s="22">
        <f>SUM(O30:U30)</f>
        <v/>
      </c>
      <c r="AB30" s="22">
        <f>SUM(O30:Z30)</f>
        <v/>
      </c>
      <c r="AC30" s="51" t="n">
        <v>50</v>
      </c>
      <c r="AD30" s="51" t="n">
        <v>50</v>
      </c>
      <c r="AE30" s="51" t="n">
        <v>50</v>
      </c>
      <c r="AF30" s="51" t="n">
        <v>50</v>
      </c>
      <c r="AG30" s="51" t="n">
        <v>50</v>
      </c>
      <c r="AH30" s="51" t="n">
        <v>50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7.99</v>
      </c>
      <c r="C31" s="64" t="n">
        <v>25.96</v>
      </c>
      <c r="D31" s="64" t="n">
        <v>0</v>
      </c>
      <c r="E31" s="64" t="n">
        <v>57.87</v>
      </c>
      <c r="F31" s="64" t="n">
        <v>0</v>
      </c>
      <c r="G31" s="64" t="n">
        <v>152.18</v>
      </c>
      <c r="H31" s="64" t="n">
        <v>18.98</v>
      </c>
      <c r="I31" s="64" t="n">
        <v>40.86</v>
      </c>
      <c r="J31" s="64" t="n">
        <v>0</v>
      </c>
      <c r="K31" s="64" t="n">
        <v>337.45</v>
      </c>
      <c r="L31" s="64" t="n">
        <v>777.25</v>
      </c>
      <c r="M31" s="64" t="n">
        <v>160.58</v>
      </c>
      <c r="N31" s="22">
        <f>SUM(B31:M31)</f>
        <v/>
      </c>
      <c r="O31" s="11">
        <f>SUMIF('BK TB '!$R:$R,'BK P&amp;L'!$A31,'BK TB '!C:C)</f>
        <v/>
      </c>
      <c r="P31" s="11">
        <f>SUMIF('BK TB '!$R:$R,'BK P&amp;L'!$A31,'BK TB '!D:D)</f>
        <v/>
      </c>
      <c r="Q31" s="11">
        <f>SUMIF('BK TB '!$R:$R,'BK P&amp;L'!$A31,'BK TB '!E:E)</f>
        <v/>
      </c>
      <c r="R31" s="11">
        <f>SUMIF('BK TB '!$R:$R,'BK P&amp;L'!$A31,'BK TB '!F:F)</f>
        <v/>
      </c>
      <c r="S31" s="11">
        <f>SUMIF('BK TB '!$R:$R,'BK P&amp;L'!$A31,'BK TB '!G:G)</f>
        <v/>
      </c>
      <c r="T31" s="11">
        <f>SUMIF('BK TB '!$R:$R,'BK P&amp;L'!$A31,'BK TB '!H:H)</f>
        <v/>
      </c>
      <c r="U31" s="11">
        <f>SUMIF('BK TB '!$R:$R,'BK P&amp;L'!$A31,'BK TB '!I:I)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57.29</v>
      </c>
      <c r="C32" s="64" t="n">
        <v>0</v>
      </c>
      <c r="D32" s="64" t="n">
        <v>187.84</v>
      </c>
      <c r="E32" s="64" t="n">
        <v>89.67</v>
      </c>
      <c r="F32" s="64" t="n">
        <v>67.45999999999999</v>
      </c>
      <c r="G32" s="64" t="n">
        <v>182.26</v>
      </c>
      <c r="H32" s="64" t="n">
        <v>260.64</v>
      </c>
      <c r="I32" s="64" t="n">
        <v>87.45</v>
      </c>
      <c r="J32" s="64" t="n">
        <v>226.34</v>
      </c>
      <c r="K32" s="64" t="n">
        <v>71.45</v>
      </c>
      <c r="L32" s="64" t="n">
        <v>328.1</v>
      </c>
      <c r="M32" s="64" t="n">
        <v>161.95</v>
      </c>
      <c r="N32" s="22">
        <f>SUM(B32:M32)</f>
        <v/>
      </c>
      <c r="O32" s="11">
        <f>SUMIF('BK TB '!$R:$R,'BK P&amp;L'!$A32,'BK TB '!C:C)</f>
        <v/>
      </c>
      <c r="P32" s="11">
        <f>SUMIF('BK TB '!$R:$R,'BK P&amp;L'!$A32,'BK TB '!D:D)</f>
        <v/>
      </c>
      <c r="Q32" s="11">
        <f>SUMIF('BK TB '!$R:$R,'BK P&amp;L'!$A32,'BK TB '!E:E)</f>
        <v/>
      </c>
      <c r="R32" s="11">
        <f>SUMIF('BK TB '!$R:$R,'BK P&amp;L'!$A32,'BK TB '!F:F)</f>
        <v/>
      </c>
      <c r="S32" s="11">
        <f>SUMIF('BK TB '!$R:$R,'BK P&amp;L'!$A32,'BK TB '!G:G)</f>
        <v/>
      </c>
      <c r="T32" s="11">
        <f>SUMIF('BK TB '!$R:$R,'BK P&amp;L'!$A32,'BK TB '!H:H)</f>
        <v/>
      </c>
      <c r="U32" s="11">
        <f>SUMIF('BK TB '!$R:$R,'BK P&amp;L'!$A32,'BK TB '!I:I)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SUMIF('BK TB '!$R:$R,'BK P&amp;L'!$A33,'BK TB '!C:C)</f>
        <v/>
      </c>
      <c r="P33" s="11">
        <f>SUMIF('BK TB '!$R:$R,'BK P&amp;L'!$A33,'BK TB '!D:D)</f>
        <v/>
      </c>
      <c r="Q33" s="11">
        <f>SUMIF('BK TB '!$R:$R,'BK P&amp;L'!$A33,'BK TB '!E:E)</f>
        <v/>
      </c>
      <c r="R33" s="11">
        <f>SUMIF('BK TB '!$R:$R,'BK P&amp;L'!$A33,'BK TB '!F:F)</f>
        <v/>
      </c>
      <c r="S33" s="11">
        <f>SUMIF('BK TB '!$R:$R,'BK P&amp;L'!$A33,'BK TB '!G:G)</f>
        <v/>
      </c>
      <c r="T33" s="11">
        <f>SUMIF('BK TB '!$R:$R,'BK P&amp;L'!$A33,'BK TB '!H:H)</f>
        <v/>
      </c>
      <c r="U33" s="11">
        <f>SUMIF('BK TB '!$R:$R,'BK P&amp;L'!$A33,'BK TB '!I:I)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1410.45</v>
      </c>
      <c r="C34" s="65" t="n">
        <v>1438.49</v>
      </c>
      <c r="D34" s="65" t="n">
        <v>1592.41</v>
      </c>
      <c r="E34" s="65" t="n">
        <v>1168.83</v>
      </c>
      <c r="F34" s="65" t="n">
        <v>1228.61</v>
      </c>
      <c r="G34" s="65" t="n">
        <v>1436.12</v>
      </c>
      <c r="H34" s="65" t="n">
        <v>1427.65</v>
      </c>
      <c r="I34" s="65" t="n">
        <v>1493.46</v>
      </c>
      <c r="J34" s="65" t="n">
        <v>2341.3</v>
      </c>
      <c r="K34" s="65" t="n">
        <v>1648.7</v>
      </c>
      <c r="L34" s="65" t="n">
        <v>2334.43</v>
      </c>
      <c r="M34" s="65" t="n">
        <v>1598.23</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SUMIF('BK TB '!$R:$R,'BK P&amp;L'!$A36,'BK TB '!C:C)</f>
        <v/>
      </c>
      <c r="P36" s="11">
        <f>SUMIF('BK TB '!$R:$R,'BK P&amp;L'!$A36,'BK TB '!D:D)</f>
        <v/>
      </c>
      <c r="Q36" s="11">
        <f>SUMIF('BK TB '!$R:$R,'BK P&amp;L'!$A36,'BK TB '!E:E)</f>
        <v/>
      </c>
      <c r="R36" s="11">
        <f>SUMIF('BK TB '!$R:$R,'BK P&amp;L'!$A36,'BK TB '!F:F)</f>
        <v/>
      </c>
      <c r="S36" s="11">
        <f>SUMIF('BK TB '!$R:$R,'BK P&amp;L'!$A36,'BK TB '!G:G)</f>
        <v/>
      </c>
      <c r="T36" s="11">
        <f>SUMIF('BK TB '!$R:$R,'BK P&amp;L'!$A36,'BK TB '!H:H)</f>
        <v/>
      </c>
      <c r="U36" s="11">
        <f>SUMIF('BK TB '!$R:$R,'BK P&amp;L'!$A36,'BK TB '!I:I)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1060.38</v>
      </c>
      <c r="C37" s="64" t="n">
        <v>1060.38</v>
      </c>
      <c r="D37" s="64" t="n">
        <v>1060.38</v>
      </c>
      <c r="E37" s="64" t="n">
        <v>1060.38</v>
      </c>
      <c r="F37" s="64" t="n">
        <v>1060.38</v>
      </c>
      <c r="G37" s="64" t="n">
        <v>1060.38</v>
      </c>
      <c r="H37" s="64" t="n">
        <v>1060.38</v>
      </c>
      <c r="I37" s="64" t="n">
        <v>1060.38</v>
      </c>
      <c r="J37" s="64" t="n">
        <v>1060.38</v>
      </c>
      <c r="K37" s="64" t="n">
        <v>1060.38</v>
      </c>
      <c r="L37" s="64" t="n">
        <v>1060.38</v>
      </c>
      <c r="M37" s="64" t="n">
        <v>1060.38</v>
      </c>
      <c r="N37" s="22">
        <f>SUM(B37:M37)</f>
        <v/>
      </c>
      <c r="O37" s="11">
        <f>SUMIF('BK TB '!$R:$R,'BK P&amp;L'!$A37,'BK TB '!C:C)</f>
        <v/>
      </c>
      <c r="P37" s="11">
        <f>SUMIF('BK TB '!$R:$R,'BK P&amp;L'!$A37,'BK TB '!D:D)</f>
        <v/>
      </c>
      <c r="Q37" s="11">
        <f>SUMIF('BK TB '!$R:$R,'BK P&amp;L'!$A37,'BK TB '!E:E)</f>
        <v/>
      </c>
      <c r="R37" s="11">
        <f>SUMIF('BK TB '!$R:$R,'BK P&amp;L'!$A37,'BK TB '!F:F)</f>
        <v/>
      </c>
      <c r="S37" s="11">
        <f>SUMIF('BK TB '!$R:$R,'BK P&amp;L'!$A37,'BK TB '!G:G)</f>
        <v/>
      </c>
      <c r="T37" s="11">
        <f>SUMIF('BK TB '!$R:$R,'BK P&amp;L'!$A37,'BK TB '!H:H)</f>
        <v/>
      </c>
      <c r="U37" s="11">
        <f>SUMIF('BK TB '!$R:$R,'BK P&amp;L'!$A37,'BK TB '!I:I)</f>
        <v/>
      </c>
      <c r="V37" s="51" t="n">
        <v>1178.666666666667</v>
      </c>
      <c r="W37" s="51" t="n">
        <v>1178.666666666667</v>
      </c>
      <c r="X37" s="51" t="n">
        <v>1178.666666666667</v>
      </c>
      <c r="Y37" s="51" t="n">
        <v>1178.666666666667</v>
      </c>
      <c r="Z37" s="51" t="n">
        <v>1178.666666666667</v>
      </c>
      <c r="AA37" s="22">
        <f>SUM(O37:U37)</f>
        <v/>
      </c>
      <c r="AB37" s="22">
        <f>SUM(O37:Z37)</f>
        <v/>
      </c>
      <c r="AC37" s="51" t="n">
        <v>1178.666666666667</v>
      </c>
      <c r="AD37" s="51" t="n">
        <v>1178.666666666667</v>
      </c>
      <c r="AE37" s="51" t="n">
        <v>1178.666666666667</v>
      </c>
      <c r="AF37" s="51" t="n">
        <v>1178.666666666667</v>
      </c>
      <c r="AG37" s="51" t="n">
        <v>1178.666666666667</v>
      </c>
      <c r="AH37" s="51" t="n">
        <v>1178.666666666667</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1084.35</v>
      </c>
      <c r="C38" s="64" t="n">
        <v>1856.09</v>
      </c>
      <c r="D38" s="64" t="n">
        <v>680.11</v>
      </c>
      <c r="E38" s="64" t="n">
        <v>1041.36</v>
      </c>
      <c r="F38" s="64" t="n">
        <v>1404.7</v>
      </c>
      <c r="G38" s="64" t="n">
        <v>49.78000000000003</v>
      </c>
      <c r="H38" s="64" t="n">
        <v>566.46</v>
      </c>
      <c r="I38" s="64" t="n">
        <v>748.4400000000001</v>
      </c>
      <c r="J38" s="64" t="n">
        <v>123.63</v>
      </c>
      <c r="K38" s="64" t="n">
        <v>557.7</v>
      </c>
      <c r="L38" s="64" t="n">
        <v>914.73</v>
      </c>
      <c r="M38" s="64" t="n">
        <v>843.45</v>
      </c>
      <c r="N38" s="22">
        <f>SUM(B38:M38)</f>
        <v/>
      </c>
      <c r="O38" s="11">
        <f>SUMIF('BK TB '!$R:$R,'BK P&amp;L'!$A38,'BK TB '!C:C)</f>
        <v/>
      </c>
      <c r="P38" s="11">
        <f>SUMIF('BK TB '!$R:$R,'BK P&amp;L'!$A38,'BK TB '!D:D)</f>
        <v/>
      </c>
      <c r="Q38" s="11">
        <f>SUMIF('BK TB '!$R:$R,'BK P&amp;L'!$A38,'BK TB '!E:E)</f>
        <v/>
      </c>
      <c r="R38" s="11">
        <f>SUMIF('BK TB '!$R:$R,'BK P&amp;L'!$A38,'BK TB '!F:F)</f>
        <v/>
      </c>
      <c r="S38" s="11">
        <f>SUMIF('BK TB '!$R:$R,'BK P&amp;L'!$A38,'BK TB '!G:G)</f>
        <v/>
      </c>
      <c r="T38" s="11">
        <f>SUMIF('BK TB '!$R:$R,'BK P&amp;L'!$A38,'BK TB '!H:H)</f>
        <v/>
      </c>
      <c r="U38" s="11">
        <f>SUMIF('BK TB '!$R:$R,'BK P&amp;L'!$A38,'BK TB '!I:I)</f>
        <v/>
      </c>
      <c r="V38" s="51" t="n">
        <v>808</v>
      </c>
      <c r="W38" s="51" t="n">
        <v>808</v>
      </c>
      <c r="X38" s="51" t="n">
        <v>808</v>
      </c>
      <c r="Y38" s="51" t="n">
        <v>808</v>
      </c>
      <c r="Z38" s="51" t="n">
        <v>808</v>
      </c>
      <c r="AA38" s="22">
        <f>SUM(O38:U38)</f>
        <v/>
      </c>
      <c r="AB38" s="22">
        <f>SUM(O38:Z38)</f>
        <v/>
      </c>
      <c r="AC38" s="51" t="n">
        <v>808</v>
      </c>
      <c r="AD38" s="51" t="n">
        <v>808</v>
      </c>
      <c r="AE38" s="51" t="n">
        <v>808</v>
      </c>
      <c r="AF38" s="51" t="n">
        <v>808</v>
      </c>
      <c r="AG38" s="51" t="n">
        <v>808</v>
      </c>
      <c r="AH38" s="51" t="n">
        <v>808</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1970.4</v>
      </c>
      <c r="C39" s="64" t="n">
        <v>4574.36</v>
      </c>
      <c r="D39" s="64" t="n">
        <v>3343.43</v>
      </c>
      <c r="E39" s="64" t="n">
        <v>2248.52</v>
      </c>
      <c r="F39" s="64" t="n">
        <v>1000.26</v>
      </c>
      <c r="G39" s="64" t="n">
        <v>36.5</v>
      </c>
      <c r="H39" s="64" t="n">
        <v>1663.64</v>
      </c>
      <c r="I39" s="64" t="n">
        <v>470.86</v>
      </c>
      <c r="J39" s="64" t="n">
        <v>14.64</v>
      </c>
      <c r="K39" s="64" t="n">
        <v>856.8200000000001</v>
      </c>
      <c r="L39" s="64" t="n">
        <v>36</v>
      </c>
      <c r="M39" s="64" t="n">
        <v>171.36</v>
      </c>
      <c r="N39" s="22">
        <f>SUM(B39:M39)</f>
        <v/>
      </c>
      <c r="O39" s="11">
        <f>SUMIF('BK TB '!$R:$R,'BK P&amp;L'!$A39,'BK TB '!C:C)</f>
        <v/>
      </c>
      <c r="P39" s="11">
        <f>SUMIF('BK TB '!$R:$R,'BK P&amp;L'!$A39,'BK TB '!D:D)</f>
        <v/>
      </c>
      <c r="Q39" s="11">
        <f>SUMIF('BK TB '!$R:$R,'BK P&amp;L'!$A39,'BK TB '!E:E)</f>
        <v/>
      </c>
      <c r="R39" s="11">
        <f>SUMIF('BK TB '!$R:$R,'BK P&amp;L'!$A39,'BK TB '!F:F)</f>
        <v/>
      </c>
      <c r="S39" s="11">
        <f>SUMIF('BK TB '!$R:$R,'BK P&amp;L'!$A39,'BK TB '!G:G)</f>
        <v/>
      </c>
      <c r="T39" s="11">
        <f>SUMIF('BK TB '!$R:$R,'BK P&amp;L'!$A39,'BK TB '!H:H)</f>
        <v/>
      </c>
      <c r="U39" s="11">
        <f>SUMIF('BK TB '!$R:$R,'BK P&amp;L'!$A39,'BK TB '!I:I)</f>
        <v/>
      </c>
      <c r="V39" s="51" t="n">
        <v>4000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188.6</v>
      </c>
      <c r="C40" s="64" t="n">
        <v>249.73</v>
      </c>
      <c r="D40" s="64" t="n">
        <v>292.16</v>
      </c>
      <c r="E40" s="64" t="n">
        <v>49.57</v>
      </c>
      <c r="F40" s="64" t="n">
        <v>542.98</v>
      </c>
      <c r="G40" s="64" t="n">
        <v>335.03</v>
      </c>
      <c r="H40" s="64" t="n">
        <v>284.16</v>
      </c>
      <c r="I40" s="64" t="n">
        <v>299.86</v>
      </c>
      <c r="J40" s="64" t="n">
        <v>559.89</v>
      </c>
      <c r="K40" s="64" t="n">
        <v>291.24</v>
      </c>
      <c r="L40" s="64" t="n">
        <v>101.59</v>
      </c>
      <c r="M40" s="64" t="n">
        <v>113.21</v>
      </c>
      <c r="N40" s="22">
        <f>SUM(B40:M40)</f>
        <v/>
      </c>
      <c r="O40" s="11">
        <f>SUMIF('BK TB '!$R:$R,'BK P&amp;L'!$A40,'BK TB '!C:C)</f>
        <v/>
      </c>
      <c r="P40" s="11">
        <f>SUMIF('BK TB '!$R:$R,'BK P&amp;L'!$A40,'BK TB '!D:D)</f>
        <v/>
      </c>
      <c r="Q40" s="11">
        <f>SUMIF('BK TB '!$R:$R,'BK P&amp;L'!$A40,'BK TB '!E:E)</f>
        <v/>
      </c>
      <c r="R40" s="11">
        <f>SUMIF('BK TB '!$R:$R,'BK P&amp;L'!$A40,'BK TB '!F:F)</f>
        <v/>
      </c>
      <c r="S40" s="11">
        <f>SUMIF('BK TB '!$R:$R,'BK P&amp;L'!$A40,'BK TB '!G:G)</f>
        <v/>
      </c>
      <c r="T40" s="11">
        <f>SUMIF('BK TB '!$R:$R,'BK P&amp;L'!$A40,'BK TB '!H:H)</f>
        <v/>
      </c>
      <c r="U40" s="11">
        <f>SUMIF('BK TB '!$R:$R,'BK P&amp;L'!$A40,'BK TB '!I:I)</f>
        <v/>
      </c>
      <c r="V40" s="51" t="n">
        <v>310</v>
      </c>
      <c r="W40" s="51" t="n">
        <v>310</v>
      </c>
      <c r="X40" s="51" t="n">
        <v>310</v>
      </c>
      <c r="Y40" s="51" t="n">
        <v>310</v>
      </c>
      <c r="Z40" s="51" t="n">
        <v>310</v>
      </c>
      <c r="AA40" s="22">
        <f>SUM(O40:U40)</f>
        <v/>
      </c>
      <c r="AB40" s="22">
        <f>SUM(O40:Z40)</f>
        <v/>
      </c>
      <c r="AC40" s="51" t="n">
        <v>310</v>
      </c>
      <c r="AD40" s="51" t="n">
        <v>310</v>
      </c>
      <c r="AE40" s="51" t="n">
        <v>310</v>
      </c>
      <c r="AF40" s="51" t="n">
        <v>310</v>
      </c>
      <c r="AG40" s="51" t="n">
        <v>310</v>
      </c>
      <c r="AH40" s="51" t="n">
        <v>310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332.71</v>
      </c>
      <c r="C41" s="64" t="n">
        <v>364.75</v>
      </c>
      <c r="D41" s="64" t="n">
        <v>380.11</v>
      </c>
      <c r="E41" s="64" t="n">
        <v>561.51</v>
      </c>
      <c r="F41" s="64" t="n">
        <v>426.52</v>
      </c>
      <c r="G41" s="64" t="n">
        <v>400.96</v>
      </c>
      <c r="H41" s="64" t="n">
        <v>339.75</v>
      </c>
      <c r="I41" s="64" t="n">
        <v>354.05</v>
      </c>
      <c r="J41" s="64" t="n">
        <v>630.6600000000001</v>
      </c>
      <c r="K41" s="64" t="n">
        <v>354.05</v>
      </c>
      <c r="L41" s="64" t="n">
        <v>404.45</v>
      </c>
      <c r="M41" s="64" t="n">
        <v>415.26</v>
      </c>
      <c r="N41" s="22">
        <f>SUM(B41:M41)</f>
        <v/>
      </c>
      <c r="O41" s="11">
        <f>SUMIF('BK TB '!$R:$R,'BK P&amp;L'!$A41,'BK TB '!C:C)</f>
        <v/>
      </c>
      <c r="P41" s="11">
        <f>SUMIF('BK TB '!$R:$R,'BK P&amp;L'!$A41,'BK TB '!D:D)</f>
        <v/>
      </c>
      <c r="Q41" s="11">
        <f>SUMIF('BK TB '!$R:$R,'BK P&amp;L'!$A41,'BK TB '!E:E)</f>
        <v/>
      </c>
      <c r="R41" s="11">
        <f>SUMIF('BK TB '!$R:$R,'BK P&amp;L'!$A41,'BK TB '!F:F)</f>
        <v/>
      </c>
      <c r="S41" s="11">
        <f>SUMIF('BK TB '!$R:$R,'BK P&amp;L'!$A41,'BK TB '!G:G)</f>
        <v/>
      </c>
      <c r="T41" s="11">
        <f>SUMIF('BK TB '!$R:$R,'BK P&amp;L'!$A41,'BK TB '!H:H)</f>
        <v/>
      </c>
      <c r="U41" s="11">
        <f>SUMIF('BK TB '!$R:$R,'BK P&amp;L'!$A41,'BK TB '!I:I)</f>
        <v/>
      </c>
      <c r="V41" s="51" t="n">
        <v>385</v>
      </c>
      <c r="W41" s="51" t="n">
        <v>385</v>
      </c>
      <c r="X41" s="51" t="n">
        <v>385</v>
      </c>
      <c r="Y41" s="51" t="n">
        <v>385</v>
      </c>
      <c r="Z41" s="51" t="n">
        <v>385</v>
      </c>
      <c r="AA41" s="22">
        <f>SUM(O41:U41)</f>
        <v/>
      </c>
      <c r="AB41" s="22">
        <f>SUM(O41:Z41)</f>
        <v/>
      </c>
      <c r="AC41" s="51" t="n">
        <v>385</v>
      </c>
      <c r="AD41" s="51" t="n">
        <v>385</v>
      </c>
      <c r="AE41" s="51" t="n">
        <v>385</v>
      </c>
      <c r="AF41" s="51" t="n">
        <v>385</v>
      </c>
      <c r="AG41" s="51" t="n">
        <v>385</v>
      </c>
      <c r="AH41" s="51" t="n">
        <v>385</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52.03</v>
      </c>
      <c r="C42" s="64" t="n">
        <v>23.34</v>
      </c>
      <c r="D42" s="64" t="n">
        <v>21.74</v>
      </c>
      <c r="E42" s="64" t="n">
        <v>61.92</v>
      </c>
      <c r="F42" s="64" t="n">
        <v>81.43000000000001</v>
      </c>
      <c r="G42" s="64" t="n">
        <v>32.69</v>
      </c>
      <c r="H42" s="64" t="n">
        <v>84.15000000000001</v>
      </c>
      <c r="I42" s="64" t="n">
        <v>53.12</v>
      </c>
      <c r="J42" s="64" t="n">
        <v>75.13</v>
      </c>
      <c r="K42" s="64" t="n">
        <v>81.78999999999999</v>
      </c>
      <c r="L42" s="64" t="n">
        <v>68.56999999999999</v>
      </c>
      <c r="M42" s="64" t="n">
        <v>86.96000000000001</v>
      </c>
      <c r="N42" s="22">
        <f>SUM(B42:M42)</f>
        <v/>
      </c>
      <c r="O42" s="11">
        <f>SUMIF('BK TB '!$R:$R,'BK P&amp;L'!$A42,'BK TB '!C:C)</f>
        <v/>
      </c>
      <c r="P42" s="11">
        <f>SUMIF('BK TB '!$R:$R,'BK P&amp;L'!$A42,'BK TB '!D:D)</f>
        <v/>
      </c>
      <c r="Q42" s="11">
        <f>SUMIF('BK TB '!$R:$R,'BK P&amp;L'!$A42,'BK TB '!E:E)</f>
        <v/>
      </c>
      <c r="R42" s="11">
        <f>SUMIF('BK TB '!$R:$R,'BK P&amp;L'!$A42,'BK TB '!F:F)</f>
        <v/>
      </c>
      <c r="S42" s="11">
        <f>SUMIF('BK TB '!$R:$R,'BK P&amp;L'!$A42,'BK TB '!G:G)</f>
        <v/>
      </c>
      <c r="T42" s="11">
        <f>SUMIF('BK TB '!$R:$R,'BK P&amp;L'!$A42,'BK TB '!H:H)</f>
        <v/>
      </c>
      <c r="U42" s="11">
        <f>SUMIF('BK TB '!$R:$R,'BK P&amp;L'!$A42,'BK TB '!I:I)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SUMIF('BK TB '!$R:$R,'BK P&amp;L'!$A43,'BK TB '!C:C)</f>
        <v/>
      </c>
      <c r="P43" s="11">
        <f>SUMIF('BK TB '!$R:$R,'BK P&amp;L'!$A43,'BK TB '!D:D)</f>
        <v/>
      </c>
      <c r="Q43" s="11">
        <f>SUMIF('BK TB '!$R:$R,'BK P&amp;L'!$A43,'BK TB '!E:E)</f>
        <v/>
      </c>
      <c r="R43" s="11">
        <f>SUMIF('BK TB '!$R:$R,'BK P&amp;L'!$A43,'BK TB '!F:F)</f>
        <v/>
      </c>
      <c r="S43" s="11">
        <f>SUMIF('BK TB '!$R:$R,'BK P&amp;L'!$A43,'BK TB '!G:G)</f>
        <v/>
      </c>
      <c r="T43" s="11">
        <f>SUMIF('BK TB '!$R:$R,'BK P&amp;L'!$A43,'BK TB '!H:H)</f>
        <v/>
      </c>
      <c r="U43" s="11">
        <f>SUMIF('BK TB '!$R:$R,'BK P&amp;L'!$A43,'BK TB '!I:I)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SUMIF('BK TB '!$R:$R,'BK P&amp;L'!$A44,'BK TB '!C:C)</f>
        <v/>
      </c>
      <c r="P44" s="11">
        <f>SUMIF('BK TB '!$R:$R,'BK P&amp;L'!$A44,'BK TB '!D:D)</f>
        <v/>
      </c>
      <c r="Q44" s="11">
        <f>SUMIF('BK TB '!$R:$R,'BK P&amp;L'!$A44,'BK TB '!E:E)</f>
        <v/>
      </c>
      <c r="R44" s="11">
        <f>SUMIF('BK TB '!$R:$R,'BK P&amp;L'!$A44,'BK TB '!F:F)</f>
        <v/>
      </c>
      <c r="S44" s="11">
        <f>SUMIF('BK TB '!$R:$R,'BK P&amp;L'!$A44,'BK TB '!G:G)</f>
        <v/>
      </c>
      <c r="T44" s="11">
        <f>SUMIF('BK TB '!$R:$R,'BK P&amp;L'!$A44,'BK TB '!H:H)</f>
        <v/>
      </c>
      <c r="U44" s="11">
        <f>SUMIF('BK TB '!$R:$R,'BK P&amp;L'!$A44,'BK TB '!I:I)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14.58</v>
      </c>
      <c r="C45" s="64" t="n">
        <v>14.58</v>
      </c>
      <c r="D45" s="64" t="n">
        <v>149.79</v>
      </c>
      <c r="E45" s="64" t="n">
        <v>234.58</v>
      </c>
      <c r="F45" s="64" t="n">
        <v>1.59</v>
      </c>
      <c r="G45" s="64" t="n">
        <v>46.59</v>
      </c>
      <c r="H45" s="64" t="n">
        <v>-1.3</v>
      </c>
      <c r="I45" s="64" t="n">
        <v>45</v>
      </c>
      <c r="J45" s="64" t="n">
        <v>0</v>
      </c>
      <c r="K45" s="64" t="n">
        <v>0</v>
      </c>
      <c r="L45" s="64" t="n">
        <v>0</v>
      </c>
      <c r="M45" s="64" t="n">
        <v>0</v>
      </c>
      <c r="N45" s="22">
        <f>SUM(B45:M45)</f>
        <v/>
      </c>
      <c r="O45" s="11">
        <f>SUMIF('BK TB '!$R:$R,'BK P&amp;L'!$A45,'BK TB '!C:C)</f>
        <v/>
      </c>
      <c r="P45" s="11">
        <f>SUMIF('BK TB '!$R:$R,'BK P&amp;L'!$A45,'BK TB '!D:D)</f>
        <v/>
      </c>
      <c r="Q45" s="11">
        <f>SUMIF('BK TB '!$R:$R,'BK P&amp;L'!$A45,'BK TB '!E:E)</f>
        <v/>
      </c>
      <c r="R45" s="11">
        <f>SUMIF('BK TB '!$R:$R,'BK P&amp;L'!$A45,'BK TB '!F:F)</f>
        <v/>
      </c>
      <c r="S45" s="11">
        <f>SUMIF('BK TB '!$R:$R,'BK P&amp;L'!$A45,'BK TB '!G:G)</f>
        <v/>
      </c>
      <c r="T45" s="11">
        <f>SUMIF('BK TB '!$R:$R,'BK P&amp;L'!$A45,'BK TB '!H:H)</f>
        <v/>
      </c>
      <c r="U45" s="11">
        <f>SUMIF('BK TB '!$R:$R,'BK P&amp;L'!$A45,'BK TB '!I:I)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SUMIF('BK TB '!$R:$R,'BK P&amp;L'!$A46,'BK TB '!C:C)</f>
        <v/>
      </c>
      <c r="P46" s="11">
        <f>SUMIF('BK TB '!$R:$R,'BK P&amp;L'!$A46,'BK TB '!D:D)</f>
        <v/>
      </c>
      <c r="Q46" s="11">
        <f>SUMIF('BK TB '!$R:$R,'BK P&amp;L'!$A46,'BK TB '!E:E)</f>
        <v/>
      </c>
      <c r="R46" s="11">
        <f>SUMIF('BK TB '!$R:$R,'BK P&amp;L'!$A46,'BK TB '!F:F)</f>
        <v/>
      </c>
      <c r="S46" s="11">
        <f>SUMIF('BK TB '!$R:$R,'BK P&amp;L'!$A46,'BK TB '!G:G)</f>
        <v/>
      </c>
      <c r="T46" s="11">
        <f>SUMIF('BK TB '!$R:$R,'BK P&amp;L'!$A46,'BK TB '!H:H)</f>
        <v/>
      </c>
      <c r="U46" s="11">
        <f>SUMIF('BK TB '!$R:$R,'BK P&amp;L'!$A46,'BK TB '!I:I)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4703.050000000001</v>
      </c>
      <c r="C47" s="65" t="n">
        <v>8143.23</v>
      </c>
      <c r="D47" s="65" t="n">
        <v>5927.719999999999</v>
      </c>
      <c r="E47" s="65" t="n">
        <v>5257.84</v>
      </c>
      <c r="F47" s="65" t="n">
        <v>4517.860000000001</v>
      </c>
      <c r="G47" s="65" t="n">
        <v>1961.93</v>
      </c>
      <c r="H47" s="65" t="n">
        <v>3997.24</v>
      </c>
      <c r="I47" s="65" t="n">
        <v>3031.71</v>
      </c>
      <c r="J47" s="65" t="n">
        <v>2464.33</v>
      </c>
      <c r="K47" s="65" t="n">
        <v>3201.98</v>
      </c>
      <c r="L47" s="65" t="n">
        <v>2585.72</v>
      </c>
      <c r="M47" s="65" t="n">
        <v>2690.62</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25859.07</v>
      </c>
      <c r="C48" s="62" t="n">
        <v>29078.09</v>
      </c>
      <c r="D48" s="62" t="n">
        <v>29734.78</v>
      </c>
      <c r="E48" s="62" t="n">
        <v>31716.87</v>
      </c>
      <c r="F48" s="62" t="n">
        <v>31438.48</v>
      </c>
      <c r="G48" s="62" t="n">
        <v>30627.92</v>
      </c>
      <c r="H48" s="62" t="n">
        <v>32256.93</v>
      </c>
      <c r="I48" s="62" t="n">
        <v>31595.94</v>
      </c>
      <c r="J48" s="62" t="n">
        <v>32281.46</v>
      </c>
      <c r="K48" s="62" t="n">
        <v>31337.98</v>
      </c>
      <c r="L48" s="62" t="n">
        <v>27927.37</v>
      </c>
      <c r="M48" s="62" t="n">
        <v>30022.36</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11626.24</v>
      </c>
      <c r="C50" s="18" t="n">
        <v>7011.790000000001</v>
      </c>
      <c r="D50" s="18" t="n">
        <v>35591.5</v>
      </c>
      <c r="E50" s="18" t="n">
        <v>14332.04</v>
      </c>
      <c r="F50" s="18" t="n">
        <v>7576.710000000003</v>
      </c>
      <c r="G50" s="18" t="n">
        <v>17974.84</v>
      </c>
      <c r="H50" s="18" t="n">
        <v>24295.09999999999</v>
      </c>
      <c r="I50" s="18" t="n">
        <v>264.9799999999996</v>
      </c>
      <c r="J50" s="18" t="n">
        <v>4455.510000000002</v>
      </c>
      <c r="K50" s="18" t="n">
        <v>4503.369999999995</v>
      </c>
      <c r="L50" s="18" t="n">
        <v>9337.049999999996</v>
      </c>
      <c r="M50" s="18" t="n">
        <v>17325.98</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SUMIF('BK TB '!$R:$R,'BK P&amp;L'!$A53,'BK TB '!C:C)</f>
        <v/>
      </c>
      <c r="P53" s="11">
        <f>SUMIF('BK TB '!$R:$R,'BK P&amp;L'!$A53,'BK TB '!D:D)</f>
        <v/>
      </c>
      <c r="Q53" s="11">
        <f>SUMIF('BK TB '!$R:$R,'BK P&amp;L'!$A53,'BK TB '!E:E)</f>
        <v/>
      </c>
      <c r="R53" s="11">
        <f>SUMIF('BK TB '!$R:$R,'BK P&amp;L'!$A53,'BK TB '!F:F)</f>
        <v/>
      </c>
      <c r="S53" s="11">
        <f>SUMIF('BK TB '!$R:$R,'BK P&amp;L'!$A53,'BK TB '!G:G)</f>
        <v/>
      </c>
      <c r="T53" s="11">
        <f>SUMIF('BK TB '!$R:$R,'BK P&amp;L'!$A53,'BK TB '!H:H)</f>
        <v/>
      </c>
      <c r="U53" s="11">
        <f>SUMIF('BK TB '!$R:$R,'BK P&amp;L'!$A53,'BK TB '!I:I)</f>
        <v/>
      </c>
      <c r="V53" s="51" t="n">
        <v>0</v>
      </c>
      <c r="W53" s="51" t="n">
        <v>0</v>
      </c>
      <c r="X53" s="51" t="n">
        <v>0</v>
      </c>
      <c r="Y53" s="51" t="n">
        <v>0</v>
      </c>
      <c r="Z53" s="51" t="n">
        <v>0</v>
      </c>
      <c r="AA53" s="22">
        <f>SUM(O53:U53)</f>
        <v/>
      </c>
      <c r="AB53" s="22">
        <f>SUM(O53:Z53)</f>
        <v/>
      </c>
      <c r="AC53" s="51" t="n">
        <v>0</v>
      </c>
      <c r="AD53" s="51" t="n">
        <v>0</v>
      </c>
      <c r="AE53" s="51" t="n">
        <v>0</v>
      </c>
      <c r="AF53" s="51" t="n">
        <v>0</v>
      </c>
      <c r="AG53" s="51" t="n">
        <v>0</v>
      </c>
      <c r="AH53" s="51" t="n">
        <v>0</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SUMIF('BK TB '!$R:$R,'BK P&amp;L'!$A54,'BK TB '!C:C)</f>
        <v/>
      </c>
      <c r="P54" s="11">
        <f>SUMIF('BK TB '!$R:$R,'BK P&amp;L'!$A54,'BK TB '!D:D)</f>
        <v/>
      </c>
      <c r="Q54" s="11">
        <f>SUMIF('BK TB '!$R:$R,'BK P&amp;L'!$A54,'BK TB '!E:E)</f>
        <v/>
      </c>
      <c r="R54" s="11">
        <f>SUMIF('BK TB '!$R:$R,'BK P&amp;L'!$A54,'BK TB '!F:F)</f>
        <v/>
      </c>
      <c r="S54" s="11">
        <f>SUMIF('BK TB '!$R:$R,'BK P&amp;L'!$A54,'BK TB '!G:G)</f>
        <v/>
      </c>
      <c r="T54" s="11">
        <f>SUMIF('BK TB '!$R:$R,'BK P&amp;L'!$A54,'BK TB '!H:H)</f>
        <v/>
      </c>
      <c r="U54" s="11">
        <f>SUMIF('BK TB '!$R:$R,'BK P&amp;L'!$A54,'BK TB '!I:I)</f>
        <v/>
      </c>
      <c r="V54" s="51" t="n">
        <v>0</v>
      </c>
      <c r="W54" s="51" t="n">
        <v>0</v>
      </c>
      <c r="X54" s="51" t="n">
        <v>0</v>
      </c>
      <c r="Y54" s="51" t="n">
        <v>0</v>
      </c>
      <c r="Z54" s="51" t="n">
        <v>0</v>
      </c>
      <c r="AA54" s="22">
        <f>SUM(O54:U54)</f>
        <v/>
      </c>
      <c r="AB54" s="22">
        <f>SUM(O54:Z54)</f>
        <v/>
      </c>
      <c r="AC54" s="51" t="n">
        <v>0</v>
      </c>
      <c r="AD54" s="51" t="n">
        <v>0</v>
      </c>
      <c r="AE54" s="51" t="n">
        <v>0</v>
      </c>
      <c r="AF54" s="51" t="n">
        <v>0</v>
      </c>
      <c r="AG54" s="51" t="n">
        <v>0</v>
      </c>
      <c r="AH54" s="51" t="n">
        <v>0</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SUMIF('BK TB '!$R:$R,'BK P&amp;L'!$A55,'BK TB '!C:C)</f>
        <v/>
      </c>
      <c r="P55" s="11">
        <f>SUMIF('BK TB '!$R:$R,'BK P&amp;L'!$A55,'BK TB '!D:D)</f>
        <v/>
      </c>
      <c r="Q55" s="11">
        <f>SUMIF('BK TB '!$R:$R,'BK P&amp;L'!$A55,'BK TB '!E:E)</f>
        <v/>
      </c>
      <c r="R55" s="11">
        <f>SUMIF('BK TB '!$R:$R,'BK P&amp;L'!$A55,'BK TB '!F:F)</f>
        <v/>
      </c>
      <c r="S55" s="11">
        <f>SUMIF('BK TB '!$R:$R,'BK P&amp;L'!$A55,'BK TB '!G:G)</f>
        <v/>
      </c>
      <c r="T55" s="11">
        <f>SUMIF('BK TB '!$R:$R,'BK P&amp;L'!$A55,'BK TB '!H:H)</f>
        <v/>
      </c>
      <c r="U55" s="11">
        <f>SUMIF('BK TB '!$R:$R,'BK P&amp;L'!$A55,'BK TB '!I:I)</f>
        <v/>
      </c>
      <c r="V55" s="51" t="n">
        <v>0</v>
      </c>
      <c r="W55" s="51" t="n">
        <v>0</v>
      </c>
      <c r="X55" s="51" t="n">
        <v>0</v>
      </c>
      <c r="Y55" s="51" t="n">
        <v>0</v>
      </c>
      <c r="Z55" s="51" t="n">
        <v>0</v>
      </c>
      <c r="AA55" s="22">
        <f>SUM(O55:U55)</f>
        <v/>
      </c>
      <c r="AB55" s="22">
        <f>SUM(O55:Z55)</f>
        <v/>
      </c>
      <c r="AC55" s="51" t="n">
        <v>0</v>
      </c>
      <c r="AD55" s="51" t="n">
        <v>0</v>
      </c>
      <c r="AE55" s="51" t="n">
        <v>0</v>
      </c>
      <c r="AF55" s="51" t="n">
        <v>0</v>
      </c>
      <c r="AG55" s="51" t="n">
        <v>0</v>
      </c>
      <c r="AH55" s="51" t="n">
        <v>0</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SUMIF('BK TB '!$R:$R,'BK P&amp;L'!$A56,'BK TB '!C:C)</f>
        <v/>
      </c>
      <c r="P56" s="11">
        <f>SUMIF('BK TB '!$R:$R,'BK P&amp;L'!$A56,'BK TB '!D:D)</f>
        <v/>
      </c>
      <c r="Q56" s="11">
        <f>SUMIF('BK TB '!$R:$R,'BK P&amp;L'!$A56,'BK TB '!E:E)</f>
        <v/>
      </c>
      <c r="R56" s="11">
        <f>SUMIF('BK TB '!$R:$R,'BK P&amp;L'!$A56,'BK TB '!F:F)</f>
        <v/>
      </c>
      <c r="S56" s="11">
        <f>SUMIF('BK TB '!$R:$R,'BK P&amp;L'!$A56,'BK TB '!G:G)</f>
        <v/>
      </c>
      <c r="T56" s="11">
        <f>SUMIF('BK TB '!$R:$R,'BK P&amp;L'!$A56,'BK TB '!H:H)</f>
        <v/>
      </c>
      <c r="U56" s="11">
        <f>SUMIF('BK TB '!$R:$R,'BK P&amp;L'!$A56,'BK TB '!I:I)</f>
        <v/>
      </c>
      <c r="V56" s="51" t="n">
        <v>0</v>
      </c>
      <c r="W56" s="51" t="n">
        <v>0</v>
      </c>
      <c r="X56" s="51" t="n">
        <v>0</v>
      </c>
      <c r="Y56" s="51" t="n">
        <v>0</v>
      </c>
      <c r="Z56" s="51" t="n">
        <v>0</v>
      </c>
      <c r="AA56" s="22">
        <f>SUM(O56:U56)</f>
        <v/>
      </c>
      <c r="AB56" s="22">
        <f>SUM(O56:Z56)</f>
        <v/>
      </c>
      <c r="AC56" s="51" t="n">
        <v>0</v>
      </c>
      <c r="AD56" s="51" t="n">
        <v>0</v>
      </c>
      <c r="AE56" s="51" t="n">
        <v>0</v>
      </c>
      <c r="AF56" s="51" t="n">
        <v>0</v>
      </c>
      <c r="AG56" s="51" t="n">
        <v>0</v>
      </c>
      <c r="AH56" s="51" t="n">
        <v>0</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SUMIF('BK TB '!$R:$R,'BK P&amp;L'!$A57,'BK TB '!C:C)</f>
        <v/>
      </c>
      <c r="P57" s="11">
        <f>SUMIF('BK TB '!$R:$R,'BK P&amp;L'!$A57,'BK TB '!D:D)</f>
        <v/>
      </c>
      <c r="Q57" s="11">
        <f>SUMIF('BK TB '!$R:$R,'BK P&amp;L'!$A57,'BK TB '!E:E)</f>
        <v/>
      </c>
      <c r="R57" s="11">
        <f>SUMIF('BK TB '!$R:$R,'BK P&amp;L'!$A57,'BK TB '!F:F)</f>
        <v/>
      </c>
      <c r="S57" s="11">
        <f>SUMIF('BK TB '!$R:$R,'BK P&amp;L'!$A57,'BK TB '!G:G)</f>
        <v/>
      </c>
      <c r="T57" s="11">
        <f>SUMIF('BK TB '!$R:$R,'BK P&amp;L'!$A57,'BK TB '!H:H)</f>
        <v/>
      </c>
      <c r="U57" s="11">
        <f>SUMIF('BK TB '!$R:$R,'BK P&amp;L'!$A57,'BK TB '!I:I)</f>
        <v/>
      </c>
      <c r="V57" s="51" t="n">
        <v>0</v>
      </c>
      <c r="W57" s="51" t="n">
        <v>0</v>
      </c>
      <c r="X57" s="51" t="n">
        <v>0</v>
      </c>
      <c r="Y57" s="51" t="n">
        <v>0</v>
      </c>
      <c r="Z57" s="51">
        <f>30*8</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SUMIF('BK TB '!$R:$R,'BK P&amp;L'!$A58,'BK TB '!C:C)</f>
        <v/>
      </c>
      <c r="P58" s="11">
        <f>SUMIF('BK TB '!$R:$R,'BK P&amp;L'!$A58,'BK TB '!D:D)</f>
        <v/>
      </c>
      <c r="Q58" s="11">
        <f>SUMIF('BK TB '!$R:$R,'BK P&amp;L'!$A58,'BK TB '!E:E)</f>
        <v/>
      </c>
      <c r="R58" s="11">
        <f>SUMIF('BK TB '!$R:$R,'BK P&amp;L'!$A58,'BK TB '!F:F)</f>
        <v/>
      </c>
      <c r="S58" s="11">
        <f>SUMIF('BK TB '!$R:$R,'BK P&amp;L'!$A58,'BK TB '!G:G)</f>
        <v/>
      </c>
      <c r="T58" s="11">
        <f>SUMIF('BK TB '!$R:$R,'BK P&amp;L'!$A58,'BK TB '!H:H)</f>
        <v/>
      </c>
      <c r="U58" s="11">
        <f>SUMIF('BK TB '!$R:$R,'BK P&amp;L'!$A58,'BK TB '!I:I)</f>
        <v/>
      </c>
      <c r="V58" s="51" t="n">
        <v>0</v>
      </c>
      <c r="W58" s="51" t="n">
        <v>0</v>
      </c>
      <c r="X58" s="51" t="n">
        <v>0</v>
      </c>
      <c r="Y58" s="51" t="n">
        <v>0</v>
      </c>
      <c r="Z58" s="51" t="n">
        <v>0</v>
      </c>
      <c r="AA58" s="22">
        <f>SUM(O58:U58)</f>
        <v/>
      </c>
      <c r="AB58" s="22">
        <f>SUM(O58:Z58)</f>
        <v/>
      </c>
      <c r="AC58" s="51" t="n">
        <v>0</v>
      </c>
      <c r="AD58" s="51" t="n">
        <v>0</v>
      </c>
      <c r="AE58" s="51" t="n">
        <v>0</v>
      </c>
      <c r="AF58" s="51" t="n">
        <v>0</v>
      </c>
      <c r="AG58" s="51" t="n">
        <v>0</v>
      </c>
      <c r="AH58" s="51" t="n">
        <v>0</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345.38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SUMIF('BK TB '!$R:$R,'BK P&amp;L'!$A59,'BK TB '!C:C)</f>
        <v/>
      </c>
      <c r="P59" s="11">
        <f>SUMIF('BK TB '!$R:$R,'BK P&amp;L'!$A59,'BK TB '!D:D)</f>
        <v/>
      </c>
      <c r="Q59" s="11">
        <f>SUMIF('BK TB '!$R:$R,'BK P&amp;L'!$A59,'BK TB '!E:E)</f>
        <v/>
      </c>
      <c r="R59" s="11">
        <f>SUMIF('BK TB '!$R:$R,'BK P&amp;L'!$A59,'BK TB '!F:F)</f>
        <v/>
      </c>
      <c r="S59" s="11">
        <f>SUMIF('BK TB '!$R:$R,'BK P&amp;L'!$A59,'BK TB '!G:G)</f>
        <v/>
      </c>
      <c r="T59" s="11">
        <f>SUMIF('BK TB '!$R:$R,'BK P&amp;L'!$A59,'BK TB '!H:H)</f>
        <v/>
      </c>
      <c r="U59" s="11">
        <f>SUMIF('BK TB '!$R:$R,'BK P&amp;L'!$A59,'BK TB '!I:I)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2.4</v>
      </c>
      <c r="C60" s="64" t="n">
        <v>1.2</v>
      </c>
      <c r="D60" s="64" t="n">
        <v>1.2</v>
      </c>
      <c r="E60" s="64" t="n">
        <v>3</v>
      </c>
      <c r="F60" s="64" t="n">
        <v>1.8</v>
      </c>
      <c r="G60" s="64" t="n">
        <v>1.8</v>
      </c>
      <c r="H60" s="64" t="n">
        <v>2.4</v>
      </c>
      <c r="I60" s="64" t="n">
        <v>0.6</v>
      </c>
      <c r="J60" s="64" t="n">
        <v>1.8</v>
      </c>
      <c r="K60" s="64" t="n">
        <v>68.8</v>
      </c>
      <c r="L60" s="64" t="n">
        <v>3.6</v>
      </c>
      <c r="M60" s="64" t="n">
        <v>2.4</v>
      </c>
      <c r="N60" s="22">
        <f>SUM(B60:M60)</f>
        <v/>
      </c>
      <c r="O60" s="11">
        <f>SUMIF('BK TB '!$R:$R,'BK P&amp;L'!$A60,'BK TB '!C:C)</f>
        <v/>
      </c>
      <c r="P60" s="11">
        <f>SUMIF('BK TB '!$R:$R,'BK P&amp;L'!$A60,'BK TB '!D:D)</f>
        <v/>
      </c>
      <c r="Q60" s="11">
        <f>SUMIF('BK TB '!$R:$R,'BK P&amp;L'!$A60,'BK TB '!E:E)</f>
        <v/>
      </c>
      <c r="R60" s="11">
        <f>SUMIF('BK TB '!$R:$R,'BK P&amp;L'!$A60,'BK TB '!F:F)</f>
        <v/>
      </c>
      <c r="S60" s="11">
        <f>SUMIF('BK TB '!$R:$R,'BK P&amp;L'!$A60,'BK TB '!G:G)</f>
        <v/>
      </c>
      <c r="T60" s="11">
        <f>SUMIF('BK TB '!$R:$R,'BK P&amp;L'!$A60,'BK TB '!H:H)</f>
        <v/>
      </c>
      <c r="U60" s="11">
        <f>SUMIF('BK TB '!$R:$R,'BK P&amp;L'!$A60,'BK TB '!I:I)</f>
        <v/>
      </c>
      <c r="V60" s="51" t="n">
        <v>0</v>
      </c>
      <c r="W60" s="51" t="n">
        <v>0</v>
      </c>
      <c r="X60" s="51" t="n">
        <v>0</v>
      </c>
      <c r="Y60" s="51" t="n">
        <v>0</v>
      </c>
      <c r="Z60" s="51" t="n">
        <v>0</v>
      </c>
      <c r="AA60" s="22">
        <f>SUM(O60:U60)</f>
        <v/>
      </c>
      <c r="AB60" s="22">
        <f>SUM(O60:Z60)</f>
        <v/>
      </c>
      <c r="AC60" s="51" t="n">
        <v>0</v>
      </c>
      <c r="AD60" s="51" t="n">
        <v>0</v>
      </c>
      <c r="AE60" s="51" t="n">
        <v>0</v>
      </c>
      <c r="AF60" s="51" t="n">
        <v>0</v>
      </c>
      <c r="AG60" s="51" t="n">
        <v>0</v>
      </c>
      <c r="AH60" s="51" t="n">
        <v>0</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28.97</v>
      </c>
      <c r="G61" s="64" t="n">
        <v>0</v>
      </c>
      <c r="H61" s="64" t="n">
        <v>50.14</v>
      </c>
      <c r="I61" s="64" t="n">
        <v>0</v>
      </c>
      <c r="J61" s="64" t="n">
        <v>0</v>
      </c>
      <c r="K61" s="64" t="n">
        <v>25.85</v>
      </c>
      <c r="L61" s="64" t="n">
        <v>26.84</v>
      </c>
      <c r="M61" s="64" t="n">
        <v>79.79999999999998</v>
      </c>
      <c r="N61" s="22">
        <f>SUM(B61:M61)</f>
        <v/>
      </c>
      <c r="O61" s="11">
        <f>SUMIF('BK TB '!$R:$R,'BK P&amp;L'!$A61,'BK TB '!C:C)</f>
        <v/>
      </c>
      <c r="P61" s="11">
        <f>SUMIF('BK TB '!$R:$R,'BK P&amp;L'!$A61,'BK TB '!D:D)</f>
        <v/>
      </c>
      <c r="Q61" s="11">
        <f>SUMIF('BK TB '!$R:$R,'BK P&amp;L'!$A61,'BK TB '!E:E)</f>
        <v/>
      </c>
      <c r="R61" s="11">
        <f>SUMIF('BK TB '!$R:$R,'BK P&amp;L'!$A61,'BK TB '!F:F)</f>
        <v/>
      </c>
      <c r="S61" s="11">
        <f>SUMIF('BK TB '!$R:$R,'BK P&amp;L'!$A61,'BK TB '!G:G)</f>
        <v/>
      </c>
      <c r="T61" s="11">
        <f>SUMIF('BK TB '!$R:$R,'BK P&amp;L'!$A61,'BK TB '!H:H)</f>
        <v/>
      </c>
      <c r="U61" s="11">
        <f>SUMIF('BK TB '!$R:$R,'BK P&amp;L'!$A61,'BK TB '!I:I)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104</v>
      </c>
      <c r="D62" s="64" t="n">
        <v>36</v>
      </c>
      <c r="E62" s="64" t="n">
        <v>77.34</v>
      </c>
      <c r="F62" s="64" t="n">
        <v>0</v>
      </c>
      <c r="G62" s="64" t="n">
        <v>169</v>
      </c>
      <c r="H62" s="64" t="n">
        <v>22</v>
      </c>
      <c r="I62" s="64" t="n">
        <v>0</v>
      </c>
      <c r="J62" s="64" t="n">
        <v>0</v>
      </c>
      <c r="K62" s="64" t="n">
        <v>150</v>
      </c>
      <c r="L62" s="64" t="n">
        <v>0</v>
      </c>
      <c r="M62" s="64" t="n">
        <v>0</v>
      </c>
      <c r="N62" s="22">
        <f>SUM(B62:M62)</f>
        <v/>
      </c>
      <c r="O62" s="11">
        <f>SUMIF('BK TB '!$R:$R,'BK P&amp;L'!$A62,'BK TB '!C:C)</f>
        <v/>
      </c>
      <c r="P62" s="11">
        <f>SUMIF('BK TB '!$R:$R,'BK P&amp;L'!$A62,'BK TB '!D:D)</f>
        <v/>
      </c>
      <c r="Q62" s="11">
        <f>SUMIF('BK TB '!$R:$R,'BK P&amp;L'!$A62,'BK TB '!E:E)</f>
        <v/>
      </c>
      <c r="R62" s="11">
        <f>SUMIF('BK TB '!$R:$R,'BK P&amp;L'!$A62,'BK TB '!F:F)</f>
        <v/>
      </c>
      <c r="S62" s="11">
        <f>SUMIF('BK TB '!$R:$R,'BK P&amp;L'!$A62,'BK TB '!G:G)</f>
        <v/>
      </c>
      <c r="T62" s="11">
        <f>SUMIF('BK TB '!$R:$R,'BK P&amp;L'!$A62,'BK TB '!H:H)</f>
        <v/>
      </c>
      <c r="U62" s="11">
        <f>SUMIF('BK TB '!$R:$R,'BK P&amp;L'!$A62,'BK TB '!I:I)</f>
        <v/>
      </c>
      <c r="V62" s="51" t="n">
        <v>0</v>
      </c>
      <c r="W62" s="51" t="n">
        <v>0</v>
      </c>
      <c r="X62" s="51" t="n">
        <v>0</v>
      </c>
      <c r="Y62" s="51" t="n">
        <v>0</v>
      </c>
      <c r="Z62" s="51" t="n">
        <v>0</v>
      </c>
      <c r="AA62" s="22">
        <f>SUM(O62:U62)</f>
        <v/>
      </c>
      <c r="AB62" s="22">
        <f>SUM(O62:Z62)</f>
        <v/>
      </c>
      <c r="AC62" s="51" t="n">
        <v>0</v>
      </c>
      <c r="AD62" s="51" t="n">
        <v>0</v>
      </c>
      <c r="AE62" s="51" t="n">
        <v>0</v>
      </c>
      <c r="AF62" s="51" t="n">
        <v>0</v>
      </c>
      <c r="AG62" s="51" t="n">
        <v>0</v>
      </c>
      <c r="AH62" s="51" t="n">
        <v>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SUMIF('BK TB '!$R:$R,'BK P&amp;L'!$A63,'BK TB '!C:C)</f>
        <v/>
      </c>
      <c r="P63" s="11">
        <f>SUMIF('BK TB '!$R:$R,'BK P&amp;L'!$A63,'BK TB '!D:D)</f>
        <v/>
      </c>
      <c r="Q63" s="11">
        <f>SUMIF('BK TB '!$R:$R,'BK P&amp;L'!$A63,'BK TB '!E:E)</f>
        <v/>
      </c>
      <c r="R63" s="11">
        <f>SUMIF('BK TB '!$R:$R,'BK P&amp;L'!$A63,'BK TB '!F:F)</f>
        <v/>
      </c>
      <c r="S63" s="11">
        <f>SUMIF('BK TB '!$R:$R,'BK P&amp;L'!$A63,'BK TB '!G:G)</f>
        <v/>
      </c>
      <c r="T63" s="11">
        <f>SUMIF('BK TB '!$R:$R,'BK P&amp;L'!$A63,'BK TB '!H:H)</f>
        <v/>
      </c>
      <c r="U63" s="11">
        <f>SUMIF('BK TB '!$R:$R,'BK P&amp;L'!$A63,'BK TB '!I:I)</f>
        <v/>
      </c>
      <c r="V63" s="51" t="n">
        <v>0</v>
      </c>
      <c r="W63" s="51" t="n">
        <v>0</v>
      </c>
      <c r="X63" s="51" t="n">
        <v>0</v>
      </c>
      <c r="Y63" s="51" t="n">
        <v>0</v>
      </c>
      <c r="Z63" s="51" t="n">
        <v>0</v>
      </c>
      <c r="AA63" s="22">
        <f>SUM(O63:U63)</f>
        <v/>
      </c>
      <c r="AB63" s="22">
        <f>SUM(O63:Z63)</f>
        <v/>
      </c>
      <c r="AC63" s="51" t="n">
        <v>0</v>
      </c>
      <c r="AD63" s="51" t="n">
        <v>0</v>
      </c>
      <c r="AE63" s="51" t="n">
        <v>0</v>
      </c>
      <c r="AF63" s="51" t="n">
        <v>0</v>
      </c>
      <c r="AG63" s="51" t="n">
        <v>0</v>
      </c>
      <c r="AH63" s="51" t="n">
        <v>0</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SUMIF('BK TB '!$R:$R,'BK P&amp;L'!$A64,'BK TB '!C:C)</f>
        <v/>
      </c>
      <c r="P64" s="11">
        <f>SUMIF('BK TB '!$R:$R,'BK P&amp;L'!$A64,'BK TB '!D:D)</f>
        <v/>
      </c>
      <c r="Q64" s="11">
        <f>SUMIF('BK TB '!$R:$R,'BK P&amp;L'!$A64,'BK TB '!E:E)</f>
        <v/>
      </c>
      <c r="R64" s="11">
        <f>SUMIF('BK TB '!$R:$R,'BK P&amp;L'!$A64,'BK TB '!F:F)</f>
        <v/>
      </c>
      <c r="S64" s="11">
        <f>SUMIF('BK TB '!$R:$R,'BK P&amp;L'!$A64,'BK TB '!G:G)</f>
        <v/>
      </c>
      <c r="T64" s="11">
        <f>SUMIF('BK TB '!$R:$R,'BK P&amp;L'!$A64,'BK TB '!H:H)</f>
        <v/>
      </c>
      <c r="U64" s="11">
        <f>SUMIF('BK TB '!$R:$R,'BK P&amp;L'!$A64,'BK TB '!I:I)</f>
        <v/>
      </c>
      <c r="V64" s="51" t="n">
        <v>0</v>
      </c>
      <c r="W64" s="51" t="n">
        <v>0</v>
      </c>
      <c r="X64" s="51" t="n">
        <v>0</v>
      </c>
      <c r="Y64" s="51" t="n">
        <v>0</v>
      </c>
      <c r="Z64" s="51" t="n">
        <v>0</v>
      </c>
      <c r="AA64" s="22">
        <f>SUM(O64:U64)</f>
        <v/>
      </c>
      <c r="AB64" s="22">
        <f>SUM(O64:Z64)</f>
        <v/>
      </c>
      <c r="AC64" s="51" t="n">
        <v>0</v>
      </c>
      <c r="AD64" s="51" t="n">
        <v>0</v>
      </c>
      <c r="AE64" s="51" t="n">
        <v>0</v>
      </c>
      <c r="AF64" s="51" t="n">
        <v>0</v>
      </c>
      <c r="AG64" s="51" t="n">
        <v>0</v>
      </c>
      <c r="AH64" s="51" t="n">
        <v>0</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SUMIF('BK TB '!$R:$R,'BK P&amp;L'!$A65,'BK TB '!C:C)</f>
        <v/>
      </c>
      <c r="P65" s="11">
        <f>SUMIF('BK TB '!$R:$R,'BK P&amp;L'!$A65,'BK TB '!D:D)</f>
        <v/>
      </c>
      <c r="Q65" s="11">
        <f>SUMIF('BK TB '!$R:$R,'BK P&amp;L'!$A65,'BK TB '!E:E)</f>
        <v/>
      </c>
      <c r="R65" s="11">
        <f>SUMIF('BK TB '!$R:$R,'BK P&amp;L'!$A65,'BK TB '!F:F)</f>
        <v/>
      </c>
      <c r="S65" s="11">
        <f>SUMIF('BK TB '!$R:$R,'BK P&amp;L'!$A65,'BK TB '!G:G)</f>
        <v/>
      </c>
      <c r="T65" s="11">
        <f>SUMIF('BK TB '!$R:$R,'BK P&amp;L'!$A65,'BK TB '!H:H)</f>
        <v/>
      </c>
      <c r="U65" s="11">
        <f>SUMIF('BK TB '!$R:$R,'BK P&amp;L'!$A65,'BK TB '!I:I)</f>
        <v/>
      </c>
      <c r="V65" s="51" t="n">
        <v>0</v>
      </c>
      <c r="W65" s="51" t="n">
        <v>0</v>
      </c>
      <c r="X65" s="51" t="n">
        <v>0</v>
      </c>
      <c r="Y65" s="51" t="n">
        <v>0</v>
      </c>
      <c r="Z65" s="51" t="n">
        <v>0</v>
      </c>
      <c r="AA65" s="22">
        <f>SUM(O65:U65)</f>
        <v/>
      </c>
      <c r="AB65" s="22">
        <f>SUM(O65:Z65)</f>
        <v/>
      </c>
      <c r="AC65" s="51" t="n">
        <v>0</v>
      </c>
      <c r="AD65" s="51" t="n">
        <v>0</v>
      </c>
      <c r="AE65" s="51" t="n">
        <v>0</v>
      </c>
      <c r="AF65" s="51" t="n">
        <v>0</v>
      </c>
      <c r="AG65" s="51" t="n">
        <v>0</v>
      </c>
      <c r="AH65" s="51" t="n">
        <v>0</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SUMIF('BK TB '!$R:$R,'BK P&amp;L'!$A66,'BK TB '!C:C)</f>
        <v/>
      </c>
      <c r="P66" s="11">
        <f>SUMIF('BK TB '!$R:$R,'BK P&amp;L'!$A66,'BK TB '!D:D)</f>
        <v/>
      </c>
      <c r="Q66" s="11">
        <f>SUMIF('BK TB '!$R:$R,'BK P&amp;L'!$A66,'BK TB '!E:E)</f>
        <v/>
      </c>
      <c r="R66" s="11">
        <f>SUMIF('BK TB '!$R:$R,'BK P&amp;L'!$A66,'BK TB '!F:F)</f>
        <v/>
      </c>
      <c r="S66" s="11">
        <f>SUMIF('BK TB '!$R:$R,'BK P&amp;L'!$A66,'BK TB '!G:G)</f>
        <v/>
      </c>
      <c r="T66" s="11">
        <f>SUMIF('BK TB '!$R:$R,'BK P&amp;L'!$A66,'BK TB '!H:H)</f>
        <v/>
      </c>
      <c r="U66" s="11">
        <f>SUMIF('BK TB '!$R:$R,'BK P&amp;L'!$A66,'BK TB '!I:I)</f>
        <v/>
      </c>
      <c r="V66" s="51" t="n">
        <v>0</v>
      </c>
      <c r="W66" s="51" t="n">
        <v>0</v>
      </c>
      <c r="X66" s="51" t="n">
        <v>0</v>
      </c>
      <c r="Y66" s="51" t="n">
        <v>0</v>
      </c>
      <c r="Z66" s="51" t="n">
        <v>0</v>
      </c>
      <c r="AA66" s="22">
        <f>SUM(O66:U66)</f>
        <v/>
      </c>
      <c r="AB66" s="22">
        <f>SUM(O66:Z66)</f>
        <v/>
      </c>
      <c r="AC66" s="51" t="n">
        <v>0</v>
      </c>
      <c r="AD66" s="51" t="n">
        <v>0</v>
      </c>
      <c r="AE66" s="51" t="n">
        <v>0</v>
      </c>
      <c r="AF66" s="51" t="n">
        <v>0</v>
      </c>
      <c r="AG66" s="51" t="n">
        <v>0</v>
      </c>
      <c r="AH66" s="51" t="n">
        <v>0</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SUMIF('BK TB '!$R:$R,'BK P&amp;L'!$A67,'BK TB '!C:C)</f>
        <v/>
      </c>
      <c r="P67" s="11">
        <f>SUMIF('BK TB '!$R:$R,'BK P&amp;L'!$A67,'BK TB '!D:D)</f>
        <v/>
      </c>
      <c r="Q67" s="11">
        <f>SUMIF('BK TB '!$R:$R,'BK P&amp;L'!$A67,'BK TB '!E:E)</f>
        <v/>
      </c>
      <c r="R67" s="11">
        <f>SUMIF('BK TB '!$R:$R,'BK P&amp;L'!$A67,'BK TB '!F:F)</f>
        <v/>
      </c>
      <c r="S67" s="11">
        <f>SUMIF('BK TB '!$R:$R,'BK P&amp;L'!$A67,'BK TB '!G:G)</f>
        <v/>
      </c>
      <c r="T67" s="11">
        <f>SUMIF('BK TB '!$R:$R,'BK P&amp;L'!$A67,'BK TB '!H:H)</f>
        <v/>
      </c>
      <c r="U67" s="11">
        <f>SUMIF('BK TB '!$R:$R,'BK P&amp;L'!$A67,'BK TB '!I:I)</f>
        <v/>
      </c>
      <c r="V67" s="51" t="n">
        <v>0</v>
      </c>
      <c r="W67" s="51" t="n">
        <v>0</v>
      </c>
      <c r="X67" s="51" t="n">
        <v>0</v>
      </c>
      <c r="Y67" s="51" t="n">
        <v>0</v>
      </c>
      <c r="Z67" s="51" t="n">
        <v>0</v>
      </c>
      <c r="AA67" s="22">
        <f>SUM(O67:U67)</f>
        <v/>
      </c>
      <c r="AB67" s="22">
        <f>SUM(O67:Z67)</f>
        <v/>
      </c>
      <c r="AC67" s="51" t="n">
        <v>0</v>
      </c>
      <c r="AD67" s="51" t="n">
        <v>0</v>
      </c>
      <c r="AE67" s="51" t="n">
        <v>0</v>
      </c>
      <c r="AF67" s="51" t="n">
        <v>0</v>
      </c>
      <c r="AG67" s="51" t="n">
        <v>0</v>
      </c>
      <c r="AH67" s="51" t="n">
        <v>0</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SUMIF('BK TB '!$R:$R,'BK P&amp;L'!$A68,'BK TB '!C:C)</f>
        <v/>
      </c>
      <c r="P68" s="11">
        <f>SUMIF('BK TB '!$R:$R,'BK P&amp;L'!$A68,'BK TB '!D:D)</f>
        <v/>
      </c>
      <c r="Q68" s="11">
        <f>SUMIF('BK TB '!$R:$R,'BK P&amp;L'!$A68,'BK TB '!E:E)</f>
        <v/>
      </c>
      <c r="R68" s="11">
        <f>SUMIF('BK TB '!$R:$R,'BK P&amp;L'!$A68,'BK TB '!F:F)</f>
        <v/>
      </c>
      <c r="S68" s="11">
        <f>SUMIF('BK TB '!$R:$R,'BK P&amp;L'!$A68,'BK TB '!G:G)</f>
        <v/>
      </c>
      <c r="T68" s="11">
        <f>SUMIF('BK TB '!$R:$R,'BK P&amp;L'!$A68,'BK TB '!H:H)</f>
        <v/>
      </c>
      <c r="U68" s="11">
        <f>SUMIF('BK TB '!$R:$R,'BK P&amp;L'!$A68,'BK TB '!I:I)</f>
        <v/>
      </c>
      <c r="V68" s="51" t="n">
        <v>0</v>
      </c>
      <c r="W68" s="51" t="n">
        <v>0</v>
      </c>
      <c r="X68" s="51" t="n">
        <v>0</v>
      </c>
      <c r="Y68" s="51" t="n">
        <v>0</v>
      </c>
      <c r="Z68" s="51" t="n">
        <v>0</v>
      </c>
      <c r="AA68" s="22">
        <f>SUM(O68:U68)</f>
        <v/>
      </c>
      <c r="AB68" s="22">
        <f>SUM(O68:Z68)</f>
        <v/>
      </c>
      <c r="AC68" s="51" t="n">
        <v>0</v>
      </c>
      <c r="AD68" s="51" t="n">
        <v>0</v>
      </c>
      <c r="AE68" s="51" t="n">
        <v>0</v>
      </c>
      <c r="AF68" s="51" t="n">
        <v>0</v>
      </c>
      <c r="AG68" s="51" t="n">
        <v>0</v>
      </c>
      <c r="AH68" s="51" t="n">
        <v>0</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347.78</v>
      </c>
      <c r="C69" s="65" t="n">
        <v>306.58</v>
      </c>
      <c r="D69" s="65" t="n">
        <v>238.58</v>
      </c>
      <c r="E69" s="65" t="n">
        <v>281.72</v>
      </c>
      <c r="F69" s="65" t="n">
        <v>232.15</v>
      </c>
      <c r="G69" s="65" t="n">
        <v>372.18</v>
      </c>
      <c r="H69" s="65" t="n">
        <v>275.92</v>
      </c>
      <c r="I69" s="65" t="n">
        <v>201.98</v>
      </c>
      <c r="J69" s="65" t="n">
        <v>203.18</v>
      </c>
      <c r="K69" s="65" t="n">
        <v>459.45</v>
      </c>
      <c r="L69" s="65" t="n">
        <v>245.24</v>
      </c>
      <c r="M69" s="65" t="n">
        <v>297</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11278.46</v>
      </c>
      <c r="C70" s="18" t="n">
        <v>6705.210000000001</v>
      </c>
      <c r="D70" s="18" t="n">
        <v>35352.92</v>
      </c>
      <c r="E70" s="18" t="n">
        <v>14050.32000000001</v>
      </c>
      <c r="F70" s="18" t="n">
        <v>7344.560000000003</v>
      </c>
      <c r="G70" s="18" t="n">
        <v>17602.66</v>
      </c>
      <c r="H70" s="18" t="n">
        <v>24019.18</v>
      </c>
      <c r="I70" s="18" t="n">
        <v>62.99999999999957</v>
      </c>
      <c r="J70" s="18" t="n">
        <v>4252.330000000002</v>
      </c>
      <c r="K70" s="18" t="n">
        <v>4043.919999999996</v>
      </c>
      <c r="L70" s="18" t="n">
        <v>9091.809999999996</v>
      </c>
      <c r="M70" s="18" t="n">
        <v>17028.98</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27" t="inlineStr">
        <is>
          <t>Memo</t>
        </is>
      </c>
      <c r="B72" s="61" t="n"/>
      <c r="C72" s="61" t="n"/>
      <c r="D72" s="61" t="n"/>
      <c r="E72" s="61" t="n"/>
      <c r="F72" s="61" t="n"/>
      <c r="G72" s="61" t="n"/>
      <c r="H72" s="61" t="n"/>
      <c r="I72" s="61" t="n"/>
      <c r="J72" s="61" t="n"/>
      <c r="K72" s="61" t="n"/>
      <c r="L72" s="61" t="n"/>
      <c r="M72" s="61" t="n"/>
      <c r="N72" s="4">
        <f>SUM(B72:M72)</f>
        <v/>
      </c>
      <c r="V72" s="48" t="n"/>
      <c r="W72" s="48" t="n"/>
      <c r="X72" s="48" t="n"/>
      <c r="Y72" s="48" t="n"/>
      <c r="Z72" s="48" t="n"/>
      <c r="AA72" s="4">
        <f>SUM(O72:T72)</f>
        <v/>
      </c>
      <c r="AB72" s="35" t="n"/>
      <c r="AC72" s="48" t="n"/>
      <c r="AD72" s="48" t="n"/>
      <c r="AE72" s="48" t="n"/>
      <c r="AF72" s="48" t="n"/>
      <c r="AG72" s="48" t="n"/>
      <c r="AH72" s="48" t="n"/>
    </row>
    <row r="73">
      <c r="A73" s="14" t="inlineStr">
        <is>
          <t>Direct - Sales</t>
        </is>
      </c>
      <c r="B73" s="61" t="n">
        <v>37485.31</v>
      </c>
      <c r="C73" s="61" t="n">
        <v>36089.88</v>
      </c>
      <c r="D73" s="61" t="n">
        <v>65326.28</v>
      </c>
      <c r="E73" s="61" t="n">
        <v>46048.91</v>
      </c>
      <c r="F73" s="61" t="n">
        <v>39015.19</v>
      </c>
      <c r="G73" s="61" t="n">
        <v>48602.76</v>
      </c>
      <c r="H73" s="61" t="n">
        <v>56552.03</v>
      </c>
      <c r="I73" s="61" t="n">
        <v>31860.92</v>
      </c>
      <c r="J73" s="61" t="n">
        <v>36736.97</v>
      </c>
      <c r="K73" s="61" t="n">
        <v>35841.35</v>
      </c>
      <c r="L73" s="61" t="n">
        <v>37264.42</v>
      </c>
      <c r="M73" s="61" t="n">
        <v>47348.34</v>
      </c>
      <c r="N73" s="14">
        <f>SUM(B73:M73)</f>
        <v/>
      </c>
      <c r="O73" s="4">
        <f>-SUMIF('BK TB '!$T:$T,'BK P&amp;L'!$A73,'BK TB '!C:C)</f>
        <v/>
      </c>
      <c r="P73" s="4">
        <f>-SUMIF('BK TB '!$T:$T,'BK P&amp;L'!$A73,'BK TB '!D:D)</f>
        <v/>
      </c>
      <c r="Q73" s="4">
        <f>-SUMIF('BK TB '!$T:$T,'BK P&amp;L'!$A73,'BK TB '!E:E)</f>
        <v/>
      </c>
      <c r="R73" s="4">
        <f>-SUMIF('BK TB '!$T:$T,'BK P&amp;L'!$A73,'BK TB '!F:F)</f>
        <v/>
      </c>
      <c r="S73" s="4">
        <f>-SUMIF('BK TB '!$T:$T,'BK P&amp;L'!$A73,'BK TB '!G:G)</f>
        <v/>
      </c>
      <c r="T73" s="4">
        <f>-SUMIF('BK TB '!$T:$T,'BK P&amp;L'!$A73,'BK TB '!H:H)</f>
        <v/>
      </c>
      <c r="U73" s="4">
        <f>-SUMIF('BK TB '!$T:$T,'BK P&amp;L'!$A73,'BK TB '!I:I)</f>
        <v/>
      </c>
      <c r="V73" s="48" t="n"/>
      <c r="W73" s="48" t="n"/>
      <c r="X73" s="48" t="n"/>
      <c r="Y73" s="48" t="n"/>
      <c r="Z73" s="48" t="n"/>
      <c r="AA73" s="14">
        <f>SUM(O73:T73)</f>
        <v/>
      </c>
      <c r="AB73" s="35" t="n"/>
      <c r="AC73" s="48" t="n"/>
      <c r="AD73" s="48" t="n"/>
      <c r="AE73" s="48" t="n"/>
      <c r="AF73" s="48" t="n"/>
      <c r="AG73" s="48" t="n"/>
      <c r="AH73" s="48" t="n"/>
      <c r="AJ73" s="332" t="inlineStr">
        <is>
          <t>Model assumptions 2027:</t>
        </is>
      </c>
      <c r="AN73" s="14" t="n"/>
      <c r="AO73" s="14" t="n"/>
      <c r="AP73" s="14" t="n"/>
    </row>
    <row r="74">
      <c r="A74" s="14" t="inlineStr">
        <is>
          <t>Direct - Staff Cost</t>
        </is>
      </c>
      <c r="B74" s="61" t="n">
        <v>-19745.57</v>
      </c>
      <c r="C74" s="61" t="n">
        <v>-19496.37</v>
      </c>
      <c r="D74" s="61" t="n">
        <v>-22214.65</v>
      </c>
      <c r="E74" s="61" t="n">
        <v>-25290.2</v>
      </c>
      <c r="F74" s="61" t="n">
        <v>-25692.01</v>
      </c>
      <c r="G74" s="61" t="n">
        <v>-27229.87</v>
      </c>
      <c r="H74" s="61" t="n">
        <v>-26832.04</v>
      </c>
      <c r="I74" s="61" t="n">
        <v>-27070.77</v>
      </c>
      <c r="J74" s="61" t="n">
        <v>-27475.83</v>
      </c>
      <c r="K74" s="61" t="n">
        <v>-26487.3</v>
      </c>
      <c r="L74" s="61" t="n">
        <v>-23007.22</v>
      </c>
      <c r="M74" s="61" t="n">
        <v>-25733.51</v>
      </c>
      <c r="N74" s="14">
        <f>SUM(B74:M74)</f>
        <v/>
      </c>
      <c r="O74" s="4">
        <f>-SUMIF('BK TB '!$T:$T,'BK P&amp;L'!$A74,'BK TB '!C:C)</f>
        <v/>
      </c>
      <c r="P74" s="4">
        <f>-SUMIF('BK TB '!$T:$T,'BK P&amp;L'!$A74,'BK TB '!D:D)</f>
        <v/>
      </c>
      <c r="Q74" s="4">
        <f>-SUMIF('BK TB '!$T:$T,'BK P&amp;L'!$A74,'BK TB '!E:E)</f>
        <v/>
      </c>
      <c r="R74" s="4">
        <f>-SUMIF('BK TB '!$T:$T,'BK P&amp;L'!$A74,'BK TB '!F:F)</f>
        <v/>
      </c>
      <c r="S74" s="4">
        <f>-SUMIF('BK TB '!$T:$T,'BK P&amp;L'!$A74,'BK TB '!G:G)</f>
        <v/>
      </c>
      <c r="T74" s="4">
        <f>-SUMIF('BK TB '!$T:$T,'BK P&amp;L'!$A74,'BK TB '!H:H)</f>
        <v/>
      </c>
      <c r="U74" s="4">
        <f>-SUMIF('BK TB '!$T:$T,'BK P&amp;L'!$A74,'BK TB '!I:I)</f>
        <v/>
      </c>
      <c r="V74" s="48" t="n"/>
      <c r="W74" s="48" t="n"/>
      <c r="X74" s="48" t="n"/>
      <c r="Y74" s="48" t="n"/>
      <c r="Z74" s="48" t="n"/>
      <c r="AA74" s="14">
        <f>SUM(O74:T74)</f>
        <v/>
      </c>
      <c r="AC74" s="48" t="n"/>
      <c r="AD74" s="48" t="n"/>
      <c r="AE74" s="48" t="n"/>
      <c r="AF74" s="48" t="n"/>
      <c r="AG74" s="48" t="n"/>
      <c r="AH74" s="48" t="n"/>
      <c r="AJ74" t="inlineStr">
        <is>
          <t>Salary Uplift</t>
        </is>
      </c>
      <c r="AL74" s="446" t="n">
        <v>0.05</v>
      </c>
      <c r="AM74" s="331">
        <f>1+AL74</f>
        <v/>
      </c>
      <c r="AN74" s="14" t="n"/>
      <c r="AO74" s="14" t="n"/>
      <c r="AP74" s="14" t="n"/>
    </row>
    <row r="75">
      <c r="A75" s="4" t="inlineStr">
        <is>
          <t>Direct - Childcare Cost</t>
        </is>
      </c>
      <c r="B75" s="61" t="n">
        <v>-1410.45</v>
      </c>
      <c r="C75" s="61" t="n">
        <v>-1438.49</v>
      </c>
      <c r="D75" s="61" t="n">
        <v>-1592.41</v>
      </c>
      <c r="E75" s="61" t="n">
        <v>-1168.83</v>
      </c>
      <c r="F75" s="61" t="n">
        <v>-1228.61</v>
      </c>
      <c r="G75" s="61" t="n">
        <v>-1436.12</v>
      </c>
      <c r="H75" s="61" t="n">
        <v>-1427.65</v>
      </c>
      <c r="I75" s="61" t="n">
        <v>-1493.46</v>
      </c>
      <c r="J75" s="61" t="n">
        <v>-2341.3</v>
      </c>
      <c r="K75" s="61" t="n">
        <v>-1648.7</v>
      </c>
      <c r="L75" s="61" t="n">
        <v>-2334.43</v>
      </c>
      <c r="M75" s="61" t="n">
        <v>-1598.23</v>
      </c>
      <c r="N75" s="14">
        <f>SUM(B75:M75)</f>
        <v/>
      </c>
      <c r="O75" s="4">
        <f>-SUMIF('BK TB '!$T:$T,'BK P&amp;L'!$A75,'BK TB '!C:C)</f>
        <v/>
      </c>
      <c r="P75" s="4">
        <f>-SUMIF('BK TB '!$T:$T,'BK P&amp;L'!$A75,'BK TB '!D:D)</f>
        <v/>
      </c>
      <c r="Q75" s="4">
        <f>-SUMIF('BK TB '!$T:$T,'BK P&amp;L'!$A75,'BK TB '!E:E)</f>
        <v/>
      </c>
      <c r="R75" s="4">
        <f>-SUMIF('BK TB '!$T:$T,'BK P&amp;L'!$A75,'BK TB '!F:F)</f>
        <v/>
      </c>
      <c r="S75" s="4">
        <f>-SUMIF('BK TB '!$T:$T,'BK P&amp;L'!$A75,'BK TB '!G:G)</f>
        <v/>
      </c>
      <c r="T75" s="4">
        <f>-SUMIF('BK TB '!$T:$T,'BK P&amp;L'!$A75,'BK TB '!H:H)</f>
        <v/>
      </c>
      <c r="U75" s="4">
        <f>-SUMIF('BK TB '!$T:$T,'BK P&amp;L'!$A75,'BK TB '!I:I)</f>
        <v/>
      </c>
      <c r="V75" s="48" t="n"/>
      <c r="W75" s="48" t="n"/>
      <c r="X75" s="48" t="n"/>
      <c r="Y75" s="48" t="n"/>
      <c r="Z75" s="48" t="n"/>
      <c r="AA75" s="14">
        <f>SUM(O75:T75)</f>
        <v/>
      </c>
      <c r="AC75" s="48" t="n"/>
      <c r="AD75" s="48" t="n"/>
      <c r="AE75" s="48" t="n"/>
      <c r="AF75" s="48" t="n"/>
      <c r="AG75" s="48" t="n"/>
      <c r="AH75" s="48" t="n"/>
      <c r="AJ75" t="inlineStr">
        <is>
          <t>Fee uplift</t>
        </is>
      </c>
      <c r="AL75" s="446" t="n">
        <v>0.07000000000000001</v>
      </c>
      <c r="AM75" s="331">
        <f>AL75+1</f>
        <v/>
      </c>
      <c r="AN75" s="14" t="n"/>
      <c r="AO75" s="14" t="n"/>
      <c r="AP75" s="14" t="n"/>
    </row>
    <row r="76">
      <c r="A76" s="4" t="inlineStr">
        <is>
          <t>Direct - Premises &amp; Admin</t>
        </is>
      </c>
      <c r="B76" s="61" t="n">
        <v>-4703.05</v>
      </c>
      <c r="C76" s="61" t="n">
        <v>-8143.23</v>
      </c>
      <c r="D76" s="61" t="n">
        <v>-5927.719999999999</v>
      </c>
      <c r="E76" s="61" t="n">
        <v>-5257.84</v>
      </c>
      <c r="F76" s="61" t="n">
        <v>-4517.860000000001</v>
      </c>
      <c r="G76" s="61" t="n">
        <v>-1961.93</v>
      </c>
      <c r="H76" s="61" t="n">
        <v>-3997.24</v>
      </c>
      <c r="I76" s="61" t="n">
        <v>-3031.71</v>
      </c>
      <c r="J76" s="61" t="n">
        <v>-2464.33</v>
      </c>
      <c r="K76" s="61" t="n">
        <v>-3201.98</v>
      </c>
      <c r="L76" s="61" t="n">
        <v>-2585.72</v>
      </c>
      <c r="M76" s="61" t="n">
        <v>-2690.62</v>
      </c>
      <c r="N76">
        <f>SUM(B76:M76)</f>
        <v/>
      </c>
      <c r="O76" s="4">
        <f>-SUMIF('BK TB '!$T:$T,'BK P&amp;L'!$A76,'BK TB '!C:C)</f>
        <v/>
      </c>
      <c r="P76" s="4">
        <f>-SUMIF('BK TB '!$T:$T,'BK P&amp;L'!$A76,'BK TB '!D:D)</f>
        <v/>
      </c>
      <c r="Q76" s="4">
        <f>-SUMIF('BK TB '!$T:$T,'BK P&amp;L'!$A76,'BK TB '!E:E)</f>
        <v/>
      </c>
      <c r="R76" s="4">
        <f>-SUMIF('BK TB '!$T:$T,'BK P&amp;L'!$A76,'BK TB '!F:F)</f>
        <v/>
      </c>
      <c r="S76" s="4">
        <f>-SUMIF('BK TB '!$T:$T,'BK P&amp;L'!$A76,'BK TB '!G:G)</f>
        <v/>
      </c>
      <c r="T76" s="4">
        <f>-SUMIF('BK TB '!$T:$T,'BK P&amp;L'!$A76,'BK TB '!H:H)</f>
        <v/>
      </c>
      <c r="U76" s="4">
        <f>-SUMIF('BK TB '!$T:$T,'BK P&amp;L'!$A76,'BK TB '!I:I)</f>
        <v/>
      </c>
      <c r="V76" s="48" t="n"/>
      <c r="W76" s="48" t="n"/>
      <c r="X76" s="48" t="n"/>
      <c r="Y76" s="48" t="n"/>
      <c r="Z76" s="48" t="n"/>
      <c r="AA76">
        <f>SUM(O76:T76)</f>
        <v/>
      </c>
      <c r="AC76" s="48" t="n"/>
      <c r="AD76" s="48" t="n"/>
      <c r="AE76" s="48" t="n"/>
      <c r="AF76" s="48" t="n"/>
      <c r="AG76" s="48" t="n"/>
      <c r="AH76" s="48" t="n"/>
      <c r="AJ76" t="inlineStr">
        <is>
          <t>Monthly volume growth</t>
        </is>
      </c>
      <c r="AL76" s="446" t="n">
        <v>0.01</v>
      </c>
      <c r="AM76" s="331">
        <f>AL76+1</f>
        <v/>
      </c>
    </row>
    <row r="77">
      <c r="A77" s="4" t="inlineStr">
        <is>
          <t>In-Direct - Staff Cost</t>
        </is>
      </c>
      <c r="B77" s="61" t="n">
        <v>0</v>
      </c>
      <c r="C77" s="61" t="n">
        <v>0</v>
      </c>
      <c r="D77" s="61" t="n">
        <v>0</v>
      </c>
      <c r="E77" s="61" t="n">
        <v>0</v>
      </c>
      <c r="F77" s="61" t="n">
        <v>0</v>
      </c>
      <c r="G77" s="61" t="n">
        <v>0</v>
      </c>
      <c r="H77" s="61" t="n">
        <v>0</v>
      </c>
      <c r="I77" s="61" t="n">
        <v>0</v>
      </c>
      <c r="J77" s="61" t="n">
        <v>0</v>
      </c>
      <c r="K77" s="61" t="n">
        <v>0</v>
      </c>
      <c r="L77" s="61" t="n">
        <v>0</v>
      </c>
      <c r="M77" s="61" t="n">
        <v>0</v>
      </c>
      <c r="N77">
        <f>SUM(B77:M77)</f>
        <v/>
      </c>
      <c r="O77" s="4">
        <f>-SUMIF('BK TB '!$T:$T,'BK P&amp;L'!$A77,'BK TB '!C:C)</f>
        <v/>
      </c>
      <c r="P77" s="4">
        <f>-SUMIF('BK TB '!$T:$T,'BK P&amp;L'!$A77,'BK TB '!D:D)</f>
        <v/>
      </c>
      <c r="Q77" s="4">
        <f>-SUMIF('BK TB '!$T:$T,'BK P&amp;L'!$A77,'BK TB '!E:E)</f>
        <v/>
      </c>
      <c r="R77" s="4">
        <f>-SUMIF('BK TB '!$T:$T,'BK P&amp;L'!$A77,'BK TB '!F:F)</f>
        <v/>
      </c>
      <c r="S77" s="4">
        <f>-SUMIF('BK TB '!$T:$T,'BK P&amp;L'!$A77,'BK TB '!G:G)</f>
        <v/>
      </c>
      <c r="T77" s="4">
        <f>-SUMIF('BK TB '!$T:$T,'BK P&amp;L'!$A77,'BK TB '!H:H)</f>
        <v/>
      </c>
      <c r="U77" s="4">
        <f>-SUMIF('BK TB '!$T:$T,'BK P&amp;L'!$A77,'BK TB '!I:I)</f>
        <v/>
      </c>
      <c r="V77" s="48" t="n"/>
      <c r="W77" s="48" t="n"/>
      <c r="X77" s="48" t="n"/>
      <c r="Y77" s="48" t="n"/>
      <c r="Z77" s="48" t="n"/>
      <c r="AA77">
        <f>SUM(O77:T77)</f>
        <v/>
      </c>
      <c r="AC77" s="48" t="n"/>
      <c r="AD77" s="48" t="n"/>
      <c r="AE77" s="48" t="n"/>
      <c r="AF77" s="48" t="n"/>
      <c r="AG77" s="48" t="n"/>
      <c r="AH77" s="48" t="n"/>
      <c r="AJ77" t="inlineStr">
        <is>
          <t>Easter fallback</t>
        </is>
      </c>
      <c r="AL77" s="446" t="n">
        <v>0.04</v>
      </c>
      <c r="AM77" s="331">
        <f>AL77+1</f>
        <v/>
      </c>
    </row>
    <row r="78">
      <c r="A78" s="4" t="inlineStr">
        <is>
          <t>In-Direct - Overheads</t>
        </is>
      </c>
      <c r="B78" s="61" t="n">
        <v>-347.78</v>
      </c>
      <c r="C78" s="61" t="n">
        <v>-306.58</v>
      </c>
      <c r="D78" s="61" t="n">
        <v>-238.58</v>
      </c>
      <c r="E78" s="61" t="n">
        <v>-281.72</v>
      </c>
      <c r="F78" s="61" t="n">
        <v>-232.15</v>
      </c>
      <c r="G78" s="61" t="n">
        <v>-372.18</v>
      </c>
      <c r="H78" s="61" t="n">
        <v>-275.92</v>
      </c>
      <c r="I78" s="61" t="n">
        <v>-201.98</v>
      </c>
      <c r="J78" s="61" t="n">
        <v>-203.18</v>
      </c>
      <c r="K78" s="61" t="n">
        <v>-459.45</v>
      </c>
      <c r="L78" s="61" t="n">
        <v>-245.24</v>
      </c>
      <c r="M78" s="61" t="n">
        <v>-297</v>
      </c>
      <c r="N78">
        <f>SUM(B78:M78)</f>
        <v/>
      </c>
      <c r="O78" s="4">
        <f>-SUMIF('BK TB '!$T:$T,'BK P&amp;L'!$A78,'BK TB '!C:C)</f>
        <v/>
      </c>
      <c r="P78" s="4">
        <f>-SUMIF('BK TB '!$T:$T,'BK P&amp;L'!$A78,'BK TB '!D:D)</f>
        <v/>
      </c>
      <c r="Q78" s="4">
        <f>-SUMIF('BK TB '!$T:$T,'BK P&amp;L'!$A78,'BK TB '!E:E)</f>
        <v/>
      </c>
      <c r="R78" s="4">
        <f>-SUMIF('BK TB '!$T:$T,'BK P&amp;L'!$A78,'BK TB '!F:F)</f>
        <v/>
      </c>
      <c r="S78" s="4">
        <f>-SUMIF('BK TB '!$T:$T,'BK P&amp;L'!$A78,'BK TB '!G:G)</f>
        <v/>
      </c>
      <c r="T78" s="4">
        <f>-SUMIF('BK TB '!$T:$T,'BK P&amp;L'!$A78,'BK TB '!H:H)</f>
        <v/>
      </c>
      <c r="U78" s="4">
        <f>-SUMIF('BK TB '!$T:$T,'BK P&amp;L'!$A78,'BK TB '!I:I)</f>
        <v/>
      </c>
      <c r="V78" s="48" t="n"/>
      <c r="W78" s="48" t="n"/>
      <c r="X78" s="48" t="n"/>
      <c r="Y78" s="48" t="n"/>
      <c r="Z78" s="48" t="n"/>
      <c r="AA78">
        <f>SUM(O78:T78)</f>
        <v/>
      </c>
      <c r="AC78" s="48" t="n"/>
      <c r="AD78" s="48" t="n"/>
      <c r="AE78" s="48" t="n"/>
      <c r="AF78" s="48" t="n"/>
      <c r="AG78" s="48" t="n"/>
      <c r="AH78" s="48" t="n"/>
      <c r="AJ78" t="inlineStr">
        <is>
          <t>Inflation</t>
        </is>
      </c>
      <c r="AL78" s="446" t="n">
        <v>0.06</v>
      </c>
      <c r="AM78" s="331">
        <f>AL78+1</f>
        <v/>
      </c>
    </row>
    <row r="79" ht="15.75" customHeight="1" s="393" thickBot="1">
      <c r="B79" s="67" t="n">
        <v>11278.46</v>
      </c>
      <c r="C79" s="67" t="n">
        <v>6705.209999999999</v>
      </c>
      <c r="D79" s="67" t="n">
        <v>35352.91999999999</v>
      </c>
      <c r="E79" s="67" t="n">
        <v>14050.32000000001</v>
      </c>
      <c r="F79" s="67" t="n">
        <v>7344.560000000003</v>
      </c>
      <c r="G79" s="67" t="n">
        <v>17602.66</v>
      </c>
      <c r="H79" s="67" t="n">
        <v>24019.18</v>
      </c>
      <c r="I79" s="67" t="n">
        <v>62.9999999999973</v>
      </c>
      <c r="J79" s="67" t="n">
        <v>4252.329999999999</v>
      </c>
      <c r="K79" s="67" t="n">
        <v>4043.919999999996</v>
      </c>
      <c r="L79" s="67" t="n">
        <v>9091.809999999996</v>
      </c>
      <c r="M79" s="67" t="n">
        <v>17028.98</v>
      </c>
      <c r="N79">
        <f>SUM(B79:M79)</f>
        <v/>
      </c>
      <c r="O79" s="10">
        <f>SUM(O73:O78)</f>
        <v/>
      </c>
      <c r="P79" s="10">
        <f>SUM(P73:P78)</f>
        <v/>
      </c>
      <c r="Q79" s="10">
        <f>SUM(Q73:Q78)</f>
        <v/>
      </c>
      <c r="R79" s="10">
        <f>SUM(R73:R78)</f>
        <v/>
      </c>
      <c r="S79" s="10">
        <f>SUM(S73:S78)</f>
        <v/>
      </c>
      <c r="T79" s="10">
        <f>SUM(T73:T78)</f>
        <v/>
      </c>
      <c r="U79" s="10">
        <f>SUM(U73:U78)</f>
        <v/>
      </c>
      <c r="V79" s="71" t="n"/>
      <c r="W79" s="71" t="n"/>
      <c r="X79" s="71" t="n"/>
      <c r="Y79" s="71" t="n"/>
      <c r="Z79" s="71" t="n"/>
      <c r="AA79">
        <f>SUM(O79:T79)</f>
        <v/>
      </c>
      <c r="AC79" s="71" t="n"/>
      <c r="AD79" s="71" t="n"/>
      <c r="AE79" s="71" t="n"/>
      <c r="AF79" s="71" t="n"/>
      <c r="AG79" s="71" t="n"/>
      <c r="AH79" s="71" t="n"/>
    </row>
    <row r="80" ht="15.75" customHeight="1" s="393" thickTop="1">
      <c r="B80" s="61" t="n">
        <v>0</v>
      </c>
      <c r="C80" s="61" t="n">
        <v>0</v>
      </c>
      <c r="D80" s="61" t="n">
        <v>0</v>
      </c>
      <c r="E80" s="61" t="n">
        <v>0</v>
      </c>
      <c r="F80" s="61" t="n">
        <v>0</v>
      </c>
      <c r="G80" s="61" t="n">
        <v>0</v>
      </c>
      <c r="H80" s="61" t="n">
        <v>0</v>
      </c>
      <c r="I80" s="61" t="n">
        <v>2.273736754432321e-12</v>
      </c>
      <c r="J80" s="61" t="n">
        <v>0</v>
      </c>
      <c r="K80" s="61" t="n">
        <v>0</v>
      </c>
      <c r="L80" s="61" t="n">
        <v>0</v>
      </c>
      <c r="M80" s="61" t="n">
        <v>0</v>
      </c>
      <c r="N80" s="4">
        <f>SUM(B80:M80)</f>
        <v/>
      </c>
      <c r="O80" s="4">
        <f>+O70-O79</f>
        <v/>
      </c>
      <c r="P80" s="4">
        <f>+P70-P79</f>
        <v/>
      </c>
      <c r="Q80" s="4">
        <f>+Q70-Q79</f>
        <v/>
      </c>
      <c r="R80" s="4">
        <f>+R70-R79</f>
        <v/>
      </c>
      <c r="S80" s="4">
        <f>+S70-S79</f>
        <v/>
      </c>
      <c r="T80" s="4">
        <f>+T70-T79</f>
        <v/>
      </c>
      <c r="U80" s="4">
        <f>+U70-U79</f>
        <v/>
      </c>
      <c r="V80" s="48" t="n"/>
      <c r="W80" s="48" t="n"/>
      <c r="X80" s="48" t="n"/>
      <c r="Y80" s="48" t="n"/>
      <c r="Z80" s="48" t="n"/>
      <c r="AA80" s="4">
        <f>SUM(O80:T80)</f>
        <v/>
      </c>
      <c r="AC80" s="48" t="n"/>
      <c r="AD80" s="48" t="n"/>
      <c r="AE80" s="48" t="n"/>
      <c r="AF80" s="48" t="n"/>
      <c r="AG80" s="48" t="n"/>
      <c r="AH80" s="48" t="n"/>
    </row>
    <row r="81">
      <c r="N81" s="4">
        <f>SUM(B81:M81)</f>
        <v/>
      </c>
      <c r="AA81" s="4">
        <f>SUM(O81:T81)</f>
        <v/>
      </c>
    </row>
    <row r="82">
      <c r="A82" s="28" t="inlineStr">
        <is>
          <t>CHECK TO TB</t>
        </is>
      </c>
      <c r="B82" s="61" t="n">
        <v>0</v>
      </c>
      <c r="C82" s="61" t="n">
        <v>0</v>
      </c>
      <c r="D82" s="61" t="n">
        <v>0</v>
      </c>
      <c r="E82" s="61" t="n">
        <v>0</v>
      </c>
      <c r="F82" s="61" t="n">
        <v>0</v>
      </c>
      <c r="G82" s="61" t="n">
        <v>0</v>
      </c>
      <c r="H82" s="61" t="n">
        <v>0</v>
      </c>
      <c r="I82" s="61" t="n">
        <v>-3.460343123151688e-12</v>
      </c>
      <c r="J82" s="61" t="n">
        <v>0</v>
      </c>
      <c r="K82" s="61" t="n">
        <v>0</v>
      </c>
      <c r="L82" s="61" t="n">
        <v>0</v>
      </c>
      <c r="M82" s="61" t="n"/>
      <c r="N82" s="29" t="n"/>
      <c r="O82" s="29">
        <f>O79+O83</f>
        <v/>
      </c>
      <c r="P82" s="29">
        <f>P79+P83</f>
        <v/>
      </c>
      <c r="Q82" s="29">
        <f>Q79+Q83</f>
        <v/>
      </c>
      <c r="R82" s="29">
        <f>R79+R83</f>
        <v/>
      </c>
      <c r="S82" s="29">
        <f>S79+S83</f>
        <v/>
      </c>
      <c r="T82" s="29">
        <f>T79+T83</f>
        <v/>
      </c>
      <c r="U82" s="29">
        <f>U79+U83</f>
        <v/>
      </c>
      <c r="V82" s="29">
        <f>V79+V83</f>
        <v/>
      </c>
      <c r="W82" s="29">
        <f>W79+W83</f>
        <v/>
      </c>
      <c r="X82" s="29">
        <f>X79+X83</f>
        <v/>
      </c>
      <c r="Y82" s="29">
        <f>Y79+Y83</f>
        <v/>
      </c>
      <c r="Z82" s="29">
        <f>Z79+Z83</f>
        <v/>
      </c>
      <c r="AA82" s="29" t="n"/>
      <c r="AC82" s="29" t="n"/>
      <c r="AD82" s="29" t="n"/>
      <c r="AE82" s="29" t="n"/>
      <c r="AF82" s="29" t="n"/>
      <c r="AG82" s="29" t="n"/>
      <c r="AH82" s="29" t="n"/>
    </row>
    <row r="83">
      <c r="A83" s="29" t="n"/>
      <c r="B83" s="29" t="n">
        <v>-11278.46</v>
      </c>
      <c r="C83" s="29" t="n">
        <v>-6705.21</v>
      </c>
      <c r="D83" s="29" t="n">
        <v>-35352.92</v>
      </c>
      <c r="E83" s="29" t="n">
        <v>-14050.32000000001</v>
      </c>
      <c r="F83" s="29" t="n">
        <v>-7344.56</v>
      </c>
      <c r="G83" s="29" t="n">
        <v>-17602.66</v>
      </c>
      <c r="H83" s="29" t="n">
        <v>-24019.17999999999</v>
      </c>
      <c r="I83" s="29" t="n">
        <v>-63.00000000000076</v>
      </c>
      <c r="J83" s="29" t="n">
        <v>-4252.330000000001</v>
      </c>
      <c r="K83" s="29" t="n">
        <v>-4043.919999999996</v>
      </c>
      <c r="L83" s="29" t="n">
        <v>-9091.809999999998</v>
      </c>
      <c r="M83" s="29" t="n"/>
      <c r="N83" s="29" t="n"/>
      <c r="O83" s="29">
        <f>SUM('BK TB '!C2:C44)</f>
        <v/>
      </c>
      <c r="P83" s="29">
        <f>SUM('BK TB '!D2:D44)</f>
        <v/>
      </c>
      <c r="Q83" s="29">
        <f>SUM('BK TB '!E2:E44)</f>
        <v/>
      </c>
      <c r="R83" s="29">
        <f>SUM('BK TB '!F2:F44)</f>
        <v/>
      </c>
      <c r="S83" s="29">
        <f>SUM('BK TB '!G2:G44)</f>
        <v/>
      </c>
      <c r="T83" s="29">
        <f>SUM('BK TB '!H2:H44)</f>
        <v/>
      </c>
      <c r="U83" s="29">
        <f>SUM('BK TB '!I2:I44)</f>
        <v/>
      </c>
      <c r="V83" s="29">
        <f>SUM('BK TB '!J2:J44)</f>
        <v/>
      </c>
      <c r="W83" s="29">
        <f>SUM('BK TB '!K2:K44)</f>
        <v/>
      </c>
      <c r="X83" s="29">
        <f>SUM('BK TB '!L2:L44)</f>
        <v/>
      </c>
      <c r="Y83" s="29">
        <f>SUM('BK TB '!M2:M44)</f>
        <v/>
      </c>
      <c r="Z83" s="29">
        <f>SUM('BK TB '!N2:N44)</f>
        <v/>
      </c>
      <c r="AA83" s="29" t="n"/>
      <c r="AC83" s="29" t="n"/>
      <c r="AD83" s="29" t="n"/>
      <c r="AE83" s="29" t="n"/>
      <c r="AF83" s="29" t="n"/>
      <c r="AG83" s="29" t="n"/>
      <c r="AH83" s="29" t="n"/>
    </row>
    <row r="85">
      <c r="B85" s="61" t="n"/>
      <c r="C85" s="61" t="n"/>
      <c r="D85" s="61" t="n"/>
      <c r="E85" s="61" t="n"/>
      <c r="F85" s="61" t="n"/>
      <c r="G85" s="61" t="n"/>
      <c r="H85" s="61" t="n"/>
      <c r="I85" s="61" t="n"/>
      <c r="J85" s="61" t="n"/>
      <c r="K85" s="61" t="n"/>
      <c r="L85" s="61" t="n"/>
      <c r="M85" s="61" t="n"/>
    </row>
    <row r="88">
      <c r="B88" s="61" t="n"/>
      <c r="C88" s="61" t="n"/>
      <c r="D88" s="61" t="n"/>
      <c r="E88" s="61" t="n"/>
      <c r="F88" s="61" t="n"/>
      <c r="G88" s="61" t="n"/>
      <c r="H88" s="61" t="n"/>
      <c r="I88" s="61" t="n"/>
      <c r="J88" s="61" t="n"/>
      <c r="K88" s="61" t="n"/>
      <c r="L88" s="61" t="n"/>
      <c r="M88" s="61" t="n"/>
    </row>
    <row r="89">
      <c r="B89" s="61" t="n"/>
      <c r="C89" s="61" t="n"/>
      <c r="D89" s="61" t="n"/>
      <c r="E89" s="61" t="n"/>
      <c r="F89" s="61" t="n"/>
      <c r="G89" s="61" t="n"/>
      <c r="H89" s="61" t="n"/>
      <c r="I89" s="61" t="n"/>
      <c r="J89" s="61" t="n"/>
      <c r="K89" s="61" t="n"/>
      <c r="L89" s="61" t="n"/>
      <c r="M89" s="61" t="n"/>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3.xml><?xml version="1.0" encoding="utf-8"?>
<worksheet xmlns="http://schemas.openxmlformats.org/spreadsheetml/2006/main">
  <sheetPr>
    <tabColor theme="9" tint="0.3999755851924192"/>
    <outlinePr summaryBelow="1" summaryRight="1"/>
    <pageSetUpPr/>
  </sheetPr>
  <dimension ref="A1:AP99"/>
  <sheetViews>
    <sheetView zoomScale="85" zoomScaleNormal="85" workbookViewId="0">
      <pane xSplit="15" ySplit="18" topLeftCell="T33" activePane="bottomRight" state="frozen"/>
      <selection pane="topRight" activeCell="P1" sqref="P1"/>
      <selection pane="bottomLeft" activeCell="A19" sqref="A19"/>
      <selection pane="bottomRight" activeCell="U40" sqref="U4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12.85546875" customWidth="1" style="4" min="27" max="27"/>
    <col width="13.140625" bestFit="1" customWidth="1" style="4" min="28" max="28"/>
    <col width="13.28515625" bestFit="1" customWidth="1" style="4" min="29" max="34"/>
    <col width="7.42578125" bestFit="1" customWidth="1" style="82" min="35" max="35"/>
    <col width="12" bestFit="1" customWidth="1" style="4" min="36" max="39"/>
    <col width="5.7109375" customWidth="1" style="4" min="40" max="40"/>
    <col width="12" bestFit="1" customWidth="1" style="4" min="41" max="42"/>
    <col width="9.140625" customWidth="1" style="4" min="43" max="43"/>
    <col width="9.140625" customWidth="1" style="4" min="44" max="16384"/>
  </cols>
  <sheetData>
    <row r="1" ht="18.75" customHeight="1" s="393">
      <c r="A1" s="30" t="inlineStr">
        <is>
          <t>Bramleywood</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n"/>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57"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122156.52</v>
      </c>
      <c r="C8" s="64" t="n">
        <v>106947.36</v>
      </c>
      <c r="D8" s="64" t="n">
        <v>128166.24</v>
      </c>
      <c r="E8" s="64" t="n">
        <v>139357.58</v>
      </c>
      <c r="F8" s="64" t="n">
        <v>114644.73</v>
      </c>
      <c r="G8" s="64" t="n">
        <v>108480.27</v>
      </c>
      <c r="H8" s="64" t="n">
        <v>145137.16</v>
      </c>
      <c r="I8" s="64" t="n">
        <v>119462.05</v>
      </c>
      <c r="J8" s="64" t="n">
        <v>97287.09</v>
      </c>
      <c r="K8" s="64" t="n">
        <v>96101.48</v>
      </c>
      <c r="L8" s="64" t="n">
        <v>84850.06000000001</v>
      </c>
      <c r="M8" s="64" t="n">
        <v>119634.28</v>
      </c>
      <c r="N8" s="22">
        <f>SUM(B8:M8)</f>
        <v/>
      </c>
      <c r="O8" s="11">
        <f>-SUMIF('BW TB'!$R:$R,'BW P&amp;L'!$A8,'BW TB'!C:C)</f>
        <v/>
      </c>
      <c r="P8" s="11">
        <f>-SUMIF('BW TB'!$R:$R,'BW P&amp;L'!$A8,'BW TB'!D:D)</f>
        <v/>
      </c>
      <c r="Q8" s="11">
        <f>-SUMIF('BW TB'!$R:$R,'BW P&amp;L'!$A8,'BW TB'!E:E)</f>
        <v/>
      </c>
      <c r="R8" s="11">
        <f>-SUMIF('BW TB'!$R:$R,'BW P&amp;L'!$A8,'BW TB'!F:F)</f>
        <v/>
      </c>
      <c r="S8" s="11">
        <f>-SUMIF('BW TB'!$R:$R,'BW P&amp;L'!$A8,'BW TB'!G:G)</f>
        <v/>
      </c>
      <c r="T8" s="11">
        <f>-SUMIF('BW TB'!$R:$R,'BW P&amp;L'!$A8,'BW TB'!H:H)</f>
        <v/>
      </c>
      <c r="U8" s="11">
        <f>-SUMIF('BW TB'!$R:$R,'BW P&amp;L'!$A8,'BW TB'!I:I)</f>
        <v/>
      </c>
      <c r="V8" s="51" t="n">
        <v>113672.68</v>
      </c>
      <c r="W8" s="51" t="n">
        <v>79799</v>
      </c>
      <c r="X8" s="51" t="n">
        <v>72350</v>
      </c>
      <c r="Y8" s="51" t="n">
        <v>69625</v>
      </c>
      <c r="Z8" s="51" t="n">
        <v>102181</v>
      </c>
      <c r="AA8" s="22">
        <f>SUM(O8:U8)</f>
        <v/>
      </c>
      <c r="AB8" s="22">
        <f>SUM(O8:Z8)</f>
        <v/>
      </c>
      <c r="AC8" s="51" t="n">
        <v>144535.68</v>
      </c>
      <c r="AD8" s="51" t="n">
        <v>132031.1</v>
      </c>
      <c r="AE8" s="51" t="n">
        <v>158165.89</v>
      </c>
      <c r="AF8" s="51" t="n">
        <v>141527.16</v>
      </c>
      <c r="AG8" s="51" t="n">
        <v>148240.86</v>
      </c>
      <c r="AH8" s="51" t="n">
        <v>153396.96</v>
      </c>
      <c r="AJ8" s="22">
        <f>SUM(E8:Q8)-$N8</f>
        <v/>
      </c>
      <c r="AK8" s="22">
        <f>SUM(H8:T8)-$N8</f>
        <v/>
      </c>
      <c r="AL8" s="22">
        <f>SUM(K8:W8)-$N8</f>
        <v/>
      </c>
      <c r="AM8" s="53">
        <f>SUM(N8:Z8)-$N8</f>
        <v/>
      </c>
      <c r="AN8" s="56" t="n"/>
      <c r="AO8" s="22">
        <f>SUM(AC8:AE8)+SUM(R8:Z8)</f>
        <v/>
      </c>
      <c r="AP8" s="22">
        <f>SUM(AC8:AH8)+SUM(U8:Z8)</f>
        <v/>
      </c>
    </row>
    <row r="9">
      <c r="A9" s="14" t="inlineStr">
        <is>
          <t>EEEF Embeded</t>
        </is>
      </c>
      <c r="B9" s="64" t="n">
        <v>33585.45</v>
      </c>
      <c r="C9" s="64" t="n">
        <v>66581.12</v>
      </c>
      <c r="D9" s="64" t="n">
        <v>66581.12</v>
      </c>
      <c r="E9" s="64" t="n">
        <v>28706.8</v>
      </c>
      <c r="F9" s="64" t="n">
        <v>28706.8</v>
      </c>
      <c r="G9" s="64" t="n">
        <v>67317.07000000001</v>
      </c>
      <c r="H9" s="64" t="n">
        <v>67317.05</v>
      </c>
      <c r="I9" s="64" t="n">
        <v>0</v>
      </c>
      <c r="J9" s="64" t="n">
        <v>35210.21</v>
      </c>
      <c r="K9" s="64" t="n">
        <v>33827.21</v>
      </c>
      <c r="L9" s="64" t="n">
        <v>97735.45</v>
      </c>
      <c r="M9" s="64" t="n">
        <v>101444.41</v>
      </c>
      <c r="N9" s="22">
        <f>SUM(B9:M9)</f>
        <v/>
      </c>
      <c r="O9" s="11">
        <f>-SUMIF('BW TB'!$R:$R,'BW P&amp;L'!$A9,'BW TB'!C:C)</f>
        <v/>
      </c>
      <c r="P9" s="11">
        <f>-SUMIF('BW TB'!$R:$R,'BW P&amp;L'!$A9,'BW TB'!D:D)</f>
        <v/>
      </c>
      <c r="Q9" s="11">
        <f>-SUMIF('BW TB'!$R:$R,'BW P&amp;L'!$A9,'BW TB'!E:E)</f>
        <v/>
      </c>
      <c r="R9" s="11">
        <f>-SUMIF('BW TB'!$R:$R,'BW P&amp;L'!$A9,'BW TB'!F:F)</f>
        <v/>
      </c>
      <c r="S9" s="11">
        <f>-SUMIF('BW TB'!$R:$R,'BW P&amp;L'!$A9,'BW TB'!G:G)</f>
        <v/>
      </c>
      <c r="T9" s="11">
        <f>-SUMIF('BW TB'!$R:$R,'BW P&amp;L'!$A9,'BW TB'!H:H)</f>
        <v/>
      </c>
      <c r="U9" s="11">
        <f>-SUMIF('BW TB'!$R:$R,'BW P&amp;L'!$A9,'BW TB'!I:I)</f>
        <v/>
      </c>
      <c r="V9" s="51" t="n"/>
      <c r="W9" s="51" t="n">
        <v>64770</v>
      </c>
      <c r="X9" s="51" t="n">
        <v>75327</v>
      </c>
      <c r="Y9" s="51" t="n">
        <v>72680</v>
      </c>
      <c r="Z9" s="51" t="n">
        <v>31680</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200</v>
      </c>
      <c r="C10" s="64" t="n">
        <v>200</v>
      </c>
      <c r="D10" s="64" t="n">
        <v>250</v>
      </c>
      <c r="E10" s="64" t="n">
        <v>150</v>
      </c>
      <c r="F10" s="64" t="n">
        <v>150</v>
      </c>
      <c r="G10" s="64" t="n">
        <v>150</v>
      </c>
      <c r="H10" s="64" t="n">
        <v>150</v>
      </c>
      <c r="I10" s="64" t="n">
        <v>12901.66</v>
      </c>
      <c r="J10" s="64" t="n">
        <v>150</v>
      </c>
      <c r="K10" s="64" t="n">
        <v>150</v>
      </c>
      <c r="L10" s="64" t="n">
        <v>150</v>
      </c>
      <c r="M10" s="64" t="n">
        <v>150</v>
      </c>
      <c r="N10" s="22">
        <f>SUM(B10:M10)</f>
        <v/>
      </c>
      <c r="O10" s="11">
        <f>-SUMIF('BW TB'!$R:$R,'BW P&amp;L'!$A10,'BW TB'!C:C)</f>
        <v/>
      </c>
      <c r="P10" s="11">
        <f>-SUMIF('BW TB'!$R:$R,'BW P&amp;L'!$A10,'BW TB'!D:D)</f>
        <v/>
      </c>
      <c r="Q10" s="11">
        <f>-SUMIF('BW TB'!$R:$R,'BW P&amp;L'!$A10,'BW TB'!E:E)</f>
        <v/>
      </c>
      <c r="R10" s="11">
        <f>-SUMIF('BW TB'!$R:$R,'BW P&amp;L'!$A10,'BW TB'!F:F)</f>
        <v/>
      </c>
      <c r="S10" s="11">
        <f>-SUMIF('BW TB'!$R:$R,'BW P&amp;L'!$A10,'BW TB'!G:G)</f>
        <v/>
      </c>
      <c r="T10" s="11">
        <f>-SUMIF('BW TB'!$R:$R,'BW P&amp;L'!$A10,'BW TB'!H:H)</f>
        <v/>
      </c>
      <c r="U10" s="11">
        <f>-SUMIF('BW TB'!$R:$R,'BW P&amp;L'!$A10,'BW TB'!I:I)</f>
        <v/>
      </c>
      <c r="V10" s="51" t="n"/>
      <c r="W10" s="51" t="n">
        <v>0</v>
      </c>
      <c r="X10" s="51" t="n">
        <v>0</v>
      </c>
      <c r="Y10" s="51" t="n">
        <v>0</v>
      </c>
      <c r="Z10" s="51" t="n">
        <v>0</v>
      </c>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155941.97</v>
      </c>
      <c r="C11" s="65" t="n">
        <v>173728.48</v>
      </c>
      <c r="D11" s="65" t="n">
        <v>194997.36</v>
      </c>
      <c r="E11" s="65" t="n">
        <v>168214.38</v>
      </c>
      <c r="F11" s="65" t="n">
        <v>143501.53</v>
      </c>
      <c r="G11" s="65" t="n">
        <v>175947.34</v>
      </c>
      <c r="H11" s="65" t="n">
        <v>212604.21</v>
      </c>
      <c r="I11" s="65" t="n">
        <v>132363.71</v>
      </c>
      <c r="J11" s="65" t="n">
        <v>132647.3</v>
      </c>
      <c r="K11" s="65" t="n">
        <v>130078.69</v>
      </c>
      <c r="L11" s="65" t="n">
        <v>182735.51</v>
      </c>
      <c r="M11" s="65" t="n">
        <v>221228.69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68586.24000000001</v>
      </c>
      <c r="C16" s="64" t="n">
        <v>60676.75</v>
      </c>
      <c r="D16" s="64" t="n">
        <v>61011.57</v>
      </c>
      <c r="E16" s="64" t="n">
        <v>67443.19</v>
      </c>
      <c r="F16" s="64" t="n">
        <v>72917.98</v>
      </c>
      <c r="G16" s="64" t="n">
        <v>67825.41</v>
      </c>
      <c r="H16" s="64" t="n">
        <v>75334.7</v>
      </c>
      <c r="I16" s="64" t="n">
        <v>72777.63</v>
      </c>
      <c r="J16" s="64" t="n">
        <v>80807.62</v>
      </c>
      <c r="K16" s="64" t="n">
        <v>70161.91</v>
      </c>
      <c r="L16" s="64" t="n">
        <v>67160.5</v>
      </c>
      <c r="M16" s="64" t="n">
        <v>64917.87</v>
      </c>
      <c r="N16" s="22">
        <f>SUM(B16:M16)</f>
        <v/>
      </c>
      <c r="O16" s="11">
        <f>SUMIF('BW TB'!$R:$R,'BW P&amp;L'!$A16,'BW TB'!C:C)</f>
        <v/>
      </c>
      <c r="P16" s="11">
        <f>SUMIF('BW TB'!$R:$R,'BW P&amp;L'!$A16,'BW TB'!D:D)</f>
        <v/>
      </c>
      <c r="Q16" s="11">
        <f>SUMIF('BW TB'!$R:$R,'BW P&amp;L'!$A16,'BW TB'!E:E)</f>
        <v/>
      </c>
      <c r="R16" s="11">
        <f>SUMIF('BW TB'!$R:$R,'BW P&amp;L'!$A16,'BW TB'!F:F)</f>
        <v/>
      </c>
      <c r="S16" s="11">
        <f>SUMIF('BW TB'!$R:$R,'BW P&amp;L'!$A16,'BW TB'!G:G)</f>
        <v/>
      </c>
      <c r="T16" s="11">
        <f>SUMIF('BW TB'!$R:$R,'BW P&amp;L'!$A16,'BW TB'!H:H)</f>
        <v/>
      </c>
      <c r="U16" s="11">
        <f>SUMIF('BW TB'!$R:$R,'BW P&amp;L'!$A16,'BW TB'!I:I)</f>
        <v/>
      </c>
      <c r="V16" s="51" t="n">
        <v>67043.3</v>
      </c>
      <c r="W16" s="51" t="n">
        <v>67043.3</v>
      </c>
      <c r="X16" s="51" t="n">
        <v>67043.3</v>
      </c>
      <c r="Y16" s="51" t="n">
        <v>67043.3</v>
      </c>
      <c r="Z16" s="51" t="n">
        <v>67043.3</v>
      </c>
      <c r="AA16" s="22">
        <f>SUM(O16:U16)</f>
        <v/>
      </c>
      <c r="AB16" s="22">
        <f>SUM(O16:Z16)</f>
        <v/>
      </c>
      <c r="AC16" s="51" t="n">
        <v>67043.3</v>
      </c>
      <c r="AD16" s="51" t="n">
        <v>67043.3</v>
      </c>
      <c r="AE16" s="51" t="n">
        <v>67043.3</v>
      </c>
      <c r="AF16" s="51" t="n">
        <v>67043.3</v>
      </c>
      <c r="AG16" s="51" t="n">
        <v>67043.3</v>
      </c>
      <c r="AH16" s="51" t="n">
        <v>67043.3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5300.22</v>
      </c>
      <c r="C17" s="64" t="n">
        <v>4463.01</v>
      </c>
      <c r="D17" s="64" t="n">
        <v>4517.4</v>
      </c>
      <c r="E17" s="64" t="n">
        <v>6985.94</v>
      </c>
      <c r="F17" s="64" t="n">
        <v>7294.24</v>
      </c>
      <c r="G17" s="64" t="n">
        <v>6627.99</v>
      </c>
      <c r="H17" s="64" t="n">
        <v>7346.36</v>
      </c>
      <c r="I17" s="64" t="n">
        <v>7134.49</v>
      </c>
      <c r="J17" s="64" t="n">
        <v>9821.09</v>
      </c>
      <c r="K17" s="64" t="n">
        <v>6696.34</v>
      </c>
      <c r="L17" s="64" t="n">
        <v>6289.94</v>
      </c>
      <c r="M17" s="64" t="n">
        <v>6024.82</v>
      </c>
      <c r="N17" s="22">
        <f>SUM(B17:M17)</f>
        <v/>
      </c>
      <c r="O17" s="11">
        <f>SUMIF('BW TB'!$R:$R,'BW P&amp;L'!$A17,'BW TB'!C:C)</f>
        <v/>
      </c>
      <c r="P17" s="11">
        <f>SUMIF('BW TB'!$R:$R,'BW P&amp;L'!$A17,'BW TB'!D:D)</f>
        <v/>
      </c>
      <c r="Q17" s="11">
        <f>SUMIF('BW TB'!$R:$R,'BW P&amp;L'!$A17,'BW TB'!E:E)</f>
        <v/>
      </c>
      <c r="R17" s="11">
        <f>SUMIF('BW TB'!$R:$R,'BW P&amp;L'!$A17,'BW TB'!F:F)</f>
        <v/>
      </c>
      <c r="S17" s="11">
        <f>SUMIF('BW TB'!$R:$R,'BW P&amp;L'!$A17,'BW TB'!G:G)</f>
        <v/>
      </c>
      <c r="T17" s="11">
        <f>SUMIF('BW TB'!$R:$R,'BW P&amp;L'!$A17,'BW TB'!H:H)</f>
        <v/>
      </c>
      <c r="U17" s="11">
        <f>SUMIF('BW TB'!$R:$R,'BW P&amp;L'!$A17,'BW TB'!I:I)</f>
        <v/>
      </c>
      <c r="V17" s="51" t="n">
        <v>6517.08</v>
      </c>
      <c r="W17" s="51" t="n">
        <v>6517.08</v>
      </c>
      <c r="X17" s="51" t="n">
        <v>6517.08</v>
      </c>
      <c r="Y17" s="51" t="n">
        <v>6517.08</v>
      </c>
      <c r="Z17" s="51" t="n">
        <v>6517.08</v>
      </c>
      <c r="AA17" s="22">
        <f>SUM(O17:U17)</f>
        <v/>
      </c>
      <c r="AB17" s="22">
        <f>SUM(O17:Z17)</f>
        <v/>
      </c>
      <c r="AC17" s="51" t="n">
        <v>6517.08</v>
      </c>
      <c r="AD17" s="51" t="n">
        <v>6517.08</v>
      </c>
      <c r="AE17" s="51" t="n">
        <v>6517.08</v>
      </c>
      <c r="AF17" s="51" t="n">
        <v>6517.08</v>
      </c>
      <c r="AG17" s="51" t="n">
        <v>6517.08</v>
      </c>
      <c r="AH17" s="51" t="n">
        <v>6517.08</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1186.64</v>
      </c>
      <c r="C18" s="64" t="n">
        <v>1102.67</v>
      </c>
      <c r="D18" s="64" t="n">
        <v>1084.37</v>
      </c>
      <c r="E18" s="64" t="n">
        <v>1172.06</v>
      </c>
      <c r="F18" s="64" t="n">
        <v>1236.3</v>
      </c>
      <c r="G18" s="64" t="n">
        <v>1145.18</v>
      </c>
      <c r="H18" s="64" t="n">
        <v>1293.63</v>
      </c>
      <c r="I18" s="64" t="n">
        <v>1252.61</v>
      </c>
      <c r="J18" s="64" t="n">
        <v>1273.7</v>
      </c>
      <c r="K18" s="64" t="n">
        <v>1200.38</v>
      </c>
      <c r="L18" s="64" t="n">
        <v>1188.64</v>
      </c>
      <c r="M18" s="64" t="n">
        <v>1124.16</v>
      </c>
      <c r="N18" s="22">
        <f>SUM(B18:M18)</f>
        <v/>
      </c>
      <c r="O18" s="11">
        <f>SUMIF('BW TB'!$R:$R,'BW P&amp;L'!$A18,'BW TB'!C:C)</f>
        <v/>
      </c>
      <c r="P18" s="11">
        <f>SUMIF('BW TB'!$R:$R,'BW P&amp;L'!$A18,'BW TB'!D:D)</f>
        <v/>
      </c>
      <c r="Q18" s="11">
        <f>SUMIF('BW TB'!$R:$R,'BW P&amp;L'!$A18,'BW TB'!E:E)</f>
        <v/>
      </c>
      <c r="R18" s="11">
        <f>SUMIF('BW TB'!$R:$R,'BW P&amp;L'!$A18,'BW TB'!F:F)</f>
        <v/>
      </c>
      <c r="S18" s="11">
        <f>SUMIF('BW TB'!$R:$R,'BW P&amp;L'!$A18,'BW TB'!G:G)</f>
        <v/>
      </c>
      <c r="T18" s="11">
        <f>SUMIF('BW TB'!$R:$R,'BW P&amp;L'!$A18,'BW TB'!H:H)</f>
        <v/>
      </c>
      <c r="U18" s="11">
        <f>SUMIF('BW TB'!$R:$R,'BW P&amp;L'!$A18,'BW TB'!I:I)</f>
        <v/>
      </c>
      <c r="V18" s="51" t="n">
        <v>1087.65</v>
      </c>
      <c r="W18" s="51" t="n">
        <v>1087.65</v>
      </c>
      <c r="X18" s="51" t="n">
        <v>1087.65</v>
      </c>
      <c r="Y18" s="51" t="n">
        <v>1087.65</v>
      </c>
      <c r="Z18" s="51" t="n">
        <v>1087.65</v>
      </c>
      <c r="AA18" s="22">
        <f>SUM(O18:U18)</f>
        <v/>
      </c>
      <c r="AB18" s="22">
        <f>SUM(O18:Z18)</f>
        <v/>
      </c>
      <c r="AC18" s="51" t="n">
        <v>1087.65</v>
      </c>
      <c r="AD18" s="51" t="n">
        <v>1087.65</v>
      </c>
      <c r="AE18" s="51" t="n">
        <v>1087.65</v>
      </c>
      <c r="AF18" s="51" t="n">
        <v>1087.65</v>
      </c>
      <c r="AG18" s="51" t="n">
        <v>1087.65</v>
      </c>
      <c r="AH18" s="51" t="n">
        <v>1087.65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149.22</v>
      </c>
      <c r="C19" s="64" t="n">
        <v>0</v>
      </c>
      <c r="D19" s="64" t="n">
        <v>79.08</v>
      </c>
      <c r="E19" s="64" t="n">
        <v>0</v>
      </c>
      <c r="F19" s="64" t="n">
        <v>0</v>
      </c>
      <c r="G19" s="64" t="n">
        <v>350.58</v>
      </c>
      <c r="H19" s="64" t="n">
        <v>0</v>
      </c>
      <c r="I19" s="64" t="n">
        <v>0</v>
      </c>
      <c r="J19" s="64" t="n">
        <v>0</v>
      </c>
      <c r="K19" s="64" t="n">
        <v>0</v>
      </c>
      <c r="L19" s="64" t="n">
        <v>77.22</v>
      </c>
      <c r="M19" s="64" t="n">
        <v>1091.59</v>
      </c>
      <c r="N19" s="22">
        <f>SUM(B19:M19)</f>
        <v/>
      </c>
      <c r="O19" s="11">
        <f>SUMIF('BW TB'!$R:$R,'BW P&amp;L'!$A19,'BW TB'!C:C)</f>
        <v/>
      </c>
      <c r="P19" s="11">
        <f>SUMIF('BW TB'!$R:$R,'BW P&amp;L'!$A19,'BW TB'!D:D)</f>
        <v/>
      </c>
      <c r="Q19" s="11">
        <f>SUMIF('BW TB'!$R:$R,'BW P&amp;L'!$A19,'BW TB'!E:E)</f>
        <v/>
      </c>
      <c r="R19" s="11">
        <f>SUMIF('BW TB'!$R:$R,'BW P&amp;L'!$A19,'BW TB'!F:F)</f>
        <v/>
      </c>
      <c r="S19" s="11">
        <f>SUMIF('BW TB'!$R:$R,'BW P&amp;L'!$A19,'BW TB'!G:G)</f>
        <v/>
      </c>
      <c r="T19" s="11">
        <f>SUMIF('BW TB'!$R:$R,'BW P&amp;L'!$A19,'BW TB'!H:H)</f>
        <v/>
      </c>
      <c r="U19" s="11">
        <f>SUMIF('BW TB'!$R:$R,'BW P&amp;L'!$A19,'BW TB'!I:I)</f>
        <v/>
      </c>
      <c r="V19" s="51" t="n">
        <v>176</v>
      </c>
      <c r="W19" s="51" t="n">
        <v>176</v>
      </c>
      <c r="X19" s="51" t="n">
        <v>176</v>
      </c>
      <c r="Y19" s="51" t="n">
        <v>176</v>
      </c>
      <c r="Z19" s="51" t="n">
        <v>176</v>
      </c>
      <c r="AA19" s="22">
        <f>SUM(O19:U19)</f>
        <v/>
      </c>
      <c r="AB19" s="22">
        <f>SUM(O19:Z19)</f>
        <v/>
      </c>
      <c r="AC19" s="51" t="n">
        <v>176</v>
      </c>
      <c r="AD19" s="51" t="n">
        <v>176</v>
      </c>
      <c r="AE19" s="51" t="n">
        <v>176</v>
      </c>
      <c r="AF19" s="51" t="n">
        <v>176</v>
      </c>
      <c r="AG19" s="51" t="n">
        <v>176</v>
      </c>
      <c r="AH19" s="51" t="n">
        <v>176</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30</v>
      </c>
      <c r="D20" s="64" t="n">
        <v>480</v>
      </c>
      <c r="E20" s="64" t="n">
        <v>0</v>
      </c>
      <c r="F20" s="64" t="n">
        <v>18</v>
      </c>
      <c r="G20" s="64" t="n">
        <v>540</v>
      </c>
      <c r="H20" s="64" t="n">
        <v>189.28</v>
      </c>
      <c r="I20" s="64" t="n">
        <v>0</v>
      </c>
      <c r="J20" s="64" t="n">
        <v>0</v>
      </c>
      <c r="K20" s="64" t="n">
        <v>384</v>
      </c>
      <c r="L20" s="64" t="n">
        <v>50</v>
      </c>
      <c r="M20" s="64" t="n">
        <v>-156</v>
      </c>
      <c r="N20" s="22">
        <f>SUM(B20:M20)</f>
        <v/>
      </c>
      <c r="O20" s="11">
        <f>SUMIF('BW TB'!$R:$R,'BW P&amp;L'!$A20,'BW TB'!C:C)</f>
        <v/>
      </c>
      <c r="P20" s="11">
        <f>SUMIF('BW TB'!$R:$R,'BW P&amp;L'!$A20,'BW TB'!D:D)</f>
        <v/>
      </c>
      <c r="Q20" s="11">
        <f>SUMIF('BW TB'!$R:$R,'BW P&amp;L'!$A20,'BW TB'!E:E)</f>
        <v/>
      </c>
      <c r="R20" s="11">
        <f>SUMIF('BW TB'!$R:$R,'BW P&amp;L'!$A20,'BW TB'!F:F)</f>
        <v/>
      </c>
      <c r="S20" s="11">
        <f>SUMIF('BW TB'!$R:$R,'BW P&amp;L'!$A20,'BW TB'!G:G)</f>
        <v/>
      </c>
      <c r="T20" s="11">
        <f>SUMIF('BW TB'!$R:$R,'BW P&amp;L'!$A20,'BW TB'!H:H)</f>
        <v/>
      </c>
      <c r="U20" s="11">
        <f>SUMIF('BW TB'!$R:$R,'BW P&amp;L'!$A20,'BW TB'!I:I)</f>
        <v/>
      </c>
      <c r="V20" s="51" t="n">
        <v>500</v>
      </c>
      <c r="W20" s="51" t="n">
        <v>500</v>
      </c>
      <c r="X20" s="51" t="n">
        <v>500</v>
      </c>
      <c r="Y20" s="51" t="n">
        <v>500</v>
      </c>
      <c r="Z20" s="51" t="n">
        <v>500</v>
      </c>
      <c r="AA20" s="22">
        <f>SUM(O20:U20)</f>
        <v/>
      </c>
      <c r="AB20" s="22">
        <f>SUM(O20:Z20)</f>
        <v/>
      </c>
      <c r="AC20" s="51" t="n">
        <v>500</v>
      </c>
      <c r="AD20" s="51" t="n">
        <v>500</v>
      </c>
      <c r="AE20" s="51" t="n">
        <v>500</v>
      </c>
      <c r="AF20" s="51" t="n">
        <v>500</v>
      </c>
      <c r="AG20" s="51" t="n">
        <v>500</v>
      </c>
      <c r="AH20" s="51" t="n">
        <v>500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292.56</v>
      </c>
      <c r="C21" s="64" t="n">
        <v>327.49</v>
      </c>
      <c r="D21" s="64" t="n">
        <v>190</v>
      </c>
      <c r="E21" s="64" t="n">
        <v>238.69</v>
      </c>
      <c r="F21" s="64" t="n">
        <v>147.43</v>
      </c>
      <c r="G21" s="64" t="n">
        <v>436.17</v>
      </c>
      <c r="H21" s="64" t="n">
        <v>265.44</v>
      </c>
      <c r="I21" s="64" t="n">
        <v>187.74</v>
      </c>
      <c r="J21" s="64" t="n">
        <v>173.74</v>
      </c>
      <c r="K21" s="64" t="n">
        <v>173.74</v>
      </c>
      <c r="L21" s="64" t="n">
        <v>327.78</v>
      </c>
      <c r="M21" s="64" t="n">
        <v>302.37</v>
      </c>
      <c r="N21" s="22">
        <f>SUM(B21:M21)</f>
        <v/>
      </c>
      <c r="O21" s="11">
        <f>SUMIF('BW TB'!$R:$R,'BW P&amp;L'!$A21,'BW TB'!C:C)</f>
        <v/>
      </c>
      <c r="P21" s="11">
        <f>SUMIF('BW TB'!$R:$R,'BW P&amp;L'!$A21,'BW TB'!D:D)</f>
        <v/>
      </c>
      <c r="Q21" s="11">
        <f>SUMIF('BW TB'!$R:$R,'BW P&amp;L'!$A21,'BW TB'!E:E)</f>
        <v/>
      </c>
      <c r="R21" s="11">
        <f>SUMIF('BW TB'!$R:$R,'BW P&amp;L'!$A21,'BW TB'!F:F)</f>
        <v/>
      </c>
      <c r="S21" s="11">
        <f>SUMIF('BW TB'!$R:$R,'BW P&amp;L'!$A21,'BW TB'!G:G)</f>
        <v/>
      </c>
      <c r="T21" s="11">
        <f>SUMIF('BW TB'!$R:$R,'BW P&amp;L'!$A21,'BW TB'!H:H)</f>
        <v/>
      </c>
      <c r="U21" s="11">
        <f>SUMIF('BW TB'!$R:$R,'BW P&amp;L'!$A21,'BW TB'!I:I)</f>
        <v/>
      </c>
      <c r="V21" s="51" t="n">
        <v>360</v>
      </c>
      <c r="W21" s="51" t="n">
        <v>360</v>
      </c>
      <c r="X21" s="51" t="n">
        <v>360</v>
      </c>
      <c r="Y21" s="51" t="n">
        <v>360</v>
      </c>
      <c r="Z21" s="51" t="n">
        <v>360</v>
      </c>
      <c r="AA21" s="22">
        <f>SUM(O21:U21)</f>
        <v/>
      </c>
      <c r="AB21" s="22">
        <f>SUM(O21:Z21)</f>
        <v/>
      </c>
      <c r="AC21" s="51" t="n">
        <v>360</v>
      </c>
      <c r="AD21" s="51" t="n">
        <v>360</v>
      </c>
      <c r="AE21" s="51" t="n">
        <v>360</v>
      </c>
      <c r="AF21" s="51" t="n">
        <v>360</v>
      </c>
      <c r="AG21" s="51" t="n">
        <v>360</v>
      </c>
      <c r="AH21" s="51" t="n">
        <v>360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64.8</v>
      </c>
      <c r="D22" s="64" t="n">
        <v>0</v>
      </c>
      <c r="E22" s="64" t="n">
        <v>0</v>
      </c>
      <c r="F22" s="64" t="n">
        <v>0</v>
      </c>
      <c r="G22" s="64" t="n">
        <v>0</v>
      </c>
      <c r="H22" s="64" t="n">
        <v>0</v>
      </c>
      <c r="I22" s="64" t="n">
        <v>0</v>
      </c>
      <c r="J22" s="64" t="n">
        <v>0</v>
      </c>
      <c r="K22" s="64" t="n">
        <v>0</v>
      </c>
      <c r="L22" s="64" t="n">
        <v>0</v>
      </c>
      <c r="M22" s="64" t="n">
        <v>0</v>
      </c>
      <c r="N22" s="22">
        <f>SUM(B22:M22)</f>
        <v/>
      </c>
      <c r="O22" s="11">
        <f>SUMIF('BW TB'!$R:$R,'BW P&amp;L'!$A22,'BW TB'!C:C)</f>
        <v/>
      </c>
      <c r="P22" s="11">
        <f>SUMIF('BW TB'!$R:$R,'BW P&amp;L'!$A22,'BW TB'!D:D)</f>
        <v/>
      </c>
      <c r="Q22" s="11">
        <f>SUMIF('BW TB'!$R:$R,'BW P&amp;L'!$A22,'BW TB'!E:E)</f>
        <v/>
      </c>
      <c r="R22" s="11">
        <f>SUMIF('BW TB'!$R:$R,'BW P&amp;L'!$A22,'BW TB'!F:F)</f>
        <v/>
      </c>
      <c r="S22" s="11">
        <f>SUMIF('BW TB'!$R:$R,'BW P&amp;L'!$A22,'BW TB'!G:G)</f>
        <v/>
      </c>
      <c r="T22" s="11">
        <f>SUMIF('BW TB'!$R:$R,'BW P&amp;L'!$A22,'BW TB'!H:H)</f>
        <v/>
      </c>
      <c r="U22" s="11">
        <f>SUMIF('BW TB'!$R:$R,'BW P&amp;L'!$A22,'BW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47.96</v>
      </c>
      <c r="L23" s="64" t="n">
        <v>101.16</v>
      </c>
      <c r="M23" s="64" t="n">
        <v>0</v>
      </c>
      <c r="N23" s="22">
        <f>SUM(B23:M23)</f>
        <v/>
      </c>
      <c r="O23" s="11">
        <f>SUMIF('BW TB'!$R:$R,'BW P&amp;L'!$A23,'BW TB'!C:C)</f>
        <v/>
      </c>
      <c r="P23" s="11">
        <f>SUMIF('BW TB'!$R:$R,'BW P&amp;L'!$A23,'BW TB'!D:D)</f>
        <v/>
      </c>
      <c r="Q23" s="11">
        <f>SUMIF('BW TB'!$R:$R,'BW P&amp;L'!$A23,'BW TB'!E:E)</f>
        <v/>
      </c>
      <c r="R23" s="11">
        <f>SUMIF('BW TB'!$R:$R,'BW P&amp;L'!$A23,'BW TB'!F:F)</f>
        <v/>
      </c>
      <c r="S23" s="11">
        <f>SUMIF('BW TB'!$R:$R,'BW P&amp;L'!$A23,'BW TB'!G:G)</f>
        <v/>
      </c>
      <c r="T23" s="11">
        <f>SUMIF('BW TB'!$R:$R,'BW P&amp;L'!$A23,'BW TB'!H:H)</f>
        <v/>
      </c>
      <c r="U23" s="11">
        <f>SUMIF('BW TB'!$R:$R,'BW P&amp;L'!$A23,'BW TB'!I:I)</f>
        <v/>
      </c>
      <c r="V23" s="51" t="n">
        <v>150</v>
      </c>
      <c r="W23" s="51" t="n">
        <v>150</v>
      </c>
      <c r="X23" s="51" t="n">
        <v>150</v>
      </c>
      <c r="Y23" s="51" t="n">
        <v>150</v>
      </c>
      <c r="Z23" s="51" t="n">
        <v>150</v>
      </c>
      <c r="AA23" s="22">
        <f>SUM(O23:U23)</f>
        <v/>
      </c>
      <c r="AB23" s="22">
        <f>SUM(O23:Z23)</f>
        <v/>
      </c>
      <c r="AC23" s="51" t="n">
        <v>150</v>
      </c>
      <c r="AD23" s="51" t="n">
        <v>150</v>
      </c>
      <c r="AE23" s="51" t="n">
        <v>150</v>
      </c>
      <c r="AF23" s="51" t="n">
        <v>150</v>
      </c>
      <c r="AG23" s="51" t="n">
        <v>150</v>
      </c>
      <c r="AH23" s="51" t="n">
        <v>150</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SUMIF('BW TB'!$R:$R,'BW P&amp;L'!$A24,'BW TB'!C:C)</f>
        <v/>
      </c>
      <c r="P24" s="11">
        <f>SUMIF('BW TB'!$R:$R,'BW P&amp;L'!$A24,'BW TB'!D:D)</f>
        <v/>
      </c>
      <c r="Q24" s="11">
        <f>SUMIF('BW TB'!$R:$R,'BW P&amp;L'!$A24,'BW TB'!E:E)</f>
        <v/>
      </c>
      <c r="R24" s="11">
        <f>SUMIF('BW TB'!$R:$R,'BW P&amp;L'!$A24,'BW TB'!F:F)</f>
        <v/>
      </c>
      <c r="S24" s="11">
        <f>SUMIF('BW TB'!$R:$R,'BW P&amp;L'!$A24,'BW TB'!G:G)</f>
        <v/>
      </c>
      <c r="T24" s="11">
        <f>SUMIF('BW TB'!$R:$R,'BW P&amp;L'!$A24,'BW TB'!H:H)</f>
        <v/>
      </c>
      <c r="U24" s="11">
        <f>SUMIF('BW TB'!$R:$R,'BW P&amp;L'!$A24,'BW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75514.88</v>
      </c>
      <c r="C25" s="65" t="n">
        <v>66664.72000000002</v>
      </c>
      <c r="D25" s="65" t="n">
        <v>67362.42</v>
      </c>
      <c r="E25" s="65" t="n">
        <v>75839.88</v>
      </c>
      <c r="F25" s="65" t="n">
        <v>81613.95</v>
      </c>
      <c r="G25" s="65" t="n">
        <v>76925.33</v>
      </c>
      <c r="H25" s="65" t="n">
        <v>84429.41</v>
      </c>
      <c r="I25" s="65" t="n">
        <v>81352.47000000002</v>
      </c>
      <c r="J25" s="65" t="n">
        <v>92076.14999999999</v>
      </c>
      <c r="K25" s="65" t="n">
        <v>78664.33000000002</v>
      </c>
      <c r="L25" s="65" t="n">
        <v>75195.24000000001</v>
      </c>
      <c r="M25" s="65" t="n">
        <v>73304.81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3976.44</v>
      </c>
      <c r="C27" s="64" t="n">
        <v>5535.73</v>
      </c>
      <c r="D27" s="64" t="n">
        <v>5538.81</v>
      </c>
      <c r="E27" s="64" t="n">
        <v>4291.04</v>
      </c>
      <c r="F27" s="64" t="n">
        <v>4795.09</v>
      </c>
      <c r="G27" s="64" t="n">
        <v>4504.63</v>
      </c>
      <c r="H27" s="64" t="n">
        <v>4768.150000000001</v>
      </c>
      <c r="I27" s="64" t="n">
        <v>4288.04</v>
      </c>
      <c r="J27" s="64" t="n">
        <v>4177.65</v>
      </c>
      <c r="K27" s="64" t="n">
        <v>4478.409999999999</v>
      </c>
      <c r="L27" s="64" t="n">
        <v>5151.79</v>
      </c>
      <c r="M27" s="64" t="n">
        <v>3622.1</v>
      </c>
      <c r="N27" s="22">
        <f>SUM(B27:M27)</f>
        <v/>
      </c>
      <c r="O27" s="11">
        <f>SUMIF('BW TB'!$R:$R,'BW P&amp;L'!$A27,'BW TB'!C:C)</f>
        <v/>
      </c>
      <c r="P27" s="11">
        <f>SUMIF('BW TB'!$R:$R,'BW P&amp;L'!$A27,'BW TB'!D:D)</f>
        <v/>
      </c>
      <c r="Q27" s="11">
        <f>SUMIF('BW TB'!$R:$R,'BW P&amp;L'!$A27,'BW TB'!E:E)</f>
        <v/>
      </c>
      <c r="R27" s="11">
        <f>SUMIF('BW TB'!$R:$R,'BW P&amp;L'!$A27,'BW TB'!F:F)</f>
        <v/>
      </c>
      <c r="S27" s="11">
        <f>SUMIF('BW TB'!$R:$R,'BW P&amp;L'!$A27,'BW TB'!G:G)</f>
        <v/>
      </c>
      <c r="T27" s="11">
        <f>SUMIF('BW TB'!$R:$R,'BW P&amp;L'!$A27,'BW TB'!H:H)</f>
        <v/>
      </c>
      <c r="U27" s="11">
        <f>SUMIF('BW TB'!$R:$R,'BW P&amp;L'!$A27,'BW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330.13</v>
      </c>
      <c r="C28" s="64" t="n">
        <v>1111.29</v>
      </c>
      <c r="D28" s="64" t="n">
        <v>135.72</v>
      </c>
      <c r="E28" s="64" t="n">
        <v>172.74</v>
      </c>
      <c r="F28" s="64" t="n">
        <v>1014.7</v>
      </c>
      <c r="G28" s="64" t="n">
        <v>1919.79</v>
      </c>
      <c r="H28" s="64" t="n">
        <v>265.47</v>
      </c>
      <c r="I28" s="64" t="n">
        <v>171.34</v>
      </c>
      <c r="J28" s="64" t="n">
        <v>0</v>
      </c>
      <c r="K28" s="64" t="n">
        <v>183.06</v>
      </c>
      <c r="L28" s="64" t="n">
        <v>257.43</v>
      </c>
      <c r="M28" s="64" t="n">
        <v>59.92</v>
      </c>
      <c r="N28" s="22">
        <f>SUM(B28:M28)</f>
        <v/>
      </c>
      <c r="O28" s="11">
        <f>SUMIF('BW TB'!$R:$R,'BW P&amp;L'!$A28,'BW TB'!C:C)</f>
        <v/>
      </c>
      <c r="P28" s="11">
        <f>SUMIF('BW TB'!$R:$R,'BW P&amp;L'!$A28,'BW TB'!D:D)</f>
        <v/>
      </c>
      <c r="Q28" s="11">
        <f>SUMIF('BW TB'!$R:$R,'BW P&amp;L'!$A28,'BW TB'!E:E)</f>
        <v/>
      </c>
      <c r="R28" s="11">
        <f>SUMIF('BW TB'!$R:$R,'BW P&amp;L'!$A28,'BW TB'!F:F)</f>
        <v/>
      </c>
      <c r="S28" s="11">
        <f>SUMIF('BW TB'!$R:$R,'BW P&amp;L'!$A28,'BW TB'!G:G)</f>
        <v/>
      </c>
      <c r="T28" s="11">
        <f>SUMIF('BW TB'!$R:$R,'BW P&amp;L'!$A28,'BW TB'!H:H)</f>
        <v/>
      </c>
      <c r="U28" s="11">
        <f>SUMIF('BW TB'!$R:$R,'BW P&amp;L'!$A28,'BW TB'!I:I)</f>
        <v/>
      </c>
      <c r="V28" s="51" t="n">
        <v>100</v>
      </c>
      <c r="W28" s="51" t="n">
        <v>100</v>
      </c>
      <c r="X28" s="51" t="n">
        <v>100</v>
      </c>
      <c r="Y28" s="51" t="n">
        <v>100</v>
      </c>
      <c r="Z28" s="51" t="n">
        <v>100</v>
      </c>
      <c r="AA28" s="22">
        <f>SUM(O28:U28)</f>
        <v/>
      </c>
      <c r="AB28" s="22">
        <f>SUM(O28:Z28)</f>
        <v/>
      </c>
      <c r="AC28" s="51" t="n">
        <v>100</v>
      </c>
      <c r="AD28" s="51" t="n">
        <v>100</v>
      </c>
      <c r="AE28" s="51" t="n">
        <v>100</v>
      </c>
      <c r="AF28" s="51" t="n">
        <v>100</v>
      </c>
      <c r="AG28" s="51" t="n">
        <v>100</v>
      </c>
      <c r="AH28" s="51" t="n">
        <v>100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254.49</v>
      </c>
      <c r="C29" s="64" t="n">
        <v>156.01</v>
      </c>
      <c r="D29" s="64" t="n">
        <v>409.77</v>
      </c>
      <c r="E29" s="64" t="n">
        <v>42.94</v>
      </c>
      <c r="F29" s="64" t="n">
        <v>33.34</v>
      </c>
      <c r="G29" s="64" t="n">
        <v>272.97</v>
      </c>
      <c r="H29" s="64" t="n">
        <v>83.72</v>
      </c>
      <c r="I29" s="64" t="n">
        <v>57.63</v>
      </c>
      <c r="J29" s="64" t="n">
        <v>102.12</v>
      </c>
      <c r="K29" s="64" t="n">
        <v>759.96</v>
      </c>
      <c r="L29" s="64" t="n">
        <v>355.62</v>
      </c>
      <c r="M29" s="64" t="n">
        <v>390.02</v>
      </c>
      <c r="N29" s="22">
        <f>SUM(B29:M29)</f>
        <v/>
      </c>
      <c r="O29" s="11">
        <f>SUMIF('BW TB'!$R:$R,'BW P&amp;L'!$A29,'BW TB'!C:C)</f>
        <v/>
      </c>
      <c r="P29" s="11">
        <f>SUMIF('BW TB'!$R:$R,'BW P&amp;L'!$A29,'BW TB'!D:D)</f>
        <v/>
      </c>
      <c r="Q29" s="11">
        <f>SUMIF('BW TB'!$R:$R,'BW P&amp;L'!$A29,'BW TB'!E:E)</f>
        <v/>
      </c>
      <c r="R29" s="11">
        <f>SUMIF('BW TB'!$R:$R,'BW P&amp;L'!$A29,'BW TB'!F:F)</f>
        <v/>
      </c>
      <c r="S29" s="11">
        <f>SUMIF('BW TB'!$R:$R,'BW P&amp;L'!$A29,'BW TB'!G:G)</f>
        <v/>
      </c>
      <c r="T29" s="11">
        <f>SUMIF('BW TB'!$R:$R,'BW P&amp;L'!$A29,'BW TB'!H:H)</f>
        <v/>
      </c>
      <c r="U29" s="11">
        <f>SUMIF('BW TB'!$R:$R,'BW P&amp;L'!$A29,'BW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15</v>
      </c>
      <c r="C30" s="64" t="n">
        <v>63.01</v>
      </c>
      <c r="D30" s="64" t="n">
        <v>61.27</v>
      </c>
      <c r="E30" s="64" t="n">
        <v>3.06</v>
      </c>
      <c r="F30" s="64" t="n">
        <v>1.38</v>
      </c>
      <c r="G30" s="64" t="n">
        <v>44.8</v>
      </c>
      <c r="H30" s="64" t="n">
        <v>112.74</v>
      </c>
      <c r="I30" s="64" t="n">
        <v>0</v>
      </c>
      <c r="J30" s="64" t="n">
        <v>104.18</v>
      </c>
      <c r="K30" s="64" t="n">
        <v>88.44</v>
      </c>
      <c r="L30" s="64" t="n">
        <v>41.01</v>
      </c>
      <c r="M30" s="64" t="n">
        <v>38.29</v>
      </c>
      <c r="N30" s="22">
        <f>SUM(B30:M30)</f>
        <v/>
      </c>
      <c r="O30" s="11">
        <f>SUMIF('BW TB'!$R:$R,'BW P&amp;L'!$A30,'BW TB'!C:C)</f>
        <v/>
      </c>
      <c r="P30" s="11">
        <f>SUMIF('BW TB'!$R:$R,'BW P&amp;L'!$A30,'BW TB'!D:D)</f>
        <v/>
      </c>
      <c r="Q30" s="11">
        <f>SUMIF('BW TB'!$R:$R,'BW P&amp;L'!$A30,'BW TB'!E:E)</f>
        <v/>
      </c>
      <c r="R30" s="11">
        <f>SUMIF('BW TB'!$R:$R,'BW P&amp;L'!$A30,'BW TB'!F:F)</f>
        <v/>
      </c>
      <c r="S30" s="11">
        <f>SUMIF('BW TB'!$R:$R,'BW P&amp;L'!$A30,'BW TB'!G:G)</f>
        <v/>
      </c>
      <c r="T30" s="11">
        <f>SUMIF('BW TB'!$R:$R,'BW P&amp;L'!$A30,'BW TB'!H:H)</f>
        <v/>
      </c>
      <c r="U30" s="11">
        <f>SUMIF('BW TB'!$R:$R,'BW P&amp;L'!$A30,'BW TB'!I:I)</f>
        <v/>
      </c>
      <c r="V30" s="51" t="n">
        <v>278</v>
      </c>
      <c r="W30" s="51" t="n">
        <v>278</v>
      </c>
      <c r="X30" s="51" t="n">
        <v>278</v>
      </c>
      <c r="Y30" s="51" t="n">
        <v>278</v>
      </c>
      <c r="Z30" s="51" t="n">
        <v>278</v>
      </c>
      <c r="AA30" s="22">
        <f>SUM(O30:U30)</f>
        <v/>
      </c>
      <c r="AB30" s="22">
        <f>SUM(O30:Z30)</f>
        <v/>
      </c>
      <c r="AC30" s="51" t="n">
        <v>278</v>
      </c>
      <c r="AD30" s="51" t="n">
        <v>278</v>
      </c>
      <c r="AE30" s="51" t="n">
        <v>278</v>
      </c>
      <c r="AF30" s="51" t="n">
        <v>278</v>
      </c>
      <c r="AG30" s="51" t="n">
        <v>278</v>
      </c>
      <c r="AH30" s="51" t="n">
        <v>278</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134.83</v>
      </c>
      <c r="C31" s="64" t="n">
        <v>92.94</v>
      </c>
      <c r="D31" s="64" t="n">
        <v>339.69</v>
      </c>
      <c r="E31" s="64" t="n">
        <v>63.56</v>
      </c>
      <c r="F31" s="64" t="n">
        <v>390.09</v>
      </c>
      <c r="G31" s="64" t="n">
        <v>775.99</v>
      </c>
      <c r="H31" s="64" t="n">
        <v>63.76</v>
      </c>
      <c r="I31" s="64" t="n">
        <v>35.62</v>
      </c>
      <c r="J31" s="64" t="n">
        <v>45.98</v>
      </c>
      <c r="K31" s="64" t="n">
        <v>380.46</v>
      </c>
      <c r="L31" s="64" t="n">
        <v>86.03999999999999</v>
      </c>
      <c r="M31" s="64" t="n">
        <v>54.77</v>
      </c>
      <c r="N31" s="22">
        <f>SUM(B31:M31)</f>
        <v/>
      </c>
      <c r="O31" s="11">
        <f>SUMIF('BW TB'!$R:$R,'BW P&amp;L'!$A31,'BW TB'!C:C)</f>
        <v/>
      </c>
      <c r="P31" s="11">
        <f>SUMIF('BW TB'!$R:$R,'BW P&amp;L'!$A31,'BW TB'!D:D)</f>
        <v/>
      </c>
      <c r="Q31" s="11">
        <f>SUMIF('BW TB'!$R:$R,'BW P&amp;L'!$A31,'BW TB'!E:E)</f>
        <v/>
      </c>
      <c r="R31" s="11">
        <f>SUMIF('BW TB'!$R:$R,'BW P&amp;L'!$A31,'BW TB'!F:F)</f>
        <v/>
      </c>
      <c r="S31" s="11">
        <f>SUMIF('BW TB'!$R:$R,'BW P&amp;L'!$A31,'BW TB'!G:G)</f>
        <v/>
      </c>
      <c r="T31" s="11">
        <f>SUMIF('BW TB'!$R:$R,'BW P&amp;L'!$A31,'BW TB'!H:H)</f>
        <v/>
      </c>
      <c r="U31" s="11">
        <f>SUMIF('BW TB'!$R:$R,'BW P&amp;L'!$A31,'BW TB'!I:I)</f>
        <v/>
      </c>
      <c r="V31" s="51" t="n">
        <v>100</v>
      </c>
      <c r="W31" s="51" t="n">
        <v>100</v>
      </c>
      <c r="X31" s="51" t="n">
        <v>100</v>
      </c>
      <c r="Y31" s="51" t="n">
        <v>100</v>
      </c>
      <c r="Z31" s="51" t="n">
        <v>100</v>
      </c>
      <c r="AA31" s="22">
        <f>SUM(O31:U31)</f>
        <v/>
      </c>
      <c r="AB31" s="22">
        <f>SUM(O31:Z31)</f>
        <v/>
      </c>
      <c r="AC31" s="51" t="n">
        <v>100</v>
      </c>
      <c r="AD31" s="51" t="n">
        <v>100</v>
      </c>
      <c r="AE31" s="51" t="n">
        <v>100</v>
      </c>
      <c r="AF31" s="51" t="n">
        <v>100</v>
      </c>
      <c r="AG31" s="51" t="n">
        <v>100</v>
      </c>
      <c r="AH31" s="51" t="n">
        <v>100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613.9399999999999</v>
      </c>
      <c r="C32" s="64" t="n">
        <v>594.12</v>
      </c>
      <c r="D32" s="64" t="n">
        <v>559.58</v>
      </c>
      <c r="E32" s="64" t="n">
        <v>836.4699999999999</v>
      </c>
      <c r="F32" s="64" t="n">
        <v>1013.37</v>
      </c>
      <c r="G32" s="64" t="n">
        <v>899.1799999999999</v>
      </c>
      <c r="H32" s="64" t="n">
        <v>727.6099999999999</v>
      </c>
      <c r="I32" s="64" t="n">
        <v>927.6</v>
      </c>
      <c r="J32" s="64" t="n">
        <v>674.42</v>
      </c>
      <c r="K32" s="64" t="n">
        <v>746.21</v>
      </c>
      <c r="L32" s="64" t="n">
        <v>746.59</v>
      </c>
      <c r="M32" s="64" t="n">
        <v>1042.1</v>
      </c>
      <c r="N32" s="22">
        <f>SUM(B32:M32)</f>
        <v/>
      </c>
      <c r="O32" s="11">
        <f>SUMIF('BW TB'!$R:$R,'BW P&amp;L'!$A32,'BW TB'!C:C)</f>
        <v/>
      </c>
      <c r="P32" s="11">
        <f>SUMIF('BW TB'!$R:$R,'BW P&amp;L'!$A32,'BW TB'!D:D)</f>
        <v/>
      </c>
      <c r="Q32" s="11">
        <f>SUMIF('BW TB'!$R:$R,'BW P&amp;L'!$A32,'BW TB'!E:E)</f>
        <v/>
      </c>
      <c r="R32" s="11">
        <f>SUMIF('BW TB'!$R:$R,'BW P&amp;L'!$A32,'BW TB'!F:F)</f>
        <v/>
      </c>
      <c r="S32" s="11">
        <f>SUMIF('BW TB'!$R:$R,'BW P&amp;L'!$A32,'BW TB'!G:G)</f>
        <v/>
      </c>
      <c r="T32" s="11">
        <f>SUMIF('BW TB'!$R:$R,'BW P&amp;L'!$A32,'BW TB'!H:H)</f>
        <v/>
      </c>
      <c r="U32" s="11">
        <f>SUMIF('BW TB'!$R:$R,'BW P&amp;L'!$A32,'BW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SUMIF('BW TB'!$R:$R,'BW P&amp;L'!$A33,'BW TB'!C:C)</f>
        <v/>
      </c>
      <c r="P33" s="11">
        <f>SUMIF('BW TB'!$R:$R,'BW P&amp;L'!$A33,'BW TB'!D:D)</f>
        <v/>
      </c>
      <c r="Q33" s="11">
        <f>SUMIF('BW TB'!$R:$R,'BW P&amp;L'!$A33,'BW TB'!E:E)</f>
        <v/>
      </c>
      <c r="R33" s="11">
        <f>SUMIF('BW TB'!$R:$R,'BW P&amp;L'!$A33,'BW TB'!F:F)</f>
        <v/>
      </c>
      <c r="S33" s="11">
        <f>SUMIF('BW TB'!$R:$R,'BW P&amp;L'!$A33,'BW TB'!G:G)</f>
        <v/>
      </c>
      <c r="T33" s="11">
        <f>SUMIF('BW TB'!$R:$R,'BW P&amp;L'!$A33,'BW TB'!H:H)</f>
        <v/>
      </c>
      <c r="U33" s="11">
        <f>SUMIF('BW TB'!$R:$R,'BW P&amp;L'!$A33,'BW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5324.829999999999</v>
      </c>
      <c r="C34" s="65" t="n">
        <v>7553.1</v>
      </c>
      <c r="D34" s="65" t="n">
        <v>7044.840000000001</v>
      </c>
      <c r="E34" s="65" t="n">
        <v>5409.81</v>
      </c>
      <c r="F34" s="65" t="n">
        <v>7247.97</v>
      </c>
      <c r="G34" s="65" t="n">
        <v>8417.360000000001</v>
      </c>
      <c r="H34" s="65" t="n">
        <v>6021.450000000001</v>
      </c>
      <c r="I34" s="65" t="n">
        <v>5480.23</v>
      </c>
      <c r="J34" s="65" t="n">
        <v>5104.349999999999</v>
      </c>
      <c r="K34" s="65" t="n">
        <v>6636.539999999999</v>
      </c>
      <c r="L34" s="65" t="n">
        <v>6638.48</v>
      </c>
      <c r="M34" s="65" t="n">
        <v>5207.200000000001</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SUMIF('BW TB'!$R:$R,'BW P&amp;L'!$A36,'BW TB'!C:C)</f>
        <v/>
      </c>
      <c r="P36" s="11">
        <f>SUMIF('BW TB'!$R:$R,'BW P&amp;L'!$A36,'BW TB'!D:D)</f>
        <v/>
      </c>
      <c r="Q36" s="11">
        <f>SUMIF('BW TB'!$R:$R,'BW P&amp;L'!$A36,'BW TB'!E:E)</f>
        <v/>
      </c>
      <c r="R36" s="11">
        <f>SUMIF('BW TB'!$R:$R,'BW P&amp;L'!$A36,'BW TB'!F:F)</f>
        <v/>
      </c>
      <c r="S36" s="11">
        <f>SUMIF('BW TB'!$R:$R,'BW P&amp;L'!$A36,'BW TB'!G:G)</f>
        <v/>
      </c>
      <c r="T36" s="11">
        <f>SUMIF('BW TB'!$R:$R,'BW P&amp;L'!$A36,'BW TB'!H:H)</f>
        <v/>
      </c>
      <c r="U36" s="11">
        <f>SUMIF('BW TB'!$R:$R,'BW P&amp;L'!$A36,'BW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3025.75</v>
      </c>
      <c r="C37" s="64" t="n">
        <v>3025.75</v>
      </c>
      <c r="D37" s="64" t="n">
        <v>3025.75</v>
      </c>
      <c r="E37" s="64" t="n">
        <v>3075.63</v>
      </c>
      <c r="F37" s="64" t="n">
        <v>3075.63</v>
      </c>
      <c r="G37" s="64" t="n">
        <v>3075.63</v>
      </c>
      <c r="H37" s="64" t="n">
        <v>3075.63</v>
      </c>
      <c r="I37" s="64" t="n">
        <v>3075.63</v>
      </c>
      <c r="J37" s="64" t="n">
        <v>3075.63</v>
      </c>
      <c r="K37" s="64" t="n">
        <v>3075.63</v>
      </c>
      <c r="L37" s="64" t="n">
        <v>3075.63</v>
      </c>
      <c r="M37" s="64" t="n">
        <v>3075.63</v>
      </c>
      <c r="N37" s="22">
        <f>SUM(B37:M37)</f>
        <v/>
      </c>
      <c r="O37" s="11">
        <f>SUMIF('BW TB'!$R:$R,'BW P&amp;L'!$A37,'BW TB'!C:C)</f>
        <v/>
      </c>
      <c r="P37" s="11">
        <f>SUMIF('BW TB'!$R:$R,'BW P&amp;L'!$A37,'BW TB'!D:D)</f>
        <v/>
      </c>
      <c r="Q37" s="11">
        <f>SUMIF('BW TB'!$R:$R,'BW P&amp;L'!$A37,'BW TB'!E:E)</f>
        <v/>
      </c>
      <c r="R37" s="11">
        <f>SUMIF('BW TB'!$R:$R,'BW P&amp;L'!$A37,'BW TB'!F:F)</f>
        <v/>
      </c>
      <c r="S37" s="11">
        <f>SUMIF('BW TB'!$R:$R,'BW P&amp;L'!$A37,'BW TB'!G:G)</f>
        <v/>
      </c>
      <c r="T37" s="11">
        <f>SUMIF('BW TB'!$R:$R,'BW P&amp;L'!$A37,'BW TB'!H:H)</f>
        <v/>
      </c>
      <c r="U37" s="11">
        <f>SUMIF('BW TB'!$R:$R,'BW P&amp;L'!$A37,'BW TB'!I:I)</f>
        <v/>
      </c>
      <c r="V37" s="51" t="n">
        <v>3123.75</v>
      </c>
      <c r="W37" s="51" t="n">
        <v>3123.75</v>
      </c>
      <c r="X37" s="51" t="n">
        <v>3123.75</v>
      </c>
      <c r="Y37" s="51" t="n">
        <v>3123.75</v>
      </c>
      <c r="Z37" s="51" t="n">
        <v>3123.75</v>
      </c>
      <c r="AA37" s="22">
        <f>SUM(O37:U37)</f>
        <v/>
      </c>
      <c r="AB37" s="22">
        <f>SUM(O37:Z37)</f>
        <v/>
      </c>
      <c r="AC37" s="51" t="n">
        <v>3123.75</v>
      </c>
      <c r="AD37" s="51" t="n">
        <v>3123.75</v>
      </c>
      <c r="AE37" s="51" t="n">
        <v>3123.75</v>
      </c>
      <c r="AF37" s="51" t="n">
        <v>3123.75</v>
      </c>
      <c r="AG37" s="51" t="n">
        <v>3123.75</v>
      </c>
      <c r="AH37" s="51" t="n">
        <v>3123.75</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2790.8</v>
      </c>
      <c r="C38" s="64" t="n">
        <v>2628.84</v>
      </c>
      <c r="D38" s="64" t="n">
        <v>4292.94</v>
      </c>
      <c r="E38" s="64" t="n">
        <v>5529.950000000001</v>
      </c>
      <c r="F38" s="64" t="n">
        <v>1656.64</v>
      </c>
      <c r="G38" s="64" t="n">
        <v>2428.37</v>
      </c>
      <c r="H38" s="64" t="n">
        <v>1773.3</v>
      </c>
      <c r="I38" s="64" t="n">
        <v>1422.35</v>
      </c>
      <c r="J38" s="64" t="n">
        <v>2223.76</v>
      </c>
      <c r="K38" s="64" t="n">
        <v>3805.35</v>
      </c>
      <c r="L38" s="64" t="n">
        <v>3193.73</v>
      </c>
      <c r="M38" s="64" t="n">
        <v>3368.92</v>
      </c>
      <c r="N38" s="22">
        <f>SUM(B38:M38)</f>
        <v/>
      </c>
      <c r="O38" s="11">
        <f>SUMIF('BW TB'!$R:$R,'BW P&amp;L'!$A38,'BW TB'!C:C)</f>
        <v/>
      </c>
      <c r="P38" s="11">
        <f>SUMIF('BW TB'!$R:$R,'BW P&amp;L'!$A38,'BW TB'!D:D)</f>
        <v/>
      </c>
      <c r="Q38" s="11">
        <f>SUMIF('BW TB'!$R:$R,'BW P&amp;L'!$A38,'BW TB'!E:E)</f>
        <v/>
      </c>
      <c r="R38" s="11">
        <f>SUMIF('BW TB'!$R:$R,'BW P&amp;L'!$A38,'BW TB'!F:F)</f>
        <v/>
      </c>
      <c r="S38" s="11">
        <f>SUMIF('BW TB'!$R:$R,'BW P&amp;L'!$A38,'BW TB'!G:G)</f>
        <v/>
      </c>
      <c r="T38" s="11">
        <f>SUMIF('BW TB'!$R:$R,'BW P&amp;L'!$A38,'BW TB'!H:H)</f>
        <v/>
      </c>
      <c r="U38" s="11">
        <f>SUMIF('BW TB'!$R:$R,'BW P&amp;L'!$A38,'BW TB'!I:I)</f>
        <v/>
      </c>
      <c r="V38" s="51" t="n">
        <v>3138</v>
      </c>
      <c r="W38" s="51" t="n">
        <v>3138</v>
      </c>
      <c r="X38" s="51" t="n">
        <v>3138</v>
      </c>
      <c r="Y38" s="51" t="n">
        <v>3138</v>
      </c>
      <c r="Z38" s="51" t="n">
        <v>3138</v>
      </c>
      <c r="AA38" s="22">
        <f>SUM(O38:U38)</f>
        <v/>
      </c>
      <c r="AB38" s="22">
        <f>SUM(O38:Z38)</f>
        <v/>
      </c>
      <c r="AC38" s="51" t="n">
        <v>3138</v>
      </c>
      <c r="AD38" s="51" t="n">
        <v>3138</v>
      </c>
      <c r="AE38" s="51" t="n">
        <v>3138</v>
      </c>
      <c r="AF38" s="51" t="n">
        <v>3138</v>
      </c>
      <c r="AG38" s="51" t="n">
        <v>3138</v>
      </c>
      <c r="AH38" s="51" t="n">
        <v>3138</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924.6799999999999</v>
      </c>
      <c r="C39" s="64" t="n">
        <v>752.58</v>
      </c>
      <c r="D39" s="64" t="n">
        <v>409.33</v>
      </c>
      <c r="E39" s="64" t="n">
        <v>1010.79</v>
      </c>
      <c r="F39" s="64" t="n">
        <v>213.72</v>
      </c>
      <c r="G39" s="64" t="n">
        <v>535.9799999999999</v>
      </c>
      <c r="H39" s="64" t="n">
        <v>2248.4</v>
      </c>
      <c r="I39" s="64" t="n">
        <v>2709.69</v>
      </c>
      <c r="J39" s="64" t="n">
        <v>912.3100000000001</v>
      </c>
      <c r="K39" s="64" t="n">
        <v>1226.69</v>
      </c>
      <c r="L39" s="64" t="n">
        <v>65.19</v>
      </c>
      <c r="M39" s="64" t="n">
        <v>192.39</v>
      </c>
      <c r="N39" s="22">
        <f>SUM(B39:M39)</f>
        <v/>
      </c>
      <c r="O39" s="11">
        <f>SUMIF('BW TB'!$R:$R,'BW P&amp;L'!$A39,'BW TB'!C:C)</f>
        <v/>
      </c>
      <c r="P39" s="11">
        <f>SUMIF('BW TB'!$R:$R,'BW P&amp;L'!$A39,'BW TB'!D:D)</f>
        <v/>
      </c>
      <c r="Q39" s="11">
        <f>SUMIF('BW TB'!$R:$R,'BW P&amp;L'!$A39,'BW TB'!E:E)</f>
        <v/>
      </c>
      <c r="R39" s="11">
        <f>SUMIF('BW TB'!$R:$R,'BW P&amp;L'!$A39,'BW TB'!F:F)</f>
        <v/>
      </c>
      <c r="S39" s="11">
        <f>SUMIF('BW TB'!$R:$R,'BW P&amp;L'!$A39,'BW TB'!G:G)</f>
        <v/>
      </c>
      <c r="T39" s="11">
        <f>SUMIF('BW TB'!$R:$R,'BW P&amp;L'!$A39,'BW TB'!H:H)</f>
        <v/>
      </c>
      <c r="U39" s="11">
        <f>SUMIF('BW TB'!$R:$R,'BW P&amp;L'!$A39,'BW TB'!I:I)</f>
        <v/>
      </c>
      <c r="V39" s="51" t="n">
        <v>1500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3992.33</v>
      </c>
      <c r="C40" s="64" t="n">
        <v>3985.5</v>
      </c>
      <c r="D40" s="64" t="n">
        <v>3876.24</v>
      </c>
      <c r="E40" s="64" t="n">
        <v>4757.82</v>
      </c>
      <c r="F40" s="64" t="n">
        <v>3752.54</v>
      </c>
      <c r="G40" s="64" t="n">
        <v>3993.33</v>
      </c>
      <c r="H40" s="64" t="n">
        <v>4752.64</v>
      </c>
      <c r="I40" s="64" t="n">
        <v>8059.97</v>
      </c>
      <c r="J40" s="64" t="n">
        <v>4609.84</v>
      </c>
      <c r="K40" s="64" t="n">
        <v>755.6900000000001</v>
      </c>
      <c r="L40" s="64" t="n">
        <v>4164.74</v>
      </c>
      <c r="M40" s="64" t="n">
        <v>4041.48</v>
      </c>
      <c r="N40" s="22">
        <f>SUM(B40:M40)</f>
        <v/>
      </c>
      <c r="O40" s="11">
        <f>SUMIF('BW TB'!$R:$R,'BW P&amp;L'!$A40,'BW TB'!C:C)</f>
        <v/>
      </c>
      <c r="P40" s="11">
        <f>SUMIF('BW TB'!$R:$R,'BW P&amp;L'!$A40,'BW TB'!D:D)</f>
        <v/>
      </c>
      <c r="Q40" s="11">
        <f>SUMIF('BW TB'!$R:$R,'BW P&amp;L'!$A40,'BW TB'!E:E)</f>
        <v/>
      </c>
      <c r="R40" s="11">
        <f>SUMIF('BW TB'!$R:$R,'BW P&amp;L'!$A40,'BW TB'!F:F)</f>
        <v/>
      </c>
      <c r="S40" s="11">
        <f>SUMIF('BW TB'!$R:$R,'BW P&amp;L'!$A40,'BW TB'!G:G)</f>
        <v/>
      </c>
      <c r="T40" s="11">
        <f>SUMIF('BW TB'!$R:$R,'BW P&amp;L'!$A40,'BW TB'!H:H)</f>
        <v/>
      </c>
      <c r="U40" s="11">
        <f>SUMIF('BW TB'!$R:$R,'BW P&amp;L'!$A40,'BW TB'!I:I)</f>
        <v/>
      </c>
      <c r="V40" s="51" t="n">
        <v>4300</v>
      </c>
      <c r="W40" s="51" t="n">
        <v>4300</v>
      </c>
      <c r="X40" s="51" t="n">
        <v>4300</v>
      </c>
      <c r="Y40" s="51" t="n">
        <v>4300</v>
      </c>
      <c r="Z40" s="51" t="n">
        <v>4300</v>
      </c>
      <c r="AA40" s="22">
        <f>SUM(O40:U40)</f>
        <v/>
      </c>
      <c r="AB40" s="22">
        <f>SUM(O40:Z40)</f>
        <v/>
      </c>
      <c r="AC40" s="51" t="n">
        <v>4300</v>
      </c>
      <c r="AD40" s="51" t="n">
        <v>4300</v>
      </c>
      <c r="AE40" s="51" t="n">
        <v>4300</v>
      </c>
      <c r="AF40" s="51" t="n">
        <v>4300</v>
      </c>
      <c r="AG40" s="51" t="n">
        <v>4300</v>
      </c>
      <c r="AH40" s="51" t="n">
        <v>4300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623.08</v>
      </c>
      <c r="C41" s="64" t="n">
        <v>831.76</v>
      </c>
      <c r="D41" s="64" t="n">
        <v>836.49</v>
      </c>
      <c r="E41" s="64" t="n">
        <v>747.74</v>
      </c>
      <c r="F41" s="64" t="n">
        <v>481.62</v>
      </c>
      <c r="G41" s="64" t="n">
        <v>810.6499999999999</v>
      </c>
      <c r="H41" s="64" t="n">
        <v>662.91</v>
      </c>
      <c r="I41" s="64" t="n">
        <v>701.49</v>
      </c>
      <c r="J41" s="64" t="n">
        <v>1035.73</v>
      </c>
      <c r="K41" s="64" t="n">
        <v>720.8</v>
      </c>
      <c r="L41" s="64" t="n">
        <v>715.36</v>
      </c>
      <c r="M41" s="64" t="n">
        <v>834.1999999999999</v>
      </c>
      <c r="N41" s="22">
        <f>SUM(B41:M41)</f>
        <v/>
      </c>
      <c r="O41" s="11">
        <f>SUMIF('BW TB'!$R:$R,'BW P&amp;L'!$A41,'BW TB'!C:C)</f>
        <v/>
      </c>
      <c r="P41" s="11">
        <f>SUMIF('BW TB'!$R:$R,'BW P&amp;L'!$A41,'BW TB'!D:D)</f>
        <v/>
      </c>
      <c r="Q41" s="11">
        <f>SUMIF('BW TB'!$R:$R,'BW P&amp;L'!$A41,'BW TB'!E:E)</f>
        <v/>
      </c>
      <c r="R41" s="11">
        <f>SUMIF('BW TB'!$R:$R,'BW P&amp;L'!$A41,'BW TB'!F:F)</f>
        <v/>
      </c>
      <c r="S41" s="11">
        <f>SUMIF('BW TB'!$R:$R,'BW P&amp;L'!$A41,'BW TB'!G:G)</f>
        <v/>
      </c>
      <c r="T41" s="11">
        <f>SUMIF('BW TB'!$R:$R,'BW P&amp;L'!$A41,'BW TB'!H:H)</f>
        <v/>
      </c>
      <c r="U41" s="11">
        <f>SUMIF('BW TB'!$R:$R,'BW P&amp;L'!$A41,'BW TB'!I:I)</f>
        <v/>
      </c>
      <c r="V41" s="51" t="n">
        <v>746</v>
      </c>
      <c r="W41" s="51" t="n">
        <v>746</v>
      </c>
      <c r="X41" s="51" t="n">
        <v>746</v>
      </c>
      <c r="Y41" s="51" t="n">
        <v>746</v>
      </c>
      <c r="Z41" s="51" t="n">
        <v>746</v>
      </c>
      <c r="AA41" s="22">
        <f>SUM(O41:U41)</f>
        <v/>
      </c>
      <c r="AB41" s="22">
        <f>SUM(O41:Z41)</f>
        <v/>
      </c>
      <c r="AC41" s="51" t="n">
        <v>746</v>
      </c>
      <c r="AD41" s="51" t="n">
        <v>746</v>
      </c>
      <c r="AE41" s="51" t="n">
        <v>746</v>
      </c>
      <c r="AF41" s="51" t="n">
        <v>746</v>
      </c>
      <c r="AG41" s="51" t="n">
        <v>746</v>
      </c>
      <c r="AH41" s="51" t="n">
        <v>746</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72.16</v>
      </c>
      <c r="C42" s="64" t="n">
        <v>108.21</v>
      </c>
      <c r="D42" s="64" t="n">
        <v>93.42</v>
      </c>
      <c r="E42" s="64" t="n">
        <v>86.88</v>
      </c>
      <c r="F42" s="64" t="n">
        <v>91.48</v>
      </c>
      <c r="G42" s="64" t="n">
        <v>133.56</v>
      </c>
      <c r="H42" s="64" t="n">
        <v>135.07</v>
      </c>
      <c r="I42" s="64" t="n">
        <v>63.11</v>
      </c>
      <c r="J42" s="64" t="n">
        <v>156.44</v>
      </c>
      <c r="K42" s="64" t="n">
        <v>93.01000000000001</v>
      </c>
      <c r="L42" s="64" t="n">
        <v>12.84</v>
      </c>
      <c r="M42" s="64" t="n">
        <v>72.92</v>
      </c>
      <c r="N42" s="22">
        <f>SUM(B42:M42)</f>
        <v/>
      </c>
      <c r="O42" s="11">
        <f>SUMIF('BW TB'!$R:$R,'BW P&amp;L'!$A42,'BW TB'!C:C)</f>
        <v/>
      </c>
      <c r="P42" s="11">
        <f>SUMIF('BW TB'!$R:$R,'BW P&amp;L'!$A42,'BW TB'!D:D)</f>
        <v/>
      </c>
      <c r="Q42" s="11">
        <f>SUMIF('BW TB'!$R:$R,'BW P&amp;L'!$A42,'BW TB'!E:E)</f>
        <v/>
      </c>
      <c r="R42" s="11">
        <f>SUMIF('BW TB'!$R:$R,'BW P&amp;L'!$A42,'BW TB'!F:F)</f>
        <v/>
      </c>
      <c r="S42" s="11">
        <f>SUMIF('BW TB'!$R:$R,'BW P&amp;L'!$A42,'BW TB'!G:G)</f>
        <v/>
      </c>
      <c r="T42" s="11">
        <f>SUMIF('BW TB'!$R:$R,'BW P&amp;L'!$A42,'BW TB'!H:H)</f>
        <v/>
      </c>
      <c r="U42" s="11">
        <f>SUMIF('BW TB'!$R:$R,'BW P&amp;L'!$A42,'BW TB'!I:I)</f>
        <v/>
      </c>
      <c r="V42" s="51" t="n">
        <v>150</v>
      </c>
      <c r="W42" s="51" t="n">
        <v>150</v>
      </c>
      <c r="X42" s="51" t="n">
        <v>150</v>
      </c>
      <c r="Y42" s="51" t="n">
        <v>150</v>
      </c>
      <c r="Z42" s="51" t="n">
        <v>150</v>
      </c>
      <c r="AA42" s="22">
        <f>SUM(O42:U42)</f>
        <v/>
      </c>
      <c r="AB42" s="22">
        <f>SUM(O42:Z42)</f>
        <v/>
      </c>
      <c r="AC42" s="51" t="n">
        <v>150</v>
      </c>
      <c r="AD42" s="51" t="n">
        <v>150</v>
      </c>
      <c r="AE42" s="51" t="n">
        <v>150</v>
      </c>
      <c r="AF42" s="51" t="n">
        <v>150</v>
      </c>
      <c r="AG42" s="51" t="n">
        <v>150</v>
      </c>
      <c r="AH42" s="51" t="n">
        <v>150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SUMIF('BW TB'!$R:$R,'BW P&amp;L'!$A43,'BW TB'!C:C)</f>
        <v/>
      </c>
      <c r="P43" s="11">
        <f>SUMIF('BW TB'!$R:$R,'BW P&amp;L'!$A43,'BW TB'!D:D)</f>
        <v/>
      </c>
      <c r="Q43" s="11">
        <f>SUMIF('BW TB'!$R:$R,'BW P&amp;L'!$A43,'BW TB'!E:E)</f>
        <v/>
      </c>
      <c r="R43" s="11">
        <f>SUMIF('BW TB'!$R:$R,'BW P&amp;L'!$A43,'BW TB'!F:F)</f>
        <v/>
      </c>
      <c r="S43" s="11">
        <f>SUMIF('BW TB'!$R:$R,'BW P&amp;L'!$A43,'BW TB'!G:G)</f>
        <v/>
      </c>
      <c r="T43" s="11">
        <f>SUMIF('BW TB'!$R:$R,'BW P&amp;L'!$A43,'BW TB'!H:H)</f>
        <v/>
      </c>
      <c r="U43" s="11">
        <f>SUMIF('BW TB'!$R:$R,'BW P&amp;L'!$A43,'BW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SUMIF('BW TB'!$R:$R,'BW P&amp;L'!$A44,'BW TB'!C:C)</f>
        <v/>
      </c>
      <c r="P44" s="11">
        <f>SUMIF('BW TB'!$R:$R,'BW P&amp;L'!$A44,'BW TB'!D:D)</f>
        <v/>
      </c>
      <c r="Q44" s="11">
        <f>SUMIF('BW TB'!$R:$R,'BW P&amp;L'!$A44,'BW TB'!E:E)</f>
        <v/>
      </c>
      <c r="R44" s="11">
        <f>SUMIF('BW TB'!$R:$R,'BW P&amp;L'!$A44,'BW TB'!F:F)</f>
        <v/>
      </c>
      <c r="S44" s="11">
        <f>SUMIF('BW TB'!$R:$R,'BW P&amp;L'!$A44,'BW TB'!G:G)</f>
        <v/>
      </c>
      <c r="T44" s="11">
        <f>SUMIF('BW TB'!$R:$R,'BW P&amp;L'!$A44,'BW TB'!H:H)</f>
        <v/>
      </c>
      <c r="U44" s="11">
        <f>SUMIF('BW TB'!$R:$R,'BW P&amp;L'!$A44,'BW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64.8</v>
      </c>
      <c r="D45" s="64" t="n">
        <v>345.62</v>
      </c>
      <c r="E45" s="64" t="n">
        <v>0</v>
      </c>
      <c r="F45" s="64" t="n">
        <v>129.6</v>
      </c>
      <c r="G45" s="64" t="n">
        <v>45</v>
      </c>
      <c r="H45" s="64" t="n">
        <v>0</v>
      </c>
      <c r="I45" s="64" t="n">
        <v>90</v>
      </c>
      <c r="J45" s="64" t="n">
        <v>0</v>
      </c>
      <c r="K45" s="64" t="n">
        <v>0</v>
      </c>
      <c r="L45" s="64" t="n">
        <v>220</v>
      </c>
      <c r="M45" s="64" t="n">
        <v>0</v>
      </c>
      <c r="N45" s="22">
        <f>SUM(B45:M45)</f>
        <v/>
      </c>
      <c r="O45" s="11">
        <f>SUMIF('BW TB'!$R:$R,'BW P&amp;L'!$A45,'BW TB'!C:C)</f>
        <v/>
      </c>
      <c r="P45" s="11">
        <f>SUMIF('BW TB'!$R:$R,'BW P&amp;L'!$A45,'BW TB'!D:D)</f>
        <v/>
      </c>
      <c r="Q45" s="11">
        <f>SUMIF('BW TB'!$R:$R,'BW P&amp;L'!$A45,'BW TB'!E:E)</f>
        <v/>
      </c>
      <c r="R45" s="11">
        <f>SUMIF('BW TB'!$R:$R,'BW P&amp;L'!$A45,'BW TB'!F:F)</f>
        <v/>
      </c>
      <c r="S45" s="11">
        <f>SUMIF('BW TB'!$R:$R,'BW P&amp;L'!$A45,'BW TB'!G:G)</f>
        <v/>
      </c>
      <c r="T45" s="11">
        <f>SUMIF('BW TB'!$R:$R,'BW P&amp;L'!$A45,'BW TB'!H:H)</f>
        <v/>
      </c>
      <c r="U45" s="11">
        <f>SUMIF('BW TB'!$R:$R,'BW P&amp;L'!$A45,'BW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SUMIF('BW TB'!$R:$R,'BW P&amp;L'!$A46,'BW TB'!C:C)</f>
        <v/>
      </c>
      <c r="P46" s="11">
        <f>SUMIF('BW TB'!$R:$R,'BW P&amp;L'!$A46,'BW TB'!D:D)</f>
        <v/>
      </c>
      <c r="Q46" s="11">
        <f>SUMIF('BW TB'!$R:$R,'BW P&amp;L'!$A46,'BW TB'!E:E)</f>
        <v/>
      </c>
      <c r="R46" s="11">
        <f>SUMIF('BW TB'!$R:$R,'BW P&amp;L'!$A46,'BW TB'!F:F)</f>
        <v/>
      </c>
      <c r="S46" s="11">
        <f>SUMIF('BW TB'!$R:$R,'BW P&amp;L'!$A46,'BW TB'!G:G)</f>
        <v/>
      </c>
      <c r="T46" s="11">
        <f>SUMIF('BW TB'!$R:$R,'BW P&amp;L'!$A46,'BW TB'!H:H)</f>
        <v/>
      </c>
      <c r="U46" s="11">
        <f>SUMIF('BW TB'!$R:$R,'BW P&amp;L'!$A46,'BW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11428.8</v>
      </c>
      <c r="C47" s="65" t="n">
        <v>11397.44</v>
      </c>
      <c r="D47" s="65" t="n">
        <v>12879.79</v>
      </c>
      <c r="E47" s="65" t="n">
        <v>15208.81</v>
      </c>
      <c r="F47" s="65" t="n">
        <v>9401.230000000001</v>
      </c>
      <c r="G47" s="65" t="n">
        <v>11022.52</v>
      </c>
      <c r="H47" s="65" t="n">
        <v>12647.95</v>
      </c>
      <c r="I47" s="65" t="n">
        <v>16122.24</v>
      </c>
      <c r="J47" s="65" t="n">
        <v>12013.71</v>
      </c>
      <c r="K47" s="65" t="n">
        <v>9677.17</v>
      </c>
      <c r="L47" s="65" t="n">
        <v>11447.49</v>
      </c>
      <c r="M47" s="65" t="n">
        <v>11585.54</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92268.51000000001</v>
      </c>
      <c r="C48" s="62" t="n">
        <v>85615.26000000001</v>
      </c>
      <c r="D48" s="62" t="n">
        <v>87287.04999999999</v>
      </c>
      <c r="E48" s="62" t="n">
        <v>96458.5</v>
      </c>
      <c r="F48" s="62" t="n">
        <v>98263.14999999999</v>
      </c>
      <c r="G48" s="62" t="n">
        <v>96365.21000000001</v>
      </c>
      <c r="H48" s="62" t="n">
        <v>103098.81</v>
      </c>
      <c r="I48" s="62" t="n">
        <v>102954.94</v>
      </c>
      <c r="J48" s="62" t="n">
        <v>109194.21</v>
      </c>
      <c r="K48" s="62" t="n">
        <v>94978.04000000001</v>
      </c>
      <c r="L48" s="62" t="n">
        <v>93281.21000000001</v>
      </c>
      <c r="M48" s="62" t="n">
        <v>90097.54999999999</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63673.45999999999</v>
      </c>
      <c r="C50" s="18" t="n">
        <v>88113.21999999997</v>
      </c>
      <c r="D50" s="18" t="n">
        <v>107710.31</v>
      </c>
      <c r="E50" s="18" t="n">
        <v>71755.87999999998</v>
      </c>
      <c r="F50" s="18" t="n">
        <v>45238.38</v>
      </c>
      <c r="G50" s="18" t="n">
        <v>79582.13000000002</v>
      </c>
      <c r="H50" s="18" t="n">
        <v>109505.4</v>
      </c>
      <c r="I50" s="18" t="n">
        <v>29408.76999999997</v>
      </c>
      <c r="J50" s="18" t="n">
        <v>23453.08999999998</v>
      </c>
      <c r="K50" s="18" t="n">
        <v>35100.64999999999</v>
      </c>
      <c r="L50" s="18" t="n">
        <v>89454.3</v>
      </c>
      <c r="M50" s="18" t="n">
        <v>131131.14</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SUMIF('BW TB'!$R:$R,'BW P&amp;L'!$A53,'BW TB'!C:C)</f>
        <v/>
      </c>
      <c r="P53" s="11">
        <f>SUMIF('BW TB'!$R:$R,'BW P&amp;L'!$A53,'BW TB'!D:D)</f>
        <v/>
      </c>
      <c r="Q53" s="11">
        <f>SUMIF('BW TB'!$R:$R,'BW P&amp;L'!$A53,'BW TB'!E:E)</f>
        <v/>
      </c>
      <c r="R53" s="11">
        <f>SUMIF('BW TB'!$R:$R,'BW P&amp;L'!$A53,'BW TB'!F:F)</f>
        <v/>
      </c>
      <c r="S53" s="11">
        <f>SUMIF('BW TB'!$R:$R,'BW P&amp;L'!$A53,'BW TB'!G:G)</f>
        <v/>
      </c>
      <c r="T53" s="11">
        <f>SUMIF('BW TB'!$R:$R,'BW P&amp;L'!$A53,'BW TB'!H:H)</f>
        <v/>
      </c>
      <c r="U53" s="11">
        <f>SUMIF('BW TB'!$R:$R,'BW P&amp;L'!$A53,'BW TB'!I:I)</f>
        <v/>
      </c>
      <c r="V53" s="51" t="n">
        <v>0</v>
      </c>
      <c r="W53" s="51" t="n">
        <v>0</v>
      </c>
      <c r="X53" s="51" t="n">
        <v>0</v>
      </c>
      <c r="Y53" s="51" t="n">
        <v>0</v>
      </c>
      <c r="Z53" s="51" t="n">
        <v>0</v>
      </c>
      <c r="AA53" s="22">
        <f>SUM(O53:U53)</f>
        <v/>
      </c>
      <c r="AB53" s="22">
        <f>SUM(O53:Z53)</f>
        <v/>
      </c>
      <c r="AC53" s="51" t="n">
        <v>0</v>
      </c>
      <c r="AD53" s="51" t="n">
        <v>0</v>
      </c>
      <c r="AE53" s="51" t="n">
        <v>0</v>
      </c>
      <c r="AF53" s="51" t="n">
        <v>0</v>
      </c>
      <c r="AG53" s="51" t="n">
        <v>0</v>
      </c>
      <c r="AH53" s="51" t="n">
        <v>0</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SUMIF('BW TB'!$R:$R,'BW P&amp;L'!$A54,'BW TB'!C:C)</f>
        <v/>
      </c>
      <c r="P54" s="11">
        <f>SUMIF('BW TB'!$R:$R,'BW P&amp;L'!$A54,'BW TB'!D:D)</f>
        <v/>
      </c>
      <c r="Q54" s="11">
        <f>SUMIF('BW TB'!$R:$R,'BW P&amp;L'!$A54,'BW TB'!E:E)</f>
        <v/>
      </c>
      <c r="R54" s="11">
        <f>SUMIF('BW TB'!$R:$R,'BW P&amp;L'!$A54,'BW TB'!F:F)</f>
        <v/>
      </c>
      <c r="S54" s="11">
        <f>SUMIF('BW TB'!$R:$R,'BW P&amp;L'!$A54,'BW TB'!G:G)</f>
        <v/>
      </c>
      <c r="T54" s="11">
        <f>SUMIF('BW TB'!$R:$R,'BW P&amp;L'!$A54,'BW TB'!H:H)</f>
        <v/>
      </c>
      <c r="U54" s="11">
        <f>SUMIF('BW TB'!$R:$R,'BW P&amp;L'!$A54,'BW TB'!I:I)</f>
        <v/>
      </c>
      <c r="V54" s="51" t="n">
        <v>0</v>
      </c>
      <c r="W54" s="51" t="n">
        <v>0</v>
      </c>
      <c r="X54" s="51" t="n">
        <v>0</v>
      </c>
      <c r="Y54" s="51" t="n">
        <v>0</v>
      </c>
      <c r="Z54" s="51" t="n">
        <v>0</v>
      </c>
      <c r="AA54" s="22">
        <f>SUM(O54:U54)</f>
        <v/>
      </c>
      <c r="AB54" s="22">
        <f>SUM(O54:Z54)</f>
        <v/>
      </c>
      <c r="AC54" s="51" t="n">
        <v>0</v>
      </c>
      <c r="AD54" s="51" t="n">
        <v>0</v>
      </c>
      <c r="AE54" s="51" t="n">
        <v>0</v>
      </c>
      <c r="AF54" s="51" t="n">
        <v>0</v>
      </c>
      <c r="AG54" s="51" t="n">
        <v>0</v>
      </c>
      <c r="AH54" s="51" t="n">
        <v>0</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SUMIF('BW TB'!$R:$R,'BW P&amp;L'!$A55,'BW TB'!C:C)</f>
        <v/>
      </c>
      <c r="P55" s="11">
        <f>SUMIF('BW TB'!$R:$R,'BW P&amp;L'!$A55,'BW TB'!D:D)</f>
        <v/>
      </c>
      <c r="Q55" s="11">
        <f>SUMIF('BW TB'!$R:$R,'BW P&amp;L'!$A55,'BW TB'!E:E)</f>
        <v/>
      </c>
      <c r="R55" s="11">
        <f>SUMIF('BW TB'!$R:$R,'BW P&amp;L'!$A55,'BW TB'!F:F)</f>
        <v/>
      </c>
      <c r="S55" s="11">
        <f>SUMIF('BW TB'!$R:$R,'BW P&amp;L'!$A55,'BW TB'!G:G)</f>
        <v/>
      </c>
      <c r="T55" s="11">
        <f>SUMIF('BW TB'!$R:$R,'BW P&amp;L'!$A55,'BW TB'!H:H)</f>
        <v/>
      </c>
      <c r="U55" s="11">
        <f>SUMIF('BW TB'!$R:$R,'BW P&amp;L'!$A55,'BW TB'!I:I)</f>
        <v/>
      </c>
      <c r="V55" s="51" t="n">
        <v>0</v>
      </c>
      <c r="W55" s="51" t="n">
        <v>0</v>
      </c>
      <c r="X55" s="51" t="n">
        <v>0</v>
      </c>
      <c r="Y55" s="51" t="n">
        <v>0</v>
      </c>
      <c r="Z55" s="51" t="n">
        <v>0</v>
      </c>
      <c r="AA55" s="22">
        <f>SUM(O55:U55)</f>
        <v/>
      </c>
      <c r="AB55" s="22">
        <f>SUM(O55:Z55)</f>
        <v/>
      </c>
      <c r="AC55" s="51" t="n">
        <v>0</v>
      </c>
      <c r="AD55" s="51" t="n">
        <v>0</v>
      </c>
      <c r="AE55" s="51" t="n">
        <v>0</v>
      </c>
      <c r="AF55" s="51" t="n">
        <v>0</v>
      </c>
      <c r="AG55" s="51" t="n">
        <v>0</v>
      </c>
      <c r="AH55" s="51" t="n">
        <v>0</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SUMIF('BW TB'!$R:$R,'BW P&amp;L'!$A56,'BW TB'!C:C)</f>
        <v/>
      </c>
      <c r="P56" s="11">
        <f>SUMIF('BW TB'!$R:$R,'BW P&amp;L'!$A56,'BW TB'!D:D)</f>
        <v/>
      </c>
      <c r="Q56" s="11">
        <f>SUMIF('BW TB'!$R:$R,'BW P&amp;L'!$A56,'BW TB'!E:E)</f>
        <v/>
      </c>
      <c r="R56" s="11">
        <f>SUMIF('BW TB'!$R:$R,'BW P&amp;L'!$A56,'BW TB'!F:F)</f>
        <v/>
      </c>
      <c r="S56" s="11">
        <f>SUMIF('BW TB'!$R:$R,'BW P&amp;L'!$A56,'BW TB'!G:G)</f>
        <v/>
      </c>
      <c r="T56" s="11">
        <f>SUMIF('BW TB'!$R:$R,'BW P&amp;L'!$A56,'BW TB'!H:H)</f>
        <v/>
      </c>
      <c r="U56" s="11">
        <f>SUMIF('BW TB'!$R:$R,'BW P&amp;L'!$A56,'BW TB'!I:I)</f>
        <v/>
      </c>
      <c r="V56" s="51" t="n">
        <v>0</v>
      </c>
      <c r="W56" s="51" t="n">
        <v>0</v>
      </c>
      <c r="X56" s="51" t="n">
        <v>0</v>
      </c>
      <c r="Y56" s="51" t="n">
        <v>0</v>
      </c>
      <c r="Z56" s="51" t="n">
        <v>0</v>
      </c>
      <c r="AA56" s="22">
        <f>SUM(O56:U56)</f>
        <v/>
      </c>
      <c r="AB56" s="22">
        <f>SUM(O56:Z56)</f>
        <v/>
      </c>
      <c r="AC56" s="51" t="n">
        <v>0</v>
      </c>
      <c r="AD56" s="51" t="n">
        <v>0</v>
      </c>
      <c r="AE56" s="51" t="n">
        <v>0</v>
      </c>
      <c r="AF56" s="51" t="n">
        <v>0</v>
      </c>
      <c r="AG56" s="51" t="n">
        <v>0</v>
      </c>
      <c r="AH56" s="51" t="n">
        <v>0</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310</v>
      </c>
      <c r="M57" s="64" t="n">
        <v>0</v>
      </c>
      <c r="N57" s="22">
        <f>SUM(B57:M57)</f>
        <v/>
      </c>
      <c r="O57" s="11">
        <f>SUMIF('BW TB'!$R:$R,'BW P&amp;L'!$A57,'BW TB'!C:C)</f>
        <v/>
      </c>
      <c r="P57" s="11">
        <f>SUMIF('BW TB'!$R:$R,'BW P&amp;L'!$A57,'BW TB'!D:D)</f>
        <v/>
      </c>
      <c r="Q57" s="11">
        <f>SUMIF('BW TB'!$R:$R,'BW P&amp;L'!$A57,'BW TB'!E:E)</f>
        <v/>
      </c>
      <c r="R57" s="11">
        <f>SUMIF('BW TB'!$R:$R,'BW P&amp;L'!$A57,'BW TB'!F:F)</f>
        <v/>
      </c>
      <c r="S57" s="11">
        <f>SUMIF('BW TB'!$R:$R,'BW P&amp;L'!$A57,'BW TB'!G:G)</f>
        <v/>
      </c>
      <c r="T57" s="11">
        <f>SUMIF('BW TB'!$R:$R,'BW P&amp;L'!$A57,'BW TB'!H:H)</f>
        <v/>
      </c>
      <c r="U57" s="11">
        <f>SUMIF('BW TB'!$R:$R,'BW P&amp;L'!$A57,'BW TB'!I:I)</f>
        <v/>
      </c>
      <c r="V57" s="51" t="n">
        <v>0</v>
      </c>
      <c r="W57" s="51" t="n">
        <v>0</v>
      </c>
      <c r="X57" s="51" t="n">
        <v>0</v>
      </c>
      <c r="Y57" s="51" t="n">
        <v>0</v>
      </c>
      <c r="Z57" s="51">
        <f>36*30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SUMIF('BW TB'!$R:$R,'BW P&amp;L'!$A58,'BW TB'!C:C)</f>
        <v/>
      </c>
      <c r="P58" s="11">
        <f>SUMIF('BW TB'!$R:$R,'BW P&amp;L'!$A58,'BW TB'!D:D)</f>
        <v/>
      </c>
      <c r="Q58" s="11">
        <f>SUMIF('BW TB'!$R:$R,'BW P&amp;L'!$A58,'BW TB'!E:E)</f>
        <v/>
      </c>
      <c r="R58" s="11">
        <f>SUMIF('BW TB'!$R:$R,'BW P&amp;L'!$A58,'BW TB'!F:F)</f>
        <v/>
      </c>
      <c r="S58" s="11">
        <f>SUMIF('BW TB'!$R:$R,'BW P&amp;L'!$A58,'BW TB'!G:G)</f>
        <v/>
      </c>
      <c r="T58" s="11">
        <f>SUMIF('BW TB'!$R:$R,'BW P&amp;L'!$A58,'BW TB'!H:H)</f>
        <v/>
      </c>
      <c r="U58" s="11">
        <f>SUMIF('BW TB'!$R:$R,'BW P&amp;L'!$A58,'BW TB'!I:I)</f>
        <v/>
      </c>
      <c r="V58" s="51" t="n">
        <v>0</v>
      </c>
      <c r="W58" s="51" t="n">
        <v>0</v>
      </c>
      <c r="X58" s="51" t="n">
        <v>0</v>
      </c>
      <c r="Y58" s="51" t="n">
        <v>0</v>
      </c>
      <c r="Z58" s="51" t="n">
        <v>0</v>
      </c>
      <c r="AA58" s="22">
        <f>SUM(O58:U58)</f>
        <v/>
      </c>
      <c r="AB58" s="22">
        <f>SUM(O58:Z58)</f>
        <v/>
      </c>
      <c r="AC58" s="51" t="n">
        <v>0</v>
      </c>
      <c r="AD58" s="51" t="n">
        <v>0</v>
      </c>
      <c r="AE58" s="51" t="n">
        <v>0</v>
      </c>
      <c r="AF58" s="51" t="n">
        <v>0</v>
      </c>
      <c r="AG58" s="51" t="n">
        <v>0</v>
      </c>
      <c r="AH58" s="51" t="n">
        <v>0</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296.28</v>
      </c>
      <c r="N59" s="22">
        <f>SUM(B59:M59)</f>
        <v/>
      </c>
      <c r="O59" s="11">
        <f>SUMIF('BW TB'!$R:$R,'BW P&amp;L'!$A59,'BW TB'!C:C)</f>
        <v/>
      </c>
      <c r="P59" s="11">
        <f>SUMIF('BW TB'!$R:$R,'BW P&amp;L'!$A59,'BW TB'!D:D)</f>
        <v/>
      </c>
      <c r="Q59" s="11">
        <f>SUMIF('BW TB'!$R:$R,'BW P&amp;L'!$A59,'BW TB'!E:E)</f>
        <v/>
      </c>
      <c r="R59" s="11">
        <f>SUMIF('BW TB'!$R:$R,'BW P&amp;L'!$A59,'BW TB'!F:F)</f>
        <v/>
      </c>
      <c r="S59" s="11">
        <f>SUMIF('BW TB'!$R:$R,'BW P&amp;L'!$A59,'BW TB'!G:G)</f>
        <v/>
      </c>
      <c r="T59" s="11">
        <f>SUMIF('BW TB'!$R:$R,'BW P&amp;L'!$A59,'BW TB'!H:H)</f>
        <v/>
      </c>
      <c r="U59" s="11">
        <f>SUMIF('BW TB'!$R:$R,'BW P&amp;L'!$A59,'BW TB'!I:I)</f>
        <v/>
      </c>
      <c r="V59" s="51" t="n">
        <v>214.8</v>
      </c>
      <c r="W59" s="51" t="n">
        <v>214.8</v>
      </c>
      <c r="X59" s="51" t="n">
        <v>214.8</v>
      </c>
      <c r="Y59" s="51" t="n">
        <v>214.8</v>
      </c>
      <c r="Z59" s="51" t="n">
        <v>214.8</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8.399999999999999</v>
      </c>
      <c r="C60" s="64" t="n">
        <v>8.399999999999999</v>
      </c>
      <c r="D60" s="64" t="n">
        <v>8.4</v>
      </c>
      <c r="E60" s="64" t="n">
        <v>7.2</v>
      </c>
      <c r="F60" s="64" t="n">
        <v>7.2</v>
      </c>
      <c r="G60" s="64" t="n">
        <v>7.799999999999999</v>
      </c>
      <c r="H60" s="64" t="n">
        <v>9</v>
      </c>
      <c r="I60" s="64" t="n">
        <v>7.800000000000001</v>
      </c>
      <c r="J60" s="64" t="n">
        <v>5.4</v>
      </c>
      <c r="K60" s="64" t="n">
        <v>73</v>
      </c>
      <c r="L60" s="64" t="n">
        <v>4.2</v>
      </c>
      <c r="M60" s="64" t="n">
        <v>4.2</v>
      </c>
      <c r="N60" s="22">
        <f>SUM(B60:M60)</f>
        <v/>
      </c>
      <c r="O60" s="11">
        <f>SUMIF('BW TB'!$R:$R,'BW P&amp;L'!$A60,'BW TB'!C:C)</f>
        <v/>
      </c>
      <c r="P60" s="11">
        <f>SUMIF('BW TB'!$R:$R,'BW P&amp;L'!$A60,'BW TB'!D:D)</f>
        <v/>
      </c>
      <c r="Q60" s="11">
        <f>SUMIF('BW TB'!$R:$R,'BW P&amp;L'!$A60,'BW TB'!E:E)</f>
        <v/>
      </c>
      <c r="R60" s="11">
        <f>SUMIF('BW TB'!$R:$R,'BW P&amp;L'!$A60,'BW TB'!F:F)</f>
        <v/>
      </c>
      <c r="S60" s="11">
        <f>SUMIF('BW TB'!$R:$R,'BW P&amp;L'!$A60,'BW TB'!G:G)</f>
        <v/>
      </c>
      <c r="T60" s="11">
        <f>SUMIF('BW TB'!$R:$R,'BW P&amp;L'!$A60,'BW TB'!H:H)</f>
        <v/>
      </c>
      <c r="U60" s="11">
        <f>SUMIF('BW TB'!$R:$R,'BW P&amp;L'!$A60,'BW TB'!I:I)</f>
        <v/>
      </c>
      <c r="V60" s="51" t="n">
        <v>3.6</v>
      </c>
      <c r="W60" s="51" t="n">
        <v>3.6</v>
      </c>
      <c r="X60" s="51" t="n">
        <v>3.6</v>
      </c>
      <c r="Y60" s="51" t="n">
        <v>3.6</v>
      </c>
      <c r="Z60" s="51" t="n">
        <v>3.6</v>
      </c>
      <c r="AA60" s="22">
        <f>SUM(O60:U60)</f>
        <v/>
      </c>
      <c r="AB60" s="22">
        <f>SUM(O60:Z60)</f>
        <v/>
      </c>
      <c r="AC60" s="51" t="n">
        <v>3.6</v>
      </c>
      <c r="AD60" s="51" t="n">
        <v>3.6</v>
      </c>
      <c r="AE60" s="51" t="n">
        <v>3.6</v>
      </c>
      <c r="AF60" s="51" t="n">
        <v>3.6</v>
      </c>
      <c r="AG60" s="51" t="n">
        <v>3.6</v>
      </c>
      <c r="AH60" s="51" t="n">
        <v>3.6</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20.17</v>
      </c>
      <c r="C61" s="64" t="n">
        <v>52.95</v>
      </c>
      <c r="D61" s="64" t="n">
        <v>830.5</v>
      </c>
      <c r="E61" s="64" t="n">
        <v>0</v>
      </c>
      <c r="F61" s="64" t="n">
        <v>98.28</v>
      </c>
      <c r="G61" s="64" t="n">
        <v>571.5899999999999</v>
      </c>
      <c r="H61" s="64" t="n">
        <v>155.06</v>
      </c>
      <c r="I61" s="64" t="n">
        <v>54.99</v>
      </c>
      <c r="J61" s="64" t="n">
        <v>0</v>
      </c>
      <c r="K61" s="64" t="n">
        <v>51.66</v>
      </c>
      <c r="L61" s="64" t="n">
        <v>133.75</v>
      </c>
      <c r="M61" s="64" t="n">
        <v>0</v>
      </c>
      <c r="N61" s="22">
        <f>SUM(B61:M61)</f>
        <v/>
      </c>
      <c r="O61" s="11">
        <f>SUMIF('BW TB'!$R:$R,'BW P&amp;L'!$A61,'BW TB'!C:C)</f>
        <v/>
      </c>
      <c r="P61" s="11">
        <f>SUMIF('BW TB'!$R:$R,'BW P&amp;L'!$A61,'BW TB'!D:D)</f>
        <v/>
      </c>
      <c r="Q61" s="11">
        <f>SUMIF('BW TB'!$R:$R,'BW P&amp;L'!$A61,'BW TB'!E:E)</f>
        <v/>
      </c>
      <c r="R61" s="11">
        <f>SUMIF('BW TB'!$R:$R,'BW P&amp;L'!$A61,'BW TB'!F:F)</f>
        <v/>
      </c>
      <c r="S61" s="11">
        <f>SUMIF('BW TB'!$R:$R,'BW P&amp;L'!$A61,'BW TB'!G:G)</f>
        <v/>
      </c>
      <c r="T61" s="11">
        <f>SUMIF('BW TB'!$R:$R,'BW P&amp;L'!$A61,'BW TB'!H:H)</f>
        <v/>
      </c>
      <c r="U61" s="11">
        <f>SUMIF('BW TB'!$R:$R,'BW P&amp;L'!$A61,'BW TB'!I:I)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25</v>
      </c>
      <c r="C62" s="64" t="n">
        <v>139</v>
      </c>
      <c r="D62" s="64" t="n">
        <v>186</v>
      </c>
      <c r="E62" s="64" t="n">
        <v>100</v>
      </c>
      <c r="F62" s="64" t="n">
        <v>204</v>
      </c>
      <c r="G62" s="64" t="n">
        <v>294</v>
      </c>
      <c r="H62" s="64" t="n">
        <v>397</v>
      </c>
      <c r="I62" s="64" t="n">
        <v>418</v>
      </c>
      <c r="J62" s="64" t="n">
        <v>436</v>
      </c>
      <c r="K62" s="64" t="n">
        <v>0</v>
      </c>
      <c r="L62" s="64" t="n">
        <v>0</v>
      </c>
      <c r="M62" s="64" t="n">
        <v>0</v>
      </c>
      <c r="N62" s="22">
        <f>SUM(B62:M62)</f>
        <v/>
      </c>
      <c r="O62" s="11">
        <f>SUMIF('BW TB'!$R:$R,'BW P&amp;L'!$A62,'BW TB'!C:C)</f>
        <v/>
      </c>
      <c r="P62" s="11">
        <f>SUMIF('BW TB'!$R:$R,'BW P&amp;L'!$A62,'BW TB'!D:D)</f>
        <v/>
      </c>
      <c r="Q62" s="11">
        <f>SUMIF('BW TB'!$R:$R,'BW P&amp;L'!$A62,'BW TB'!E:E)</f>
        <v/>
      </c>
      <c r="R62" s="11">
        <f>SUMIF('BW TB'!$R:$R,'BW P&amp;L'!$A62,'BW TB'!F:F)</f>
        <v/>
      </c>
      <c r="S62" s="11">
        <f>SUMIF('BW TB'!$R:$R,'BW P&amp;L'!$A62,'BW TB'!G:G)</f>
        <v/>
      </c>
      <c r="T62" s="11">
        <f>SUMIF('BW TB'!$R:$R,'BW P&amp;L'!$A62,'BW TB'!H:H)</f>
        <v/>
      </c>
      <c r="U62" s="11">
        <f>SUMIF('BW TB'!$R:$R,'BW P&amp;L'!$A62,'BW TB'!I:I)</f>
        <v/>
      </c>
      <c r="V62" s="51" t="n">
        <v>0</v>
      </c>
      <c r="W62" s="51" t="n">
        <v>0</v>
      </c>
      <c r="X62" s="51" t="n">
        <v>0</v>
      </c>
      <c r="Y62" s="51" t="n">
        <v>0</v>
      </c>
      <c r="Z62" s="51" t="n">
        <v>0</v>
      </c>
      <c r="AA62" s="22">
        <f>SUM(O62:U62)</f>
        <v/>
      </c>
      <c r="AB62" s="22">
        <f>SUM(O62:Z62)</f>
        <v/>
      </c>
      <c r="AC62" s="51" t="n">
        <v>0</v>
      </c>
      <c r="AD62" s="51" t="n">
        <v>0</v>
      </c>
      <c r="AE62" s="51" t="n">
        <v>0</v>
      </c>
      <c r="AF62" s="51" t="n">
        <v>0</v>
      </c>
      <c r="AG62" s="51" t="n">
        <v>0</v>
      </c>
      <c r="AH62" s="51" t="n">
        <v>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SUMIF('BW TB'!$R:$R,'BW P&amp;L'!$A63,'BW TB'!C:C)</f>
        <v/>
      </c>
      <c r="P63" s="11">
        <f>SUMIF('BW TB'!$R:$R,'BW P&amp;L'!$A63,'BW TB'!D:D)</f>
        <v/>
      </c>
      <c r="Q63" s="11">
        <f>SUMIF('BW TB'!$R:$R,'BW P&amp;L'!$A63,'BW TB'!E:E)</f>
        <v/>
      </c>
      <c r="R63" s="11">
        <f>SUMIF('BW TB'!$R:$R,'BW P&amp;L'!$A63,'BW TB'!F:F)</f>
        <v/>
      </c>
      <c r="S63" s="11">
        <f>SUMIF('BW TB'!$R:$R,'BW P&amp;L'!$A63,'BW TB'!G:G)</f>
        <v/>
      </c>
      <c r="T63" s="11">
        <f>SUMIF('BW TB'!$R:$R,'BW P&amp;L'!$A63,'BW TB'!H:H)</f>
        <v/>
      </c>
      <c r="U63" s="11">
        <f>SUMIF('BW TB'!$R:$R,'BW P&amp;L'!$A63,'BW TB'!I:I)</f>
        <v/>
      </c>
      <c r="V63" s="51" t="n">
        <v>0</v>
      </c>
      <c r="W63" s="51" t="n">
        <v>0</v>
      </c>
      <c r="X63" s="51" t="n">
        <v>0</v>
      </c>
      <c r="Y63" s="51" t="n">
        <v>0</v>
      </c>
      <c r="Z63" s="51" t="n">
        <v>0</v>
      </c>
      <c r="AA63" s="22">
        <f>SUM(O63:U63)</f>
        <v/>
      </c>
      <c r="AB63" s="22">
        <f>SUM(O63:Z63)</f>
        <v/>
      </c>
      <c r="AC63" s="51" t="n">
        <v>0</v>
      </c>
      <c r="AD63" s="51" t="n">
        <v>0</v>
      </c>
      <c r="AE63" s="51" t="n">
        <v>0</v>
      </c>
      <c r="AF63" s="51" t="n">
        <v>0</v>
      </c>
      <c r="AG63" s="51" t="n">
        <v>0</v>
      </c>
      <c r="AH63" s="51" t="n">
        <v>0</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SUMIF('BW TB'!$R:$R,'BW P&amp;L'!$A64,'BW TB'!C:C)</f>
        <v/>
      </c>
      <c r="P64" s="11">
        <f>SUMIF('BW TB'!$R:$R,'BW P&amp;L'!$A64,'BW TB'!D:D)</f>
        <v/>
      </c>
      <c r="Q64" s="11">
        <f>SUMIF('BW TB'!$R:$R,'BW P&amp;L'!$A64,'BW TB'!E:E)</f>
        <v/>
      </c>
      <c r="R64" s="11">
        <f>SUMIF('BW TB'!$R:$R,'BW P&amp;L'!$A64,'BW TB'!F:F)</f>
        <v/>
      </c>
      <c r="S64" s="11">
        <f>SUMIF('BW TB'!$R:$R,'BW P&amp;L'!$A64,'BW TB'!G:G)</f>
        <v/>
      </c>
      <c r="T64" s="11">
        <f>SUMIF('BW TB'!$R:$R,'BW P&amp;L'!$A64,'BW TB'!H:H)</f>
        <v/>
      </c>
      <c r="U64" s="11">
        <f>SUMIF('BW TB'!$R:$R,'BW P&amp;L'!$A64,'BW TB'!I:I)</f>
        <v/>
      </c>
      <c r="V64" s="51" t="n">
        <v>0</v>
      </c>
      <c r="W64" s="51" t="n">
        <v>0</v>
      </c>
      <c r="X64" s="51" t="n">
        <v>0</v>
      </c>
      <c r="Y64" s="51" t="n">
        <v>0</v>
      </c>
      <c r="Z64" s="51" t="n">
        <v>0</v>
      </c>
      <c r="AA64" s="22">
        <f>SUM(O64:U64)</f>
        <v/>
      </c>
      <c r="AB64" s="22">
        <f>SUM(O64:Z64)</f>
        <v/>
      </c>
      <c r="AC64" s="51" t="n">
        <v>0</v>
      </c>
      <c r="AD64" s="51" t="n">
        <v>0</v>
      </c>
      <c r="AE64" s="51" t="n">
        <v>0</v>
      </c>
      <c r="AF64" s="51" t="n">
        <v>0</v>
      </c>
      <c r="AG64" s="51" t="n">
        <v>0</v>
      </c>
      <c r="AH64" s="51" t="n">
        <v>0</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SUMIF('BW TB'!$R:$R,'BW P&amp;L'!$A65,'BW TB'!C:C)</f>
        <v/>
      </c>
      <c r="P65" s="11">
        <f>SUMIF('BW TB'!$R:$R,'BW P&amp;L'!$A65,'BW TB'!D:D)</f>
        <v/>
      </c>
      <c r="Q65" s="11">
        <f>SUMIF('BW TB'!$R:$R,'BW P&amp;L'!$A65,'BW TB'!E:E)</f>
        <v/>
      </c>
      <c r="R65" s="11">
        <f>SUMIF('BW TB'!$R:$R,'BW P&amp;L'!$A65,'BW TB'!F:F)</f>
        <v/>
      </c>
      <c r="S65" s="11">
        <f>SUMIF('BW TB'!$R:$R,'BW P&amp;L'!$A65,'BW TB'!G:G)</f>
        <v/>
      </c>
      <c r="T65" s="11">
        <f>SUMIF('BW TB'!$R:$R,'BW P&amp;L'!$A65,'BW TB'!H:H)</f>
        <v/>
      </c>
      <c r="U65" s="11">
        <f>SUMIF('BW TB'!$R:$R,'BW P&amp;L'!$A65,'BW TB'!I:I)</f>
        <v/>
      </c>
      <c r="V65" s="51" t="n">
        <v>0</v>
      </c>
      <c r="W65" s="51" t="n">
        <v>0</v>
      </c>
      <c r="X65" s="51" t="n">
        <v>0</v>
      </c>
      <c r="Y65" s="51" t="n">
        <v>0</v>
      </c>
      <c r="Z65" s="51" t="n">
        <v>0</v>
      </c>
      <c r="AA65" s="22">
        <f>SUM(O65:U65)</f>
        <v/>
      </c>
      <c r="AB65" s="22">
        <f>SUM(O65:Z65)</f>
        <v/>
      </c>
      <c r="AC65" s="51" t="n">
        <v>0</v>
      </c>
      <c r="AD65" s="51" t="n">
        <v>0</v>
      </c>
      <c r="AE65" s="51" t="n">
        <v>0</v>
      </c>
      <c r="AF65" s="51" t="n">
        <v>0</v>
      </c>
      <c r="AG65" s="51" t="n">
        <v>0</v>
      </c>
      <c r="AH65" s="51" t="n">
        <v>0</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SUMIF('BW TB'!$R:$R,'BW P&amp;L'!$A66,'BW TB'!C:C)</f>
        <v/>
      </c>
      <c r="P66" s="11">
        <f>SUMIF('BW TB'!$R:$R,'BW P&amp;L'!$A66,'BW TB'!D:D)</f>
        <v/>
      </c>
      <c r="Q66" s="11">
        <f>SUMIF('BW TB'!$R:$R,'BW P&amp;L'!$A66,'BW TB'!E:E)</f>
        <v/>
      </c>
      <c r="R66" s="11">
        <f>SUMIF('BW TB'!$R:$R,'BW P&amp;L'!$A66,'BW TB'!F:F)</f>
        <v/>
      </c>
      <c r="S66" s="11">
        <f>SUMIF('BW TB'!$R:$R,'BW P&amp;L'!$A66,'BW TB'!G:G)</f>
        <v/>
      </c>
      <c r="T66" s="11">
        <f>SUMIF('BW TB'!$R:$R,'BW P&amp;L'!$A66,'BW TB'!H:H)</f>
        <v/>
      </c>
      <c r="U66" s="11">
        <f>SUMIF('BW TB'!$R:$R,'BW P&amp;L'!$A66,'BW TB'!I:I)</f>
        <v/>
      </c>
      <c r="V66" s="51" t="n">
        <v>0</v>
      </c>
      <c r="W66" s="51" t="n">
        <v>0</v>
      </c>
      <c r="X66" s="51" t="n">
        <v>0</v>
      </c>
      <c r="Y66" s="51" t="n">
        <v>0</v>
      </c>
      <c r="Z66" s="51" t="n">
        <v>0</v>
      </c>
      <c r="AA66" s="22">
        <f>SUM(O66:U66)</f>
        <v/>
      </c>
      <c r="AB66" s="22">
        <f>SUM(O66:Z66)</f>
        <v/>
      </c>
      <c r="AC66" s="51" t="n">
        <v>0</v>
      </c>
      <c r="AD66" s="51" t="n">
        <v>0</v>
      </c>
      <c r="AE66" s="51" t="n">
        <v>0</v>
      </c>
      <c r="AF66" s="51" t="n">
        <v>0</v>
      </c>
      <c r="AG66" s="51" t="n">
        <v>0</v>
      </c>
      <c r="AH66" s="51" t="n">
        <v>0</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SUMIF('BW TB'!$R:$R,'BW P&amp;L'!$A67,'BW TB'!C:C)</f>
        <v/>
      </c>
      <c r="P67" s="11">
        <f>SUMIF('BW TB'!$R:$R,'BW P&amp;L'!$A67,'BW TB'!D:D)</f>
        <v/>
      </c>
      <c r="Q67" s="11">
        <f>SUMIF('BW TB'!$R:$R,'BW P&amp;L'!$A67,'BW TB'!E:E)</f>
        <v/>
      </c>
      <c r="R67" s="11">
        <f>SUMIF('BW TB'!$R:$R,'BW P&amp;L'!$A67,'BW TB'!F:F)</f>
        <v/>
      </c>
      <c r="S67" s="11">
        <f>SUMIF('BW TB'!$R:$R,'BW P&amp;L'!$A67,'BW TB'!G:G)</f>
        <v/>
      </c>
      <c r="T67" s="11">
        <f>SUMIF('BW TB'!$R:$R,'BW P&amp;L'!$A67,'BW TB'!H:H)</f>
        <v/>
      </c>
      <c r="U67" s="11">
        <f>SUMIF('BW TB'!$R:$R,'BW P&amp;L'!$A67,'BW TB'!I:I)</f>
        <v/>
      </c>
      <c r="V67" s="51" t="n">
        <v>0</v>
      </c>
      <c r="W67" s="51" t="n">
        <v>0</v>
      </c>
      <c r="X67" s="51" t="n">
        <v>0</v>
      </c>
      <c r="Y67" s="51" t="n">
        <v>0</v>
      </c>
      <c r="Z67" s="51" t="n">
        <v>0</v>
      </c>
      <c r="AA67" s="22">
        <f>SUM(O67:U67)</f>
        <v/>
      </c>
      <c r="AB67" s="22">
        <f>SUM(O67:Z67)</f>
        <v/>
      </c>
      <c r="AC67" s="51" t="n">
        <v>0</v>
      </c>
      <c r="AD67" s="51" t="n">
        <v>0</v>
      </c>
      <c r="AE67" s="51" t="n">
        <v>0</v>
      </c>
      <c r="AF67" s="51" t="n">
        <v>0</v>
      </c>
      <c r="AG67" s="51" t="n">
        <v>0</v>
      </c>
      <c r="AH67" s="51" t="n">
        <v>0</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SUMIF('BW TB'!$R:$R,'BW P&amp;L'!$A68,'BW TB'!C:C)</f>
        <v/>
      </c>
      <c r="P68" s="11">
        <f>SUMIF('BW TB'!$R:$R,'BW P&amp;L'!$A68,'BW TB'!D:D)</f>
        <v/>
      </c>
      <c r="Q68" s="11">
        <f>SUMIF('BW TB'!$R:$R,'BW P&amp;L'!$A68,'BW TB'!E:E)</f>
        <v/>
      </c>
      <c r="R68" s="11">
        <f>SUMIF('BW TB'!$R:$R,'BW P&amp;L'!$A68,'BW TB'!F:F)</f>
        <v/>
      </c>
      <c r="S68" s="11">
        <f>SUMIF('BW TB'!$R:$R,'BW P&amp;L'!$A68,'BW TB'!G:G)</f>
        <v/>
      </c>
      <c r="T68" s="11">
        <f>SUMIF('BW TB'!$R:$R,'BW P&amp;L'!$A68,'BW TB'!H:H)</f>
        <v/>
      </c>
      <c r="U68" s="11">
        <f>SUMIF('BW TB'!$R:$R,'BW P&amp;L'!$A68,'BW TB'!I:I)</f>
        <v/>
      </c>
      <c r="V68" s="51" t="n">
        <v>0</v>
      </c>
      <c r="W68" s="51" t="n">
        <v>0</v>
      </c>
      <c r="X68" s="51" t="n">
        <v>0</v>
      </c>
      <c r="Y68" s="51" t="n">
        <v>0</v>
      </c>
      <c r="Z68" s="51" t="n">
        <v>0</v>
      </c>
      <c r="AA68" s="22">
        <f>SUM(O68:U68)</f>
        <v/>
      </c>
      <c r="AB68" s="22">
        <f>SUM(O68:Z68)</f>
        <v/>
      </c>
      <c r="AC68" s="51" t="n">
        <v>0</v>
      </c>
      <c r="AD68" s="51" t="n">
        <v>0</v>
      </c>
      <c r="AE68" s="51" t="n">
        <v>0</v>
      </c>
      <c r="AF68" s="51" t="n">
        <v>0</v>
      </c>
      <c r="AG68" s="51" t="n">
        <v>0</v>
      </c>
      <c r="AH68" s="51" t="n">
        <v>0</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254.95</v>
      </c>
      <c r="C69" s="65" t="n">
        <v>401.73</v>
      </c>
      <c r="D69" s="65" t="n">
        <v>1226.28</v>
      </c>
      <c r="E69" s="65" t="n">
        <v>308.58</v>
      </c>
      <c r="F69" s="65" t="n">
        <v>510.86</v>
      </c>
      <c r="G69" s="65" t="n">
        <v>1074.77</v>
      </c>
      <c r="H69" s="65" t="n">
        <v>762.4400000000001</v>
      </c>
      <c r="I69" s="65" t="n">
        <v>682.1700000000001</v>
      </c>
      <c r="J69" s="65" t="n">
        <v>642.78</v>
      </c>
      <c r="K69" s="65" t="n">
        <v>339.46</v>
      </c>
      <c r="L69" s="65" t="n">
        <v>662.75</v>
      </c>
      <c r="M69" s="65" t="n">
        <v>300.48</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63418.50999999999</v>
      </c>
      <c r="C70" s="18" t="n">
        <v>87711.48999999998</v>
      </c>
      <c r="D70" s="18" t="n">
        <v>106484.03</v>
      </c>
      <c r="E70" s="18" t="n">
        <v>71447.29999999997</v>
      </c>
      <c r="F70" s="18" t="n">
        <v>44727.52</v>
      </c>
      <c r="G70" s="18" t="n">
        <v>78507.36000000002</v>
      </c>
      <c r="H70" s="18" t="n">
        <v>108742.96</v>
      </c>
      <c r="I70" s="18" t="n">
        <v>28726.59999999998</v>
      </c>
      <c r="J70" s="18" t="n">
        <v>22810.30999999998</v>
      </c>
      <c r="K70" s="18" t="n">
        <v>34761.19</v>
      </c>
      <c r="L70" s="18" t="n">
        <v>88791.55</v>
      </c>
      <c r="M70" s="18" t="n">
        <v>130830.66</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35">
        <f>SUM(O71:T71)</f>
        <v/>
      </c>
      <c r="AB71" s="35" t="n"/>
      <c r="AC71" s="48" t="n"/>
      <c r="AD71" s="48" t="n"/>
      <c r="AE71" s="48" t="n"/>
      <c r="AF71" s="48" t="n"/>
      <c r="AG71" s="48" t="n"/>
      <c r="AH71" s="48" t="n"/>
    </row>
    <row r="72">
      <c r="A72" s="6" t="n"/>
      <c r="B72" s="61" t="n"/>
      <c r="C72" s="61" t="n"/>
      <c r="D72" s="61" t="n"/>
      <c r="E72" s="61" t="n"/>
      <c r="F72" s="61" t="n"/>
      <c r="G72" s="61" t="n"/>
      <c r="H72" s="61" t="n"/>
      <c r="I72" s="61" t="n"/>
      <c r="J72" s="61" t="n"/>
      <c r="K72" s="61" t="n"/>
      <c r="L72" s="61" t="n"/>
      <c r="M72" s="61" t="n"/>
      <c r="N72" s="4">
        <f>SUM(B72:M72)</f>
        <v/>
      </c>
      <c r="V72" s="48" t="n"/>
      <c r="W72" s="48" t="n"/>
      <c r="X72" s="48" t="n"/>
      <c r="Y72" s="48" t="n"/>
      <c r="Z72" s="48" t="n"/>
      <c r="AA72" s="35">
        <f>SUM(O72:T72)</f>
        <v/>
      </c>
      <c r="AB72" s="35" t="n"/>
      <c r="AC72" s="48" t="n"/>
      <c r="AD72" s="48" t="n"/>
      <c r="AE72" s="48" t="n"/>
      <c r="AF72" s="48" t="n"/>
      <c r="AG72" s="48" t="n"/>
      <c r="AH72" s="48" t="n"/>
    </row>
    <row r="73">
      <c r="A73" s="6" t="n"/>
      <c r="B73" s="61" t="n"/>
      <c r="C73" s="61" t="n"/>
      <c r="D73" s="61" t="n"/>
      <c r="E73" s="61" t="n"/>
      <c r="F73" s="61" t="n"/>
      <c r="G73" s="61" t="n"/>
      <c r="H73" s="61" t="n"/>
      <c r="I73" s="61" t="n"/>
      <c r="J73" s="61" t="n"/>
      <c r="K73" s="61" t="n"/>
      <c r="L73" s="61" t="n"/>
      <c r="M73" s="61" t="n"/>
      <c r="N73" s="4">
        <f>SUM(B73:M73)</f>
        <v/>
      </c>
      <c r="V73" s="48" t="n"/>
      <c r="W73" s="48" t="n"/>
      <c r="X73" s="48" t="n"/>
      <c r="Y73" s="48" t="n"/>
      <c r="Z73" s="48" t="n"/>
      <c r="AA73" s="35">
        <f>SUM(O73:T73)</f>
        <v/>
      </c>
      <c r="AB73" s="35" t="n"/>
      <c r="AC73" s="48" t="n"/>
      <c r="AD73" s="48" t="n"/>
      <c r="AE73" s="48" t="n"/>
      <c r="AF73" s="48" t="n"/>
      <c r="AG73" s="48" t="n"/>
      <c r="AH73" s="48" t="n"/>
      <c r="AJ73" s="332" t="inlineStr">
        <is>
          <t>Model assumptions 2027:</t>
        </is>
      </c>
    </row>
    <row r="74">
      <c r="B74" s="61" t="n"/>
      <c r="C74" s="61" t="n"/>
      <c r="D74" s="61" t="n"/>
      <c r="E74" s="61" t="n"/>
      <c r="F74" s="61" t="n"/>
      <c r="G74" s="61" t="n"/>
      <c r="H74" s="61" t="n"/>
      <c r="I74" s="61" t="n"/>
      <c r="J74" s="61" t="n"/>
      <c r="K74" s="61" t="n"/>
      <c r="L74" s="61" t="n"/>
      <c r="M74" s="61" t="n"/>
      <c r="N74" s="4">
        <f>SUM(B74:M74)</f>
        <v/>
      </c>
      <c r="V74" s="48" t="n"/>
      <c r="W74" s="48" t="n"/>
      <c r="X74" s="48" t="n"/>
      <c r="Y74" s="48" t="n"/>
      <c r="Z74" s="48" t="n"/>
      <c r="AA74" s="4">
        <f>SUM(O74:T74)</f>
        <v/>
      </c>
      <c r="AC74" s="48" t="n"/>
      <c r="AD74" s="48" t="n"/>
      <c r="AE74" s="48" t="n"/>
      <c r="AF74" s="48" t="n"/>
      <c r="AG74" s="48" t="n"/>
      <c r="AH74" s="48" t="n"/>
      <c r="AJ74" t="inlineStr">
        <is>
          <t>Salary Uplift</t>
        </is>
      </c>
      <c r="AL74" s="446" t="n">
        <v>0.05</v>
      </c>
      <c r="AM74" s="331">
        <f>1+AL74</f>
        <v/>
      </c>
    </row>
    <row r="75">
      <c r="B75" s="61" t="n"/>
      <c r="C75" s="61" t="n"/>
      <c r="D75" s="61" t="n"/>
      <c r="E75" s="61" t="n"/>
      <c r="F75" s="61" t="n"/>
      <c r="G75" s="61" t="n"/>
      <c r="H75" s="61" t="n"/>
      <c r="I75" s="61" t="n"/>
      <c r="J75" s="61" t="n"/>
      <c r="K75" s="61" t="n"/>
      <c r="L75" s="61" t="n"/>
      <c r="M75" s="61" t="n"/>
      <c r="N75" s="4">
        <f>SUM(B75:M75)</f>
        <v/>
      </c>
      <c r="V75" s="48" t="n"/>
      <c r="W75" s="48" t="n"/>
      <c r="X75" s="48" t="n"/>
      <c r="Y75" s="48" t="n"/>
      <c r="Z75" s="48" t="n"/>
      <c r="AA75" s="4">
        <f>SUM(O75:T75)</f>
        <v/>
      </c>
      <c r="AC75" s="48" t="n"/>
      <c r="AD75" s="48" t="n"/>
      <c r="AE75" s="48" t="n"/>
      <c r="AF75" s="48" t="n"/>
      <c r="AG75" s="48" t="n"/>
      <c r="AH75" s="48" t="n"/>
      <c r="AJ75" t="inlineStr">
        <is>
          <t>Fee uplift</t>
        </is>
      </c>
      <c r="AL75" s="446" t="n">
        <v>0.07000000000000001</v>
      </c>
      <c r="AM75" s="331">
        <f>AL75+1</f>
        <v/>
      </c>
    </row>
    <row r="76">
      <c r="B76" s="61" t="n"/>
      <c r="C76" s="61" t="n"/>
      <c r="D76" s="61" t="n"/>
      <c r="E76" s="61" t="n"/>
      <c r="F76" s="61" t="n"/>
      <c r="G76" s="61" t="n"/>
      <c r="H76" s="61" t="n"/>
      <c r="I76" s="61" t="n"/>
      <c r="J76" s="61" t="n"/>
      <c r="K76" s="61" t="n"/>
      <c r="L76" s="61" t="n"/>
      <c r="M76" s="61" t="n"/>
      <c r="N76" s="4">
        <f>SUM(B76:M76)</f>
        <v/>
      </c>
      <c r="V76" s="48" t="n"/>
      <c r="W76" s="48" t="n"/>
      <c r="X76" s="48" t="n"/>
      <c r="Y76" s="48" t="n"/>
      <c r="Z76" s="48" t="n"/>
      <c r="AA76" s="4">
        <f>SUM(O76:T76)</f>
        <v/>
      </c>
      <c r="AC76" s="48" t="n"/>
      <c r="AD76" s="48" t="n"/>
      <c r="AE76" s="48" t="n"/>
      <c r="AF76" s="48" t="n"/>
      <c r="AG76" s="48" t="n"/>
      <c r="AH76" s="48" t="n"/>
      <c r="AJ76" t="inlineStr">
        <is>
          <t>Monthly volume growth</t>
        </is>
      </c>
      <c r="AL76" s="446" t="n">
        <v>0.01</v>
      </c>
      <c r="AM76" s="331">
        <f>AL76+1</f>
        <v/>
      </c>
    </row>
    <row r="77">
      <c r="A77" s="6" t="inlineStr">
        <is>
          <t>Memo</t>
        </is>
      </c>
      <c r="B77" s="61" t="n"/>
      <c r="C77" s="61" t="n"/>
      <c r="D77" s="61" t="n"/>
      <c r="E77" s="61" t="n"/>
      <c r="F77" s="61" t="n"/>
      <c r="G77" s="61" t="n"/>
      <c r="H77" s="61" t="n"/>
      <c r="I77" s="61" t="n"/>
      <c r="J77" s="61" t="n"/>
      <c r="K77" s="61" t="n"/>
      <c r="L77" s="61" t="n"/>
      <c r="M77" s="61" t="n"/>
      <c r="N77" s="4">
        <f>SUM(B77:M77)</f>
        <v/>
      </c>
      <c r="V77" s="48" t="n"/>
      <c r="W77" s="48" t="n"/>
      <c r="X77" s="48" t="n"/>
      <c r="Y77" s="48" t="n"/>
      <c r="Z77" s="48" t="n"/>
      <c r="AA77" s="4">
        <f>SUM(O77:T77)</f>
        <v/>
      </c>
      <c r="AC77" s="48" t="n"/>
      <c r="AD77" s="48" t="n"/>
      <c r="AE77" s="48" t="n"/>
      <c r="AF77" s="48" t="n"/>
      <c r="AG77" s="48" t="n"/>
      <c r="AH77" s="48" t="n"/>
      <c r="AJ77" t="inlineStr">
        <is>
          <t>Easter fallback</t>
        </is>
      </c>
      <c r="AL77" s="446" t="n">
        <v>0.04</v>
      </c>
      <c r="AM77" s="331">
        <f>AL77+1</f>
        <v/>
      </c>
    </row>
    <row r="78">
      <c r="A78" s="14" t="inlineStr">
        <is>
          <t>Direct - Sales</t>
        </is>
      </c>
      <c r="B78" s="61" t="n">
        <v>155941.97</v>
      </c>
      <c r="C78" s="61" t="n">
        <v>173728.48</v>
      </c>
      <c r="D78" s="61" t="n">
        <v>194997.36</v>
      </c>
      <c r="E78" s="61" t="n">
        <v>168214.38</v>
      </c>
      <c r="F78" s="61" t="n">
        <v>143501.53</v>
      </c>
      <c r="G78" s="61" t="n">
        <v>175947.34</v>
      </c>
      <c r="H78" s="61" t="n">
        <v>212604.21</v>
      </c>
      <c r="I78" s="61" t="n">
        <v>132363.71</v>
      </c>
      <c r="J78" s="61" t="n">
        <v>132647.3</v>
      </c>
      <c r="K78" s="61" t="n">
        <v>130078.69</v>
      </c>
      <c r="L78" s="61" t="n">
        <v>182735.51</v>
      </c>
      <c r="M78" s="61" t="n">
        <v>221228.69</v>
      </c>
      <c r="N78" s="4">
        <f>SUM(B78:M78)</f>
        <v/>
      </c>
      <c r="O78" s="4">
        <f>-SUMIF('BW TB'!$T:$T,'BW P&amp;L'!$A78,'BW TB'!C:C)</f>
        <v/>
      </c>
      <c r="P78" s="4">
        <f>-SUMIF('BW TB'!$T:$T,'BW P&amp;L'!$A78,'BW TB'!D:D)</f>
        <v/>
      </c>
      <c r="Q78" s="4">
        <f>-SUMIF('BW TB'!$T:$T,'BW P&amp;L'!$A78,'BW TB'!E:E)</f>
        <v/>
      </c>
      <c r="R78" s="4">
        <f>-SUMIF('BW TB'!$T:$T,'BW P&amp;L'!$A78,'BW TB'!F:F)</f>
        <v/>
      </c>
      <c r="S78" s="4">
        <f>-SUMIF('BW TB'!$T:$T,'BW P&amp;L'!$A78,'BW TB'!G:G)</f>
        <v/>
      </c>
      <c r="T78" s="4">
        <f>-SUMIF('BW TB'!$T:$T,'BW P&amp;L'!$A78,'BW TB'!H:H)</f>
        <v/>
      </c>
      <c r="U78" s="4">
        <f>-SUMIF('BW TB'!$T:$T,'BW P&amp;L'!$A78,'BW TB'!I:I)</f>
        <v/>
      </c>
      <c r="V78" s="48" t="n"/>
      <c r="W78" s="48" t="n"/>
      <c r="X78" s="48" t="n"/>
      <c r="Y78" s="48" t="n"/>
      <c r="Z78" s="48" t="n"/>
      <c r="AA78" s="4">
        <f>SUM(O78:T78)</f>
        <v/>
      </c>
      <c r="AC78" s="48" t="n"/>
      <c r="AD78" s="48" t="n"/>
      <c r="AE78" s="48" t="n"/>
      <c r="AF78" s="48" t="n"/>
      <c r="AG78" s="48" t="n"/>
      <c r="AH78" s="48" t="n"/>
      <c r="AJ78" t="inlineStr">
        <is>
          <t>Inflation</t>
        </is>
      </c>
      <c r="AL78" s="446" t="n">
        <v>0.06</v>
      </c>
      <c r="AM78" s="331">
        <f>AL78+1</f>
        <v/>
      </c>
    </row>
    <row r="79">
      <c r="A79" s="14" t="inlineStr">
        <is>
          <t>Direct - Staff Cost</t>
        </is>
      </c>
      <c r="B79" s="61" t="n">
        <v>-75514.88</v>
      </c>
      <c r="C79" s="61" t="n">
        <v>-66664.72000000002</v>
      </c>
      <c r="D79" s="61" t="n">
        <v>-67362.42</v>
      </c>
      <c r="E79" s="61" t="n">
        <v>-75839.88</v>
      </c>
      <c r="F79" s="61" t="n">
        <v>-81613.95</v>
      </c>
      <c r="G79" s="61" t="n">
        <v>-76925.33</v>
      </c>
      <c r="H79" s="61" t="n">
        <v>-84429.41</v>
      </c>
      <c r="I79" s="61" t="n">
        <v>-81352.47000000002</v>
      </c>
      <c r="J79" s="61" t="n">
        <v>-92076.14999999999</v>
      </c>
      <c r="K79" s="61" t="n">
        <v>-78664.33000000002</v>
      </c>
      <c r="L79" s="61" t="n">
        <v>-75195.24000000001</v>
      </c>
      <c r="M79" s="61" t="n">
        <v>-73304.81</v>
      </c>
      <c r="N79" s="4">
        <f>SUM(B79:M79)</f>
        <v/>
      </c>
      <c r="O79" s="4">
        <f>-SUMIF('BW TB'!$T:$T,'BW P&amp;L'!$A79,'BW TB'!C:C)</f>
        <v/>
      </c>
      <c r="P79" s="4">
        <f>-SUMIF('BW TB'!$T:$T,'BW P&amp;L'!$A79,'BW TB'!D:D)</f>
        <v/>
      </c>
      <c r="Q79" s="4">
        <f>-SUMIF('BW TB'!$T:$T,'BW P&amp;L'!$A79,'BW TB'!E:E)</f>
        <v/>
      </c>
      <c r="R79" s="4">
        <f>-SUMIF('BW TB'!$T:$T,'BW P&amp;L'!$A79,'BW TB'!F:F)</f>
        <v/>
      </c>
      <c r="S79" s="4">
        <f>-SUMIF('BW TB'!$T:$T,'BW P&amp;L'!$A79,'BW TB'!G:G)</f>
        <v/>
      </c>
      <c r="T79" s="4">
        <f>-SUMIF('BW TB'!$T:$T,'BW P&amp;L'!$A79,'BW TB'!H:H)</f>
        <v/>
      </c>
      <c r="U79" s="4">
        <f>-SUMIF('BW TB'!$T:$T,'BW P&amp;L'!$A79,'BW TB'!I:I)</f>
        <v/>
      </c>
      <c r="V79" s="48" t="n"/>
      <c r="W79" s="48" t="n"/>
      <c r="X79" s="48" t="n"/>
      <c r="Y79" s="48" t="n"/>
      <c r="Z79" s="48" t="n"/>
      <c r="AA79" s="4">
        <f>SUM(O79:T79)</f>
        <v/>
      </c>
      <c r="AC79" s="48" t="n"/>
      <c r="AD79" s="48" t="n"/>
      <c r="AE79" s="48" t="n"/>
      <c r="AF79" s="48" t="n"/>
      <c r="AG79" s="48" t="n"/>
      <c r="AH79" s="48" t="n"/>
    </row>
    <row r="80">
      <c r="A80" s="4" t="inlineStr">
        <is>
          <t>Direct - Childcare Cost</t>
        </is>
      </c>
      <c r="B80" s="61" t="n">
        <v>-5324.83</v>
      </c>
      <c r="C80" s="61" t="n">
        <v>-7553.1</v>
      </c>
      <c r="D80" s="61" t="n">
        <v>-7044.840000000001</v>
      </c>
      <c r="E80" s="61" t="n">
        <v>-5409.81</v>
      </c>
      <c r="F80" s="61" t="n">
        <v>-7247.970000000001</v>
      </c>
      <c r="G80" s="61" t="n">
        <v>-8417.360000000001</v>
      </c>
      <c r="H80" s="61" t="n">
        <v>-6021.450000000002</v>
      </c>
      <c r="I80" s="61" t="n">
        <v>-5480.23</v>
      </c>
      <c r="J80" s="61" t="n">
        <v>-5104.349999999999</v>
      </c>
      <c r="K80" s="61" t="n">
        <v>-6636.539999999999</v>
      </c>
      <c r="L80" s="61" t="n">
        <v>-6638.48</v>
      </c>
      <c r="M80" s="61" t="n">
        <v>-5207.200000000001</v>
      </c>
      <c r="N80" s="4">
        <f>SUM(B80:M80)</f>
        <v/>
      </c>
      <c r="O80" s="4">
        <f>-SUMIF('BW TB'!$T:$T,'BW P&amp;L'!$A80,'BW TB'!C:C)</f>
        <v/>
      </c>
      <c r="P80" s="4">
        <f>-SUMIF('BW TB'!$T:$T,'BW P&amp;L'!$A80,'BW TB'!D:D)</f>
        <v/>
      </c>
      <c r="Q80" s="4">
        <f>-SUMIF('BW TB'!$T:$T,'BW P&amp;L'!$A80,'BW TB'!E:E)</f>
        <v/>
      </c>
      <c r="R80" s="4">
        <f>-SUMIF('BW TB'!$T:$T,'BW P&amp;L'!$A80,'BW TB'!F:F)</f>
        <v/>
      </c>
      <c r="S80" s="4">
        <f>-SUMIF('BW TB'!$T:$T,'BW P&amp;L'!$A80,'BW TB'!G:G)</f>
        <v/>
      </c>
      <c r="T80" s="4">
        <f>-SUMIF('BW TB'!$T:$T,'BW P&amp;L'!$A80,'BW TB'!H:H)</f>
        <v/>
      </c>
      <c r="U80" s="4">
        <f>-SUMIF('BW TB'!$T:$T,'BW P&amp;L'!$A80,'BW TB'!I:I)</f>
        <v/>
      </c>
      <c r="V80" s="48" t="n"/>
      <c r="W80" s="48" t="n"/>
      <c r="X80" s="48" t="n"/>
      <c r="Y80" s="48" t="n"/>
      <c r="Z80" s="48" t="n"/>
      <c r="AA80" s="4">
        <f>SUM(O80:T80)</f>
        <v/>
      </c>
      <c r="AC80" s="48" t="n"/>
      <c r="AD80" s="48" t="n"/>
      <c r="AE80" s="48" t="n"/>
      <c r="AF80" s="48" t="n"/>
      <c r="AG80" s="48" t="n"/>
      <c r="AH80" s="48" t="n"/>
    </row>
    <row r="81">
      <c r="A81" s="4" t="inlineStr">
        <is>
          <t>Direct - Premises &amp; Admin</t>
        </is>
      </c>
      <c r="B81" s="4" t="n">
        <v>-11428.8</v>
      </c>
      <c r="C81" s="4" t="n">
        <v>-11397.44</v>
      </c>
      <c r="D81" s="4" t="n">
        <v>-12879.79</v>
      </c>
      <c r="E81" s="4" t="n">
        <v>-15208.81</v>
      </c>
      <c r="F81" s="4" t="n">
        <v>-9401.230000000001</v>
      </c>
      <c r="G81" s="4" t="n">
        <v>-11022.52</v>
      </c>
      <c r="H81" s="4" t="n">
        <v>-12647.95</v>
      </c>
      <c r="I81" s="4" t="n">
        <v>-16122.24</v>
      </c>
      <c r="J81" s="4" t="n">
        <v>-12013.71</v>
      </c>
      <c r="K81" s="4" t="n">
        <v>-9677.17</v>
      </c>
      <c r="L81" s="4" t="n">
        <v>-11447.49</v>
      </c>
      <c r="M81" s="4" t="n">
        <v>-11585.54</v>
      </c>
      <c r="N81" s="4">
        <f>SUM(B81:M81)</f>
        <v/>
      </c>
      <c r="O81" s="4">
        <f>-SUMIF('BW TB'!$T:$T,'BW P&amp;L'!$A81,'BW TB'!C:C)</f>
        <v/>
      </c>
      <c r="P81" s="4">
        <f>-SUMIF('BW TB'!$T:$T,'BW P&amp;L'!$A81,'BW TB'!D:D)</f>
        <v/>
      </c>
      <c r="Q81" s="4">
        <f>-SUMIF('BW TB'!$T:$T,'BW P&amp;L'!$A81,'BW TB'!E:E)</f>
        <v/>
      </c>
      <c r="R81" s="4">
        <f>-SUMIF('BW TB'!$T:$T,'BW P&amp;L'!$A81,'BW TB'!F:F)</f>
        <v/>
      </c>
      <c r="S81" s="4">
        <f>-SUMIF('BW TB'!$T:$T,'BW P&amp;L'!$A81,'BW TB'!G:G)</f>
        <v/>
      </c>
      <c r="T81" s="4">
        <f>-SUMIF('BW TB'!$T:$T,'BW P&amp;L'!$A81,'BW TB'!H:H)</f>
        <v/>
      </c>
      <c r="U81" s="4">
        <f>-SUMIF('BW TB'!$T:$T,'BW P&amp;L'!$A81,'BW TB'!I:I)</f>
        <v/>
      </c>
      <c r="V81" s="4">
        <f>-SUMIF('BW TB'!$T:$T,'BW P&amp;L'!$A81,'BW TB'!J:J)</f>
        <v/>
      </c>
      <c r="W81" s="4">
        <f>-SUMIF('BW TB'!$T:$T,'BW P&amp;L'!$A81,'BW TB'!K:K)</f>
        <v/>
      </c>
      <c r="X81" s="4">
        <f>-SUMIF('BW TB'!$T:$T,'BW P&amp;L'!$A81,'BW TB'!L:L)</f>
        <v/>
      </c>
      <c r="Y81" s="4">
        <f>-SUMIF('BW TB'!$T:$T,'BW P&amp;L'!$A81,'BW TB'!M:M)</f>
        <v/>
      </c>
      <c r="Z81" s="4">
        <f>-SUMIF('BW TB'!$T:$T,'BW P&amp;L'!$A81,'BW TB'!N:N)</f>
        <v/>
      </c>
      <c r="AA81" s="4">
        <f>SUM(O81:T81)</f>
        <v/>
      </c>
    </row>
    <row r="82">
      <c r="A82" s="4" t="inlineStr">
        <is>
          <t>In-Direct - Staff Cost</t>
        </is>
      </c>
      <c r="B82" s="61" t="n">
        <v>0</v>
      </c>
      <c r="C82" s="61" t="n">
        <v>0</v>
      </c>
      <c r="D82" s="61" t="n">
        <v>0</v>
      </c>
      <c r="E82" s="61" t="n">
        <v>0</v>
      </c>
      <c r="F82" s="61" t="n">
        <v>0</v>
      </c>
      <c r="G82" s="61" t="n">
        <v>0</v>
      </c>
      <c r="H82" s="61" t="n">
        <v>0</v>
      </c>
      <c r="I82" s="61" t="n">
        <v>0</v>
      </c>
      <c r="J82" s="61" t="n">
        <v>0</v>
      </c>
      <c r="K82" s="61" t="n">
        <v>0</v>
      </c>
      <c r="L82" s="61" t="n">
        <v>0</v>
      </c>
      <c r="M82" s="61" t="n"/>
      <c r="O82" s="4">
        <f>-SUMIF('BW TB'!$T:$T,'BW P&amp;L'!$A82,'BW TB'!C:C)</f>
        <v/>
      </c>
      <c r="P82" s="4">
        <f>-SUMIF('BW TB'!$T:$T,'BW P&amp;L'!$A82,'BW TB'!D:D)</f>
        <v/>
      </c>
      <c r="Q82" s="4">
        <f>-SUMIF('BW TB'!$T:$T,'BW P&amp;L'!$A82,'BW TB'!E:E)</f>
        <v/>
      </c>
      <c r="R82" s="4">
        <f>-SUMIF('BW TB'!$T:$T,'BW P&amp;L'!$A82,'BW TB'!F:F)</f>
        <v/>
      </c>
      <c r="S82" s="4">
        <f>-SUMIF('BW TB'!$T:$T,'BW P&amp;L'!$A82,'BW TB'!G:G)</f>
        <v/>
      </c>
      <c r="T82" s="4">
        <f>-SUMIF('BW TB'!$T:$T,'BW P&amp;L'!$A82,'BW TB'!H:H)</f>
        <v/>
      </c>
      <c r="U82" s="4">
        <f>-SUMIF('BW TB'!$T:$T,'BW P&amp;L'!$A82,'BW TB'!I:I)</f>
        <v/>
      </c>
      <c r="V82" s="4">
        <f>-SUMIF('BW TB'!$T:$T,'BW P&amp;L'!$A82,'BW TB'!J:J)</f>
        <v/>
      </c>
      <c r="W82" s="4">
        <f>-SUMIF('BW TB'!$T:$T,'BW P&amp;L'!$A82,'BW TB'!K:K)</f>
        <v/>
      </c>
      <c r="X82" s="4">
        <f>-SUMIF('BW TB'!$T:$T,'BW P&amp;L'!$A82,'BW TB'!L:L)</f>
        <v/>
      </c>
      <c r="Y82" s="4">
        <f>-SUMIF('BW TB'!$T:$T,'BW P&amp;L'!$A82,'BW TB'!M:M)</f>
        <v/>
      </c>
      <c r="Z82" s="4">
        <f>-SUMIF('BW TB'!$T:$T,'BW P&amp;L'!$A82,'BW TB'!N:N)</f>
        <v/>
      </c>
    </row>
    <row r="83">
      <c r="A83" s="4" t="inlineStr">
        <is>
          <t>In-Direct - Overheads</t>
        </is>
      </c>
      <c r="B83" s="4" t="n">
        <v>-254.95</v>
      </c>
      <c r="C83" s="4" t="n">
        <v>-401.73</v>
      </c>
      <c r="D83" s="4" t="n">
        <v>-1226.28</v>
      </c>
      <c r="E83" s="4" t="n">
        <v>-308.58</v>
      </c>
      <c r="F83" s="4" t="n">
        <v>-510.86</v>
      </c>
      <c r="G83" s="4" t="n">
        <v>-1074.77</v>
      </c>
      <c r="H83" s="4" t="n">
        <v>-762.4400000000001</v>
      </c>
      <c r="I83" s="4" t="n">
        <v>-682.1700000000001</v>
      </c>
      <c r="J83" s="4" t="n">
        <v>-642.78</v>
      </c>
      <c r="K83" s="4" t="n">
        <v>-339.46</v>
      </c>
      <c r="L83" s="4" t="n">
        <v>-662.75</v>
      </c>
      <c r="O83" s="4">
        <f>-SUMIF('BW TB'!$T:$T,'BW P&amp;L'!$A83,'BW TB'!C:C)</f>
        <v/>
      </c>
      <c r="P83" s="4">
        <f>-SUMIF('BW TB'!$T:$T,'BW P&amp;L'!$A83,'BW TB'!D:D)</f>
        <v/>
      </c>
      <c r="Q83" s="4">
        <f>-SUMIF('BW TB'!$T:$T,'BW P&amp;L'!$A83,'BW TB'!E:E)</f>
        <v/>
      </c>
      <c r="R83" s="4">
        <f>-SUMIF('BW TB'!$T:$T,'BW P&amp;L'!$A83,'BW TB'!F:F)</f>
        <v/>
      </c>
      <c r="S83" s="4">
        <f>-SUMIF('BW TB'!$T:$T,'BW P&amp;L'!$A83,'BW TB'!G:G)</f>
        <v/>
      </c>
      <c r="T83" s="4">
        <f>-SUMIF('BW TB'!$T:$T,'BW P&amp;L'!$A83,'BW TB'!H:H)</f>
        <v/>
      </c>
      <c r="U83" s="4">
        <f>-SUMIF('BW TB'!$T:$T,'BW P&amp;L'!$A83,'BW TB'!I:I)</f>
        <v/>
      </c>
      <c r="V83" s="4">
        <f>-SUMIF('BW TB'!$T:$T,'BW P&amp;L'!$A83,'BW TB'!J:J)</f>
        <v/>
      </c>
      <c r="W83" s="4">
        <f>-SUMIF('BW TB'!$T:$T,'BW P&amp;L'!$A83,'BW TB'!K:K)</f>
        <v/>
      </c>
      <c r="X83" s="4">
        <f>-SUMIF('BW TB'!$T:$T,'BW P&amp;L'!$A83,'BW TB'!L:L)</f>
        <v/>
      </c>
      <c r="Y83" s="4">
        <f>-SUMIF('BW TB'!$T:$T,'BW P&amp;L'!$A83,'BW TB'!M:M)</f>
        <v/>
      </c>
      <c r="Z83" s="4">
        <f>-SUMIF('BW TB'!$T:$T,'BW P&amp;L'!$A83,'BW TB'!N:N)</f>
        <v/>
      </c>
    </row>
    <row r="84" ht="15.75" customHeight="1" s="393" thickBot="1">
      <c r="A84" s="10" t="n"/>
      <c r="B84" s="10" t="n">
        <v>63418.51</v>
      </c>
      <c r="C84" s="10" t="n">
        <v>87711.48999999996</v>
      </c>
      <c r="D84" s="10" t="n">
        <v>106484.03</v>
      </c>
      <c r="E84" s="10" t="n">
        <v>71447.29999999997</v>
      </c>
      <c r="F84" s="10" t="n">
        <v>44727.52</v>
      </c>
      <c r="G84" s="10" t="n">
        <v>78507.36000000002</v>
      </c>
      <c r="H84" s="10" t="n">
        <v>108742.96</v>
      </c>
      <c r="I84" s="10" t="n">
        <v>28726.59999999998</v>
      </c>
      <c r="J84" s="10" t="n">
        <v>22810.31</v>
      </c>
      <c r="K84" s="10" t="n">
        <v>34761.18999999999</v>
      </c>
      <c r="L84" s="10" t="n">
        <v>88791.55</v>
      </c>
      <c r="M84" s="10" t="n"/>
      <c r="N84" s="10" t="n"/>
      <c r="O84" s="10">
        <f>SUM(O78:O83)</f>
        <v/>
      </c>
      <c r="P84" s="10">
        <f>SUM(P78:P83)</f>
        <v/>
      </c>
      <c r="Q84" s="10">
        <f>SUM(Q78:Q83)</f>
        <v/>
      </c>
      <c r="R84" s="10">
        <f>SUM(R78:R83)</f>
        <v/>
      </c>
      <c r="S84" s="10">
        <f>SUM(S78:S83)</f>
        <v/>
      </c>
      <c r="T84" s="10">
        <f>SUM(T78:T83)</f>
        <v/>
      </c>
      <c r="U84" s="10">
        <f>SUM(U78:U83)</f>
        <v/>
      </c>
      <c r="V84" s="10">
        <f>SUM(V78:V83)</f>
        <v/>
      </c>
      <c r="W84" s="10">
        <f>SUM(W78:W83)</f>
        <v/>
      </c>
      <c r="X84" s="10">
        <f>SUM(X78:X83)</f>
        <v/>
      </c>
      <c r="Y84" s="10">
        <f>SUM(Y78:Y83)</f>
        <v/>
      </c>
      <c r="Z84" s="10">
        <f>SUM(Z78:Z83)</f>
        <v/>
      </c>
      <c r="AC84" s="10" t="n"/>
      <c r="AD84" s="10" t="n"/>
      <c r="AE84" s="10" t="n"/>
      <c r="AF84" s="10" t="n"/>
      <c r="AG84" s="10" t="n"/>
      <c r="AH84" s="10" t="n"/>
    </row>
    <row r="85" ht="15.75" customHeight="1" s="393" thickTop="1">
      <c r="B85" s="61" t="n">
        <v>0</v>
      </c>
      <c r="C85" s="61" t="n">
        <v>0</v>
      </c>
      <c r="D85" s="61" t="n">
        <v>0</v>
      </c>
      <c r="E85" s="61" t="n">
        <v>0</v>
      </c>
      <c r="F85" s="61" t="n">
        <v>0</v>
      </c>
      <c r="G85" s="61" t="n">
        <v>0</v>
      </c>
      <c r="H85" s="61" t="n">
        <v>0</v>
      </c>
      <c r="I85" s="61" t="n">
        <v>0</v>
      </c>
      <c r="J85" s="61" t="n">
        <v>0</v>
      </c>
      <c r="K85" s="61" t="n">
        <v>0</v>
      </c>
      <c r="L85" s="61" t="n">
        <v>0</v>
      </c>
      <c r="M85" s="61" t="n"/>
      <c r="O85" s="4">
        <f>+O70-O84</f>
        <v/>
      </c>
      <c r="P85" s="4">
        <f>+P70-P84</f>
        <v/>
      </c>
      <c r="Q85" s="4">
        <f>+Q70-Q84</f>
        <v/>
      </c>
      <c r="R85" s="4">
        <f>+R70-R84</f>
        <v/>
      </c>
      <c r="S85" s="4">
        <f>+S70-S84</f>
        <v/>
      </c>
      <c r="T85" s="4">
        <f>+T70-T84</f>
        <v/>
      </c>
      <c r="U85" s="4">
        <f>+U70-U84</f>
        <v/>
      </c>
      <c r="V85" s="4">
        <f>+V70-V84</f>
        <v/>
      </c>
      <c r="W85" s="4">
        <f>+W70-W84</f>
        <v/>
      </c>
      <c r="X85" s="4">
        <f>+X70-X84</f>
        <v/>
      </c>
      <c r="Y85" s="4">
        <f>+Y70-Y84</f>
        <v/>
      </c>
      <c r="Z85" s="4">
        <f>+Z70-Z84</f>
        <v/>
      </c>
    </row>
    <row r="87">
      <c r="B87" s="4" t="n">
        <v>0</v>
      </c>
      <c r="C87" s="4" t="n">
        <v>0</v>
      </c>
      <c r="D87" s="4" t="n">
        <v>0</v>
      </c>
      <c r="E87" s="4" t="n">
        <v>0</v>
      </c>
      <c r="F87" s="4" t="n">
        <v>0</v>
      </c>
      <c r="G87" s="4" t="n">
        <v>0</v>
      </c>
      <c r="H87" s="4" t="n">
        <v>0</v>
      </c>
      <c r="I87" s="4" t="n">
        <v>0</v>
      </c>
      <c r="J87" s="4" t="n">
        <v>0</v>
      </c>
      <c r="O87" s="4">
        <f>O84+O88</f>
        <v/>
      </c>
      <c r="P87" s="4">
        <f>P84+P88</f>
        <v/>
      </c>
      <c r="Q87" s="4">
        <f>Q84+Q88</f>
        <v/>
      </c>
      <c r="R87" s="4">
        <f>R84+R88</f>
        <v/>
      </c>
      <c r="S87" s="4">
        <f>S84+S88</f>
        <v/>
      </c>
      <c r="T87" s="4">
        <f>T84+T88</f>
        <v/>
      </c>
      <c r="U87" s="4">
        <f>U84+U88</f>
        <v/>
      </c>
      <c r="V87" s="4">
        <f>V84+V88</f>
        <v/>
      </c>
      <c r="W87" s="4">
        <f>W84+W88</f>
        <v/>
      </c>
      <c r="X87" s="4">
        <f>X84+X88</f>
        <v/>
      </c>
      <c r="Y87" s="4">
        <f>Y84+Y88</f>
        <v/>
      </c>
      <c r="Z87" s="4">
        <f>Z84+Z88</f>
        <v/>
      </c>
    </row>
    <row r="88">
      <c r="B88" s="61" t="n">
        <v>-63418.50999999998</v>
      </c>
      <c r="C88" s="61" t="n">
        <v>-87711.49000000001</v>
      </c>
      <c r="D88" s="61" t="n">
        <v>-106484.03</v>
      </c>
      <c r="E88" s="61" t="n">
        <v>-71447.29999999996</v>
      </c>
      <c r="F88" s="61" t="n">
        <v>-44727.52000000003</v>
      </c>
      <c r="G88" s="61" t="n">
        <v>-78507.36000000003</v>
      </c>
      <c r="H88" s="61" t="n">
        <v>-108742.96</v>
      </c>
      <c r="I88" s="61" t="n">
        <v>-28726.59999999998</v>
      </c>
      <c r="J88" s="61" t="n">
        <v>-22810.30999999999</v>
      </c>
      <c r="K88" s="61" t="n"/>
      <c r="L88" s="61" t="n"/>
      <c r="M88" s="61" t="n"/>
      <c r="O88" s="4">
        <f>SUM('BW TB'!C2:C47)</f>
        <v/>
      </c>
      <c r="P88" s="4">
        <f>SUM('BW TB'!D2:D47)</f>
        <v/>
      </c>
      <c r="Q88" s="4">
        <f>SUM('BW TB'!E2:E47)</f>
        <v/>
      </c>
      <c r="R88" s="4">
        <f>SUM('BW TB'!F2:F47)</f>
        <v/>
      </c>
      <c r="S88" s="4">
        <f>SUM('BW TB'!G2:G47)</f>
        <v/>
      </c>
      <c r="T88" s="4">
        <f>SUM('BW TB'!H2:H47)</f>
        <v/>
      </c>
      <c r="U88" s="4">
        <f>SUM('BW TB'!I2:I47)</f>
        <v/>
      </c>
      <c r="V88" s="4">
        <f>SUM('BW TB'!J2:J47)</f>
        <v/>
      </c>
      <c r="W88" s="4">
        <f>SUM('BW TB'!K2:K47)</f>
        <v/>
      </c>
      <c r="X88" s="4">
        <f>SUM('BW TB'!L2:L47)</f>
        <v/>
      </c>
      <c r="Y88" s="4">
        <f>SUM('BW TB'!M2:M47)</f>
        <v/>
      </c>
      <c r="Z88" s="4">
        <f>SUM('BW TB'!N2:N47)</f>
        <v/>
      </c>
    </row>
    <row r="89">
      <c r="B89" s="61" t="n"/>
      <c r="C89" s="61" t="n"/>
      <c r="D89" s="61" t="n"/>
      <c r="E89" s="61" t="n"/>
      <c r="F89" s="61" t="n"/>
      <c r="G89" s="61" t="n"/>
      <c r="H89" s="61" t="n"/>
      <c r="I89" s="61" t="n"/>
      <c r="J89" s="61" t="n"/>
      <c r="K89" s="61" t="n"/>
      <c r="L89" s="61" t="n"/>
      <c r="M89" s="61" t="n"/>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4.xml><?xml version="1.0" encoding="utf-8"?>
<worksheet xmlns="http://schemas.openxmlformats.org/spreadsheetml/2006/main">
  <sheetPr>
    <tabColor theme="9" tint="0.3999755851924192"/>
    <outlinePr summaryBelow="1" summaryRight="1"/>
    <pageSetUpPr/>
  </sheetPr>
  <dimension ref="A1:AP99"/>
  <sheetViews>
    <sheetView topLeftCell="O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570312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Cedars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n"/>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23814.44</v>
      </c>
      <c r="C8" s="64" t="n">
        <v>20657.57</v>
      </c>
      <c r="D8" s="64" t="n">
        <v>26472.4</v>
      </c>
      <c r="E8" s="64" t="n">
        <v>28682.3</v>
      </c>
      <c r="F8" s="64" t="n">
        <v>21069.85</v>
      </c>
      <c r="G8" s="64" t="n">
        <v>21588.68</v>
      </c>
      <c r="H8" s="64" t="n">
        <v>29637.32</v>
      </c>
      <c r="I8" s="64" t="n">
        <v>22500.55</v>
      </c>
      <c r="J8" s="64" t="n">
        <v>19945.64</v>
      </c>
      <c r="K8" s="64" t="n">
        <v>19659.5</v>
      </c>
      <c r="L8" s="64" t="n">
        <v>18229.14</v>
      </c>
      <c r="M8" s="64" t="n">
        <v>23118.77</v>
      </c>
      <c r="N8" s="22">
        <f>SUM(B8:M8)</f>
        <v/>
      </c>
      <c r="O8" s="11">
        <f>-SUMIF('CED TB'!$R:$R,'CED P&amp;L'!$A8,'CED TB'!C:C)</f>
        <v/>
      </c>
      <c r="P8" s="11">
        <f>-SUMIF('CED TB'!$R:$R,'CED P&amp;L'!$A8,'CED TB'!D:D)</f>
        <v/>
      </c>
      <c r="Q8" s="11">
        <f>-SUMIF('CED TB'!$R:$R,'CED P&amp;L'!$A8,'CED TB'!E:E)</f>
        <v/>
      </c>
      <c r="R8" s="11">
        <f>-SUMIF('CED TB'!$R:$R,'CED P&amp;L'!$A8,'CED TB'!F:F)</f>
        <v/>
      </c>
      <c r="S8" s="11">
        <f>-SUMIF('CED TB'!$R:$R,'CED P&amp;L'!$A8,'CED TB'!G:G)</f>
        <v/>
      </c>
      <c r="T8" s="11">
        <f>-SUMIF('CED TB'!$R:$R,'CED P&amp;L'!$A8,'CED TB'!H:H)</f>
        <v/>
      </c>
      <c r="U8" s="11">
        <f>-SUMIF('CED TB'!$R:$R,'CED P&amp;L'!$A8,'CED TB'!I:I)</f>
        <v/>
      </c>
      <c r="V8" s="51" t="n">
        <v>18654</v>
      </c>
      <c r="W8" s="51" t="n">
        <v>11835</v>
      </c>
      <c r="X8" s="51" t="n">
        <v>12126</v>
      </c>
      <c r="Y8" s="51" t="n">
        <v>14161</v>
      </c>
      <c r="Z8" s="51" t="n">
        <v>21018</v>
      </c>
      <c r="AA8" s="22">
        <f>SUM(O8:U8)</f>
        <v/>
      </c>
      <c r="AB8" s="22">
        <f>SUM(O8:Z8)</f>
        <v/>
      </c>
      <c r="AC8" s="51" t="n">
        <v>28315.98</v>
      </c>
      <c r="AD8" s="51" t="n">
        <v>26840.28</v>
      </c>
      <c r="AE8" s="51" t="n">
        <v>31507.8</v>
      </c>
      <c r="AF8" s="51" t="n">
        <v>30543.59</v>
      </c>
      <c r="AG8" s="51" t="n">
        <v>30885.6</v>
      </c>
      <c r="AH8" s="51" t="n">
        <v>33002.04</v>
      </c>
      <c r="AJ8" s="22">
        <f>SUM(E8:Q8)-$N8</f>
        <v/>
      </c>
      <c r="AK8" s="22">
        <f>SUM(H8:T8)-$N8</f>
        <v/>
      </c>
      <c r="AL8" s="22">
        <f>SUM(K8:W8)-$N8</f>
        <v/>
      </c>
      <c r="AM8" s="53">
        <f>SUM(N8:Z8)-$N8</f>
        <v/>
      </c>
      <c r="AN8" s="56" t="n"/>
      <c r="AO8" s="22">
        <f>SUM(AC8:AE8)+SUM(R8:Z8)</f>
        <v/>
      </c>
      <c r="AP8" s="22">
        <f>SUM(AC8:AH8)+SUM(U8:Z8)</f>
        <v/>
      </c>
    </row>
    <row r="9">
      <c r="A9" s="14" t="inlineStr">
        <is>
          <t>EEEF Embeded</t>
        </is>
      </c>
      <c r="B9" s="64" t="n">
        <v>5791.72</v>
      </c>
      <c r="C9" s="64" t="n">
        <v>14479.3</v>
      </c>
      <c r="D9" s="64" t="n">
        <v>15684.58</v>
      </c>
      <c r="E9" s="64" t="n">
        <v>5185.26</v>
      </c>
      <c r="F9" s="64" t="n">
        <v>5185.26</v>
      </c>
      <c r="G9" s="64" t="n">
        <v>15608.08</v>
      </c>
      <c r="H9" s="64" t="n">
        <v>13375.26</v>
      </c>
      <c r="I9" s="64" t="n">
        <v>0</v>
      </c>
      <c r="J9" s="64" t="n">
        <v>5986.21</v>
      </c>
      <c r="K9" s="64" t="n">
        <v>12205.6</v>
      </c>
      <c r="L9" s="64" t="n">
        <v>12205.6</v>
      </c>
      <c r="M9" s="64" t="n">
        <v>16957.76</v>
      </c>
      <c r="N9" s="22">
        <f>SUM(B9:M9)</f>
        <v/>
      </c>
      <c r="O9" s="11">
        <f>-SUMIF('CED TB'!$R:$R,'CED P&amp;L'!$A9,'CED TB'!C:C)</f>
        <v/>
      </c>
      <c r="P9" s="11">
        <f>-SUMIF('CED TB'!$R:$R,'CED P&amp;L'!$A9,'CED TB'!D:D)</f>
        <v/>
      </c>
      <c r="Q9" s="11">
        <f>-SUMIF('CED TB'!$R:$R,'CED P&amp;L'!$A9,'CED TB'!E:E)</f>
        <v/>
      </c>
      <c r="R9" s="11">
        <f>-SUMIF('CED TB'!$R:$R,'CED P&amp;L'!$A9,'CED TB'!F:F)</f>
        <v/>
      </c>
      <c r="S9" s="11">
        <f>-SUMIF('CED TB'!$R:$R,'CED P&amp;L'!$A9,'CED TB'!G:G)</f>
        <v/>
      </c>
      <c r="T9" s="11">
        <f>-SUMIF('CED TB'!$R:$R,'CED P&amp;L'!$A9,'CED TB'!H:H)</f>
        <v/>
      </c>
      <c r="U9" s="11">
        <f>-SUMIF('CED TB'!$R:$R,'CED P&amp;L'!$A9,'CED TB'!I:I)</f>
        <v/>
      </c>
      <c r="V9" s="51" t="n"/>
      <c r="W9" s="51" t="n">
        <v>8499</v>
      </c>
      <c r="X9" s="51" t="n">
        <v>9777</v>
      </c>
      <c r="Y9" s="51" t="n">
        <v>10656</v>
      </c>
      <c r="Z9" s="51" t="n">
        <v>6058</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6.5" customHeight="1" s="393" thickBot="1">
      <c r="A10" s="14" t="inlineStr">
        <is>
          <t>Other Income</t>
        </is>
      </c>
      <c r="B10" s="64" t="n">
        <v>200</v>
      </c>
      <c r="C10" s="64" t="n">
        <v>200</v>
      </c>
      <c r="D10" s="64" t="n">
        <v>300</v>
      </c>
      <c r="E10" s="64" t="n">
        <v>0</v>
      </c>
      <c r="F10" s="64" t="n">
        <v>300</v>
      </c>
      <c r="G10" s="64" t="n">
        <v>300</v>
      </c>
      <c r="H10" s="64" t="n">
        <v>150</v>
      </c>
      <c r="I10" s="64" t="n">
        <v>0</v>
      </c>
      <c r="J10" s="64" t="n">
        <v>0</v>
      </c>
      <c r="K10" s="64" t="n">
        <v>150</v>
      </c>
      <c r="L10" s="64" t="n">
        <v>150</v>
      </c>
      <c r="M10" s="64" t="n">
        <v>150</v>
      </c>
      <c r="N10" s="22">
        <f>SUM(B10:M10)</f>
        <v/>
      </c>
      <c r="O10" s="11">
        <f>-SUMIF('CED TB'!$R:$R,'CED P&amp;L'!$A10,'CED TB'!C:C)</f>
        <v/>
      </c>
      <c r="P10" s="11">
        <f>-SUMIF('CED TB'!$R:$R,'CED P&amp;L'!$A10,'CED TB'!D:D)</f>
        <v/>
      </c>
      <c r="Q10" s="11">
        <f>-SUMIF('CED TB'!$R:$R,'CED P&amp;L'!$A10,'CED TB'!E:E)</f>
        <v/>
      </c>
      <c r="R10" s="11">
        <f>-SUMIF('CED TB'!$R:$R,'CED P&amp;L'!$A10,'CED TB'!F:F)</f>
        <v/>
      </c>
      <c r="S10" s="11">
        <f>-SUMIF('CED TB'!$R:$R,'CED P&amp;L'!$A10,'CED TB'!G:G)</f>
        <v/>
      </c>
      <c r="T10" s="11">
        <f>-SUMIF('CED TB'!$R:$R,'CED P&amp;L'!$A10,'CED TB'!H:H)</f>
        <v/>
      </c>
      <c r="U10" s="11">
        <f>-SUMIF('CED TB'!$R:$R,'CED P&amp;L'!$A10,'CED TB'!I:I)</f>
        <v/>
      </c>
      <c r="V10" s="51" t="n"/>
      <c r="W10" s="51" t="n">
        <v>0</v>
      </c>
      <c r="X10" s="51" t="n">
        <v>0</v>
      </c>
      <c r="Y10" s="51" t="n">
        <v>0</v>
      </c>
      <c r="Z10" s="51" t="n">
        <v>0</v>
      </c>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6.5" customHeight="1" s="393" thickBot="1">
      <c r="A11" s="13" t="inlineStr">
        <is>
          <t>Total Income</t>
        </is>
      </c>
      <c r="B11" s="65" t="n">
        <v>29806.16</v>
      </c>
      <c r="C11" s="65" t="n">
        <v>35336.87</v>
      </c>
      <c r="D11" s="65" t="n">
        <v>42456.98</v>
      </c>
      <c r="E11" s="65" t="n">
        <v>33867.56</v>
      </c>
      <c r="F11" s="65" t="n">
        <v>26555.11</v>
      </c>
      <c r="G11" s="65" t="n">
        <v>37496.76</v>
      </c>
      <c r="H11" s="65" t="n">
        <v>43162.58</v>
      </c>
      <c r="I11" s="65" t="n">
        <v>22500.55</v>
      </c>
      <c r="J11" s="65" t="n">
        <v>25931.85</v>
      </c>
      <c r="K11" s="65" t="n">
        <v>32015.1</v>
      </c>
      <c r="L11" s="65" t="n">
        <v>30584.74</v>
      </c>
      <c r="M11" s="65" t="n">
        <v>40226.53</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15964.89</v>
      </c>
      <c r="C16" s="64" t="n">
        <v>15432.95</v>
      </c>
      <c r="D16" s="64" t="n">
        <v>16980.77</v>
      </c>
      <c r="E16" s="64" t="n">
        <v>19492.28</v>
      </c>
      <c r="F16" s="64" t="n">
        <v>19492.07</v>
      </c>
      <c r="G16" s="64" t="n">
        <v>16093.17</v>
      </c>
      <c r="H16" s="64" t="n">
        <v>19196.5</v>
      </c>
      <c r="I16" s="64" t="n">
        <v>14959.37</v>
      </c>
      <c r="J16" s="64" t="n">
        <v>19873.92</v>
      </c>
      <c r="K16" s="64" t="n">
        <v>18038.34</v>
      </c>
      <c r="L16" s="64" t="n">
        <v>18266.77</v>
      </c>
      <c r="M16" s="64" t="n">
        <v>21533.17</v>
      </c>
      <c r="N16" s="22">
        <f>SUM(B16:M16)</f>
        <v/>
      </c>
      <c r="O16" s="11">
        <f>SUMIF('CED TB'!$R:$R,'CED P&amp;L'!$A16,'CED TB'!C:C)</f>
        <v/>
      </c>
      <c r="P16" s="11">
        <f>SUMIF('CED TB'!$R:$R,'CED P&amp;L'!$A16,'CED TB'!D:D)</f>
        <v/>
      </c>
      <c r="Q16" s="11">
        <f>SUMIF('CED TB'!$R:$R,'CED P&amp;L'!$A16,'CED TB'!E:E)</f>
        <v/>
      </c>
      <c r="R16" s="11">
        <f>SUMIF('CED TB'!$R:$R,'CED P&amp;L'!$A16,'CED TB'!F:F)</f>
        <v/>
      </c>
      <c r="S16" s="11">
        <f>SUMIF('CED TB'!$R:$R,'CED P&amp;L'!$A16,'CED TB'!G:G)</f>
        <v/>
      </c>
      <c r="T16" s="11">
        <f>SUMIF('CED TB'!$R:$R,'CED P&amp;L'!$A16,'CED TB'!H:H)</f>
        <v/>
      </c>
      <c r="U16" s="11">
        <f>SUMIF('CED TB'!$R:$R,'CED P&amp;L'!$A16,'CED TB'!I:I)</f>
        <v/>
      </c>
      <c r="V16" s="51" t="n">
        <v>22510.48</v>
      </c>
      <c r="W16" s="51" t="n">
        <v>22510.48</v>
      </c>
      <c r="X16" s="51" t="n">
        <v>22510.48</v>
      </c>
      <c r="Y16" s="51" t="n">
        <v>22510.48</v>
      </c>
      <c r="Z16" s="51" t="n">
        <v>22510.48</v>
      </c>
      <c r="AA16" s="22">
        <f>SUM(O16:U16)</f>
        <v/>
      </c>
      <c r="AB16" s="22">
        <f>SUM(O16:Z16)</f>
        <v/>
      </c>
      <c r="AC16" s="51" t="n">
        <v>22510.48</v>
      </c>
      <c r="AD16" s="51" t="n">
        <v>22510.48</v>
      </c>
      <c r="AE16" s="51" t="n">
        <v>22510.48</v>
      </c>
      <c r="AF16" s="51" t="n">
        <v>22510.48</v>
      </c>
      <c r="AG16" s="51" t="n">
        <v>22510.48</v>
      </c>
      <c r="AH16" s="51" t="n">
        <v>22510.48</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1212.08</v>
      </c>
      <c r="C17" s="64" t="n">
        <v>1115.32</v>
      </c>
      <c r="D17" s="64" t="n">
        <v>1300.33</v>
      </c>
      <c r="E17" s="64" t="n">
        <v>2055.72</v>
      </c>
      <c r="F17" s="64" t="n">
        <v>1957.17</v>
      </c>
      <c r="G17" s="64" t="n">
        <v>1471.56</v>
      </c>
      <c r="H17" s="64" t="n">
        <v>1976.99</v>
      </c>
      <c r="I17" s="64" t="n">
        <v>1386.1</v>
      </c>
      <c r="J17" s="64" t="n">
        <v>2097.99</v>
      </c>
      <c r="K17" s="64" t="n">
        <v>1993.75</v>
      </c>
      <c r="L17" s="64" t="n">
        <v>1962.85</v>
      </c>
      <c r="M17" s="64" t="n">
        <v>2264.02</v>
      </c>
      <c r="N17" s="22">
        <f>SUM(B17:M17)</f>
        <v/>
      </c>
      <c r="O17" s="11">
        <f>SUMIF('CED TB'!$R:$R,'CED P&amp;L'!$A17,'CED TB'!C:C)</f>
        <v/>
      </c>
      <c r="P17" s="11">
        <f>SUMIF('CED TB'!$R:$R,'CED P&amp;L'!$A17,'CED TB'!D:D)</f>
        <v/>
      </c>
      <c r="Q17" s="11">
        <f>SUMIF('CED TB'!$R:$R,'CED P&amp;L'!$A17,'CED TB'!E:E)</f>
        <v/>
      </c>
      <c r="R17" s="11">
        <f>SUMIF('CED TB'!$R:$R,'CED P&amp;L'!$A17,'CED TB'!F:F)</f>
        <v/>
      </c>
      <c r="S17" s="11">
        <f>SUMIF('CED TB'!$R:$R,'CED P&amp;L'!$A17,'CED TB'!G:G)</f>
        <v/>
      </c>
      <c r="T17" s="11">
        <f>SUMIF('CED TB'!$R:$R,'CED P&amp;L'!$A17,'CED TB'!H:H)</f>
        <v/>
      </c>
      <c r="U17" s="11">
        <f>SUMIF('CED TB'!$R:$R,'CED P&amp;L'!$A17,'CED TB'!I:I)</f>
        <v/>
      </c>
      <c r="V17" s="51" t="n">
        <v>2763.77</v>
      </c>
      <c r="W17" s="51" t="n">
        <v>2763.77</v>
      </c>
      <c r="X17" s="51" t="n">
        <v>2763.77</v>
      </c>
      <c r="Y17" s="51" t="n">
        <v>2763.77</v>
      </c>
      <c r="Z17" s="51" t="n">
        <v>2763.77</v>
      </c>
      <c r="AA17" s="22">
        <f>SUM(O17:U17)</f>
        <v/>
      </c>
      <c r="AB17" s="22">
        <f>SUM(O17:Z17)</f>
        <v/>
      </c>
      <c r="AC17" s="51" t="n">
        <v>2763.77</v>
      </c>
      <c r="AD17" s="51" t="n">
        <v>2763.77</v>
      </c>
      <c r="AE17" s="51" t="n">
        <v>2763.77</v>
      </c>
      <c r="AF17" s="51" t="n">
        <v>2763.77</v>
      </c>
      <c r="AG17" s="51" t="n">
        <v>2763.77</v>
      </c>
      <c r="AH17" s="51" t="n">
        <v>2763.77</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216.18</v>
      </c>
      <c r="C18" s="64" t="n">
        <v>203.88</v>
      </c>
      <c r="D18" s="64" t="n">
        <v>196.57</v>
      </c>
      <c r="E18" s="64" t="n">
        <v>233.26</v>
      </c>
      <c r="F18" s="64" t="n">
        <v>228.75</v>
      </c>
      <c r="G18" s="64" t="n">
        <v>190.93</v>
      </c>
      <c r="H18" s="64" t="n">
        <v>276.28</v>
      </c>
      <c r="I18" s="64" t="n">
        <v>243.1</v>
      </c>
      <c r="J18" s="64" t="n">
        <v>298.73</v>
      </c>
      <c r="K18" s="64" t="n">
        <v>272.53</v>
      </c>
      <c r="L18" s="64" t="n">
        <v>352.17</v>
      </c>
      <c r="M18" s="64" t="n">
        <v>373.97</v>
      </c>
      <c r="N18" s="22">
        <f>SUM(B18:M18)</f>
        <v/>
      </c>
      <c r="O18" s="11">
        <f>SUMIF('CED TB'!$R:$R,'CED P&amp;L'!$A18,'CED TB'!C:C)</f>
        <v/>
      </c>
      <c r="P18" s="11">
        <f>SUMIF('CED TB'!$R:$R,'CED P&amp;L'!$A18,'CED TB'!D:D)</f>
        <v/>
      </c>
      <c r="Q18" s="11">
        <f>SUMIF('CED TB'!$R:$R,'CED P&amp;L'!$A18,'CED TB'!E:E)</f>
        <v/>
      </c>
      <c r="R18" s="11">
        <f>SUMIF('CED TB'!$R:$R,'CED P&amp;L'!$A18,'CED TB'!F:F)</f>
        <v/>
      </c>
      <c r="S18" s="11">
        <f>SUMIF('CED TB'!$R:$R,'CED P&amp;L'!$A18,'CED TB'!G:G)</f>
        <v/>
      </c>
      <c r="T18" s="11">
        <f>SUMIF('CED TB'!$R:$R,'CED P&amp;L'!$A18,'CED TB'!H:H)</f>
        <v/>
      </c>
      <c r="U18" s="11">
        <f>SUMIF('CED TB'!$R:$R,'CED P&amp;L'!$A18,'CED TB'!I:I)</f>
        <v/>
      </c>
      <c r="V18" s="51" t="n">
        <v>478.22</v>
      </c>
      <c r="W18" s="51" t="n">
        <v>478.22</v>
      </c>
      <c r="X18" s="51" t="n">
        <v>478.22</v>
      </c>
      <c r="Y18" s="51" t="n">
        <v>478.22</v>
      </c>
      <c r="Z18" s="51" t="n">
        <v>478.22</v>
      </c>
      <c r="AA18" s="22">
        <f>SUM(O18:U18)</f>
        <v/>
      </c>
      <c r="AB18" s="22">
        <f>SUM(O18:Z18)</f>
        <v/>
      </c>
      <c r="AC18" s="51" t="n">
        <v>478.22</v>
      </c>
      <c r="AD18" s="51" t="n">
        <v>478.22</v>
      </c>
      <c r="AE18" s="51" t="n">
        <v>478.22</v>
      </c>
      <c r="AF18" s="51" t="n">
        <v>478.22</v>
      </c>
      <c r="AG18" s="51" t="n">
        <v>478.22</v>
      </c>
      <c r="AH18" s="51" t="n">
        <v>478.22</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524.28</v>
      </c>
      <c r="D19" s="64" t="n">
        <v>0</v>
      </c>
      <c r="E19" s="64" t="n">
        <v>0</v>
      </c>
      <c r="F19" s="64" t="n">
        <v>100.14</v>
      </c>
      <c r="G19" s="64" t="n">
        <v>100.14</v>
      </c>
      <c r="H19" s="64" t="n">
        <v>0</v>
      </c>
      <c r="I19" s="64" t="n">
        <v>0</v>
      </c>
      <c r="J19" s="64" t="n">
        <v>262.56</v>
      </c>
      <c r="K19" s="64" t="n">
        <v>0</v>
      </c>
      <c r="L19" s="64" t="n">
        <v>0</v>
      </c>
      <c r="M19" s="64" t="n">
        <v>100.14</v>
      </c>
      <c r="N19" s="22">
        <f>SUM(B19:M19)</f>
        <v/>
      </c>
      <c r="O19" s="11">
        <f>SUMIF('CED TB'!$R:$R,'CED P&amp;L'!$A19,'CED TB'!C:C)</f>
        <v/>
      </c>
      <c r="P19" s="11">
        <f>SUMIF('CED TB'!$R:$R,'CED P&amp;L'!$A19,'CED TB'!D:D)</f>
        <v/>
      </c>
      <c r="Q19" s="11">
        <f>SUMIF('CED TB'!$R:$R,'CED P&amp;L'!$A19,'CED TB'!E:E)</f>
        <v/>
      </c>
      <c r="R19" s="11">
        <f>SUMIF('CED TB'!$R:$R,'CED P&amp;L'!$A19,'CED TB'!F:F)</f>
        <v/>
      </c>
      <c r="S19" s="11">
        <f>SUMIF('CED TB'!$R:$R,'CED P&amp;L'!$A19,'CED TB'!G:G)</f>
        <v/>
      </c>
      <c r="T19" s="11">
        <f>SUMIF('CED TB'!$R:$R,'CED P&amp;L'!$A19,'CED TB'!H:H)</f>
        <v/>
      </c>
      <c r="U19" s="11">
        <f>SUMIF('CED TB'!$R:$R,'CED P&amp;L'!$A19,'CED TB'!I:I)</f>
        <v/>
      </c>
      <c r="V19" s="51" t="n">
        <v>6.99</v>
      </c>
      <c r="W19" s="51" t="n">
        <v>6.99</v>
      </c>
      <c r="X19" s="51" t="n">
        <v>6.99</v>
      </c>
      <c r="Y19" s="51" t="n">
        <v>6.99</v>
      </c>
      <c r="Z19" s="51" t="n">
        <v>6.99</v>
      </c>
      <c r="AA19" s="22">
        <f>SUM(O19:U19)</f>
        <v/>
      </c>
      <c r="AB19" s="22">
        <f>SUM(O19:Z19)</f>
        <v/>
      </c>
      <c r="AC19" s="51" t="n">
        <v>6.99</v>
      </c>
      <c r="AD19" s="51" t="n">
        <v>6.99</v>
      </c>
      <c r="AE19" s="51" t="n">
        <v>6.99</v>
      </c>
      <c r="AF19" s="51" t="n">
        <v>6.99</v>
      </c>
      <c r="AG19" s="51" t="n">
        <v>6.99</v>
      </c>
      <c r="AH19" s="51" t="n">
        <v>6.99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48</v>
      </c>
      <c r="C20" s="64" t="n">
        <v>78</v>
      </c>
      <c r="D20" s="64" t="n">
        <v>0</v>
      </c>
      <c r="E20" s="64" t="n">
        <v>0</v>
      </c>
      <c r="F20" s="64" t="n">
        <v>0</v>
      </c>
      <c r="G20" s="64" t="n">
        <v>72</v>
      </c>
      <c r="H20" s="64" t="n">
        <v>0</v>
      </c>
      <c r="I20" s="64" t="n">
        <v>0</v>
      </c>
      <c r="J20" s="64" t="n">
        <v>216</v>
      </c>
      <c r="K20" s="64" t="n">
        <v>916</v>
      </c>
      <c r="L20" s="64" t="n">
        <v>10</v>
      </c>
      <c r="M20" s="64" t="n">
        <v>686.49</v>
      </c>
      <c r="N20" s="22">
        <f>SUM(B20:M20)</f>
        <v/>
      </c>
      <c r="O20" s="11">
        <f>SUMIF('CED TB'!$R:$R,'CED P&amp;L'!$A20,'CED TB'!C:C)</f>
        <v/>
      </c>
      <c r="P20" s="11">
        <f>SUMIF('CED TB'!$R:$R,'CED P&amp;L'!$A20,'CED TB'!D:D)</f>
        <v/>
      </c>
      <c r="Q20" s="11">
        <f>SUMIF('CED TB'!$R:$R,'CED P&amp;L'!$A20,'CED TB'!E:E)</f>
        <v/>
      </c>
      <c r="R20" s="11">
        <f>SUMIF('CED TB'!$R:$R,'CED P&amp;L'!$A20,'CED TB'!F:F)</f>
        <v/>
      </c>
      <c r="S20" s="11">
        <f>SUMIF('CED TB'!$R:$R,'CED P&amp;L'!$A20,'CED TB'!G:G)</f>
        <v/>
      </c>
      <c r="T20" s="11">
        <f>SUMIF('CED TB'!$R:$R,'CED P&amp;L'!$A20,'CED TB'!H:H)</f>
        <v/>
      </c>
      <c r="U20" s="11">
        <f>SUMIF('CED TB'!$R:$R,'CED P&amp;L'!$A20,'CED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10</v>
      </c>
      <c r="C21" s="64" t="n">
        <v>108.63</v>
      </c>
      <c r="D21" s="64" t="n">
        <v>61.08</v>
      </c>
      <c r="E21" s="64" t="n">
        <v>109.86</v>
      </c>
      <c r="F21" s="64" t="n">
        <v>137.21</v>
      </c>
      <c r="G21" s="64" t="n">
        <v>52.06</v>
      </c>
      <c r="H21" s="64" t="n">
        <v>92.56999999999999</v>
      </c>
      <c r="I21" s="64" t="n">
        <v>92.28</v>
      </c>
      <c r="J21" s="64" t="n">
        <v>92.52</v>
      </c>
      <c r="K21" s="64" t="n">
        <v>68.13</v>
      </c>
      <c r="L21" s="64" t="n">
        <v>161.98</v>
      </c>
      <c r="M21" s="64" t="n">
        <v>194.07</v>
      </c>
      <c r="N21" s="22">
        <f>SUM(B21:M21)</f>
        <v/>
      </c>
      <c r="O21" s="11">
        <f>SUMIF('CED TB'!$R:$R,'CED P&amp;L'!$A21,'CED TB'!C:C)</f>
        <v/>
      </c>
      <c r="P21" s="11">
        <f>SUMIF('CED TB'!$R:$R,'CED P&amp;L'!$A21,'CED TB'!D:D)</f>
        <v/>
      </c>
      <c r="Q21" s="11">
        <f>SUMIF('CED TB'!$R:$R,'CED P&amp;L'!$A21,'CED TB'!E:E)</f>
        <v/>
      </c>
      <c r="R21" s="11">
        <f>SUMIF('CED TB'!$R:$R,'CED P&amp;L'!$A21,'CED TB'!F:F)</f>
        <v/>
      </c>
      <c r="S21" s="11">
        <f>SUMIF('CED TB'!$R:$R,'CED P&amp;L'!$A21,'CED TB'!G:G)</f>
        <v/>
      </c>
      <c r="T21" s="11">
        <f>SUMIF('CED TB'!$R:$R,'CED P&amp;L'!$A21,'CED TB'!H:H)</f>
        <v/>
      </c>
      <c r="U21" s="11">
        <f>SUMIF('CED TB'!$R:$R,'CED P&amp;L'!$A21,'CED TB'!I:I)</f>
        <v/>
      </c>
      <c r="V21" s="51" t="n">
        <v>150</v>
      </c>
      <c r="W21" s="51" t="n">
        <v>150</v>
      </c>
      <c r="X21" s="51" t="n">
        <v>150</v>
      </c>
      <c r="Y21" s="51" t="n">
        <v>150</v>
      </c>
      <c r="Z21" s="51" t="n">
        <v>150</v>
      </c>
      <c r="AA21" s="22">
        <f>SUM(O21:U21)</f>
        <v/>
      </c>
      <c r="AB21" s="22">
        <f>SUM(O21:Z21)</f>
        <v/>
      </c>
      <c r="AC21" s="51" t="n">
        <v>150</v>
      </c>
      <c r="AD21" s="51" t="n">
        <v>150</v>
      </c>
      <c r="AE21" s="51" t="n">
        <v>150</v>
      </c>
      <c r="AF21" s="51" t="n">
        <v>150</v>
      </c>
      <c r="AG21" s="51" t="n">
        <v>150</v>
      </c>
      <c r="AH21" s="51" t="n">
        <v>150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5040</v>
      </c>
      <c r="D22" s="64" t="n">
        <v>0</v>
      </c>
      <c r="E22" s="64" t="n">
        <v>0</v>
      </c>
      <c r="F22" s="64" t="n">
        <v>0</v>
      </c>
      <c r="G22" s="64" t="n">
        <v>0</v>
      </c>
      <c r="H22" s="64" t="n">
        <v>0</v>
      </c>
      <c r="I22" s="64" t="n">
        <v>0</v>
      </c>
      <c r="J22" s="64" t="n">
        <v>0</v>
      </c>
      <c r="K22" s="64" t="n">
        <v>0</v>
      </c>
      <c r="L22" s="64" t="n">
        <v>0</v>
      </c>
      <c r="M22" s="64" t="n">
        <v>3650.4</v>
      </c>
      <c r="N22" s="22">
        <f>SUM(B22:M22)</f>
        <v/>
      </c>
      <c r="O22" s="11">
        <f>SUMIF('CED TB'!$R:$R,'CED P&amp;L'!$A22,'CED TB'!C:C)</f>
        <v/>
      </c>
      <c r="P22" s="11">
        <f>SUMIF('CED TB'!$R:$R,'CED P&amp;L'!$A22,'CED TB'!D:D)</f>
        <v/>
      </c>
      <c r="Q22" s="11">
        <f>SUMIF('CED TB'!$R:$R,'CED P&amp;L'!$A22,'CED TB'!E:E)</f>
        <v/>
      </c>
      <c r="R22" s="11">
        <f>SUMIF('CED TB'!$R:$R,'CED P&amp;L'!$A22,'CED TB'!F:F)</f>
        <v/>
      </c>
      <c r="S22" s="11">
        <f>SUMIF('CED TB'!$R:$R,'CED P&amp;L'!$A22,'CED TB'!G:G)</f>
        <v/>
      </c>
      <c r="T22" s="11">
        <f>SUMIF('CED TB'!$R:$R,'CED P&amp;L'!$A22,'CED TB'!H:H)</f>
        <v/>
      </c>
      <c r="U22" s="11">
        <f>SUMIF('CED TB'!$R:$R,'CED P&amp;L'!$A22,'CED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10</v>
      </c>
      <c r="I23" s="64" t="n">
        <v>10</v>
      </c>
      <c r="J23" s="64" t="n">
        <v>0</v>
      </c>
      <c r="K23" s="64" t="n">
        <v>0</v>
      </c>
      <c r="L23" s="64" t="n">
        <v>0</v>
      </c>
      <c r="M23" s="64" t="n">
        <v>12.99</v>
      </c>
      <c r="N23" s="22">
        <f>SUM(B23:M23)</f>
        <v/>
      </c>
      <c r="O23" s="11">
        <f>SUMIF('CED TB'!$R:$R,'CED P&amp;L'!$A23,'CED TB'!C:C)</f>
        <v/>
      </c>
      <c r="P23" s="11">
        <f>SUMIF('CED TB'!$R:$R,'CED P&amp;L'!$A23,'CED TB'!D:D)</f>
        <v/>
      </c>
      <c r="Q23" s="11">
        <f>SUMIF('CED TB'!$R:$R,'CED P&amp;L'!$A23,'CED TB'!E:E)</f>
        <v/>
      </c>
      <c r="R23" s="11">
        <f>SUMIF('CED TB'!$R:$R,'CED P&amp;L'!$A23,'CED TB'!F:F)</f>
        <v/>
      </c>
      <c r="S23" s="11">
        <f>SUMIF('CED TB'!$R:$R,'CED P&amp;L'!$A23,'CED TB'!G:G)</f>
        <v/>
      </c>
      <c r="T23" s="11">
        <f>SUMIF('CED TB'!$R:$R,'CED P&amp;L'!$A23,'CED TB'!H:H)</f>
        <v/>
      </c>
      <c r="U23" s="11">
        <f>SUMIF('CED TB'!$R:$R,'CED P&amp;L'!$A23,'CED TB'!I:I)</f>
        <v/>
      </c>
      <c r="V23" s="51" t="n">
        <v>42</v>
      </c>
      <c r="W23" s="51" t="n">
        <v>42</v>
      </c>
      <c r="X23" s="51" t="n">
        <v>42</v>
      </c>
      <c r="Y23" s="51" t="n">
        <v>42</v>
      </c>
      <c r="Z23" s="51" t="n">
        <v>42</v>
      </c>
      <c r="AA23" s="22">
        <f>SUM(O23:U23)</f>
        <v/>
      </c>
      <c r="AB23" s="22">
        <f>SUM(O23:Z23)</f>
        <v/>
      </c>
      <c r="AC23" s="51" t="n">
        <v>42</v>
      </c>
      <c r="AD23" s="51" t="n">
        <v>42</v>
      </c>
      <c r="AE23" s="51" t="n">
        <v>42</v>
      </c>
      <c r="AF23" s="51" t="n">
        <v>42</v>
      </c>
      <c r="AG23" s="51" t="n">
        <v>42</v>
      </c>
      <c r="AH23" s="51" t="n">
        <v>42</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SUMIF('CED TB'!$R:$R,'CED P&amp;L'!$A24,'CED TB'!C:C)</f>
        <v/>
      </c>
      <c r="P24" s="11">
        <f>SUMIF('CED TB'!$R:$R,'CED P&amp;L'!$A24,'CED TB'!D:D)</f>
        <v/>
      </c>
      <c r="Q24" s="11">
        <f>SUMIF('CED TB'!$R:$R,'CED P&amp;L'!$A24,'CED TB'!E:E)</f>
        <v/>
      </c>
      <c r="R24" s="11">
        <f>SUMIF('CED TB'!$R:$R,'CED P&amp;L'!$A24,'CED TB'!F:F)</f>
        <v/>
      </c>
      <c r="S24" s="11">
        <f>SUMIF('CED TB'!$R:$R,'CED P&amp;L'!$A24,'CED TB'!G:G)</f>
        <v/>
      </c>
      <c r="T24" s="11">
        <f>SUMIF('CED TB'!$R:$R,'CED P&amp;L'!$A24,'CED TB'!H:H)</f>
        <v/>
      </c>
      <c r="U24" s="11">
        <f>SUMIF('CED TB'!$R:$R,'CED P&amp;L'!$A24,'CED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17451.15</v>
      </c>
      <c r="C25" s="65" t="n">
        <v>22503.06</v>
      </c>
      <c r="D25" s="65" t="n">
        <v>18538.75</v>
      </c>
      <c r="E25" s="65" t="n">
        <v>21891.12</v>
      </c>
      <c r="F25" s="65" t="n">
        <v>21915.34</v>
      </c>
      <c r="G25" s="65" t="n">
        <v>17979.86</v>
      </c>
      <c r="H25" s="65" t="n">
        <v>21552.34</v>
      </c>
      <c r="I25" s="65" t="n">
        <v>16690.85</v>
      </c>
      <c r="J25" s="65" t="n">
        <v>22841.72</v>
      </c>
      <c r="K25" s="65" t="n">
        <v>21288.75</v>
      </c>
      <c r="L25" s="65" t="n">
        <v>20753.77</v>
      </c>
      <c r="M25" s="65" t="n">
        <v>28815.25</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859.26</v>
      </c>
      <c r="C27" s="64" t="n">
        <v>893.4</v>
      </c>
      <c r="D27" s="64" t="n">
        <v>921.17</v>
      </c>
      <c r="E27" s="64" t="n">
        <v>956.59</v>
      </c>
      <c r="F27" s="64" t="n">
        <v>1358.48</v>
      </c>
      <c r="G27" s="64" t="n">
        <v>1340.98</v>
      </c>
      <c r="H27" s="64" t="n">
        <v>1025.84</v>
      </c>
      <c r="I27" s="64" t="n">
        <v>1548.48</v>
      </c>
      <c r="J27" s="64" t="n">
        <v>1219.43</v>
      </c>
      <c r="K27" s="64" t="n">
        <v>1491.26</v>
      </c>
      <c r="L27" s="64" t="n">
        <v>1275.79</v>
      </c>
      <c r="M27" s="64" t="n">
        <v>904</v>
      </c>
      <c r="N27" s="22">
        <f>SUM(B27:M27)</f>
        <v/>
      </c>
      <c r="O27" s="11">
        <f>SUMIF('CED TB'!$R:$R,'CED P&amp;L'!$A27,'CED TB'!C:C)</f>
        <v/>
      </c>
      <c r="P27" s="11">
        <f>SUMIF('CED TB'!$R:$R,'CED P&amp;L'!$A27,'CED TB'!D:D)</f>
        <v/>
      </c>
      <c r="Q27" s="11">
        <f>SUMIF('CED TB'!$R:$R,'CED P&amp;L'!$A27,'CED TB'!E:E)</f>
        <v/>
      </c>
      <c r="R27" s="11">
        <f>SUMIF('CED TB'!$R:$R,'CED P&amp;L'!$A27,'CED TB'!F:F)</f>
        <v/>
      </c>
      <c r="S27" s="11">
        <f>SUMIF('CED TB'!$R:$R,'CED P&amp;L'!$A27,'CED TB'!G:G)</f>
        <v/>
      </c>
      <c r="T27" s="11">
        <f>SUMIF('CED TB'!$R:$R,'CED P&amp;L'!$A27,'CED TB'!H:H)</f>
        <v/>
      </c>
      <c r="U27" s="11">
        <f>SUMIF('CED TB'!$R:$R,'CED P&amp;L'!$A27,'CED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183.52</v>
      </c>
      <c r="C28" s="64" t="n">
        <v>90.92999999999999</v>
      </c>
      <c r="D28" s="64" t="n">
        <v>151.06</v>
      </c>
      <c r="E28" s="64" t="n">
        <v>177.29</v>
      </c>
      <c r="F28" s="64" t="n">
        <v>242.78</v>
      </c>
      <c r="G28" s="64" t="n">
        <v>1990.96</v>
      </c>
      <c r="H28" s="64" t="n">
        <v>406.66</v>
      </c>
      <c r="I28" s="64" t="n">
        <v>353.82</v>
      </c>
      <c r="J28" s="64" t="n">
        <v>175.28</v>
      </c>
      <c r="K28" s="64" t="n">
        <v>16.3</v>
      </c>
      <c r="L28" s="64" t="n">
        <v>60.14</v>
      </c>
      <c r="M28" s="64" t="n">
        <v>19.96</v>
      </c>
      <c r="N28" s="22">
        <f>SUM(B28:M28)</f>
        <v/>
      </c>
      <c r="O28" s="11">
        <f>SUMIF('CED TB'!$R:$R,'CED P&amp;L'!$A28,'CED TB'!C:C)</f>
        <v/>
      </c>
      <c r="P28" s="11">
        <f>SUMIF('CED TB'!$R:$R,'CED P&amp;L'!$A28,'CED TB'!D:D)</f>
        <v/>
      </c>
      <c r="Q28" s="11">
        <f>SUMIF('CED TB'!$R:$R,'CED P&amp;L'!$A28,'CED TB'!E:E)</f>
        <v/>
      </c>
      <c r="R28" s="11">
        <f>SUMIF('CED TB'!$R:$R,'CED P&amp;L'!$A28,'CED TB'!F:F)</f>
        <v/>
      </c>
      <c r="S28" s="11">
        <f>SUMIF('CED TB'!$R:$R,'CED P&amp;L'!$A28,'CED TB'!G:G)</f>
        <v/>
      </c>
      <c r="T28" s="11">
        <f>SUMIF('CED TB'!$R:$R,'CED P&amp;L'!$A28,'CED TB'!H:H)</f>
        <v/>
      </c>
      <c r="U28" s="11">
        <f>SUMIF('CED TB'!$R:$R,'CED P&amp;L'!$A28,'CED TB'!I:I)</f>
        <v/>
      </c>
      <c r="V28" s="51" t="n">
        <v>100</v>
      </c>
      <c r="W28" s="51" t="n">
        <v>100</v>
      </c>
      <c r="X28" s="51" t="n">
        <v>100</v>
      </c>
      <c r="Y28" s="51" t="n">
        <v>100</v>
      </c>
      <c r="Z28" s="51" t="n">
        <v>100</v>
      </c>
      <c r="AA28" s="22">
        <f>SUM(O28:U28)</f>
        <v/>
      </c>
      <c r="AB28" s="22">
        <f>SUM(O28:Z28)</f>
        <v/>
      </c>
      <c r="AC28" s="51" t="n">
        <v>100</v>
      </c>
      <c r="AD28" s="51" t="n">
        <v>100</v>
      </c>
      <c r="AE28" s="51" t="n">
        <v>100</v>
      </c>
      <c r="AF28" s="51" t="n">
        <v>100</v>
      </c>
      <c r="AG28" s="51" t="n">
        <v>100</v>
      </c>
      <c r="AH28" s="51" t="n">
        <v>100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172.86</v>
      </c>
      <c r="C29" s="64" t="n">
        <v>134.54</v>
      </c>
      <c r="D29" s="64" t="n">
        <v>126.09</v>
      </c>
      <c r="E29" s="64" t="n">
        <v>36.83</v>
      </c>
      <c r="F29" s="64" t="n">
        <v>9.5</v>
      </c>
      <c r="G29" s="64" t="n">
        <v>322.09</v>
      </c>
      <c r="H29" s="64" t="n">
        <v>49.24</v>
      </c>
      <c r="I29" s="64" t="n">
        <v>102.73</v>
      </c>
      <c r="J29" s="64" t="n">
        <v>5.39</v>
      </c>
      <c r="K29" s="64" t="n">
        <v>130.06</v>
      </c>
      <c r="L29" s="64" t="n">
        <v>207.13</v>
      </c>
      <c r="M29" s="64" t="n">
        <v>100.93</v>
      </c>
      <c r="N29" s="22">
        <f>SUM(B29:M29)</f>
        <v/>
      </c>
      <c r="O29" s="11">
        <f>SUMIF('CED TB'!$R:$R,'CED P&amp;L'!$A29,'CED TB'!C:C)</f>
        <v/>
      </c>
      <c r="P29" s="11">
        <f>SUMIF('CED TB'!$R:$R,'CED P&amp;L'!$A29,'CED TB'!D:D)</f>
        <v/>
      </c>
      <c r="Q29" s="11">
        <f>SUMIF('CED TB'!$R:$R,'CED P&amp;L'!$A29,'CED TB'!E:E)</f>
        <v/>
      </c>
      <c r="R29" s="11">
        <f>SUMIF('CED TB'!$R:$R,'CED P&amp;L'!$A29,'CED TB'!F:F)</f>
        <v/>
      </c>
      <c r="S29" s="11">
        <f>SUMIF('CED TB'!$R:$R,'CED P&amp;L'!$A29,'CED TB'!G:G)</f>
        <v/>
      </c>
      <c r="T29" s="11">
        <f>SUMIF('CED TB'!$R:$R,'CED P&amp;L'!$A29,'CED TB'!H:H)</f>
        <v/>
      </c>
      <c r="U29" s="11">
        <f>SUMIF('CED TB'!$R:$R,'CED P&amp;L'!$A29,'CED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92.48999999999999</v>
      </c>
      <c r="C30" s="64" t="n">
        <v>10.97</v>
      </c>
      <c r="D30" s="64" t="n">
        <v>0</v>
      </c>
      <c r="E30" s="64" t="n">
        <v>10.29</v>
      </c>
      <c r="F30" s="64" t="n">
        <v>45.52</v>
      </c>
      <c r="G30" s="64" t="n">
        <v>52.51000000000001</v>
      </c>
      <c r="H30" s="64" t="n">
        <v>31.85</v>
      </c>
      <c r="I30" s="64" t="n">
        <v>57.34</v>
      </c>
      <c r="J30" s="64" t="n">
        <v>65.91</v>
      </c>
      <c r="K30" s="64" t="n">
        <v>51.77</v>
      </c>
      <c r="L30" s="64" t="n">
        <v>20.32</v>
      </c>
      <c r="M30" s="64" t="n">
        <v>86.42</v>
      </c>
      <c r="N30" s="22">
        <f>SUM(B30:M30)</f>
        <v/>
      </c>
      <c r="O30" s="11">
        <f>SUMIF('CED TB'!$R:$R,'CED P&amp;L'!$A30,'CED TB'!C:C)</f>
        <v/>
      </c>
      <c r="P30" s="11">
        <f>SUMIF('CED TB'!$R:$R,'CED P&amp;L'!$A30,'CED TB'!D:D)</f>
        <v/>
      </c>
      <c r="Q30" s="11">
        <f>SUMIF('CED TB'!$R:$R,'CED P&amp;L'!$A30,'CED TB'!E:E)</f>
        <v/>
      </c>
      <c r="R30" s="11">
        <f>SUMIF('CED TB'!$R:$R,'CED P&amp;L'!$A30,'CED TB'!F:F)</f>
        <v/>
      </c>
      <c r="S30" s="11">
        <f>SUMIF('CED TB'!$R:$R,'CED P&amp;L'!$A30,'CED TB'!G:G)</f>
        <v/>
      </c>
      <c r="T30" s="11">
        <f>SUMIF('CED TB'!$R:$R,'CED P&amp;L'!$A30,'CED TB'!H:H)</f>
        <v/>
      </c>
      <c r="U30" s="11">
        <f>SUMIF('CED TB'!$R:$R,'CED P&amp;L'!$A30,'CED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243.75</v>
      </c>
      <c r="C31" s="64" t="n">
        <v>56.46000000000001</v>
      </c>
      <c r="D31" s="64" t="n">
        <v>68.98</v>
      </c>
      <c r="E31" s="64" t="n">
        <v>0</v>
      </c>
      <c r="F31" s="64" t="n">
        <v>446.65</v>
      </c>
      <c r="G31" s="64" t="n">
        <v>238.6</v>
      </c>
      <c r="H31" s="64" t="n">
        <v>206.36</v>
      </c>
      <c r="I31" s="64" t="n">
        <v>17.01</v>
      </c>
      <c r="J31" s="64" t="n">
        <v>146.95</v>
      </c>
      <c r="K31" s="64" t="n">
        <v>217.2</v>
      </c>
      <c r="L31" s="64" t="n">
        <v>103.41</v>
      </c>
      <c r="M31" s="64" t="n">
        <v>87.67999999999999</v>
      </c>
      <c r="N31" s="22">
        <f>SUM(B31:M31)</f>
        <v/>
      </c>
      <c r="O31" s="11">
        <f>SUMIF('CED TB'!$R:$R,'CED P&amp;L'!$A31,'CED TB'!C:C)</f>
        <v/>
      </c>
      <c r="P31" s="11">
        <f>SUMIF('CED TB'!$R:$R,'CED P&amp;L'!$A31,'CED TB'!D:D)</f>
        <v/>
      </c>
      <c r="Q31" s="11">
        <f>SUMIF('CED TB'!$R:$R,'CED P&amp;L'!$A31,'CED TB'!E:E)</f>
        <v/>
      </c>
      <c r="R31" s="11">
        <f>SUMIF('CED TB'!$R:$R,'CED P&amp;L'!$A31,'CED TB'!F:F)</f>
        <v/>
      </c>
      <c r="S31" s="11">
        <f>SUMIF('CED TB'!$R:$R,'CED P&amp;L'!$A31,'CED TB'!G:G)</f>
        <v/>
      </c>
      <c r="T31" s="11">
        <f>SUMIF('CED TB'!$R:$R,'CED P&amp;L'!$A31,'CED TB'!H:H)</f>
        <v/>
      </c>
      <c r="U31" s="11">
        <f>SUMIF('CED TB'!$R:$R,'CED P&amp;L'!$A31,'CED TB'!I:I)</f>
        <v/>
      </c>
      <c r="V31" s="51" t="n">
        <v>100</v>
      </c>
      <c r="W31" s="51" t="n">
        <v>100</v>
      </c>
      <c r="X31" s="51" t="n">
        <v>100</v>
      </c>
      <c r="Y31" s="51" t="n">
        <v>100</v>
      </c>
      <c r="Z31" s="51" t="n">
        <v>100</v>
      </c>
      <c r="AA31" s="22">
        <f>SUM(O31:U31)</f>
        <v/>
      </c>
      <c r="AB31" s="22">
        <f>SUM(O31:Z31)</f>
        <v/>
      </c>
      <c r="AC31" s="51" t="n">
        <v>100</v>
      </c>
      <c r="AD31" s="51" t="n">
        <v>100</v>
      </c>
      <c r="AE31" s="51" t="n">
        <v>100</v>
      </c>
      <c r="AF31" s="51" t="n">
        <v>100</v>
      </c>
      <c r="AG31" s="51" t="n">
        <v>100</v>
      </c>
      <c r="AH31" s="51" t="n">
        <v>100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199</v>
      </c>
      <c r="C32" s="64" t="n">
        <v>155.17</v>
      </c>
      <c r="D32" s="64" t="n">
        <v>155.48</v>
      </c>
      <c r="E32" s="64" t="n">
        <v>187.34</v>
      </c>
      <c r="F32" s="64" t="n">
        <v>78.37</v>
      </c>
      <c r="G32" s="64" t="n">
        <v>65.61</v>
      </c>
      <c r="H32" s="64" t="n">
        <v>513.23</v>
      </c>
      <c r="I32" s="64" t="n">
        <v>255.27</v>
      </c>
      <c r="J32" s="64" t="n">
        <v>0</v>
      </c>
      <c r="K32" s="64" t="n">
        <v>39.19</v>
      </c>
      <c r="L32" s="64" t="n">
        <v>0</v>
      </c>
      <c r="M32" s="64" t="n">
        <v>72.90000000000001</v>
      </c>
      <c r="N32" s="22">
        <f>SUM(B32:M32)</f>
        <v/>
      </c>
      <c r="O32" s="11">
        <f>SUMIF('CED TB'!$R:$R,'CED P&amp;L'!$A32,'CED TB'!C:C)</f>
        <v/>
      </c>
      <c r="P32" s="11">
        <f>SUMIF('CED TB'!$R:$R,'CED P&amp;L'!$A32,'CED TB'!D:D)</f>
        <v/>
      </c>
      <c r="Q32" s="11">
        <f>SUMIF('CED TB'!$R:$R,'CED P&amp;L'!$A32,'CED TB'!E:E)</f>
        <v/>
      </c>
      <c r="R32" s="11">
        <f>SUMIF('CED TB'!$R:$R,'CED P&amp;L'!$A32,'CED TB'!F:F)</f>
        <v/>
      </c>
      <c r="S32" s="11">
        <f>SUMIF('CED TB'!$R:$R,'CED P&amp;L'!$A32,'CED TB'!G:G)</f>
        <v/>
      </c>
      <c r="T32" s="11">
        <f>SUMIF('CED TB'!$R:$R,'CED P&amp;L'!$A32,'CED TB'!H:H)</f>
        <v/>
      </c>
      <c r="U32" s="11">
        <f>SUMIF('CED TB'!$R:$R,'CED P&amp;L'!$A32,'CED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SUMIF('CED TB'!$R:$R,'CED P&amp;L'!$A33,'CED TB'!C:C)</f>
        <v/>
      </c>
      <c r="P33" s="11">
        <f>SUMIF('CED TB'!$R:$R,'CED P&amp;L'!$A33,'CED TB'!D:D)</f>
        <v/>
      </c>
      <c r="Q33" s="11">
        <f>SUMIF('CED TB'!$R:$R,'CED P&amp;L'!$A33,'CED TB'!E:E)</f>
        <v/>
      </c>
      <c r="R33" s="11">
        <f>SUMIF('CED TB'!$R:$R,'CED P&amp;L'!$A33,'CED TB'!F:F)</f>
        <v/>
      </c>
      <c r="S33" s="11">
        <f>SUMIF('CED TB'!$R:$R,'CED P&amp;L'!$A33,'CED TB'!G:G)</f>
        <v/>
      </c>
      <c r="T33" s="11">
        <f>SUMIF('CED TB'!$R:$R,'CED P&amp;L'!$A33,'CED TB'!H:H)</f>
        <v/>
      </c>
      <c r="U33" s="11">
        <f>SUMIF('CED TB'!$R:$R,'CED P&amp;L'!$A33,'CED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1750.88</v>
      </c>
      <c r="C34" s="65" t="n">
        <v>1341.47</v>
      </c>
      <c r="D34" s="65" t="n">
        <v>1422.78</v>
      </c>
      <c r="E34" s="65" t="n">
        <v>1368.34</v>
      </c>
      <c r="F34" s="65" t="n">
        <v>2181.3</v>
      </c>
      <c r="G34" s="65" t="n">
        <v>4010.75</v>
      </c>
      <c r="H34" s="65" t="n">
        <v>2233.18</v>
      </c>
      <c r="I34" s="65" t="n">
        <v>2334.650000000001</v>
      </c>
      <c r="J34" s="65" t="n">
        <v>1612.96</v>
      </c>
      <c r="K34" s="65" t="n">
        <v>1945.78</v>
      </c>
      <c r="L34" s="65" t="n">
        <v>1666.79</v>
      </c>
      <c r="M34" s="65" t="n">
        <v>1271.89</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SUMIF('CED TB'!$R:$R,'CED P&amp;L'!$A36,'CED TB'!C:C)</f>
        <v/>
      </c>
      <c r="P36" s="11">
        <f>SUMIF('CED TB'!$R:$R,'CED P&amp;L'!$A36,'CED TB'!D:D)</f>
        <v/>
      </c>
      <c r="Q36" s="11">
        <f>SUMIF('CED TB'!$R:$R,'CED P&amp;L'!$A36,'CED TB'!E:E)</f>
        <v/>
      </c>
      <c r="R36" s="11">
        <f>SUMIF('CED TB'!$R:$R,'CED P&amp;L'!$A36,'CED TB'!F:F)</f>
        <v/>
      </c>
      <c r="S36" s="11">
        <f>SUMIF('CED TB'!$R:$R,'CED P&amp;L'!$A36,'CED TB'!G:G)</f>
        <v/>
      </c>
      <c r="T36" s="11">
        <f>SUMIF('CED TB'!$R:$R,'CED P&amp;L'!$A36,'CED TB'!H:H)</f>
        <v/>
      </c>
      <c r="U36" s="11">
        <f>SUMIF('CED TB'!$R:$R,'CED P&amp;L'!$A36,'CED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769.29</v>
      </c>
      <c r="C37" s="64" t="n">
        <v>769.29</v>
      </c>
      <c r="D37" s="64" t="n">
        <v>769.29</v>
      </c>
      <c r="E37" s="64" t="n">
        <v>769.29</v>
      </c>
      <c r="F37" s="64" t="n">
        <v>769.29</v>
      </c>
      <c r="G37" s="64" t="n">
        <v>769.29</v>
      </c>
      <c r="H37" s="64" t="n">
        <v>769.29</v>
      </c>
      <c r="I37" s="64" t="n">
        <v>769.29</v>
      </c>
      <c r="J37" s="64" t="n">
        <v>769.29</v>
      </c>
      <c r="K37" s="64" t="n">
        <v>769.29</v>
      </c>
      <c r="L37" s="64" t="n">
        <v>769.29</v>
      </c>
      <c r="M37" s="64" t="n">
        <v>769.29</v>
      </c>
      <c r="N37" s="22">
        <f>SUM(B37:M37)</f>
        <v/>
      </c>
      <c r="O37" s="11">
        <f>SUMIF('CED TB'!$R:$R,'CED P&amp;L'!$A37,'CED TB'!C:C)</f>
        <v/>
      </c>
      <c r="P37" s="11">
        <f>SUMIF('CED TB'!$R:$R,'CED P&amp;L'!$A37,'CED TB'!D:D)</f>
        <v/>
      </c>
      <c r="Q37" s="11">
        <f>SUMIF('CED TB'!$R:$R,'CED P&amp;L'!$A37,'CED TB'!E:E)</f>
        <v/>
      </c>
      <c r="R37" s="11">
        <f>SUMIF('CED TB'!$R:$R,'CED P&amp;L'!$A37,'CED TB'!F:F)</f>
        <v/>
      </c>
      <c r="S37" s="11">
        <f>SUMIF('CED TB'!$R:$R,'CED P&amp;L'!$A37,'CED TB'!G:G)</f>
        <v/>
      </c>
      <c r="T37" s="11">
        <f>SUMIF('CED TB'!$R:$R,'CED P&amp;L'!$A37,'CED TB'!H:H)</f>
        <v/>
      </c>
      <c r="U37" s="11">
        <f>SUMIF('CED TB'!$R:$R,'CED P&amp;L'!$A37,'CED TB'!I:I)</f>
        <v/>
      </c>
      <c r="V37" s="51" t="n">
        <v>736.67</v>
      </c>
      <c r="W37" s="51" t="n">
        <v>736.67</v>
      </c>
      <c r="X37" s="51" t="n">
        <v>736.67</v>
      </c>
      <c r="Y37" s="51" t="n">
        <v>736.67</v>
      </c>
      <c r="Z37" s="51" t="n">
        <v>736.67</v>
      </c>
      <c r="AA37" s="22">
        <f>SUM(O37:U37)</f>
        <v/>
      </c>
      <c r="AB37" s="22">
        <f>SUM(O37:Z37)</f>
        <v/>
      </c>
      <c r="AC37" s="51" t="n">
        <v>736.67</v>
      </c>
      <c r="AD37" s="51" t="n">
        <v>736.67</v>
      </c>
      <c r="AE37" s="51" t="n">
        <v>736.67</v>
      </c>
      <c r="AF37" s="51" t="n">
        <v>736.67</v>
      </c>
      <c r="AG37" s="51" t="n">
        <v>736.67</v>
      </c>
      <c r="AH37" s="51" t="n">
        <v>736.67</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876.66</v>
      </c>
      <c r="C38" s="64" t="n">
        <v>427.76</v>
      </c>
      <c r="D38" s="64" t="n">
        <v>1456.67</v>
      </c>
      <c r="E38" s="64" t="n">
        <v>-952.9899999999998</v>
      </c>
      <c r="F38" s="64" t="n">
        <v>898.87</v>
      </c>
      <c r="G38" s="64" t="n">
        <v>314.48</v>
      </c>
      <c r="H38" s="64" t="n">
        <v>283.44</v>
      </c>
      <c r="I38" s="64" t="n">
        <v>288.93</v>
      </c>
      <c r="J38" s="64" t="n">
        <v>180.99</v>
      </c>
      <c r="K38" s="64" t="n">
        <v>399.17</v>
      </c>
      <c r="L38" s="64" t="n">
        <v>339.71</v>
      </c>
      <c r="M38" s="64" t="n">
        <v>38.67000000000002</v>
      </c>
      <c r="N38" s="22">
        <f>SUM(B38:M38)</f>
        <v/>
      </c>
      <c r="O38" s="11">
        <f>SUMIF('CED TB'!$R:$R,'CED P&amp;L'!$A38,'CED TB'!C:C)</f>
        <v/>
      </c>
      <c r="P38" s="11">
        <f>SUMIF('CED TB'!$R:$R,'CED P&amp;L'!$A38,'CED TB'!D:D)</f>
        <v/>
      </c>
      <c r="Q38" s="11">
        <f>SUMIF('CED TB'!$R:$R,'CED P&amp;L'!$A38,'CED TB'!E:E)</f>
        <v/>
      </c>
      <c r="R38" s="11">
        <f>SUMIF('CED TB'!$R:$R,'CED P&amp;L'!$A38,'CED TB'!F:F)</f>
        <v/>
      </c>
      <c r="S38" s="11">
        <f>SUMIF('CED TB'!$R:$R,'CED P&amp;L'!$A38,'CED TB'!G:G)</f>
        <v/>
      </c>
      <c r="T38" s="11">
        <f>SUMIF('CED TB'!$R:$R,'CED P&amp;L'!$A38,'CED TB'!H:H)</f>
        <v/>
      </c>
      <c r="U38" s="11">
        <f>SUMIF('CED TB'!$R:$R,'CED P&amp;L'!$A38,'CED TB'!I:I)</f>
        <v/>
      </c>
      <c r="V38" s="51" t="n">
        <v>448</v>
      </c>
      <c r="W38" s="51" t="n">
        <v>448</v>
      </c>
      <c r="X38" s="51" t="n">
        <v>448</v>
      </c>
      <c r="Y38" s="51" t="n">
        <v>448</v>
      </c>
      <c r="Z38" s="51" t="n">
        <v>448</v>
      </c>
      <c r="AA38" s="22">
        <f>SUM(O38:U38)</f>
        <v/>
      </c>
      <c r="AB38" s="22">
        <f>SUM(O38:Z38)</f>
        <v/>
      </c>
      <c r="AC38" s="51" t="n">
        <v>448</v>
      </c>
      <c r="AD38" s="51" t="n">
        <v>448</v>
      </c>
      <c r="AE38" s="51" t="n">
        <v>448</v>
      </c>
      <c r="AF38" s="51" t="n">
        <v>448</v>
      </c>
      <c r="AG38" s="51" t="n">
        <v>448</v>
      </c>
      <c r="AH38" s="51" t="n">
        <v>448</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622.5700000000001</v>
      </c>
      <c r="C39" s="64" t="n">
        <v>29.99</v>
      </c>
      <c r="D39" s="64" t="n">
        <v>0</v>
      </c>
      <c r="E39" s="64" t="n">
        <v>0</v>
      </c>
      <c r="F39" s="64" t="n">
        <v>39.52</v>
      </c>
      <c r="G39" s="64" t="n">
        <v>38.49</v>
      </c>
      <c r="H39" s="64" t="n">
        <v>11.88</v>
      </c>
      <c r="I39" s="64" t="n">
        <v>4.99</v>
      </c>
      <c r="J39" s="64" t="n">
        <v>198.21</v>
      </c>
      <c r="K39" s="64" t="n">
        <v>11</v>
      </c>
      <c r="L39" s="64" t="n">
        <v>495.9599999999999</v>
      </c>
      <c r="M39" s="64" t="n">
        <v>747.47</v>
      </c>
      <c r="N39" s="22">
        <f>SUM(B39:M39)</f>
        <v/>
      </c>
      <c r="O39" s="11">
        <f>SUMIF('CED TB'!$R:$R,'CED P&amp;L'!$A39,'CED TB'!C:C)</f>
        <v/>
      </c>
      <c r="P39" s="11">
        <f>SUMIF('CED TB'!$R:$R,'CED P&amp;L'!$A39,'CED TB'!D:D)</f>
        <v/>
      </c>
      <c r="Q39" s="11">
        <f>SUMIF('CED TB'!$R:$R,'CED P&amp;L'!$A39,'CED TB'!E:E)</f>
        <v/>
      </c>
      <c r="R39" s="11">
        <f>SUMIF('CED TB'!$R:$R,'CED P&amp;L'!$A39,'CED TB'!F:F)</f>
        <v/>
      </c>
      <c r="S39" s="11">
        <f>SUMIF('CED TB'!$R:$R,'CED P&amp;L'!$A39,'CED TB'!G:G)</f>
        <v/>
      </c>
      <c r="T39" s="11">
        <f>SUMIF('CED TB'!$R:$R,'CED P&amp;L'!$A39,'CED TB'!H:H)</f>
        <v/>
      </c>
      <c r="U39" s="11">
        <f>SUMIF('CED TB'!$R:$R,'CED P&amp;L'!$A39,'CED TB'!I:I)</f>
        <v/>
      </c>
      <c r="V39" s="51" t="n">
        <v>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277.47</v>
      </c>
      <c r="C40" s="64" t="n">
        <v>312.04</v>
      </c>
      <c r="D40" s="64" t="n">
        <v>97.81999999999999</v>
      </c>
      <c r="E40" s="64" t="n">
        <v>304.23</v>
      </c>
      <c r="F40" s="64" t="n">
        <v>397.89</v>
      </c>
      <c r="G40" s="64" t="n">
        <v>132.94</v>
      </c>
      <c r="H40" s="64" t="n">
        <v>215.21</v>
      </c>
      <c r="I40" s="64" t="n">
        <v>111.14</v>
      </c>
      <c r="J40" s="64" t="n">
        <v>34.12</v>
      </c>
      <c r="K40" s="64" t="n">
        <v>237.1</v>
      </c>
      <c r="L40" s="64" t="n">
        <v>312.9</v>
      </c>
      <c r="M40" s="64" t="n">
        <v>226.92</v>
      </c>
      <c r="N40" s="22">
        <f>SUM(B40:M40)</f>
        <v/>
      </c>
      <c r="O40" s="11">
        <f>SUMIF('CED TB'!$R:$R,'CED P&amp;L'!$A40,'CED TB'!C:C)</f>
        <v/>
      </c>
      <c r="P40" s="11">
        <f>SUMIF('CED TB'!$R:$R,'CED P&amp;L'!$A40,'CED TB'!D:D)</f>
        <v/>
      </c>
      <c r="Q40" s="11">
        <f>SUMIF('CED TB'!$R:$R,'CED P&amp;L'!$A40,'CED TB'!E:E)</f>
        <v/>
      </c>
      <c r="R40" s="11">
        <f>SUMIF('CED TB'!$R:$R,'CED P&amp;L'!$A40,'CED TB'!F:F)</f>
        <v/>
      </c>
      <c r="S40" s="11">
        <f>SUMIF('CED TB'!$R:$R,'CED P&amp;L'!$A40,'CED TB'!G:G)</f>
        <v/>
      </c>
      <c r="T40" s="11">
        <f>SUMIF('CED TB'!$R:$R,'CED P&amp;L'!$A40,'CED TB'!H:H)</f>
        <v/>
      </c>
      <c r="U40" s="11">
        <f>SUMIF('CED TB'!$R:$R,'CED P&amp;L'!$A40,'CED TB'!I:I)</f>
        <v/>
      </c>
      <c r="V40" s="51" t="n">
        <v>210</v>
      </c>
      <c r="W40" s="51" t="n">
        <v>210</v>
      </c>
      <c r="X40" s="51" t="n">
        <v>210</v>
      </c>
      <c r="Y40" s="51" t="n">
        <v>210</v>
      </c>
      <c r="Z40" s="51" t="n">
        <v>210</v>
      </c>
      <c r="AA40" s="22">
        <f>SUM(O40:U40)</f>
        <v/>
      </c>
      <c r="AB40" s="22">
        <f>SUM(O40:Z40)</f>
        <v/>
      </c>
      <c r="AC40" s="51" t="n">
        <v>210</v>
      </c>
      <c r="AD40" s="51" t="n">
        <v>210</v>
      </c>
      <c r="AE40" s="51" t="n">
        <v>210</v>
      </c>
      <c r="AF40" s="51" t="n">
        <v>210</v>
      </c>
      <c r="AG40" s="51" t="n">
        <v>210</v>
      </c>
      <c r="AH40" s="51" t="n">
        <v>210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204</v>
      </c>
      <c r="C41" s="64" t="n">
        <v>377.46</v>
      </c>
      <c r="D41" s="64" t="n">
        <v>255</v>
      </c>
      <c r="E41" s="64" t="n">
        <v>398.32</v>
      </c>
      <c r="F41" s="64" t="n">
        <v>282.34</v>
      </c>
      <c r="G41" s="64" t="n">
        <v>296.99</v>
      </c>
      <c r="H41" s="64" t="n">
        <v>243.58</v>
      </c>
      <c r="I41" s="64" t="n">
        <v>243.58</v>
      </c>
      <c r="J41" s="64" t="n">
        <v>404.69</v>
      </c>
      <c r="K41" s="64" t="n">
        <v>243.58</v>
      </c>
      <c r="L41" s="64" t="n">
        <v>338.48</v>
      </c>
      <c r="M41" s="64" t="n">
        <v>391.89</v>
      </c>
      <c r="N41" s="22">
        <f>SUM(B41:M41)</f>
        <v/>
      </c>
      <c r="O41" s="11">
        <f>SUMIF('CED TB'!$R:$R,'CED P&amp;L'!$A41,'CED TB'!C:C)</f>
        <v/>
      </c>
      <c r="P41" s="11">
        <f>SUMIF('CED TB'!$R:$R,'CED P&amp;L'!$A41,'CED TB'!D:D)</f>
        <v/>
      </c>
      <c r="Q41" s="11">
        <f>SUMIF('CED TB'!$R:$R,'CED P&amp;L'!$A41,'CED TB'!E:E)</f>
        <v/>
      </c>
      <c r="R41" s="11">
        <f>SUMIF('CED TB'!$R:$R,'CED P&amp;L'!$A41,'CED TB'!F:F)</f>
        <v/>
      </c>
      <c r="S41" s="11">
        <f>SUMIF('CED TB'!$R:$R,'CED P&amp;L'!$A41,'CED TB'!G:G)</f>
        <v/>
      </c>
      <c r="T41" s="11">
        <f>SUMIF('CED TB'!$R:$R,'CED P&amp;L'!$A41,'CED TB'!H:H)</f>
        <v/>
      </c>
      <c r="U41" s="11">
        <f>SUMIF('CED TB'!$R:$R,'CED P&amp;L'!$A41,'CED TB'!I:I)</f>
        <v/>
      </c>
      <c r="V41" s="51" t="n">
        <v>300</v>
      </c>
      <c r="W41" s="51" t="n">
        <v>300</v>
      </c>
      <c r="X41" s="51" t="n">
        <v>300</v>
      </c>
      <c r="Y41" s="51" t="n">
        <v>300</v>
      </c>
      <c r="Z41" s="51" t="n">
        <v>300</v>
      </c>
      <c r="AA41" s="22">
        <f>SUM(O41:U41)</f>
        <v/>
      </c>
      <c r="AB41" s="22">
        <f>SUM(O41:Z41)</f>
        <v/>
      </c>
      <c r="AC41" s="51" t="n">
        <v>300</v>
      </c>
      <c r="AD41" s="51" t="n">
        <v>300</v>
      </c>
      <c r="AE41" s="51" t="n">
        <v>300</v>
      </c>
      <c r="AF41" s="51" t="n">
        <v>300</v>
      </c>
      <c r="AG41" s="51" t="n">
        <v>300</v>
      </c>
      <c r="AH41" s="51" t="n">
        <v>300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52.02</v>
      </c>
      <c r="C42" s="64" t="n">
        <v>41.97</v>
      </c>
      <c r="D42" s="64" t="n">
        <v>46.18</v>
      </c>
      <c r="E42" s="64" t="n">
        <v>47.3</v>
      </c>
      <c r="F42" s="64" t="n">
        <v>35.68</v>
      </c>
      <c r="G42" s="64" t="n">
        <v>66.40000000000001</v>
      </c>
      <c r="H42" s="64" t="n">
        <v>372.16</v>
      </c>
      <c r="I42" s="64" t="n">
        <v>41.5</v>
      </c>
      <c r="J42" s="64" t="n">
        <v>78.95</v>
      </c>
      <c r="K42" s="64" t="n">
        <v>83.34</v>
      </c>
      <c r="L42" s="64" t="n">
        <v>36.06</v>
      </c>
      <c r="M42" s="64" t="n">
        <v>79.34999999999999</v>
      </c>
      <c r="N42" s="22">
        <f>SUM(B42:M42)</f>
        <v/>
      </c>
      <c r="O42" s="11">
        <f>SUMIF('CED TB'!$R:$R,'CED P&amp;L'!$A42,'CED TB'!C:C)</f>
        <v/>
      </c>
      <c r="P42" s="11">
        <f>SUMIF('CED TB'!$R:$R,'CED P&amp;L'!$A42,'CED TB'!D:D)</f>
        <v/>
      </c>
      <c r="Q42" s="11">
        <f>SUMIF('CED TB'!$R:$R,'CED P&amp;L'!$A42,'CED TB'!E:E)</f>
        <v/>
      </c>
      <c r="R42" s="11">
        <f>SUMIF('CED TB'!$R:$R,'CED P&amp;L'!$A42,'CED TB'!F:F)</f>
        <v/>
      </c>
      <c r="S42" s="11">
        <f>SUMIF('CED TB'!$R:$R,'CED P&amp;L'!$A42,'CED TB'!G:G)</f>
        <v/>
      </c>
      <c r="T42" s="11">
        <f>SUMIF('CED TB'!$R:$R,'CED P&amp;L'!$A42,'CED TB'!H:H)</f>
        <v/>
      </c>
      <c r="U42" s="11">
        <f>SUMIF('CED TB'!$R:$R,'CED P&amp;L'!$A42,'CED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SUMIF('CED TB'!$R:$R,'CED P&amp;L'!$A43,'CED TB'!C:C)</f>
        <v/>
      </c>
      <c r="P43" s="11">
        <f>SUMIF('CED TB'!$R:$R,'CED P&amp;L'!$A43,'CED TB'!D:D)</f>
        <v/>
      </c>
      <c r="Q43" s="11">
        <f>SUMIF('CED TB'!$R:$R,'CED P&amp;L'!$A43,'CED TB'!E:E)</f>
        <v/>
      </c>
      <c r="R43" s="11">
        <f>SUMIF('CED TB'!$R:$R,'CED P&amp;L'!$A43,'CED TB'!F:F)</f>
        <v/>
      </c>
      <c r="S43" s="11">
        <f>SUMIF('CED TB'!$R:$R,'CED P&amp;L'!$A43,'CED TB'!G:G)</f>
        <v/>
      </c>
      <c r="T43" s="11">
        <f>SUMIF('CED TB'!$R:$R,'CED P&amp;L'!$A43,'CED TB'!H:H)</f>
        <v/>
      </c>
      <c r="U43" s="11">
        <f>SUMIF('CED TB'!$R:$R,'CED P&amp;L'!$A43,'CED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SUMIF('CED TB'!$R:$R,'CED P&amp;L'!$A44,'CED TB'!C:C)</f>
        <v/>
      </c>
      <c r="P44" s="11">
        <f>SUMIF('CED TB'!$R:$R,'CED P&amp;L'!$A44,'CED TB'!D:D)</f>
        <v/>
      </c>
      <c r="Q44" s="11">
        <f>SUMIF('CED TB'!$R:$R,'CED P&amp;L'!$A44,'CED TB'!E:E)</f>
        <v/>
      </c>
      <c r="R44" s="11">
        <f>SUMIF('CED TB'!$R:$R,'CED P&amp;L'!$A44,'CED TB'!F:F)</f>
        <v/>
      </c>
      <c r="S44" s="11">
        <f>SUMIF('CED TB'!$R:$R,'CED P&amp;L'!$A44,'CED TB'!G:G)</f>
        <v/>
      </c>
      <c r="T44" s="11">
        <f>SUMIF('CED TB'!$R:$R,'CED P&amp;L'!$A44,'CED TB'!H:H)</f>
        <v/>
      </c>
      <c r="U44" s="11">
        <f>SUMIF('CED TB'!$R:$R,'CED P&amp;L'!$A44,'CED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220</v>
      </c>
      <c r="D45" s="64" t="n">
        <v>0</v>
      </c>
      <c r="E45" s="64" t="n">
        <v>0</v>
      </c>
      <c r="F45" s="64" t="n">
        <v>0</v>
      </c>
      <c r="G45" s="64" t="n">
        <v>3.98</v>
      </c>
      <c r="H45" s="64" t="n">
        <v>3.75</v>
      </c>
      <c r="I45" s="64" t="n">
        <v>90</v>
      </c>
      <c r="J45" s="64" t="n">
        <v>0</v>
      </c>
      <c r="K45" s="64" t="n">
        <v>0</v>
      </c>
      <c r="L45" s="64" t="n">
        <v>0</v>
      </c>
      <c r="M45" s="64" t="n">
        <v>0</v>
      </c>
      <c r="N45" s="22">
        <f>SUM(B45:M45)</f>
        <v/>
      </c>
      <c r="O45" s="11">
        <f>SUMIF('CED TB'!$R:$R,'CED P&amp;L'!$A45,'CED TB'!C:C)</f>
        <v/>
      </c>
      <c r="P45" s="11">
        <f>SUMIF('CED TB'!$R:$R,'CED P&amp;L'!$A45,'CED TB'!D:D)</f>
        <v/>
      </c>
      <c r="Q45" s="11">
        <f>SUMIF('CED TB'!$R:$R,'CED P&amp;L'!$A45,'CED TB'!E:E)</f>
        <v/>
      </c>
      <c r="R45" s="11">
        <f>SUMIF('CED TB'!$R:$R,'CED P&amp;L'!$A45,'CED TB'!F:F)</f>
        <v/>
      </c>
      <c r="S45" s="11">
        <f>SUMIF('CED TB'!$R:$R,'CED P&amp;L'!$A45,'CED TB'!G:G)</f>
        <v/>
      </c>
      <c r="T45" s="11">
        <f>SUMIF('CED TB'!$R:$R,'CED P&amp;L'!$A45,'CED TB'!H:H)</f>
        <v/>
      </c>
      <c r="U45" s="11">
        <f>SUMIF('CED TB'!$R:$R,'CED P&amp;L'!$A45,'CED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SUMIF('CED TB'!$R:$R,'CED P&amp;L'!$A46,'CED TB'!C:C)</f>
        <v/>
      </c>
      <c r="P46" s="11">
        <f>SUMIF('CED TB'!$R:$R,'CED P&amp;L'!$A46,'CED TB'!D:D)</f>
        <v/>
      </c>
      <c r="Q46" s="11">
        <f>SUMIF('CED TB'!$R:$R,'CED P&amp;L'!$A46,'CED TB'!E:E)</f>
        <v/>
      </c>
      <c r="R46" s="11">
        <f>SUMIF('CED TB'!$R:$R,'CED P&amp;L'!$A46,'CED TB'!F:F)</f>
        <v/>
      </c>
      <c r="S46" s="11">
        <f>SUMIF('CED TB'!$R:$R,'CED P&amp;L'!$A46,'CED TB'!G:G)</f>
        <v/>
      </c>
      <c r="T46" s="11">
        <f>SUMIF('CED TB'!$R:$R,'CED P&amp;L'!$A46,'CED TB'!H:H)</f>
        <v/>
      </c>
      <c r="U46" s="11">
        <f>SUMIF('CED TB'!$R:$R,'CED P&amp;L'!$A46,'CED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2802.01</v>
      </c>
      <c r="C47" s="65" t="n">
        <v>2178.51</v>
      </c>
      <c r="D47" s="65" t="n">
        <v>2624.96</v>
      </c>
      <c r="E47" s="65" t="n">
        <v>566.1500000000001</v>
      </c>
      <c r="F47" s="65" t="n">
        <v>2423.59</v>
      </c>
      <c r="G47" s="65" t="n">
        <v>1622.57</v>
      </c>
      <c r="H47" s="65" t="n">
        <v>1899.31</v>
      </c>
      <c r="I47" s="65" t="n">
        <v>1549.43</v>
      </c>
      <c r="J47" s="65" t="n">
        <v>1666.25</v>
      </c>
      <c r="K47" s="65" t="n">
        <v>1743.48</v>
      </c>
      <c r="L47" s="65" t="n">
        <v>2292.4</v>
      </c>
      <c r="M47" s="65" t="n">
        <v>2253.59</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22004.04</v>
      </c>
      <c r="C48" s="62" t="n">
        <v>26023.04</v>
      </c>
      <c r="D48" s="62" t="n">
        <v>22586.49</v>
      </c>
      <c r="E48" s="62" t="n">
        <v>23825.61</v>
      </c>
      <c r="F48" s="62" t="n">
        <v>26520.23</v>
      </c>
      <c r="G48" s="62" t="n">
        <v>23613.18</v>
      </c>
      <c r="H48" s="62" t="n">
        <v>25684.83</v>
      </c>
      <c r="I48" s="62" t="n">
        <v>20574.93</v>
      </c>
      <c r="J48" s="62" t="n">
        <v>26120.93</v>
      </c>
      <c r="K48" s="62" t="n">
        <v>24978.01</v>
      </c>
      <c r="L48" s="62" t="n">
        <v>24712.96</v>
      </c>
      <c r="M48" s="62" t="n">
        <v>32340.73</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7802.119999999999</v>
      </c>
      <c r="C50" s="18" t="n">
        <v>9313.829999999994</v>
      </c>
      <c r="D50" s="18" t="n">
        <v>19870.49000000001</v>
      </c>
      <c r="E50" s="18" t="n">
        <v>10041.95</v>
      </c>
      <c r="F50" s="18" t="n">
        <v>34.88000000000466</v>
      </c>
      <c r="G50" s="18" t="n">
        <v>13883.58</v>
      </c>
      <c r="H50" s="18" t="n">
        <v>17477.75</v>
      </c>
      <c r="I50" s="18" t="n">
        <v>1925.619999999999</v>
      </c>
      <c r="J50" s="18" t="n">
        <v>-189.0799999999981</v>
      </c>
      <c r="K50" s="18" t="n">
        <v>7037.09</v>
      </c>
      <c r="L50" s="18" t="n">
        <v>5871.779999999999</v>
      </c>
      <c r="M50" s="18" t="n">
        <v>7885.799999999996</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SUMIF('CED TB'!$R:$R,'CED P&amp;L'!$A53,'CED TB'!C:C)</f>
        <v/>
      </c>
      <c r="P53" s="11">
        <f>SUMIF('CED TB'!$R:$R,'CED P&amp;L'!$A53,'CED TB'!D:D)</f>
        <v/>
      </c>
      <c r="Q53" s="11">
        <f>SUMIF('CED TB'!$R:$R,'CED P&amp;L'!$A53,'CED TB'!E:E)</f>
        <v/>
      </c>
      <c r="R53" s="11">
        <f>SUMIF('CED TB'!$R:$R,'CED P&amp;L'!$A53,'CED TB'!F:F)</f>
        <v/>
      </c>
      <c r="S53" s="11">
        <f>SUMIF('CED TB'!$R:$R,'CED P&amp;L'!$A53,'CED TB'!G:G)</f>
        <v/>
      </c>
      <c r="T53" s="11">
        <f>SUMIF('CED TB'!$R:$R,'CED P&amp;L'!$A53,'CED TB'!H:H)</f>
        <v/>
      </c>
      <c r="U53" s="11">
        <f>SUMIF('CED TB'!$R:$R,'CED P&amp;L'!$A53,'CED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SUMIF('CED TB'!$R:$R,'CED P&amp;L'!$A54,'CED TB'!C:C)</f>
        <v/>
      </c>
      <c r="P54" s="11">
        <f>SUMIF('CED TB'!$R:$R,'CED P&amp;L'!$A54,'CED TB'!D:D)</f>
        <v/>
      </c>
      <c r="Q54" s="11">
        <f>SUMIF('CED TB'!$R:$R,'CED P&amp;L'!$A54,'CED TB'!E:E)</f>
        <v/>
      </c>
      <c r="R54" s="11">
        <f>SUMIF('CED TB'!$R:$R,'CED P&amp;L'!$A54,'CED TB'!F:F)</f>
        <v/>
      </c>
      <c r="S54" s="11">
        <f>SUMIF('CED TB'!$R:$R,'CED P&amp;L'!$A54,'CED TB'!G:G)</f>
        <v/>
      </c>
      <c r="T54" s="11">
        <f>SUMIF('CED TB'!$R:$R,'CED P&amp;L'!$A54,'CED TB'!H:H)</f>
        <v/>
      </c>
      <c r="U54" s="11">
        <f>SUMIF('CED TB'!$R:$R,'CED P&amp;L'!$A54,'CED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SUMIF('CED TB'!$R:$R,'CED P&amp;L'!$A55,'CED TB'!C:C)</f>
        <v/>
      </c>
      <c r="P55" s="11">
        <f>SUMIF('CED TB'!$R:$R,'CED P&amp;L'!$A55,'CED TB'!D:D)</f>
        <v/>
      </c>
      <c r="Q55" s="11">
        <f>SUMIF('CED TB'!$R:$R,'CED P&amp;L'!$A55,'CED TB'!E:E)</f>
        <v/>
      </c>
      <c r="R55" s="11">
        <f>SUMIF('CED TB'!$R:$R,'CED P&amp;L'!$A55,'CED TB'!F:F)</f>
        <v/>
      </c>
      <c r="S55" s="11">
        <f>SUMIF('CED TB'!$R:$R,'CED P&amp;L'!$A55,'CED TB'!G:G)</f>
        <v/>
      </c>
      <c r="T55" s="11">
        <f>SUMIF('CED TB'!$R:$R,'CED P&amp;L'!$A55,'CED TB'!H:H)</f>
        <v/>
      </c>
      <c r="U55" s="11">
        <f>SUMIF('CED TB'!$R:$R,'CED P&amp;L'!$A55,'CED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SUMIF('CED TB'!$R:$R,'CED P&amp;L'!$A56,'CED TB'!C:C)</f>
        <v/>
      </c>
      <c r="P56" s="11">
        <f>SUMIF('CED TB'!$R:$R,'CED P&amp;L'!$A56,'CED TB'!D:D)</f>
        <v/>
      </c>
      <c r="Q56" s="11">
        <f>SUMIF('CED TB'!$R:$R,'CED P&amp;L'!$A56,'CED TB'!E:E)</f>
        <v/>
      </c>
      <c r="R56" s="11">
        <f>SUMIF('CED TB'!$R:$R,'CED P&amp;L'!$A56,'CED TB'!F:F)</f>
        <v/>
      </c>
      <c r="S56" s="11">
        <f>SUMIF('CED TB'!$R:$R,'CED P&amp;L'!$A56,'CED TB'!G:G)</f>
        <v/>
      </c>
      <c r="T56" s="11">
        <f>SUMIF('CED TB'!$R:$R,'CED P&amp;L'!$A56,'CED TB'!H:H)</f>
        <v/>
      </c>
      <c r="U56" s="11">
        <f>SUMIF('CED TB'!$R:$R,'CED P&amp;L'!$A56,'CED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SUMIF('CED TB'!$R:$R,'CED P&amp;L'!$A57,'CED TB'!C:C)</f>
        <v/>
      </c>
      <c r="P57" s="11">
        <f>SUMIF('CED TB'!$R:$R,'CED P&amp;L'!$A57,'CED TB'!D:D)</f>
        <v/>
      </c>
      <c r="Q57" s="11">
        <f>SUMIF('CED TB'!$R:$R,'CED P&amp;L'!$A57,'CED TB'!E:E)</f>
        <v/>
      </c>
      <c r="R57" s="11">
        <f>SUMIF('CED TB'!$R:$R,'CED P&amp;L'!$A57,'CED TB'!F:F)</f>
        <v/>
      </c>
      <c r="S57" s="11">
        <f>SUMIF('CED TB'!$R:$R,'CED P&amp;L'!$A57,'CED TB'!G:G)</f>
        <v/>
      </c>
      <c r="T57" s="11">
        <f>SUMIF('CED TB'!$R:$R,'CED P&amp;L'!$A57,'CED TB'!H:H)</f>
        <v/>
      </c>
      <c r="U57" s="11">
        <f>SUMIF('CED TB'!$R:$R,'CED P&amp;L'!$A57,'CED TB'!I:I)</f>
        <v/>
      </c>
      <c r="V57" s="51" t="n"/>
      <c r="W57" s="51" t="n"/>
      <c r="X57" s="51" t="n"/>
      <c r="Y57" s="51" t="n"/>
      <c r="Z57" s="51">
        <f>30*10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SUMIF('CED TB'!$R:$R,'CED P&amp;L'!$A58,'CED TB'!C:C)</f>
        <v/>
      </c>
      <c r="P58" s="11">
        <f>SUMIF('CED TB'!$R:$R,'CED P&amp;L'!$A58,'CED TB'!D:D)</f>
        <v/>
      </c>
      <c r="Q58" s="11">
        <f>SUMIF('CED TB'!$R:$R,'CED P&amp;L'!$A58,'CED TB'!E:E)</f>
        <v/>
      </c>
      <c r="R58" s="11">
        <f>SUMIF('CED TB'!$R:$R,'CED P&amp;L'!$A58,'CED TB'!F:F)</f>
        <v/>
      </c>
      <c r="S58" s="11">
        <f>SUMIF('CED TB'!$R:$R,'CED P&amp;L'!$A58,'CED TB'!G:G)</f>
        <v/>
      </c>
      <c r="T58" s="11">
        <f>SUMIF('CED TB'!$R:$R,'CED P&amp;L'!$A58,'CED TB'!H:H)</f>
        <v/>
      </c>
      <c r="U58" s="11">
        <f>SUMIF('CED TB'!$R:$R,'CED P&amp;L'!$A58,'CED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SUMIF('CED TB'!$R:$R,'CED P&amp;L'!$A59,'CED TB'!C:C)</f>
        <v/>
      </c>
      <c r="P59" s="11">
        <f>SUMIF('CED TB'!$R:$R,'CED P&amp;L'!$A59,'CED TB'!D:D)</f>
        <v/>
      </c>
      <c r="Q59" s="11">
        <f>SUMIF('CED TB'!$R:$R,'CED P&amp;L'!$A59,'CED TB'!E:E)</f>
        <v/>
      </c>
      <c r="R59" s="11">
        <f>SUMIF('CED TB'!$R:$R,'CED P&amp;L'!$A59,'CED TB'!F:F)</f>
        <v/>
      </c>
      <c r="S59" s="11">
        <f>SUMIF('CED TB'!$R:$R,'CED P&amp;L'!$A59,'CED TB'!G:G)</f>
        <v/>
      </c>
      <c r="T59" s="11">
        <f>SUMIF('CED TB'!$R:$R,'CED P&amp;L'!$A59,'CED TB'!H:H)</f>
        <v/>
      </c>
      <c r="U59" s="11">
        <f>SUMIF('CED TB'!$R:$R,'CED P&amp;L'!$A59,'CED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0.6</v>
      </c>
      <c r="C60" s="64" t="n">
        <v>0.6</v>
      </c>
      <c r="D60" s="64" t="n">
        <v>1.2</v>
      </c>
      <c r="E60" s="64" t="n">
        <v>0.6</v>
      </c>
      <c r="F60" s="64" t="n">
        <v>0.6</v>
      </c>
      <c r="G60" s="64" t="n">
        <v>0.6</v>
      </c>
      <c r="H60" s="64" t="n">
        <v>0.6</v>
      </c>
      <c r="I60" s="64" t="n">
        <v>0.6</v>
      </c>
      <c r="J60" s="64" t="n">
        <v>1.8</v>
      </c>
      <c r="K60" s="64" t="n">
        <v>1.2</v>
      </c>
      <c r="L60" s="64" t="n">
        <v>1.2</v>
      </c>
      <c r="M60" s="64" t="n">
        <v>1.2</v>
      </c>
      <c r="N60" s="22">
        <f>SUM(B60:M60)</f>
        <v/>
      </c>
      <c r="O60" s="11">
        <f>SUMIF('CED TB'!$R:$R,'CED P&amp;L'!$A60,'CED TB'!C:C)</f>
        <v/>
      </c>
      <c r="P60" s="11">
        <f>SUMIF('CED TB'!$R:$R,'CED P&amp;L'!$A60,'CED TB'!D:D)</f>
        <v/>
      </c>
      <c r="Q60" s="11">
        <f>SUMIF('CED TB'!$R:$R,'CED P&amp;L'!$A60,'CED TB'!E:E)</f>
        <v/>
      </c>
      <c r="R60" s="11">
        <f>SUMIF('CED TB'!$R:$R,'CED P&amp;L'!$A60,'CED TB'!F:F)</f>
        <v/>
      </c>
      <c r="S60" s="11">
        <f>SUMIF('CED TB'!$R:$R,'CED P&amp;L'!$A60,'CED TB'!G:G)</f>
        <v/>
      </c>
      <c r="T60" s="11">
        <f>SUMIF('CED TB'!$R:$R,'CED P&amp;L'!$A60,'CED TB'!H:H)</f>
        <v/>
      </c>
      <c r="U60" s="11">
        <f>SUMIF('CED TB'!$R:$R,'CED P&amp;L'!$A60,'CED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20.98</v>
      </c>
      <c r="G61" s="64" t="n">
        <v>13.99</v>
      </c>
      <c r="H61" s="64" t="n">
        <v>131.51</v>
      </c>
      <c r="I61" s="64" t="n">
        <v>0</v>
      </c>
      <c r="J61" s="64" t="n">
        <v>0</v>
      </c>
      <c r="K61" s="64" t="n">
        <v>33.45</v>
      </c>
      <c r="L61" s="64" t="n">
        <v>31.84</v>
      </c>
      <c r="M61" s="64" t="n">
        <v>17.98</v>
      </c>
      <c r="N61" s="22">
        <f>SUM(B61:M61)</f>
        <v/>
      </c>
      <c r="O61" s="11">
        <f>SUMIF('CED TB'!$R:$R,'CED P&amp;L'!$A61,'CED TB'!C:C)</f>
        <v/>
      </c>
      <c r="P61" s="11">
        <f>SUMIF('CED TB'!$R:$R,'CED P&amp;L'!$A61,'CED TB'!D:D)</f>
        <v/>
      </c>
      <c r="Q61" s="11">
        <f>SUMIF('CED TB'!$R:$R,'CED P&amp;L'!$A61,'CED TB'!E:E)</f>
        <v/>
      </c>
      <c r="R61" s="11">
        <f>SUMIF('CED TB'!$R:$R,'CED P&amp;L'!$A61,'CED TB'!F:F)</f>
        <v/>
      </c>
      <c r="S61" s="11">
        <f>SUMIF('CED TB'!$R:$R,'CED P&amp;L'!$A61,'CED TB'!G:G)</f>
        <v/>
      </c>
      <c r="T61" s="11">
        <f>SUMIF('CED TB'!$R:$R,'CED P&amp;L'!$A61,'CED TB'!H:H)</f>
        <v/>
      </c>
      <c r="U61" s="11">
        <f>SUMIF('CED TB'!$R:$R,'CED P&amp;L'!$A61,'CED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130.6</v>
      </c>
      <c r="D62" s="64" t="n">
        <v>161</v>
      </c>
      <c r="E62" s="64" t="n">
        <v>250.71</v>
      </c>
      <c r="F62" s="64" t="n">
        <v>90</v>
      </c>
      <c r="G62" s="64" t="n">
        <v>658</v>
      </c>
      <c r="H62" s="64" t="n">
        <v>1946.8</v>
      </c>
      <c r="I62" s="64" t="n">
        <v>1638.66</v>
      </c>
      <c r="J62" s="64" t="n">
        <v>181</v>
      </c>
      <c r="K62" s="64" t="n">
        <v>0</v>
      </c>
      <c r="L62" s="64" t="n">
        <v>390</v>
      </c>
      <c r="M62" s="64" t="n">
        <v>240</v>
      </c>
      <c r="N62" s="22">
        <f>SUM(B62:M62)</f>
        <v/>
      </c>
      <c r="O62" s="11">
        <f>SUMIF('CED TB'!$R:$R,'CED P&amp;L'!$A62,'CED TB'!C:C)</f>
        <v/>
      </c>
      <c r="P62" s="11">
        <f>SUMIF('CED TB'!$R:$R,'CED P&amp;L'!$A62,'CED TB'!D:D)</f>
        <v/>
      </c>
      <c r="Q62" s="11">
        <f>SUMIF('CED TB'!$R:$R,'CED P&amp;L'!$A62,'CED TB'!E:E)</f>
        <v/>
      </c>
      <c r="R62" s="11">
        <f>SUMIF('CED TB'!$R:$R,'CED P&amp;L'!$A62,'CED TB'!F:F)</f>
        <v/>
      </c>
      <c r="S62" s="11">
        <f>SUMIF('CED TB'!$R:$R,'CED P&amp;L'!$A62,'CED TB'!G:G)</f>
        <v/>
      </c>
      <c r="T62" s="11">
        <f>SUMIF('CED TB'!$R:$R,'CED P&amp;L'!$A62,'CED TB'!H:H)</f>
        <v/>
      </c>
      <c r="U62" s="11">
        <f>SUMIF('CED TB'!$R:$R,'CED P&amp;L'!$A62,'CED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SUMIF('CED TB'!$R:$R,'CED P&amp;L'!$A63,'CED TB'!C:C)</f>
        <v/>
      </c>
      <c r="P63" s="11">
        <f>SUMIF('CED TB'!$R:$R,'CED P&amp;L'!$A63,'CED TB'!D:D)</f>
        <v/>
      </c>
      <c r="Q63" s="11">
        <f>SUMIF('CED TB'!$R:$R,'CED P&amp;L'!$A63,'CED TB'!E:E)</f>
        <v/>
      </c>
      <c r="R63" s="11">
        <f>SUMIF('CED TB'!$R:$R,'CED P&amp;L'!$A63,'CED TB'!F:F)</f>
        <v/>
      </c>
      <c r="S63" s="11">
        <f>SUMIF('CED TB'!$R:$R,'CED P&amp;L'!$A63,'CED TB'!G:G)</f>
        <v/>
      </c>
      <c r="T63" s="11">
        <f>SUMIF('CED TB'!$R:$R,'CED P&amp;L'!$A63,'CED TB'!H:H)</f>
        <v/>
      </c>
      <c r="U63" s="11">
        <f>SUMIF('CED TB'!$R:$R,'CED P&amp;L'!$A63,'CED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SUMIF('CED TB'!$R:$R,'CED P&amp;L'!$A64,'CED TB'!C:C)</f>
        <v/>
      </c>
      <c r="P64" s="11">
        <f>SUMIF('CED TB'!$R:$R,'CED P&amp;L'!$A64,'CED TB'!D:D)</f>
        <v/>
      </c>
      <c r="Q64" s="11">
        <f>SUMIF('CED TB'!$R:$R,'CED P&amp;L'!$A64,'CED TB'!E:E)</f>
        <v/>
      </c>
      <c r="R64" s="11">
        <f>SUMIF('CED TB'!$R:$R,'CED P&amp;L'!$A64,'CED TB'!F:F)</f>
        <v/>
      </c>
      <c r="S64" s="11">
        <f>SUMIF('CED TB'!$R:$R,'CED P&amp;L'!$A64,'CED TB'!G:G)</f>
        <v/>
      </c>
      <c r="T64" s="11">
        <f>SUMIF('CED TB'!$R:$R,'CED P&amp;L'!$A64,'CED TB'!H:H)</f>
        <v/>
      </c>
      <c r="U64" s="11">
        <f>SUMIF('CED TB'!$R:$R,'CED P&amp;L'!$A64,'CED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SUMIF('CED TB'!$R:$R,'CED P&amp;L'!$A65,'CED TB'!C:C)</f>
        <v/>
      </c>
      <c r="P65" s="11">
        <f>SUMIF('CED TB'!$R:$R,'CED P&amp;L'!$A65,'CED TB'!D:D)</f>
        <v/>
      </c>
      <c r="Q65" s="11">
        <f>SUMIF('CED TB'!$R:$R,'CED P&amp;L'!$A65,'CED TB'!E:E)</f>
        <v/>
      </c>
      <c r="R65" s="11">
        <f>SUMIF('CED TB'!$R:$R,'CED P&amp;L'!$A65,'CED TB'!F:F)</f>
        <v/>
      </c>
      <c r="S65" s="11">
        <f>SUMIF('CED TB'!$R:$R,'CED P&amp;L'!$A65,'CED TB'!G:G)</f>
        <v/>
      </c>
      <c r="T65" s="11">
        <f>SUMIF('CED TB'!$R:$R,'CED P&amp;L'!$A65,'CED TB'!H:H)</f>
        <v/>
      </c>
      <c r="U65" s="11">
        <f>SUMIF('CED TB'!$R:$R,'CED P&amp;L'!$A65,'CED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SUMIF('CED TB'!$R:$R,'CED P&amp;L'!$A66,'CED TB'!C:C)</f>
        <v/>
      </c>
      <c r="P66" s="11">
        <f>SUMIF('CED TB'!$R:$R,'CED P&amp;L'!$A66,'CED TB'!D:D)</f>
        <v/>
      </c>
      <c r="Q66" s="11">
        <f>SUMIF('CED TB'!$R:$R,'CED P&amp;L'!$A66,'CED TB'!E:E)</f>
        <v/>
      </c>
      <c r="R66" s="11">
        <f>SUMIF('CED TB'!$R:$R,'CED P&amp;L'!$A66,'CED TB'!F:F)</f>
        <v/>
      </c>
      <c r="S66" s="11">
        <f>SUMIF('CED TB'!$R:$R,'CED P&amp;L'!$A66,'CED TB'!G:G)</f>
        <v/>
      </c>
      <c r="T66" s="11">
        <f>SUMIF('CED TB'!$R:$R,'CED P&amp;L'!$A66,'CED TB'!H:H)</f>
        <v/>
      </c>
      <c r="U66" s="11">
        <f>SUMIF('CED TB'!$R:$R,'CED P&amp;L'!$A66,'CED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SUMIF('CED TB'!$R:$R,'CED P&amp;L'!$A67,'CED TB'!C:C)</f>
        <v/>
      </c>
      <c r="P67" s="11">
        <f>SUMIF('CED TB'!$R:$R,'CED P&amp;L'!$A67,'CED TB'!D:D)</f>
        <v/>
      </c>
      <c r="Q67" s="11">
        <f>SUMIF('CED TB'!$R:$R,'CED P&amp;L'!$A67,'CED TB'!E:E)</f>
        <v/>
      </c>
      <c r="R67" s="11">
        <f>SUMIF('CED TB'!$R:$R,'CED P&amp;L'!$A67,'CED TB'!F:F)</f>
        <v/>
      </c>
      <c r="S67" s="11">
        <f>SUMIF('CED TB'!$R:$R,'CED P&amp;L'!$A67,'CED TB'!G:G)</f>
        <v/>
      </c>
      <c r="T67" s="11">
        <f>SUMIF('CED TB'!$R:$R,'CED P&amp;L'!$A67,'CED TB'!H:H)</f>
        <v/>
      </c>
      <c r="U67" s="11">
        <f>SUMIF('CED TB'!$R:$R,'CED P&amp;L'!$A67,'CED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SUMIF('CED TB'!$R:$R,'CED P&amp;L'!$A68,'CED TB'!C:C)</f>
        <v/>
      </c>
      <c r="P68" s="11">
        <f>SUMIF('CED TB'!$R:$R,'CED P&amp;L'!$A68,'CED TB'!D:D)</f>
        <v/>
      </c>
      <c r="Q68" s="11">
        <f>SUMIF('CED TB'!$R:$R,'CED P&amp;L'!$A68,'CED TB'!E:E)</f>
        <v/>
      </c>
      <c r="R68" s="11">
        <f>SUMIF('CED TB'!$R:$R,'CED P&amp;L'!$A68,'CED TB'!F:F)</f>
        <v/>
      </c>
      <c r="S68" s="11">
        <f>SUMIF('CED TB'!$R:$R,'CED P&amp;L'!$A68,'CED TB'!G:G)</f>
        <v/>
      </c>
      <c r="T68" s="11">
        <f>SUMIF('CED TB'!$R:$R,'CED P&amp;L'!$A68,'CED TB'!H:H)</f>
        <v/>
      </c>
      <c r="U68" s="11">
        <f>SUMIF('CED TB'!$R:$R,'CED P&amp;L'!$A68,'CED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201.98</v>
      </c>
      <c r="C69" s="65" t="n">
        <v>332.58</v>
      </c>
      <c r="D69" s="65" t="n">
        <v>363.58</v>
      </c>
      <c r="E69" s="65" t="n">
        <v>452.6899999999999</v>
      </c>
      <c r="F69" s="65" t="n">
        <v>312.96</v>
      </c>
      <c r="G69" s="65" t="n">
        <v>873.97</v>
      </c>
      <c r="H69" s="65" t="n">
        <v>2280.29</v>
      </c>
      <c r="I69" s="65" t="n">
        <v>1840.64</v>
      </c>
      <c r="J69" s="65" t="n">
        <v>384.18</v>
      </c>
      <c r="K69" s="65" t="n">
        <v>249.45</v>
      </c>
      <c r="L69" s="65" t="n">
        <v>637.84</v>
      </c>
      <c r="M69" s="65" t="n">
        <v>473.98</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7600.139999999999</v>
      </c>
      <c r="C70" s="18" t="n">
        <v>8981.249999999995</v>
      </c>
      <c r="D70" s="18" t="n">
        <v>19506.91</v>
      </c>
      <c r="E70" s="18" t="n">
        <v>9589.259999999997</v>
      </c>
      <c r="F70" s="18" t="n">
        <v>-278.0799999999953</v>
      </c>
      <c r="G70" s="18" t="n">
        <v>13009.61</v>
      </c>
      <c r="H70" s="18" t="n">
        <v>15197.46</v>
      </c>
      <c r="I70" s="18" t="n">
        <v>84.97999999999911</v>
      </c>
      <c r="J70" s="18" t="n">
        <v>-573.2599999999982</v>
      </c>
      <c r="K70" s="18" t="n">
        <v>6787.64</v>
      </c>
      <c r="L70" s="18" t="n">
        <v>5233.939999999999</v>
      </c>
      <c r="M70" s="18" t="n">
        <v>7411.819999999996</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4" t="inlineStr">
        <is>
          <t>`</t>
        </is>
      </c>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B72" s="61" t="n"/>
      <c r="C72" s="61" t="n"/>
      <c r="D72" s="61" t="n"/>
      <c r="E72" s="61" t="n"/>
      <c r="F72" s="61" t="n"/>
      <c r="G72" s="61" t="n"/>
      <c r="H72" s="61" t="n"/>
      <c r="I72" s="61" t="n"/>
      <c r="J72" s="61" t="n"/>
      <c r="K72" s="61" t="n"/>
      <c r="L72" s="61" t="n"/>
      <c r="M72" s="61" t="n"/>
      <c r="N72" s="4">
        <f>SUM(B72:M72)</f>
        <v/>
      </c>
      <c r="V72" s="48" t="n"/>
      <c r="W72" s="48" t="n"/>
      <c r="X72" s="48" t="n"/>
      <c r="Y72" s="48" t="n"/>
      <c r="Z72" s="48" t="n"/>
      <c r="AA72" s="4">
        <f>SUM(O72:T72)</f>
        <v/>
      </c>
      <c r="AB72" s="35" t="n"/>
      <c r="AC72" s="48" t="n"/>
      <c r="AD72" s="48" t="n"/>
      <c r="AE72" s="48" t="n"/>
      <c r="AF72" s="48" t="n"/>
      <c r="AG72" s="48" t="n"/>
      <c r="AH72" s="48" t="n"/>
    </row>
    <row r="73">
      <c r="A73" s="6" t="inlineStr">
        <is>
          <t>Memo</t>
        </is>
      </c>
      <c r="B73" s="61" t="n"/>
      <c r="C73" s="61" t="n"/>
      <c r="D73" s="61" t="n"/>
      <c r="E73" s="61" t="n"/>
      <c r="F73" s="61" t="n"/>
      <c r="G73" s="61" t="n"/>
      <c r="H73" s="61" t="n"/>
      <c r="I73" s="61" t="n"/>
      <c r="J73" s="61" t="n"/>
      <c r="K73" s="61" t="n"/>
      <c r="L73" s="61" t="n"/>
      <c r="M73" s="61" t="n"/>
      <c r="N73" s="4">
        <f>SUM(B73:M73)</f>
        <v/>
      </c>
      <c r="V73" s="48" t="n"/>
      <c r="W73" s="48" t="n"/>
      <c r="X73" s="48" t="n"/>
      <c r="Y73" s="48" t="n"/>
      <c r="Z73" s="48" t="n"/>
      <c r="AA73" s="4">
        <f>SUM(O73:T73)</f>
        <v/>
      </c>
      <c r="AB73" s="35" t="n"/>
      <c r="AC73" s="48" t="n"/>
      <c r="AD73" s="48" t="n"/>
      <c r="AE73" s="48" t="n"/>
      <c r="AF73" s="48" t="n"/>
      <c r="AG73" s="48" t="n"/>
      <c r="AH73" s="48" t="n"/>
      <c r="AJ73" s="332" t="inlineStr">
        <is>
          <t>Model assumptions 2027:</t>
        </is>
      </c>
    </row>
    <row r="74">
      <c r="A74" s="14" t="inlineStr">
        <is>
          <t>Direct - Sales</t>
        </is>
      </c>
      <c r="B74" s="61" t="n">
        <v>29806.16</v>
      </c>
      <c r="C74" s="61" t="n">
        <v>35336.87</v>
      </c>
      <c r="D74" s="61" t="n">
        <v>42456.98</v>
      </c>
      <c r="E74" s="61" t="n">
        <v>33867.56</v>
      </c>
      <c r="F74" s="61" t="n">
        <v>26555.11</v>
      </c>
      <c r="G74" s="61" t="n">
        <v>37496.76</v>
      </c>
      <c r="H74" s="61" t="n">
        <v>43162.58</v>
      </c>
      <c r="I74" s="61" t="n">
        <v>22500.55</v>
      </c>
      <c r="J74" s="61" t="n">
        <v>25931.85</v>
      </c>
      <c r="K74" s="61" t="n">
        <v>32015.1</v>
      </c>
      <c r="L74" s="61" t="n">
        <v>30584.74</v>
      </c>
      <c r="M74" s="61" t="n">
        <v>40226.53</v>
      </c>
      <c r="N74" s="4">
        <f>SUM(B74:M74)</f>
        <v/>
      </c>
      <c r="O74" s="4">
        <f>-SUMIF('CED TB'!$T:$T,'CED P&amp;L'!$A74,'CED TB'!C:C)</f>
        <v/>
      </c>
      <c r="P74" s="4">
        <f>-SUMIF('CED TB'!$T:$T,'CED P&amp;L'!$A74,'CED TB'!D:D)</f>
        <v/>
      </c>
      <c r="Q74" s="4">
        <f>-SUMIF('CED TB'!$T:$T,'CED P&amp;L'!$A74,'CED TB'!E:E)</f>
        <v/>
      </c>
      <c r="R74" s="4">
        <f>-SUMIF('CED TB'!$T:$T,'CED P&amp;L'!$A74,'CED TB'!F:F)</f>
        <v/>
      </c>
      <c r="S74" s="4">
        <f>-SUMIF('CED TB'!$T:$T,'CED P&amp;L'!$A74,'CED TB'!G:G)</f>
        <v/>
      </c>
      <c r="T74" s="4">
        <f>-SUMIF('CED TB'!$T:$T,'CED P&amp;L'!$A74,'CED TB'!H:H)</f>
        <v/>
      </c>
      <c r="U74" s="4">
        <f>-SUMIF('CED TB'!$T:$T,'CED P&amp;L'!$A74,'CED TB'!I:I)</f>
        <v/>
      </c>
      <c r="V74" s="48" t="n"/>
      <c r="W74" s="48" t="n"/>
      <c r="X74" s="48" t="n"/>
      <c r="Y74" s="48" t="n"/>
      <c r="Z74" s="48" t="n"/>
      <c r="AA74" s="4">
        <f>SUM(O74:T74)</f>
        <v/>
      </c>
      <c r="AC74" s="48" t="n"/>
      <c r="AD74" s="48" t="n"/>
      <c r="AE74" s="48" t="n"/>
      <c r="AF74" s="48" t="n"/>
      <c r="AG74" s="48" t="n"/>
      <c r="AH74" s="48" t="n"/>
      <c r="AJ74" t="inlineStr">
        <is>
          <t>Salary Uplift</t>
        </is>
      </c>
      <c r="AL74" s="446" t="n">
        <v>0.05</v>
      </c>
      <c r="AM74" s="331">
        <f>1+AL74</f>
        <v/>
      </c>
    </row>
    <row r="75">
      <c r="A75" s="14" t="inlineStr">
        <is>
          <t>Direct - Staff Cost</t>
        </is>
      </c>
      <c r="B75" s="61" t="n">
        <v>-17451.15</v>
      </c>
      <c r="C75" s="61" t="n">
        <v>-22503.06</v>
      </c>
      <c r="D75" s="61" t="n">
        <v>-18538.75</v>
      </c>
      <c r="E75" s="61" t="n">
        <v>-21891.12</v>
      </c>
      <c r="F75" s="61" t="n">
        <v>-21915.34</v>
      </c>
      <c r="G75" s="61" t="n">
        <v>-17979.86</v>
      </c>
      <c r="H75" s="61" t="n">
        <v>-21552.34</v>
      </c>
      <c r="I75" s="61" t="n">
        <v>-16690.85</v>
      </c>
      <c r="J75" s="61" t="n">
        <v>-22841.72</v>
      </c>
      <c r="K75" s="61" t="n">
        <v>-21288.75</v>
      </c>
      <c r="L75" s="61" t="n">
        <v>-20753.77</v>
      </c>
      <c r="M75" s="61" t="n">
        <v>-28815.25</v>
      </c>
      <c r="N75" s="4">
        <f>SUM(B75:M75)</f>
        <v/>
      </c>
      <c r="O75" s="4">
        <f>-SUMIF('CED TB'!$T:$T,'CED P&amp;L'!$A75,'CED TB'!C:C)</f>
        <v/>
      </c>
      <c r="P75" s="4">
        <f>-SUMIF('CED TB'!$T:$T,'CED P&amp;L'!$A75,'CED TB'!D:D)</f>
        <v/>
      </c>
      <c r="Q75" s="4">
        <f>-SUMIF('CED TB'!$T:$T,'CED P&amp;L'!$A75,'CED TB'!E:E)</f>
        <v/>
      </c>
      <c r="R75" s="4">
        <f>-SUMIF('CED TB'!$T:$T,'CED P&amp;L'!$A75,'CED TB'!F:F)</f>
        <v/>
      </c>
      <c r="S75" s="4">
        <f>-SUMIF('CED TB'!$T:$T,'CED P&amp;L'!$A75,'CED TB'!G:G)</f>
        <v/>
      </c>
      <c r="T75" s="4">
        <f>-SUMIF('CED TB'!$T:$T,'CED P&amp;L'!$A75,'CED TB'!H:H)</f>
        <v/>
      </c>
      <c r="U75" s="4">
        <f>-SUMIF('CED TB'!$T:$T,'CED P&amp;L'!$A75,'CED TB'!I:I)</f>
        <v/>
      </c>
      <c r="V75" s="48" t="n"/>
      <c r="W75" s="48" t="n"/>
      <c r="X75" s="48" t="n"/>
      <c r="Y75" s="48" t="n"/>
      <c r="Z75" s="48" t="n"/>
      <c r="AA75" s="4">
        <f>SUM(O75:T75)</f>
        <v/>
      </c>
      <c r="AC75" s="48" t="n"/>
      <c r="AD75" s="48" t="n"/>
      <c r="AE75" s="48" t="n"/>
      <c r="AF75" s="48" t="n"/>
      <c r="AG75" s="48" t="n"/>
      <c r="AH75" s="48" t="n"/>
      <c r="AJ75" t="inlineStr">
        <is>
          <t>Fee uplift</t>
        </is>
      </c>
      <c r="AL75" s="446" t="n">
        <v>0.07000000000000001</v>
      </c>
      <c r="AM75" s="331">
        <f>AL75+1</f>
        <v/>
      </c>
    </row>
    <row r="76">
      <c r="A76" s="4" t="inlineStr">
        <is>
          <t>Direct - Childcare Cost</t>
        </is>
      </c>
      <c r="B76" s="61" t="n">
        <v>-1750.88</v>
      </c>
      <c r="C76" s="61" t="n">
        <v>-1341.47</v>
      </c>
      <c r="D76" s="61" t="n">
        <v>-1422.78</v>
      </c>
      <c r="E76" s="61" t="n">
        <v>-1368.34</v>
      </c>
      <c r="F76" s="61" t="n">
        <v>-2181.3</v>
      </c>
      <c r="G76" s="61" t="n">
        <v>-4010.75</v>
      </c>
      <c r="H76" s="61" t="n">
        <v>-2233.18</v>
      </c>
      <c r="I76" s="61" t="n">
        <v>-2334.650000000001</v>
      </c>
      <c r="J76" s="61" t="n">
        <v>-1612.96</v>
      </c>
      <c r="K76" s="61" t="n">
        <v>-1945.78</v>
      </c>
      <c r="L76" s="61" t="n">
        <v>-1666.79</v>
      </c>
      <c r="M76" s="61" t="n">
        <v>-1271.89</v>
      </c>
      <c r="N76" s="4">
        <f>SUM(B76:M76)</f>
        <v/>
      </c>
      <c r="O76" s="4">
        <f>-SUMIF('CED TB'!$T:$T,'CED P&amp;L'!$A76,'CED TB'!C:C)</f>
        <v/>
      </c>
      <c r="P76" s="4">
        <f>-SUMIF('CED TB'!$T:$T,'CED P&amp;L'!$A76,'CED TB'!D:D)</f>
        <v/>
      </c>
      <c r="Q76" s="4">
        <f>-SUMIF('CED TB'!$T:$T,'CED P&amp;L'!$A76,'CED TB'!E:E)</f>
        <v/>
      </c>
      <c r="R76" s="4">
        <f>-SUMIF('CED TB'!$T:$T,'CED P&amp;L'!$A76,'CED TB'!F:F)</f>
        <v/>
      </c>
      <c r="S76" s="4">
        <f>-SUMIF('CED TB'!$T:$T,'CED P&amp;L'!$A76,'CED TB'!G:G)</f>
        <v/>
      </c>
      <c r="T76" s="4">
        <f>-SUMIF('CED TB'!$T:$T,'CED P&amp;L'!$A76,'CED TB'!H:H)</f>
        <v/>
      </c>
      <c r="U76" s="4">
        <f>-SUMIF('CED TB'!$T:$T,'CED P&amp;L'!$A76,'CED TB'!I:I)</f>
        <v/>
      </c>
      <c r="V76" s="48" t="n"/>
      <c r="W76" s="48" t="n"/>
      <c r="X76" s="48" t="n"/>
      <c r="Y76" s="48" t="n"/>
      <c r="Z76" s="48" t="n"/>
      <c r="AA76" s="4">
        <f>SUM(O76:T76)</f>
        <v/>
      </c>
      <c r="AC76" s="48" t="n"/>
      <c r="AD76" s="48" t="n"/>
      <c r="AE76" s="48" t="n"/>
      <c r="AF76" s="48" t="n"/>
      <c r="AG76" s="48" t="n"/>
      <c r="AH76" s="48" t="n"/>
      <c r="AJ76" t="inlineStr">
        <is>
          <t>Monthly volume growth</t>
        </is>
      </c>
      <c r="AL76" s="446" t="n">
        <v>0.01</v>
      </c>
      <c r="AM76" s="331">
        <f>AL76+1</f>
        <v/>
      </c>
    </row>
    <row r="77">
      <c r="A77" s="4" t="inlineStr">
        <is>
          <t>Direct - Premises &amp; Admin</t>
        </is>
      </c>
      <c r="B77" s="61" t="n">
        <v>-2802.01</v>
      </c>
      <c r="C77" s="61" t="n">
        <v>-2178.51</v>
      </c>
      <c r="D77" s="61" t="n">
        <v>-2624.96</v>
      </c>
      <c r="E77" s="61" t="n">
        <v>-566.1500000000001</v>
      </c>
      <c r="F77" s="61" t="n">
        <v>-2423.59</v>
      </c>
      <c r="G77" s="61" t="n">
        <v>-1622.57</v>
      </c>
      <c r="H77" s="61" t="n">
        <v>-1899.31</v>
      </c>
      <c r="I77" s="61" t="n">
        <v>-1549.43</v>
      </c>
      <c r="J77" s="61" t="n">
        <v>-1666.25</v>
      </c>
      <c r="K77" s="61" t="n">
        <v>-1743.48</v>
      </c>
      <c r="L77" s="61" t="n">
        <v>-2292.4</v>
      </c>
      <c r="M77" s="61" t="n">
        <v>-2253.59</v>
      </c>
      <c r="N77" s="4">
        <f>SUM(B77:M77)</f>
        <v/>
      </c>
      <c r="O77" s="4">
        <f>-SUMIF('CED TB'!$T:$T,'CED P&amp;L'!$A77,'CED TB'!C:C)</f>
        <v/>
      </c>
      <c r="P77" s="4">
        <f>-SUMIF('CED TB'!$T:$T,'CED P&amp;L'!$A77,'CED TB'!D:D)</f>
        <v/>
      </c>
      <c r="Q77" s="4">
        <f>-SUMIF('CED TB'!$T:$T,'CED P&amp;L'!$A77,'CED TB'!E:E)</f>
        <v/>
      </c>
      <c r="R77" s="4">
        <f>-SUMIF('CED TB'!$T:$T,'CED P&amp;L'!$A77,'CED TB'!F:F)</f>
        <v/>
      </c>
      <c r="S77" s="4">
        <f>-SUMIF('CED TB'!$T:$T,'CED P&amp;L'!$A77,'CED TB'!G:G)</f>
        <v/>
      </c>
      <c r="T77" s="4">
        <f>-SUMIF('CED TB'!$T:$T,'CED P&amp;L'!$A77,'CED TB'!H:H)</f>
        <v/>
      </c>
      <c r="U77" s="4">
        <f>-SUMIF('CED TB'!$T:$T,'CED P&amp;L'!$A77,'CED TB'!I:I)</f>
        <v/>
      </c>
      <c r="V77" s="48" t="n"/>
      <c r="W77" s="48" t="n"/>
      <c r="X77" s="48" t="n"/>
      <c r="Y77" s="48" t="n"/>
      <c r="Z77" s="48" t="n"/>
      <c r="AA77" s="4">
        <f>SUM(O77:T77)</f>
        <v/>
      </c>
      <c r="AC77" s="48" t="n"/>
      <c r="AD77" s="48" t="n"/>
      <c r="AE77" s="48" t="n"/>
      <c r="AF77" s="48" t="n"/>
      <c r="AG77" s="48" t="n"/>
      <c r="AH77" s="48" t="n"/>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N78" s="4">
        <f>SUM(B78:M78)</f>
        <v/>
      </c>
      <c r="O78" s="4">
        <f>-SUMIF('CED TB'!$T:$T,'CED P&amp;L'!$A78,'CED TB'!C:C)</f>
        <v/>
      </c>
      <c r="P78" s="4">
        <f>-SUMIF('CED TB'!$T:$T,'CED P&amp;L'!$A78,'CED TB'!D:D)</f>
        <v/>
      </c>
      <c r="Q78" s="4">
        <f>-SUMIF('CED TB'!$T:$T,'CED P&amp;L'!$A78,'CED TB'!E:E)</f>
        <v/>
      </c>
      <c r="R78" s="4">
        <f>-SUMIF('CED TB'!$T:$T,'CED P&amp;L'!$A78,'CED TB'!F:F)</f>
        <v/>
      </c>
      <c r="S78" s="4">
        <f>-SUMIF('CED TB'!$T:$T,'CED P&amp;L'!$A78,'CED TB'!G:G)</f>
        <v/>
      </c>
      <c r="T78" s="4">
        <f>-SUMIF('CED TB'!$T:$T,'CED P&amp;L'!$A78,'CED TB'!H:H)</f>
        <v/>
      </c>
      <c r="U78" s="4">
        <f>-SUMIF('CED TB'!$T:$T,'CED P&amp;L'!$A78,'CED TB'!I:I)</f>
        <v/>
      </c>
      <c r="V78" s="48" t="n"/>
      <c r="W78" s="48" t="n"/>
      <c r="X78" s="48" t="n"/>
      <c r="Y78" s="48" t="n"/>
      <c r="Z78" s="48" t="n"/>
      <c r="AA78" s="4">
        <f>SUM(O78:T78)</f>
        <v/>
      </c>
      <c r="AC78" s="48" t="n"/>
      <c r="AD78" s="48" t="n"/>
      <c r="AE78" s="48" t="n"/>
      <c r="AF78" s="48" t="n"/>
      <c r="AG78" s="48" t="n"/>
      <c r="AH78" s="48" t="n"/>
      <c r="AJ78" t="inlineStr">
        <is>
          <t>Inflation</t>
        </is>
      </c>
      <c r="AL78" s="446" t="n">
        <v>0.06</v>
      </c>
      <c r="AM78" s="331">
        <f>AL78+1</f>
        <v/>
      </c>
    </row>
    <row r="79">
      <c r="A79" s="4" t="inlineStr">
        <is>
          <t>In-Direct - Overheads</t>
        </is>
      </c>
      <c r="B79" s="61" t="n">
        <v>-201.98</v>
      </c>
      <c r="C79" s="61" t="n">
        <v>-332.58</v>
      </c>
      <c r="D79" s="61" t="n">
        <v>-363.58</v>
      </c>
      <c r="E79" s="61" t="n">
        <v>-452.6899999999999</v>
      </c>
      <c r="F79" s="61" t="n">
        <v>-312.96</v>
      </c>
      <c r="G79" s="61" t="n">
        <v>-873.97</v>
      </c>
      <c r="H79" s="61" t="n">
        <v>-2280.29</v>
      </c>
      <c r="I79" s="61" t="n">
        <v>-1840.64</v>
      </c>
      <c r="J79" s="61" t="n">
        <v>-384.18</v>
      </c>
      <c r="K79" s="61" t="n">
        <v>-249.45</v>
      </c>
      <c r="L79" s="61" t="n">
        <v>-637.84</v>
      </c>
      <c r="M79" s="61" t="n">
        <v>-473.98</v>
      </c>
      <c r="N79" s="4">
        <f>SUM(B79:M79)</f>
        <v/>
      </c>
      <c r="O79" s="4">
        <f>-SUMIF('CED TB'!$T:$T,'CED P&amp;L'!$A79,'CED TB'!C:C)</f>
        <v/>
      </c>
      <c r="P79" s="4">
        <f>-SUMIF('CED TB'!$T:$T,'CED P&amp;L'!$A79,'CED TB'!D:D)</f>
        <v/>
      </c>
      <c r="Q79" s="4">
        <f>-SUMIF('CED TB'!$T:$T,'CED P&amp;L'!$A79,'CED TB'!E:E)</f>
        <v/>
      </c>
      <c r="R79" s="4">
        <f>-SUMIF('CED TB'!$T:$T,'CED P&amp;L'!$A79,'CED TB'!F:F)</f>
        <v/>
      </c>
      <c r="S79" s="4">
        <f>-SUMIF('CED TB'!$T:$T,'CED P&amp;L'!$A79,'CED TB'!G:G)</f>
        <v/>
      </c>
      <c r="T79" s="4">
        <f>-SUMIF('CED TB'!$T:$T,'CED P&amp;L'!$A79,'CED TB'!H:H)</f>
        <v/>
      </c>
      <c r="U79" s="4">
        <f>-SUMIF('CED TB'!$T:$T,'CED P&amp;L'!$A79,'CED TB'!I:I)</f>
        <v/>
      </c>
      <c r="V79" s="48" t="n"/>
      <c r="W79" s="48" t="n"/>
      <c r="X79" s="48" t="n"/>
      <c r="Y79" s="48" t="n"/>
      <c r="Z79" s="48" t="n"/>
      <c r="AA79" s="4">
        <f>SUM(O79:T79)</f>
        <v/>
      </c>
      <c r="AC79" s="48" t="n"/>
      <c r="AD79" s="48" t="n"/>
      <c r="AE79" s="48" t="n"/>
      <c r="AF79" s="48" t="n"/>
      <c r="AG79" s="48" t="n"/>
      <c r="AH79" s="48" t="n"/>
    </row>
    <row r="80" ht="15.75" customHeight="1" s="393" thickBot="1">
      <c r="B80" s="67" t="n">
        <v>7600.139999999999</v>
      </c>
      <c r="C80" s="67" t="n">
        <v>8981.249999999995</v>
      </c>
      <c r="D80" s="67" t="n">
        <v>19506.91</v>
      </c>
      <c r="E80" s="67" t="n">
        <v>9589.259999999998</v>
      </c>
      <c r="F80" s="67" t="n">
        <v>-278.0799999999958</v>
      </c>
      <c r="G80" s="67" t="n">
        <v>13009.61</v>
      </c>
      <c r="H80" s="67" t="n">
        <v>15197.46</v>
      </c>
      <c r="I80" s="67" t="n">
        <v>84.98000000000025</v>
      </c>
      <c r="J80" s="67" t="n">
        <v>-573.2599999999995</v>
      </c>
      <c r="K80" s="67" t="n">
        <v>6787.639999999999</v>
      </c>
      <c r="L80" s="67" t="n">
        <v>5233.940000000001</v>
      </c>
      <c r="M80" s="67" t="n">
        <v>7411.819999999996</v>
      </c>
      <c r="N80" s="10">
        <f>SUM(B80:M80)</f>
        <v/>
      </c>
      <c r="O80" s="10">
        <f>SUM(O74:O79)</f>
        <v/>
      </c>
      <c r="P80" s="10">
        <f>SUM(P74:P79)</f>
        <v/>
      </c>
      <c r="Q80" s="10">
        <f>SUM(Q74:Q79)</f>
        <v/>
      </c>
      <c r="R80" s="10">
        <f>SUM(R74:R79)</f>
        <v/>
      </c>
      <c r="S80" s="10">
        <f>SUM(S74:S79)</f>
        <v/>
      </c>
      <c r="T80" s="10">
        <f>SUM(T74:T79)</f>
        <v/>
      </c>
      <c r="U80" s="10">
        <f>SUM(U74:U79)</f>
        <v/>
      </c>
      <c r="V80" s="71" t="n"/>
      <c r="W80" s="71" t="n"/>
      <c r="X80" s="71" t="n"/>
      <c r="Y80" s="71" t="n"/>
      <c r="Z80" s="71" t="n"/>
      <c r="AA80" s="10">
        <f>SUM(O80:T80)</f>
        <v/>
      </c>
      <c r="AC80" s="71" t="n"/>
      <c r="AD80" s="71" t="n"/>
      <c r="AE80" s="71" t="n"/>
      <c r="AF80" s="71" t="n"/>
      <c r="AG80" s="71" t="n"/>
      <c r="AH80" s="71" t="n"/>
    </row>
    <row r="81" ht="15.75" customHeight="1" s="393" thickTop="1">
      <c r="B81" s="4" t="n">
        <v>0</v>
      </c>
      <c r="C81" s="4" t="n">
        <v>0</v>
      </c>
      <c r="D81" s="4" t="n">
        <v>0</v>
      </c>
      <c r="E81" s="4" t="n">
        <v>0</v>
      </c>
      <c r="F81" s="4" t="n">
        <v>4.547473508864641e-13</v>
      </c>
      <c r="G81" s="4" t="n">
        <v>0</v>
      </c>
      <c r="H81" s="4" t="n">
        <v>0</v>
      </c>
      <c r="I81" s="4" t="n">
        <v>-1.13686837721616e-12</v>
      </c>
      <c r="J81" s="4" t="n">
        <v>1.364242052659392e-12</v>
      </c>
      <c r="K81" s="4" t="n">
        <v>0</v>
      </c>
      <c r="L81" s="4" t="n">
        <v>0</v>
      </c>
      <c r="M81" s="4" t="n">
        <v>0</v>
      </c>
      <c r="N81" s="4">
        <f>SUM(B81:M81)</f>
        <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4" t="n">
        <v>0</v>
      </c>
      <c r="C83" s="4" t="n">
        <v>0</v>
      </c>
      <c r="D83" s="4" t="n">
        <v>0</v>
      </c>
      <c r="E83" s="4" t="n">
        <v>0</v>
      </c>
      <c r="F83" s="4" t="n">
        <v>3.979039320256561e-12</v>
      </c>
      <c r="G83" s="4" t="n">
        <v>0</v>
      </c>
      <c r="H83" s="4" t="n">
        <v>0</v>
      </c>
      <c r="I83" s="4" t="n">
        <v>2.501110429875553e-12</v>
      </c>
      <c r="J83" s="4" t="n">
        <v>0</v>
      </c>
      <c r="K83" s="4" t="n">
        <v>0</v>
      </c>
      <c r="L83" s="4" t="n">
        <v>0</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4" t="n">
        <v>-7600.139999999996</v>
      </c>
      <c r="C84" s="4" t="n">
        <v>-8981.249999999996</v>
      </c>
      <c r="D84" s="4" t="n">
        <v>-19506.91</v>
      </c>
      <c r="E84" s="4" t="n">
        <v>-9589.26</v>
      </c>
      <c r="F84" s="4" t="n">
        <v>278.0799999999998</v>
      </c>
      <c r="G84" s="4" t="n">
        <v>-13009.61000000001</v>
      </c>
      <c r="H84" s="4" t="n">
        <v>-15197.46</v>
      </c>
      <c r="I84" s="4" t="n">
        <v>-84.97999999999774</v>
      </c>
      <c r="J84" s="4" t="n">
        <v>573.2599999999998</v>
      </c>
      <c r="K84" s="4" t="n">
        <v>-6787.639999999998</v>
      </c>
      <c r="L84" s="4" t="n">
        <v>-5233.939999999998</v>
      </c>
      <c r="O84" s="4">
        <f>SUM('CED TB'!C2:C36)</f>
        <v/>
      </c>
      <c r="P84" s="4">
        <f>SUM('CED TB'!D2:D36)</f>
        <v/>
      </c>
      <c r="Q84" s="4">
        <f>SUM('CED TB'!E2:E36)</f>
        <v/>
      </c>
      <c r="R84" s="4">
        <f>SUM('CED TB'!F2:F36)</f>
        <v/>
      </c>
      <c r="S84" s="4">
        <f>SUM('CED TB'!G2:G36)</f>
        <v/>
      </c>
      <c r="T84" s="4">
        <f>SUM('CED TB'!H2:H36)</f>
        <v/>
      </c>
      <c r="U84" s="4">
        <f>SUM('CED TB'!I2:I36)</f>
        <v/>
      </c>
      <c r="V84" s="4">
        <f>SUM('CED TB'!J2:J36)</f>
        <v/>
      </c>
      <c r="W84" s="4">
        <f>SUM('CED TB'!K2:K36)</f>
        <v/>
      </c>
      <c r="X84" s="4">
        <f>SUM('CED TB'!L2:L36)</f>
        <v/>
      </c>
      <c r="Y84" s="4">
        <f>SUM('CED TB'!M2:M36)</f>
        <v/>
      </c>
      <c r="Z84" s="4">
        <f>SUM('CED TB'!N2:N36)</f>
        <v/>
      </c>
    </row>
    <row r="85">
      <c r="B85" s="61" t="n"/>
      <c r="C85" s="61" t="n"/>
      <c r="D85" s="61" t="n"/>
      <c r="E85" s="61" t="n"/>
      <c r="F85" s="61" t="n"/>
      <c r="G85" s="61" t="n"/>
      <c r="H85" s="61" t="n"/>
      <c r="I85" s="61" t="n"/>
      <c r="J85" s="61" t="n"/>
      <c r="K85" s="61" t="n"/>
      <c r="L85" s="61" t="n"/>
      <c r="M85" s="61" t="n"/>
    </row>
    <row r="88">
      <c r="B88" s="61" t="n"/>
      <c r="C88" s="61" t="n"/>
      <c r="D88" s="61" t="n"/>
      <c r="E88" s="61" t="n"/>
      <c r="F88" s="61" t="n"/>
      <c r="G88" s="61" t="n"/>
      <c r="H88" s="61" t="n"/>
      <c r="I88" s="61" t="n"/>
      <c r="J88" s="61" t="n"/>
      <c r="K88" s="61" t="n"/>
      <c r="L88" s="61" t="n"/>
      <c r="M88" s="61" t="n"/>
    </row>
    <row r="89">
      <c r="B89" s="61" t="n"/>
      <c r="C89" s="61" t="n"/>
      <c r="D89" s="61" t="n"/>
      <c r="E89" s="61" t="n"/>
      <c r="F89" s="61" t="n"/>
      <c r="G89" s="61" t="n"/>
      <c r="H89" s="61" t="n"/>
      <c r="I89" s="61" t="n"/>
      <c r="J89" s="61" t="n"/>
      <c r="K89" s="61" t="n"/>
      <c r="L89" s="61" t="n"/>
      <c r="M89" s="61" t="n"/>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5.xml><?xml version="1.0" encoding="utf-8"?>
<worksheet xmlns="http://schemas.openxmlformats.org/spreadsheetml/2006/main">
  <sheetPr>
    <tabColor theme="9" tint="0.3999755851924192"/>
    <outlinePr summaryBelow="1" summaryRight="1"/>
    <pageSetUpPr/>
  </sheetPr>
  <dimension ref="A1:AP86"/>
  <sheetViews>
    <sheetView topLeftCell="S1" zoomScale="85" zoomScaleNormal="85" workbookViewId="0">
      <selection activeCell="Z9" sqref="Z9"/>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Hazebrouck</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44526.36</v>
      </c>
      <c r="C8" s="64" t="n">
        <v>42668.15</v>
      </c>
      <c r="D8" s="64" t="n">
        <v>49356.27</v>
      </c>
      <c r="E8" s="64" t="n">
        <v>55745.42</v>
      </c>
      <c r="F8" s="64" t="n">
        <v>50381.74</v>
      </c>
      <c r="G8" s="64" t="n">
        <v>50496.26</v>
      </c>
      <c r="H8" s="64" t="n">
        <v>61970.37</v>
      </c>
      <c r="I8" s="64" t="n">
        <v>50217.38</v>
      </c>
      <c r="J8" s="64" t="n">
        <v>36754.18</v>
      </c>
      <c r="K8" s="64" t="n">
        <v>35941.95</v>
      </c>
      <c r="L8" s="64" t="n">
        <v>31455.98</v>
      </c>
      <c r="M8" s="64" t="n">
        <v>43997.17</v>
      </c>
      <c r="N8" s="22">
        <f>SUM(B8:M8)</f>
        <v/>
      </c>
      <c r="O8" s="11">
        <f>-SUMIF('HB TB'!$R:$R,'HB P&amp;L'!$A8,'HB TB'!C:C)</f>
        <v/>
      </c>
      <c r="P8" s="11">
        <f>-SUMIF('HB TB'!$R:$R,'HB P&amp;L'!$A8,'HB TB'!D:D)</f>
        <v/>
      </c>
      <c r="Q8" s="11">
        <f>-SUMIF('HB TB'!$R:$R,'HB P&amp;L'!$A8,'HB TB'!E:E)</f>
        <v/>
      </c>
      <c r="R8" s="11">
        <f>-SUMIF('HB TB'!$R:$R,'HB P&amp;L'!$A8,'HB TB'!F:F)</f>
        <v/>
      </c>
      <c r="S8" s="11">
        <f>-SUMIF('HB TB'!$R:$R,'HB P&amp;L'!$A8,'HB TB'!G:G)</f>
        <v/>
      </c>
      <c r="T8" s="11">
        <f>-SUMIF('HB TB'!$R:$R,'HB P&amp;L'!$A8,'HB TB'!H:H)</f>
        <v/>
      </c>
      <c r="U8" s="11">
        <f>-SUMIF('HB TB'!$R:$R,'HB P&amp;L'!$A8,'HB TB'!I:I)</f>
        <v/>
      </c>
      <c r="V8" s="51" t="n">
        <v>38209</v>
      </c>
      <c r="W8" s="51" t="n">
        <v>28974</v>
      </c>
      <c r="X8" s="51" t="n">
        <v>31722</v>
      </c>
      <c r="Y8" s="51" t="n">
        <v>31557</v>
      </c>
      <c r="Z8" s="51" t="n">
        <v>38081</v>
      </c>
      <c r="AA8" s="22">
        <f>SUM(O8:U8)</f>
        <v/>
      </c>
      <c r="AB8" s="22">
        <f>SUM(O8:Z8)</f>
        <v/>
      </c>
      <c r="AC8" s="51" t="n">
        <v>59616.39</v>
      </c>
      <c r="AD8" s="51" t="n">
        <v>56865.4</v>
      </c>
      <c r="AE8" s="51" t="n">
        <v>68454.33</v>
      </c>
      <c r="AF8" s="51" t="n">
        <v>58114.53</v>
      </c>
      <c r="AG8" s="51" t="n">
        <v>45217.21</v>
      </c>
      <c r="AH8" s="51" t="n">
        <v>47158.84</v>
      </c>
      <c r="AJ8" s="22">
        <f>SUM(E8:Q8)-$N8</f>
        <v/>
      </c>
      <c r="AK8" s="22">
        <f>SUM(H8:T8)-$N8</f>
        <v/>
      </c>
      <c r="AL8" s="22">
        <f>SUM(K8:W8)-$N8</f>
        <v/>
      </c>
      <c r="AM8" s="53">
        <f>SUM(N8:Z8)-$N8</f>
        <v/>
      </c>
      <c r="AN8" s="56" t="n"/>
      <c r="AO8" s="22">
        <f>SUM(AC8:AE8)+SUM(R8:Z8)</f>
        <v/>
      </c>
      <c r="AP8" s="22">
        <f>SUM(AC8:AH8)+SUM(U8:Z8)</f>
        <v/>
      </c>
    </row>
    <row r="9">
      <c r="A9" s="14" t="inlineStr">
        <is>
          <t>EEEF Embeded</t>
        </is>
      </c>
      <c r="B9" s="64" t="n">
        <v>16877.61</v>
      </c>
      <c r="C9" s="64" t="n">
        <v>16877.61</v>
      </c>
      <c r="D9" s="64" t="n">
        <v>17395.39</v>
      </c>
      <c r="E9" s="64" t="n">
        <v>12211.58</v>
      </c>
      <c r="F9" s="64" t="n">
        <v>12211.58</v>
      </c>
      <c r="G9" s="64" t="n">
        <v>12211.58</v>
      </c>
      <c r="H9" s="64" t="n">
        <v>35264.02</v>
      </c>
      <c r="I9" s="64" t="n">
        <v>0</v>
      </c>
      <c r="J9" s="64" t="n">
        <v>14082.29</v>
      </c>
      <c r="K9" s="64" t="n">
        <v>14082.29</v>
      </c>
      <c r="L9" s="64" t="n">
        <v>33950.17</v>
      </c>
      <c r="M9" s="64" t="n">
        <v>34388.31</v>
      </c>
      <c r="N9" s="22">
        <f>SUM(B9:M9)</f>
        <v/>
      </c>
      <c r="O9" s="11">
        <f>-SUMIF('HB TB'!$R:$R,'HB P&amp;L'!$A9,'HB TB'!C:C)</f>
        <v/>
      </c>
      <c r="P9" s="11">
        <f>-SUMIF('HB TB'!$R:$R,'HB P&amp;L'!$A9,'HB TB'!D:D)</f>
        <v/>
      </c>
      <c r="Q9" s="11">
        <f>-SUMIF('HB TB'!$R:$R,'HB P&amp;L'!$A9,'HB TB'!E:E)</f>
        <v/>
      </c>
      <c r="R9" s="11">
        <f>-SUMIF('HB TB'!$R:$R,'HB P&amp;L'!$A9,'HB TB'!F:F)</f>
        <v/>
      </c>
      <c r="S9" s="11">
        <f>-SUMIF('HB TB'!$R:$R,'HB P&amp;L'!$A9,'HB TB'!G:G)</f>
        <v/>
      </c>
      <c r="T9" s="11">
        <f>-SUMIF('HB TB'!$R:$R,'HB P&amp;L'!$A9,'HB TB'!H:H)</f>
        <v/>
      </c>
      <c r="U9" s="11">
        <f>-SUMIF('HB TB'!$R:$R,'HB P&amp;L'!$A9,'HB TB'!I:I)</f>
        <v/>
      </c>
      <c r="V9" s="51" t="n"/>
      <c r="W9" s="51" t="n">
        <v>22105.08</v>
      </c>
      <c r="X9" s="51" t="n">
        <v>27987</v>
      </c>
      <c r="Y9" s="51" t="n">
        <v>27276</v>
      </c>
      <c r="Z9" s="51" t="n">
        <v>11777</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100</v>
      </c>
      <c r="C10" s="64" t="n">
        <v>100</v>
      </c>
      <c r="D10" s="64" t="n">
        <v>150</v>
      </c>
      <c r="E10" s="64" t="n">
        <v>150</v>
      </c>
      <c r="F10" s="64" t="n">
        <v>150</v>
      </c>
      <c r="G10" s="64" t="n">
        <v>150</v>
      </c>
      <c r="H10" s="64" t="n">
        <v>150</v>
      </c>
      <c r="I10" s="64" t="n">
        <v>3333.04</v>
      </c>
      <c r="J10" s="64" t="n">
        <v>150</v>
      </c>
      <c r="K10" s="64" t="n">
        <v>150</v>
      </c>
      <c r="L10" s="64" t="n">
        <v>150</v>
      </c>
      <c r="M10" s="64" t="n">
        <v>150</v>
      </c>
      <c r="N10" s="22">
        <f>SUM(B10:M10)</f>
        <v/>
      </c>
      <c r="O10" s="11">
        <f>-SUMIF('HB TB'!$R:$R,'HB P&amp;L'!$A10,'HB TB'!C:C)</f>
        <v/>
      </c>
      <c r="P10" s="11">
        <f>-SUMIF('HB TB'!$R:$R,'HB P&amp;L'!$A10,'HB TB'!D:D)</f>
        <v/>
      </c>
      <c r="Q10" s="11">
        <f>-SUMIF('HB TB'!$R:$R,'HB P&amp;L'!$A10,'HB TB'!E:E)</f>
        <v/>
      </c>
      <c r="R10" s="11">
        <f>-SUMIF('HB TB'!$R:$R,'HB P&amp;L'!$A10,'HB TB'!F:F)</f>
        <v/>
      </c>
      <c r="S10" s="11">
        <f>-SUMIF('HB TB'!$R:$R,'HB P&amp;L'!$A10,'HB TB'!G:G)</f>
        <v/>
      </c>
      <c r="T10" s="11">
        <f>-SUMIF('HB TB'!$R:$R,'HB P&amp;L'!$A10,'HB TB'!H:H)</f>
        <v/>
      </c>
      <c r="U10" s="11">
        <f>-SUMIF('HB TB'!$R:$R,'HB P&amp;L'!$A10,'HB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61503.97</v>
      </c>
      <c r="C11" s="65" t="n">
        <v>59645.76</v>
      </c>
      <c r="D11" s="65" t="n">
        <v>66901.66</v>
      </c>
      <c r="E11" s="65" t="n">
        <v>68107</v>
      </c>
      <c r="F11" s="65" t="n">
        <v>62743.32</v>
      </c>
      <c r="G11" s="65" t="n">
        <v>62857.84</v>
      </c>
      <c r="H11" s="65" t="n">
        <v>97384.39</v>
      </c>
      <c r="I11" s="65" t="n">
        <v>53550.42</v>
      </c>
      <c r="J11" s="65" t="n">
        <v>50986.47</v>
      </c>
      <c r="K11" s="65" t="n">
        <v>50174.24</v>
      </c>
      <c r="L11" s="65" t="n">
        <v>65556.14999999999</v>
      </c>
      <c r="M11" s="65" t="n">
        <v>78535.48000000001</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24899.66</v>
      </c>
      <c r="C16" s="64" t="n">
        <v>26577.82</v>
      </c>
      <c r="D16" s="64" t="n">
        <v>26925.91</v>
      </c>
      <c r="E16" s="64" t="n">
        <v>29092.65</v>
      </c>
      <c r="F16" s="64" t="n">
        <v>30703.98</v>
      </c>
      <c r="G16" s="64" t="n">
        <v>32699.41</v>
      </c>
      <c r="H16" s="64" t="n">
        <v>32041.49</v>
      </c>
      <c r="I16" s="64" t="n">
        <v>30033.99</v>
      </c>
      <c r="J16" s="64" t="n">
        <v>30047.01</v>
      </c>
      <c r="K16" s="64" t="n">
        <v>23930.87</v>
      </c>
      <c r="L16" s="64" t="n">
        <v>23821.02</v>
      </c>
      <c r="M16" s="64" t="n">
        <v>27265.52</v>
      </c>
      <c r="N16" s="22">
        <f>SUM(B16:M16)</f>
        <v/>
      </c>
      <c r="O16" s="11">
        <f>SUMIF('HB TB'!$R:$R,'HB P&amp;L'!$A16,'HB TB'!C:C)</f>
        <v/>
      </c>
      <c r="P16" s="11">
        <f>SUMIF('HB TB'!$R:$R,'HB P&amp;L'!$A16,'HB TB'!D:D)</f>
        <v/>
      </c>
      <c r="Q16" s="11">
        <f>SUMIF('HB TB'!$R:$R,'HB P&amp;L'!$A16,'HB TB'!E:E)</f>
        <v/>
      </c>
      <c r="R16" s="11">
        <f>SUMIF('HB TB'!$R:$R,'HB P&amp;L'!$A16,'HB TB'!F:F)</f>
        <v/>
      </c>
      <c r="S16" s="11">
        <f>SUMIF('HB TB'!$R:$R,'HB P&amp;L'!$A16,'HB TB'!G:G)</f>
        <v/>
      </c>
      <c r="T16" s="11">
        <f>SUMIF('HB TB'!$R:$R,'HB P&amp;L'!$A16,'HB TB'!H:H)</f>
        <v/>
      </c>
      <c r="U16" s="11">
        <f>SUMIF('HB TB'!$R:$R,'HB P&amp;L'!$A16,'HB TB'!I:I)</f>
        <v/>
      </c>
      <c r="V16" s="51" t="n">
        <v>25386.13</v>
      </c>
      <c r="W16" s="51" t="n">
        <v>25386.13</v>
      </c>
      <c r="X16" s="51" t="n">
        <v>25386.13</v>
      </c>
      <c r="Y16" s="51" t="n">
        <v>25386.13</v>
      </c>
      <c r="Z16" s="51" t="n">
        <v>25386.13</v>
      </c>
      <c r="AA16" s="22">
        <f>SUM(O16:U16)</f>
        <v/>
      </c>
      <c r="AB16" s="22">
        <f>SUM(O16:Z16)</f>
        <v/>
      </c>
      <c r="AC16" s="51" t="n">
        <v>25386.13</v>
      </c>
      <c r="AD16" s="51" t="n">
        <v>25386.13</v>
      </c>
      <c r="AE16" s="51" t="n">
        <v>25386.13</v>
      </c>
      <c r="AF16" s="51" t="n">
        <v>25386.13</v>
      </c>
      <c r="AG16" s="51" t="n">
        <v>25386.13</v>
      </c>
      <c r="AH16" s="51" t="n">
        <v>25386.13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2002.62</v>
      </c>
      <c r="C17" s="64" t="n">
        <v>2207.05</v>
      </c>
      <c r="D17" s="64" t="n">
        <v>2189.18</v>
      </c>
      <c r="E17" s="64" t="n">
        <v>3403.25</v>
      </c>
      <c r="F17" s="64" t="n">
        <v>3660.67</v>
      </c>
      <c r="G17" s="64" t="n">
        <v>3726.55</v>
      </c>
      <c r="H17" s="64" t="n">
        <v>3675.17</v>
      </c>
      <c r="I17" s="64" t="n">
        <v>3450.1</v>
      </c>
      <c r="J17" s="64" t="n">
        <v>3516.17</v>
      </c>
      <c r="K17" s="64" t="n">
        <v>2723.85</v>
      </c>
      <c r="L17" s="64" t="n">
        <v>2722.83</v>
      </c>
      <c r="M17" s="64" t="n">
        <v>2951.52</v>
      </c>
      <c r="N17" s="22">
        <f>SUM(B17:M17)</f>
        <v/>
      </c>
      <c r="O17" s="11">
        <f>SUMIF('HB TB'!$R:$R,'HB P&amp;L'!$A17,'HB TB'!C:C)</f>
        <v/>
      </c>
      <c r="P17" s="11">
        <f>SUMIF('HB TB'!$R:$R,'HB P&amp;L'!$A17,'HB TB'!D:D)</f>
        <v/>
      </c>
      <c r="Q17" s="11">
        <f>SUMIF('HB TB'!$R:$R,'HB P&amp;L'!$A17,'HB TB'!E:E)</f>
        <v/>
      </c>
      <c r="R17" s="11">
        <f>SUMIF('HB TB'!$R:$R,'HB P&amp;L'!$A17,'HB TB'!F:F)</f>
        <v/>
      </c>
      <c r="S17" s="11">
        <f>SUMIF('HB TB'!$R:$R,'HB P&amp;L'!$A17,'HB TB'!G:G)</f>
        <v/>
      </c>
      <c r="T17" s="11">
        <f>SUMIF('HB TB'!$R:$R,'HB P&amp;L'!$A17,'HB TB'!H:H)</f>
        <v/>
      </c>
      <c r="U17" s="11">
        <f>SUMIF('HB TB'!$R:$R,'HB P&amp;L'!$A17,'HB TB'!I:I)</f>
        <v/>
      </c>
      <c r="V17" s="51" t="n">
        <v>2708.66</v>
      </c>
      <c r="W17" s="51" t="n">
        <v>2708.66</v>
      </c>
      <c r="X17" s="51" t="n">
        <v>2708.66</v>
      </c>
      <c r="Y17" s="51" t="n">
        <v>2708.66</v>
      </c>
      <c r="Z17" s="51" t="n">
        <v>2708.66</v>
      </c>
      <c r="AA17" s="22">
        <f>SUM(O17:U17)</f>
        <v/>
      </c>
      <c r="AB17" s="22">
        <f>SUM(O17:Z17)</f>
        <v/>
      </c>
      <c r="AC17" s="51" t="n">
        <v>2708.66</v>
      </c>
      <c r="AD17" s="51" t="n">
        <v>2708.66</v>
      </c>
      <c r="AE17" s="51" t="n">
        <v>2708.66</v>
      </c>
      <c r="AF17" s="51" t="n">
        <v>2708.66</v>
      </c>
      <c r="AG17" s="51" t="n">
        <v>2708.66</v>
      </c>
      <c r="AH17" s="51" t="n">
        <v>2708.66</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498.73</v>
      </c>
      <c r="C18" s="64" t="n">
        <v>506.68</v>
      </c>
      <c r="D18" s="64" t="n">
        <v>526.7</v>
      </c>
      <c r="E18" s="64" t="n">
        <v>643.53</v>
      </c>
      <c r="F18" s="64" t="n">
        <v>694.99</v>
      </c>
      <c r="G18" s="64" t="n">
        <v>708.16</v>
      </c>
      <c r="H18" s="64" t="n">
        <v>700.99</v>
      </c>
      <c r="I18" s="64" t="n">
        <v>652.88</v>
      </c>
      <c r="J18" s="64" t="n">
        <v>662.3</v>
      </c>
      <c r="K18" s="64" t="n">
        <v>516.9299999999999</v>
      </c>
      <c r="L18" s="64" t="n">
        <v>516.73</v>
      </c>
      <c r="M18" s="64" t="n">
        <v>527.27</v>
      </c>
      <c r="N18" s="22">
        <f>SUM(B18:M18)</f>
        <v/>
      </c>
      <c r="O18" s="11">
        <f>SUMIF('HB TB'!$R:$R,'HB P&amp;L'!$A18,'HB TB'!C:C)</f>
        <v/>
      </c>
      <c r="P18" s="11">
        <f>SUMIF('HB TB'!$R:$R,'HB P&amp;L'!$A18,'HB TB'!D:D)</f>
        <v/>
      </c>
      <c r="Q18" s="11">
        <f>SUMIF('HB TB'!$R:$R,'HB P&amp;L'!$A18,'HB TB'!E:E)</f>
        <v/>
      </c>
      <c r="R18" s="11">
        <f>SUMIF('HB TB'!$R:$R,'HB P&amp;L'!$A18,'HB TB'!F:F)</f>
        <v/>
      </c>
      <c r="S18" s="11">
        <f>SUMIF('HB TB'!$R:$R,'HB P&amp;L'!$A18,'HB TB'!G:G)</f>
        <v/>
      </c>
      <c r="T18" s="11">
        <f>SUMIF('HB TB'!$R:$R,'HB P&amp;L'!$A18,'HB TB'!H:H)</f>
        <v/>
      </c>
      <c r="U18" s="11">
        <f>SUMIF('HB TB'!$R:$R,'HB P&amp;L'!$A18,'HB TB'!I:I)</f>
        <v/>
      </c>
      <c r="V18" s="51" t="n">
        <v>513.88</v>
      </c>
      <c r="W18" s="51" t="n">
        <v>513.88</v>
      </c>
      <c r="X18" s="51" t="n">
        <v>513.88</v>
      </c>
      <c r="Y18" s="51" t="n">
        <v>513.88</v>
      </c>
      <c r="Z18" s="51" t="n">
        <v>513.88</v>
      </c>
      <c r="AA18" s="22">
        <f>SUM(O18:U18)</f>
        <v/>
      </c>
      <c r="AB18" s="22">
        <f>SUM(O18:Z18)</f>
        <v/>
      </c>
      <c r="AC18" s="51" t="n">
        <v>513.88</v>
      </c>
      <c r="AD18" s="51" t="n">
        <v>513.88</v>
      </c>
      <c r="AE18" s="51" t="n">
        <v>513.88</v>
      </c>
      <c r="AF18" s="51" t="n">
        <v>513.88</v>
      </c>
      <c r="AG18" s="51" t="n">
        <v>513.88</v>
      </c>
      <c r="AH18" s="51" t="n">
        <v>513.88</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70.56</v>
      </c>
      <c r="C19" s="64" t="n">
        <v>56.16</v>
      </c>
      <c r="D19" s="64" t="n">
        <v>171.23</v>
      </c>
      <c r="E19" s="64" t="n">
        <v>0</v>
      </c>
      <c r="F19" s="64" t="n">
        <v>119.96</v>
      </c>
      <c r="G19" s="64" t="n">
        <v>78.48</v>
      </c>
      <c r="H19" s="64" t="n">
        <v>0</v>
      </c>
      <c r="I19" s="64" t="n">
        <v>0</v>
      </c>
      <c r="J19" s="64" t="n">
        <v>0</v>
      </c>
      <c r="K19" s="64" t="n">
        <v>136.44</v>
      </c>
      <c r="L19" s="64" t="n">
        <v>0</v>
      </c>
      <c r="M19" s="64" t="n">
        <v>0</v>
      </c>
      <c r="N19" s="22">
        <f>SUM(B19:M19)</f>
        <v/>
      </c>
      <c r="O19" s="11">
        <f>SUMIF('HB TB'!$R:$R,'HB P&amp;L'!$A19,'HB TB'!C:C)</f>
        <v/>
      </c>
      <c r="P19" s="11">
        <f>SUMIF('HB TB'!$R:$R,'HB P&amp;L'!$A19,'HB TB'!D:D)</f>
        <v/>
      </c>
      <c r="Q19" s="11">
        <f>SUMIF('HB TB'!$R:$R,'HB P&amp;L'!$A19,'HB TB'!E:E)</f>
        <v/>
      </c>
      <c r="R19" s="11">
        <f>SUMIF('HB TB'!$R:$R,'HB P&amp;L'!$A19,'HB TB'!F:F)</f>
        <v/>
      </c>
      <c r="S19" s="11">
        <f>SUMIF('HB TB'!$R:$R,'HB P&amp;L'!$A19,'HB TB'!G:G)</f>
        <v/>
      </c>
      <c r="T19" s="11">
        <f>SUMIF('HB TB'!$R:$R,'HB P&amp;L'!$A19,'HB TB'!H:H)</f>
        <v/>
      </c>
      <c r="U19" s="11">
        <f>SUMIF('HB TB'!$R:$R,'HB P&amp;L'!$A19,'HB TB'!I:I)</f>
        <v/>
      </c>
      <c r="V19" s="51" t="n">
        <v>50</v>
      </c>
      <c r="W19" s="51" t="n">
        <v>50</v>
      </c>
      <c r="X19" s="51" t="n">
        <v>50</v>
      </c>
      <c r="Y19" s="51" t="n">
        <v>50</v>
      </c>
      <c r="Z19" s="51" t="n">
        <v>50</v>
      </c>
      <c r="AA19" s="22">
        <f>SUM(O19:U19)</f>
        <v/>
      </c>
      <c r="AB19" s="22">
        <f>SUM(O19:Z19)</f>
        <v/>
      </c>
      <c r="AC19" s="51" t="n">
        <v>50</v>
      </c>
      <c r="AD19" s="51" t="n">
        <v>50</v>
      </c>
      <c r="AE19" s="51" t="n">
        <v>50</v>
      </c>
      <c r="AF19" s="51" t="n">
        <v>50</v>
      </c>
      <c r="AG19" s="51" t="n">
        <v>50</v>
      </c>
      <c r="AH19" s="51" t="n">
        <v>50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96</v>
      </c>
      <c r="C20" s="64" t="n">
        <v>0</v>
      </c>
      <c r="D20" s="64" t="n">
        <v>48</v>
      </c>
      <c r="E20" s="64" t="n">
        <v>156</v>
      </c>
      <c r="F20" s="64" t="n">
        <v>98.40000000000001</v>
      </c>
      <c r="G20" s="64" t="n">
        <v>0</v>
      </c>
      <c r="H20" s="64" t="n">
        <v>270</v>
      </c>
      <c r="I20" s="64" t="n">
        <v>0</v>
      </c>
      <c r="J20" s="64" t="n">
        <v>0</v>
      </c>
      <c r="K20" s="64" t="n">
        <v>193.2</v>
      </c>
      <c r="L20" s="64" t="n">
        <v>594</v>
      </c>
      <c r="M20" s="64" t="n">
        <v>37.2</v>
      </c>
      <c r="N20" s="22">
        <f>SUM(B20:M20)</f>
        <v/>
      </c>
      <c r="O20" s="11">
        <f>SUMIF('HB TB'!$R:$R,'HB P&amp;L'!$A20,'HB TB'!C:C)</f>
        <v/>
      </c>
      <c r="P20" s="11">
        <f>SUMIF('HB TB'!$R:$R,'HB P&amp;L'!$A20,'HB TB'!D:D)</f>
        <v/>
      </c>
      <c r="Q20" s="11">
        <f>SUMIF('HB TB'!$R:$R,'HB P&amp;L'!$A20,'HB TB'!E:E)</f>
        <v/>
      </c>
      <c r="R20" s="11">
        <f>SUMIF('HB TB'!$R:$R,'HB P&amp;L'!$A20,'HB TB'!F:F)</f>
        <v/>
      </c>
      <c r="S20" s="11">
        <f>SUMIF('HB TB'!$R:$R,'HB P&amp;L'!$A20,'HB TB'!G:G)</f>
        <v/>
      </c>
      <c r="T20" s="11">
        <f>SUMIF('HB TB'!$R:$R,'HB P&amp;L'!$A20,'HB TB'!H:H)</f>
        <v/>
      </c>
      <c r="U20" s="11">
        <f>SUMIF('HB TB'!$R:$R,'HB P&amp;L'!$A20,'HB TB'!I:I)</f>
        <v/>
      </c>
      <c r="V20" s="51" t="n">
        <v>0</v>
      </c>
      <c r="W20" s="51" t="n">
        <v>0</v>
      </c>
      <c r="X20" s="51" t="n">
        <v>0</v>
      </c>
      <c r="Y20" s="51" t="n">
        <v>0</v>
      </c>
      <c r="Z20" s="51" t="n">
        <v>0</v>
      </c>
      <c r="AA20" s="22">
        <f>SUM(O20:U20)</f>
        <v/>
      </c>
      <c r="AB20" s="22">
        <f>SUM(O20:Z20)</f>
        <v/>
      </c>
      <c r="AC20" s="51" t="n">
        <v>0</v>
      </c>
      <c r="AD20" s="51" t="n">
        <v>0</v>
      </c>
      <c r="AE20" s="51" t="n">
        <v>0</v>
      </c>
      <c r="AF20" s="51" t="n">
        <v>0</v>
      </c>
      <c r="AG20" s="51" t="n">
        <v>0</v>
      </c>
      <c r="AH20" s="51" t="n">
        <v>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133.75</v>
      </c>
      <c r="C21" s="64" t="n">
        <v>119.98</v>
      </c>
      <c r="D21" s="64" t="n">
        <v>168.98</v>
      </c>
      <c r="E21" s="64" t="n">
        <v>151.14</v>
      </c>
      <c r="F21" s="64" t="n">
        <v>162.64</v>
      </c>
      <c r="G21" s="64" t="n">
        <v>156.4</v>
      </c>
      <c r="H21" s="64" t="n">
        <v>78.23999999999999</v>
      </c>
      <c r="I21" s="64" t="n">
        <v>238.74</v>
      </c>
      <c r="J21" s="64" t="n">
        <v>0</v>
      </c>
      <c r="K21" s="64" t="n">
        <v>154.24</v>
      </c>
      <c r="L21" s="64" t="n">
        <v>73.00999999999999</v>
      </c>
      <c r="M21" s="64" t="n">
        <v>375.95</v>
      </c>
      <c r="N21" s="22">
        <f>SUM(B21:M21)</f>
        <v/>
      </c>
      <c r="O21" s="11">
        <f>SUMIF('HB TB'!$R:$R,'HB P&amp;L'!$A21,'HB TB'!C:C)</f>
        <v/>
      </c>
      <c r="P21" s="11">
        <f>SUMIF('HB TB'!$R:$R,'HB P&amp;L'!$A21,'HB TB'!D:D)</f>
        <v/>
      </c>
      <c r="Q21" s="11">
        <f>SUMIF('HB TB'!$R:$R,'HB P&amp;L'!$A21,'HB TB'!E:E)</f>
        <v/>
      </c>
      <c r="R21" s="11">
        <f>SUMIF('HB TB'!$R:$R,'HB P&amp;L'!$A21,'HB TB'!F:F)</f>
        <v/>
      </c>
      <c r="S21" s="11">
        <f>SUMIF('HB TB'!$R:$R,'HB P&amp;L'!$A21,'HB TB'!G:G)</f>
        <v/>
      </c>
      <c r="T21" s="11">
        <f>SUMIF('HB TB'!$R:$R,'HB P&amp;L'!$A21,'HB TB'!H:H)</f>
        <v/>
      </c>
      <c r="U21" s="11">
        <f>SUMIF('HB TB'!$R:$R,'HB P&amp;L'!$A21,'HB TB'!I:I)</f>
        <v/>
      </c>
      <c r="V21" s="51" t="n">
        <v>132.69</v>
      </c>
      <c r="W21" s="51" t="n">
        <v>132.69</v>
      </c>
      <c r="X21" s="51" t="n">
        <v>132.69</v>
      </c>
      <c r="Y21" s="51" t="n">
        <v>132.69</v>
      </c>
      <c r="Z21" s="51" t="n">
        <v>132.69</v>
      </c>
      <c r="AA21" s="22">
        <f>SUM(O21:U21)</f>
        <v/>
      </c>
      <c r="AB21" s="22">
        <f>SUM(O21:Z21)</f>
        <v/>
      </c>
      <c r="AC21" s="51" t="n">
        <v>132.69</v>
      </c>
      <c r="AD21" s="51" t="n">
        <v>132.69</v>
      </c>
      <c r="AE21" s="51" t="n">
        <v>132.69</v>
      </c>
      <c r="AF21" s="51" t="n">
        <v>132.69</v>
      </c>
      <c r="AG21" s="51" t="n">
        <v>132.69</v>
      </c>
      <c r="AH21" s="51" t="n">
        <v>132.69</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SUMIF('HB TB'!$R:$R,'HB P&amp;L'!$A22,'HB TB'!C:C)</f>
        <v/>
      </c>
      <c r="P22" s="11">
        <f>SUMIF('HB TB'!$R:$R,'HB P&amp;L'!$A22,'HB TB'!D:D)</f>
        <v/>
      </c>
      <c r="Q22" s="11">
        <f>SUMIF('HB TB'!$R:$R,'HB P&amp;L'!$A22,'HB TB'!E:E)</f>
        <v/>
      </c>
      <c r="R22" s="11">
        <f>SUMIF('HB TB'!$R:$R,'HB P&amp;L'!$A22,'HB TB'!F:F)</f>
        <v/>
      </c>
      <c r="S22" s="11">
        <f>SUMIF('HB TB'!$R:$R,'HB P&amp;L'!$A22,'HB TB'!G:G)</f>
        <v/>
      </c>
      <c r="T22" s="11">
        <f>SUMIF('HB TB'!$R:$R,'HB P&amp;L'!$A22,'HB TB'!H:H)</f>
        <v/>
      </c>
      <c r="U22" s="11">
        <f>SUMIF('HB TB'!$R:$R,'HB P&amp;L'!$A22,'HB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30</v>
      </c>
      <c r="I23" s="64" t="n">
        <v>9.49</v>
      </c>
      <c r="J23" s="64" t="n">
        <v>21</v>
      </c>
      <c r="K23" s="64" t="n">
        <v>26.97</v>
      </c>
      <c r="L23" s="64" t="n">
        <v>0</v>
      </c>
      <c r="M23" s="64" t="n">
        <v>10.05</v>
      </c>
      <c r="N23" s="22">
        <f>SUM(B23:M23)</f>
        <v/>
      </c>
      <c r="O23" s="11">
        <f>SUMIF('HB TB'!$R:$R,'HB P&amp;L'!$A23,'HB TB'!C:C)</f>
        <v/>
      </c>
      <c r="P23" s="11">
        <f>SUMIF('HB TB'!$R:$R,'HB P&amp;L'!$A23,'HB TB'!D:D)</f>
        <v/>
      </c>
      <c r="Q23" s="11">
        <f>SUMIF('HB TB'!$R:$R,'HB P&amp;L'!$A23,'HB TB'!E:E)</f>
        <v/>
      </c>
      <c r="R23" s="11">
        <f>SUMIF('HB TB'!$R:$R,'HB P&amp;L'!$A23,'HB TB'!F:F)</f>
        <v/>
      </c>
      <c r="S23" s="11">
        <f>SUMIF('HB TB'!$R:$R,'HB P&amp;L'!$A23,'HB TB'!G:G)</f>
        <v/>
      </c>
      <c r="T23" s="11">
        <f>SUMIF('HB TB'!$R:$R,'HB P&amp;L'!$A23,'HB TB'!H:H)</f>
        <v/>
      </c>
      <c r="U23" s="11">
        <f>SUMIF('HB TB'!$R:$R,'HB P&amp;L'!$A23,'HB TB'!I:I)</f>
        <v/>
      </c>
      <c r="V23" s="51" t="n">
        <v>42</v>
      </c>
      <c r="W23" s="51" t="n">
        <v>42</v>
      </c>
      <c r="X23" s="51" t="n">
        <v>42</v>
      </c>
      <c r="Y23" s="51" t="n">
        <v>42</v>
      </c>
      <c r="Z23" s="51" t="n">
        <v>42</v>
      </c>
      <c r="AA23" s="22">
        <f>SUM(O23:U23)</f>
        <v/>
      </c>
      <c r="AB23" s="22">
        <f>SUM(O23:Z23)</f>
        <v/>
      </c>
      <c r="AC23" s="51" t="n">
        <v>42</v>
      </c>
      <c r="AD23" s="51" t="n">
        <v>42</v>
      </c>
      <c r="AE23" s="51" t="n">
        <v>42</v>
      </c>
      <c r="AF23" s="51" t="n">
        <v>42</v>
      </c>
      <c r="AG23" s="51" t="n">
        <v>42</v>
      </c>
      <c r="AH23" s="51" t="n">
        <v>42</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SUMIF('HB TB'!$R:$R,'HB P&amp;L'!$A24,'HB TB'!C:C)</f>
        <v/>
      </c>
      <c r="P24" s="11">
        <f>SUMIF('HB TB'!$R:$R,'HB P&amp;L'!$A24,'HB TB'!D:D)</f>
        <v/>
      </c>
      <c r="Q24" s="11">
        <f>SUMIF('HB TB'!$R:$R,'HB P&amp;L'!$A24,'HB TB'!E:E)</f>
        <v/>
      </c>
      <c r="R24" s="11">
        <f>SUMIF('HB TB'!$R:$R,'HB P&amp;L'!$A24,'HB TB'!F:F)</f>
        <v/>
      </c>
      <c r="S24" s="11">
        <f>SUMIF('HB TB'!$R:$R,'HB P&amp;L'!$A24,'HB TB'!G:G)</f>
        <v/>
      </c>
      <c r="T24" s="11">
        <f>SUMIF('HB TB'!$R:$R,'HB P&amp;L'!$A24,'HB TB'!H:H)</f>
        <v/>
      </c>
      <c r="U24" s="11">
        <f>SUMIF('HB TB'!$R:$R,'HB P&amp;L'!$A24,'HB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27701.32</v>
      </c>
      <c r="C25" s="65" t="n">
        <v>29467.69</v>
      </c>
      <c r="D25" s="65" t="n">
        <v>30030</v>
      </c>
      <c r="E25" s="65" t="n">
        <v>33446.57</v>
      </c>
      <c r="F25" s="65" t="n">
        <v>35440.64</v>
      </c>
      <c r="G25" s="65" t="n">
        <v>37369.00000000001</v>
      </c>
      <c r="H25" s="65" t="n">
        <v>36795.89</v>
      </c>
      <c r="I25" s="65" t="n">
        <v>34385.2</v>
      </c>
      <c r="J25" s="65" t="n">
        <v>34246.48</v>
      </c>
      <c r="K25" s="65" t="n">
        <v>27682.5</v>
      </c>
      <c r="L25" s="65" t="n">
        <v>27727.59</v>
      </c>
      <c r="M25" s="65" t="n">
        <v>31167.51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2744.18</v>
      </c>
      <c r="C27" s="64" t="n">
        <v>2024.31</v>
      </c>
      <c r="D27" s="64" t="n">
        <v>2049.67</v>
      </c>
      <c r="E27" s="64" t="n">
        <v>1664.58</v>
      </c>
      <c r="F27" s="64" t="n">
        <v>1769.58</v>
      </c>
      <c r="G27" s="64" t="n">
        <v>2265.91</v>
      </c>
      <c r="H27" s="64" t="n">
        <v>2338.29</v>
      </c>
      <c r="I27" s="64" t="n">
        <v>1692.46</v>
      </c>
      <c r="J27" s="64" t="n">
        <v>2080.16</v>
      </c>
      <c r="K27" s="64" t="n">
        <v>2053.82</v>
      </c>
      <c r="L27" s="64" t="n">
        <v>1983.01</v>
      </c>
      <c r="M27" s="64" t="n">
        <v>1442.92</v>
      </c>
      <c r="N27" s="22">
        <f>SUM(B27:M27)</f>
        <v/>
      </c>
      <c r="O27" s="11">
        <f>SUMIF('HB TB'!$R:$R,'HB P&amp;L'!$A27,'HB TB'!C:C)</f>
        <v/>
      </c>
      <c r="P27" s="11">
        <f>SUMIF('HB TB'!$R:$R,'HB P&amp;L'!$A27,'HB TB'!D:D)</f>
        <v/>
      </c>
      <c r="Q27" s="11">
        <f>SUMIF('HB TB'!$R:$R,'HB P&amp;L'!$A27,'HB TB'!E:E)</f>
        <v/>
      </c>
      <c r="R27" s="11">
        <f>SUMIF('HB TB'!$R:$R,'HB P&amp;L'!$A27,'HB TB'!F:F)</f>
        <v/>
      </c>
      <c r="S27" s="11">
        <f>SUMIF('HB TB'!$R:$R,'HB P&amp;L'!$A27,'HB TB'!G:G)</f>
        <v/>
      </c>
      <c r="T27" s="11">
        <f>SUMIF('HB TB'!$R:$R,'HB P&amp;L'!$A27,'HB TB'!H:H)</f>
        <v/>
      </c>
      <c r="U27" s="11">
        <f>SUMIF('HB TB'!$R:$R,'HB P&amp;L'!$A27,'HB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345.51</v>
      </c>
      <c r="C28" s="64" t="n">
        <v>751.0200000000001</v>
      </c>
      <c r="D28" s="64" t="n">
        <v>178.36</v>
      </c>
      <c r="E28" s="64" t="n">
        <v>150.78</v>
      </c>
      <c r="F28" s="64" t="n">
        <v>488.33</v>
      </c>
      <c r="G28" s="64" t="n">
        <v>322.31</v>
      </c>
      <c r="H28" s="64" t="n">
        <v>82.25999999999999</v>
      </c>
      <c r="I28" s="64" t="n">
        <v>311.59</v>
      </c>
      <c r="J28" s="64" t="n">
        <v>65.91</v>
      </c>
      <c r="K28" s="64" t="n">
        <v>455.4800000000001</v>
      </c>
      <c r="L28" s="64" t="n">
        <v>445.5099999999999</v>
      </c>
      <c r="M28" s="64" t="n">
        <v>229.46</v>
      </c>
      <c r="N28" s="22">
        <f>SUM(B28:M28)</f>
        <v/>
      </c>
      <c r="O28" s="11">
        <f>SUMIF('HB TB'!$R:$R,'HB P&amp;L'!$A28,'HB TB'!C:C)</f>
        <v/>
      </c>
      <c r="P28" s="11">
        <f>SUMIF('HB TB'!$R:$R,'HB P&amp;L'!$A28,'HB TB'!D:D)</f>
        <v/>
      </c>
      <c r="Q28" s="11">
        <f>SUMIF('HB TB'!$R:$R,'HB P&amp;L'!$A28,'HB TB'!E:E)</f>
        <v/>
      </c>
      <c r="R28" s="11">
        <f>SUMIF('HB TB'!$R:$R,'HB P&amp;L'!$A28,'HB TB'!F:F)</f>
        <v/>
      </c>
      <c r="S28" s="11">
        <f>SUMIF('HB TB'!$R:$R,'HB P&amp;L'!$A28,'HB TB'!G:G)</f>
        <v/>
      </c>
      <c r="T28" s="11">
        <f>SUMIF('HB TB'!$R:$R,'HB P&amp;L'!$A28,'HB TB'!H:H)</f>
        <v/>
      </c>
      <c r="U28" s="11">
        <f>SUMIF('HB TB'!$R:$R,'HB P&amp;L'!$A28,'HB TB'!I:I)</f>
        <v/>
      </c>
      <c r="V28" s="51" t="n">
        <v>53</v>
      </c>
      <c r="W28" s="51" t="n">
        <v>53</v>
      </c>
      <c r="X28" s="51" t="n">
        <v>53</v>
      </c>
      <c r="Y28" s="51" t="n">
        <v>53</v>
      </c>
      <c r="Z28" s="51" t="n">
        <v>53</v>
      </c>
      <c r="AA28" s="22">
        <f>SUM(O28:U28)</f>
        <v/>
      </c>
      <c r="AB28" s="22">
        <f>SUM(O28:Z28)</f>
        <v/>
      </c>
      <c r="AC28" s="51" t="n">
        <v>53</v>
      </c>
      <c r="AD28" s="51" t="n">
        <v>53</v>
      </c>
      <c r="AE28" s="51" t="n">
        <v>53</v>
      </c>
      <c r="AF28" s="51" t="n">
        <v>53</v>
      </c>
      <c r="AG28" s="51" t="n">
        <v>53</v>
      </c>
      <c r="AH28" s="51" t="n">
        <v>53</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69.13</v>
      </c>
      <c r="C29" s="64" t="n">
        <v>84.98</v>
      </c>
      <c r="D29" s="64" t="n">
        <v>67.86</v>
      </c>
      <c r="E29" s="64" t="n">
        <v>123.59</v>
      </c>
      <c r="F29" s="64" t="n">
        <v>68.06999999999999</v>
      </c>
      <c r="G29" s="64" t="n">
        <v>30.29</v>
      </c>
      <c r="H29" s="64" t="n">
        <v>53.46</v>
      </c>
      <c r="I29" s="64" t="n">
        <v>187.21</v>
      </c>
      <c r="J29" s="64" t="n">
        <v>111.33</v>
      </c>
      <c r="K29" s="64" t="n">
        <v>121.13</v>
      </c>
      <c r="L29" s="64" t="n">
        <v>192.24</v>
      </c>
      <c r="M29" s="64" t="n">
        <v>74.47</v>
      </c>
      <c r="N29" s="22">
        <f>SUM(B29:M29)</f>
        <v/>
      </c>
      <c r="O29" s="11">
        <f>SUMIF('HB TB'!$R:$R,'HB P&amp;L'!$A29,'HB TB'!C:C)</f>
        <v/>
      </c>
      <c r="P29" s="11">
        <f>SUMIF('HB TB'!$R:$R,'HB P&amp;L'!$A29,'HB TB'!D:D)</f>
        <v/>
      </c>
      <c r="Q29" s="11">
        <f>SUMIF('HB TB'!$R:$R,'HB P&amp;L'!$A29,'HB TB'!E:E)</f>
        <v/>
      </c>
      <c r="R29" s="11">
        <f>SUMIF('HB TB'!$R:$R,'HB P&amp;L'!$A29,'HB TB'!F:F)</f>
        <v/>
      </c>
      <c r="S29" s="11">
        <f>SUMIF('HB TB'!$R:$R,'HB P&amp;L'!$A29,'HB TB'!G:G)</f>
        <v/>
      </c>
      <c r="T29" s="11">
        <f>SUMIF('HB TB'!$R:$R,'HB P&amp;L'!$A29,'HB TB'!H:H)</f>
        <v/>
      </c>
      <c r="U29" s="11">
        <f>SUMIF('HB TB'!$R:$R,'HB P&amp;L'!$A29,'HB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65.61999999999999</v>
      </c>
      <c r="C30" s="64" t="n">
        <v>0</v>
      </c>
      <c r="D30" s="64" t="n">
        <v>34.48999999999999</v>
      </c>
      <c r="E30" s="64" t="n">
        <v>0</v>
      </c>
      <c r="F30" s="64" t="n">
        <v>10.98</v>
      </c>
      <c r="G30" s="64" t="n">
        <v>60.12</v>
      </c>
      <c r="H30" s="64" t="n">
        <v>75.83</v>
      </c>
      <c r="I30" s="64" t="n">
        <v>75.47</v>
      </c>
      <c r="J30" s="64" t="n">
        <v>37.5</v>
      </c>
      <c r="K30" s="64" t="n">
        <v>39.66</v>
      </c>
      <c r="L30" s="64" t="n">
        <v>17.99</v>
      </c>
      <c r="M30" s="64" t="n">
        <v>26.23</v>
      </c>
      <c r="N30" s="22">
        <f>SUM(B30:M30)</f>
        <v/>
      </c>
      <c r="O30" s="11">
        <f>SUMIF('HB TB'!$R:$R,'HB P&amp;L'!$A30,'HB TB'!C:C)</f>
        <v/>
      </c>
      <c r="P30" s="11">
        <f>SUMIF('HB TB'!$R:$R,'HB P&amp;L'!$A30,'HB TB'!D:D)</f>
        <v/>
      </c>
      <c r="Q30" s="11">
        <f>SUMIF('HB TB'!$R:$R,'HB P&amp;L'!$A30,'HB TB'!E:E)</f>
        <v/>
      </c>
      <c r="R30" s="11">
        <f>SUMIF('HB TB'!$R:$R,'HB P&amp;L'!$A30,'HB TB'!F:F)</f>
        <v/>
      </c>
      <c r="S30" s="11">
        <f>SUMIF('HB TB'!$R:$R,'HB P&amp;L'!$A30,'HB TB'!G:G)</f>
        <v/>
      </c>
      <c r="T30" s="11">
        <f>SUMIF('HB TB'!$R:$R,'HB P&amp;L'!$A30,'HB TB'!H:H)</f>
        <v/>
      </c>
      <c r="U30" s="11">
        <f>SUMIF('HB TB'!$R:$R,'HB P&amp;L'!$A30,'HB TB'!I:I)</f>
        <v/>
      </c>
      <c r="V30" s="51" t="n">
        <v>98</v>
      </c>
      <c r="W30" s="51" t="n">
        <v>98</v>
      </c>
      <c r="X30" s="51" t="n">
        <v>98</v>
      </c>
      <c r="Y30" s="51" t="n">
        <v>98</v>
      </c>
      <c r="Z30" s="51" t="n">
        <v>98</v>
      </c>
      <c r="AA30" s="22">
        <f>SUM(O30:U30)</f>
        <v/>
      </c>
      <c r="AB30" s="22">
        <f>SUM(O30:Z30)</f>
        <v/>
      </c>
      <c r="AC30" s="51" t="n">
        <v>98</v>
      </c>
      <c r="AD30" s="51" t="n">
        <v>98</v>
      </c>
      <c r="AE30" s="51" t="n">
        <v>98</v>
      </c>
      <c r="AF30" s="51" t="n">
        <v>98</v>
      </c>
      <c r="AG30" s="51" t="n">
        <v>98</v>
      </c>
      <c r="AH30" s="51" t="n">
        <v>98</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46.92999999999999</v>
      </c>
      <c r="C31" s="64" t="n">
        <v>379.43</v>
      </c>
      <c r="D31" s="64" t="n">
        <v>0</v>
      </c>
      <c r="E31" s="64" t="n">
        <v>296.79</v>
      </c>
      <c r="F31" s="64" t="n">
        <v>5.49</v>
      </c>
      <c r="G31" s="64" t="n">
        <v>42.48</v>
      </c>
      <c r="H31" s="64" t="n">
        <v>146.76</v>
      </c>
      <c r="I31" s="64" t="n">
        <v>139.82</v>
      </c>
      <c r="J31" s="64" t="n">
        <v>78.06999999999999</v>
      </c>
      <c r="K31" s="64" t="n">
        <v>255.55</v>
      </c>
      <c r="L31" s="64" t="n">
        <v>279.7</v>
      </c>
      <c r="M31" s="64" t="n">
        <v>94.52999999999999</v>
      </c>
      <c r="N31" s="22">
        <f>SUM(B31:M31)</f>
        <v/>
      </c>
      <c r="O31" s="11">
        <f>SUMIF('HB TB'!$R:$R,'HB P&amp;L'!$A31,'HB TB'!C:C)</f>
        <v/>
      </c>
      <c r="P31" s="11">
        <f>SUMIF('HB TB'!$R:$R,'HB P&amp;L'!$A31,'HB TB'!D:D)</f>
        <v/>
      </c>
      <c r="Q31" s="11">
        <f>SUMIF('HB TB'!$R:$R,'HB P&amp;L'!$A31,'HB TB'!E:E)</f>
        <v/>
      </c>
      <c r="R31" s="11">
        <f>SUMIF('HB TB'!$R:$R,'HB P&amp;L'!$A31,'HB TB'!F:F)</f>
        <v/>
      </c>
      <c r="S31" s="11">
        <f>SUMIF('HB TB'!$R:$R,'HB P&amp;L'!$A31,'HB TB'!G:G)</f>
        <v/>
      </c>
      <c r="T31" s="11">
        <f>SUMIF('HB TB'!$R:$R,'HB P&amp;L'!$A31,'HB TB'!H:H)</f>
        <v/>
      </c>
      <c r="U31" s="11">
        <f>SUMIF('HB TB'!$R:$R,'HB P&amp;L'!$A31,'HB TB'!I:I)</f>
        <v/>
      </c>
      <c r="V31" s="51" t="n">
        <v>53</v>
      </c>
      <c r="W31" s="51" t="n">
        <v>53</v>
      </c>
      <c r="X31" s="51" t="n">
        <v>53</v>
      </c>
      <c r="Y31" s="51" t="n">
        <v>53</v>
      </c>
      <c r="Z31" s="51" t="n">
        <v>53</v>
      </c>
      <c r="AA31" s="22">
        <f>SUM(O31:U31)</f>
        <v/>
      </c>
      <c r="AB31" s="22">
        <f>SUM(O31:Z31)</f>
        <v/>
      </c>
      <c r="AC31" s="51" t="n">
        <v>53</v>
      </c>
      <c r="AD31" s="51" t="n">
        <v>53</v>
      </c>
      <c r="AE31" s="51" t="n">
        <v>53</v>
      </c>
      <c r="AF31" s="51" t="n">
        <v>53</v>
      </c>
      <c r="AG31" s="51" t="n">
        <v>53</v>
      </c>
      <c r="AH31" s="51" t="n">
        <v>53</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177.16</v>
      </c>
      <c r="C32" s="64" t="n">
        <v>97.81999999999999</v>
      </c>
      <c r="D32" s="64" t="n">
        <v>168.92</v>
      </c>
      <c r="E32" s="64" t="n">
        <v>204.4</v>
      </c>
      <c r="F32" s="64" t="n">
        <v>266.11</v>
      </c>
      <c r="G32" s="64" t="n">
        <v>242.35</v>
      </c>
      <c r="H32" s="64" t="n">
        <v>117.49</v>
      </c>
      <c r="I32" s="64" t="n">
        <v>282.09</v>
      </c>
      <c r="J32" s="64" t="n">
        <v>150.05</v>
      </c>
      <c r="K32" s="64" t="n">
        <v>101.07</v>
      </c>
      <c r="L32" s="64" t="n">
        <v>140.87</v>
      </c>
      <c r="M32" s="64" t="n">
        <v>168.72</v>
      </c>
      <c r="N32" s="22">
        <f>SUM(B32:M32)</f>
        <v/>
      </c>
      <c r="O32" s="11">
        <f>SUMIF('HB TB'!$R:$R,'HB P&amp;L'!$A32,'HB TB'!C:C)</f>
        <v/>
      </c>
      <c r="P32" s="11">
        <f>SUMIF('HB TB'!$R:$R,'HB P&amp;L'!$A32,'HB TB'!D:D)</f>
        <v/>
      </c>
      <c r="Q32" s="11">
        <f>SUMIF('HB TB'!$R:$R,'HB P&amp;L'!$A32,'HB TB'!E:E)</f>
        <v/>
      </c>
      <c r="R32" s="11">
        <f>SUMIF('HB TB'!$R:$R,'HB P&amp;L'!$A32,'HB TB'!F:F)</f>
        <v/>
      </c>
      <c r="S32" s="11">
        <f>SUMIF('HB TB'!$R:$R,'HB P&amp;L'!$A32,'HB TB'!G:G)</f>
        <v/>
      </c>
      <c r="T32" s="11">
        <f>SUMIF('HB TB'!$R:$R,'HB P&amp;L'!$A32,'HB TB'!H:H)</f>
        <v/>
      </c>
      <c r="U32" s="11">
        <f>SUMIF('HB TB'!$R:$R,'HB P&amp;L'!$A32,'HB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SUMIF('HB TB'!$R:$R,'HB P&amp;L'!$A33,'HB TB'!C:C)</f>
        <v/>
      </c>
      <c r="P33" s="11">
        <f>SUMIF('HB TB'!$R:$R,'HB P&amp;L'!$A33,'HB TB'!D:D)</f>
        <v/>
      </c>
      <c r="Q33" s="11">
        <f>SUMIF('HB TB'!$R:$R,'HB P&amp;L'!$A33,'HB TB'!E:E)</f>
        <v/>
      </c>
      <c r="R33" s="11">
        <f>SUMIF('HB TB'!$R:$R,'HB P&amp;L'!$A33,'HB TB'!F:F)</f>
        <v/>
      </c>
      <c r="S33" s="11">
        <f>SUMIF('HB TB'!$R:$R,'HB P&amp;L'!$A33,'HB TB'!G:G)</f>
        <v/>
      </c>
      <c r="T33" s="11">
        <f>SUMIF('HB TB'!$R:$R,'HB P&amp;L'!$A33,'HB TB'!H:H)</f>
        <v/>
      </c>
      <c r="U33" s="11">
        <f>SUMIF('HB TB'!$R:$R,'HB P&amp;L'!$A33,'HB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3448.529999999999</v>
      </c>
      <c r="C34" s="65" t="n">
        <v>3337.56</v>
      </c>
      <c r="D34" s="65" t="n">
        <v>2499.3</v>
      </c>
      <c r="E34" s="65" t="n">
        <v>2440.14</v>
      </c>
      <c r="F34" s="65" t="n">
        <v>2608.56</v>
      </c>
      <c r="G34" s="65" t="n">
        <v>2963.46</v>
      </c>
      <c r="H34" s="65" t="n">
        <v>2814.09</v>
      </c>
      <c r="I34" s="65" t="n">
        <v>2688.64</v>
      </c>
      <c r="J34" s="65" t="n">
        <v>2523.02</v>
      </c>
      <c r="K34" s="65" t="n">
        <v>3026.71</v>
      </c>
      <c r="L34" s="65" t="n">
        <v>3059.32</v>
      </c>
      <c r="M34" s="65" t="n">
        <v>2036.33</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4645.83</v>
      </c>
      <c r="C36" s="64" t="n">
        <v>4645.83</v>
      </c>
      <c r="D36" s="64" t="n">
        <v>4645.83</v>
      </c>
      <c r="E36" s="64" t="n">
        <v>4645.83</v>
      </c>
      <c r="F36" s="64" t="n">
        <v>4645.83</v>
      </c>
      <c r="G36" s="64" t="n">
        <v>4645.83</v>
      </c>
      <c r="H36" s="64" t="n">
        <v>4645.84</v>
      </c>
      <c r="I36" s="64" t="n">
        <v>4645.83</v>
      </c>
      <c r="J36" s="64" t="n">
        <v>4645.84</v>
      </c>
      <c r="K36" s="64" t="n">
        <v>4645.83</v>
      </c>
      <c r="L36" s="64" t="n">
        <v>4645.83</v>
      </c>
      <c r="M36" s="64" t="n">
        <v>4645.83</v>
      </c>
      <c r="N36" s="22">
        <f>SUM(B36:M36)</f>
        <v/>
      </c>
      <c r="O36" s="11">
        <f>SUMIF('HB TB'!$R:$R,'HB P&amp;L'!$A36,'HB TB'!C:C)</f>
        <v/>
      </c>
      <c r="P36" s="11">
        <f>SUMIF('HB TB'!$R:$R,'HB P&amp;L'!$A36,'HB TB'!D:D)</f>
        <v/>
      </c>
      <c r="Q36" s="11">
        <f>SUMIF('HB TB'!$R:$R,'HB P&amp;L'!$A36,'HB TB'!E:E)</f>
        <v/>
      </c>
      <c r="R36" s="11">
        <f>SUMIF('HB TB'!$R:$R,'HB P&amp;L'!$A36,'HB TB'!F:F)</f>
        <v/>
      </c>
      <c r="S36" s="11">
        <f>SUMIF('HB TB'!$R:$R,'HB P&amp;L'!$A36,'HB TB'!G:G)</f>
        <v/>
      </c>
      <c r="T36" s="11">
        <f>SUMIF('HB TB'!$R:$R,'HB P&amp;L'!$A36,'HB TB'!H:H)</f>
        <v/>
      </c>
      <c r="U36" s="11">
        <f>SUMIF('HB TB'!$R:$R,'HB P&amp;L'!$A36,'HB TB'!I:I)</f>
        <v/>
      </c>
      <c r="V36" s="51" t="n">
        <v>4646</v>
      </c>
      <c r="W36" s="51" t="n">
        <v>4646</v>
      </c>
      <c r="X36" s="51" t="n">
        <v>4646</v>
      </c>
      <c r="Y36" s="51" t="n">
        <v>4646</v>
      </c>
      <c r="Z36" s="51" t="n">
        <v>4646</v>
      </c>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3844.75</v>
      </c>
      <c r="C37" s="64" t="n">
        <v>3844.75</v>
      </c>
      <c r="D37" s="64" t="n">
        <v>3844.75</v>
      </c>
      <c r="E37" s="64" t="n">
        <v>3908.13</v>
      </c>
      <c r="F37" s="64" t="n">
        <v>3908.13</v>
      </c>
      <c r="G37" s="64" t="n">
        <v>3908.13</v>
      </c>
      <c r="H37" s="64" t="n">
        <v>3908.13</v>
      </c>
      <c r="I37" s="64" t="n">
        <v>3908.13</v>
      </c>
      <c r="J37" s="64" t="n">
        <v>3908.13</v>
      </c>
      <c r="K37" s="64" t="n">
        <v>3908.13</v>
      </c>
      <c r="L37" s="64" t="n">
        <v>3908.13</v>
      </c>
      <c r="M37" s="64" t="n">
        <v>3908.13</v>
      </c>
      <c r="N37" s="22">
        <f>SUM(B37:M37)</f>
        <v/>
      </c>
      <c r="O37" s="11">
        <f>SUMIF('HB TB'!$R:$R,'HB P&amp;L'!$A37,'HB TB'!C:C)</f>
        <v/>
      </c>
      <c r="P37" s="11">
        <f>SUMIF('HB TB'!$R:$R,'HB P&amp;L'!$A37,'HB TB'!D:D)</f>
        <v/>
      </c>
      <c r="Q37" s="11">
        <f>SUMIF('HB TB'!$R:$R,'HB P&amp;L'!$A37,'HB TB'!E:E)</f>
        <v/>
      </c>
      <c r="R37" s="11">
        <f>SUMIF('HB TB'!$R:$R,'HB P&amp;L'!$A37,'HB TB'!F:F)</f>
        <v/>
      </c>
      <c r="S37" s="11">
        <f>SUMIF('HB TB'!$R:$R,'HB P&amp;L'!$A37,'HB TB'!G:G)</f>
        <v/>
      </c>
      <c r="T37" s="11">
        <f>SUMIF('HB TB'!$R:$R,'HB P&amp;L'!$A37,'HB TB'!H:H)</f>
        <v/>
      </c>
      <c r="U37" s="11">
        <f>SUMIF('HB TB'!$R:$R,'HB P&amp;L'!$A37,'HB TB'!I:I)</f>
        <v/>
      </c>
      <c r="V37" s="51" t="n">
        <v>3082.92</v>
      </c>
      <c r="W37" s="51" t="n">
        <v>3082.92</v>
      </c>
      <c r="X37" s="51" t="n">
        <v>3082.92</v>
      </c>
      <c r="Y37" s="51" t="n">
        <v>3082.92</v>
      </c>
      <c r="Z37" s="51" t="n">
        <v>3082.92</v>
      </c>
      <c r="AA37" s="22">
        <f>SUM(O37:U37)</f>
        <v/>
      </c>
      <c r="AB37" s="22">
        <f>SUM(O37:Z37)</f>
        <v/>
      </c>
      <c r="AC37" s="51" t="n">
        <v>3082.92</v>
      </c>
      <c r="AD37" s="51" t="n">
        <v>3082.92</v>
      </c>
      <c r="AE37" s="51" t="n">
        <v>3082.92</v>
      </c>
      <c r="AF37" s="51" t="n">
        <v>3082.92</v>
      </c>
      <c r="AG37" s="51" t="n">
        <v>3082.92</v>
      </c>
      <c r="AH37" s="51" t="n">
        <v>3082.92</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300</v>
      </c>
      <c r="C38" s="64" t="n">
        <v>300</v>
      </c>
      <c r="D38" s="64" t="n">
        <v>300</v>
      </c>
      <c r="E38" s="64" t="n">
        <v>300</v>
      </c>
      <c r="F38" s="64" t="n">
        <v>300</v>
      </c>
      <c r="G38" s="64" t="n">
        <v>300</v>
      </c>
      <c r="H38" s="64" t="n">
        <v>300</v>
      </c>
      <c r="I38" s="64" t="n">
        <v>300</v>
      </c>
      <c r="J38" s="64" t="n">
        <v>300</v>
      </c>
      <c r="K38" s="64" t="n">
        <v>300</v>
      </c>
      <c r="L38" s="64" t="n">
        <v>300</v>
      </c>
      <c r="M38" s="64" t="n">
        <v>300</v>
      </c>
      <c r="N38" s="22">
        <f>SUM(B38:M38)</f>
        <v/>
      </c>
      <c r="O38" s="11">
        <f>SUMIF('HB TB'!$R:$R,'HB P&amp;L'!$A38,'HB TB'!C:C)</f>
        <v/>
      </c>
      <c r="P38" s="11">
        <f>SUMIF('HB TB'!$R:$R,'HB P&amp;L'!$A38,'HB TB'!D:D)</f>
        <v/>
      </c>
      <c r="Q38" s="11">
        <f>SUMIF('HB TB'!$R:$R,'HB P&amp;L'!$A38,'HB TB'!E:E)</f>
        <v/>
      </c>
      <c r="R38" s="11">
        <f>SUMIF('HB TB'!$R:$R,'HB P&amp;L'!$A38,'HB TB'!F:F)</f>
        <v/>
      </c>
      <c r="S38" s="11">
        <f>SUMIF('HB TB'!$R:$R,'HB P&amp;L'!$A38,'HB TB'!G:G)</f>
        <v/>
      </c>
      <c r="T38" s="11">
        <f>SUMIF('HB TB'!$R:$R,'HB P&amp;L'!$A38,'HB TB'!H:H)</f>
        <v/>
      </c>
      <c r="U38" s="11">
        <f>SUMIF('HB TB'!$R:$R,'HB P&amp;L'!$A38,'HB TB'!I:I)</f>
        <v/>
      </c>
      <c r="V38" s="51" t="n">
        <v>300</v>
      </c>
      <c r="W38" s="51" t="n">
        <v>300</v>
      </c>
      <c r="X38" s="51" t="n">
        <v>300</v>
      </c>
      <c r="Y38" s="51" t="n">
        <v>300</v>
      </c>
      <c r="Z38" s="51" t="n">
        <v>300</v>
      </c>
      <c r="AA38" s="22">
        <f>SUM(O38:U38)</f>
        <v/>
      </c>
      <c r="AB38" s="22">
        <f>SUM(O38:Z38)</f>
        <v/>
      </c>
      <c r="AC38" s="51" t="n">
        <v>300</v>
      </c>
      <c r="AD38" s="51" t="n">
        <v>300</v>
      </c>
      <c r="AE38" s="51" t="n">
        <v>300</v>
      </c>
      <c r="AF38" s="51" t="n">
        <v>300</v>
      </c>
      <c r="AG38" s="51" t="n">
        <v>300</v>
      </c>
      <c r="AH38" s="51" t="n">
        <v>300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29.52</v>
      </c>
      <c r="C39" s="64" t="n">
        <v>4464.59</v>
      </c>
      <c r="D39" s="64" t="n">
        <v>0</v>
      </c>
      <c r="E39" s="64" t="n">
        <v>0</v>
      </c>
      <c r="F39" s="64" t="n">
        <v>48.2</v>
      </c>
      <c r="G39" s="64" t="n">
        <v>0</v>
      </c>
      <c r="H39" s="64" t="n">
        <v>0</v>
      </c>
      <c r="I39" s="64" t="n">
        <v>36.18</v>
      </c>
      <c r="J39" s="64" t="n">
        <v>48.39</v>
      </c>
      <c r="K39" s="64" t="n">
        <v>21.13</v>
      </c>
      <c r="L39" s="64" t="n">
        <v>40</v>
      </c>
      <c r="M39" s="64" t="n">
        <v>0</v>
      </c>
      <c r="N39" s="22">
        <f>SUM(B39:M39)</f>
        <v/>
      </c>
      <c r="O39" s="11">
        <f>SUMIF('HB TB'!$R:$R,'HB P&amp;L'!$A39,'HB TB'!C:C)</f>
        <v/>
      </c>
      <c r="P39" s="11">
        <f>SUMIF('HB TB'!$R:$R,'HB P&amp;L'!$A39,'HB TB'!D:D)</f>
        <v/>
      </c>
      <c r="Q39" s="11">
        <f>SUMIF('HB TB'!$R:$R,'HB P&amp;L'!$A39,'HB TB'!E:E)</f>
        <v/>
      </c>
      <c r="R39" s="11">
        <f>SUMIF('HB TB'!$R:$R,'HB P&amp;L'!$A39,'HB TB'!F:F)</f>
        <v/>
      </c>
      <c r="S39" s="11">
        <f>SUMIF('HB TB'!$R:$R,'HB P&amp;L'!$A39,'HB TB'!G:G)</f>
        <v/>
      </c>
      <c r="T39" s="11">
        <f>SUMIF('HB TB'!$R:$R,'HB P&amp;L'!$A39,'HB TB'!H:H)</f>
        <v/>
      </c>
      <c r="U39" s="11">
        <f>SUMIF('HB TB'!$R:$R,'HB P&amp;L'!$A39,'HB TB'!I:I)</f>
        <v/>
      </c>
      <c r="V39" s="51" t="n">
        <v>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1025.16</v>
      </c>
      <c r="C40" s="64" t="n">
        <v>994.6700000000001</v>
      </c>
      <c r="D40" s="64" t="n">
        <v>1230.5</v>
      </c>
      <c r="E40" s="64" t="n">
        <v>952.4300000000001</v>
      </c>
      <c r="F40" s="64" t="n">
        <v>1083.43</v>
      </c>
      <c r="G40" s="64" t="n">
        <v>1263.91</v>
      </c>
      <c r="H40" s="64" t="n">
        <v>1279.37</v>
      </c>
      <c r="I40" s="64" t="n">
        <v>880.76</v>
      </c>
      <c r="J40" s="64" t="n">
        <v>903.78</v>
      </c>
      <c r="K40" s="64" t="n">
        <v>1337.18</v>
      </c>
      <c r="L40" s="64" t="n">
        <v>906.53</v>
      </c>
      <c r="M40" s="64" t="n">
        <v>956.1900000000001</v>
      </c>
      <c r="N40" s="22">
        <f>SUM(B40:M40)</f>
        <v/>
      </c>
      <c r="O40" s="11">
        <f>SUMIF('HB TB'!$R:$R,'HB P&amp;L'!$A40,'HB TB'!C:C)</f>
        <v/>
      </c>
      <c r="P40" s="11">
        <f>SUMIF('HB TB'!$R:$R,'HB P&amp;L'!$A40,'HB TB'!D:D)</f>
        <v/>
      </c>
      <c r="Q40" s="11">
        <f>SUMIF('HB TB'!$R:$R,'HB P&amp;L'!$A40,'HB TB'!E:E)</f>
        <v/>
      </c>
      <c r="R40" s="11">
        <f>SUMIF('HB TB'!$R:$R,'HB P&amp;L'!$A40,'HB TB'!F:F)</f>
        <v/>
      </c>
      <c r="S40" s="11">
        <f>SUMIF('HB TB'!$R:$R,'HB P&amp;L'!$A40,'HB TB'!G:G)</f>
        <v/>
      </c>
      <c r="T40" s="11">
        <f>SUMIF('HB TB'!$R:$R,'HB P&amp;L'!$A40,'HB TB'!H:H)</f>
        <v/>
      </c>
      <c r="U40" s="11">
        <f>SUMIF('HB TB'!$R:$R,'HB P&amp;L'!$A40,'HB TB'!I:I)</f>
        <v/>
      </c>
      <c r="V40" s="51" t="n">
        <v>1107</v>
      </c>
      <c r="W40" s="51" t="n">
        <v>1107</v>
      </c>
      <c r="X40" s="51" t="n">
        <v>1107</v>
      </c>
      <c r="Y40" s="51" t="n">
        <v>1107</v>
      </c>
      <c r="Z40" s="51" t="n">
        <v>1107</v>
      </c>
      <c r="AA40" s="22">
        <f>SUM(O40:U40)</f>
        <v/>
      </c>
      <c r="AB40" s="22">
        <f>SUM(O40:Z40)</f>
        <v/>
      </c>
      <c r="AC40" s="51" t="n">
        <v>1107</v>
      </c>
      <c r="AD40" s="51" t="n">
        <v>1107</v>
      </c>
      <c r="AE40" s="51" t="n">
        <v>1107</v>
      </c>
      <c r="AF40" s="51" t="n">
        <v>1107</v>
      </c>
      <c r="AG40" s="51" t="n">
        <v>1107</v>
      </c>
      <c r="AH40" s="51" t="n">
        <v>1107</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335.27</v>
      </c>
      <c r="C41" s="64" t="n">
        <v>416.27</v>
      </c>
      <c r="D41" s="64" t="n">
        <v>437.9400000000001</v>
      </c>
      <c r="E41" s="64" t="n">
        <v>344.92</v>
      </c>
      <c r="F41" s="64" t="n">
        <v>406.1900000000001</v>
      </c>
      <c r="G41" s="64" t="n">
        <v>426.02</v>
      </c>
      <c r="H41" s="64" t="n">
        <v>372.62</v>
      </c>
      <c r="I41" s="64" t="n">
        <v>437.31</v>
      </c>
      <c r="J41" s="64" t="n">
        <v>655.72</v>
      </c>
      <c r="K41" s="64" t="n">
        <v>386.92</v>
      </c>
      <c r="L41" s="64" t="n">
        <v>388.32</v>
      </c>
      <c r="M41" s="64" t="n">
        <v>441.73</v>
      </c>
      <c r="N41" s="22">
        <f>SUM(B41:M41)</f>
        <v/>
      </c>
      <c r="O41" s="11">
        <f>SUMIF('HB TB'!$R:$R,'HB P&amp;L'!$A41,'HB TB'!C:C)</f>
        <v/>
      </c>
      <c r="P41" s="11">
        <f>SUMIF('HB TB'!$R:$R,'HB P&amp;L'!$A41,'HB TB'!D:D)</f>
        <v/>
      </c>
      <c r="Q41" s="11">
        <f>SUMIF('HB TB'!$R:$R,'HB P&amp;L'!$A41,'HB TB'!E:E)</f>
        <v/>
      </c>
      <c r="R41" s="11">
        <f>SUMIF('HB TB'!$R:$R,'HB P&amp;L'!$A41,'HB TB'!F:F)</f>
        <v/>
      </c>
      <c r="S41" s="11">
        <f>SUMIF('HB TB'!$R:$R,'HB P&amp;L'!$A41,'HB TB'!G:G)</f>
        <v/>
      </c>
      <c r="T41" s="11">
        <f>SUMIF('HB TB'!$R:$R,'HB P&amp;L'!$A41,'HB TB'!H:H)</f>
        <v/>
      </c>
      <c r="U41" s="11">
        <f>SUMIF('HB TB'!$R:$R,'HB P&amp;L'!$A41,'HB TB'!I:I)</f>
        <v/>
      </c>
      <c r="V41" s="51" t="n">
        <v>423</v>
      </c>
      <c r="W41" s="51" t="n">
        <v>423</v>
      </c>
      <c r="X41" s="51" t="n">
        <v>423</v>
      </c>
      <c r="Y41" s="51" t="n">
        <v>423</v>
      </c>
      <c r="Z41" s="51" t="n">
        <v>423</v>
      </c>
      <c r="AA41" s="22">
        <f>SUM(O41:U41)</f>
        <v/>
      </c>
      <c r="AB41" s="22">
        <f>SUM(O41:Z41)</f>
        <v/>
      </c>
      <c r="AC41" s="51" t="n">
        <v>423</v>
      </c>
      <c r="AD41" s="51" t="n">
        <v>423</v>
      </c>
      <c r="AE41" s="51" t="n">
        <v>423</v>
      </c>
      <c r="AF41" s="51" t="n">
        <v>423</v>
      </c>
      <c r="AG41" s="51" t="n">
        <v>423</v>
      </c>
      <c r="AH41" s="51" t="n">
        <v>423</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108.05</v>
      </c>
      <c r="C42" s="64" t="n">
        <v>44.34</v>
      </c>
      <c r="D42" s="64" t="n">
        <v>32.23</v>
      </c>
      <c r="E42" s="64" t="n">
        <v>12</v>
      </c>
      <c r="F42" s="64" t="n">
        <v>40.39</v>
      </c>
      <c r="G42" s="64" t="n">
        <v>34.34</v>
      </c>
      <c r="H42" s="64" t="n">
        <v>140.57</v>
      </c>
      <c r="I42" s="64" t="n">
        <v>47.51</v>
      </c>
      <c r="J42" s="64" t="n">
        <v>80.84999999999999</v>
      </c>
      <c r="K42" s="64" t="n">
        <v>63.14</v>
      </c>
      <c r="L42" s="64" t="n">
        <v>51.95</v>
      </c>
      <c r="M42" s="64" t="n">
        <v>154.14</v>
      </c>
      <c r="N42" s="22">
        <f>SUM(B42:M42)</f>
        <v/>
      </c>
      <c r="O42" s="11">
        <f>SUMIF('HB TB'!$R:$R,'HB P&amp;L'!$A42,'HB TB'!C:C)</f>
        <v/>
      </c>
      <c r="P42" s="11">
        <f>SUMIF('HB TB'!$R:$R,'HB P&amp;L'!$A42,'HB TB'!D:D)</f>
        <v/>
      </c>
      <c r="Q42" s="11">
        <f>SUMIF('HB TB'!$R:$R,'HB P&amp;L'!$A42,'HB TB'!E:E)</f>
        <v/>
      </c>
      <c r="R42" s="11">
        <f>SUMIF('HB TB'!$R:$R,'HB P&amp;L'!$A42,'HB TB'!F:F)</f>
        <v/>
      </c>
      <c r="S42" s="11">
        <f>SUMIF('HB TB'!$R:$R,'HB P&amp;L'!$A42,'HB TB'!G:G)</f>
        <v/>
      </c>
      <c r="T42" s="11">
        <f>SUMIF('HB TB'!$R:$R,'HB P&amp;L'!$A42,'HB TB'!H:H)</f>
        <v/>
      </c>
      <c r="U42" s="11">
        <f>SUMIF('HB TB'!$R:$R,'HB P&amp;L'!$A42,'HB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SUMIF('HB TB'!$R:$R,'HB P&amp;L'!$A43,'HB TB'!C:C)</f>
        <v/>
      </c>
      <c r="P43" s="11">
        <f>SUMIF('HB TB'!$R:$R,'HB P&amp;L'!$A43,'HB TB'!D:D)</f>
        <v/>
      </c>
      <c r="Q43" s="11">
        <f>SUMIF('HB TB'!$R:$R,'HB P&amp;L'!$A43,'HB TB'!E:E)</f>
        <v/>
      </c>
      <c r="R43" s="11">
        <f>SUMIF('HB TB'!$R:$R,'HB P&amp;L'!$A43,'HB TB'!F:F)</f>
        <v/>
      </c>
      <c r="S43" s="11">
        <f>SUMIF('HB TB'!$R:$R,'HB P&amp;L'!$A43,'HB TB'!G:G)</f>
        <v/>
      </c>
      <c r="T43" s="11">
        <f>SUMIF('HB TB'!$R:$R,'HB P&amp;L'!$A43,'HB TB'!H:H)</f>
        <v/>
      </c>
      <c r="U43" s="11">
        <f>SUMIF('HB TB'!$R:$R,'HB P&amp;L'!$A43,'HB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SUMIF('HB TB'!$R:$R,'HB P&amp;L'!$A44,'HB TB'!C:C)</f>
        <v/>
      </c>
      <c r="P44" s="11">
        <f>SUMIF('HB TB'!$R:$R,'HB P&amp;L'!$A44,'HB TB'!D:D)</f>
        <v/>
      </c>
      <c r="Q44" s="11">
        <f>SUMIF('HB TB'!$R:$R,'HB P&amp;L'!$A44,'HB TB'!E:E)</f>
        <v/>
      </c>
      <c r="R44" s="11">
        <f>SUMIF('HB TB'!$R:$R,'HB P&amp;L'!$A44,'HB TB'!F:F)</f>
        <v/>
      </c>
      <c r="S44" s="11">
        <f>SUMIF('HB TB'!$R:$R,'HB P&amp;L'!$A44,'HB TB'!G:G)</f>
        <v/>
      </c>
      <c r="T44" s="11">
        <f>SUMIF('HB TB'!$R:$R,'HB P&amp;L'!$A44,'HB TB'!H:H)</f>
        <v/>
      </c>
      <c r="U44" s="11">
        <f>SUMIF('HB TB'!$R:$R,'HB P&amp;L'!$A44,'HB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220</v>
      </c>
      <c r="G45" s="64" t="n">
        <v>45</v>
      </c>
      <c r="H45" s="64" t="n">
        <v>0</v>
      </c>
      <c r="I45" s="64" t="n">
        <v>90</v>
      </c>
      <c r="J45" s="64" t="n">
        <v>0</v>
      </c>
      <c r="K45" s="64" t="n">
        <v>137.5</v>
      </c>
      <c r="L45" s="64" t="n">
        <v>137.5</v>
      </c>
      <c r="M45" s="64" t="n">
        <v>137.5</v>
      </c>
      <c r="N45" s="22">
        <f>SUM(B45:M45)</f>
        <v/>
      </c>
      <c r="O45" s="11">
        <f>SUMIF('HB TB'!$R:$R,'HB P&amp;L'!$A45,'HB TB'!C:C)</f>
        <v/>
      </c>
      <c r="P45" s="11">
        <f>SUMIF('HB TB'!$R:$R,'HB P&amp;L'!$A45,'HB TB'!D:D)</f>
        <v/>
      </c>
      <c r="Q45" s="11">
        <f>SUMIF('HB TB'!$R:$R,'HB P&amp;L'!$A45,'HB TB'!E:E)</f>
        <v/>
      </c>
      <c r="R45" s="11">
        <f>SUMIF('HB TB'!$R:$R,'HB P&amp;L'!$A45,'HB TB'!F:F)</f>
        <v/>
      </c>
      <c r="S45" s="11">
        <f>SUMIF('HB TB'!$R:$R,'HB P&amp;L'!$A45,'HB TB'!G:G)</f>
        <v/>
      </c>
      <c r="T45" s="11">
        <f>SUMIF('HB TB'!$R:$R,'HB P&amp;L'!$A45,'HB TB'!H:H)</f>
        <v/>
      </c>
      <c r="U45" s="11">
        <f>SUMIF('HB TB'!$R:$R,'HB P&amp;L'!$A45,'HB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SUMIF('HB TB'!$R:$R,'HB P&amp;L'!$A46,'HB TB'!C:C)</f>
        <v/>
      </c>
      <c r="P46" s="11">
        <f>SUMIF('HB TB'!$R:$R,'HB P&amp;L'!$A46,'HB TB'!D:D)</f>
        <v/>
      </c>
      <c r="Q46" s="11">
        <f>SUMIF('HB TB'!$R:$R,'HB P&amp;L'!$A46,'HB TB'!E:E)</f>
        <v/>
      </c>
      <c r="R46" s="11">
        <f>SUMIF('HB TB'!$R:$R,'HB P&amp;L'!$A46,'HB TB'!F:F)</f>
        <v/>
      </c>
      <c r="S46" s="11">
        <f>SUMIF('HB TB'!$R:$R,'HB P&amp;L'!$A46,'HB TB'!G:G)</f>
        <v/>
      </c>
      <c r="T46" s="11">
        <f>SUMIF('HB TB'!$R:$R,'HB P&amp;L'!$A46,'HB TB'!H:H)</f>
        <v/>
      </c>
      <c r="U46" s="11">
        <f>SUMIF('HB TB'!$R:$R,'HB P&amp;L'!$A46,'HB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10288.58</v>
      </c>
      <c r="C47" s="65" t="n">
        <v>14710.45</v>
      </c>
      <c r="D47" s="65" t="n">
        <v>10491.25</v>
      </c>
      <c r="E47" s="65" t="n">
        <v>10163.31</v>
      </c>
      <c r="F47" s="65" t="n">
        <v>10652.17</v>
      </c>
      <c r="G47" s="65" t="n">
        <v>10623.23</v>
      </c>
      <c r="H47" s="65" t="n">
        <v>10646.53</v>
      </c>
      <c r="I47" s="65" t="n">
        <v>10345.72</v>
      </c>
      <c r="J47" s="65" t="n">
        <v>10542.71</v>
      </c>
      <c r="K47" s="65" t="n">
        <v>10799.83</v>
      </c>
      <c r="L47" s="65" t="n">
        <v>10378.26</v>
      </c>
      <c r="M47" s="65" t="n">
        <v>10543.52</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41438.43</v>
      </c>
      <c r="C48" s="62" t="n">
        <v>47515.7</v>
      </c>
      <c r="D48" s="62" t="n">
        <v>43020.55</v>
      </c>
      <c r="E48" s="62" t="n">
        <v>46050.02</v>
      </c>
      <c r="F48" s="62" t="n">
        <v>48701.37</v>
      </c>
      <c r="G48" s="62" t="n">
        <v>50955.69</v>
      </c>
      <c r="H48" s="62" t="n">
        <v>50256.50999999999</v>
      </c>
      <c r="I48" s="62" t="n">
        <v>47419.56</v>
      </c>
      <c r="J48" s="62" t="n">
        <v>47312.21</v>
      </c>
      <c r="K48" s="62" t="n">
        <v>41509.03999999999</v>
      </c>
      <c r="L48" s="62" t="n">
        <v>41165.17</v>
      </c>
      <c r="M48" s="62" t="n">
        <v>43747.36</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20065.54</v>
      </c>
      <c r="C50" s="18" t="n">
        <v>12130.06</v>
      </c>
      <c r="D50" s="18" t="n">
        <v>23881.11</v>
      </c>
      <c r="E50" s="18" t="n">
        <v>22056.98</v>
      </c>
      <c r="F50" s="18" t="n">
        <v>14041.95</v>
      </c>
      <c r="G50" s="18" t="n">
        <v>11902.15</v>
      </c>
      <c r="H50" s="18" t="n">
        <v>47127.88</v>
      </c>
      <c r="I50" s="18" t="n">
        <v>6130.860000000001</v>
      </c>
      <c r="J50" s="18" t="n">
        <v>3674.260000000002</v>
      </c>
      <c r="K50" s="18" t="n">
        <v>8665.200000000004</v>
      </c>
      <c r="L50" s="18" t="n">
        <v>24390.98</v>
      </c>
      <c r="M50" s="18" t="n">
        <v>34788.12000000001</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SUMIF('HB TB'!$R:$R,'HB P&amp;L'!$A53,'HB TB'!C:C)</f>
        <v/>
      </c>
      <c r="P53" s="11">
        <f>SUMIF('HB TB'!$R:$R,'HB P&amp;L'!$A53,'HB TB'!D:D)</f>
        <v/>
      </c>
      <c r="Q53" s="11">
        <f>SUMIF('HB TB'!$R:$R,'HB P&amp;L'!$A53,'HB TB'!E:E)</f>
        <v/>
      </c>
      <c r="R53" s="11">
        <f>SUMIF('HB TB'!$R:$R,'HB P&amp;L'!$A53,'HB TB'!F:F)</f>
        <v/>
      </c>
      <c r="S53" s="11">
        <f>SUMIF('HB TB'!$R:$R,'HB P&amp;L'!$A53,'HB TB'!G:G)</f>
        <v/>
      </c>
      <c r="T53" s="11">
        <f>SUMIF('HB TB'!$R:$R,'HB P&amp;L'!$A53,'HB TB'!H:H)</f>
        <v/>
      </c>
      <c r="U53" s="11">
        <f>SUMIF('HB TB'!$R:$R,'HB P&amp;L'!$A53,'HB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SUMIF('HB TB'!$R:$R,'HB P&amp;L'!$A54,'HB TB'!C:C)</f>
        <v/>
      </c>
      <c r="P54" s="11">
        <f>SUMIF('HB TB'!$R:$R,'HB P&amp;L'!$A54,'HB TB'!D:D)</f>
        <v/>
      </c>
      <c r="Q54" s="11">
        <f>SUMIF('HB TB'!$R:$R,'HB P&amp;L'!$A54,'HB TB'!E:E)</f>
        <v/>
      </c>
      <c r="R54" s="11">
        <f>SUMIF('HB TB'!$R:$R,'HB P&amp;L'!$A54,'HB TB'!F:F)</f>
        <v/>
      </c>
      <c r="S54" s="11">
        <f>SUMIF('HB TB'!$R:$R,'HB P&amp;L'!$A54,'HB TB'!G:G)</f>
        <v/>
      </c>
      <c r="T54" s="11">
        <f>SUMIF('HB TB'!$R:$R,'HB P&amp;L'!$A54,'HB TB'!H:H)</f>
        <v/>
      </c>
      <c r="U54" s="11">
        <f>SUMIF('HB TB'!$R:$R,'HB P&amp;L'!$A54,'HB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SUMIF('HB TB'!$R:$R,'HB P&amp;L'!$A55,'HB TB'!C:C)</f>
        <v/>
      </c>
      <c r="P55" s="11">
        <f>SUMIF('HB TB'!$R:$R,'HB P&amp;L'!$A55,'HB TB'!D:D)</f>
        <v/>
      </c>
      <c r="Q55" s="11">
        <f>SUMIF('HB TB'!$R:$R,'HB P&amp;L'!$A55,'HB TB'!E:E)</f>
        <v/>
      </c>
      <c r="R55" s="11">
        <f>SUMIF('HB TB'!$R:$R,'HB P&amp;L'!$A55,'HB TB'!F:F)</f>
        <v/>
      </c>
      <c r="S55" s="11">
        <f>SUMIF('HB TB'!$R:$R,'HB P&amp;L'!$A55,'HB TB'!G:G)</f>
        <v/>
      </c>
      <c r="T55" s="11">
        <f>SUMIF('HB TB'!$R:$R,'HB P&amp;L'!$A55,'HB TB'!H:H)</f>
        <v/>
      </c>
      <c r="U55" s="11">
        <f>SUMIF('HB TB'!$R:$R,'HB P&amp;L'!$A55,'HB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SUMIF('HB TB'!$R:$R,'HB P&amp;L'!$A56,'HB TB'!C:C)</f>
        <v/>
      </c>
      <c r="P56" s="11">
        <f>SUMIF('HB TB'!$R:$R,'HB P&amp;L'!$A56,'HB TB'!D:D)</f>
        <v/>
      </c>
      <c r="Q56" s="11">
        <f>SUMIF('HB TB'!$R:$R,'HB P&amp;L'!$A56,'HB TB'!E:E)</f>
        <v/>
      </c>
      <c r="R56" s="11">
        <f>SUMIF('HB TB'!$R:$R,'HB P&amp;L'!$A56,'HB TB'!F:F)</f>
        <v/>
      </c>
      <c r="S56" s="11">
        <f>SUMIF('HB TB'!$R:$R,'HB P&amp;L'!$A56,'HB TB'!G:G)</f>
        <v/>
      </c>
      <c r="T56" s="11">
        <f>SUMIF('HB TB'!$R:$R,'HB P&amp;L'!$A56,'HB TB'!H:H)</f>
        <v/>
      </c>
      <c r="U56" s="11">
        <f>SUMIF('HB TB'!$R:$R,'HB P&amp;L'!$A56,'HB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160.38</v>
      </c>
      <c r="N57" s="22">
        <f>SUM(B57:M57)</f>
        <v/>
      </c>
      <c r="O57" s="11">
        <f>SUMIF('HB TB'!$R:$R,'HB P&amp;L'!$A57,'HB TB'!C:C)</f>
        <v/>
      </c>
      <c r="P57" s="11">
        <f>SUMIF('HB TB'!$R:$R,'HB P&amp;L'!$A57,'HB TB'!D:D)</f>
        <v/>
      </c>
      <c r="Q57" s="11">
        <f>SUMIF('HB TB'!$R:$R,'HB P&amp;L'!$A57,'HB TB'!E:E)</f>
        <v/>
      </c>
      <c r="R57" s="11">
        <f>SUMIF('HB TB'!$R:$R,'HB P&amp;L'!$A57,'HB TB'!F:F)</f>
        <v/>
      </c>
      <c r="S57" s="11">
        <f>SUMIF('HB TB'!$R:$R,'HB P&amp;L'!$A57,'HB TB'!G:G)</f>
        <v/>
      </c>
      <c r="T57" s="11">
        <f>SUMIF('HB TB'!$R:$R,'HB P&amp;L'!$A57,'HB TB'!H:H)</f>
        <v/>
      </c>
      <c r="U57" s="11">
        <f>SUMIF('HB TB'!$R:$R,'HB P&amp;L'!$A57,'HB TB'!I:I)</f>
        <v/>
      </c>
      <c r="V57" s="51" t="n"/>
      <c r="W57" s="51" t="n"/>
      <c r="X57" s="51" t="n"/>
      <c r="Y57" s="51" t="n"/>
      <c r="Z57" s="51">
        <f>30*10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SUMIF('HB TB'!$R:$R,'HB P&amp;L'!$A58,'HB TB'!C:C)</f>
        <v/>
      </c>
      <c r="P58" s="11">
        <f>SUMIF('HB TB'!$R:$R,'HB P&amp;L'!$A58,'HB TB'!D:D)</f>
        <v/>
      </c>
      <c r="Q58" s="11">
        <f>SUMIF('HB TB'!$R:$R,'HB P&amp;L'!$A58,'HB TB'!E:E)</f>
        <v/>
      </c>
      <c r="R58" s="11">
        <f>SUMIF('HB TB'!$R:$R,'HB P&amp;L'!$A58,'HB TB'!F:F)</f>
        <v/>
      </c>
      <c r="S58" s="11">
        <f>SUMIF('HB TB'!$R:$R,'HB P&amp;L'!$A58,'HB TB'!G:G)</f>
        <v/>
      </c>
      <c r="T58" s="11">
        <f>SUMIF('HB TB'!$R:$R,'HB P&amp;L'!$A58,'HB TB'!H:H)</f>
        <v/>
      </c>
      <c r="U58" s="11">
        <f>SUMIF('HB TB'!$R:$R,'HB P&amp;L'!$A58,'HB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SUMIF('HB TB'!$R:$R,'HB P&amp;L'!$A59,'HB TB'!C:C)</f>
        <v/>
      </c>
      <c r="P59" s="11">
        <f>SUMIF('HB TB'!$R:$R,'HB P&amp;L'!$A59,'HB TB'!D:D)</f>
        <v/>
      </c>
      <c r="Q59" s="11">
        <f>SUMIF('HB TB'!$R:$R,'HB P&amp;L'!$A59,'HB TB'!E:E)</f>
        <v/>
      </c>
      <c r="R59" s="11">
        <f>SUMIF('HB TB'!$R:$R,'HB P&amp;L'!$A59,'HB TB'!F:F)</f>
        <v/>
      </c>
      <c r="S59" s="11">
        <f>SUMIF('HB TB'!$R:$R,'HB P&amp;L'!$A59,'HB TB'!G:G)</f>
        <v/>
      </c>
      <c r="T59" s="11">
        <f>SUMIF('HB TB'!$R:$R,'HB P&amp;L'!$A59,'HB TB'!H:H)</f>
        <v/>
      </c>
      <c r="U59" s="11">
        <f>SUMIF('HB TB'!$R:$R,'HB P&amp;L'!$A59,'HB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v>
      </c>
      <c r="C60" s="64" t="n">
        <v>4.8</v>
      </c>
      <c r="D60" s="64" t="n">
        <v>5.4</v>
      </c>
      <c r="E60" s="64" t="n">
        <v>5.399999999999999</v>
      </c>
      <c r="F60" s="64" t="n">
        <v>6</v>
      </c>
      <c r="G60" s="64" t="n">
        <v>4.2</v>
      </c>
      <c r="H60" s="64" t="n">
        <v>6.600000000000001</v>
      </c>
      <c r="I60" s="64" t="n">
        <v>3</v>
      </c>
      <c r="J60" s="64" t="n">
        <v>2.4</v>
      </c>
      <c r="K60" s="64" t="n">
        <v>70</v>
      </c>
      <c r="L60" s="64" t="n">
        <v>1.8</v>
      </c>
      <c r="M60" s="64" t="n">
        <v>3</v>
      </c>
      <c r="N60" s="22">
        <f>SUM(B60:M60)</f>
        <v/>
      </c>
      <c r="O60" s="11">
        <f>SUMIF('HB TB'!$R:$R,'HB P&amp;L'!$A60,'HB TB'!C:C)</f>
        <v/>
      </c>
      <c r="P60" s="11">
        <f>SUMIF('HB TB'!$R:$R,'HB P&amp;L'!$A60,'HB TB'!D:D)</f>
        <v/>
      </c>
      <c r="Q60" s="11">
        <f>SUMIF('HB TB'!$R:$R,'HB P&amp;L'!$A60,'HB TB'!E:E)</f>
        <v/>
      </c>
      <c r="R60" s="11">
        <f>SUMIF('HB TB'!$R:$R,'HB P&amp;L'!$A60,'HB TB'!F:F)</f>
        <v/>
      </c>
      <c r="S60" s="11">
        <f>SUMIF('HB TB'!$R:$R,'HB P&amp;L'!$A60,'HB TB'!G:G)</f>
        <v/>
      </c>
      <c r="T60" s="11">
        <f>SUMIF('HB TB'!$R:$R,'HB P&amp;L'!$A60,'HB TB'!H:H)</f>
        <v/>
      </c>
      <c r="U60" s="11">
        <f>SUMIF('HB TB'!$R:$R,'HB P&amp;L'!$A60,'HB TB'!I:I)</f>
        <v/>
      </c>
      <c r="V60" s="51" t="n">
        <v>5</v>
      </c>
      <c r="W60" s="51" t="n">
        <v>5</v>
      </c>
      <c r="X60" s="51" t="n">
        <v>5</v>
      </c>
      <c r="Y60" s="51" t="n">
        <v>5</v>
      </c>
      <c r="Z60" s="51" t="n">
        <v>5</v>
      </c>
      <c r="AA60" s="22">
        <f>SUM(O60:U60)</f>
        <v/>
      </c>
      <c r="AB60" s="22">
        <f>SUM(O60:Z60)</f>
        <v/>
      </c>
      <c r="AC60" s="51" t="n">
        <v>5</v>
      </c>
      <c r="AD60" s="51" t="n">
        <v>5</v>
      </c>
      <c r="AE60" s="51" t="n">
        <v>5</v>
      </c>
      <c r="AF60" s="51" t="n">
        <v>5</v>
      </c>
      <c r="AG60" s="51" t="n">
        <v>5</v>
      </c>
      <c r="AH60" s="51" t="n">
        <v>5</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3.98</v>
      </c>
      <c r="D61" s="64" t="n">
        <v>29.96</v>
      </c>
      <c r="E61" s="64" t="n">
        <v>11.95</v>
      </c>
      <c r="F61" s="64" t="n">
        <v>14.88</v>
      </c>
      <c r="G61" s="64" t="n">
        <v>60.69</v>
      </c>
      <c r="H61" s="64" t="n">
        <v>102.51</v>
      </c>
      <c r="I61" s="64" t="n">
        <v>0</v>
      </c>
      <c r="J61" s="64" t="n">
        <v>0</v>
      </c>
      <c r="K61" s="64" t="n">
        <v>15.26</v>
      </c>
      <c r="L61" s="64" t="n">
        <v>12.12</v>
      </c>
      <c r="M61" s="64" t="n">
        <v>54</v>
      </c>
      <c r="N61" s="22">
        <f>SUM(B61:M61)</f>
        <v/>
      </c>
      <c r="O61" s="11">
        <f>SUMIF('HB TB'!$R:$R,'HB P&amp;L'!$A61,'HB TB'!C:C)</f>
        <v/>
      </c>
      <c r="P61" s="11">
        <f>SUMIF('HB TB'!$R:$R,'HB P&amp;L'!$A61,'HB TB'!D:D)</f>
        <v/>
      </c>
      <c r="Q61" s="11">
        <f>SUMIF('HB TB'!$R:$R,'HB P&amp;L'!$A61,'HB TB'!E:E)</f>
        <v/>
      </c>
      <c r="R61" s="11">
        <f>SUMIF('HB TB'!$R:$R,'HB P&amp;L'!$A61,'HB TB'!F:F)</f>
        <v/>
      </c>
      <c r="S61" s="11">
        <f>SUMIF('HB TB'!$R:$R,'HB P&amp;L'!$A61,'HB TB'!G:G)</f>
        <v/>
      </c>
      <c r="T61" s="11">
        <f>SUMIF('HB TB'!$R:$R,'HB P&amp;L'!$A61,'HB TB'!H:H)</f>
        <v/>
      </c>
      <c r="U61" s="11">
        <f>SUMIF('HB TB'!$R:$R,'HB P&amp;L'!$A61,'HB TB'!I:I)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18</v>
      </c>
      <c r="C62" s="64" t="n">
        <v>0</v>
      </c>
      <c r="D62" s="64" t="n">
        <v>80</v>
      </c>
      <c r="E62" s="64" t="n">
        <v>110</v>
      </c>
      <c r="F62" s="64" t="n">
        <v>330</v>
      </c>
      <c r="G62" s="64" t="n">
        <v>250</v>
      </c>
      <c r="H62" s="64" t="n">
        <v>0</v>
      </c>
      <c r="I62" s="64" t="n">
        <v>180</v>
      </c>
      <c r="J62" s="64" t="n">
        <v>70</v>
      </c>
      <c r="K62" s="64" t="n">
        <v>0</v>
      </c>
      <c r="L62" s="64" t="n">
        <v>40</v>
      </c>
      <c r="M62" s="64" t="n">
        <v>0</v>
      </c>
      <c r="N62" s="22">
        <f>SUM(B62:M62)</f>
        <v/>
      </c>
      <c r="O62" s="11">
        <f>SUMIF('HB TB'!$R:$R,'HB P&amp;L'!$A62,'HB TB'!C:C)</f>
        <v/>
      </c>
      <c r="P62" s="11">
        <f>SUMIF('HB TB'!$R:$R,'HB P&amp;L'!$A62,'HB TB'!D:D)</f>
        <v/>
      </c>
      <c r="Q62" s="11">
        <f>SUMIF('HB TB'!$R:$R,'HB P&amp;L'!$A62,'HB TB'!E:E)</f>
        <v/>
      </c>
      <c r="R62" s="11">
        <f>SUMIF('HB TB'!$R:$R,'HB P&amp;L'!$A62,'HB TB'!F:F)</f>
        <v/>
      </c>
      <c r="S62" s="11">
        <f>SUMIF('HB TB'!$R:$R,'HB P&amp;L'!$A62,'HB TB'!G:G)</f>
        <v/>
      </c>
      <c r="T62" s="11">
        <f>SUMIF('HB TB'!$R:$R,'HB P&amp;L'!$A62,'HB TB'!H:H)</f>
        <v/>
      </c>
      <c r="U62" s="11">
        <f>SUMIF('HB TB'!$R:$R,'HB P&amp;L'!$A62,'HB TB'!I:I)</f>
        <v/>
      </c>
      <c r="V62" s="51" t="n">
        <v>100</v>
      </c>
      <c r="W62" s="51" t="n">
        <v>100</v>
      </c>
      <c r="X62" s="51" t="n">
        <v>100</v>
      </c>
      <c r="Y62" s="51" t="n">
        <v>100</v>
      </c>
      <c r="Z62" s="51" t="n">
        <v>100</v>
      </c>
      <c r="AA62" s="22">
        <f>SUM(O62:U62)</f>
        <v/>
      </c>
      <c r="AB62" s="22">
        <f>SUM(O62:Z62)</f>
        <v/>
      </c>
      <c r="AC62" s="51" t="n">
        <v>100</v>
      </c>
      <c r="AD62" s="51" t="n">
        <v>100</v>
      </c>
      <c r="AE62" s="51" t="n">
        <v>100</v>
      </c>
      <c r="AF62" s="51" t="n">
        <v>100</v>
      </c>
      <c r="AG62" s="51" t="n">
        <v>100</v>
      </c>
      <c r="AH62" s="51" t="n">
        <v>100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SUMIF('HB TB'!$R:$R,'HB P&amp;L'!$A63,'HB TB'!C:C)</f>
        <v/>
      </c>
      <c r="P63" s="11">
        <f>SUMIF('HB TB'!$R:$R,'HB P&amp;L'!$A63,'HB TB'!D:D)</f>
        <v/>
      </c>
      <c r="Q63" s="11">
        <f>SUMIF('HB TB'!$R:$R,'HB P&amp;L'!$A63,'HB TB'!E:E)</f>
        <v/>
      </c>
      <c r="R63" s="11">
        <f>SUMIF('HB TB'!$R:$R,'HB P&amp;L'!$A63,'HB TB'!F:F)</f>
        <v/>
      </c>
      <c r="S63" s="11">
        <f>SUMIF('HB TB'!$R:$R,'HB P&amp;L'!$A63,'HB TB'!G:G)</f>
        <v/>
      </c>
      <c r="T63" s="11">
        <f>SUMIF('HB TB'!$R:$R,'HB P&amp;L'!$A63,'HB TB'!H:H)</f>
        <v/>
      </c>
      <c r="U63" s="11">
        <f>SUMIF('HB TB'!$R:$R,'HB P&amp;L'!$A63,'HB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SUMIF('HB TB'!$R:$R,'HB P&amp;L'!$A64,'HB TB'!C:C)</f>
        <v/>
      </c>
      <c r="P64" s="11">
        <f>SUMIF('HB TB'!$R:$R,'HB P&amp;L'!$A64,'HB TB'!D:D)</f>
        <v/>
      </c>
      <c r="Q64" s="11">
        <f>SUMIF('HB TB'!$R:$R,'HB P&amp;L'!$A64,'HB TB'!E:E)</f>
        <v/>
      </c>
      <c r="R64" s="11">
        <f>SUMIF('HB TB'!$R:$R,'HB P&amp;L'!$A64,'HB TB'!F:F)</f>
        <v/>
      </c>
      <c r="S64" s="11">
        <f>SUMIF('HB TB'!$R:$R,'HB P&amp;L'!$A64,'HB TB'!G:G)</f>
        <v/>
      </c>
      <c r="T64" s="11">
        <f>SUMIF('HB TB'!$R:$R,'HB P&amp;L'!$A64,'HB TB'!H:H)</f>
        <v/>
      </c>
      <c r="U64" s="11">
        <f>SUMIF('HB TB'!$R:$R,'HB P&amp;L'!$A64,'HB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SUMIF('HB TB'!$R:$R,'HB P&amp;L'!$A65,'HB TB'!C:C)</f>
        <v/>
      </c>
      <c r="P65" s="11">
        <f>SUMIF('HB TB'!$R:$R,'HB P&amp;L'!$A65,'HB TB'!D:D)</f>
        <v/>
      </c>
      <c r="Q65" s="11">
        <f>SUMIF('HB TB'!$R:$R,'HB P&amp;L'!$A65,'HB TB'!E:E)</f>
        <v/>
      </c>
      <c r="R65" s="11">
        <f>SUMIF('HB TB'!$R:$R,'HB P&amp;L'!$A65,'HB TB'!F:F)</f>
        <v/>
      </c>
      <c r="S65" s="11">
        <f>SUMIF('HB TB'!$R:$R,'HB P&amp;L'!$A65,'HB TB'!G:G)</f>
        <v/>
      </c>
      <c r="T65" s="11">
        <f>SUMIF('HB TB'!$R:$R,'HB P&amp;L'!$A65,'HB TB'!H:H)</f>
        <v/>
      </c>
      <c r="U65" s="11">
        <f>SUMIF('HB TB'!$R:$R,'HB P&amp;L'!$A65,'HB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SUMIF('HB TB'!$R:$R,'HB P&amp;L'!$A66,'HB TB'!C:C)</f>
        <v/>
      </c>
      <c r="P66" s="11">
        <f>SUMIF('HB TB'!$R:$R,'HB P&amp;L'!$A66,'HB TB'!D:D)</f>
        <v/>
      </c>
      <c r="Q66" s="11">
        <f>SUMIF('HB TB'!$R:$R,'HB P&amp;L'!$A66,'HB TB'!E:E)</f>
        <v/>
      </c>
      <c r="R66" s="11">
        <f>SUMIF('HB TB'!$R:$R,'HB P&amp;L'!$A66,'HB TB'!F:F)</f>
        <v/>
      </c>
      <c r="S66" s="11">
        <f>SUMIF('HB TB'!$R:$R,'HB P&amp;L'!$A66,'HB TB'!G:G)</f>
        <v/>
      </c>
      <c r="T66" s="11">
        <f>SUMIF('HB TB'!$R:$R,'HB P&amp;L'!$A66,'HB TB'!H:H)</f>
        <v/>
      </c>
      <c r="U66" s="11">
        <f>SUMIF('HB TB'!$R:$R,'HB P&amp;L'!$A66,'HB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SUMIF('HB TB'!$R:$R,'HB P&amp;L'!$A67,'HB TB'!C:C)</f>
        <v/>
      </c>
      <c r="P67" s="11">
        <f>SUMIF('HB TB'!$R:$R,'HB P&amp;L'!$A67,'HB TB'!D:D)</f>
        <v/>
      </c>
      <c r="Q67" s="11">
        <f>SUMIF('HB TB'!$R:$R,'HB P&amp;L'!$A67,'HB TB'!E:E)</f>
        <v/>
      </c>
      <c r="R67" s="11">
        <f>SUMIF('HB TB'!$R:$R,'HB P&amp;L'!$A67,'HB TB'!F:F)</f>
        <v/>
      </c>
      <c r="S67" s="11">
        <f>SUMIF('HB TB'!$R:$R,'HB P&amp;L'!$A67,'HB TB'!G:G)</f>
        <v/>
      </c>
      <c r="T67" s="11">
        <f>SUMIF('HB TB'!$R:$R,'HB P&amp;L'!$A67,'HB TB'!H:H)</f>
        <v/>
      </c>
      <c r="U67" s="11">
        <f>SUMIF('HB TB'!$R:$R,'HB P&amp;L'!$A67,'HB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SUMIF('HB TB'!$R:$R,'HB P&amp;L'!$A68,'HB TB'!C:C)</f>
        <v/>
      </c>
      <c r="P68" s="11">
        <f>SUMIF('HB TB'!$R:$R,'HB P&amp;L'!$A68,'HB TB'!D:D)</f>
        <v/>
      </c>
      <c r="Q68" s="11">
        <f>SUMIF('HB TB'!$R:$R,'HB P&amp;L'!$A68,'HB TB'!E:E)</f>
        <v/>
      </c>
      <c r="R68" s="11">
        <f>SUMIF('HB TB'!$R:$R,'HB P&amp;L'!$A68,'HB TB'!F:F)</f>
        <v/>
      </c>
      <c r="S68" s="11">
        <f>SUMIF('HB TB'!$R:$R,'HB P&amp;L'!$A68,'HB TB'!G:G)</f>
        <v/>
      </c>
      <c r="T68" s="11">
        <f>SUMIF('HB TB'!$R:$R,'HB P&amp;L'!$A68,'HB TB'!H:H)</f>
        <v/>
      </c>
      <c r="U68" s="11">
        <f>SUMIF('HB TB'!$R:$R,'HB P&amp;L'!$A68,'HB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225.38</v>
      </c>
      <c r="C69" s="65" t="n">
        <v>210.16</v>
      </c>
      <c r="D69" s="65" t="n">
        <v>316.74</v>
      </c>
      <c r="E69" s="65" t="n">
        <v>328.73</v>
      </c>
      <c r="F69" s="65" t="n">
        <v>552.26</v>
      </c>
      <c r="G69" s="65" t="n">
        <v>516.27</v>
      </c>
      <c r="H69" s="65" t="n">
        <v>310.49</v>
      </c>
      <c r="I69" s="65" t="n">
        <v>384.38</v>
      </c>
      <c r="J69" s="65" t="n">
        <v>273.78</v>
      </c>
      <c r="K69" s="65" t="n">
        <v>300.06</v>
      </c>
      <c r="L69" s="65" t="n">
        <v>268.72</v>
      </c>
      <c r="M69" s="65" t="n">
        <v>432.18</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19840.16</v>
      </c>
      <c r="C70" s="18" t="n">
        <v>11919.90000000001</v>
      </c>
      <c r="D70" s="18" t="n">
        <v>23564.37</v>
      </c>
      <c r="E70" s="18" t="n">
        <v>21728.25</v>
      </c>
      <c r="F70" s="18" t="n">
        <v>13489.69</v>
      </c>
      <c r="G70" s="18" t="n">
        <v>11385.88</v>
      </c>
      <c r="H70" s="18" t="n">
        <v>46817.39000000001</v>
      </c>
      <c r="I70" s="18" t="n">
        <v>5746.48</v>
      </c>
      <c r="J70" s="18" t="n">
        <v>3400.480000000002</v>
      </c>
      <c r="K70" s="18" t="n">
        <v>8365.140000000005</v>
      </c>
      <c r="L70" s="18" t="n">
        <v>24122.25999999999</v>
      </c>
      <c r="M70" s="18" t="n">
        <v>34355.94000000001</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A72" s="4">
        <f>SUM(O72:T72)</f>
        <v/>
      </c>
      <c r="AB72" s="35" t="n"/>
    </row>
    <row r="73">
      <c r="A73" s="4" t="inlineStr">
        <is>
          <t>Memo</t>
        </is>
      </c>
      <c r="AA73" s="4">
        <f>SUM(O73:T73)</f>
        <v/>
      </c>
      <c r="AB73" s="35" t="n"/>
      <c r="AJ73" s="332" t="inlineStr">
        <is>
          <t>Model assumptions 2027:</t>
        </is>
      </c>
    </row>
    <row r="74">
      <c r="A74" s="4" t="inlineStr">
        <is>
          <t>Direct - Sales</t>
        </is>
      </c>
      <c r="B74" s="4" t="n">
        <v>61503.97</v>
      </c>
      <c r="C74" s="4" t="n">
        <v>59645.76</v>
      </c>
      <c r="D74" s="4" t="n">
        <v>66901.66</v>
      </c>
      <c r="E74" s="4" t="n">
        <v>68107</v>
      </c>
      <c r="F74" s="4" t="n">
        <v>62743.32</v>
      </c>
      <c r="G74" s="4" t="n">
        <v>62857.84</v>
      </c>
      <c r="H74" s="4" t="n">
        <v>97384.39</v>
      </c>
      <c r="I74" s="4" t="n">
        <v>53550.42</v>
      </c>
      <c r="J74" s="4" t="n">
        <v>50986.47</v>
      </c>
      <c r="O74" s="4">
        <f>-SUMIF('HB TB'!$T:$T,'HB P&amp;L'!$A74,'HB TB'!C:C)</f>
        <v/>
      </c>
      <c r="P74" s="4">
        <f>-SUMIF('HB TB'!$T:$T,'HB P&amp;L'!$A74,'HB TB'!D:D)</f>
        <v/>
      </c>
      <c r="Q74" s="4">
        <f>-SUMIF('HB TB'!$T:$T,'HB P&amp;L'!$A74,'HB TB'!E:E)</f>
        <v/>
      </c>
      <c r="R74" s="4">
        <f>-SUMIF('HB TB'!$T:$T,'HB P&amp;L'!$A74,'HB TB'!F:F)</f>
        <v/>
      </c>
      <c r="S74" s="4">
        <f>-SUMIF('HB TB'!$T:$T,'HB P&amp;L'!$A74,'HB TB'!G:G)</f>
        <v/>
      </c>
      <c r="T74" s="4">
        <f>-SUMIF('HB TB'!$T:$T,'HB P&amp;L'!$A74,'HB TB'!H:H)</f>
        <v/>
      </c>
      <c r="U74" s="4">
        <f>-SUMIF('HB TB'!$T:$T,'HB P&amp;L'!$A74,'HB TB'!I:I)</f>
        <v/>
      </c>
      <c r="V74" s="4">
        <f>-SUMIF('HB TB'!$T:$T,'HB P&amp;L'!$A74,'HB TB'!J:J)</f>
        <v/>
      </c>
      <c r="W74" s="4">
        <f>-SUMIF('HB TB'!$T:$T,'HB P&amp;L'!$A74,'HB TB'!K:K)</f>
        <v/>
      </c>
      <c r="X74" s="4">
        <f>-SUMIF('HB TB'!$T:$T,'HB P&amp;L'!$A74,'HB TB'!L:L)</f>
        <v/>
      </c>
      <c r="Y74" s="4">
        <f>-SUMIF('HB TB'!$T:$T,'HB P&amp;L'!$A74,'HB TB'!M:M)</f>
        <v/>
      </c>
      <c r="Z74" s="4">
        <f>-SUMIF('HB TB'!$T:$T,'HB P&amp;L'!$A74,'HB TB'!N:N)</f>
        <v/>
      </c>
      <c r="AA74" s="4">
        <f>SUM(O74:T74)</f>
        <v/>
      </c>
      <c r="AJ74" t="inlineStr">
        <is>
          <t>Salary Uplift</t>
        </is>
      </c>
      <c r="AL74" s="446" t="n">
        <v>0.05</v>
      </c>
      <c r="AM74" s="331">
        <f>1+AL74</f>
        <v/>
      </c>
    </row>
    <row r="75">
      <c r="A75" s="14" t="inlineStr">
        <is>
          <t>Direct - Staff Cost</t>
        </is>
      </c>
      <c r="B75" s="61" t="n">
        <v>-27701.32</v>
      </c>
      <c r="C75" s="61" t="n">
        <v>-29467.69</v>
      </c>
      <c r="D75" s="61" t="n">
        <v>-30030</v>
      </c>
      <c r="E75" s="61" t="n">
        <v>-33446.57</v>
      </c>
      <c r="F75" s="61" t="n">
        <v>-35440.64</v>
      </c>
      <c r="G75" s="61" t="n">
        <v>-37369.00000000001</v>
      </c>
      <c r="H75" s="61" t="n">
        <v>-36795.89</v>
      </c>
      <c r="I75" s="61" t="n">
        <v>-34385.2</v>
      </c>
      <c r="J75" s="61" t="n">
        <v>-34246.48</v>
      </c>
      <c r="K75" s="61" t="n"/>
      <c r="L75" s="61" t="n"/>
      <c r="M75" s="61" t="n"/>
      <c r="O75" s="4">
        <f>-SUMIF('HB TB'!$T:$T,'HB P&amp;L'!$A75,'HB TB'!C:C)</f>
        <v/>
      </c>
      <c r="P75" s="4">
        <f>-SUMIF('HB TB'!$T:$T,'HB P&amp;L'!$A75,'HB TB'!D:D)</f>
        <v/>
      </c>
      <c r="Q75" s="4">
        <f>-SUMIF('HB TB'!$T:$T,'HB P&amp;L'!$A75,'HB TB'!E:E)</f>
        <v/>
      </c>
      <c r="R75" s="4">
        <f>-SUMIF('HB TB'!$T:$T,'HB P&amp;L'!$A75,'HB TB'!F:F)</f>
        <v/>
      </c>
      <c r="S75" s="4">
        <f>-SUMIF('HB TB'!$T:$T,'HB P&amp;L'!$A75,'HB TB'!G:G)</f>
        <v/>
      </c>
      <c r="T75" s="4">
        <f>-SUMIF('HB TB'!$T:$T,'HB P&amp;L'!$A75,'HB TB'!H:H)</f>
        <v/>
      </c>
      <c r="U75" s="4">
        <f>-SUMIF('HB TB'!$T:$T,'HB P&amp;L'!$A75,'HB TB'!I:I)</f>
        <v/>
      </c>
      <c r="V75" s="4">
        <f>-SUMIF('HB TB'!$T:$T,'HB P&amp;L'!$A75,'HB TB'!J:J)</f>
        <v/>
      </c>
      <c r="W75" s="4">
        <f>-SUMIF('HB TB'!$T:$T,'HB P&amp;L'!$A75,'HB TB'!K:K)</f>
        <v/>
      </c>
      <c r="X75" s="4">
        <f>-SUMIF('HB TB'!$T:$T,'HB P&amp;L'!$A75,'HB TB'!L:L)</f>
        <v/>
      </c>
      <c r="Y75" s="4">
        <f>-SUMIF('HB TB'!$T:$T,'HB P&amp;L'!$A75,'HB TB'!M:M)</f>
        <v/>
      </c>
      <c r="Z75" s="4">
        <f>-SUMIF('HB TB'!$T:$T,'HB P&amp;L'!$A75,'HB TB'!N:N)</f>
        <v/>
      </c>
      <c r="AA75" s="4">
        <f>SUM(O75:T75)</f>
        <v/>
      </c>
      <c r="AJ75" t="inlineStr">
        <is>
          <t>Fee uplift</t>
        </is>
      </c>
      <c r="AL75" s="446" t="n">
        <v>0.07000000000000001</v>
      </c>
      <c r="AM75" s="331">
        <f>AL75+1</f>
        <v/>
      </c>
    </row>
    <row r="76">
      <c r="A76" s="4" t="inlineStr">
        <is>
          <t>Direct - Childcare Cost</t>
        </is>
      </c>
      <c r="B76" s="61" t="n">
        <v>-3448.529999999999</v>
      </c>
      <c r="C76" s="61" t="n">
        <v>-3337.56</v>
      </c>
      <c r="D76" s="61" t="n">
        <v>-2499.3</v>
      </c>
      <c r="E76" s="61" t="n">
        <v>-2440.14</v>
      </c>
      <c r="F76" s="61" t="n">
        <v>-2608.559999999999</v>
      </c>
      <c r="G76" s="61" t="n">
        <v>-2963.46</v>
      </c>
      <c r="H76" s="61" t="n">
        <v>-2814.09</v>
      </c>
      <c r="I76" s="61" t="n">
        <v>-2688.64</v>
      </c>
      <c r="J76" s="61" t="n">
        <v>-2523.02</v>
      </c>
      <c r="K76" s="61" t="n"/>
      <c r="L76" s="61" t="n"/>
      <c r="M76" s="61" t="n"/>
      <c r="O76" s="4">
        <f>-SUMIF('HB TB'!$T:$T,'HB P&amp;L'!$A76,'HB TB'!C:C)</f>
        <v/>
      </c>
      <c r="P76" s="4">
        <f>-SUMIF('HB TB'!$T:$T,'HB P&amp;L'!$A76,'HB TB'!D:D)</f>
        <v/>
      </c>
      <c r="Q76" s="4">
        <f>-SUMIF('HB TB'!$T:$T,'HB P&amp;L'!$A76,'HB TB'!E:E)</f>
        <v/>
      </c>
      <c r="R76" s="4">
        <f>-SUMIF('HB TB'!$T:$T,'HB P&amp;L'!$A76,'HB TB'!F:F)</f>
        <v/>
      </c>
      <c r="S76" s="4">
        <f>-SUMIF('HB TB'!$T:$T,'HB P&amp;L'!$A76,'HB TB'!G:G)</f>
        <v/>
      </c>
      <c r="T76" s="4">
        <f>-SUMIF('HB TB'!$T:$T,'HB P&amp;L'!$A76,'HB TB'!H:H)</f>
        <v/>
      </c>
      <c r="U76" s="4">
        <f>-SUMIF('HB TB'!$T:$T,'HB P&amp;L'!$A76,'HB TB'!I:I)</f>
        <v/>
      </c>
      <c r="V76" s="4">
        <f>-SUMIF('HB TB'!$T:$T,'HB P&amp;L'!$A76,'HB TB'!J:J)</f>
        <v/>
      </c>
      <c r="W76" s="4">
        <f>-SUMIF('HB TB'!$T:$T,'HB P&amp;L'!$A76,'HB TB'!K:K)</f>
        <v/>
      </c>
      <c r="X76" s="4">
        <f>-SUMIF('HB TB'!$T:$T,'HB P&amp;L'!$A76,'HB TB'!L:L)</f>
        <v/>
      </c>
      <c r="Y76" s="4">
        <f>-SUMIF('HB TB'!$T:$T,'HB P&amp;L'!$A76,'HB TB'!M:M)</f>
        <v/>
      </c>
      <c r="Z76" s="4">
        <f>-SUMIF('HB TB'!$T:$T,'HB P&amp;L'!$A76,'HB TB'!N:N)</f>
        <v/>
      </c>
      <c r="AA76" s="4">
        <f>SUM(O76:T76)</f>
        <v/>
      </c>
      <c r="AJ76" t="inlineStr">
        <is>
          <t>Monthly volume growth</t>
        </is>
      </c>
      <c r="AL76" s="446" t="n">
        <v>0.01</v>
      </c>
      <c r="AM76" s="331">
        <f>AL76+1</f>
        <v/>
      </c>
    </row>
    <row r="77">
      <c r="A77" s="4" t="inlineStr">
        <is>
          <t>Direct - Premises &amp; Admin</t>
        </is>
      </c>
      <c r="B77" s="61" t="n">
        <v>-10288.58</v>
      </c>
      <c r="C77" s="61" t="n">
        <v>-14710.45</v>
      </c>
      <c r="D77" s="61" t="n">
        <v>-10491.25</v>
      </c>
      <c r="E77" s="61" t="n">
        <v>-10163.31</v>
      </c>
      <c r="F77" s="61" t="n">
        <v>-10652.17</v>
      </c>
      <c r="G77" s="61" t="n">
        <v>-10623.23</v>
      </c>
      <c r="H77" s="61" t="n">
        <v>-10646.53</v>
      </c>
      <c r="I77" s="61" t="n">
        <v>-10345.72</v>
      </c>
      <c r="J77" s="61" t="n">
        <v>-10542.71</v>
      </c>
      <c r="K77" s="61" t="n"/>
      <c r="L77" s="61" t="n"/>
      <c r="M77" s="61" t="n"/>
      <c r="O77" s="4">
        <f>-SUMIF('HB TB'!$T:$T,'HB P&amp;L'!$A77,'HB TB'!C:C)</f>
        <v/>
      </c>
      <c r="P77" s="4">
        <f>-SUMIF('HB TB'!$T:$T,'HB P&amp;L'!$A77,'HB TB'!D:D)</f>
        <v/>
      </c>
      <c r="Q77" s="4">
        <f>-SUMIF('HB TB'!$T:$T,'HB P&amp;L'!$A77,'HB TB'!E:E)</f>
        <v/>
      </c>
      <c r="R77" s="4">
        <f>-SUMIF('HB TB'!$T:$T,'HB P&amp;L'!$A77,'HB TB'!F:F)</f>
        <v/>
      </c>
      <c r="S77" s="4">
        <f>-SUMIF('HB TB'!$T:$T,'HB P&amp;L'!$A77,'HB TB'!G:G)</f>
        <v/>
      </c>
      <c r="T77" s="4">
        <f>-SUMIF('HB TB'!$T:$T,'HB P&amp;L'!$A77,'HB TB'!H:H)</f>
        <v/>
      </c>
      <c r="U77" s="4">
        <f>-SUMIF('HB TB'!$T:$T,'HB P&amp;L'!$A77,'HB TB'!I:I)</f>
        <v/>
      </c>
      <c r="V77" s="4">
        <f>-SUMIF('HB TB'!$T:$T,'HB P&amp;L'!$A77,'HB TB'!J:J)</f>
        <v/>
      </c>
      <c r="W77" s="4">
        <f>-SUMIF('HB TB'!$T:$T,'HB P&amp;L'!$A77,'HB TB'!K:K)</f>
        <v/>
      </c>
      <c r="X77" s="4">
        <f>-SUMIF('HB TB'!$T:$T,'HB P&amp;L'!$A77,'HB TB'!L:L)</f>
        <v/>
      </c>
      <c r="Y77" s="4">
        <f>-SUMIF('HB TB'!$T:$T,'HB P&amp;L'!$A77,'HB TB'!M:M)</f>
        <v/>
      </c>
      <c r="Z77" s="4">
        <f>-SUMIF('HB TB'!$T:$T,'HB P&amp;L'!$A77,'HB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c r="L78" s="61" t="n"/>
      <c r="M78" s="61" t="n"/>
      <c r="O78" s="4">
        <f>-SUMIF('HB TB'!$T:$T,'HB P&amp;L'!$A78,'HB TB'!C:C)</f>
        <v/>
      </c>
      <c r="P78" s="4">
        <f>-SUMIF('HB TB'!$T:$T,'HB P&amp;L'!$A78,'HB TB'!D:D)</f>
        <v/>
      </c>
      <c r="Q78" s="4">
        <f>-SUMIF('HB TB'!$T:$T,'HB P&amp;L'!$A78,'HB TB'!E:E)</f>
        <v/>
      </c>
      <c r="R78" s="4">
        <f>-SUMIF('HB TB'!$T:$T,'HB P&amp;L'!$A78,'HB TB'!F:F)</f>
        <v/>
      </c>
      <c r="S78" s="4">
        <f>-SUMIF('HB TB'!$T:$T,'HB P&amp;L'!$A78,'HB TB'!G:G)</f>
        <v/>
      </c>
      <c r="T78" s="4">
        <f>-SUMIF('HB TB'!$T:$T,'HB P&amp;L'!$A78,'HB TB'!H:H)</f>
        <v/>
      </c>
      <c r="U78" s="4">
        <f>-SUMIF('HB TB'!$T:$T,'HB P&amp;L'!$A78,'HB TB'!I:I)</f>
        <v/>
      </c>
      <c r="V78" s="4">
        <f>-SUMIF('HB TB'!$T:$T,'HB P&amp;L'!$A78,'HB TB'!J:J)</f>
        <v/>
      </c>
      <c r="W78" s="4">
        <f>-SUMIF('HB TB'!$T:$T,'HB P&amp;L'!$A78,'HB TB'!K:K)</f>
        <v/>
      </c>
      <c r="X78" s="4">
        <f>-SUMIF('HB TB'!$T:$T,'HB P&amp;L'!$A78,'HB TB'!L:L)</f>
        <v/>
      </c>
      <c r="Y78" s="4">
        <f>-SUMIF('HB TB'!$T:$T,'HB P&amp;L'!$A78,'HB TB'!M:M)</f>
        <v/>
      </c>
      <c r="Z78" s="4">
        <f>-SUMIF('HB TB'!$T:$T,'HB P&amp;L'!$A78,'HB TB'!N:N)</f>
        <v/>
      </c>
      <c r="AA78" s="4">
        <f>SUM(O78:T78)</f>
        <v/>
      </c>
      <c r="AJ78" t="inlineStr">
        <is>
          <t>Inflation</t>
        </is>
      </c>
      <c r="AL78" s="446" t="n">
        <v>0.06</v>
      </c>
      <c r="AM78" s="331">
        <f>AL78+1</f>
        <v/>
      </c>
    </row>
    <row r="79">
      <c r="A79" s="4" t="inlineStr">
        <is>
          <t>In-Direct - Overheads</t>
        </is>
      </c>
      <c r="B79" s="61" t="n">
        <v>-225.38</v>
      </c>
      <c r="C79" s="61" t="n">
        <v>-210.16</v>
      </c>
      <c r="D79" s="61" t="n">
        <v>-316.74</v>
      </c>
      <c r="E79" s="61" t="n">
        <v>-328.73</v>
      </c>
      <c r="F79" s="61" t="n">
        <v>-552.26</v>
      </c>
      <c r="G79" s="61" t="n">
        <v>-516.27</v>
      </c>
      <c r="H79" s="61" t="n">
        <v>-310.49</v>
      </c>
      <c r="I79" s="61" t="n">
        <v>-384.38</v>
      </c>
      <c r="J79" s="61" t="n">
        <v>-273.78</v>
      </c>
      <c r="K79" s="61" t="n"/>
      <c r="L79" s="61" t="n"/>
      <c r="M79" s="61" t="n"/>
      <c r="O79" s="4">
        <f>-SUMIF('HB TB'!$T:$T,'HB P&amp;L'!$A79,'HB TB'!C:C)</f>
        <v/>
      </c>
      <c r="P79" s="4">
        <f>-SUMIF('HB TB'!$T:$T,'HB P&amp;L'!$A79,'HB TB'!D:D)</f>
        <v/>
      </c>
      <c r="Q79" s="4">
        <f>-SUMIF('HB TB'!$T:$T,'HB P&amp;L'!$A79,'HB TB'!E:E)</f>
        <v/>
      </c>
      <c r="R79" s="4">
        <f>-SUMIF('HB TB'!$T:$T,'HB P&amp;L'!$A79,'HB TB'!F:F)</f>
        <v/>
      </c>
      <c r="S79" s="4">
        <f>-SUMIF('HB TB'!$T:$T,'HB P&amp;L'!$A79,'HB TB'!G:G)</f>
        <v/>
      </c>
      <c r="T79" s="4">
        <f>-SUMIF('HB TB'!$T:$T,'HB P&amp;L'!$A79,'HB TB'!H:H)</f>
        <v/>
      </c>
      <c r="U79" s="4">
        <f>-SUMIF('HB TB'!$T:$T,'HB P&amp;L'!$A79,'HB TB'!I:I)</f>
        <v/>
      </c>
      <c r="V79" s="4">
        <f>-SUMIF('HB TB'!$T:$T,'HB P&amp;L'!$A79,'HB TB'!J:J)</f>
        <v/>
      </c>
      <c r="W79" s="4">
        <f>-SUMIF('HB TB'!$T:$T,'HB P&amp;L'!$A79,'HB TB'!K:K)</f>
        <v/>
      </c>
      <c r="X79" s="4">
        <f>-SUMIF('HB TB'!$T:$T,'HB P&amp;L'!$A79,'HB TB'!L:L)</f>
        <v/>
      </c>
      <c r="Y79" s="4">
        <f>-SUMIF('HB TB'!$T:$T,'HB P&amp;L'!$A79,'HB TB'!M:M)</f>
        <v/>
      </c>
      <c r="Z79" s="4">
        <f>-SUMIF('HB TB'!$T:$T,'HB P&amp;L'!$A79,'HB TB'!N:N)</f>
        <v/>
      </c>
      <c r="AA79" s="4">
        <f>SUM(O79:T79)</f>
        <v/>
      </c>
    </row>
    <row r="80" ht="15.75" customHeight="1" s="393" thickBot="1">
      <c r="B80" s="67" t="n">
        <v>19840.16</v>
      </c>
      <c r="C80" s="67" t="n">
        <v>11919.9</v>
      </c>
      <c r="D80" s="67" t="n">
        <v>23564.37</v>
      </c>
      <c r="E80" s="67" t="n">
        <v>21728.25</v>
      </c>
      <c r="F80" s="67" t="n">
        <v>13489.69</v>
      </c>
      <c r="G80" s="67" t="n">
        <v>11385.88</v>
      </c>
      <c r="H80" s="67" t="n">
        <v>46817.39000000001</v>
      </c>
      <c r="I80" s="67" t="n">
        <v>5746.480000000002</v>
      </c>
      <c r="J80" s="67" t="n">
        <v>3400.479999999997</v>
      </c>
      <c r="K80" s="67" t="n"/>
      <c r="L80" s="67" t="n"/>
      <c r="M80" s="67" t="n"/>
      <c r="N80" s="10" t="n"/>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10">
        <f>SUM(O80:T80)</f>
        <v/>
      </c>
      <c r="AC80" s="10" t="n"/>
      <c r="AD80" s="10" t="n"/>
      <c r="AE80" s="10" t="n"/>
      <c r="AF80" s="10" t="n"/>
      <c r="AG80" s="10" t="n"/>
      <c r="AH80" s="10" t="n"/>
      <c r="AJ80" s="10" t="n"/>
      <c r="AK80" s="10" t="n"/>
      <c r="AL80" s="10" t="n"/>
      <c r="AM80" s="10" t="n"/>
      <c r="AN80" s="10" t="n"/>
      <c r="AO80" s="10" t="n"/>
      <c r="AP80" s="10" t="n"/>
    </row>
    <row r="81" ht="15.75" customHeight="1" s="393" thickTop="1">
      <c r="B81" s="61" t="n">
        <v>0</v>
      </c>
      <c r="C81" s="61" t="n">
        <v>0</v>
      </c>
      <c r="D81" s="61" t="n">
        <v>0</v>
      </c>
      <c r="E81" s="61" t="n">
        <v>0</v>
      </c>
      <c r="F81" s="61" t="n">
        <v>0</v>
      </c>
      <c r="G81" s="61" t="n">
        <v>0</v>
      </c>
      <c r="H81" s="61" t="n">
        <v>0</v>
      </c>
      <c r="I81" s="61" t="n">
        <v>0</v>
      </c>
      <c r="J81" s="61" t="n">
        <v>5.456968210637569e-12</v>
      </c>
      <c r="K81" s="61" t="n"/>
      <c r="L81" s="61" t="n"/>
      <c r="M81" s="61" t="n"/>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0</v>
      </c>
      <c r="E83" s="61" t="n">
        <v>0</v>
      </c>
      <c r="F83" s="61" t="n">
        <v>0</v>
      </c>
      <c r="G83" s="61" t="n">
        <v>0</v>
      </c>
      <c r="H83" s="61" t="n">
        <v>0</v>
      </c>
      <c r="I83" s="61" t="n">
        <v>9.094947017729282e-12</v>
      </c>
      <c r="J83" s="61" t="n">
        <v>-5.456968210637569e-12</v>
      </c>
      <c r="K83" s="61" t="n"/>
      <c r="L83" s="61" t="n"/>
      <c r="M83" s="61" t="n"/>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-19840.15999999999</v>
      </c>
      <c r="C84" s="61" t="n">
        <v>-11919.9</v>
      </c>
      <c r="D84" s="61" t="n">
        <v>-23564.37</v>
      </c>
      <c r="E84" s="61" t="n">
        <v>-21728.25</v>
      </c>
      <c r="F84" s="61" t="n">
        <v>-13489.68999999999</v>
      </c>
      <c r="G84" s="61" t="n">
        <v>-11385.88</v>
      </c>
      <c r="H84" s="61" t="n">
        <v>-46817.38999999999</v>
      </c>
      <c r="I84" s="61" t="n">
        <v>-5746.479999999993</v>
      </c>
      <c r="J84" s="61" t="n">
        <v>-3400.480000000002</v>
      </c>
      <c r="K84" s="61" t="n"/>
      <c r="L84" s="61" t="n"/>
      <c r="M84" s="61" t="n"/>
      <c r="O84" s="4">
        <f>SUM('HB TB'!C2:C43)</f>
        <v/>
      </c>
      <c r="P84" s="4">
        <f>SUM('HB TB'!D2:D43)</f>
        <v/>
      </c>
      <c r="Q84" s="4">
        <f>SUM('HB TB'!E2:E43)</f>
        <v/>
      </c>
      <c r="R84" s="4">
        <f>SUM('HB TB'!F2:F43)</f>
        <v/>
      </c>
      <c r="S84" s="4">
        <f>SUM('HB TB'!G2:G43)</f>
        <v/>
      </c>
      <c r="T84" s="4">
        <f>SUM('HB TB'!H2:H43)</f>
        <v/>
      </c>
      <c r="U84" s="4">
        <f>SUM('HB TB'!I2:I43)</f>
        <v/>
      </c>
      <c r="V84" s="4">
        <f>SUM('HB TB'!J2:J43)</f>
        <v/>
      </c>
      <c r="W84" s="4">
        <f>SUM('HB TB'!K2:K43)</f>
        <v/>
      </c>
      <c r="X84" s="4">
        <f>SUM('HB TB'!L2:L43)</f>
        <v/>
      </c>
      <c r="Y84" s="4">
        <f>SUM('HB TB'!M2:M43)</f>
        <v/>
      </c>
      <c r="Z84" s="4">
        <f>SUM('HB TB'!N2:N43)</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6.xml><?xml version="1.0" encoding="utf-8"?>
<worksheet xmlns="http://schemas.openxmlformats.org/spreadsheetml/2006/main">
  <sheetPr>
    <tabColor theme="9" tint="0.3999755851924192"/>
    <outlinePr summaryBelow="1" summaryRight="1"/>
    <pageSetUpPr/>
  </sheetPr>
  <dimension ref="A1:AP99"/>
  <sheetViews>
    <sheetView topLeftCell="U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5703125" bestFit="1" customWidth="1" style="4" min="27" max="27"/>
    <col width="8.42578125" bestFit="1" customWidth="1" style="4" min="28" max="28"/>
    <col width="13.28515625" bestFit="1" customWidth="1" style="4" min="29" max="34"/>
    <col width="7.42578125" bestFit="1" customWidth="1" style="82" min="35" max="35"/>
    <col width="11.5703125" bestFit="1" customWidth="1" style="4" min="36" max="39"/>
    <col width="5.7109375" customWidth="1" style="4" min="40" max="40"/>
    <col width="11.5703125" bestFit="1" customWidth="1" style="4" min="41" max="42"/>
    <col width="9.140625" customWidth="1" style="4" min="43" max="43"/>
    <col width="9.140625" customWidth="1" style="4" min="44" max="16384"/>
  </cols>
  <sheetData>
    <row r="1" ht="18.75" customHeight="1" s="393">
      <c r="A1" s="30" t="inlineStr">
        <is>
          <t>Kingsclere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22870.34</v>
      </c>
      <c r="C8" s="64" t="n">
        <v>20355.4</v>
      </c>
      <c r="D8" s="64" t="n">
        <v>23704.42</v>
      </c>
      <c r="E8" s="64" t="n">
        <v>26731.27</v>
      </c>
      <c r="F8" s="64" t="n">
        <v>24249.3</v>
      </c>
      <c r="G8" s="64" t="n">
        <v>26195.06</v>
      </c>
      <c r="H8" s="64" t="n">
        <v>34918.49</v>
      </c>
      <c r="I8" s="64" t="n">
        <v>29544.89</v>
      </c>
      <c r="J8" s="64" t="n">
        <v>19810.11</v>
      </c>
      <c r="K8" s="64" t="n">
        <v>19723.77</v>
      </c>
      <c r="L8" s="64" t="n">
        <v>17281.63</v>
      </c>
      <c r="M8" s="64" t="n">
        <v>23883.61</v>
      </c>
      <c r="N8" s="22">
        <f>SUM(B8:M8)</f>
        <v/>
      </c>
      <c r="O8" s="11">
        <f>-SUMIF('KIN TB'!$R:$R,'KIN P&amp;L'!$A8,'KIN TB'!C:C)</f>
        <v/>
      </c>
      <c r="P8" s="11">
        <f>-SUMIF('KIN TB'!$R:$R,'KIN P&amp;L'!$A8,'KIN TB'!D:D)</f>
        <v/>
      </c>
      <c r="Q8" s="11">
        <f>-SUMIF('KIN TB'!$R:$R,'KIN P&amp;L'!$A8,'KIN TB'!E:E)</f>
        <v/>
      </c>
      <c r="R8" s="11">
        <f>-SUMIF('KIN TB'!$R:$R,'KIN P&amp;L'!$A8,'KIN TB'!F:F)</f>
        <v/>
      </c>
      <c r="S8" s="11">
        <f>-SUMIF('KIN TB'!$R:$R,'KIN P&amp;L'!$A8,'KIN TB'!G:G)</f>
        <v/>
      </c>
      <c r="T8" s="11">
        <f>-SUMIF('KIN TB'!$R:$R,'KIN P&amp;L'!$A8,'KIN TB'!H:H)</f>
        <v/>
      </c>
      <c r="U8" s="11">
        <f>-SUMIF('KIN TB'!$R:$R,'KIN P&amp;L'!$A8,'KIN TB'!I:I)</f>
        <v/>
      </c>
      <c r="V8" s="51" t="n">
        <v>30985</v>
      </c>
      <c r="W8" s="51" t="n">
        <v>25687</v>
      </c>
      <c r="X8" s="51" t="n">
        <v>23914</v>
      </c>
      <c r="Y8" s="51" t="n">
        <v>24573</v>
      </c>
      <c r="Z8" s="51" t="n">
        <v>32094</v>
      </c>
      <c r="AA8" s="22">
        <f>SUM(O8:U8)</f>
        <v/>
      </c>
      <c r="AB8" s="22">
        <f>SUM(O8:Z8)</f>
        <v/>
      </c>
      <c r="AC8" s="51" t="n">
        <v>39926.56</v>
      </c>
      <c r="AD8" s="51" t="n">
        <v>37674.64</v>
      </c>
      <c r="AE8" s="51" t="n">
        <v>44411.48</v>
      </c>
      <c r="AF8" s="51" t="n">
        <v>42605.35</v>
      </c>
      <c r="AG8" s="51" t="n">
        <v>42601.69</v>
      </c>
      <c r="AH8" s="51" t="n">
        <v>43952.64</v>
      </c>
      <c r="AJ8" s="22">
        <f>SUM(E8:Q8)-$N8</f>
        <v/>
      </c>
      <c r="AK8" s="22">
        <f>SUM(H8:T8)-$N8</f>
        <v/>
      </c>
      <c r="AL8" s="22">
        <f>SUM(K8:W8)-$N8</f>
        <v/>
      </c>
      <c r="AM8" s="53">
        <f>SUM(N8:Z8)-$N8</f>
        <v/>
      </c>
      <c r="AN8" s="56" t="n"/>
      <c r="AO8" s="22">
        <f>SUM(AC8:AE8)+SUM(R8:Z8)</f>
        <v/>
      </c>
      <c r="AP8" s="22">
        <f>SUM(AC8:AH8)+SUM(U8:Z8)</f>
        <v/>
      </c>
    </row>
    <row r="9">
      <c r="A9" s="14" t="inlineStr">
        <is>
          <t>EEEF Embeded</t>
        </is>
      </c>
      <c r="B9" s="64" t="n">
        <v>6489.72</v>
      </c>
      <c r="C9" s="64" t="n">
        <v>6489.72</v>
      </c>
      <c r="D9" s="64" t="n">
        <v>6776.320000000001</v>
      </c>
      <c r="E9" s="64" t="n">
        <v>7503.04</v>
      </c>
      <c r="F9" s="64" t="n">
        <v>7503.04</v>
      </c>
      <c r="G9" s="64" t="n">
        <v>7503.04</v>
      </c>
      <c r="H9" s="64" t="n">
        <v>15996.92</v>
      </c>
      <c r="I9" s="64" t="n">
        <v>0</v>
      </c>
      <c r="J9" s="64" t="n">
        <v>6466.01</v>
      </c>
      <c r="K9" s="64" t="n">
        <v>6466.01</v>
      </c>
      <c r="L9" s="64" t="n">
        <v>17054.35</v>
      </c>
      <c r="M9" s="64" t="n">
        <v>17215.99</v>
      </c>
      <c r="N9" s="22">
        <f>SUM(B9:M9)</f>
        <v/>
      </c>
      <c r="O9" s="11">
        <f>-SUMIF('KIN TB'!$R:$R,'KIN P&amp;L'!$A9,'KIN TB'!C:C)</f>
        <v/>
      </c>
      <c r="P9" s="11">
        <f>-SUMIF('KIN TB'!$R:$R,'KIN P&amp;L'!$A9,'KIN TB'!D:D)</f>
        <v/>
      </c>
      <c r="Q9" s="11">
        <f>-SUMIF('KIN TB'!$R:$R,'KIN P&amp;L'!$A9,'KIN TB'!E:E)</f>
        <v/>
      </c>
      <c r="R9" s="11">
        <f>-SUMIF('KIN TB'!$R:$R,'KIN P&amp;L'!$A9,'KIN TB'!F:F)</f>
        <v/>
      </c>
      <c r="S9" s="11">
        <f>-SUMIF('KIN TB'!$R:$R,'KIN P&amp;L'!$A9,'KIN TB'!G:G)</f>
        <v/>
      </c>
      <c r="T9" s="11">
        <f>-SUMIF('KIN TB'!$R:$R,'KIN P&amp;L'!$A9,'KIN TB'!H:H)</f>
        <v/>
      </c>
      <c r="U9" s="11">
        <f>-SUMIF('KIN TB'!$R:$R,'KIN P&amp;L'!$A9,'KIN TB'!I:I)</f>
        <v/>
      </c>
      <c r="V9" s="51" t="n"/>
      <c r="W9" s="51" t="n">
        <v>12715</v>
      </c>
      <c r="X9" s="51" t="n">
        <v>15723</v>
      </c>
      <c r="Y9" s="51" t="n">
        <v>15334</v>
      </c>
      <c r="Z9" s="51" t="n">
        <v>6695</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1724.64</v>
      </c>
      <c r="J10" s="64" t="n">
        <v>0</v>
      </c>
      <c r="K10" s="64" t="n">
        <v>0</v>
      </c>
      <c r="L10" s="64" t="n">
        <v>0</v>
      </c>
      <c r="M10" s="64" t="n">
        <v>0</v>
      </c>
      <c r="N10" s="22">
        <f>SUM(B10:M10)</f>
        <v/>
      </c>
      <c r="O10" s="11">
        <f>-SUMIF('KIN TB'!$R:$R,'KIN P&amp;L'!$A10,'KIN TB'!C:C)</f>
        <v/>
      </c>
      <c r="P10" s="11">
        <f>-SUMIF('KIN TB'!$R:$R,'KIN P&amp;L'!$A10,'KIN TB'!D:D)</f>
        <v/>
      </c>
      <c r="Q10" s="11">
        <f>-SUMIF('KIN TB'!$R:$R,'KIN P&amp;L'!$A10,'KIN TB'!E:E)</f>
        <v/>
      </c>
      <c r="R10" s="11">
        <f>-SUMIF('KIN TB'!$R:$R,'KIN P&amp;L'!$A10,'KIN TB'!F:F)</f>
        <v/>
      </c>
      <c r="S10" s="11">
        <f>-SUMIF('KIN TB'!$R:$R,'KIN P&amp;L'!$A10,'KIN TB'!G:G)</f>
        <v/>
      </c>
      <c r="T10" s="11">
        <f>-SUMIF('KIN TB'!$R:$R,'KIN P&amp;L'!$A10,'KIN TB'!H:H)</f>
        <v/>
      </c>
      <c r="U10" s="11">
        <f>-SUMIF('KIN TB'!$R:$R,'KIN P&amp;L'!$A10,'KIN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29360.06</v>
      </c>
      <c r="C11" s="65" t="n">
        <v>26845.12</v>
      </c>
      <c r="D11" s="65" t="n">
        <v>30480.74</v>
      </c>
      <c r="E11" s="65" t="n">
        <v>34234.31</v>
      </c>
      <c r="F11" s="65" t="n">
        <v>31752.34</v>
      </c>
      <c r="G11" s="65" t="n">
        <v>33698.1</v>
      </c>
      <c r="H11" s="65" t="n">
        <v>50915.41</v>
      </c>
      <c r="I11" s="65" t="n">
        <v>31269.53</v>
      </c>
      <c r="J11" s="65" t="n">
        <v>26276.12</v>
      </c>
      <c r="K11" s="65" t="n">
        <v>26189.78</v>
      </c>
      <c r="L11" s="65" t="n">
        <v>34335.98</v>
      </c>
      <c r="M11" s="65" t="n">
        <v>41099.6</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13592.8</v>
      </c>
      <c r="C16" s="64" t="n">
        <v>16596.28</v>
      </c>
      <c r="D16" s="64" t="n">
        <v>16290.85</v>
      </c>
      <c r="E16" s="64" t="n">
        <v>16097.89</v>
      </c>
      <c r="F16" s="64" t="n">
        <v>16253.33</v>
      </c>
      <c r="G16" s="64" t="n">
        <v>16542.65</v>
      </c>
      <c r="H16" s="64" t="n">
        <v>16564.15</v>
      </c>
      <c r="I16" s="64" t="n">
        <v>15091.52</v>
      </c>
      <c r="J16" s="64" t="n">
        <v>15920.49</v>
      </c>
      <c r="K16" s="64" t="n">
        <v>15616.67</v>
      </c>
      <c r="L16" s="64" t="n">
        <v>15962.02</v>
      </c>
      <c r="M16" s="64" t="n">
        <v>14849.14</v>
      </c>
      <c r="N16" s="22">
        <f>SUM(B16:M16)</f>
        <v/>
      </c>
      <c r="O16" s="11">
        <f>SUMIF('KIN TB'!$R:$R,'KIN P&amp;L'!$A16,'KIN TB'!C:C)</f>
        <v/>
      </c>
      <c r="P16" s="11">
        <f>SUMIF('KIN TB'!$R:$R,'KIN P&amp;L'!$A16,'KIN TB'!D:D)</f>
        <v/>
      </c>
      <c r="Q16" s="11">
        <f>SUMIF('KIN TB'!$R:$R,'KIN P&amp;L'!$A16,'KIN TB'!E:E)</f>
        <v/>
      </c>
      <c r="R16" s="11">
        <f>SUMIF('KIN TB'!$R:$R,'KIN P&amp;L'!$A16,'KIN TB'!F:F)</f>
        <v/>
      </c>
      <c r="S16" s="11">
        <f>SUMIF('KIN TB'!$R:$R,'KIN P&amp;L'!$A16,'KIN TB'!G:G)</f>
        <v/>
      </c>
      <c r="T16" s="11">
        <f>SUMIF('KIN TB'!$R:$R,'KIN P&amp;L'!$A16,'KIN TB'!H:H)</f>
        <v/>
      </c>
      <c r="U16" s="11">
        <f>SUMIF('KIN TB'!$R:$R,'KIN P&amp;L'!$A16,'KIN TB'!I:I)</f>
        <v/>
      </c>
      <c r="V16" s="51" t="n">
        <v>16231.3</v>
      </c>
      <c r="W16" s="51" t="n">
        <v>16231.3</v>
      </c>
      <c r="X16" s="51" t="n">
        <v>16231.3</v>
      </c>
      <c r="Y16" s="51" t="n">
        <v>16231.3</v>
      </c>
      <c r="Z16" s="51" t="n">
        <v>16231.3</v>
      </c>
      <c r="AA16" s="22">
        <f>SUM(O16:U16)</f>
        <v/>
      </c>
      <c r="AB16" s="22">
        <f>SUM(O16:Z16)</f>
        <v/>
      </c>
      <c r="AC16" s="51" t="n">
        <v>16231.3</v>
      </c>
      <c r="AD16" s="51" t="n">
        <v>16231.3</v>
      </c>
      <c r="AE16" s="51" t="n">
        <v>16231.3</v>
      </c>
      <c r="AF16" s="51" t="n">
        <v>16231.3</v>
      </c>
      <c r="AG16" s="51" t="n">
        <v>16231.3</v>
      </c>
      <c r="AH16" s="51" t="n">
        <v>16231.3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996.45</v>
      </c>
      <c r="C17" s="64" t="n">
        <v>1024.17</v>
      </c>
      <c r="D17" s="64" t="n">
        <v>1057.44</v>
      </c>
      <c r="E17" s="64" t="n">
        <v>1332.69</v>
      </c>
      <c r="F17" s="64" t="n">
        <v>1575.02</v>
      </c>
      <c r="G17" s="64" t="n">
        <v>1629.49</v>
      </c>
      <c r="H17" s="64" t="n">
        <v>1641.72</v>
      </c>
      <c r="I17" s="64" t="n">
        <v>1473.5</v>
      </c>
      <c r="J17" s="64" t="n">
        <v>1458.61</v>
      </c>
      <c r="K17" s="64" t="n">
        <v>1759.2</v>
      </c>
      <c r="L17" s="64" t="n">
        <v>1810.4</v>
      </c>
      <c r="M17" s="64" t="n">
        <v>1642.86</v>
      </c>
      <c r="N17" s="22">
        <f>SUM(B17:M17)</f>
        <v/>
      </c>
      <c r="O17" s="11">
        <f>SUMIF('KIN TB'!$R:$R,'KIN P&amp;L'!$A17,'KIN TB'!C:C)</f>
        <v/>
      </c>
      <c r="P17" s="11">
        <f>SUMIF('KIN TB'!$R:$R,'KIN P&amp;L'!$A17,'KIN TB'!D:D)</f>
        <v/>
      </c>
      <c r="Q17" s="11">
        <f>SUMIF('KIN TB'!$R:$R,'KIN P&amp;L'!$A17,'KIN TB'!E:E)</f>
        <v/>
      </c>
      <c r="R17" s="11">
        <f>SUMIF('KIN TB'!$R:$R,'KIN P&amp;L'!$A17,'KIN TB'!F:F)</f>
        <v/>
      </c>
      <c r="S17" s="11">
        <f>SUMIF('KIN TB'!$R:$R,'KIN P&amp;L'!$A17,'KIN TB'!G:G)</f>
        <v/>
      </c>
      <c r="T17" s="11">
        <f>SUMIF('KIN TB'!$R:$R,'KIN P&amp;L'!$A17,'KIN TB'!H:H)</f>
        <v/>
      </c>
      <c r="U17" s="11">
        <f>SUMIF('KIN TB'!$R:$R,'KIN P&amp;L'!$A17,'KIN TB'!I:I)</f>
        <v/>
      </c>
      <c r="V17" s="51" t="n">
        <v>1608.31</v>
      </c>
      <c r="W17" s="51" t="n">
        <v>1608.31</v>
      </c>
      <c r="X17" s="51" t="n">
        <v>1608.31</v>
      </c>
      <c r="Y17" s="51" t="n">
        <v>1608.31</v>
      </c>
      <c r="Z17" s="51" t="n">
        <v>1608.31</v>
      </c>
      <c r="AA17" s="22">
        <f>SUM(O17:U17)</f>
        <v/>
      </c>
      <c r="AB17" s="22">
        <f>SUM(O17:Z17)</f>
        <v/>
      </c>
      <c r="AC17" s="51" t="n">
        <v>1608.31</v>
      </c>
      <c r="AD17" s="51" t="n">
        <v>1608.31</v>
      </c>
      <c r="AE17" s="51" t="n">
        <v>1608.31</v>
      </c>
      <c r="AF17" s="51" t="n">
        <v>1608.31</v>
      </c>
      <c r="AG17" s="51" t="n">
        <v>1608.31</v>
      </c>
      <c r="AH17" s="51" t="n">
        <v>1608.31</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245.17</v>
      </c>
      <c r="C18" s="64" t="n">
        <v>251.2</v>
      </c>
      <c r="D18" s="64" t="n">
        <v>244.04</v>
      </c>
      <c r="E18" s="64" t="n">
        <v>193.55</v>
      </c>
      <c r="F18" s="64" t="n">
        <v>236.58</v>
      </c>
      <c r="G18" s="64" t="n">
        <v>310.42</v>
      </c>
      <c r="H18" s="64" t="n">
        <v>312.87</v>
      </c>
      <c r="I18" s="64" t="n">
        <v>279.23</v>
      </c>
      <c r="J18" s="64" t="n">
        <v>273.16</v>
      </c>
      <c r="K18" s="64" t="n">
        <v>280.62</v>
      </c>
      <c r="L18" s="64" t="n">
        <v>291.55</v>
      </c>
      <c r="M18" s="64" t="n">
        <v>252.72</v>
      </c>
      <c r="N18" s="22">
        <f>SUM(B18:M18)</f>
        <v/>
      </c>
      <c r="O18" s="11">
        <f>SUMIF('KIN TB'!$R:$R,'KIN P&amp;L'!$A18,'KIN TB'!C:C)</f>
        <v/>
      </c>
      <c r="P18" s="11">
        <f>SUMIF('KIN TB'!$R:$R,'KIN P&amp;L'!$A18,'KIN TB'!D:D)</f>
        <v/>
      </c>
      <c r="Q18" s="11">
        <f>SUMIF('KIN TB'!$R:$R,'KIN P&amp;L'!$A18,'KIN TB'!E:E)</f>
        <v/>
      </c>
      <c r="R18" s="11">
        <f>SUMIF('KIN TB'!$R:$R,'KIN P&amp;L'!$A18,'KIN TB'!F:F)</f>
        <v/>
      </c>
      <c r="S18" s="11">
        <f>SUMIF('KIN TB'!$R:$R,'KIN P&amp;L'!$A18,'KIN TB'!G:G)</f>
        <v/>
      </c>
      <c r="T18" s="11">
        <f>SUMIF('KIN TB'!$R:$R,'KIN P&amp;L'!$A18,'KIN TB'!H:H)</f>
        <v/>
      </c>
      <c r="U18" s="11">
        <f>SUMIF('KIN TB'!$R:$R,'KIN P&amp;L'!$A18,'KIN TB'!I:I)</f>
        <v/>
      </c>
      <c r="V18" s="51" t="n">
        <v>303.09</v>
      </c>
      <c r="W18" s="51" t="n">
        <v>303.09</v>
      </c>
      <c r="X18" s="51" t="n">
        <v>303.09</v>
      </c>
      <c r="Y18" s="51" t="n">
        <v>303.09</v>
      </c>
      <c r="Z18" s="51" t="n">
        <v>303.09</v>
      </c>
      <c r="AA18" s="22">
        <f>SUM(O18:U18)</f>
        <v/>
      </c>
      <c r="AB18" s="22">
        <f>SUM(O18:Z18)</f>
        <v/>
      </c>
      <c r="AC18" s="51" t="n">
        <v>303.09</v>
      </c>
      <c r="AD18" s="51" t="n">
        <v>303.09</v>
      </c>
      <c r="AE18" s="51" t="n">
        <v>303.09</v>
      </c>
      <c r="AF18" s="51" t="n">
        <v>303.09</v>
      </c>
      <c r="AG18" s="51" t="n">
        <v>303.09</v>
      </c>
      <c r="AH18" s="51" t="n">
        <v>303.09</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50.22</v>
      </c>
      <c r="C19" s="64" t="n">
        <v>0</v>
      </c>
      <c r="D19" s="64" t="n">
        <v>0</v>
      </c>
      <c r="E19" s="64" t="n">
        <v>0</v>
      </c>
      <c r="F19" s="64" t="n">
        <v>57.3</v>
      </c>
      <c r="G19" s="64" t="n">
        <v>0</v>
      </c>
      <c r="H19" s="64" t="n">
        <v>160.14</v>
      </c>
      <c r="I19" s="64" t="n">
        <v>0</v>
      </c>
      <c r="J19" s="64" t="n">
        <v>185.22</v>
      </c>
      <c r="K19" s="64" t="n">
        <v>70.14</v>
      </c>
      <c r="L19" s="64" t="n">
        <v>28.68</v>
      </c>
      <c r="M19" s="64" t="n">
        <v>7.99</v>
      </c>
      <c r="N19" s="22">
        <f>SUM(B19:M19)</f>
        <v/>
      </c>
      <c r="O19" s="11">
        <f>SUMIF('KIN TB'!$R:$R,'KIN P&amp;L'!$A19,'KIN TB'!C:C)</f>
        <v/>
      </c>
      <c r="P19" s="11">
        <f>SUMIF('KIN TB'!$R:$R,'KIN P&amp;L'!$A19,'KIN TB'!D:D)</f>
        <v/>
      </c>
      <c r="Q19" s="11">
        <f>SUMIF('KIN TB'!$R:$R,'KIN P&amp;L'!$A19,'KIN TB'!E:E)</f>
        <v/>
      </c>
      <c r="R19" s="11">
        <f>SUMIF('KIN TB'!$R:$R,'KIN P&amp;L'!$A19,'KIN TB'!F:F)</f>
        <v/>
      </c>
      <c r="S19" s="11">
        <f>SUMIF('KIN TB'!$R:$R,'KIN P&amp;L'!$A19,'KIN TB'!G:G)</f>
        <v/>
      </c>
      <c r="T19" s="11">
        <f>SUMIF('KIN TB'!$R:$R,'KIN P&amp;L'!$A19,'KIN TB'!H:H)</f>
        <v/>
      </c>
      <c r="U19" s="11">
        <f>SUMIF('KIN TB'!$R:$R,'KIN P&amp;L'!$A19,'KIN TB'!I:I)</f>
        <v/>
      </c>
      <c r="V19" s="51" t="n">
        <v>50</v>
      </c>
      <c r="W19" s="51" t="n">
        <v>50</v>
      </c>
      <c r="X19" s="51" t="n">
        <v>50</v>
      </c>
      <c r="Y19" s="51" t="n">
        <v>50</v>
      </c>
      <c r="Z19" s="51" t="n">
        <v>50</v>
      </c>
      <c r="AA19" s="22">
        <f>SUM(O19:U19)</f>
        <v/>
      </c>
      <c r="AB19" s="22">
        <f>SUM(O19:Z19)</f>
        <v/>
      </c>
      <c r="AC19" s="51" t="n">
        <v>50</v>
      </c>
      <c r="AD19" s="51" t="n">
        <v>50</v>
      </c>
      <c r="AE19" s="51" t="n">
        <v>50</v>
      </c>
      <c r="AF19" s="51" t="n">
        <v>50</v>
      </c>
      <c r="AG19" s="51" t="n">
        <v>50</v>
      </c>
      <c r="AH19" s="51" t="n">
        <v>50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56</v>
      </c>
      <c r="C20" s="64" t="n">
        <v>0</v>
      </c>
      <c r="D20" s="64" t="n">
        <v>0</v>
      </c>
      <c r="E20" s="64" t="n">
        <v>46.2</v>
      </c>
      <c r="F20" s="64" t="n">
        <v>18</v>
      </c>
      <c r="G20" s="64" t="n">
        <v>20</v>
      </c>
      <c r="H20" s="64" t="n">
        <v>0</v>
      </c>
      <c r="I20" s="64" t="n">
        <v>70.5</v>
      </c>
      <c r="J20" s="64" t="n">
        <v>0</v>
      </c>
      <c r="K20" s="64" t="n">
        <v>0</v>
      </c>
      <c r="L20" s="64" t="n">
        <v>542.9</v>
      </c>
      <c r="M20" s="64" t="n">
        <v>0</v>
      </c>
      <c r="N20" s="22">
        <f>SUM(B20:M20)</f>
        <v/>
      </c>
      <c r="O20" s="11">
        <f>SUMIF('KIN TB'!$R:$R,'KIN P&amp;L'!$A20,'KIN TB'!C:C)</f>
        <v/>
      </c>
      <c r="P20" s="11">
        <f>SUMIF('KIN TB'!$R:$R,'KIN P&amp;L'!$A20,'KIN TB'!D:D)</f>
        <v/>
      </c>
      <c r="Q20" s="11">
        <f>SUMIF('KIN TB'!$R:$R,'KIN P&amp;L'!$A20,'KIN TB'!E:E)</f>
        <v/>
      </c>
      <c r="R20" s="11">
        <f>SUMIF('KIN TB'!$R:$R,'KIN P&amp;L'!$A20,'KIN TB'!F:F)</f>
        <v/>
      </c>
      <c r="S20" s="11">
        <f>SUMIF('KIN TB'!$R:$R,'KIN P&amp;L'!$A20,'KIN TB'!G:G)</f>
        <v/>
      </c>
      <c r="T20" s="11">
        <f>SUMIF('KIN TB'!$R:$R,'KIN P&amp;L'!$A20,'KIN TB'!H:H)</f>
        <v/>
      </c>
      <c r="U20" s="11">
        <f>SUMIF('KIN TB'!$R:$R,'KIN P&amp;L'!$A20,'KIN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84.36</v>
      </c>
      <c r="C21" s="64" t="n">
        <v>530.3099999999999</v>
      </c>
      <c r="D21" s="64" t="n">
        <v>35.12</v>
      </c>
      <c r="E21" s="64" t="n">
        <v>69.5</v>
      </c>
      <c r="F21" s="64" t="n">
        <v>103.74</v>
      </c>
      <c r="G21" s="64" t="n">
        <v>23.19</v>
      </c>
      <c r="H21" s="64" t="n">
        <v>104.06</v>
      </c>
      <c r="I21" s="64" t="n">
        <v>211.05</v>
      </c>
      <c r="J21" s="64" t="n">
        <v>87.06</v>
      </c>
      <c r="K21" s="64" t="n">
        <v>323.12</v>
      </c>
      <c r="L21" s="64" t="n">
        <v>235.68</v>
      </c>
      <c r="M21" s="64" t="n">
        <v>142.07</v>
      </c>
      <c r="N21" s="22">
        <f>SUM(B21:M21)</f>
        <v/>
      </c>
      <c r="O21" s="11">
        <f>SUMIF('KIN TB'!$R:$R,'KIN P&amp;L'!$A21,'KIN TB'!C:C)</f>
        <v/>
      </c>
      <c r="P21" s="11">
        <f>SUMIF('KIN TB'!$R:$R,'KIN P&amp;L'!$A21,'KIN TB'!D:D)</f>
        <v/>
      </c>
      <c r="Q21" s="11">
        <f>SUMIF('KIN TB'!$R:$R,'KIN P&amp;L'!$A21,'KIN TB'!E:E)</f>
        <v/>
      </c>
      <c r="R21" s="11">
        <f>SUMIF('KIN TB'!$R:$R,'KIN P&amp;L'!$A21,'KIN TB'!F:F)</f>
        <v/>
      </c>
      <c r="S21" s="11">
        <f>SUMIF('KIN TB'!$R:$R,'KIN P&amp;L'!$A21,'KIN TB'!G:G)</f>
        <v/>
      </c>
      <c r="T21" s="11">
        <f>SUMIF('KIN TB'!$R:$R,'KIN P&amp;L'!$A21,'KIN TB'!H:H)</f>
        <v/>
      </c>
      <c r="U21" s="11">
        <f>SUMIF('KIN TB'!$R:$R,'KIN P&amp;L'!$A21,'KIN TB'!I:I)</f>
        <v/>
      </c>
      <c r="V21" s="51" t="n">
        <v>80</v>
      </c>
      <c r="W21" s="51" t="n">
        <v>80</v>
      </c>
      <c r="X21" s="51" t="n">
        <v>80</v>
      </c>
      <c r="Y21" s="51" t="n">
        <v>80</v>
      </c>
      <c r="Z21" s="51" t="n">
        <v>80</v>
      </c>
      <c r="AA21" s="22">
        <f>SUM(O21:U21)</f>
        <v/>
      </c>
      <c r="AB21" s="22">
        <f>SUM(O21:Z21)</f>
        <v/>
      </c>
      <c r="AC21" s="51" t="n">
        <v>80</v>
      </c>
      <c r="AD21" s="51" t="n">
        <v>80</v>
      </c>
      <c r="AE21" s="51" t="n">
        <v>80</v>
      </c>
      <c r="AF21" s="51" t="n">
        <v>80</v>
      </c>
      <c r="AG21" s="51" t="n">
        <v>80</v>
      </c>
      <c r="AH21" s="51" t="n">
        <v>80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SUMIF('KIN TB'!$R:$R,'KIN P&amp;L'!$A22,'KIN TB'!C:C)</f>
        <v/>
      </c>
      <c r="P22" s="11">
        <f>SUMIF('KIN TB'!$R:$R,'KIN P&amp;L'!$A22,'KIN TB'!D:D)</f>
        <v/>
      </c>
      <c r="Q22" s="11">
        <f>SUMIF('KIN TB'!$R:$R,'KIN P&amp;L'!$A22,'KIN TB'!E:E)</f>
        <v/>
      </c>
      <c r="R22" s="11">
        <f>SUMIF('KIN TB'!$R:$R,'KIN P&amp;L'!$A22,'KIN TB'!F:F)</f>
        <v/>
      </c>
      <c r="S22" s="11">
        <f>SUMIF('KIN TB'!$R:$R,'KIN P&amp;L'!$A22,'KIN TB'!G:G)</f>
        <v/>
      </c>
      <c r="T22" s="11">
        <f>SUMIF('KIN TB'!$R:$R,'KIN P&amp;L'!$A22,'KIN TB'!H:H)</f>
        <v/>
      </c>
      <c r="U22" s="11">
        <f>SUMIF('KIN TB'!$R:$R,'KIN P&amp;L'!$A22,'KIN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13.9</v>
      </c>
      <c r="I23" s="64" t="n">
        <v>55.46</v>
      </c>
      <c r="J23" s="64" t="n">
        <v>0</v>
      </c>
      <c r="K23" s="64" t="n">
        <v>0</v>
      </c>
      <c r="L23" s="64" t="n">
        <v>72.23999999999999</v>
      </c>
      <c r="M23" s="64" t="n">
        <v>0</v>
      </c>
      <c r="N23" s="22">
        <f>SUM(B23:M23)</f>
        <v/>
      </c>
      <c r="O23" s="11">
        <f>SUMIF('KIN TB'!$R:$R,'KIN P&amp;L'!$A23,'KIN TB'!C:C)</f>
        <v/>
      </c>
      <c r="P23" s="11">
        <f>SUMIF('KIN TB'!$R:$R,'KIN P&amp;L'!$A23,'KIN TB'!D:D)</f>
        <v/>
      </c>
      <c r="Q23" s="11">
        <f>SUMIF('KIN TB'!$R:$R,'KIN P&amp;L'!$A23,'KIN TB'!E:E)</f>
        <v/>
      </c>
      <c r="R23" s="11">
        <f>SUMIF('KIN TB'!$R:$R,'KIN P&amp;L'!$A23,'KIN TB'!F:F)</f>
        <v/>
      </c>
      <c r="S23" s="11">
        <f>SUMIF('KIN TB'!$R:$R,'KIN P&amp;L'!$A23,'KIN TB'!G:G)</f>
        <v/>
      </c>
      <c r="T23" s="11">
        <f>SUMIF('KIN TB'!$R:$R,'KIN P&amp;L'!$A23,'KIN TB'!H:H)</f>
        <v/>
      </c>
      <c r="U23" s="11">
        <f>SUMIF('KIN TB'!$R:$R,'KIN P&amp;L'!$A23,'KIN TB'!I:I)</f>
        <v/>
      </c>
      <c r="V23" s="51" t="n">
        <v>33</v>
      </c>
      <c r="W23" s="51" t="n">
        <v>33</v>
      </c>
      <c r="X23" s="51" t="n">
        <v>33</v>
      </c>
      <c r="Y23" s="51" t="n">
        <v>33</v>
      </c>
      <c r="Z23" s="51" t="n">
        <v>33</v>
      </c>
      <c r="AA23" s="22">
        <f>SUM(O23:U23)</f>
        <v/>
      </c>
      <c r="AB23" s="22">
        <f>SUM(O23:Z23)</f>
        <v/>
      </c>
      <c r="AC23" s="51" t="n">
        <v>33</v>
      </c>
      <c r="AD23" s="51" t="n">
        <v>33</v>
      </c>
      <c r="AE23" s="51" t="n">
        <v>33</v>
      </c>
      <c r="AF23" s="51" t="n">
        <v>33</v>
      </c>
      <c r="AG23" s="51" t="n">
        <v>33</v>
      </c>
      <c r="AH23" s="51" t="n">
        <v>33</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1410.72</v>
      </c>
      <c r="K24" s="64" t="n">
        <v>483.23</v>
      </c>
      <c r="L24" s="64" t="n">
        <v>0</v>
      </c>
      <c r="M24" s="64" t="n">
        <v>0</v>
      </c>
      <c r="N24" s="22">
        <f>SUM(B24:M24)</f>
        <v/>
      </c>
      <c r="O24" s="11">
        <f>SUMIF('KIN TB'!$R:$R,'KIN P&amp;L'!$A24,'KIN TB'!C:C)</f>
        <v/>
      </c>
      <c r="P24" s="11">
        <f>SUMIF('KIN TB'!$R:$R,'KIN P&amp;L'!$A24,'KIN TB'!D:D)</f>
        <v/>
      </c>
      <c r="Q24" s="11">
        <f>SUMIF('KIN TB'!$R:$R,'KIN P&amp;L'!$A24,'KIN TB'!E:E)</f>
        <v/>
      </c>
      <c r="R24" s="11">
        <f>SUMIF('KIN TB'!$R:$R,'KIN P&amp;L'!$A24,'KIN TB'!F:F)</f>
        <v/>
      </c>
      <c r="S24" s="11">
        <f>SUMIF('KIN TB'!$R:$R,'KIN P&amp;L'!$A24,'KIN TB'!G:G)</f>
        <v/>
      </c>
      <c r="T24" s="11">
        <f>SUMIF('KIN TB'!$R:$R,'KIN P&amp;L'!$A24,'KIN TB'!H:H)</f>
        <v/>
      </c>
      <c r="U24" s="11">
        <f>SUMIF('KIN TB'!$R:$R,'KIN P&amp;L'!$A24,'KIN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15025</v>
      </c>
      <c r="C25" s="65" t="n">
        <v>18401.96</v>
      </c>
      <c r="D25" s="65" t="n">
        <v>17627.45</v>
      </c>
      <c r="E25" s="65" t="n">
        <v>17739.83</v>
      </c>
      <c r="F25" s="65" t="n">
        <v>18243.97</v>
      </c>
      <c r="G25" s="65" t="n">
        <v>18525.75</v>
      </c>
      <c r="H25" s="65" t="n">
        <v>18796.84</v>
      </c>
      <c r="I25" s="65" t="n">
        <v>17181.26</v>
      </c>
      <c r="J25" s="65" t="n">
        <v>19335.26</v>
      </c>
      <c r="K25" s="65" t="n">
        <v>18532.98</v>
      </c>
      <c r="L25" s="65" t="n">
        <v>18943.47</v>
      </c>
      <c r="M25" s="65" t="n">
        <v>16894.78</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t="n"/>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871.84</v>
      </c>
      <c r="C27" s="64" t="n">
        <v>1119.88</v>
      </c>
      <c r="D27" s="64" t="n">
        <v>883.4</v>
      </c>
      <c r="E27" s="64" t="n">
        <v>772.98</v>
      </c>
      <c r="F27" s="64" t="n">
        <v>885.8099999999999</v>
      </c>
      <c r="G27" s="64" t="n">
        <v>1206.2</v>
      </c>
      <c r="H27" s="64" t="n">
        <v>1152.02</v>
      </c>
      <c r="I27" s="64" t="n">
        <v>1021.21</v>
      </c>
      <c r="J27" s="64" t="n">
        <v>906.02</v>
      </c>
      <c r="K27" s="64" t="n">
        <v>1197.66</v>
      </c>
      <c r="L27" s="64" t="n">
        <v>867.37</v>
      </c>
      <c r="M27" s="64" t="n">
        <v>895.21</v>
      </c>
      <c r="N27" s="22">
        <f>SUM(B27:M27)</f>
        <v/>
      </c>
      <c r="O27" s="11">
        <f>SUMIF('KIN TB'!$R:$R,'KIN P&amp;L'!$A27,'KIN TB'!C:C)</f>
        <v/>
      </c>
      <c r="P27" s="11">
        <f>SUMIF('KIN TB'!$R:$R,'KIN P&amp;L'!$A27,'KIN TB'!D:D)</f>
        <v/>
      </c>
      <c r="Q27" s="11">
        <f>SUMIF('KIN TB'!$R:$R,'KIN P&amp;L'!$A27,'KIN TB'!E:E)</f>
        <v/>
      </c>
      <c r="R27" s="11">
        <f>SUMIF('KIN TB'!$R:$R,'KIN P&amp;L'!$A27,'KIN TB'!F:F)</f>
        <v/>
      </c>
      <c r="S27" s="11">
        <f>SUMIF('KIN TB'!$R:$R,'KIN P&amp;L'!$A27,'KIN TB'!G:G)</f>
        <v/>
      </c>
      <c r="T27" s="11">
        <f>SUMIF('KIN TB'!$R:$R,'KIN P&amp;L'!$A27,'KIN TB'!H:H)</f>
        <v/>
      </c>
      <c r="U27" s="11">
        <f>SUMIF('KIN TB'!$R:$R,'KIN P&amp;L'!$A27,'KIN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67.66</v>
      </c>
      <c r="C28" s="64" t="n">
        <v>15.5</v>
      </c>
      <c r="D28" s="64" t="n">
        <v>101.01</v>
      </c>
      <c r="E28" s="64" t="n">
        <v>148.99</v>
      </c>
      <c r="F28" s="64" t="n">
        <v>199.49</v>
      </c>
      <c r="G28" s="64" t="n">
        <v>26.91</v>
      </c>
      <c r="H28" s="64" t="n">
        <v>73.44</v>
      </c>
      <c r="I28" s="64" t="n">
        <v>738</v>
      </c>
      <c r="J28" s="64" t="n">
        <v>21.8</v>
      </c>
      <c r="K28" s="64" t="n">
        <v>28.47</v>
      </c>
      <c r="L28" s="64" t="n">
        <v>0</v>
      </c>
      <c r="M28" s="64" t="n">
        <v>113.69</v>
      </c>
      <c r="N28" s="22">
        <f>SUM(B28:M28)</f>
        <v/>
      </c>
      <c r="O28" s="11">
        <f>SUMIF('KIN TB'!$R:$R,'KIN P&amp;L'!$A28,'KIN TB'!C:C)</f>
        <v/>
      </c>
      <c r="P28" s="11">
        <f>SUMIF('KIN TB'!$R:$R,'KIN P&amp;L'!$A28,'KIN TB'!D:D)</f>
        <v/>
      </c>
      <c r="Q28" s="11">
        <f>SUMIF('KIN TB'!$R:$R,'KIN P&amp;L'!$A28,'KIN TB'!E:E)</f>
        <v/>
      </c>
      <c r="R28" s="11">
        <f>SUMIF('KIN TB'!$R:$R,'KIN P&amp;L'!$A28,'KIN TB'!F:F)</f>
        <v/>
      </c>
      <c r="S28" s="11">
        <f>SUMIF('KIN TB'!$R:$R,'KIN P&amp;L'!$A28,'KIN TB'!G:G)</f>
        <v/>
      </c>
      <c r="T28" s="11">
        <f>SUMIF('KIN TB'!$R:$R,'KIN P&amp;L'!$A28,'KIN TB'!H:H)</f>
        <v/>
      </c>
      <c r="U28" s="11">
        <f>SUMIF('KIN TB'!$R:$R,'KIN P&amp;L'!$A28,'KIN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124.79</v>
      </c>
      <c r="C29" s="64" t="n">
        <v>116.31</v>
      </c>
      <c r="D29" s="64" t="n">
        <v>123.91</v>
      </c>
      <c r="E29" s="64" t="n">
        <v>60.02</v>
      </c>
      <c r="F29" s="64" t="n">
        <v>69.12</v>
      </c>
      <c r="G29" s="64" t="n">
        <v>80.59</v>
      </c>
      <c r="H29" s="64" t="n">
        <v>17.78</v>
      </c>
      <c r="I29" s="64" t="n">
        <v>117.92</v>
      </c>
      <c r="J29" s="64" t="n">
        <v>19.37</v>
      </c>
      <c r="K29" s="64" t="n">
        <v>15.25</v>
      </c>
      <c r="L29" s="64" t="n">
        <v>168.9</v>
      </c>
      <c r="M29" s="64" t="n">
        <v>24.97</v>
      </c>
      <c r="N29" s="22">
        <f>SUM(B29:M29)</f>
        <v/>
      </c>
      <c r="O29" s="11">
        <f>SUMIF('KIN TB'!$R:$R,'KIN P&amp;L'!$A29,'KIN TB'!C:C)</f>
        <v/>
      </c>
      <c r="P29" s="11">
        <f>SUMIF('KIN TB'!$R:$R,'KIN P&amp;L'!$A29,'KIN TB'!D:D)</f>
        <v/>
      </c>
      <c r="Q29" s="11">
        <f>SUMIF('KIN TB'!$R:$R,'KIN P&amp;L'!$A29,'KIN TB'!E:E)</f>
        <v/>
      </c>
      <c r="R29" s="11">
        <f>SUMIF('KIN TB'!$R:$R,'KIN P&amp;L'!$A29,'KIN TB'!F:F)</f>
        <v/>
      </c>
      <c r="S29" s="11">
        <f>SUMIF('KIN TB'!$R:$R,'KIN P&amp;L'!$A29,'KIN TB'!G:G)</f>
        <v/>
      </c>
      <c r="T29" s="11">
        <f>SUMIF('KIN TB'!$R:$R,'KIN P&amp;L'!$A29,'KIN TB'!H:H)</f>
        <v/>
      </c>
      <c r="U29" s="11">
        <f>SUMIF('KIN TB'!$R:$R,'KIN P&amp;L'!$A29,'KIN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0.004</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36.35</v>
      </c>
      <c r="C30" s="64" t="n">
        <v>28.59</v>
      </c>
      <c r="D30" s="64" t="n">
        <v>0</v>
      </c>
      <c r="E30" s="64" t="n">
        <v>16.15</v>
      </c>
      <c r="F30" s="64" t="n">
        <v>21.12</v>
      </c>
      <c r="G30" s="64" t="n">
        <v>0</v>
      </c>
      <c r="H30" s="64" t="n">
        <v>14.52</v>
      </c>
      <c r="I30" s="64" t="n">
        <v>18.44</v>
      </c>
      <c r="J30" s="64" t="n">
        <v>7.88</v>
      </c>
      <c r="K30" s="64" t="n">
        <v>0</v>
      </c>
      <c r="L30" s="64" t="n">
        <v>4.99</v>
      </c>
      <c r="M30" s="64" t="n">
        <v>57.13</v>
      </c>
      <c r="N30" s="22">
        <f>SUM(B30:M30)</f>
        <v/>
      </c>
      <c r="O30" s="11">
        <f>SUMIF('KIN TB'!$R:$R,'KIN P&amp;L'!$A30,'KIN TB'!C:C)</f>
        <v/>
      </c>
      <c r="P30" s="11">
        <f>SUMIF('KIN TB'!$R:$R,'KIN P&amp;L'!$A30,'KIN TB'!D:D)</f>
        <v/>
      </c>
      <c r="Q30" s="11">
        <f>SUMIF('KIN TB'!$R:$R,'KIN P&amp;L'!$A30,'KIN TB'!E:E)</f>
        <v/>
      </c>
      <c r="R30" s="11">
        <f>SUMIF('KIN TB'!$R:$R,'KIN P&amp;L'!$A30,'KIN TB'!F:F)</f>
        <v/>
      </c>
      <c r="S30" s="11">
        <f>SUMIF('KIN TB'!$R:$R,'KIN P&amp;L'!$A30,'KIN TB'!G:G)</f>
        <v/>
      </c>
      <c r="T30" s="11">
        <f>SUMIF('KIN TB'!$R:$R,'KIN P&amp;L'!$A30,'KIN TB'!H:H)</f>
        <v/>
      </c>
      <c r="U30" s="11">
        <f>SUMIF('KIN TB'!$R:$R,'KIN P&amp;L'!$A30,'KIN TB'!I:I)</f>
        <v/>
      </c>
      <c r="V30" s="51" t="n">
        <v>75</v>
      </c>
      <c r="W30" s="51" t="n">
        <v>75</v>
      </c>
      <c r="X30" s="51" t="n">
        <v>75</v>
      </c>
      <c r="Y30" s="51" t="n">
        <v>75</v>
      </c>
      <c r="Z30" s="51" t="n">
        <v>75</v>
      </c>
      <c r="AA30" s="22">
        <f>SUM(O30:U30)</f>
        <v/>
      </c>
      <c r="AB30" s="22">
        <f>SUM(O30:Z30)</f>
        <v/>
      </c>
      <c r="AC30" s="51" t="n">
        <v>75</v>
      </c>
      <c r="AD30" s="51" t="n">
        <v>75</v>
      </c>
      <c r="AE30" s="51" t="n">
        <v>75</v>
      </c>
      <c r="AF30" s="51" t="n">
        <v>75</v>
      </c>
      <c r="AG30" s="51" t="n">
        <v>75</v>
      </c>
      <c r="AH30" s="51" t="n">
        <v>75</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37.02</v>
      </c>
      <c r="C31" s="64" t="n">
        <v>112.99</v>
      </c>
      <c r="D31" s="64" t="n">
        <v>13.99</v>
      </c>
      <c r="E31" s="64" t="n">
        <v>53.88</v>
      </c>
      <c r="F31" s="64" t="n">
        <v>650.1800000000001</v>
      </c>
      <c r="G31" s="64" t="n">
        <v>57.55</v>
      </c>
      <c r="H31" s="64" t="n">
        <v>14.48</v>
      </c>
      <c r="I31" s="64" t="n">
        <v>16</v>
      </c>
      <c r="J31" s="64" t="n">
        <v>121.89</v>
      </c>
      <c r="K31" s="64" t="n">
        <v>116.71</v>
      </c>
      <c r="L31" s="64" t="n">
        <v>84.96000000000001</v>
      </c>
      <c r="M31" s="64" t="n">
        <v>51.93</v>
      </c>
      <c r="N31" s="22">
        <f>SUM(B31:M31)</f>
        <v/>
      </c>
      <c r="O31" s="11">
        <f>SUMIF('KIN TB'!$R:$R,'KIN P&amp;L'!$A31,'KIN TB'!C:C)</f>
        <v/>
      </c>
      <c r="P31" s="11">
        <f>SUMIF('KIN TB'!$R:$R,'KIN P&amp;L'!$A31,'KIN TB'!D:D)</f>
        <v/>
      </c>
      <c r="Q31" s="11">
        <f>SUMIF('KIN TB'!$R:$R,'KIN P&amp;L'!$A31,'KIN TB'!E:E)</f>
        <v/>
      </c>
      <c r="R31" s="11">
        <f>SUMIF('KIN TB'!$R:$R,'KIN P&amp;L'!$A31,'KIN TB'!F:F)</f>
        <v/>
      </c>
      <c r="S31" s="11">
        <f>SUMIF('KIN TB'!$R:$R,'KIN P&amp;L'!$A31,'KIN TB'!G:G)</f>
        <v/>
      </c>
      <c r="T31" s="11">
        <f>SUMIF('KIN TB'!$R:$R,'KIN P&amp;L'!$A31,'KIN TB'!H:H)</f>
        <v/>
      </c>
      <c r="U31" s="11">
        <f>SUMIF('KIN TB'!$R:$R,'KIN P&amp;L'!$A31,'KIN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135.4</v>
      </c>
      <c r="C32" s="64" t="n">
        <v>97.50999999999999</v>
      </c>
      <c r="D32" s="64" t="n">
        <v>105.56</v>
      </c>
      <c r="E32" s="64" t="n">
        <v>101.9</v>
      </c>
      <c r="F32" s="64" t="n">
        <v>34.62</v>
      </c>
      <c r="G32" s="64" t="n">
        <v>0</v>
      </c>
      <c r="H32" s="64" t="n">
        <v>159.02</v>
      </c>
      <c r="I32" s="64" t="n">
        <v>147.67</v>
      </c>
      <c r="J32" s="64" t="n">
        <v>116.18</v>
      </c>
      <c r="K32" s="64" t="n">
        <v>77.15000000000001</v>
      </c>
      <c r="L32" s="64" t="n">
        <v>76.42</v>
      </c>
      <c r="M32" s="64" t="n">
        <v>23.18</v>
      </c>
      <c r="N32" s="22">
        <f>SUM(B32:M32)</f>
        <v/>
      </c>
      <c r="O32" s="11">
        <f>SUMIF('KIN TB'!$R:$R,'KIN P&amp;L'!$A32,'KIN TB'!C:C)</f>
        <v/>
      </c>
      <c r="P32" s="11">
        <f>SUMIF('KIN TB'!$R:$R,'KIN P&amp;L'!$A32,'KIN TB'!D:D)</f>
        <v/>
      </c>
      <c r="Q32" s="11">
        <f>SUMIF('KIN TB'!$R:$R,'KIN P&amp;L'!$A32,'KIN TB'!E:E)</f>
        <v/>
      </c>
      <c r="R32" s="11">
        <f>SUMIF('KIN TB'!$R:$R,'KIN P&amp;L'!$A32,'KIN TB'!F:F)</f>
        <v/>
      </c>
      <c r="S32" s="11">
        <f>SUMIF('KIN TB'!$R:$R,'KIN P&amp;L'!$A32,'KIN TB'!G:G)</f>
        <v/>
      </c>
      <c r="T32" s="11">
        <f>SUMIF('KIN TB'!$R:$R,'KIN P&amp;L'!$A32,'KIN TB'!H:H)</f>
        <v/>
      </c>
      <c r="U32" s="11">
        <f>SUMIF('KIN TB'!$R:$R,'KIN P&amp;L'!$A32,'KIN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0.006</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SUMIF('KIN TB'!$R:$R,'KIN P&amp;L'!$A33,'KIN TB'!C:C)</f>
        <v/>
      </c>
      <c r="P33" s="11">
        <f>SUMIF('KIN TB'!$R:$R,'KIN P&amp;L'!$A33,'KIN TB'!D:D)</f>
        <v/>
      </c>
      <c r="Q33" s="11">
        <f>SUMIF('KIN TB'!$R:$R,'KIN P&amp;L'!$A33,'KIN TB'!E:E)</f>
        <v/>
      </c>
      <c r="R33" s="11">
        <f>SUMIF('KIN TB'!$R:$R,'KIN P&amp;L'!$A33,'KIN TB'!F:F)</f>
        <v/>
      </c>
      <c r="S33" s="11">
        <f>SUMIF('KIN TB'!$R:$R,'KIN P&amp;L'!$A33,'KIN TB'!G:G)</f>
        <v/>
      </c>
      <c r="T33" s="11">
        <f>SUMIF('KIN TB'!$R:$R,'KIN P&amp;L'!$A33,'KIN TB'!H:H)</f>
        <v/>
      </c>
      <c r="U33" s="11">
        <f>SUMIF('KIN TB'!$R:$R,'KIN P&amp;L'!$A33,'KIN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1273.06</v>
      </c>
      <c r="C34" s="65" t="n">
        <v>1490.78</v>
      </c>
      <c r="D34" s="65" t="n">
        <v>1227.87</v>
      </c>
      <c r="E34" s="65" t="n">
        <v>1153.92</v>
      </c>
      <c r="F34" s="65" t="n">
        <v>1860.34</v>
      </c>
      <c r="G34" s="65" t="n">
        <v>1371.25</v>
      </c>
      <c r="H34" s="65" t="n">
        <v>1431.26</v>
      </c>
      <c r="I34" s="65" t="n">
        <v>2059.24</v>
      </c>
      <c r="J34" s="65" t="n">
        <v>1193.14</v>
      </c>
      <c r="K34" s="65" t="n">
        <v>1435.24</v>
      </c>
      <c r="L34" s="65" t="n">
        <v>1202.64</v>
      </c>
      <c r="M34" s="65" t="n">
        <v>1166.11</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SUMIF('KIN TB'!$R:$R,'KIN P&amp;L'!$A36,'KIN TB'!C:C)</f>
        <v/>
      </c>
      <c r="P36" s="11">
        <f>SUMIF('KIN TB'!$R:$R,'KIN P&amp;L'!$A36,'KIN TB'!D:D)</f>
        <v/>
      </c>
      <c r="Q36" s="11">
        <f>SUMIF('KIN TB'!$R:$R,'KIN P&amp;L'!$A36,'KIN TB'!E:E)</f>
        <v/>
      </c>
      <c r="R36" s="11">
        <f>SUMIF('KIN TB'!$R:$R,'KIN P&amp;L'!$A36,'KIN TB'!F:F)</f>
        <v/>
      </c>
      <c r="S36" s="11">
        <f>SUMIF('KIN TB'!$R:$R,'KIN P&amp;L'!$A36,'KIN TB'!G:G)</f>
        <v/>
      </c>
      <c r="T36" s="11">
        <f>SUMIF('KIN TB'!$R:$R,'KIN P&amp;L'!$A36,'KIN TB'!H:H)</f>
        <v/>
      </c>
      <c r="U36" s="11">
        <f>SUMIF('KIN TB'!$R:$R,'KIN P&amp;L'!$A36,'KIN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758.9</v>
      </c>
      <c r="C37" s="64" t="n">
        <v>758.9</v>
      </c>
      <c r="D37" s="64" t="n">
        <v>758.9</v>
      </c>
      <c r="E37" s="64" t="n">
        <v>758.9</v>
      </c>
      <c r="F37" s="64" t="n">
        <v>758.9</v>
      </c>
      <c r="G37" s="64" t="n">
        <v>758.9</v>
      </c>
      <c r="H37" s="64" t="n">
        <v>758.9</v>
      </c>
      <c r="I37" s="64" t="n">
        <v>758.9</v>
      </c>
      <c r="J37" s="64" t="n">
        <v>758.9</v>
      </c>
      <c r="K37" s="64" t="n">
        <v>758.9</v>
      </c>
      <c r="L37" s="64" t="n">
        <v>758.9</v>
      </c>
      <c r="M37" s="64" t="n">
        <v>758.9</v>
      </c>
      <c r="N37" s="22">
        <f>SUM(B37:M37)</f>
        <v/>
      </c>
      <c r="O37" s="11">
        <f>SUMIF('KIN TB'!$R:$R,'KIN P&amp;L'!$A37,'KIN TB'!C:C)</f>
        <v/>
      </c>
      <c r="P37" s="11">
        <f>SUMIF('KIN TB'!$R:$R,'KIN P&amp;L'!$A37,'KIN TB'!D:D)</f>
        <v/>
      </c>
      <c r="Q37" s="11">
        <f>SUMIF('KIN TB'!$R:$R,'KIN P&amp;L'!$A37,'KIN TB'!E:E)</f>
        <v/>
      </c>
      <c r="R37" s="11">
        <f>SUMIF('KIN TB'!$R:$R,'KIN P&amp;L'!$A37,'KIN TB'!F:F)</f>
        <v/>
      </c>
      <c r="S37" s="11">
        <f>SUMIF('KIN TB'!$R:$R,'KIN P&amp;L'!$A37,'KIN TB'!G:G)</f>
        <v/>
      </c>
      <c r="T37" s="11">
        <f>SUMIF('KIN TB'!$R:$R,'KIN P&amp;L'!$A37,'KIN TB'!H:H)</f>
        <v/>
      </c>
      <c r="U37" s="11">
        <f>SUMIF('KIN TB'!$R:$R,'KIN P&amp;L'!$A37,'KIN TB'!I:I)</f>
        <v/>
      </c>
      <c r="V37" s="51" t="n">
        <v>682</v>
      </c>
      <c r="W37" s="51" t="n">
        <v>682</v>
      </c>
      <c r="X37" s="51" t="n">
        <v>682</v>
      </c>
      <c r="Y37" s="51" t="n">
        <v>682</v>
      </c>
      <c r="Z37" s="51" t="n">
        <v>682</v>
      </c>
      <c r="AA37" s="22">
        <f>SUM(O37:U37)</f>
        <v/>
      </c>
      <c r="AB37" s="22">
        <f>SUM(O37:Z37)</f>
        <v/>
      </c>
      <c r="AC37" s="51" t="n">
        <v>682</v>
      </c>
      <c r="AD37" s="51" t="n">
        <v>682</v>
      </c>
      <c r="AE37" s="51" t="n">
        <v>682</v>
      </c>
      <c r="AF37" s="51" t="n">
        <v>682</v>
      </c>
      <c r="AG37" s="51" t="n">
        <v>682</v>
      </c>
      <c r="AH37" s="51" t="n">
        <v>682</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872.46</v>
      </c>
      <c r="C38" s="64" t="n">
        <v>507.52</v>
      </c>
      <c r="D38" s="64" t="n">
        <v>466.58</v>
      </c>
      <c r="E38" s="64" t="n">
        <v>2967.25</v>
      </c>
      <c r="F38" s="64" t="n">
        <v>84.62</v>
      </c>
      <c r="G38" s="64" t="n">
        <v>279.5</v>
      </c>
      <c r="H38" s="64" t="n">
        <v>221.45</v>
      </c>
      <c r="I38" s="64" t="n">
        <v>960.99</v>
      </c>
      <c r="J38" s="64" t="n">
        <v>501.45</v>
      </c>
      <c r="K38" s="64" t="n">
        <v>437.86</v>
      </c>
      <c r="L38" s="64" t="n">
        <v>626.24</v>
      </c>
      <c r="M38" s="64" t="n">
        <v>739.01</v>
      </c>
      <c r="N38" s="22">
        <f>SUM(B38:M38)</f>
        <v/>
      </c>
      <c r="O38" s="11">
        <f>SUMIF('KIN TB'!$R:$R,'KIN P&amp;L'!$A38,'KIN TB'!C:C)</f>
        <v/>
      </c>
      <c r="P38" s="11">
        <f>SUMIF('KIN TB'!$R:$R,'KIN P&amp;L'!$A38,'KIN TB'!D:D)</f>
        <v/>
      </c>
      <c r="Q38" s="11">
        <f>SUMIF('KIN TB'!$R:$R,'KIN P&amp;L'!$A38,'KIN TB'!E:E)</f>
        <v/>
      </c>
      <c r="R38" s="11">
        <f>SUMIF('KIN TB'!$R:$R,'KIN P&amp;L'!$A38,'KIN TB'!F:F)</f>
        <v/>
      </c>
      <c r="S38" s="11">
        <f>SUMIF('KIN TB'!$R:$R,'KIN P&amp;L'!$A38,'KIN TB'!G:G)</f>
        <v/>
      </c>
      <c r="T38" s="11">
        <f>SUMIF('KIN TB'!$R:$R,'KIN P&amp;L'!$A38,'KIN TB'!H:H)</f>
        <v/>
      </c>
      <c r="U38" s="11">
        <f>SUMIF('KIN TB'!$R:$R,'KIN P&amp;L'!$A38,'KIN TB'!I:I)</f>
        <v/>
      </c>
      <c r="V38" s="51" t="n">
        <v>755</v>
      </c>
      <c r="W38" s="51" t="n">
        <v>755</v>
      </c>
      <c r="X38" s="51" t="n">
        <v>755</v>
      </c>
      <c r="Y38" s="51" t="n">
        <v>755</v>
      </c>
      <c r="Z38" s="51" t="n">
        <v>755</v>
      </c>
      <c r="AA38" s="22">
        <f>SUM(O38:U38)</f>
        <v/>
      </c>
      <c r="AB38" s="22">
        <f>SUM(O38:Z38)</f>
        <v/>
      </c>
      <c r="AC38" s="51" t="n">
        <v>755</v>
      </c>
      <c r="AD38" s="51" t="n">
        <v>755</v>
      </c>
      <c r="AE38" s="51" t="n">
        <v>755</v>
      </c>
      <c r="AF38" s="51" t="n">
        <v>755</v>
      </c>
      <c r="AG38" s="51" t="n">
        <v>755</v>
      </c>
      <c r="AH38" s="51" t="n">
        <v>755</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387.14</v>
      </c>
      <c r="C39" s="64" t="n">
        <v>108.38</v>
      </c>
      <c r="D39" s="64" t="n">
        <v>277.96</v>
      </c>
      <c r="E39" s="64" t="n">
        <v>372.75</v>
      </c>
      <c r="F39" s="64" t="n">
        <v>389.89</v>
      </c>
      <c r="G39" s="64" t="n">
        <v>0</v>
      </c>
      <c r="H39" s="64" t="n">
        <v>421.2</v>
      </c>
      <c r="I39" s="64" t="n">
        <v>252</v>
      </c>
      <c r="J39" s="64" t="n">
        <v>69.92</v>
      </c>
      <c r="K39" s="64" t="n">
        <v>0</v>
      </c>
      <c r="L39" s="64" t="n">
        <v>147.46</v>
      </c>
      <c r="M39" s="64" t="n">
        <v>108</v>
      </c>
      <c r="N39" s="22">
        <f>SUM(B39:M39)</f>
        <v/>
      </c>
      <c r="O39" s="11">
        <f>SUMIF('KIN TB'!$R:$R,'KIN P&amp;L'!$A39,'KIN TB'!C:C)</f>
        <v/>
      </c>
      <c r="P39" s="11">
        <f>SUMIF('KIN TB'!$R:$R,'KIN P&amp;L'!$A39,'KIN TB'!D:D)</f>
        <v/>
      </c>
      <c r="Q39" s="11">
        <f>SUMIF('KIN TB'!$R:$R,'KIN P&amp;L'!$A39,'KIN TB'!E:E)</f>
        <v/>
      </c>
      <c r="R39" s="11">
        <f>SUMIF('KIN TB'!$R:$R,'KIN P&amp;L'!$A39,'KIN TB'!F:F)</f>
        <v/>
      </c>
      <c r="S39" s="11">
        <f>SUMIF('KIN TB'!$R:$R,'KIN P&amp;L'!$A39,'KIN TB'!G:G)</f>
        <v/>
      </c>
      <c r="T39" s="11">
        <f>SUMIF('KIN TB'!$R:$R,'KIN P&amp;L'!$A39,'KIN TB'!H:H)</f>
        <v/>
      </c>
      <c r="U39" s="11">
        <f>SUMIF('KIN TB'!$R:$R,'KIN P&amp;L'!$A39,'KIN TB'!I:I)</f>
        <v/>
      </c>
      <c r="V39" s="51" t="n">
        <v>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165.33</v>
      </c>
      <c r="C40" s="64" t="n">
        <v>90.19</v>
      </c>
      <c r="D40" s="64" t="n">
        <v>168.34</v>
      </c>
      <c r="E40" s="64" t="n">
        <v>290</v>
      </c>
      <c r="F40" s="64" t="n">
        <v>234.76</v>
      </c>
      <c r="G40" s="64" t="n">
        <v>142.75</v>
      </c>
      <c r="H40" s="64" t="n">
        <v>227.02</v>
      </c>
      <c r="I40" s="64" t="n">
        <v>220.38</v>
      </c>
      <c r="J40" s="64" t="n">
        <v>109.95</v>
      </c>
      <c r="K40" s="64" t="n">
        <v>206.87</v>
      </c>
      <c r="L40" s="64" t="n">
        <v>200.81</v>
      </c>
      <c r="M40" s="64" t="n">
        <v>0</v>
      </c>
      <c r="N40" s="22">
        <f>SUM(B40:M40)</f>
        <v/>
      </c>
      <c r="O40" s="11">
        <f>SUMIF('KIN TB'!$R:$R,'KIN P&amp;L'!$A40,'KIN TB'!C:C)</f>
        <v/>
      </c>
      <c r="P40" s="11">
        <f>SUMIF('KIN TB'!$R:$R,'KIN P&amp;L'!$A40,'KIN TB'!D:D)</f>
        <v/>
      </c>
      <c r="Q40" s="11">
        <f>SUMIF('KIN TB'!$R:$R,'KIN P&amp;L'!$A40,'KIN TB'!E:E)</f>
        <v/>
      </c>
      <c r="R40" s="11">
        <f>SUMIF('KIN TB'!$R:$R,'KIN P&amp;L'!$A40,'KIN TB'!F:F)</f>
        <v/>
      </c>
      <c r="S40" s="11">
        <f>SUMIF('KIN TB'!$R:$R,'KIN P&amp;L'!$A40,'KIN TB'!G:G)</f>
        <v/>
      </c>
      <c r="T40" s="11">
        <f>SUMIF('KIN TB'!$R:$R,'KIN P&amp;L'!$A40,'KIN TB'!H:H)</f>
        <v/>
      </c>
      <c r="U40" s="11">
        <f>SUMIF('KIN TB'!$R:$R,'KIN P&amp;L'!$A40,'KIN TB'!I:I)</f>
        <v/>
      </c>
      <c r="V40" s="51" t="n">
        <v>185</v>
      </c>
      <c r="W40" s="51" t="n">
        <v>185</v>
      </c>
      <c r="X40" s="51" t="n">
        <v>185</v>
      </c>
      <c r="Y40" s="51" t="n">
        <v>185</v>
      </c>
      <c r="Z40" s="51" t="n">
        <v>185</v>
      </c>
      <c r="AA40" s="22">
        <f>SUM(O40:U40)</f>
        <v/>
      </c>
      <c r="AB40" s="22">
        <f>SUM(O40:Z40)</f>
        <v/>
      </c>
      <c r="AC40" s="51" t="n">
        <v>185</v>
      </c>
      <c r="AD40" s="51" t="n">
        <v>185</v>
      </c>
      <c r="AE40" s="51" t="n">
        <v>185</v>
      </c>
      <c r="AF40" s="51" t="n">
        <v>185</v>
      </c>
      <c r="AG40" s="51" t="n">
        <v>185</v>
      </c>
      <c r="AH40" s="51" t="n">
        <v>185</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403.55</v>
      </c>
      <c r="C41" s="64" t="n">
        <v>655.55</v>
      </c>
      <c r="D41" s="64" t="n">
        <v>533.88</v>
      </c>
      <c r="E41" s="64" t="n">
        <v>385.87</v>
      </c>
      <c r="F41" s="64" t="n">
        <v>337.46</v>
      </c>
      <c r="G41" s="64" t="n">
        <v>361.96</v>
      </c>
      <c r="H41" s="64" t="n">
        <v>308.55</v>
      </c>
      <c r="I41" s="64" t="n">
        <v>322.85</v>
      </c>
      <c r="J41" s="64" t="n">
        <v>483.96</v>
      </c>
      <c r="K41" s="64" t="n">
        <v>430.55</v>
      </c>
      <c r="L41" s="64" t="n">
        <v>322.85</v>
      </c>
      <c r="M41" s="64" t="n">
        <v>376.2599999999999</v>
      </c>
      <c r="N41" s="22">
        <f>SUM(B41:M41)</f>
        <v/>
      </c>
      <c r="O41" s="11">
        <f>SUMIF('KIN TB'!$R:$R,'KIN P&amp;L'!$A41,'KIN TB'!C:C)</f>
        <v/>
      </c>
      <c r="P41" s="11">
        <f>SUMIF('KIN TB'!$R:$R,'KIN P&amp;L'!$A41,'KIN TB'!D:D)</f>
        <v/>
      </c>
      <c r="Q41" s="11">
        <f>SUMIF('KIN TB'!$R:$R,'KIN P&amp;L'!$A41,'KIN TB'!E:E)</f>
        <v/>
      </c>
      <c r="R41" s="11">
        <f>SUMIF('KIN TB'!$R:$R,'KIN P&amp;L'!$A41,'KIN TB'!F:F)</f>
        <v/>
      </c>
      <c r="S41" s="11">
        <f>SUMIF('KIN TB'!$R:$R,'KIN P&amp;L'!$A41,'KIN TB'!G:G)</f>
        <v/>
      </c>
      <c r="T41" s="11">
        <f>SUMIF('KIN TB'!$R:$R,'KIN P&amp;L'!$A41,'KIN TB'!H:H)</f>
        <v/>
      </c>
      <c r="U41" s="11">
        <f>SUMIF('KIN TB'!$R:$R,'KIN P&amp;L'!$A41,'KIN TB'!I:I)</f>
        <v/>
      </c>
      <c r="V41" s="51" t="n">
        <v>422</v>
      </c>
      <c r="W41" s="51" t="n">
        <v>422</v>
      </c>
      <c r="X41" s="51" t="n">
        <v>422</v>
      </c>
      <c r="Y41" s="51" t="n">
        <v>422</v>
      </c>
      <c r="Z41" s="51" t="n">
        <v>422</v>
      </c>
      <c r="AA41" s="22">
        <f>SUM(O41:U41)</f>
        <v/>
      </c>
      <c r="AB41" s="22">
        <f>SUM(O41:Z41)</f>
        <v/>
      </c>
      <c r="AC41" s="51" t="n">
        <v>422</v>
      </c>
      <c r="AD41" s="51" t="n">
        <v>422</v>
      </c>
      <c r="AE41" s="51" t="n">
        <v>422</v>
      </c>
      <c r="AF41" s="51" t="n">
        <v>422</v>
      </c>
      <c r="AG41" s="51" t="n">
        <v>422</v>
      </c>
      <c r="AH41" s="51" t="n">
        <v>422</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43.45</v>
      </c>
      <c r="C42" s="64" t="n">
        <v>71.89999999999999</v>
      </c>
      <c r="D42" s="64" t="n">
        <v>34.49</v>
      </c>
      <c r="E42" s="64" t="n">
        <v>38.27</v>
      </c>
      <c r="F42" s="64" t="n">
        <v>56.39</v>
      </c>
      <c r="G42" s="64" t="n">
        <v>29.28</v>
      </c>
      <c r="H42" s="64" t="n">
        <v>17.79</v>
      </c>
      <c r="I42" s="64" t="n">
        <v>23.77</v>
      </c>
      <c r="J42" s="64" t="n">
        <v>49.73</v>
      </c>
      <c r="K42" s="64" t="n">
        <v>24.86</v>
      </c>
      <c r="L42" s="64" t="n">
        <v>23.78</v>
      </c>
      <c r="M42" s="64" t="n">
        <v>25.28</v>
      </c>
      <c r="N42" s="22">
        <f>SUM(B42:M42)</f>
        <v/>
      </c>
      <c r="O42" s="11">
        <f>SUMIF('KIN TB'!$R:$R,'KIN P&amp;L'!$A42,'KIN TB'!C:C)</f>
        <v/>
      </c>
      <c r="P42" s="11">
        <f>SUMIF('KIN TB'!$R:$R,'KIN P&amp;L'!$A42,'KIN TB'!D:D)</f>
        <v/>
      </c>
      <c r="Q42" s="11">
        <f>SUMIF('KIN TB'!$R:$R,'KIN P&amp;L'!$A42,'KIN TB'!E:E)</f>
        <v/>
      </c>
      <c r="R42" s="11">
        <f>SUMIF('KIN TB'!$R:$R,'KIN P&amp;L'!$A42,'KIN TB'!F:F)</f>
        <v/>
      </c>
      <c r="S42" s="11">
        <f>SUMIF('KIN TB'!$R:$R,'KIN P&amp;L'!$A42,'KIN TB'!G:G)</f>
        <v/>
      </c>
      <c r="T42" s="11">
        <f>SUMIF('KIN TB'!$R:$R,'KIN P&amp;L'!$A42,'KIN TB'!H:H)</f>
        <v/>
      </c>
      <c r="U42" s="11">
        <f>SUMIF('KIN TB'!$R:$R,'KIN P&amp;L'!$A42,'KIN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SUMIF('KIN TB'!$R:$R,'KIN P&amp;L'!$A43,'KIN TB'!C:C)</f>
        <v/>
      </c>
      <c r="P43" s="11">
        <f>SUMIF('KIN TB'!$R:$R,'KIN P&amp;L'!$A43,'KIN TB'!D:D)</f>
        <v/>
      </c>
      <c r="Q43" s="11">
        <f>SUMIF('KIN TB'!$R:$R,'KIN P&amp;L'!$A43,'KIN TB'!E:E)</f>
        <v/>
      </c>
      <c r="R43" s="11">
        <f>SUMIF('KIN TB'!$R:$R,'KIN P&amp;L'!$A43,'KIN TB'!F:F)</f>
        <v/>
      </c>
      <c r="S43" s="11">
        <f>SUMIF('KIN TB'!$R:$R,'KIN P&amp;L'!$A43,'KIN TB'!G:G)</f>
        <v/>
      </c>
      <c r="T43" s="11">
        <f>SUMIF('KIN TB'!$R:$R,'KIN P&amp;L'!$A43,'KIN TB'!H:H)</f>
        <v/>
      </c>
      <c r="U43" s="11">
        <f>SUMIF('KIN TB'!$R:$R,'KIN P&amp;L'!$A43,'KIN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SUMIF('KIN TB'!$R:$R,'KIN P&amp;L'!$A44,'KIN TB'!C:C)</f>
        <v/>
      </c>
      <c r="P44" s="11">
        <f>SUMIF('KIN TB'!$R:$R,'KIN P&amp;L'!$A44,'KIN TB'!D:D)</f>
        <v/>
      </c>
      <c r="Q44" s="11">
        <f>SUMIF('KIN TB'!$R:$R,'KIN P&amp;L'!$A44,'KIN TB'!E:E)</f>
        <v/>
      </c>
      <c r="R44" s="11">
        <f>SUMIF('KIN TB'!$R:$R,'KIN P&amp;L'!$A44,'KIN TB'!F:F)</f>
        <v/>
      </c>
      <c r="S44" s="11">
        <f>SUMIF('KIN TB'!$R:$R,'KIN P&amp;L'!$A44,'KIN TB'!G:G)</f>
        <v/>
      </c>
      <c r="T44" s="11">
        <f>SUMIF('KIN TB'!$R:$R,'KIN P&amp;L'!$A44,'KIN TB'!H:H)</f>
        <v/>
      </c>
      <c r="U44" s="11">
        <f>SUMIF('KIN TB'!$R:$R,'KIN P&amp;L'!$A44,'KIN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7.99</v>
      </c>
      <c r="C45" s="64" t="n">
        <v>0</v>
      </c>
      <c r="D45" s="64" t="n">
        <v>143.21</v>
      </c>
      <c r="E45" s="64" t="n">
        <v>0</v>
      </c>
      <c r="F45" s="64" t="n">
        <v>0</v>
      </c>
      <c r="G45" s="64" t="n">
        <v>265</v>
      </c>
      <c r="H45" s="64" t="n">
        <v>0</v>
      </c>
      <c r="I45" s="64" t="n">
        <v>45</v>
      </c>
      <c r="J45" s="64" t="n">
        <v>0</v>
      </c>
      <c r="K45" s="64" t="n">
        <v>0</v>
      </c>
      <c r="L45" s="64" t="n">
        <v>0</v>
      </c>
      <c r="M45" s="64" t="n">
        <v>0</v>
      </c>
      <c r="N45" s="22">
        <f>SUM(B45:M45)</f>
        <v/>
      </c>
      <c r="O45" s="11">
        <f>SUMIF('KIN TB'!$R:$R,'KIN P&amp;L'!$A45,'KIN TB'!C:C)</f>
        <v/>
      </c>
      <c r="P45" s="11">
        <f>SUMIF('KIN TB'!$R:$R,'KIN P&amp;L'!$A45,'KIN TB'!D:D)</f>
        <v/>
      </c>
      <c r="Q45" s="11">
        <f>SUMIF('KIN TB'!$R:$R,'KIN P&amp;L'!$A45,'KIN TB'!E:E)</f>
        <v/>
      </c>
      <c r="R45" s="11">
        <f>SUMIF('KIN TB'!$R:$R,'KIN P&amp;L'!$A45,'KIN TB'!F:F)</f>
        <v/>
      </c>
      <c r="S45" s="11">
        <f>SUMIF('KIN TB'!$R:$R,'KIN P&amp;L'!$A45,'KIN TB'!G:G)</f>
        <v/>
      </c>
      <c r="T45" s="11">
        <f>SUMIF('KIN TB'!$R:$R,'KIN P&amp;L'!$A45,'KIN TB'!H:H)</f>
        <v/>
      </c>
      <c r="U45" s="11">
        <f>SUMIF('KIN TB'!$R:$R,'KIN P&amp;L'!$A45,'KIN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SUMIF('KIN TB'!$R:$R,'KIN P&amp;L'!$A46,'KIN TB'!C:C)</f>
        <v/>
      </c>
      <c r="P46" s="11">
        <f>SUMIF('KIN TB'!$R:$R,'KIN P&amp;L'!$A46,'KIN TB'!D:D)</f>
        <v/>
      </c>
      <c r="Q46" s="11">
        <f>SUMIF('KIN TB'!$R:$R,'KIN P&amp;L'!$A46,'KIN TB'!E:E)</f>
        <v/>
      </c>
      <c r="R46" s="11">
        <f>SUMIF('KIN TB'!$R:$R,'KIN P&amp;L'!$A46,'KIN TB'!F:F)</f>
        <v/>
      </c>
      <c r="S46" s="11">
        <f>SUMIF('KIN TB'!$R:$R,'KIN P&amp;L'!$A46,'KIN TB'!G:G)</f>
        <v/>
      </c>
      <c r="T46" s="11">
        <f>SUMIF('KIN TB'!$R:$R,'KIN P&amp;L'!$A46,'KIN TB'!H:H)</f>
        <v/>
      </c>
      <c r="U46" s="11">
        <f>SUMIF('KIN TB'!$R:$R,'KIN P&amp;L'!$A46,'KIN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2638.82</v>
      </c>
      <c r="C47" s="65" t="n">
        <v>2192.44</v>
      </c>
      <c r="D47" s="65" t="n">
        <v>2383.36</v>
      </c>
      <c r="E47" s="65" t="n">
        <v>4813.04</v>
      </c>
      <c r="F47" s="65" t="n">
        <v>1862.02</v>
      </c>
      <c r="G47" s="65" t="n">
        <v>1837.39</v>
      </c>
      <c r="H47" s="65" t="n">
        <v>1954.91</v>
      </c>
      <c r="I47" s="65" t="n">
        <v>2583.89</v>
      </c>
      <c r="J47" s="65" t="n">
        <v>1973.91</v>
      </c>
      <c r="K47" s="65" t="n">
        <v>1859.04</v>
      </c>
      <c r="L47" s="65" t="n">
        <v>2080.04</v>
      </c>
      <c r="M47" s="65" t="n">
        <v>2007.45</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18936.88</v>
      </c>
      <c r="C48" s="62" t="n">
        <v>22085.18</v>
      </c>
      <c r="D48" s="62" t="n">
        <v>21238.68</v>
      </c>
      <c r="E48" s="62" t="n">
        <v>23706.79</v>
      </c>
      <c r="F48" s="62" t="n">
        <v>21966.33</v>
      </c>
      <c r="G48" s="62" t="n">
        <v>21734.39</v>
      </c>
      <c r="H48" s="62" t="n">
        <v>22183.01</v>
      </c>
      <c r="I48" s="62" t="n">
        <v>21824.39</v>
      </c>
      <c r="J48" s="62" t="n">
        <v>22502.31</v>
      </c>
      <c r="K48" s="62" t="n">
        <v>21827.26</v>
      </c>
      <c r="L48" s="62" t="n">
        <v>22226.15000000001</v>
      </c>
      <c r="M48" s="62" t="n">
        <v>20068.34</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10423.18</v>
      </c>
      <c r="C50" s="18" t="n">
        <v>4759.940000000002</v>
      </c>
      <c r="D50" s="18" t="n">
        <v>9242.059999999998</v>
      </c>
      <c r="E50" s="18" t="n">
        <v>10527.52</v>
      </c>
      <c r="F50" s="18" t="n">
        <v>9786.009999999998</v>
      </c>
      <c r="G50" s="18" t="n">
        <v>11963.71</v>
      </c>
      <c r="H50" s="18" t="n">
        <v>28732.39999999999</v>
      </c>
      <c r="I50" s="18" t="n">
        <v>9445.139999999999</v>
      </c>
      <c r="J50" s="18" t="n">
        <v>3773.810000000001</v>
      </c>
      <c r="K50" s="18" t="n">
        <v>4362.52</v>
      </c>
      <c r="L50" s="18" t="n">
        <v>12109.82999999999</v>
      </c>
      <c r="M50" s="18" t="n">
        <v>21031.25999999999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SUMIF('KIN TB'!$R:$R,'KIN P&amp;L'!$A53,'KIN TB'!C:C)</f>
        <v/>
      </c>
      <c r="P53" s="11">
        <f>SUMIF('KIN TB'!$R:$R,'KIN P&amp;L'!$A53,'KIN TB'!D:D)</f>
        <v/>
      </c>
      <c r="Q53" s="11">
        <f>SUMIF('KIN TB'!$R:$R,'KIN P&amp;L'!$A53,'KIN TB'!E:E)</f>
        <v/>
      </c>
      <c r="R53" s="11">
        <f>SUMIF('KIN TB'!$R:$R,'KIN P&amp;L'!$A53,'KIN TB'!F:F)</f>
        <v/>
      </c>
      <c r="S53" s="11">
        <f>SUMIF('KIN TB'!$R:$R,'KIN P&amp;L'!$A53,'KIN TB'!G:G)</f>
        <v/>
      </c>
      <c r="T53" s="11">
        <f>SUMIF('KIN TB'!$R:$R,'KIN P&amp;L'!$A53,'KIN TB'!H:H)</f>
        <v/>
      </c>
      <c r="U53" s="11">
        <f>SUMIF('KIN TB'!$R:$R,'KIN P&amp;L'!$A53,'KIN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SUMIF('KIN TB'!$R:$R,'KIN P&amp;L'!$A54,'KIN TB'!C:C)</f>
        <v/>
      </c>
      <c r="P54" s="11">
        <f>SUMIF('KIN TB'!$R:$R,'KIN P&amp;L'!$A54,'KIN TB'!D:D)</f>
        <v/>
      </c>
      <c r="Q54" s="11">
        <f>SUMIF('KIN TB'!$R:$R,'KIN P&amp;L'!$A54,'KIN TB'!E:E)</f>
        <v/>
      </c>
      <c r="R54" s="11">
        <f>SUMIF('KIN TB'!$R:$R,'KIN P&amp;L'!$A54,'KIN TB'!F:F)</f>
        <v/>
      </c>
      <c r="S54" s="11">
        <f>SUMIF('KIN TB'!$R:$R,'KIN P&amp;L'!$A54,'KIN TB'!G:G)</f>
        <v/>
      </c>
      <c r="T54" s="11">
        <f>SUMIF('KIN TB'!$R:$R,'KIN P&amp;L'!$A54,'KIN TB'!H:H)</f>
        <v/>
      </c>
      <c r="U54" s="11">
        <f>SUMIF('KIN TB'!$R:$R,'KIN P&amp;L'!$A54,'KIN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SUMIF('KIN TB'!$R:$R,'KIN P&amp;L'!$A55,'KIN TB'!C:C)</f>
        <v/>
      </c>
      <c r="P55" s="11">
        <f>SUMIF('KIN TB'!$R:$R,'KIN P&amp;L'!$A55,'KIN TB'!D:D)</f>
        <v/>
      </c>
      <c r="Q55" s="11">
        <f>SUMIF('KIN TB'!$R:$R,'KIN P&amp;L'!$A55,'KIN TB'!E:E)</f>
        <v/>
      </c>
      <c r="R55" s="11">
        <f>SUMIF('KIN TB'!$R:$R,'KIN P&amp;L'!$A55,'KIN TB'!F:F)</f>
        <v/>
      </c>
      <c r="S55" s="11">
        <f>SUMIF('KIN TB'!$R:$R,'KIN P&amp;L'!$A55,'KIN TB'!G:G)</f>
        <v/>
      </c>
      <c r="T55" s="11">
        <f>SUMIF('KIN TB'!$R:$R,'KIN P&amp;L'!$A55,'KIN TB'!H:H)</f>
        <v/>
      </c>
      <c r="U55" s="11">
        <f>SUMIF('KIN TB'!$R:$R,'KIN P&amp;L'!$A55,'KIN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SUMIF('KIN TB'!$R:$R,'KIN P&amp;L'!$A56,'KIN TB'!C:C)</f>
        <v/>
      </c>
      <c r="P56" s="11">
        <f>SUMIF('KIN TB'!$R:$R,'KIN P&amp;L'!$A56,'KIN TB'!D:D)</f>
        <v/>
      </c>
      <c r="Q56" s="11">
        <f>SUMIF('KIN TB'!$R:$R,'KIN P&amp;L'!$A56,'KIN TB'!E:E)</f>
        <v/>
      </c>
      <c r="R56" s="11">
        <f>SUMIF('KIN TB'!$R:$R,'KIN P&amp;L'!$A56,'KIN TB'!F:F)</f>
        <v/>
      </c>
      <c r="S56" s="11">
        <f>SUMIF('KIN TB'!$R:$R,'KIN P&amp;L'!$A56,'KIN TB'!G:G)</f>
        <v/>
      </c>
      <c r="T56" s="11">
        <f>SUMIF('KIN TB'!$R:$R,'KIN P&amp;L'!$A56,'KIN TB'!H:H)</f>
        <v/>
      </c>
      <c r="U56" s="11">
        <f>SUMIF('KIN TB'!$R:$R,'KIN P&amp;L'!$A56,'KIN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270</v>
      </c>
      <c r="M57" s="64" t="n">
        <v>0</v>
      </c>
      <c r="N57" s="22">
        <f>SUM(B57:M57)</f>
        <v/>
      </c>
      <c r="O57" s="11">
        <f>SUMIF('KIN TB'!$R:$R,'KIN P&amp;L'!$A57,'KIN TB'!C:C)</f>
        <v/>
      </c>
      <c r="P57" s="11">
        <f>SUMIF('KIN TB'!$R:$R,'KIN P&amp;L'!$A57,'KIN TB'!D:D)</f>
        <v/>
      </c>
      <c r="Q57" s="11">
        <f>SUMIF('KIN TB'!$R:$R,'KIN P&amp;L'!$A57,'KIN TB'!E:E)</f>
        <v/>
      </c>
      <c r="R57" s="11">
        <f>SUMIF('KIN TB'!$R:$R,'KIN P&amp;L'!$A57,'KIN TB'!F:F)</f>
        <v/>
      </c>
      <c r="S57" s="11">
        <f>SUMIF('KIN TB'!$R:$R,'KIN P&amp;L'!$A57,'KIN TB'!G:G)</f>
        <v/>
      </c>
      <c r="T57" s="11">
        <f>SUMIF('KIN TB'!$R:$R,'KIN P&amp;L'!$A57,'KIN TB'!H:H)</f>
        <v/>
      </c>
      <c r="U57" s="11">
        <f>SUMIF('KIN TB'!$R:$R,'KIN P&amp;L'!$A57,'KIN TB'!I:I)</f>
        <v/>
      </c>
      <c r="V57" s="51" t="n"/>
      <c r="W57" s="51" t="n"/>
      <c r="X57" s="51" t="n"/>
      <c r="Y57" s="51" t="n"/>
      <c r="Z57" s="51">
        <f>8*30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SUMIF('KIN TB'!$R:$R,'KIN P&amp;L'!$A58,'KIN TB'!C:C)</f>
        <v/>
      </c>
      <c r="P58" s="11">
        <f>SUMIF('KIN TB'!$R:$R,'KIN P&amp;L'!$A58,'KIN TB'!D:D)</f>
        <v/>
      </c>
      <c r="Q58" s="11">
        <f>SUMIF('KIN TB'!$R:$R,'KIN P&amp;L'!$A58,'KIN TB'!E:E)</f>
        <v/>
      </c>
      <c r="R58" s="11">
        <f>SUMIF('KIN TB'!$R:$R,'KIN P&amp;L'!$A58,'KIN TB'!F:F)</f>
        <v/>
      </c>
      <c r="S58" s="11">
        <f>SUMIF('KIN TB'!$R:$R,'KIN P&amp;L'!$A58,'KIN TB'!G:G)</f>
        <v/>
      </c>
      <c r="T58" s="11">
        <f>SUMIF('KIN TB'!$R:$R,'KIN P&amp;L'!$A58,'KIN TB'!H:H)</f>
        <v/>
      </c>
      <c r="U58" s="11">
        <f>SUMIF('KIN TB'!$R:$R,'KIN P&amp;L'!$A58,'KIN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SUMIF('KIN TB'!$R:$R,'KIN P&amp;L'!$A59,'KIN TB'!C:C)</f>
        <v/>
      </c>
      <c r="P59" s="11">
        <f>SUMIF('KIN TB'!$R:$R,'KIN P&amp;L'!$A59,'KIN TB'!D:D)</f>
        <v/>
      </c>
      <c r="Q59" s="11">
        <f>SUMIF('KIN TB'!$R:$R,'KIN P&amp;L'!$A59,'KIN TB'!E:E)</f>
        <v/>
      </c>
      <c r="R59" s="11">
        <f>SUMIF('KIN TB'!$R:$R,'KIN P&amp;L'!$A59,'KIN TB'!F:F)</f>
        <v/>
      </c>
      <c r="S59" s="11">
        <f>SUMIF('KIN TB'!$R:$R,'KIN P&amp;L'!$A59,'KIN TB'!G:G)</f>
        <v/>
      </c>
      <c r="T59" s="11">
        <f>SUMIF('KIN TB'!$R:$R,'KIN P&amp;L'!$A59,'KIN TB'!H:H)</f>
        <v/>
      </c>
      <c r="U59" s="11">
        <f>SUMIF('KIN TB'!$R:$R,'KIN P&amp;L'!$A59,'KIN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1.8</v>
      </c>
      <c r="C60" s="64" t="n">
        <v>0.6</v>
      </c>
      <c r="D60" s="64" t="n">
        <v>3.6</v>
      </c>
      <c r="E60" s="64" t="n">
        <v>0.6</v>
      </c>
      <c r="F60" s="64" t="n">
        <v>1.2</v>
      </c>
      <c r="G60" s="64" t="n">
        <v>1.8</v>
      </c>
      <c r="H60" s="64" t="n">
        <v>2.4</v>
      </c>
      <c r="I60" s="64" t="n">
        <v>2.4</v>
      </c>
      <c r="J60" s="64" t="n">
        <v>2.4</v>
      </c>
      <c r="K60" s="64" t="n">
        <v>69.39999999999999</v>
      </c>
      <c r="L60" s="64" t="n">
        <v>2.4</v>
      </c>
      <c r="M60" s="64" t="n">
        <v>2.4</v>
      </c>
      <c r="N60" s="22">
        <f>SUM(B60:M60)</f>
        <v/>
      </c>
      <c r="O60" s="11">
        <f>SUMIF('KIN TB'!$R:$R,'KIN P&amp;L'!$A60,'KIN TB'!C:C)</f>
        <v/>
      </c>
      <c r="P60" s="11">
        <f>SUMIF('KIN TB'!$R:$R,'KIN P&amp;L'!$A60,'KIN TB'!D:D)</f>
        <v/>
      </c>
      <c r="Q60" s="11">
        <f>SUMIF('KIN TB'!$R:$R,'KIN P&amp;L'!$A60,'KIN TB'!E:E)</f>
        <v/>
      </c>
      <c r="R60" s="11">
        <f>SUMIF('KIN TB'!$R:$R,'KIN P&amp;L'!$A60,'KIN TB'!F:F)</f>
        <v/>
      </c>
      <c r="S60" s="11">
        <f>SUMIF('KIN TB'!$R:$R,'KIN P&amp;L'!$A60,'KIN TB'!G:G)</f>
        <v/>
      </c>
      <c r="T60" s="11">
        <f>SUMIF('KIN TB'!$R:$R,'KIN P&amp;L'!$A60,'KIN TB'!H:H)</f>
        <v/>
      </c>
      <c r="U60" s="11">
        <f>SUMIF('KIN TB'!$R:$R,'KIN P&amp;L'!$A60,'KIN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3.25</v>
      </c>
      <c r="E61" s="64" t="n">
        <v>118.59</v>
      </c>
      <c r="F61" s="64" t="n">
        <v>48.23</v>
      </c>
      <c r="G61" s="64" t="n">
        <v>16.7</v>
      </c>
      <c r="H61" s="64" t="n">
        <v>47.99</v>
      </c>
      <c r="I61" s="64" t="n">
        <v>0</v>
      </c>
      <c r="J61" s="64" t="n">
        <v>0</v>
      </c>
      <c r="K61" s="64" t="n">
        <v>169.7</v>
      </c>
      <c r="L61" s="64" t="n">
        <v>63.97</v>
      </c>
      <c r="M61" s="64" t="n">
        <v>25.63</v>
      </c>
      <c r="N61" s="22">
        <f>SUM(B61:M61)</f>
        <v/>
      </c>
      <c r="O61" s="11">
        <f>SUMIF('KIN TB'!$R:$R,'KIN P&amp;L'!$A61,'KIN TB'!C:C)</f>
        <v/>
      </c>
      <c r="P61" s="11">
        <f>SUMIF('KIN TB'!$R:$R,'KIN P&amp;L'!$A61,'KIN TB'!D:D)</f>
        <v/>
      </c>
      <c r="Q61" s="11">
        <f>SUMIF('KIN TB'!$R:$R,'KIN P&amp;L'!$A61,'KIN TB'!E:E)</f>
        <v/>
      </c>
      <c r="R61" s="11">
        <f>SUMIF('KIN TB'!$R:$R,'KIN P&amp;L'!$A61,'KIN TB'!F:F)</f>
        <v/>
      </c>
      <c r="S61" s="11">
        <f>SUMIF('KIN TB'!$R:$R,'KIN P&amp;L'!$A61,'KIN TB'!G:G)</f>
        <v/>
      </c>
      <c r="T61" s="11">
        <f>SUMIF('KIN TB'!$R:$R,'KIN P&amp;L'!$A61,'KIN TB'!H:H)</f>
        <v/>
      </c>
      <c r="U61" s="11">
        <f>SUMIF('KIN TB'!$R:$R,'KIN P&amp;L'!$A61,'KIN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40</v>
      </c>
      <c r="D62" s="64" t="n">
        <v>0</v>
      </c>
      <c r="E62" s="64" t="n">
        <v>30</v>
      </c>
      <c r="F62" s="64" t="n">
        <v>0</v>
      </c>
      <c r="G62" s="64" t="n">
        <v>0</v>
      </c>
      <c r="H62" s="64" t="n">
        <v>71.5</v>
      </c>
      <c r="I62" s="64" t="n">
        <v>0</v>
      </c>
      <c r="J62" s="64" t="n">
        <v>18</v>
      </c>
      <c r="K62" s="64" t="n">
        <v>56</v>
      </c>
      <c r="L62" s="64" t="n">
        <v>15</v>
      </c>
      <c r="M62" s="64" t="n">
        <v>20</v>
      </c>
      <c r="N62" s="22">
        <f>SUM(B62:M62)</f>
        <v/>
      </c>
      <c r="O62" s="11">
        <f>SUMIF('KIN TB'!$R:$R,'KIN P&amp;L'!$A62,'KIN TB'!C:C)</f>
        <v/>
      </c>
      <c r="P62" s="11">
        <f>SUMIF('KIN TB'!$R:$R,'KIN P&amp;L'!$A62,'KIN TB'!D:D)</f>
        <v/>
      </c>
      <c r="Q62" s="11">
        <f>SUMIF('KIN TB'!$R:$R,'KIN P&amp;L'!$A62,'KIN TB'!E:E)</f>
        <v/>
      </c>
      <c r="R62" s="11">
        <f>SUMIF('KIN TB'!$R:$R,'KIN P&amp;L'!$A62,'KIN TB'!F:F)</f>
        <v/>
      </c>
      <c r="S62" s="11">
        <f>SUMIF('KIN TB'!$R:$R,'KIN P&amp;L'!$A62,'KIN TB'!G:G)</f>
        <v/>
      </c>
      <c r="T62" s="11">
        <f>SUMIF('KIN TB'!$R:$R,'KIN P&amp;L'!$A62,'KIN TB'!H:H)</f>
        <v/>
      </c>
      <c r="U62" s="11">
        <f>SUMIF('KIN TB'!$R:$R,'KIN P&amp;L'!$A62,'KIN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SUMIF('KIN TB'!$R:$R,'KIN P&amp;L'!$A63,'KIN TB'!C:C)</f>
        <v/>
      </c>
      <c r="P63" s="11">
        <f>SUMIF('KIN TB'!$R:$R,'KIN P&amp;L'!$A63,'KIN TB'!D:D)</f>
        <v/>
      </c>
      <c r="Q63" s="11">
        <f>SUMIF('KIN TB'!$R:$R,'KIN P&amp;L'!$A63,'KIN TB'!E:E)</f>
        <v/>
      </c>
      <c r="R63" s="11">
        <f>SUMIF('KIN TB'!$R:$R,'KIN P&amp;L'!$A63,'KIN TB'!F:F)</f>
        <v/>
      </c>
      <c r="S63" s="11">
        <f>SUMIF('KIN TB'!$R:$R,'KIN P&amp;L'!$A63,'KIN TB'!G:G)</f>
        <v/>
      </c>
      <c r="T63" s="11">
        <f>SUMIF('KIN TB'!$R:$R,'KIN P&amp;L'!$A63,'KIN TB'!H:H)</f>
        <v/>
      </c>
      <c r="U63" s="11">
        <f>SUMIF('KIN TB'!$R:$R,'KIN P&amp;L'!$A63,'KIN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SUMIF('KIN TB'!$R:$R,'KIN P&amp;L'!$A64,'KIN TB'!C:C)</f>
        <v/>
      </c>
      <c r="P64" s="11">
        <f>SUMIF('KIN TB'!$R:$R,'KIN P&amp;L'!$A64,'KIN TB'!D:D)</f>
        <v/>
      </c>
      <c r="Q64" s="11">
        <f>SUMIF('KIN TB'!$R:$R,'KIN P&amp;L'!$A64,'KIN TB'!E:E)</f>
        <v/>
      </c>
      <c r="R64" s="11">
        <f>SUMIF('KIN TB'!$R:$R,'KIN P&amp;L'!$A64,'KIN TB'!F:F)</f>
        <v/>
      </c>
      <c r="S64" s="11">
        <f>SUMIF('KIN TB'!$R:$R,'KIN P&amp;L'!$A64,'KIN TB'!G:G)</f>
        <v/>
      </c>
      <c r="T64" s="11">
        <f>SUMIF('KIN TB'!$R:$R,'KIN P&amp;L'!$A64,'KIN TB'!H:H)</f>
        <v/>
      </c>
      <c r="U64" s="11">
        <f>SUMIF('KIN TB'!$R:$R,'KIN P&amp;L'!$A64,'KIN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SUMIF('KIN TB'!$R:$R,'KIN P&amp;L'!$A65,'KIN TB'!C:C)</f>
        <v/>
      </c>
      <c r="P65" s="11">
        <f>SUMIF('KIN TB'!$R:$R,'KIN P&amp;L'!$A65,'KIN TB'!D:D)</f>
        <v/>
      </c>
      <c r="Q65" s="11">
        <f>SUMIF('KIN TB'!$R:$R,'KIN P&amp;L'!$A65,'KIN TB'!E:E)</f>
        <v/>
      </c>
      <c r="R65" s="11">
        <f>SUMIF('KIN TB'!$R:$R,'KIN P&amp;L'!$A65,'KIN TB'!F:F)</f>
        <v/>
      </c>
      <c r="S65" s="11">
        <f>SUMIF('KIN TB'!$R:$R,'KIN P&amp;L'!$A65,'KIN TB'!G:G)</f>
        <v/>
      </c>
      <c r="T65" s="11">
        <f>SUMIF('KIN TB'!$R:$R,'KIN P&amp;L'!$A65,'KIN TB'!H:H)</f>
        <v/>
      </c>
      <c r="U65" s="11">
        <f>SUMIF('KIN TB'!$R:$R,'KIN P&amp;L'!$A65,'KIN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SUMIF('KIN TB'!$R:$R,'KIN P&amp;L'!$A66,'KIN TB'!C:C)</f>
        <v/>
      </c>
      <c r="P66" s="11">
        <f>SUMIF('KIN TB'!$R:$R,'KIN P&amp;L'!$A66,'KIN TB'!D:D)</f>
        <v/>
      </c>
      <c r="Q66" s="11">
        <f>SUMIF('KIN TB'!$R:$R,'KIN P&amp;L'!$A66,'KIN TB'!E:E)</f>
        <v/>
      </c>
      <c r="R66" s="11">
        <f>SUMIF('KIN TB'!$R:$R,'KIN P&amp;L'!$A66,'KIN TB'!F:F)</f>
        <v/>
      </c>
      <c r="S66" s="11">
        <f>SUMIF('KIN TB'!$R:$R,'KIN P&amp;L'!$A66,'KIN TB'!G:G)</f>
        <v/>
      </c>
      <c r="T66" s="11">
        <f>SUMIF('KIN TB'!$R:$R,'KIN P&amp;L'!$A66,'KIN TB'!H:H)</f>
        <v/>
      </c>
      <c r="U66" s="11">
        <f>SUMIF('KIN TB'!$R:$R,'KIN P&amp;L'!$A66,'KIN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SUMIF('KIN TB'!$R:$R,'KIN P&amp;L'!$A67,'KIN TB'!C:C)</f>
        <v/>
      </c>
      <c r="P67" s="11">
        <f>SUMIF('KIN TB'!$R:$R,'KIN P&amp;L'!$A67,'KIN TB'!D:D)</f>
        <v/>
      </c>
      <c r="Q67" s="11">
        <f>SUMIF('KIN TB'!$R:$R,'KIN P&amp;L'!$A67,'KIN TB'!E:E)</f>
        <v/>
      </c>
      <c r="R67" s="11">
        <f>SUMIF('KIN TB'!$R:$R,'KIN P&amp;L'!$A67,'KIN TB'!F:F)</f>
        <v/>
      </c>
      <c r="S67" s="11">
        <f>SUMIF('KIN TB'!$R:$R,'KIN P&amp;L'!$A67,'KIN TB'!G:G)</f>
        <v/>
      </c>
      <c r="T67" s="11">
        <f>SUMIF('KIN TB'!$R:$R,'KIN P&amp;L'!$A67,'KIN TB'!H:H)</f>
        <v/>
      </c>
      <c r="U67" s="11">
        <f>SUMIF('KIN TB'!$R:$R,'KIN P&amp;L'!$A67,'KIN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SUMIF('KIN TB'!$R:$R,'KIN P&amp;L'!$A68,'KIN TB'!C:C)</f>
        <v/>
      </c>
      <c r="P68" s="11">
        <f>SUMIF('KIN TB'!$R:$R,'KIN P&amp;L'!$A68,'KIN TB'!D:D)</f>
        <v/>
      </c>
      <c r="Q68" s="11">
        <f>SUMIF('KIN TB'!$R:$R,'KIN P&amp;L'!$A68,'KIN TB'!E:E)</f>
        <v/>
      </c>
      <c r="R68" s="11">
        <f>SUMIF('KIN TB'!$R:$R,'KIN P&amp;L'!$A68,'KIN TB'!F:F)</f>
        <v/>
      </c>
      <c r="S68" s="11">
        <f>SUMIF('KIN TB'!$R:$R,'KIN P&amp;L'!$A68,'KIN TB'!G:G)</f>
        <v/>
      </c>
      <c r="T68" s="11">
        <f>SUMIF('KIN TB'!$R:$R,'KIN P&amp;L'!$A68,'KIN TB'!H:H)</f>
        <v/>
      </c>
      <c r="U68" s="11">
        <f>SUMIF('KIN TB'!$R:$R,'KIN P&amp;L'!$A68,'KIN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203.18</v>
      </c>
      <c r="C69" s="65" t="n">
        <v>241.98</v>
      </c>
      <c r="D69" s="65" t="n">
        <v>208.23</v>
      </c>
      <c r="E69" s="65" t="n">
        <v>350.5699999999999</v>
      </c>
      <c r="F69" s="65" t="n">
        <v>250.81</v>
      </c>
      <c r="G69" s="65" t="n">
        <v>219.88</v>
      </c>
      <c r="H69" s="65" t="n">
        <v>323.27</v>
      </c>
      <c r="I69" s="65" t="n">
        <v>203.78</v>
      </c>
      <c r="J69" s="65" t="n">
        <v>221.78</v>
      </c>
      <c r="K69" s="65" t="n">
        <v>509.9</v>
      </c>
      <c r="L69" s="65" t="n">
        <v>566.17</v>
      </c>
      <c r="M69" s="65" t="n">
        <v>262.83</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10220</v>
      </c>
      <c r="C70" s="18" t="n">
        <v>4517.960000000003</v>
      </c>
      <c r="D70" s="18" t="n">
        <v>9033.829999999998</v>
      </c>
      <c r="E70" s="18" t="n">
        <v>10176.95</v>
      </c>
      <c r="F70" s="18" t="n">
        <v>9535.199999999999</v>
      </c>
      <c r="G70" s="18" t="n">
        <v>11743.83</v>
      </c>
      <c r="H70" s="18" t="n">
        <v>28409.12999999999</v>
      </c>
      <c r="I70" s="18" t="n">
        <v>9241.359999999999</v>
      </c>
      <c r="J70" s="18" t="n">
        <v>3552.030000000001</v>
      </c>
      <c r="K70" s="18" t="n">
        <v>3852.62</v>
      </c>
      <c r="L70" s="18" t="n">
        <v>11543.65999999999</v>
      </c>
      <c r="M70" s="18" t="n">
        <v>20768.42999999999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10220</v>
      </c>
      <c r="C79" s="66" t="n">
        <v>4517.960000000003</v>
      </c>
      <c r="D79" s="66" t="n">
        <v>9033.829999999998</v>
      </c>
      <c r="E79" s="66" t="n">
        <v>10176.95</v>
      </c>
      <c r="F79" s="66" t="n">
        <v>9535.199999999999</v>
      </c>
      <c r="G79" s="66" t="n">
        <v>11743.83</v>
      </c>
      <c r="H79" s="66" t="n">
        <v>28409.12999999999</v>
      </c>
      <c r="I79" s="66" t="n">
        <v>9241.359999999999</v>
      </c>
      <c r="J79" s="66" t="n">
        <v>3552.030000000001</v>
      </c>
      <c r="K79" s="66" t="n">
        <v>3852.62</v>
      </c>
      <c r="L79" s="66" t="n">
        <v>11543.65999999999</v>
      </c>
      <c r="M79" s="66" t="n">
        <v>20768.42999999999</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29360.06</v>
      </c>
      <c r="C87" s="4" t="n">
        <v>26845.12</v>
      </c>
      <c r="D87" s="4" t="n">
        <v>30480.74</v>
      </c>
      <c r="E87" s="4" t="n">
        <v>34234.31</v>
      </c>
      <c r="F87" s="4" t="n">
        <v>31752.34</v>
      </c>
      <c r="G87" s="4" t="n">
        <v>33698.1</v>
      </c>
      <c r="H87" s="4" t="n">
        <v>50915.41</v>
      </c>
      <c r="I87" s="4" t="n">
        <v>31269.53</v>
      </c>
      <c r="J87" s="4" t="n">
        <v>26276.12</v>
      </c>
      <c r="K87" s="4" t="n">
        <v>26189.78</v>
      </c>
      <c r="L87" s="4" t="n">
        <v>34335.98</v>
      </c>
      <c r="O87" s="4">
        <f>-SUMIF('KIN TB'!$T:$T,'KIN P&amp;L'!$A87,'KIN TB'!C:C)</f>
        <v/>
      </c>
      <c r="P87" s="4">
        <f>-SUMIF('KIN TB'!$T:$T,'KIN P&amp;L'!$A87,'KIN TB'!D:D)</f>
        <v/>
      </c>
      <c r="Q87" s="4">
        <f>-SUMIF('KIN TB'!$T:$T,'KIN P&amp;L'!$A87,'KIN TB'!E:E)</f>
        <v/>
      </c>
      <c r="R87" s="4">
        <f>-SUMIF('KIN TB'!$T:$T,'KIN P&amp;L'!$A87,'KIN TB'!F:F)</f>
        <v/>
      </c>
      <c r="S87" s="4">
        <f>-SUMIF('KIN TB'!$T:$T,'KIN P&amp;L'!$A87,'KIN TB'!G:G)</f>
        <v/>
      </c>
      <c r="T87" s="4">
        <f>-SUMIF('KIN TB'!$T:$T,'KIN P&amp;L'!$A87,'KIN TB'!H:H)</f>
        <v/>
      </c>
      <c r="U87" s="4">
        <f>-SUMIF('KIN TB'!$T:$T,'KIN P&amp;L'!$A87,'KIN TB'!I:I)</f>
        <v/>
      </c>
      <c r="V87" s="4">
        <f>-SUMIF('KIN TB'!$T:$T,'KIN P&amp;L'!$A87,'KIN TB'!J:J)</f>
        <v/>
      </c>
      <c r="W87" s="4">
        <f>-SUMIF('KIN TB'!$T:$T,'KIN P&amp;L'!$A87,'KIN TB'!K:K)</f>
        <v/>
      </c>
      <c r="X87" s="4">
        <f>-SUMIF('KIN TB'!$T:$T,'KIN P&amp;L'!$A87,'KIN TB'!L:L)</f>
        <v/>
      </c>
      <c r="Y87" s="4">
        <f>-SUMIF('KIN TB'!$T:$T,'KIN P&amp;L'!$A87,'KIN TB'!M:M)</f>
        <v/>
      </c>
      <c r="Z87" s="4">
        <f>-SUMIF('KIN TB'!$T:$T,'KIN P&amp;L'!$A87,'KIN TB'!N:N)</f>
        <v/>
      </c>
    </row>
    <row r="88">
      <c r="A88" s="14" t="inlineStr">
        <is>
          <t>Direct - Staff Cost</t>
        </is>
      </c>
      <c r="B88" s="61" t="n">
        <v>-15025</v>
      </c>
      <c r="C88" s="61" t="n">
        <v>-18401.96</v>
      </c>
      <c r="D88" s="61" t="n">
        <v>-17627.45</v>
      </c>
      <c r="E88" s="61" t="n">
        <v>-17739.83</v>
      </c>
      <c r="F88" s="61" t="n">
        <v>-18243.97</v>
      </c>
      <c r="G88" s="61" t="n">
        <v>-18525.75</v>
      </c>
      <c r="H88" s="61" t="n">
        <v>-18796.84</v>
      </c>
      <c r="I88" s="61" t="n">
        <v>-17181.26</v>
      </c>
      <c r="J88" s="61" t="n">
        <v>-19335.26</v>
      </c>
      <c r="K88" s="61" t="n">
        <v>-18532.98</v>
      </c>
      <c r="L88" s="61" t="n">
        <v>-18943.47</v>
      </c>
      <c r="M88" s="61" t="n"/>
      <c r="O88" s="4">
        <f>-SUMIF('KIN TB'!$T:$T,'KIN P&amp;L'!$A88,'KIN TB'!C:C)</f>
        <v/>
      </c>
      <c r="P88" s="4">
        <f>-SUMIF('KIN TB'!$T:$T,'KIN P&amp;L'!$A88,'KIN TB'!D:D)</f>
        <v/>
      </c>
      <c r="Q88" s="4">
        <f>-SUMIF('KIN TB'!$T:$T,'KIN P&amp;L'!$A88,'KIN TB'!E:E)</f>
        <v/>
      </c>
      <c r="R88" s="4">
        <f>-SUMIF('KIN TB'!$T:$T,'KIN P&amp;L'!$A88,'KIN TB'!F:F)</f>
        <v/>
      </c>
      <c r="S88" s="4">
        <f>-SUMIF('KIN TB'!$T:$T,'KIN P&amp;L'!$A88,'KIN TB'!G:G)</f>
        <v/>
      </c>
      <c r="T88" s="4">
        <f>-SUMIF('KIN TB'!$T:$T,'KIN P&amp;L'!$A88,'KIN TB'!H:H)</f>
        <v/>
      </c>
      <c r="U88" s="4">
        <f>-SUMIF('KIN TB'!$T:$T,'KIN P&amp;L'!$A88,'KIN TB'!I:I)</f>
        <v/>
      </c>
      <c r="V88" s="4">
        <f>-SUMIF('KIN TB'!$T:$T,'KIN P&amp;L'!$A88,'KIN TB'!J:J)</f>
        <v/>
      </c>
      <c r="W88" s="4">
        <f>-SUMIF('KIN TB'!$T:$T,'KIN P&amp;L'!$A88,'KIN TB'!K:K)</f>
        <v/>
      </c>
      <c r="X88" s="4">
        <f>-SUMIF('KIN TB'!$T:$T,'KIN P&amp;L'!$A88,'KIN TB'!L:L)</f>
        <v/>
      </c>
      <c r="Y88" s="4">
        <f>-SUMIF('KIN TB'!$T:$T,'KIN P&amp;L'!$A88,'KIN TB'!M:M)</f>
        <v/>
      </c>
      <c r="Z88" s="4">
        <f>-SUMIF('KIN TB'!$T:$T,'KIN P&amp;L'!$A88,'KIN TB'!N:N)</f>
        <v/>
      </c>
    </row>
    <row r="89">
      <c r="A89" s="4" t="inlineStr">
        <is>
          <t>Direct - Childcare Cost</t>
        </is>
      </c>
      <c r="B89" s="61" t="n">
        <v>-1273.06</v>
      </c>
      <c r="C89" s="61" t="n">
        <v>-1490.78</v>
      </c>
      <c r="D89" s="61" t="n">
        <v>-1227.87</v>
      </c>
      <c r="E89" s="61" t="n">
        <v>-1153.92</v>
      </c>
      <c r="F89" s="61" t="n">
        <v>-1860.34</v>
      </c>
      <c r="G89" s="61" t="n">
        <v>-1371.25</v>
      </c>
      <c r="H89" s="61" t="n">
        <v>-1431.26</v>
      </c>
      <c r="I89" s="61" t="n">
        <v>-2059.24</v>
      </c>
      <c r="J89" s="61" t="n">
        <v>-1193.14</v>
      </c>
      <c r="K89" s="61" t="n">
        <v>-1435.24</v>
      </c>
      <c r="L89" s="61" t="n">
        <v>-1202.64</v>
      </c>
      <c r="M89" s="61" t="n">
        <v>-1166.11</v>
      </c>
      <c r="O89" s="4">
        <f>-SUMIF('KIN TB'!$T:$T,'KIN P&amp;L'!$A89,'KIN TB'!C:C)</f>
        <v/>
      </c>
      <c r="P89" s="4">
        <f>-SUMIF('KIN TB'!$T:$T,'KIN P&amp;L'!$A89,'KIN TB'!D:D)</f>
        <v/>
      </c>
      <c r="Q89" s="4">
        <f>-SUMIF('KIN TB'!$T:$T,'KIN P&amp;L'!$A89,'KIN TB'!E:E)</f>
        <v/>
      </c>
      <c r="R89" s="4">
        <f>-SUMIF('KIN TB'!$T:$T,'KIN P&amp;L'!$A89,'KIN TB'!F:F)</f>
        <v/>
      </c>
      <c r="S89" s="4">
        <f>-SUMIF('KIN TB'!$T:$T,'KIN P&amp;L'!$A89,'KIN TB'!G:G)</f>
        <v/>
      </c>
      <c r="T89" s="4">
        <f>-SUMIF('KIN TB'!$T:$T,'KIN P&amp;L'!$A89,'KIN TB'!H:H)</f>
        <v/>
      </c>
      <c r="U89" s="4">
        <f>-SUMIF('KIN TB'!$T:$T,'KIN P&amp;L'!$A89,'KIN TB'!I:I)</f>
        <v/>
      </c>
      <c r="V89" s="4">
        <f>-SUMIF('KIN TB'!$T:$T,'KIN P&amp;L'!$A89,'KIN TB'!J:J)</f>
        <v/>
      </c>
      <c r="W89" s="4">
        <f>-SUMIF('KIN TB'!$T:$T,'KIN P&amp;L'!$A89,'KIN TB'!K:K)</f>
        <v/>
      </c>
      <c r="X89" s="4">
        <f>-SUMIF('KIN TB'!$T:$T,'KIN P&amp;L'!$A89,'KIN TB'!L:L)</f>
        <v/>
      </c>
      <c r="Y89" s="4">
        <f>-SUMIF('KIN TB'!$T:$T,'KIN P&amp;L'!$A89,'KIN TB'!M:M)</f>
        <v/>
      </c>
      <c r="Z89" s="4">
        <f>-SUMIF('KIN TB'!$T:$T,'KIN P&amp;L'!$A89,'KIN TB'!N:N)</f>
        <v/>
      </c>
    </row>
    <row r="90">
      <c r="A90" s="4" t="inlineStr">
        <is>
          <t>Direct - Premises &amp; Admin</t>
        </is>
      </c>
      <c r="B90" s="61" t="n">
        <v>-2638.82</v>
      </c>
      <c r="C90" s="61" t="n">
        <v>-2192.44</v>
      </c>
      <c r="D90" s="61" t="n">
        <v>-2383.36</v>
      </c>
      <c r="E90" s="61" t="n">
        <v>-4813.04</v>
      </c>
      <c r="F90" s="61" t="n">
        <v>-1862.02</v>
      </c>
      <c r="G90" s="61" t="n">
        <v>-1837.39</v>
      </c>
      <c r="H90" s="61" t="n">
        <v>-1954.91</v>
      </c>
      <c r="I90" s="61" t="n">
        <v>-2583.89</v>
      </c>
      <c r="J90" s="61" t="n">
        <v>-1973.91</v>
      </c>
      <c r="K90" s="61" t="n">
        <v>-1859.04</v>
      </c>
      <c r="L90" s="61" t="n">
        <v>-2080.04</v>
      </c>
      <c r="M90" s="61" t="n">
        <v>-2007.45</v>
      </c>
      <c r="O90" s="4">
        <f>-SUMIF('KIN TB'!$T:$T,'KIN P&amp;L'!$A90,'KIN TB'!C:C)</f>
        <v/>
      </c>
      <c r="P90" s="4">
        <f>-SUMIF('KIN TB'!$T:$T,'KIN P&amp;L'!$A90,'KIN TB'!D:D)</f>
        <v/>
      </c>
      <c r="Q90" s="4">
        <f>-SUMIF('KIN TB'!$T:$T,'KIN P&amp;L'!$A90,'KIN TB'!E:E)</f>
        <v/>
      </c>
      <c r="R90" s="4">
        <f>-SUMIF('KIN TB'!$T:$T,'KIN P&amp;L'!$A90,'KIN TB'!F:F)</f>
        <v/>
      </c>
      <c r="S90" s="4">
        <f>-SUMIF('KIN TB'!$T:$T,'KIN P&amp;L'!$A90,'KIN TB'!G:G)</f>
        <v/>
      </c>
      <c r="T90" s="4">
        <f>-SUMIF('KIN TB'!$T:$T,'KIN P&amp;L'!$A90,'KIN TB'!H:H)</f>
        <v/>
      </c>
      <c r="U90" s="4">
        <f>-SUMIF('KIN TB'!$T:$T,'KIN P&amp;L'!$A90,'KIN TB'!I:I)</f>
        <v/>
      </c>
      <c r="V90" s="4">
        <f>-SUMIF('KIN TB'!$T:$T,'KIN P&amp;L'!$A90,'KIN TB'!J:J)</f>
        <v/>
      </c>
      <c r="W90" s="4">
        <f>-SUMIF('KIN TB'!$T:$T,'KIN P&amp;L'!$A90,'KIN TB'!K:K)</f>
        <v/>
      </c>
      <c r="X90" s="4">
        <f>-SUMIF('KIN TB'!$T:$T,'KIN P&amp;L'!$A90,'KIN TB'!L:L)</f>
        <v/>
      </c>
      <c r="Y90" s="4">
        <f>-SUMIF('KIN TB'!$T:$T,'KIN P&amp;L'!$A90,'KIN TB'!M:M)</f>
        <v/>
      </c>
      <c r="Z90" s="4">
        <f>-SUMIF('KIN TB'!$T:$T,'KIN P&amp;L'!$A90,'KIN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-SUMIF('KIN TB'!$T:$T,'KIN P&amp;L'!$A91,'KIN TB'!C:C)</f>
        <v/>
      </c>
      <c r="P91" s="4">
        <f>-SUMIF('KIN TB'!$T:$T,'KIN P&amp;L'!$A91,'KIN TB'!D:D)</f>
        <v/>
      </c>
      <c r="Q91" s="4">
        <f>-SUMIF('KIN TB'!$T:$T,'KIN P&amp;L'!$A91,'KIN TB'!E:E)</f>
        <v/>
      </c>
      <c r="R91" s="4">
        <f>-SUMIF('KIN TB'!$T:$T,'KIN P&amp;L'!$A91,'KIN TB'!F:F)</f>
        <v/>
      </c>
      <c r="S91" s="4">
        <f>-SUMIF('KIN TB'!$T:$T,'KIN P&amp;L'!$A91,'KIN TB'!G:G)</f>
        <v/>
      </c>
      <c r="T91" s="4">
        <f>-SUMIF('KIN TB'!$T:$T,'KIN P&amp;L'!$A91,'KIN TB'!H:H)</f>
        <v/>
      </c>
      <c r="U91" s="4">
        <f>-SUMIF('KIN TB'!$T:$T,'KIN P&amp;L'!$A91,'KIN TB'!I:I)</f>
        <v/>
      </c>
      <c r="V91" s="4">
        <f>-SUMIF('KIN TB'!$T:$T,'KIN P&amp;L'!$A91,'KIN TB'!J:J)</f>
        <v/>
      </c>
      <c r="W91" s="4">
        <f>-SUMIF('KIN TB'!$T:$T,'KIN P&amp;L'!$A91,'KIN TB'!K:K)</f>
        <v/>
      </c>
      <c r="X91" s="4">
        <f>-SUMIF('KIN TB'!$T:$T,'KIN P&amp;L'!$A91,'KIN TB'!L:L)</f>
        <v/>
      </c>
      <c r="Y91" s="4">
        <f>-SUMIF('KIN TB'!$T:$T,'KIN P&amp;L'!$A91,'KIN TB'!M:M)</f>
        <v/>
      </c>
      <c r="Z91" s="4">
        <f>-SUMIF('KIN TB'!$T:$T,'KIN P&amp;L'!$A91,'KIN TB'!N:N)</f>
        <v/>
      </c>
    </row>
    <row r="92">
      <c r="A92" s="4" t="inlineStr">
        <is>
          <t>In-Direct - Overheads</t>
        </is>
      </c>
      <c r="B92" s="61" t="n">
        <v>-203.18</v>
      </c>
      <c r="C92" s="61" t="n">
        <v>-241.98</v>
      </c>
      <c r="D92" s="61" t="n">
        <v>-208.23</v>
      </c>
      <c r="E92" s="61" t="n">
        <v>-350.5699999999999</v>
      </c>
      <c r="F92" s="61" t="n">
        <v>-250.81</v>
      </c>
      <c r="G92" s="61" t="n">
        <v>-219.88</v>
      </c>
      <c r="H92" s="61" t="n">
        <v>-323.27</v>
      </c>
      <c r="I92" s="61" t="n">
        <v>-203.78</v>
      </c>
      <c r="J92" s="61" t="n">
        <v>-221.78</v>
      </c>
      <c r="K92" s="61" t="n">
        <v>-509.9</v>
      </c>
      <c r="L92" s="61" t="n">
        <v>-566.17</v>
      </c>
      <c r="M92" s="61" t="n">
        <v>-262.83</v>
      </c>
      <c r="O92" s="4">
        <f>-SUMIF('KIN TB'!$T:$T,'KIN P&amp;L'!$A92,'KIN TB'!C:C)</f>
        <v/>
      </c>
      <c r="P92" s="4">
        <f>-SUMIF('KIN TB'!$T:$T,'KIN P&amp;L'!$A92,'KIN TB'!D:D)</f>
        <v/>
      </c>
      <c r="Q92" s="4">
        <f>-SUMIF('KIN TB'!$T:$T,'KIN P&amp;L'!$A92,'KIN TB'!E:E)</f>
        <v/>
      </c>
      <c r="R92" s="4">
        <f>-SUMIF('KIN TB'!$T:$T,'KIN P&amp;L'!$A92,'KIN TB'!F:F)</f>
        <v/>
      </c>
      <c r="S92" s="4">
        <f>-SUMIF('KIN TB'!$T:$T,'KIN P&amp;L'!$A92,'KIN TB'!G:G)</f>
        <v/>
      </c>
      <c r="T92" s="4">
        <f>-SUMIF('KIN TB'!$T:$T,'KIN P&amp;L'!$A92,'KIN TB'!H:H)</f>
        <v/>
      </c>
      <c r="U92" s="4">
        <f>-SUMIF('KIN TB'!$T:$T,'KIN P&amp;L'!$A92,'KIN TB'!I:I)</f>
        <v/>
      </c>
      <c r="V92" s="4">
        <f>-SUMIF('KIN TB'!$T:$T,'KIN P&amp;L'!$A92,'KIN TB'!J:J)</f>
        <v/>
      </c>
      <c r="W92" s="4">
        <f>-SUMIF('KIN TB'!$T:$T,'KIN P&amp;L'!$A92,'KIN TB'!K:K)</f>
        <v/>
      </c>
      <c r="X92" s="4">
        <f>-SUMIF('KIN TB'!$T:$T,'KIN P&amp;L'!$A92,'KIN TB'!L:L)</f>
        <v/>
      </c>
      <c r="Y92" s="4">
        <f>-SUMIF('KIN TB'!$T:$T,'KIN P&amp;L'!$A92,'KIN TB'!M:M)</f>
        <v/>
      </c>
      <c r="Z92" s="4">
        <f>-SUMIF('KIN TB'!$T:$T,'KIN P&amp;L'!$A92,'KIN TB'!N:N)</f>
        <v/>
      </c>
    </row>
    <row r="93" ht="15.75" customHeight="1" s="393" thickBot="1">
      <c r="B93" s="67" t="n">
        <v>10220</v>
      </c>
      <c r="C93" s="67" t="n">
        <v>4517.960000000005</v>
      </c>
      <c r="D93" s="67" t="n">
        <v>9033.829999999998</v>
      </c>
      <c r="E93" s="67" t="n">
        <v>10176.95</v>
      </c>
      <c r="F93" s="67" t="n">
        <v>9535.199999999999</v>
      </c>
      <c r="G93" s="67" t="n">
        <v>11743.83</v>
      </c>
      <c r="H93" s="67" t="n">
        <v>28409.12999999999</v>
      </c>
      <c r="I93" s="67" t="n">
        <v>9241.360000000001</v>
      </c>
      <c r="J93" s="67" t="n">
        <v>3552.03</v>
      </c>
      <c r="K93" s="67" t="n">
        <v>3852.620000000003</v>
      </c>
      <c r="L93" s="67" t="n">
        <v>11543.65999999999</v>
      </c>
      <c r="M93" s="67" t="n">
        <v>-3436.39</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0</v>
      </c>
      <c r="C94" s="61" t="n">
        <v>0</v>
      </c>
      <c r="D94" s="61" t="n">
        <v>0</v>
      </c>
      <c r="E94" s="61" t="n">
        <v>0</v>
      </c>
      <c r="F94" s="61" t="n">
        <v>0</v>
      </c>
      <c r="G94" s="61" t="n">
        <v>0</v>
      </c>
      <c r="H94" s="61" t="n">
        <v>0</v>
      </c>
      <c r="I94" s="61" t="n">
        <v>0</v>
      </c>
      <c r="J94" s="61" t="n">
        <v>0</v>
      </c>
      <c r="K94" s="61" t="n">
        <v>0</v>
      </c>
      <c r="L94" s="61" t="n">
        <v>0</v>
      </c>
      <c r="M94" s="61" t="n">
        <v>24204.81999999999</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0</v>
      </c>
      <c r="E96" s="61" t="n">
        <v>0</v>
      </c>
      <c r="F96" s="61" t="n">
        <v>0</v>
      </c>
      <c r="G96" s="61" t="n">
        <v>0</v>
      </c>
      <c r="H96" s="61" t="n">
        <v>0</v>
      </c>
      <c r="I96" s="61" t="n">
        <v>0</v>
      </c>
      <c r="J96" s="61" t="n">
        <v>0</v>
      </c>
      <c r="K96" s="61" t="n">
        <v>5.456968210637569e-12</v>
      </c>
      <c r="L96" s="61" t="n">
        <v>0</v>
      </c>
      <c r="M96" s="61" t="n">
        <v>-24204.82</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-10220</v>
      </c>
      <c r="C97" s="61" t="n">
        <v>-4517.960000000005</v>
      </c>
      <c r="D97" s="61" t="n">
        <v>-9033.83</v>
      </c>
      <c r="E97" s="61" t="n">
        <v>-10176.95</v>
      </c>
      <c r="F97" s="61" t="n">
        <v>-9535.200000000003</v>
      </c>
      <c r="G97" s="61" t="n">
        <v>-11743.83</v>
      </c>
      <c r="H97" s="61" t="n">
        <v>-28409.12999999999</v>
      </c>
      <c r="I97" s="61" t="n">
        <v>-9241.360000000002</v>
      </c>
      <c r="J97" s="61" t="n">
        <v>-3552.030000000003</v>
      </c>
      <c r="K97" s="61" t="n">
        <v>-3852.619999999998</v>
      </c>
      <c r="L97" s="61" t="n">
        <v>-11543.66</v>
      </c>
      <c r="M97" s="61" t="n">
        <v>-20768.43</v>
      </c>
      <c r="O97" s="4">
        <f>SUM('KIN TB'!C2:C42)</f>
        <v/>
      </c>
      <c r="P97" s="4">
        <f>SUM('KIN TB'!D2:D42)</f>
        <v/>
      </c>
      <c r="Q97" s="4">
        <f>SUM('KIN TB'!E2:E42)</f>
        <v/>
      </c>
      <c r="R97" s="4">
        <f>SUM('KIN TB'!F2:F42)</f>
        <v/>
      </c>
      <c r="S97" s="4">
        <f>SUM('KIN TB'!G2:G42)</f>
        <v/>
      </c>
      <c r="T97" s="4">
        <f>SUM('KIN TB'!H2:H42)</f>
        <v/>
      </c>
      <c r="U97" s="4">
        <f>SUM('KIN TB'!I2:I42)</f>
        <v/>
      </c>
      <c r="V97" s="4">
        <f>SUM('KIN TB'!J2:J42)</f>
        <v/>
      </c>
      <c r="W97" s="4">
        <f>SUM('KIN TB'!K2:K42)</f>
        <v/>
      </c>
      <c r="X97" s="4">
        <f>SUM('KIN TB'!L2:L42)</f>
        <v/>
      </c>
      <c r="Y97" s="4">
        <f>SUM('KIN TB'!M2:M42)</f>
        <v/>
      </c>
      <c r="Z97" s="4">
        <f>SUM('KIN TB'!N2:N42)</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7.xml><?xml version="1.0" encoding="utf-8"?>
<worksheet xmlns="http://schemas.openxmlformats.org/spreadsheetml/2006/main">
  <sheetPr>
    <tabColor theme="9" tint="0.3999755851924192"/>
    <outlinePr summaryBelow="1" summaryRight="1"/>
    <pageSetUpPr/>
  </sheetPr>
  <dimension ref="A1:AP86"/>
  <sheetViews>
    <sheetView topLeftCell="N1" zoomScale="85" zoomScaleNormal="85" workbookViewId="0">
      <selection activeCell="Z10" sqref="Z10"/>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9.28515625" bestFit="1" customWidth="1" style="4" min="27" max="27"/>
    <col width="9.85546875" bestFit="1" customWidth="1" style="4" min="28" max="28"/>
    <col width="13.28515625" bestFit="1" customWidth="1" style="4" min="29" max="34"/>
    <col width="7.28515625" bestFit="1" customWidth="1" style="82" min="35" max="35"/>
    <col width="9.85546875" bestFit="1" customWidth="1" style="4" min="36" max="39"/>
    <col width="5.7109375" customWidth="1" style="4" min="40" max="40"/>
    <col width="9.85546875" bestFit="1" customWidth="1" style="4" min="41" max="42"/>
    <col width="9.140625" customWidth="1" style="4" min="43" max="43"/>
    <col width="9.140625" customWidth="1" style="4" min="44" max="16384"/>
  </cols>
  <sheetData>
    <row r="1" ht="18.75" customHeight="1" s="393">
      <c r="A1" s="30" t="inlineStr">
        <is>
          <t>Merrydale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71748.46000000001</v>
      </c>
      <c r="C8" s="64" t="n">
        <v>62355.58</v>
      </c>
      <c r="D8" s="64" t="n">
        <v>73377.48</v>
      </c>
      <c r="E8" s="64" t="n">
        <v>84905.42</v>
      </c>
      <c r="F8" s="64" t="n">
        <v>78933.88</v>
      </c>
      <c r="G8" s="64" t="n">
        <v>76038.8</v>
      </c>
      <c r="H8" s="64" t="n">
        <v>94722.25999999999</v>
      </c>
      <c r="I8" s="64" t="n">
        <v>81393.89</v>
      </c>
      <c r="J8" s="64" t="n">
        <v>67283.53999999999</v>
      </c>
      <c r="K8" s="64" t="n">
        <v>63773.81</v>
      </c>
      <c r="L8" s="64" t="n">
        <v>55368.1</v>
      </c>
      <c r="M8" s="64" t="n">
        <v>74284.68999999999</v>
      </c>
      <c r="N8" s="22">
        <f>SUM(B8:M8)</f>
        <v/>
      </c>
      <c r="O8" s="11">
        <f>-SUMIF('MER TB'!$R:$R,'MER P&amp;L'!$A8,'MER TB'!C:C)</f>
        <v/>
      </c>
      <c r="P8" s="11">
        <f>-SUMIF('MER TB'!$R:$R,'MER P&amp;L'!$A8,'MER TB'!D:D)</f>
        <v/>
      </c>
      <c r="Q8" s="11">
        <f>-SUMIF('MER TB'!$R:$R,'MER P&amp;L'!$A8,'MER TB'!E:E)</f>
        <v/>
      </c>
      <c r="R8" s="11">
        <f>-SUMIF('MER TB'!$R:$R,'MER P&amp;L'!$A8,'MER TB'!F:F)</f>
        <v/>
      </c>
      <c r="S8" s="11">
        <f>-SUMIF('MER TB'!$R:$R,'MER P&amp;L'!$A8,'MER TB'!G:G)</f>
        <v/>
      </c>
      <c r="T8" s="11">
        <f>-SUMIF('MER TB'!$R:$R,'MER P&amp;L'!$A8,'MER TB'!H:H)</f>
        <v/>
      </c>
      <c r="U8" s="11">
        <f>-SUMIF('MER TB'!$R:$R,'MER P&amp;L'!$A8,'MER TB'!I:I)</f>
        <v/>
      </c>
      <c r="V8" s="51" t="n">
        <v>68250</v>
      </c>
      <c r="W8" s="51" t="n">
        <v>43443</v>
      </c>
      <c r="X8" s="51" t="n">
        <v>41460</v>
      </c>
      <c r="Y8" s="51" t="n">
        <v>43425</v>
      </c>
      <c r="Z8" s="51" t="n">
        <v>61258</v>
      </c>
      <c r="AA8" s="22">
        <f>SUM(O8:U8)</f>
        <v/>
      </c>
      <c r="AB8" s="22">
        <f>SUM(O8:Z8)</f>
        <v/>
      </c>
      <c r="AC8" s="51" t="n">
        <v>79907.42999999999</v>
      </c>
      <c r="AD8" s="51" t="n">
        <v>74377.98</v>
      </c>
      <c r="AE8" s="51" t="n">
        <v>90136.03999999999</v>
      </c>
      <c r="AF8" s="51" t="n">
        <v>81715.39</v>
      </c>
      <c r="AG8" s="51" t="n">
        <v>85494.06</v>
      </c>
      <c r="AH8" s="51" t="n">
        <v>91076.72</v>
      </c>
      <c r="AJ8" s="22">
        <f>SUM(E8:Q8)-$N8</f>
        <v/>
      </c>
      <c r="AK8" s="22">
        <f>SUM(H8:T8)-$N8</f>
        <v/>
      </c>
      <c r="AL8" s="22">
        <f>SUM(K8:W8)-$N8</f>
        <v/>
      </c>
      <c r="AM8" s="53">
        <f>SUM(N8:Z8)-$N8</f>
        <v/>
      </c>
      <c r="AN8" s="56" t="n"/>
      <c r="AO8" s="22">
        <f>SUM(AC8:AE8)+SUM(R8:Z8)</f>
        <v/>
      </c>
      <c r="AP8" s="22">
        <f>SUM(AC8:AH8)+SUM(U8:Z8)</f>
        <v/>
      </c>
    </row>
    <row r="9">
      <c r="A9" s="14" t="inlineStr">
        <is>
          <t>EEEF Embeded</t>
        </is>
      </c>
      <c r="B9" s="64" t="n">
        <v>27056.38</v>
      </c>
      <c r="C9" s="64" t="n">
        <v>27056.38</v>
      </c>
      <c r="D9" s="64" t="n">
        <v>27641.21</v>
      </c>
      <c r="E9" s="64" t="n">
        <v>20062.71</v>
      </c>
      <c r="F9" s="64" t="n">
        <v>20062.71</v>
      </c>
      <c r="G9" s="64" t="n">
        <v>20062.71</v>
      </c>
      <c r="H9" s="64" t="n">
        <v>53755.95</v>
      </c>
      <c r="I9" s="64" t="n">
        <v>0</v>
      </c>
      <c r="J9" s="64" t="n">
        <v>24868.19</v>
      </c>
      <c r="K9" s="64" t="n">
        <v>24868.19</v>
      </c>
      <c r="L9" s="64" t="n">
        <v>53954.23</v>
      </c>
      <c r="M9" s="64" t="n">
        <v>54512.01</v>
      </c>
      <c r="N9" s="22">
        <f>SUM(B9:M9)</f>
        <v/>
      </c>
      <c r="O9" s="11">
        <f>-SUMIF('MER TB'!$R:$R,'MER P&amp;L'!$A9,'MER TB'!C:C)</f>
        <v/>
      </c>
      <c r="P9" s="11">
        <f>-SUMIF('MER TB'!$R:$R,'MER P&amp;L'!$A9,'MER TB'!D:D)</f>
        <v/>
      </c>
      <c r="Q9" s="11">
        <f>-SUMIF('MER TB'!$R:$R,'MER P&amp;L'!$A9,'MER TB'!E:E)</f>
        <v/>
      </c>
      <c r="R9" s="11">
        <f>-SUMIF('MER TB'!$R:$R,'MER P&amp;L'!$A9,'MER TB'!F:F)</f>
        <v/>
      </c>
      <c r="S9" s="11">
        <f>-SUMIF('MER TB'!$R:$R,'MER P&amp;L'!$A9,'MER TB'!G:G)</f>
        <v/>
      </c>
      <c r="T9" s="11">
        <f>-SUMIF('MER TB'!$R:$R,'MER P&amp;L'!$A9,'MER TB'!H:H)</f>
        <v/>
      </c>
      <c r="U9" s="11">
        <f>-SUMIF('MER TB'!$R:$R,'MER P&amp;L'!$A9,'MER TB'!I:I)</f>
        <v/>
      </c>
      <c r="V9" s="51" t="n">
        <v>0</v>
      </c>
      <c r="W9" s="51" t="n">
        <v>30009</v>
      </c>
      <c r="X9" s="51" t="n">
        <v>37283</v>
      </c>
      <c r="Y9" s="51" t="n">
        <v>35976</v>
      </c>
      <c r="Z9" s="51" t="n">
        <v>16335</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250</v>
      </c>
      <c r="C10" s="64" t="n">
        <v>150</v>
      </c>
      <c r="D10" s="64" t="n">
        <v>400</v>
      </c>
      <c r="E10" s="64" t="n">
        <v>559.14</v>
      </c>
      <c r="F10" s="64" t="n">
        <v>300</v>
      </c>
      <c r="G10" s="64" t="n">
        <v>300</v>
      </c>
      <c r="H10" s="64" t="n">
        <v>150</v>
      </c>
      <c r="I10" s="64" t="n">
        <v>5287.55</v>
      </c>
      <c r="J10" s="64" t="n">
        <v>150</v>
      </c>
      <c r="K10" s="64" t="n">
        <v>150</v>
      </c>
      <c r="L10" s="64" t="n">
        <v>0</v>
      </c>
      <c r="M10" s="64" t="n">
        <v>300</v>
      </c>
      <c r="N10" s="22">
        <f>SUM(B10:M10)</f>
        <v/>
      </c>
      <c r="O10" s="11">
        <f>-SUMIF('MER TB'!$R:$R,'MER P&amp;L'!$A10,'MER TB'!C:C)</f>
        <v/>
      </c>
      <c r="P10" s="11">
        <f>-SUMIF('MER TB'!$R:$R,'MER P&amp;L'!$A10,'MER TB'!D:D)</f>
        <v/>
      </c>
      <c r="Q10" s="11">
        <f>-SUMIF('MER TB'!$R:$R,'MER P&amp;L'!$A10,'MER TB'!E:E)</f>
        <v/>
      </c>
      <c r="R10" s="11">
        <f>-SUMIF('MER TB'!$R:$R,'MER P&amp;L'!$A10,'MER TB'!F:F)</f>
        <v/>
      </c>
      <c r="S10" s="11">
        <f>-SUMIF('MER TB'!$R:$R,'MER P&amp;L'!$A10,'MER TB'!G:G)</f>
        <v/>
      </c>
      <c r="T10" s="11">
        <f>-SUMIF('MER TB'!$R:$R,'MER P&amp;L'!$A10,'MER TB'!H:H)</f>
        <v/>
      </c>
      <c r="U10" s="11">
        <f>-SUMIF('MER TB'!$R:$R,'MER P&amp;L'!$A10,'MER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99054.84000000001</v>
      </c>
      <c r="C11" s="65" t="n">
        <v>89561.96000000001</v>
      </c>
      <c r="D11" s="65" t="n">
        <v>101418.69</v>
      </c>
      <c r="E11" s="65" t="n">
        <v>105527.27</v>
      </c>
      <c r="F11" s="65" t="n">
        <v>99296.59</v>
      </c>
      <c r="G11" s="65" t="n">
        <v>96401.51000000001</v>
      </c>
      <c r="H11" s="65" t="n">
        <v>148628.21</v>
      </c>
      <c r="I11" s="65" t="n">
        <v>86681.44</v>
      </c>
      <c r="J11" s="65" t="n">
        <v>92301.73</v>
      </c>
      <c r="K11" s="65" t="n">
        <v>88792</v>
      </c>
      <c r="L11" s="65" t="n">
        <v>109322.33</v>
      </c>
      <c r="M11" s="65" t="n">
        <v>129096.7</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31604.86</v>
      </c>
      <c r="C16" s="64" t="n">
        <v>32120.62</v>
      </c>
      <c r="D16" s="64" t="n">
        <v>33783.29</v>
      </c>
      <c r="E16" s="64" t="n">
        <v>39088.61</v>
      </c>
      <c r="F16" s="64" t="n">
        <v>35853.61</v>
      </c>
      <c r="G16" s="64" t="n">
        <v>32713.57</v>
      </c>
      <c r="H16" s="64" t="n">
        <v>38084.64</v>
      </c>
      <c r="I16" s="64" t="n">
        <v>39688.59</v>
      </c>
      <c r="J16" s="64" t="n">
        <v>39229.98</v>
      </c>
      <c r="K16" s="64" t="n">
        <v>38640.36</v>
      </c>
      <c r="L16" s="64" t="n">
        <v>31254.13</v>
      </c>
      <c r="M16" s="64" t="n">
        <v>33683.63</v>
      </c>
      <c r="N16" s="22">
        <f>SUM(B16:M16)</f>
        <v/>
      </c>
      <c r="O16" s="11">
        <f>SUMIF('MER TB'!$R:$R,'MER P&amp;L'!$A16,'MER TB'!C:C)</f>
        <v/>
      </c>
      <c r="P16" s="11">
        <f>SUMIF('MER TB'!$R:$R,'MER P&amp;L'!$A16,'MER TB'!D:D)</f>
        <v/>
      </c>
      <c r="Q16" s="11">
        <f>SUMIF('MER TB'!$R:$R,'MER P&amp;L'!$A16,'MER TB'!E:E)</f>
        <v/>
      </c>
      <c r="R16" s="11">
        <f>SUMIF('MER TB'!$R:$R,'MER P&amp;L'!$A16,'MER TB'!F:F)</f>
        <v/>
      </c>
      <c r="S16" s="11">
        <f>SUMIF('MER TB'!$R:$R,'MER P&amp;L'!$A16,'MER TB'!G:G)</f>
        <v/>
      </c>
      <c r="T16" s="11">
        <f>SUMIF('MER TB'!$R:$R,'MER P&amp;L'!$A16,'MER TB'!H:H)</f>
        <v/>
      </c>
      <c r="U16" s="11">
        <f>SUMIF('MER TB'!$R:$R,'MER P&amp;L'!$A16,'MER TB'!I:I)</f>
        <v/>
      </c>
      <c r="V16" s="51" t="n">
        <v>38831.14</v>
      </c>
      <c r="W16" s="51" t="n">
        <v>38831.14</v>
      </c>
      <c r="X16" s="51" t="n">
        <v>38831.14</v>
      </c>
      <c r="Y16" s="51" t="n">
        <v>38831.14</v>
      </c>
      <c r="Z16" s="51" t="n">
        <v>38831.14</v>
      </c>
      <c r="AA16" s="22">
        <f>SUM(O16:U16)</f>
        <v/>
      </c>
      <c r="AB16" s="22">
        <f>SUM(O16:Z16)</f>
        <v/>
      </c>
      <c r="AC16" s="51" t="n">
        <v>38831.14</v>
      </c>
      <c r="AD16" s="51" t="n">
        <v>38831.14</v>
      </c>
      <c r="AE16" s="51" t="n">
        <v>38831.14</v>
      </c>
      <c r="AF16" s="51" t="n">
        <v>38831.14</v>
      </c>
      <c r="AG16" s="51" t="n">
        <v>38831.14</v>
      </c>
      <c r="AH16" s="51" t="n">
        <v>38831.14</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2507.7</v>
      </c>
      <c r="C17" s="64" t="n">
        <v>2502.98</v>
      </c>
      <c r="D17" s="64" t="n">
        <v>2767.29</v>
      </c>
      <c r="E17" s="64" t="n">
        <v>4489.64</v>
      </c>
      <c r="F17" s="64" t="n">
        <v>3897.7</v>
      </c>
      <c r="G17" s="64" t="n">
        <v>3435.72</v>
      </c>
      <c r="H17" s="64" t="n">
        <v>3882.52</v>
      </c>
      <c r="I17" s="64" t="n">
        <v>3661.25</v>
      </c>
      <c r="J17" s="64" t="n">
        <v>3574.09</v>
      </c>
      <c r="K17" s="64" t="n">
        <v>3581.38</v>
      </c>
      <c r="L17" s="64" t="n">
        <v>2779.53</v>
      </c>
      <c r="M17" s="64" t="n">
        <v>3180.07</v>
      </c>
      <c r="N17" s="22">
        <f>SUM(B17:M17)</f>
        <v/>
      </c>
      <c r="O17" s="11">
        <f>SUMIF('MER TB'!$R:$R,'MER P&amp;L'!$A17,'MER TB'!C:C)</f>
        <v/>
      </c>
      <c r="P17" s="11">
        <f>SUMIF('MER TB'!$R:$R,'MER P&amp;L'!$A17,'MER TB'!D:D)</f>
        <v/>
      </c>
      <c r="Q17" s="11">
        <f>SUMIF('MER TB'!$R:$R,'MER P&amp;L'!$A17,'MER TB'!E:E)</f>
        <v/>
      </c>
      <c r="R17" s="11">
        <f>SUMIF('MER TB'!$R:$R,'MER P&amp;L'!$A17,'MER TB'!F:F)</f>
        <v/>
      </c>
      <c r="S17" s="11">
        <f>SUMIF('MER TB'!$R:$R,'MER P&amp;L'!$A17,'MER TB'!G:G)</f>
        <v/>
      </c>
      <c r="T17" s="11">
        <f>SUMIF('MER TB'!$R:$R,'MER P&amp;L'!$A17,'MER TB'!H:H)</f>
        <v/>
      </c>
      <c r="U17" s="11">
        <f>SUMIF('MER TB'!$R:$R,'MER P&amp;L'!$A17,'MER TB'!I:I)</f>
        <v/>
      </c>
      <c r="V17" s="51" t="n">
        <v>3476.28</v>
      </c>
      <c r="W17" s="51" t="n">
        <v>3476.28</v>
      </c>
      <c r="X17" s="51" t="n">
        <v>3476.28</v>
      </c>
      <c r="Y17" s="51" t="n">
        <v>3476.28</v>
      </c>
      <c r="Z17" s="51" t="n">
        <v>3476.28</v>
      </c>
      <c r="AA17" s="22">
        <f>SUM(O17:U17)</f>
        <v/>
      </c>
      <c r="AB17" s="22">
        <f>SUM(O17:Z17)</f>
        <v/>
      </c>
      <c r="AC17" s="51" t="n">
        <v>3476.28</v>
      </c>
      <c r="AD17" s="51" t="n">
        <v>3476.28</v>
      </c>
      <c r="AE17" s="51" t="n">
        <v>3476.28</v>
      </c>
      <c r="AF17" s="51" t="n">
        <v>3476.28</v>
      </c>
      <c r="AG17" s="51" t="n">
        <v>3476.28</v>
      </c>
      <c r="AH17" s="51" t="n">
        <v>3476.28</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578.26</v>
      </c>
      <c r="C18" s="64" t="n">
        <v>576.6</v>
      </c>
      <c r="D18" s="64" t="n">
        <v>553.41</v>
      </c>
      <c r="E18" s="64" t="n">
        <v>642.37</v>
      </c>
      <c r="F18" s="64" t="n">
        <v>614.2</v>
      </c>
      <c r="G18" s="64" t="n">
        <v>527.5599999999999</v>
      </c>
      <c r="H18" s="64" t="n">
        <v>611.47</v>
      </c>
      <c r="I18" s="64" t="n">
        <v>558.66</v>
      </c>
      <c r="J18" s="64" t="n">
        <v>482.76</v>
      </c>
      <c r="K18" s="64" t="n">
        <v>259.94</v>
      </c>
      <c r="L18" s="64" t="n">
        <v>246.15</v>
      </c>
      <c r="M18" s="64" t="n">
        <v>444.9</v>
      </c>
      <c r="N18" s="22">
        <f>SUM(B18:M18)</f>
        <v/>
      </c>
      <c r="O18" s="11">
        <f>SUMIF('MER TB'!$R:$R,'MER P&amp;L'!$A18,'MER TB'!C:C)</f>
        <v/>
      </c>
      <c r="P18" s="11">
        <f>SUMIF('MER TB'!$R:$R,'MER P&amp;L'!$A18,'MER TB'!D:D)</f>
        <v/>
      </c>
      <c r="Q18" s="11">
        <f>SUMIF('MER TB'!$R:$R,'MER P&amp;L'!$A18,'MER TB'!E:E)</f>
        <v/>
      </c>
      <c r="R18" s="11">
        <f>SUMIF('MER TB'!$R:$R,'MER P&amp;L'!$A18,'MER TB'!F:F)</f>
        <v/>
      </c>
      <c r="S18" s="11">
        <f>SUMIF('MER TB'!$R:$R,'MER P&amp;L'!$A18,'MER TB'!G:G)</f>
        <v/>
      </c>
      <c r="T18" s="11">
        <f>SUMIF('MER TB'!$R:$R,'MER P&amp;L'!$A18,'MER TB'!H:H)</f>
        <v/>
      </c>
      <c r="U18" s="11">
        <f>SUMIF('MER TB'!$R:$R,'MER P&amp;L'!$A18,'MER TB'!I:I)</f>
        <v/>
      </c>
      <c r="V18" s="51" t="n">
        <v>523.85</v>
      </c>
      <c r="W18" s="51" t="n">
        <v>523.85</v>
      </c>
      <c r="X18" s="51" t="n">
        <v>523.85</v>
      </c>
      <c r="Y18" s="51" t="n">
        <v>523.85</v>
      </c>
      <c r="Z18" s="51" t="n">
        <v>523.85</v>
      </c>
      <c r="AA18" s="22">
        <f>SUM(O18:U18)</f>
        <v/>
      </c>
      <c r="AB18" s="22">
        <f>SUM(O18:Z18)</f>
        <v/>
      </c>
      <c r="AC18" s="51" t="n">
        <v>523.85</v>
      </c>
      <c r="AD18" s="51" t="n">
        <v>523.85</v>
      </c>
      <c r="AE18" s="51" t="n">
        <v>523.85</v>
      </c>
      <c r="AF18" s="51" t="n">
        <v>523.85</v>
      </c>
      <c r="AG18" s="51" t="n">
        <v>523.85</v>
      </c>
      <c r="AH18" s="51" t="n">
        <v>523.85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108.42</v>
      </c>
      <c r="C19" s="64" t="n">
        <v>232.56</v>
      </c>
      <c r="D19" s="64" t="n">
        <v>0</v>
      </c>
      <c r="E19" s="64" t="n">
        <v>98.81999999999999</v>
      </c>
      <c r="F19" s="64" t="n">
        <v>126.27</v>
      </c>
      <c r="G19" s="64" t="n">
        <v>106.73</v>
      </c>
      <c r="H19" s="64" t="n">
        <v>101.82</v>
      </c>
      <c r="I19" s="64" t="n">
        <v>0</v>
      </c>
      <c r="J19" s="64" t="n">
        <v>119.88</v>
      </c>
      <c r="K19" s="64" t="n">
        <v>408.72</v>
      </c>
      <c r="L19" s="64" t="n">
        <v>115.32</v>
      </c>
      <c r="M19" s="64" t="n">
        <v>114.6</v>
      </c>
      <c r="N19" s="22">
        <f>SUM(B19:M19)</f>
        <v/>
      </c>
      <c r="O19" s="11">
        <f>SUMIF('MER TB'!$R:$R,'MER P&amp;L'!$A19,'MER TB'!C:C)</f>
        <v/>
      </c>
      <c r="P19" s="11">
        <f>SUMIF('MER TB'!$R:$R,'MER P&amp;L'!$A19,'MER TB'!D:D)</f>
        <v/>
      </c>
      <c r="Q19" s="11">
        <f>SUMIF('MER TB'!$R:$R,'MER P&amp;L'!$A19,'MER TB'!E:E)</f>
        <v/>
      </c>
      <c r="R19" s="11">
        <f>SUMIF('MER TB'!$R:$R,'MER P&amp;L'!$A19,'MER TB'!F:F)</f>
        <v/>
      </c>
      <c r="S19" s="11">
        <f>SUMIF('MER TB'!$R:$R,'MER P&amp;L'!$A19,'MER TB'!G:G)</f>
        <v/>
      </c>
      <c r="T19" s="11">
        <f>SUMIF('MER TB'!$R:$R,'MER P&amp;L'!$A19,'MER TB'!H:H)</f>
        <v/>
      </c>
      <c r="U19" s="11">
        <f>SUMIF('MER TB'!$R:$R,'MER P&amp;L'!$A19,'MER TB'!I:I)</f>
        <v/>
      </c>
      <c r="V19" s="51" t="n">
        <v>88</v>
      </c>
      <c r="W19" s="51" t="n">
        <v>88</v>
      </c>
      <c r="X19" s="51" t="n">
        <v>88</v>
      </c>
      <c r="Y19" s="51" t="n">
        <v>88</v>
      </c>
      <c r="Z19" s="51" t="n">
        <v>88</v>
      </c>
      <c r="AA19" s="22">
        <f>SUM(O19:U19)</f>
        <v/>
      </c>
      <c r="AB19" s="22">
        <f>SUM(O19:Z19)</f>
        <v/>
      </c>
      <c r="AC19" s="51" t="n">
        <v>88</v>
      </c>
      <c r="AD19" s="51" t="n">
        <v>88</v>
      </c>
      <c r="AE19" s="51" t="n">
        <v>88</v>
      </c>
      <c r="AF19" s="51" t="n">
        <v>88</v>
      </c>
      <c r="AG19" s="51" t="n">
        <v>88</v>
      </c>
      <c r="AH19" s="51" t="n">
        <v>88</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68.22</v>
      </c>
      <c r="C20" s="64" t="n">
        <v>50</v>
      </c>
      <c r="D20" s="64" t="n">
        <v>0</v>
      </c>
      <c r="E20" s="64" t="n">
        <v>0</v>
      </c>
      <c r="F20" s="64" t="n">
        <v>31.2</v>
      </c>
      <c r="G20" s="64" t="n">
        <v>11.35</v>
      </c>
      <c r="H20" s="64" t="n">
        <v>37.2</v>
      </c>
      <c r="I20" s="64" t="n">
        <v>0</v>
      </c>
      <c r="J20" s="64" t="n">
        <v>114</v>
      </c>
      <c r="K20" s="64" t="n">
        <v>0</v>
      </c>
      <c r="L20" s="64" t="n">
        <v>114</v>
      </c>
      <c r="M20" s="64" t="n">
        <v>-11.28999999999996</v>
      </c>
      <c r="N20" s="22">
        <f>SUM(B20:M20)</f>
        <v/>
      </c>
      <c r="O20" s="11">
        <f>SUMIF('MER TB'!$R:$R,'MER P&amp;L'!$A20,'MER TB'!C:C)</f>
        <v/>
      </c>
      <c r="P20" s="11">
        <f>SUMIF('MER TB'!$R:$R,'MER P&amp;L'!$A20,'MER TB'!D:D)</f>
        <v/>
      </c>
      <c r="Q20" s="11">
        <f>SUMIF('MER TB'!$R:$R,'MER P&amp;L'!$A20,'MER TB'!E:E)</f>
        <v/>
      </c>
      <c r="R20" s="11">
        <f>SUMIF('MER TB'!$R:$R,'MER P&amp;L'!$A20,'MER TB'!F:F)</f>
        <v/>
      </c>
      <c r="S20" s="11">
        <f>SUMIF('MER TB'!$R:$R,'MER P&amp;L'!$A20,'MER TB'!G:G)</f>
        <v/>
      </c>
      <c r="T20" s="11">
        <f>SUMIF('MER TB'!$R:$R,'MER P&amp;L'!$A20,'MER TB'!H:H)</f>
        <v/>
      </c>
      <c r="U20" s="11">
        <f>SUMIF('MER TB'!$R:$R,'MER P&amp;L'!$A20,'MER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304.95</v>
      </c>
      <c r="C21" s="64" t="n">
        <v>264.71</v>
      </c>
      <c r="D21" s="64" t="n">
        <v>188.52</v>
      </c>
      <c r="E21" s="64" t="n">
        <v>236.83</v>
      </c>
      <c r="F21" s="64" t="n">
        <v>480.61</v>
      </c>
      <c r="G21" s="64" t="n">
        <v>227.41</v>
      </c>
      <c r="H21" s="64" t="n">
        <v>311.65</v>
      </c>
      <c r="I21" s="64" t="n">
        <v>17.06</v>
      </c>
      <c r="J21" s="64" t="n">
        <v>76.78999999999999</v>
      </c>
      <c r="K21" s="64" t="n">
        <v>131.31</v>
      </c>
      <c r="L21" s="64" t="n">
        <v>263.85</v>
      </c>
      <c r="M21" s="64" t="n">
        <v>64.3</v>
      </c>
      <c r="N21" s="22">
        <f>SUM(B21:M21)</f>
        <v/>
      </c>
      <c r="O21" s="11">
        <f>SUMIF('MER TB'!$R:$R,'MER P&amp;L'!$A21,'MER TB'!C:C)</f>
        <v/>
      </c>
      <c r="P21" s="11">
        <f>SUMIF('MER TB'!$R:$R,'MER P&amp;L'!$A21,'MER TB'!D:D)</f>
        <v/>
      </c>
      <c r="Q21" s="11">
        <f>SUMIF('MER TB'!$R:$R,'MER P&amp;L'!$A21,'MER TB'!E:E)</f>
        <v/>
      </c>
      <c r="R21" s="11">
        <f>SUMIF('MER TB'!$R:$R,'MER P&amp;L'!$A21,'MER TB'!F:F)</f>
        <v/>
      </c>
      <c r="S21" s="11">
        <f>SUMIF('MER TB'!$R:$R,'MER P&amp;L'!$A21,'MER TB'!G:G)</f>
        <v/>
      </c>
      <c r="T21" s="11">
        <f>SUMIF('MER TB'!$R:$R,'MER P&amp;L'!$A21,'MER TB'!H:H)</f>
        <v/>
      </c>
      <c r="U21" s="11">
        <f>SUMIF('MER TB'!$R:$R,'MER P&amp;L'!$A21,'MER TB'!I:I)</f>
        <v/>
      </c>
      <c r="V21" s="51" t="n">
        <v>180</v>
      </c>
      <c r="W21" s="51" t="n">
        <v>180</v>
      </c>
      <c r="X21" s="51" t="n">
        <v>180</v>
      </c>
      <c r="Y21" s="51" t="n">
        <v>180</v>
      </c>
      <c r="Z21" s="51" t="n">
        <v>180</v>
      </c>
      <c r="AA21" s="22">
        <f>SUM(O21:U21)</f>
        <v/>
      </c>
      <c r="AB21" s="22">
        <f>SUM(O21:Z21)</f>
        <v/>
      </c>
      <c r="AC21" s="51" t="n">
        <v>180</v>
      </c>
      <c r="AD21" s="51" t="n">
        <v>180</v>
      </c>
      <c r="AE21" s="51" t="n">
        <v>180</v>
      </c>
      <c r="AF21" s="51" t="n">
        <v>180</v>
      </c>
      <c r="AG21" s="51" t="n">
        <v>180</v>
      </c>
      <c r="AH21" s="51" t="n">
        <v>180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3352.38</v>
      </c>
      <c r="G22" s="64" t="n">
        <v>0</v>
      </c>
      <c r="H22" s="64" t="n">
        <v>0</v>
      </c>
      <c r="I22" s="64" t="n">
        <v>0</v>
      </c>
      <c r="J22" s="64" t="n">
        <v>0</v>
      </c>
      <c r="K22" s="64" t="n">
        <v>0</v>
      </c>
      <c r="L22" s="64" t="n">
        <v>0</v>
      </c>
      <c r="M22" s="64" t="n">
        <v>0</v>
      </c>
      <c r="N22" s="22">
        <f>SUM(B22:M22)</f>
        <v/>
      </c>
      <c r="O22" s="11">
        <f>SUMIF('MER TB'!$R:$R,'MER P&amp;L'!$A22,'MER TB'!C:C)</f>
        <v/>
      </c>
      <c r="P22" s="11">
        <f>SUMIF('MER TB'!$R:$R,'MER P&amp;L'!$A22,'MER TB'!D:D)</f>
        <v/>
      </c>
      <c r="Q22" s="11">
        <f>SUMIF('MER TB'!$R:$R,'MER P&amp;L'!$A22,'MER TB'!E:E)</f>
        <v/>
      </c>
      <c r="R22" s="11">
        <f>SUMIF('MER TB'!$R:$R,'MER P&amp;L'!$A22,'MER TB'!F:F)</f>
        <v/>
      </c>
      <c r="S22" s="11">
        <f>SUMIF('MER TB'!$R:$R,'MER P&amp;L'!$A22,'MER TB'!G:G)</f>
        <v/>
      </c>
      <c r="T22" s="11">
        <f>SUMIF('MER TB'!$R:$R,'MER P&amp;L'!$A22,'MER TB'!H:H)</f>
        <v/>
      </c>
      <c r="U22" s="11">
        <f>SUMIF('MER TB'!$R:$R,'MER P&amp;L'!$A22,'MER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8.109999999999999</v>
      </c>
      <c r="I23" s="64" t="n">
        <v>0</v>
      </c>
      <c r="J23" s="64" t="n">
        <v>23.49</v>
      </c>
      <c r="K23" s="64" t="n">
        <v>6.28</v>
      </c>
      <c r="L23" s="64" t="n">
        <v>0</v>
      </c>
      <c r="M23" s="64" t="n">
        <v>95.38</v>
      </c>
      <c r="N23" s="22">
        <f>SUM(B23:M23)</f>
        <v/>
      </c>
      <c r="O23" s="11">
        <f>SUMIF('MER TB'!$R:$R,'MER P&amp;L'!$A23,'MER TB'!C:C)</f>
        <v/>
      </c>
      <c r="P23" s="11">
        <f>SUMIF('MER TB'!$R:$R,'MER P&amp;L'!$A23,'MER TB'!D:D)</f>
        <v/>
      </c>
      <c r="Q23" s="11">
        <f>SUMIF('MER TB'!$R:$R,'MER P&amp;L'!$A23,'MER TB'!E:E)</f>
        <v/>
      </c>
      <c r="R23" s="11">
        <f>SUMIF('MER TB'!$R:$R,'MER P&amp;L'!$A23,'MER TB'!F:F)</f>
        <v/>
      </c>
      <c r="S23" s="11">
        <f>SUMIF('MER TB'!$R:$R,'MER P&amp;L'!$A23,'MER TB'!G:G)</f>
        <v/>
      </c>
      <c r="T23" s="11">
        <f>SUMIF('MER TB'!$R:$R,'MER P&amp;L'!$A23,'MER TB'!H:H)</f>
        <v/>
      </c>
      <c r="U23" s="11">
        <f>SUMIF('MER TB'!$R:$R,'MER P&amp;L'!$A23,'MER TB'!I:I)</f>
        <v/>
      </c>
      <c r="V23" s="51" t="n">
        <v>75</v>
      </c>
      <c r="W23" s="51" t="n">
        <v>75</v>
      </c>
      <c r="X23" s="51" t="n">
        <v>75</v>
      </c>
      <c r="Y23" s="51" t="n">
        <v>75</v>
      </c>
      <c r="Z23" s="51" t="n">
        <v>75</v>
      </c>
      <c r="AA23" s="22">
        <f>SUM(O23:U23)</f>
        <v/>
      </c>
      <c r="AB23" s="22">
        <f>SUM(O23:Z23)</f>
        <v/>
      </c>
      <c r="AC23" s="51" t="n">
        <v>75</v>
      </c>
      <c r="AD23" s="51" t="n">
        <v>75</v>
      </c>
      <c r="AE23" s="51" t="n">
        <v>75</v>
      </c>
      <c r="AF23" s="51" t="n">
        <v>75</v>
      </c>
      <c r="AG23" s="51" t="n">
        <v>75</v>
      </c>
      <c r="AH23" s="51" t="n">
        <v>75</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226.03</v>
      </c>
      <c r="G24" s="64" t="n">
        <v>0</v>
      </c>
      <c r="H24" s="64" t="n">
        <v>249.41</v>
      </c>
      <c r="I24" s="64" t="n">
        <v>0</v>
      </c>
      <c r="J24" s="64" t="n">
        <v>0</v>
      </c>
      <c r="K24" s="64" t="n">
        <v>4590.68</v>
      </c>
      <c r="L24" s="64" t="n">
        <v>3008.5</v>
      </c>
      <c r="M24" s="64" t="n">
        <v>0</v>
      </c>
      <c r="N24" s="22">
        <f>SUM(B24:M24)</f>
        <v/>
      </c>
      <c r="O24" s="11">
        <f>SUMIF('MER TB'!$R:$R,'MER P&amp;L'!$A24,'MER TB'!C:C)</f>
        <v/>
      </c>
      <c r="P24" s="11">
        <f>SUMIF('MER TB'!$R:$R,'MER P&amp;L'!$A24,'MER TB'!D:D)</f>
        <v/>
      </c>
      <c r="Q24" s="11">
        <f>SUMIF('MER TB'!$R:$R,'MER P&amp;L'!$A24,'MER TB'!E:E)</f>
        <v/>
      </c>
      <c r="R24" s="11">
        <f>SUMIF('MER TB'!$R:$R,'MER P&amp;L'!$A24,'MER TB'!F:F)</f>
        <v/>
      </c>
      <c r="S24" s="11">
        <f>SUMIF('MER TB'!$R:$R,'MER P&amp;L'!$A24,'MER TB'!G:G)</f>
        <v/>
      </c>
      <c r="T24" s="11">
        <f>SUMIF('MER TB'!$R:$R,'MER P&amp;L'!$A24,'MER TB'!H:H)</f>
        <v/>
      </c>
      <c r="U24" s="11">
        <f>SUMIF('MER TB'!$R:$R,'MER P&amp;L'!$A24,'MER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35172.41</v>
      </c>
      <c r="C25" s="65" t="n">
        <v>35747.46999999999</v>
      </c>
      <c r="D25" s="65" t="n">
        <v>37292.51</v>
      </c>
      <c r="E25" s="65" t="n">
        <v>44556.27</v>
      </c>
      <c r="F25" s="65" t="n">
        <v>44581.99999999999</v>
      </c>
      <c r="G25" s="65" t="n">
        <v>37022.34</v>
      </c>
      <c r="H25" s="65" t="n">
        <v>43286.82</v>
      </c>
      <c r="I25" s="65" t="n">
        <v>43925.56</v>
      </c>
      <c r="J25" s="65" t="n">
        <v>43620.99000000001</v>
      </c>
      <c r="K25" s="65" t="n">
        <v>47618.67</v>
      </c>
      <c r="L25" s="65" t="n">
        <v>37781.48</v>
      </c>
      <c r="M25" s="65" t="n">
        <v>37571.59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2289.58</v>
      </c>
      <c r="C27" s="64" t="n">
        <v>2546.22</v>
      </c>
      <c r="D27" s="64" t="n">
        <v>2519.94</v>
      </c>
      <c r="E27" s="64" t="n">
        <v>2197.72</v>
      </c>
      <c r="F27" s="64" t="n">
        <v>3033.92</v>
      </c>
      <c r="G27" s="64" t="n">
        <v>2423.51</v>
      </c>
      <c r="H27" s="64" t="n">
        <v>2384.5</v>
      </c>
      <c r="I27" s="64" t="n">
        <v>3214.98</v>
      </c>
      <c r="J27" s="64" t="n">
        <v>2401.27</v>
      </c>
      <c r="K27" s="64" t="n">
        <v>3123.55</v>
      </c>
      <c r="L27" s="64" t="n">
        <v>2139.83</v>
      </c>
      <c r="M27" s="64" t="n">
        <v>1819.24</v>
      </c>
      <c r="N27" s="22">
        <f>SUM(B27:M27)</f>
        <v/>
      </c>
      <c r="O27" s="11">
        <f>SUMIF('MER TB'!$R:$R,'MER P&amp;L'!$A27,'MER TB'!C:C)</f>
        <v/>
      </c>
      <c r="P27" s="11">
        <f>SUMIF('MER TB'!$R:$R,'MER P&amp;L'!$A27,'MER TB'!D:D)</f>
        <v/>
      </c>
      <c r="Q27" s="11">
        <f>SUMIF('MER TB'!$R:$R,'MER P&amp;L'!$A27,'MER TB'!E:E)</f>
        <v/>
      </c>
      <c r="R27" s="11">
        <f>SUMIF('MER TB'!$R:$R,'MER P&amp;L'!$A27,'MER TB'!F:F)</f>
        <v/>
      </c>
      <c r="S27" s="11">
        <f>SUMIF('MER TB'!$R:$R,'MER P&amp;L'!$A27,'MER TB'!G:G)</f>
        <v/>
      </c>
      <c r="T27" s="11">
        <f>SUMIF('MER TB'!$R:$R,'MER P&amp;L'!$A27,'MER TB'!H:H)</f>
        <v/>
      </c>
      <c r="U27" s="11">
        <f>SUMIF('MER TB'!$R:$R,'MER P&amp;L'!$A27,'MER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150.47</v>
      </c>
      <c r="C28" s="64" t="n">
        <v>158.38</v>
      </c>
      <c r="D28" s="64" t="n">
        <v>149.6</v>
      </c>
      <c r="E28" s="64" t="n">
        <v>525.9299999999999</v>
      </c>
      <c r="F28" s="64" t="n">
        <v>276.46</v>
      </c>
      <c r="G28" s="64" t="n">
        <v>459.8100000000001</v>
      </c>
      <c r="H28" s="64" t="n">
        <v>618.96</v>
      </c>
      <c r="I28" s="64" t="n">
        <v>0</v>
      </c>
      <c r="J28" s="64" t="n">
        <v>157.63</v>
      </c>
      <c r="K28" s="64" t="n">
        <v>157.78</v>
      </c>
      <c r="L28" s="64" t="n">
        <v>433.98</v>
      </c>
      <c r="M28" s="64" t="n">
        <v>160.93</v>
      </c>
      <c r="N28" s="22">
        <f>SUM(B28:M28)</f>
        <v/>
      </c>
      <c r="O28" s="11">
        <f>SUMIF('MER TB'!$R:$R,'MER P&amp;L'!$A28,'MER TB'!C:C)</f>
        <v/>
      </c>
      <c r="P28" s="11">
        <f>SUMIF('MER TB'!$R:$R,'MER P&amp;L'!$A28,'MER TB'!D:D)</f>
        <v/>
      </c>
      <c r="Q28" s="11">
        <f>SUMIF('MER TB'!$R:$R,'MER P&amp;L'!$A28,'MER TB'!E:E)</f>
        <v/>
      </c>
      <c r="R28" s="11">
        <f>SUMIF('MER TB'!$R:$R,'MER P&amp;L'!$A28,'MER TB'!F:F)</f>
        <v/>
      </c>
      <c r="S28" s="11">
        <f>SUMIF('MER TB'!$R:$R,'MER P&amp;L'!$A28,'MER TB'!G:G)</f>
        <v/>
      </c>
      <c r="T28" s="11">
        <f>SUMIF('MER TB'!$R:$R,'MER P&amp;L'!$A28,'MER TB'!H:H)</f>
        <v/>
      </c>
      <c r="U28" s="11">
        <f>SUMIF('MER TB'!$R:$R,'MER P&amp;L'!$A28,'MER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265.61</v>
      </c>
      <c r="C29" s="64" t="n">
        <v>319.94</v>
      </c>
      <c r="D29" s="64" t="n">
        <v>271.53</v>
      </c>
      <c r="E29" s="64" t="n">
        <v>23.32</v>
      </c>
      <c r="F29" s="64" t="n">
        <v>4.64</v>
      </c>
      <c r="G29" s="64" t="n">
        <v>27.53</v>
      </c>
      <c r="H29" s="64" t="n">
        <v>0</v>
      </c>
      <c r="I29" s="64" t="n">
        <v>0</v>
      </c>
      <c r="J29" s="64" t="n">
        <v>6</v>
      </c>
      <c r="K29" s="64" t="n">
        <v>204.23</v>
      </c>
      <c r="L29" s="64" t="n">
        <v>22.49</v>
      </c>
      <c r="M29" s="64" t="n">
        <v>233.2</v>
      </c>
      <c r="N29" s="22">
        <f>SUM(B29:M29)</f>
        <v/>
      </c>
      <c r="O29" s="11">
        <f>SUMIF('MER TB'!$R:$R,'MER P&amp;L'!$A29,'MER TB'!C:C)</f>
        <v/>
      </c>
      <c r="P29" s="11">
        <f>SUMIF('MER TB'!$R:$R,'MER P&amp;L'!$A29,'MER TB'!D:D)</f>
        <v/>
      </c>
      <c r="Q29" s="11">
        <f>SUMIF('MER TB'!$R:$R,'MER P&amp;L'!$A29,'MER TB'!E:E)</f>
        <v/>
      </c>
      <c r="R29" s="11">
        <f>SUMIF('MER TB'!$R:$R,'MER P&amp;L'!$A29,'MER TB'!F:F)</f>
        <v/>
      </c>
      <c r="S29" s="11">
        <f>SUMIF('MER TB'!$R:$R,'MER P&amp;L'!$A29,'MER TB'!G:G)</f>
        <v/>
      </c>
      <c r="T29" s="11">
        <f>SUMIF('MER TB'!$R:$R,'MER P&amp;L'!$A29,'MER TB'!H:H)</f>
        <v/>
      </c>
      <c r="U29" s="11">
        <f>SUMIF('MER TB'!$R:$R,'MER P&amp;L'!$A29,'MER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0.004160000000000001</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28.68</v>
      </c>
      <c r="C30" s="64" t="n">
        <v>99.43000000000001</v>
      </c>
      <c r="D30" s="64" t="n">
        <v>62.8</v>
      </c>
      <c r="E30" s="64" t="n">
        <v>18.53</v>
      </c>
      <c r="F30" s="64" t="n">
        <v>58.69</v>
      </c>
      <c r="G30" s="64" t="n">
        <v>7.64</v>
      </c>
      <c r="H30" s="64" t="n">
        <v>76.06</v>
      </c>
      <c r="I30" s="64" t="n">
        <v>48.85</v>
      </c>
      <c r="J30" s="64" t="n">
        <v>0</v>
      </c>
      <c r="K30" s="64" t="n">
        <v>112.19</v>
      </c>
      <c r="L30" s="64" t="n">
        <v>108.87</v>
      </c>
      <c r="M30" s="64" t="n">
        <v>0</v>
      </c>
      <c r="N30" s="22">
        <f>SUM(B30:M30)</f>
        <v/>
      </c>
      <c r="O30" s="11">
        <f>SUMIF('MER TB'!$R:$R,'MER P&amp;L'!$A30,'MER TB'!C:C)</f>
        <v/>
      </c>
      <c r="P30" s="11">
        <f>SUMIF('MER TB'!$R:$R,'MER P&amp;L'!$A30,'MER TB'!D:D)</f>
        <v/>
      </c>
      <c r="Q30" s="11">
        <f>SUMIF('MER TB'!$R:$R,'MER P&amp;L'!$A30,'MER TB'!E:E)</f>
        <v/>
      </c>
      <c r="R30" s="11">
        <f>SUMIF('MER TB'!$R:$R,'MER P&amp;L'!$A30,'MER TB'!F:F)</f>
        <v/>
      </c>
      <c r="S30" s="11">
        <f>SUMIF('MER TB'!$R:$R,'MER P&amp;L'!$A30,'MER TB'!G:G)</f>
        <v/>
      </c>
      <c r="T30" s="11">
        <f>SUMIF('MER TB'!$R:$R,'MER P&amp;L'!$A30,'MER TB'!H:H)</f>
        <v/>
      </c>
      <c r="U30" s="11">
        <f>SUMIF('MER TB'!$R:$R,'MER P&amp;L'!$A30,'MER TB'!I:I)</f>
        <v/>
      </c>
      <c r="V30" s="51" t="n">
        <v>90</v>
      </c>
      <c r="W30" s="51" t="n">
        <v>90</v>
      </c>
      <c r="X30" s="51" t="n">
        <v>90</v>
      </c>
      <c r="Y30" s="51" t="n">
        <v>90</v>
      </c>
      <c r="Z30" s="51" t="n">
        <v>90</v>
      </c>
      <c r="AA30" s="22">
        <f>SUM(O30:U30)</f>
        <v/>
      </c>
      <c r="AB30" s="22">
        <f>SUM(O30:Z30)</f>
        <v/>
      </c>
      <c r="AC30" s="51" t="n">
        <v>90</v>
      </c>
      <c r="AD30" s="51" t="n">
        <v>90</v>
      </c>
      <c r="AE30" s="51" t="n">
        <v>90</v>
      </c>
      <c r="AF30" s="51" t="n">
        <v>90</v>
      </c>
      <c r="AG30" s="51" t="n">
        <v>90</v>
      </c>
      <c r="AH30" s="51" t="n">
        <v>90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160.7</v>
      </c>
      <c r="C31" s="64" t="n">
        <v>123.84</v>
      </c>
      <c r="D31" s="64" t="n">
        <v>222.23</v>
      </c>
      <c r="E31" s="64" t="n">
        <v>28.49</v>
      </c>
      <c r="F31" s="64" t="n">
        <v>71.57000000000001</v>
      </c>
      <c r="G31" s="64" t="n">
        <v>71.31999999999999</v>
      </c>
      <c r="H31" s="64" t="n">
        <v>80.70999999999999</v>
      </c>
      <c r="I31" s="64" t="n">
        <v>3.95</v>
      </c>
      <c r="J31" s="64" t="n">
        <v>12.98</v>
      </c>
      <c r="K31" s="64" t="n">
        <v>267.22</v>
      </c>
      <c r="L31" s="64" t="n">
        <v>151.94</v>
      </c>
      <c r="M31" s="64" t="n">
        <v>10.99</v>
      </c>
      <c r="N31" s="22">
        <f>SUM(B31:M31)</f>
        <v/>
      </c>
      <c r="O31" s="11">
        <f>SUMIF('MER TB'!$R:$R,'MER P&amp;L'!$A31,'MER TB'!C:C)</f>
        <v/>
      </c>
      <c r="P31" s="11">
        <f>SUMIF('MER TB'!$R:$R,'MER P&amp;L'!$A31,'MER TB'!D:D)</f>
        <v/>
      </c>
      <c r="Q31" s="11">
        <f>SUMIF('MER TB'!$R:$R,'MER P&amp;L'!$A31,'MER TB'!E:E)</f>
        <v/>
      </c>
      <c r="R31" s="11">
        <f>SUMIF('MER TB'!$R:$R,'MER P&amp;L'!$A31,'MER TB'!F:F)</f>
        <v/>
      </c>
      <c r="S31" s="11">
        <f>SUMIF('MER TB'!$R:$R,'MER P&amp;L'!$A31,'MER TB'!G:G)</f>
        <v/>
      </c>
      <c r="T31" s="11">
        <f>SUMIF('MER TB'!$R:$R,'MER P&amp;L'!$A31,'MER TB'!H:H)</f>
        <v/>
      </c>
      <c r="U31" s="11">
        <f>SUMIF('MER TB'!$R:$R,'MER P&amp;L'!$A31,'MER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418.32</v>
      </c>
      <c r="C32" s="64" t="n">
        <v>226.31</v>
      </c>
      <c r="D32" s="64" t="n">
        <v>105.24</v>
      </c>
      <c r="E32" s="64" t="n">
        <v>357.01</v>
      </c>
      <c r="F32" s="64" t="n">
        <v>282.85</v>
      </c>
      <c r="G32" s="64" t="n">
        <v>276.79</v>
      </c>
      <c r="H32" s="64" t="n">
        <v>241.13</v>
      </c>
      <c r="I32" s="64" t="n">
        <v>7</v>
      </c>
      <c r="J32" s="64" t="n">
        <v>251.25</v>
      </c>
      <c r="K32" s="64" t="n">
        <v>196.15</v>
      </c>
      <c r="L32" s="64" t="n">
        <v>468.95</v>
      </c>
      <c r="M32" s="64" t="n">
        <v>683.21</v>
      </c>
      <c r="N32" s="22">
        <f>SUM(B32:M32)</f>
        <v/>
      </c>
      <c r="O32" s="11">
        <f>SUMIF('MER TB'!$R:$R,'MER P&amp;L'!$A32,'MER TB'!C:C)</f>
        <v/>
      </c>
      <c r="P32" s="11">
        <f>SUMIF('MER TB'!$R:$R,'MER P&amp;L'!$A32,'MER TB'!D:D)</f>
        <v/>
      </c>
      <c r="Q32" s="11">
        <f>SUMIF('MER TB'!$R:$R,'MER P&amp;L'!$A32,'MER TB'!E:E)</f>
        <v/>
      </c>
      <c r="R32" s="11">
        <f>SUMIF('MER TB'!$R:$R,'MER P&amp;L'!$A32,'MER TB'!F:F)</f>
        <v/>
      </c>
      <c r="S32" s="11">
        <f>SUMIF('MER TB'!$R:$R,'MER P&amp;L'!$A32,'MER TB'!G:G)</f>
        <v/>
      </c>
      <c r="T32" s="11">
        <f>SUMIF('MER TB'!$R:$R,'MER P&amp;L'!$A32,'MER TB'!H:H)</f>
        <v/>
      </c>
      <c r="U32" s="11">
        <f>SUMIF('MER TB'!$R:$R,'MER P&amp;L'!$A32,'MER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SUMIF('MER TB'!$R:$R,'MER P&amp;L'!$A33,'MER TB'!C:C)</f>
        <v/>
      </c>
      <c r="P33" s="11">
        <f>SUMIF('MER TB'!$R:$R,'MER P&amp;L'!$A33,'MER TB'!D:D)</f>
        <v/>
      </c>
      <c r="Q33" s="11">
        <f>SUMIF('MER TB'!$R:$R,'MER P&amp;L'!$A33,'MER TB'!E:E)</f>
        <v/>
      </c>
      <c r="R33" s="11">
        <f>SUMIF('MER TB'!$R:$R,'MER P&amp;L'!$A33,'MER TB'!F:F)</f>
        <v/>
      </c>
      <c r="S33" s="11">
        <f>SUMIF('MER TB'!$R:$R,'MER P&amp;L'!$A33,'MER TB'!G:G)</f>
        <v/>
      </c>
      <c r="T33" s="11">
        <f>SUMIF('MER TB'!$R:$R,'MER P&amp;L'!$A33,'MER TB'!H:H)</f>
        <v/>
      </c>
      <c r="U33" s="11">
        <f>SUMIF('MER TB'!$R:$R,'MER P&amp;L'!$A33,'MER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3313.36</v>
      </c>
      <c r="C34" s="65" t="n">
        <v>3474.12</v>
      </c>
      <c r="D34" s="65" t="n">
        <v>3331.34</v>
      </c>
      <c r="E34" s="65" t="n">
        <v>3151</v>
      </c>
      <c r="F34" s="65" t="n">
        <v>3728.13</v>
      </c>
      <c r="G34" s="65" t="n">
        <v>3266.6</v>
      </c>
      <c r="H34" s="65" t="n">
        <v>3401.36</v>
      </c>
      <c r="I34" s="65" t="n">
        <v>3274.78</v>
      </c>
      <c r="J34" s="65" t="n">
        <v>2829.13</v>
      </c>
      <c r="K34" s="65" t="n">
        <v>4061.12</v>
      </c>
      <c r="L34" s="65" t="n">
        <v>3326.059999999999</v>
      </c>
      <c r="M34" s="65" t="n">
        <v>2907.57</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SUMIF('MER TB'!$R:$R,'MER P&amp;L'!$A36,'MER TB'!C:C)</f>
        <v/>
      </c>
      <c r="P36" s="11">
        <f>SUMIF('MER TB'!$R:$R,'MER P&amp;L'!$A36,'MER TB'!D:D)</f>
        <v/>
      </c>
      <c r="Q36" s="11">
        <f>SUMIF('MER TB'!$R:$R,'MER P&amp;L'!$A36,'MER TB'!E:E)</f>
        <v/>
      </c>
      <c r="R36" s="11">
        <f>SUMIF('MER TB'!$R:$R,'MER P&amp;L'!$A36,'MER TB'!F:F)</f>
        <v/>
      </c>
      <c r="S36" s="11">
        <f>SUMIF('MER TB'!$R:$R,'MER P&amp;L'!$A36,'MER TB'!G:G)</f>
        <v/>
      </c>
      <c r="T36" s="11">
        <f>SUMIF('MER TB'!$R:$R,'MER P&amp;L'!$A36,'MER TB'!H:H)</f>
        <v/>
      </c>
      <c r="U36" s="11">
        <f>SUMIF('MER TB'!$R:$R,'MER P&amp;L'!$A36,'MER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3094</v>
      </c>
      <c r="C37" s="64" t="n">
        <v>3094</v>
      </c>
      <c r="D37" s="64" t="n">
        <v>3094</v>
      </c>
      <c r="E37" s="64" t="n">
        <v>3145</v>
      </c>
      <c r="F37" s="64" t="n">
        <v>3145</v>
      </c>
      <c r="G37" s="64" t="n">
        <v>3145</v>
      </c>
      <c r="H37" s="64" t="n">
        <v>3145</v>
      </c>
      <c r="I37" s="64" t="n">
        <v>3145</v>
      </c>
      <c r="J37" s="64" t="n">
        <v>3145</v>
      </c>
      <c r="K37" s="64" t="n">
        <v>3145</v>
      </c>
      <c r="L37" s="64" t="n">
        <v>3145</v>
      </c>
      <c r="M37" s="64" t="n">
        <v>3145</v>
      </c>
      <c r="N37" s="22">
        <f>SUM(B37:M37)</f>
        <v/>
      </c>
      <c r="O37" s="11">
        <f>SUMIF('MER TB'!$R:$R,'MER P&amp;L'!$A37,'MER TB'!C:C)</f>
        <v/>
      </c>
      <c r="P37" s="11">
        <f>SUMIF('MER TB'!$R:$R,'MER P&amp;L'!$A37,'MER TB'!D:D)</f>
        <v/>
      </c>
      <c r="Q37" s="11">
        <f>SUMIF('MER TB'!$R:$R,'MER P&amp;L'!$A37,'MER TB'!E:E)</f>
        <v/>
      </c>
      <c r="R37" s="11">
        <f>SUMIF('MER TB'!$R:$R,'MER P&amp;L'!$A37,'MER TB'!F:F)</f>
        <v/>
      </c>
      <c r="S37" s="11">
        <f>SUMIF('MER TB'!$R:$R,'MER P&amp;L'!$A37,'MER TB'!G:G)</f>
        <v/>
      </c>
      <c r="T37" s="11">
        <f>SUMIF('MER TB'!$R:$R,'MER P&amp;L'!$A37,'MER TB'!H:H)</f>
        <v/>
      </c>
      <c r="U37" s="11">
        <f>SUMIF('MER TB'!$R:$R,'MER P&amp;L'!$A37,'MER TB'!I:I)</f>
        <v/>
      </c>
      <c r="V37" s="51" t="n">
        <v>3022</v>
      </c>
      <c r="W37" s="51" t="n">
        <v>3022</v>
      </c>
      <c r="X37" s="51" t="n">
        <v>3022</v>
      </c>
      <c r="Y37" s="51" t="n">
        <v>3022</v>
      </c>
      <c r="Z37" s="51" t="n">
        <v>3022</v>
      </c>
      <c r="AA37" s="22">
        <f>SUM(O37:U37)</f>
        <v/>
      </c>
      <c r="AB37" s="22">
        <f>SUM(O37:Z37)</f>
        <v/>
      </c>
      <c r="AC37" s="51" t="n">
        <v>3022</v>
      </c>
      <c r="AD37" s="51" t="n">
        <v>3022</v>
      </c>
      <c r="AE37" s="51" t="n">
        <v>3022</v>
      </c>
      <c r="AF37" s="51" t="n">
        <v>3022</v>
      </c>
      <c r="AG37" s="51" t="n">
        <v>3022</v>
      </c>
      <c r="AH37" s="51" t="n">
        <v>3022</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1090.6</v>
      </c>
      <c r="C38" s="64" t="n">
        <v>72.00000000000045</v>
      </c>
      <c r="D38" s="64" t="n">
        <v>2060.91</v>
      </c>
      <c r="E38" s="64" t="n">
        <v>1227.22</v>
      </c>
      <c r="F38" s="64" t="n">
        <v>800.8800000000001</v>
      </c>
      <c r="G38" s="64" t="n">
        <v>1086.41</v>
      </c>
      <c r="H38" s="64" t="n">
        <v>648.46</v>
      </c>
      <c r="I38" s="64" t="n">
        <v>655.5999999999999</v>
      </c>
      <c r="J38" s="64" t="n">
        <v>1518.48</v>
      </c>
      <c r="K38" s="64" t="n">
        <v>795.6700000000001</v>
      </c>
      <c r="L38" s="64" t="n">
        <v>740.5999999999999</v>
      </c>
      <c r="M38" s="64" t="n">
        <v>1205.02</v>
      </c>
      <c r="N38" s="22">
        <f>SUM(B38:M38)</f>
        <v/>
      </c>
      <c r="O38" s="11">
        <f>SUMIF('MER TB'!$R:$R,'MER P&amp;L'!$A38,'MER TB'!C:C)</f>
        <v/>
      </c>
      <c r="P38" s="11">
        <f>SUMIF('MER TB'!$R:$R,'MER P&amp;L'!$A38,'MER TB'!D:D)</f>
        <v/>
      </c>
      <c r="Q38" s="11">
        <f>SUMIF('MER TB'!$R:$R,'MER P&amp;L'!$A38,'MER TB'!E:E)</f>
        <v/>
      </c>
      <c r="R38" s="11">
        <f>SUMIF('MER TB'!$R:$R,'MER P&amp;L'!$A38,'MER TB'!F:F)</f>
        <v/>
      </c>
      <c r="S38" s="11">
        <f>SUMIF('MER TB'!$R:$R,'MER P&amp;L'!$A38,'MER TB'!G:G)</f>
        <v/>
      </c>
      <c r="T38" s="11">
        <f>SUMIF('MER TB'!$R:$R,'MER P&amp;L'!$A38,'MER TB'!H:H)</f>
        <v/>
      </c>
      <c r="U38" s="11">
        <f>SUMIF('MER TB'!$R:$R,'MER P&amp;L'!$A38,'MER TB'!I:I)</f>
        <v/>
      </c>
      <c r="V38" s="51" t="n">
        <v>996</v>
      </c>
      <c r="W38" s="51" t="n">
        <v>996</v>
      </c>
      <c r="X38" s="51" t="n">
        <v>996</v>
      </c>
      <c r="Y38" s="51" t="n">
        <v>996</v>
      </c>
      <c r="Z38" s="51" t="n">
        <v>996</v>
      </c>
      <c r="AA38" s="22">
        <f>SUM(O38:U38)</f>
        <v/>
      </c>
      <c r="AB38" s="22">
        <f>SUM(O38:Z38)</f>
        <v/>
      </c>
      <c r="AC38" s="51" t="n">
        <v>996</v>
      </c>
      <c r="AD38" s="51" t="n">
        <v>996</v>
      </c>
      <c r="AE38" s="51" t="n">
        <v>996</v>
      </c>
      <c r="AF38" s="51" t="n">
        <v>996</v>
      </c>
      <c r="AG38" s="51" t="n">
        <v>996</v>
      </c>
      <c r="AH38" s="51" t="n">
        <v>996</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222</v>
      </c>
      <c r="C39" s="64" t="n">
        <v>0</v>
      </c>
      <c r="D39" s="64" t="n">
        <v>2295.47</v>
      </c>
      <c r="E39" s="64" t="n">
        <v>59.2</v>
      </c>
      <c r="F39" s="64" t="n">
        <v>102.84</v>
      </c>
      <c r="G39" s="64" t="n">
        <v>156.31</v>
      </c>
      <c r="H39" s="64" t="n">
        <v>269.93</v>
      </c>
      <c r="I39" s="64" t="n">
        <v>7.38</v>
      </c>
      <c r="J39" s="64" t="n">
        <v>10.62</v>
      </c>
      <c r="K39" s="64" t="n">
        <v>114.23</v>
      </c>
      <c r="L39" s="64" t="n">
        <v>36</v>
      </c>
      <c r="M39" s="64" t="n">
        <v>108</v>
      </c>
      <c r="N39" s="22">
        <f>SUM(B39:M39)</f>
        <v/>
      </c>
      <c r="O39" s="11">
        <f>SUMIF('MER TB'!$R:$R,'MER P&amp;L'!$A39,'MER TB'!C:C)</f>
        <v/>
      </c>
      <c r="P39" s="11">
        <f>SUMIF('MER TB'!$R:$R,'MER P&amp;L'!$A39,'MER TB'!D:D)</f>
        <v/>
      </c>
      <c r="Q39" s="11">
        <f>SUMIF('MER TB'!$R:$R,'MER P&amp;L'!$A39,'MER TB'!E:E)</f>
        <v/>
      </c>
      <c r="R39" s="11">
        <f>SUMIF('MER TB'!$R:$R,'MER P&amp;L'!$A39,'MER TB'!F:F)</f>
        <v/>
      </c>
      <c r="S39" s="11">
        <f>SUMIF('MER TB'!$R:$R,'MER P&amp;L'!$A39,'MER TB'!G:G)</f>
        <v/>
      </c>
      <c r="T39" s="11">
        <f>SUMIF('MER TB'!$R:$R,'MER P&amp;L'!$A39,'MER TB'!H:H)</f>
        <v/>
      </c>
      <c r="U39" s="11">
        <f>SUMIF('MER TB'!$R:$R,'MER P&amp;L'!$A39,'MER TB'!I:I)</f>
        <v/>
      </c>
      <c r="V39" s="51" t="n"/>
      <c r="W39" s="51" t="n">
        <v>3500</v>
      </c>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910.8999999999999</v>
      </c>
      <c r="C40" s="64" t="n">
        <v>436.73</v>
      </c>
      <c r="D40" s="64" t="n">
        <v>608.49</v>
      </c>
      <c r="E40" s="64" t="n">
        <v>631.55</v>
      </c>
      <c r="F40" s="64" t="n">
        <v>660.9300000000001</v>
      </c>
      <c r="G40" s="64" t="n">
        <v>1356.2</v>
      </c>
      <c r="H40" s="64" t="n">
        <v>461</v>
      </c>
      <c r="I40" s="64" t="n">
        <v>439.54</v>
      </c>
      <c r="J40" s="64" t="n">
        <v>1191.48</v>
      </c>
      <c r="K40" s="64" t="n">
        <v>462.57</v>
      </c>
      <c r="L40" s="64" t="n">
        <v>228.42</v>
      </c>
      <c r="M40" s="64" t="n">
        <v>464.64</v>
      </c>
      <c r="N40" s="22">
        <f>SUM(B40:M40)</f>
        <v/>
      </c>
      <c r="O40" s="11">
        <f>SUMIF('MER TB'!$R:$R,'MER P&amp;L'!$A40,'MER TB'!C:C)</f>
        <v/>
      </c>
      <c r="P40" s="11">
        <f>SUMIF('MER TB'!$R:$R,'MER P&amp;L'!$A40,'MER TB'!D:D)</f>
        <v/>
      </c>
      <c r="Q40" s="11">
        <f>SUMIF('MER TB'!$R:$R,'MER P&amp;L'!$A40,'MER TB'!E:E)</f>
        <v/>
      </c>
      <c r="R40" s="11">
        <f>SUMIF('MER TB'!$R:$R,'MER P&amp;L'!$A40,'MER TB'!F:F)</f>
        <v/>
      </c>
      <c r="S40" s="11">
        <f>SUMIF('MER TB'!$R:$R,'MER P&amp;L'!$A40,'MER TB'!G:G)</f>
        <v/>
      </c>
      <c r="T40" s="11">
        <f>SUMIF('MER TB'!$R:$R,'MER P&amp;L'!$A40,'MER TB'!H:H)</f>
        <v/>
      </c>
      <c r="U40" s="11">
        <f>SUMIF('MER TB'!$R:$R,'MER P&amp;L'!$A40,'MER TB'!I:I)</f>
        <v/>
      </c>
      <c r="V40" s="51" t="n">
        <v>333</v>
      </c>
      <c r="W40" s="51" t="n">
        <v>333</v>
      </c>
      <c r="X40" s="51" t="n">
        <v>333</v>
      </c>
      <c r="Y40" s="51" t="n">
        <v>333</v>
      </c>
      <c r="Z40" s="51" t="n">
        <v>333</v>
      </c>
      <c r="AA40" s="22">
        <f>SUM(O40:U40)</f>
        <v/>
      </c>
      <c r="AB40" s="22">
        <f>SUM(O40:Z40)</f>
        <v/>
      </c>
      <c r="AC40" s="51" t="n">
        <v>333</v>
      </c>
      <c r="AD40" s="51" t="n">
        <v>333</v>
      </c>
      <c r="AE40" s="51" t="n">
        <v>333</v>
      </c>
      <c r="AF40" s="51" t="n">
        <v>333</v>
      </c>
      <c r="AG40" s="51" t="n">
        <v>333</v>
      </c>
      <c r="AH40" s="51" t="n">
        <v>333</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377.59</v>
      </c>
      <c r="C41" s="64" t="n">
        <v>583.16</v>
      </c>
      <c r="D41" s="64" t="n">
        <v>730.2299999999999</v>
      </c>
      <c r="E41" s="64" t="n">
        <v>334.81</v>
      </c>
      <c r="F41" s="64" t="n">
        <v>283.5700000000001</v>
      </c>
      <c r="G41" s="64" t="n">
        <v>414.48</v>
      </c>
      <c r="H41" s="64" t="n">
        <v>361.07</v>
      </c>
      <c r="I41" s="64" t="n">
        <v>449.9</v>
      </c>
      <c r="J41" s="64" t="n">
        <v>780.8099999999999</v>
      </c>
      <c r="K41" s="64" t="n">
        <v>411.19</v>
      </c>
      <c r="L41" s="64" t="n">
        <v>428.31</v>
      </c>
      <c r="M41" s="64" t="n">
        <v>481.72</v>
      </c>
      <c r="N41" s="22">
        <f>SUM(B41:M41)</f>
        <v/>
      </c>
      <c r="O41" s="11">
        <f>SUMIF('MER TB'!$R:$R,'MER P&amp;L'!$A41,'MER TB'!C:C)</f>
        <v/>
      </c>
      <c r="P41" s="11">
        <f>SUMIF('MER TB'!$R:$R,'MER P&amp;L'!$A41,'MER TB'!D:D)</f>
        <v/>
      </c>
      <c r="Q41" s="11">
        <f>SUMIF('MER TB'!$R:$R,'MER P&amp;L'!$A41,'MER TB'!E:E)</f>
        <v/>
      </c>
      <c r="R41" s="11">
        <f>SUMIF('MER TB'!$R:$R,'MER P&amp;L'!$A41,'MER TB'!F:F)</f>
        <v/>
      </c>
      <c r="S41" s="11">
        <f>SUMIF('MER TB'!$R:$R,'MER P&amp;L'!$A41,'MER TB'!G:G)</f>
        <v/>
      </c>
      <c r="T41" s="11">
        <f>SUMIF('MER TB'!$R:$R,'MER P&amp;L'!$A41,'MER TB'!H:H)</f>
        <v/>
      </c>
      <c r="U41" s="11">
        <f>SUMIF('MER TB'!$R:$R,'MER P&amp;L'!$A41,'MER TB'!I:I)</f>
        <v/>
      </c>
      <c r="V41" s="51" t="n">
        <v>474</v>
      </c>
      <c r="W41" s="51" t="n">
        <v>474</v>
      </c>
      <c r="X41" s="51" t="n">
        <v>474</v>
      </c>
      <c r="Y41" s="51" t="n">
        <v>474</v>
      </c>
      <c r="Z41" s="51" t="n">
        <v>474</v>
      </c>
      <c r="AA41" s="22">
        <f>SUM(O41:U41)</f>
        <v/>
      </c>
      <c r="AB41" s="22">
        <f>SUM(O41:Z41)</f>
        <v/>
      </c>
      <c r="AC41" s="51" t="n">
        <v>474</v>
      </c>
      <c r="AD41" s="51" t="n">
        <v>474</v>
      </c>
      <c r="AE41" s="51" t="n">
        <v>474</v>
      </c>
      <c r="AF41" s="51" t="n">
        <v>474</v>
      </c>
      <c r="AG41" s="51" t="n">
        <v>474</v>
      </c>
      <c r="AH41" s="51" t="n">
        <v>474</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71.09999999999999</v>
      </c>
      <c r="C42" s="64" t="n">
        <v>84.2</v>
      </c>
      <c r="D42" s="64" t="n">
        <v>53.57</v>
      </c>
      <c r="E42" s="64" t="n">
        <v>40.14</v>
      </c>
      <c r="F42" s="64" t="n">
        <v>67.65000000000001</v>
      </c>
      <c r="G42" s="64" t="n">
        <v>49.08</v>
      </c>
      <c r="H42" s="64" t="n">
        <v>71.48999999999999</v>
      </c>
      <c r="I42" s="64" t="n">
        <v>270.78</v>
      </c>
      <c r="J42" s="64" t="n">
        <v>102.83</v>
      </c>
      <c r="K42" s="64" t="n">
        <v>91.92</v>
      </c>
      <c r="L42" s="64" t="n">
        <v>54.05</v>
      </c>
      <c r="M42" s="64" t="n">
        <v>43.75</v>
      </c>
      <c r="N42" s="22">
        <f>SUM(B42:M42)</f>
        <v/>
      </c>
      <c r="O42" s="11">
        <f>SUMIF('MER TB'!$R:$R,'MER P&amp;L'!$A42,'MER TB'!C:C)</f>
        <v/>
      </c>
      <c r="P42" s="11">
        <f>SUMIF('MER TB'!$R:$R,'MER P&amp;L'!$A42,'MER TB'!D:D)</f>
        <v/>
      </c>
      <c r="Q42" s="11">
        <f>SUMIF('MER TB'!$R:$R,'MER P&amp;L'!$A42,'MER TB'!E:E)</f>
        <v/>
      </c>
      <c r="R42" s="11">
        <f>SUMIF('MER TB'!$R:$R,'MER P&amp;L'!$A42,'MER TB'!F:F)</f>
        <v/>
      </c>
      <c r="S42" s="11">
        <f>SUMIF('MER TB'!$R:$R,'MER P&amp;L'!$A42,'MER TB'!G:G)</f>
        <v/>
      </c>
      <c r="T42" s="11">
        <f>SUMIF('MER TB'!$R:$R,'MER P&amp;L'!$A42,'MER TB'!H:H)</f>
        <v/>
      </c>
      <c r="U42" s="11">
        <f>SUMIF('MER TB'!$R:$R,'MER P&amp;L'!$A42,'MER TB'!I:I)</f>
        <v/>
      </c>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SUMIF('MER TB'!$R:$R,'MER P&amp;L'!$A43,'MER TB'!C:C)</f>
        <v/>
      </c>
      <c r="P43" s="11">
        <f>SUMIF('MER TB'!$R:$R,'MER P&amp;L'!$A43,'MER TB'!D:D)</f>
        <v/>
      </c>
      <c r="Q43" s="11">
        <f>SUMIF('MER TB'!$R:$R,'MER P&amp;L'!$A43,'MER TB'!E:E)</f>
        <v/>
      </c>
      <c r="R43" s="11">
        <f>SUMIF('MER TB'!$R:$R,'MER P&amp;L'!$A43,'MER TB'!F:F)</f>
        <v/>
      </c>
      <c r="S43" s="11">
        <f>SUMIF('MER TB'!$R:$R,'MER P&amp;L'!$A43,'MER TB'!G:G)</f>
        <v/>
      </c>
      <c r="T43" s="11">
        <f>SUMIF('MER TB'!$R:$R,'MER P&amp;L'!$A43,'MER TB'!H:H)</f>
        <v/>
      </c>
      <c r="U43" s="11">
        <f>SUMIF('MER TB'!$R:$R,'MER P&amp;L'!$A43,'MER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SUMIF('MER TB'!$R:$R,'MER P&amp;L'!$A44,'MER TB'!C:C)</f>
        <v/>
      </c>
      <c r="P44" s="11">
        <f>SUMIF('MER TB'!$R:$R,'MER P&amp;L'!$A44,'MER TB'!D:D)</f>
        <v/>
      </c>
      <c r="Q44" s="11">
        <f>SUMIF('MER TB'!$R:$R,'MER P&amp;L'!$A44,'MER TB'!E:E)</f>
        <v/>
      </c>
      <c r="R44" s="11">
        <f>SUMIF('MER TB'!$R:$R,'MER P&amp;L'!$A44,'MER TB'!F:F)</f>
        <v/>
      </c>
      <c r="S44" s="11">
        <f>SUMIF('MER TB'!$R:$R,'MER P&amp;L'!$A44,'MER TB'!G:G)</f>
        <v/>
      </c>
      <c r="T44" s="11">
        <f>SUMIF('MER TB'!$R:$R,'MER P&amp;L'!$A44,'MER TB'!H:H)</f>
        <v/>
      </c>
      <c r="U44" s="11">
        <f>SUMIF('MER TB'!$R:$R,'MER P&amp;L'!$A44,'MER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270.44</v>
      </c>
      <c r="E45" s="64" t="n">
        <v>0</v>
      </c>
      <c r="F45" s="64" t="n">
        <v>0</v>
      </c>
      <c r="G45" s="64" t="n">
        <v>265</v>
      </c>
      <c r="H45" s="64" t="n">
        <v>0</v>
      </c>
      <c r="I45" s="64" t="n">
        <v>45</v>
      </c>
      <c r="J45" s="64" t="n">
        <v>41.25</v>
      </c>
      <c r="K45" s="64" t="n">
        <v>0</v>
      </c>
      <c r="L45" s="64" t="n">
        <v>0</v>
      </c>
      <c r="M45" s="64" t="n">
        <v>0</v>
      </c>
      <c r="N45" s="22">
        <f>SUM(B45:M45)</f>
        <v/>
      </c>
      <c r="O45" s="11">
        <f>SUMIF('MER TB'!$R:$R,'MER P&amp;L'!$A45,'MER TB'!C:C)</f>
        <v/>
      </c>
      <c r="P45" s="11">
        <f>SUMIF('MER TB'!$R:$R,'MER P&amp;L'!$A45,'MER TB'!D:D)</f>
        <v/>
      </c>
      <c r="Q45" s="11">
        <f>SUMIF('MER TB'!$R:$R,'MER P&amp;L'!$A45,'MER TB'!E:E)</f>
        <v/>
      </c>
      <c r="R45" s="11">
        <f>SUMIF('MER TB'!$R:$R,'MER P&amp;L'!$A45,'MER TB'!F:F)</f>
        <v/>
      </c>
      <c r="S45" s="11">
        <f>SUMIF('MER TB'!$R:$R,'MER P&amp;L'!$A45,'MER TB'!G:G)</f>
        <v/>
      </c>
      <c r="T45" s="11">
        <f>SUMIF('MER TB'!$R:$R,'MER P&amp;L'!$A45,'MER TB'!H:H)</f>
        <v/>
      </c>
      <c r="U45" s="11">
        <f>SUMIF('MER TB'!$R:$R,'MER P&amp;L'!$A45,'MER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SUMIF('MER TB'!$R:$R,'MER P&amp;L'!$A46,'MER TB'!C:C)</f>
        <v/>
      </c>
      <c r="P46" s="11">
        <f>SUMIF('MER TB'!$R:$R,'MER P&amp;L'!$A46,'MER TB'!D:D)</f>
        <v/>
      </c>
      <c r="Q46" s="11">
        <f>SUMIF('MER TB'!$R:$R,'MER P&amp;L'!$A46,'MER TB'!E:E)</f>
        <v/>
      </c>
      <c r="R46" s="11">
        <f>SUMIF('MER TB'!$R:$R,'MER P&amp;L'!$A46,'MER TB'!F:F)</f>
        <v/>
      </c>
      <c r="S46" s="11">
        <f>SUMIF('MER TB'!$R:$R,'MER P&amp;L'!$A46,'MER TB'!G:G)</f>
        <v/>
      </c>
      <c r="T46" s="11">
        <f>SUMIF('MER TB'!$R:$R,'MER P&amp;L'!$A46,'MER TB'!H:H)</f>
        <v/>
      </c>
      <c r="U46" s="11">
        <f>SUMIF('MER TB'!$R:$R,'MER P&amp;L'!$A46,'MER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5766.190000000001</v>
      </c>
      <c r="C47" s="65" t="n">
        <v>4270.09</v>
      </c>
      <c r="D47" s="65" t="n">
        <v>9113.110000000001</v>
      </c>
      <c r="E47" s="65" t="n">
        <v>5437.920000000001</v>
      </c>
      <c r="F47" s="65" t="n">
        <v>5060.87</v>
      </c>
      <c r="G47" s="65" t="n">
        <v>6472.48</v>
      </c>
      <c r="H47" s="65" t="n">
        <v>4956.949999999999</v>
      </c>
      <c r="I47" s="65" t="n">
        <v>5013.2</v>
      </c>
      <c r="J47" s="65" t="n">
        <v>6790.469999999999</v>
      </c>
      <c r="K47" s="65" t="n">
        <v>5020.58</v>
      </c>
      <c r="L47" s="65" t="n">
        <v>4632.38</v>
      </c>
      <c r="M47" s="65" t="n">
        <v>5448.130000000001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44251.96</v>
      </c>
      <c r="C48" s="62" t="n">
        <v>43491.67999999999</v>
      </c>
      <c r="D48" s="62" t="n">
        <v>49736.96000000001</v>
      </c>
      <c r="E48" s="62" t="n">
        <v>53145.19</v>
      </c>
      <c r="F48" s="62" t="n">
        <v>53370.99999999999</v>
      </c>
      <c r="G48" s="62" t="n">
        <v>46761.42</v>
      </c>
      <c r="H48" s="62" t="n">
        <v>51645.13</v>
      </c>
      <c r="I48" s="62" t="n">
        <v>52213.53999999999</v>
      </c>
      <c r="J48" s="62" t="n">
        <v>53240.59</v>
      </c>
      <c r="K48" s="62" t="n">
        <v>56700.37</v>
      </c>
      <c r="L48" s="62" t="n">
        <v>45739.92</v>
      </c>
      <c r="M48" s="62" t="n">
        <v>45927.28999999999</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54802.88000000001</v>
      </c>
      <c r="C50" s="18" t="n">
        <v>46070.28000000001</v>
      </c>
      <c r="D50" s="18" t="n">
        <v>51681.73</v>
      </c>
      <c r="E50" s="18" t="n">
        <v>52382.08</v>
      </c>
      <c r="F50" s="18" t="n">
        <v>45925.59000000001</v>
      </c>
      <c r="G50" s="18" t="n">
        <v>49640.09000000001</v>
      </c>
      <c r="H50" s="18" t="n">
        <v>96983.07999999999</v>
      </c>
      <c r="I50" s="18" t="n">
        <v>34467.90000000001</v>
      </c>
      <c r="J50" s="18" t="n">
        <v>39061.13999999999</v>
      </c>
      <c r="K50" s="18" t="n">
        <v>32091.63</v>
      </c>
      <c r="L50" s="18" t="n">
        <v>63582.40999999999</v>
      </c>
      <c r="M50" s="18" t="n">
        <v>83169.40999999999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SUMIF('MER TB'!$R:$R,'MER P&amp;L'!$A53,'MER TB'!C:C)</f>
        <v/>
      </c>
      <c r="P53" s="11">
        <f>SUMIF('MER TB'!$R:$R,'MER P&amp;L'!$A53,'MER TB'!D:D)</f>
        <v/>
      </c>
      <c r="Q53" s="11">
        <f>SUMIF('MER TB'!$R:$R,'MER P&amp;L'!$A53,'MER TB'!E:E)</f>
        <v/>
      </c>
      <c r="R53" s="11">
        <f>SUMIF('MER TB'!$R:$R,'MER P&amp;L'!$A53,'MER TB'!F:F)</f>
        <v/>
      </c>
      <c r="S53" s="11">
        <f>SUMIF('MER TB'!$R:$R,'MER P&amp;L'!$A53,'MER TB'!G:G)</f>
        <v/>
      </c>
      <c r="T53" s="11">
        <f>SUMIF('MER TB'!$R:$R,'MER P&amp;L'!$A53,'MER TB'!H:H)</f>
        <v/>
      </c>
      <c r="U53" s="11">
        <f>SUMIF('MER TB'!$R:$R,'MER P&amp;L'!$A53,'MER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SUMIF('MER TB'!$R:$R,'MER P&amp;L'!$A54,'MER TB'!C:C)</f>
        <v/>
      </c>
      <c r="P54" s="11">
        <f>SUMIF('MER TB'!$R:$R,'MER P&amp;L'!$A54,'MER TB'!D:D)</f>
        <v/>
      </c>
      <c r="Q54" s="11">
        <f>SUMIF('MER TB'!$R:$R,'MER P&amp;L'!$A54,'MER TB'!E:E)</f>
        <v/>
      </c>
      <c r="R54" s="11">
        <f>SUMIF('MER TB'!$R:$R,'MER P&amp;L'!$A54,'MER TB'!F:F)</f>
        <v/>
      </c>
      <c r="S54" s="11">
        <f>SUMIF('MER TB'!$R:$R,'MER P&amp;L'!$A54,'MER TB'!G:G)</f>
        <v/>
      </c>
      <c r="T54" s="11">
        <f>SUMIF('MER TB'!$R:$R,'MER P&amp;L'!$A54,'MER TB'!H:H)</f>
        <v/>
      </c>
      <c r="U54" s="11">
        <f>SUMIF('MER TB'!$R:$R,'MER P&amp;L'!$A54,'MER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SUMIF('MER TB'!$R:$R,'MER P&amp;L'!$A55,'MER TB'!C:C)</f>
        <v/>
      </c>
      <c r="P55" s="11">
        <f>SUMIF('MER TB'!$R:$R,'MER P&amp;L'!$A55,'MER TB'!D:D)</f>
        <v/>
      </c>
      <c r="Q55" s="11">
        <f>SUMIF('MER TB'!$R:$R,'MER P&amp;L'!$A55,'MER TB'!E:E)</f>
        <v/>
      </c>
      <c r="R55" s="11">
        <f>SUMIF('MER TB'!$R:$R,'MER P&amp;L'!$A55,'MER TB'!F:F)</f>
        <v/>
      </c>
      <c r="S55" s="11">
        <f>SUMIF('MER TB'!$R:$R,'MER P&amp;L'!$A55,'MER TB'!G:G)</f>
        <v/>
      </c>
      <c r="T55" s="11">
        <f>SUMIF('MER TB'!$R:$R,'MER P&amp;L'!$A55,'MER TB'!H:H)</f>
        <v/>
      </c>
      <c r="U55" s="11">
        <f>SUMIF('MER TB'!$R:$R,'MER P&amp;L'!$A55,'MER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SUMIF('MER TB'!$R:$R,'MER P&amp;L'!$A56,'MER TB'!C:C)</f>
        <v/>
      </c>
      <c r="P56" s="11">
        <f>SUMIF('MER TB'!$R:$R,'MER P&amp;L'!$A56,'MER TB'!D:D)</f>
        <v/>
      </c>
      <c r="Q56" s="11">
        <f>SUMIF('MER TB'!$R:$R,'MER P&amp;L'!$A56,'MER TB'!E:E)</f>
        <v/>
      </c>
      <c r="R56" s="11">
        <f>SUMIF('MER TB'!$R:$R,'MER P&amp;L'!$A56,'MER TB'!F:F)</f>
        <v/>
      </c>
      <c r="S56" s="11">
        <f>SUMIF('MER TB'!$R:$R,'MER P&amp;L'!$A56,'MER TB'!G:G)</f>
        <v/>
      </c>
      <c r="T56" s="11">
        <f>SUMIF('MER TB'!$R:$R,'MER P&amp;L'!$A56,'MER TB'!H:H)</f>
        <v/>
      </c>
      <c r="U56" s="11">
        <f>SUMIF('MER TB'!$R:$R,'MER P&amp;L'!$A56,'MER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450</v>
      </c>
      <c r="N57" s="22">
        <f>SUM(B57:M57)</f>
        <v/>
      </c>
      <c r="O57" s="11">
        <f>SUMIF('MER TB'!$R:$R,'MER P&amp;L'!$A57,'MER TB'!C:C)</f>
        <v/>
      </c>
      <c r="P57" s="11">
        <f>SUMIF('MER TB'!$R:$R,'MER P&amp;L'!$A57,'MER TB'!D:D)</f>
        <v/>
      </c>
      <c r="Q57" s="11">
        <f>SUMIF('MER TB'!$R:$R,'MER P&amp;L'!$A57,'MER TB'!E:E)</f>
        <v/>
      </c>
      <c r="R57" s="11">
        <f>SUMIF('MER TB'!$R:$R,'MER P&amp;L'!$A57,'MER TB'!F:F)</f>
        <v/>
      </c>
      <c r="S57" s="11">
        <f>SUMIF('MER TB'!$R:$R,'MER P&amp;L'!$A57,'MER TB'!G:G)</f>
        <v/>
      </c>
      <c r="T57" s="11">
        <f>SUMIF('MER TB'!$R:$R,'MER P&amp;L'!$A57,'MER TB'!H:H)</f>
        <v/>
      </c>
      <c r="U57" s="11">
        <f>SUMIF('MER TB'!$R:$R,'MER P&amp;L'!$A57,'MER TB'!I:I)</f>
        <v/>
      </c>
      <c r="V57" s="51" t="n"/>
      <c r="W57" s="51" t="n"/>
      <c r="X57" s="51" t="n"/>
      <c r="Y57" s="51" t="n"/>
      <c r="Z57" s="51">
        <f>30*18</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SUMIF('MER TB'!$R:$R,'MER P&amp;L'!$A58,'MER TB'!C:C)</f>
        <v/>
      </c>
      <c r="P58" s="11">
        <f>SUMIF('MER TB'!$R:$R,'MER P&amp;L'!$A58,'MER TB'!D:D)</f>
        <v/>
      </c>
      <c r="Q58" s="11">
        <f>SUMIF('MER TB'!$R:$R,'MER P&amp;L'!$A58,'MER TB'!E:E)</f>
        <v/>
      </c>
      <c r="R58" s="11">
        <f>SUMIF('MER TB'!$R:$R,'MER P&amp;L'!$A58,'MER TB'!F:F)</f>
        <v/>
      </c>
      <c r="S58" s="11">
        <f>SUMIF('MER TB'!$R:$R,'MER P&amp;L'!$A58,'MER TB'!G:G)</f>
        <v/>
      </c>
      <c r="T58" s="11">
        <f>SUMIF('MER TB'!$R:$R,'MER P&amp;L'!$A58,'MER TB'!H:H)</f>
        <v/>
      </c>
      <c r="U58" s="11">
        <f>SUMIF('MER TB'!$R:$R,'MER P&amp;L'!$A58,'MER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SUMIF('MER TB'!$R:$R,'MER P&amp;L'!$A59,'MER TB'!C:C)</f>
        <v/>
      </c>
      <c r="P59" s="11">
        <f>SUMIF('MER TB'!$R:$R,'MER P&amp;L'!$A59,'MER TB'!D:D)</f>
        <v/>
      </c>
      <c r="Q59" s="11">
        <f>SUMIF('MER TB'!$R:$R,'MER P&amp;L'!$A59,'MER TB'!E:E)</f>
        <v/>
      </c>
      <c r="R59" s="11">
        <f>SUMIF('MER TB'!$R:$R,'MER P&amp;L'!$A59,'MER TB'!F:F)</f>
        <v/>
      </c>
      <c r="S59" s="11">
        <f>SUMIF('MER TB'!$R:$R,'MER P&amp;L'!$A59,'MER TB'!G:G)</f>
        <v/>
      </c>
      <c r="T59" s="11">
        <f>SUMIF('MER TB'!$R:$R,'MER P&amp;L'!$A59,'MER TB'!H:H)</f>
        <v/>
      </c>
      <c r="U59" s="11">
        <f>SUMIF('MER TB'!$R:$R,'MER P&amp;L'!$A59,'MER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8.4</v>
      </c>
      <c r="C60" s="64" t="n">
        <v>6.6</v>
      </c>
      <c r="D60" s="64" t="n">
        <v>6.6</v>
      </c>
      <c r="E60" s="64" t="n">
        <v>9.6</v>
      </c>
      <c r="F60" s="64" t="n">
        <v>10.8</v>
      </c>
      <c r="G60" s="64" t="n">
        <v>9.600000000000001</v>
      </c>
      <c r="H60" s="64" t="n">
        <v>9</v>
      </c>
      <c r="I60" s="64" t="n">
        <v>6</v>
      </c>
      <c r="J60" s="64" t="n">
        <v>9.599999999999998</v>
      </c>
      <c r="K60" s="64" t="n">
        <v>77.2</v>
      </c>
      <c r="L60" s="64" t="n">
        <v>6.600000000000001</v>
      </c>
      <c r="M60" s="64" t="n">
        <v>7.800000000000001</v>
      </c>
      <c r="N60" s="22">
        <f>SUM(B60:M60)</f>
        <v/>
      </c>
      <c r="O60" s="11">
        <f>SUMIF('MER TB'!$R:$R,'MER P&amp;L'!$A60,'MER TB'!C:C)</f>
        <v/>
      </c>
      <c r="P60" s="11">
        <f>SUMIF('MER TB'!$R:$R,'MER P&amp;L'!$A60,'MER TB'!D:D)</f>
        <v/>
      </c>
      <c r="Q60" s="11">
        <f>SUMIF('MER TB'!$R:$R,'MER P&amp;L'!$A60,'MER TB'!E:E)</f>
        <v/>
      </c>
      <c r="R60" s="11">
        <f>SUMIF('MER TB'!$R:$R,'MER P&amp;L'!$A60,'MER TB'!F:F)</f>
        <v/>
      </c>
      <c r="S60" s="11">
        <f>SUMIF('MER TB'!$R:$R,'MER P&amp;L'!$A60,'MER TB'!G:G)</f>
        <v/>
      </c>
      <c r="T60" s="11">
        <f>SUMIF('MER TB'!$R:$R,'MER P&amp;L'!$A60,'MER TB'!H:H)</f>
        <v/>
      </c>
      <c r="U60" s="11">
        <f>SUMIF('MER TB'!$R:$R,'MER P&amp;L'!$A60,'MER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7.970000000000001</v>
      </c>
      <c r="C61" s="64" t="n">
        <v>14.98</v>
      </c>
      <c r="D61" s="64" t="n">
        <v>30.38</v>
      </c>
      <c r="E61" s="64" t="n">
        <v>0</v>
      </c>
      <c r="F61" s="64" t="n">
        <v>28.17</v>
      </c>
      <c r="G61" s="64" t="n">
        <v>48.89</v>
      </c>
      <c r="H61" s="64" t="n">
        <v>8.98</v>
      </c>
      <c r="I61" s="64" t="n">
        <v>0</v>
      </c>
      <c r="J61" s="64" t="n">
        <v>0</v>
      </c>
      <c r="K61" s="64" t="n">
        <v>0</v>
      </c>
      <c r="L61" s="64" t="n">
        <v>18.97</v>
      </c>
      <c r="M61" s="64" t="n">
        <v>0</v>
      </c>
      <c r="N61" s="22">
        <f>SUM(B61:M61)</f>
        <v/>
      </c>
      <c r="O61" s="11">
        <f>SUMIF('MER TB'!$R:$R,'MER P&amp;L'!$A61,'MER TB'!C:C)</f>
        <v/>
      </c>
      <c r="P61" s="11">
        <f>SUMIF('MER TB'!$R:$R,'MER P&amp;L'!$A61,'MER TB'!D:D)</f>
        <v/>
      </c>
      <c r="Q61" s="11">
        <f>SUMIF('MER TB'!$R:$R,'MER P&amp;L'!$A61,'MER TB'!E:E)</f>
        <v/>
      </c>
      <c r="R61" s="11">
        <f>SUMIF('MER TB'!$R:$R,'MER P&amp;L'!$A61,'MER TB'!F:F)</f>
        <v/>
      </c>
      <c r="S61" s="11">
        <f>SUMIF('MER TB'!$R:$R,'MER P&amp;L'!$A61,'MER TB'!G:G)</f>
        <v/>
      </c>
      <c r="T61" s="11">
        <f>SUMIF('MER TB'!$R:$R,'MER P&amp;L'!$A61,'MER TB'!H:H)</f>
        <v/>
      </c>
      <c r="U61" s="11">
        <f>SUMIF('MER TB'!$R:$R,'MER P&amp;L'!$A61,'MER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132</v>
      </c>
      <c r="C62" s="64" t="n">
        <v>110</v>
      </c>
      <c r="D62" s="64" t="n">
        <v>172.91</v>
      </c>
      <c r="E62" s="64" t="n">
        <v>129.17</v>
      </c>
      <c r="F62" s="64" t="n">
        <v>452.34</v>
      </c>
      <c r="G62" s="64" t="n">
        <v>186</v>
      </c>
      <c r="H62" s="64" t="n">
        <v>222.8</v>
      </c>
      <c r="I62" s="64" t="n">
        <v>301.93</v>
      </c>
      <c r="J62" s="64" t="n">
        <v>174.26</v>
      </c>
      <c r="K62" s="64" t="n">
        <v>318.6</v>
      </c>
      <c r="L62" s="64" t="n">
        <v>501</v>
      </c>
      <c r="M62" s="64" t="n">
        <v>438</v>
      </c>
      <c r="N62" s="22">
        <f>SUM(B62:M62)</f>
        <v/>
      </c>
      <c r="O62" s="11">
        <f>SUMIF('MER TB'!$R:$R,'MER P&amp;L'!$A62,'MER TB'!C:C)</f>
        <v/>
      </c>
      <c r="P62" s="11">
        <f>SUMIF('MER TB'!$R:$R,'MER P&amp;L'!$A62,'MER TB'!D:D)</f>
        <v/>
      </c>
      <c r="Q62" s="11">
        <f>SUMIF('MER TB'!$R:$R,'MER P&amp;L'!$A62,'MER TB'!E:E)</f>
        <v/>
      </c>
      <c r="R62" s="11">
        <f>SUMIF('MER TB'!$R:$R,'MER P&amp;L'!$A62,'MER TB'!F:F)</f>
        <v/>
      </c>
      <c r="S62" s="11">
        <f>SUMIF('MER TB'!$R:$R,'MER P&amp;L'!$A62,'MER TB'!G:G)</f>
        <v/>
      </c>
      <c r="T62" s="11">
        <f>SUMIF('MER TB'!$R:$R,'MER P&amp;L'!$A62,'MER TB'!H:H)</f>
        <v/>
      </c>
      <c r="U62" s="11">
        <f>SUMIF('MER TB'!$R:$R,'MER P&amp;L'!$A62,'MER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SUMIF('MER TB'!$R:$R,'MER P&amp;L'!$A63,'MER TB'!C:C)</f>
        <v/>
      </c>
      <c r="P63" s="11">
        <f>SUMIF('MER TB'!$R:$R,'MER P&amp;L'!$A63,'MER TB'!D:D)</f>
        <v/>
      </c>
      <c r="Q63" s="11">
        <f>SUMIF('MER TB'!$R:$R,'MER P&amp;L'!$A63,'MER TB'!E:E)</f>
        <v/>
      </c>
      <c r="R63" s="11">
        <f>SUMIF('MER TB'!$R:$R,'MER P&amp;L'!$A63,'MER TB'!F:F)</f>
        <v/>
      </c>
      <c r="S63" s="11">
        <f>SUMIF('MER TB'!$R:$R,'MER P&amp;L'!$A63,'MER TB'!G:G)</f>
        <v/>
      </c>
      <c r="T63" s="11">
        <f>SUMIF('MER TB'!$R:$R,'MER P&amp;L'!$A63,'MER TB'!H:H)</f>
        <v/>
      </c>
      <c r="U63" s="11">
        <f>SUMIF('MER TB'!$R:$R,'MER P&amp;L'!$A63,'MER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SUMIF('MER TB'!$R:$R,'MER P&amp;L'!$A64,'MER TB'!C:C)</f>
        <v/>
      </c>
      <c r="P64" s="11">
        <f>SUMIF('MER TB'!$R:$R,'MER P&amp;L'!$A64,'MER TB'!D:D)</f>
        <v/>
      </c>
      <c r="Q64" s="11">
        <f>SUMIF('MER TB'!$R:$R,'MER P&amp;L'!$A64,'MER TB'!E:E)</f>
        <v/>
      </c>
      <c r="R64" s="11">
        <f>SUMIF('MER TB'!$R:$R,'MER P&amp;L'!$A64,'MER TB'!F:F)</f>
        <v/>
      </c>
      <c r="S64" s="11">
        <f>SUMIF('MER TB'!$R:$R,'MER P&amp;L'!$A64,'MER TB'!G:G)</f>
        <v/>
      </c>
      <c r="T64" s="11">
        <f>SUMIF('MER TB'!$R:$R,'MER P&amp;L'!$A64,'MER TB'!H:H)</f>
        <v/>
      </c>
      <c r="U64" s="11">
        <f>SUMIF('MER TB'!$R:$R,'MER P&amp;L'!$A64,'MER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SUMIF('MER TB'!$R:$R,'MER P&amp;L'!$A65,'MER TB'!C:C)</f>
        <v/>
      </c>
      <c r="P65" s="11">
        <f>SUMIF('MER TB'!$R:$R,'MER P&amp;L'!$A65,'MER TB'!D:D)</f>
        <v/>
      </c>
      <c r="Q65" s="11">
        <f>SUMIF('MER TB'!$R:$R,'MER P&amp;L'!$A65,'MER TB'!E:E)</f>
        <v/>
      </c>
      <c r="R65" s="11">
        <f>SUMIF('MER TB'!$R:$R,'MER P&amp;L'!$A65,'MER TB'!F:F)</f>
        <v/>
      </c>
      <c r="S65" s="11">
        <f>SUMIF('MER TB'!$R:$R,'MER P&amp;L'!$A65,'MER TB'!G:G)</f>
        <v/>
      </c>
      <c r="T65" s="11">
        <f>SUMIF('MER TB'!$R:$R,'MER P&amp;L'!$A65,'MER TB'!H:H)</f>
        <v/>
      </c>
      <c r="U65" s="11">
        <f>SUMIF('MER TB'!$R:$R,'MER P&amp;L'!$A65,'MER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SUMIF('MER TB'!$R:$R,'MER P&amp;L'!$A66,'MER TB'!C:C)</f>
        <v/>
      </c>
      <c r="P66" s="11">
        <f>SUMIF('MER TB'!$R:$R,'MER P&amp;L'!$A66,'MER TB'!D:D)</f>
        <v/>
      </c>
      <c r="Q66" s="11">
        <f>SUMIF('MER TB'!$R:$R,'MER P&amp;L'!$A66,'MER TB'!E:E)</f>
        <v/>
      </c>
      <c r="R66" s="11">
        <f>SUMIF('MER TB'!$R:$R,'MER P&amp;L'!$A66,'MER TB'!F:F)</f>
        <v/>
      </c>
      <c r="S66" s="11">
        <f>SUMIF('MER TB'!$R:$R,'MER P&amp;L'!$A66,'MER TB'!G:G)</f>
        <v/>
      </c>
      <c r="T66" s="11">
        <f>SUMIF('MER TB'!$R:$R,'MER P&amp;L'!$A66,'MER TB'!H:H)</f>
        <v/>
      </c>
      <c r="U66" s="11">
        <f>SUMIF('MER TB'!$R:$R,'MER P&amp;L'!$A66,'MER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SUMIF('MER TB'!$R:$R,'MER P&amp;L'!$A67,'MER TB'!C:C)</f>
        <v/>
      </c>
      <c r="P67" s="11">
        <f>SUMIF('MER TB'!$R:$R,'MER P&amp;L'!$A67,'MER TB'!D:D)</f>
        <v/>
      </c>
      <c r="Q67" s="11">
        <f>SUMIF('MER TB'!$R:$R,'MER P&amp;L'!$A67,'MER TB'!E:E)</f>
        <v/>
      </c>
      <c r="R67" s="11">
        <f>SUMIF('MER TB'!$R:$R,'MER P&amp;L'!$A67,'MER TB'!F:F)</f>
        <v/>
      </c>
      <c r="S67" s="11">
        <f>SUMIF('MER TB'!$R:$R,'MER P&amp;L'!$A67,'MER TB'!G:G)</f>
        <v/>
      </c>
      <c r="T67" s="11">
        <f>SUMIF('MER TB'!$R:$R,'MER P&amp;L'!$A67,'MER TB'!H:H)</f>
        <v/>
      </c>
      <c r="U67" s="11">
        <f>SUMIF('MER TB'!$R:$R,'MER P&amp;L'!$A67,'MER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SUMIF('MER TB'!$R:$R,'MER P&amp;L'!$A68,'MER TB'!C:C)</f>
        <v/>
      </c>
      <c r="P68" s="11">
        <f>SUMIF('MER TB'!$R:$R,'MER P&amp;L'!$A68,'MER TB'!D:D)</f>
        <v/>
      </c>
      <c r="Q68" s="11">
        <f>SUMIF('MER TB'!$R:$R,'MER P&amp;L'!$A68,'MER TB'!E:E)</f>
        <v/>
      </c>
      <c r="R68" s="11">
        <f>SUMIF('MER TB'!$R:$R,'MER P&amp;L'!$A68,'MER TB'!F:F)</f>
        <v/>
      </c>
      <c r="S68" s="11">
        <f>SUMIF('MER TB'!$R:$R,'MER P&amp;L'!$A68,'MER TB'!G:G)</f>
        <v/>
      </c>
      <c r="T68" s="11">
        <f>SUMIF('MER TB'!$R:$R,'MER P&amp;L'!$A68,'MER TB'!H:H)</f>
        <v/>
      </c>
      <c r="U68" s="11">
        <f>SUMIF('MER TB'!$R:$R,'MER P&amp;L'!$A68,'MER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349.75</v>
      </c>
      <c r="C69" s="65" t="n">
        <v>332.96</v>
      </c>
      <c r="D69" s="65" t="n">
        <v>411.27</v>
      </c>
      <c r="E69" s="65" t="n">
        <v>340.15</v>
      </c>
      <c r="F69" s="65" t="n">
        <v>692.6900000000001</v>
      </c>
      <c r="G69" s="65" t="n">
        <v>445.87</v>
      </c>
      <c r="H69" s="65" t="n">
        <v>442.16</v>
      </c>
      <c r="I69" s="65" t="n">
        <v>509.31</v>
      </c>
      <c r="J69" s="65" t="n">
        <v>385.24</v>
      </c>
      <c r="K69" s="65" t="n">
        <v>610.6</v>
      </c>
      <c r="L69" s="65" t="n">
        <v>741.37</v>
      </c>
      <c r="M69" s="65" t="n">
        <v>1110.6</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54453.13000000001</v>
      </c>
      <c r="C70" s="18" t="n">
        <v>45737.32000000001</v>
      </c>
      <c r="D70" s="18" t="n">
        <v>51270.46</v>
      </c>
      <c r="E70" s="18" t="n">
        <v>52041.93</v>
      </c>
      <c r="F70" s="18" t="n">
        <v>45232.90000000001</v>
      </c>
      <c r="G70" s="18" t="n">
        <v>49194.22000000001</v>
      </c>
      <c r="H70" s="18" t="n">
        <v>96540.91999999998</v>
      </c>
      <c r="I70" s="18" t="n">
        <v>33958.59000000001</v>
      </c>
      <c r="J70" s="18" t="n">
        <v>38675.89999999999</v>
      </c>
      <c r="K70" s="18" t="n">
        <v>31481.03</v>
      </c>
      <c r="L70" s="18" t="n">
        <v>62841.03999999999</v>
      </c>
      <c r="M70" s="18" t="n">
        <v>82058.80999999998</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A71" s="4">
        <f>SUM(O71:T71)</f>
        <v/>
      </c>
      <c r="AB71" s="35" t="n"/>
    </row>
    <row r="72">
      <c r="B72" s="61" t="n"/>
      <c r="C72" s="61" t="n"/>
      <c r="D72" s="61" t="n"/>
      <c r="E72" s="61" t="n"/>
      <c r="F72" s="61" t="n"/>
      <c r="G72" s="61" t="n"/>
      <c r="H72" s="61" t="n"/>
      <c r="I72" s="61" t="n"/>
      <c r="J72" s="61" t="n"/>
      <c r="K72" s="61" t="n"/>
      <c r="L72" s="61" t="n"/>
      <c r="M72" s="61" t="n"/>
      <c r="AA72" s="4">
        <f>SUM(O72:T72)</f>
        <v/>
      </c>
      <c r="AB72" s="35" t="n"/>
    </row>
    <row r="73">
      <c r="A73" s="4" t="inlineStr">
        <is>
          <t>Memo</t>
        </is>
      </c>
      <c r="AA73" s="4">
        <f>SUM(O73:T73)</f>
        <v/>
      </c>
      <c r="AB73" s="35" t="n"/>
      <c r="AJ73" s="332" t="inlineStr">
        <is>
          <t>Model assumptions 2027:</t>
        </is>
      </c>
    </row>
    <row r="74">
      <c r="A74" s="4" t="inlineStr">
        <is>
          <t>Direct - Sales</t>
        </is>
      </c>
      <c r="B74" s="4" t="n">
        <v>99054.84000000001</v>
      </c>
      <c r="C74" s="4" t="n">
        <v>89561.96000000001</v>
      </c>
      <c r="D74" s="4" t="n">
        <v>101418.69</v>
      </c>
      <c r="E74" s="4" t="n">
        <v>105527.27</v>
      </c>
      <c r="F74" s="4" t="n">
        <v>99296.59</v>
      </c>
      <c r="G74" s="4" t="n">
        <v>96401.51000000001</v>
      </c>
      <c r="H74" s="4" t="n">
        <v>148628.21</v>
      </c>
      <c r="I74" s="4" t="n">
        <v>86681.44</v>
      </c>
      <c r="J74" s="4" t="n">
        <v>92301.73</v>
      </c>
      <c r="K74" s="4" t="n">
        <v>88792</v>
      </c>
      <c r="L74" s="4" t="n">
        <v>109322.33</v>
      </c>
      <c r="O74" s="4">
        <f>-SUMIF('MER TB'!$T:$T,'MER P&amp;L'!$A74,'MER TB'!C:C)</f>
        <v/>
      </c>
      <c r="P74" s="4">
        <f>-SUMIF('MER TB'!$T:$T,'MER P&amp;L'!$A74,'MER TB'!D:D)</f>
        <v/>
      </c>
      <c r="Q74" s="4">
        <f>-SUMIF('MER TB'!$T:$T,'MER P&amp;L'!$A74,'MER TB'!E:E)</f>
        <v/>
      </c>
      <c r="R74" s="4">
        <f>-SUMIF('MER TB'!$T:$T,'MER P&amp;L'!$A74,'MER TB'!F:F)</f>
        <v/>
      </c>
      <c r="S74" s="4">
        <f>-SUMIF('MER TB'!$T:$T,'MER P&amp;L'!$A74,'MER TB'!G:G)</f>
        <v/>
      </c>
      <c r="T74" s="4">
        <f>-SUMIF('MER TB'!$T:$T,'MER P&amp;L'!$A74,'MER TB'!H:H)</f>
        <v/>
      </c>
      <c r="U74" s="4">
        <f>-SUMIF('MER TB'!$T:$T,'MER P&amp;L'!$A74,'MER TB'!I:I)</f>
        <v/>
      </c>
      <c r="V74" s="4">
        <f>-SUMIF('MER TB'!$T:$T,'MER P&amp;L'!$A74,'MER TB'!J:J)</f>
        <v/>
      </c>
      <c r="W74" s="4">
        <f>-SUMIF('MER TB'!$T:$T,'MER P&amp;L'!$A74,'MER TB'!K:K)</f>
        <v/>
      </c>
      <c r="X74" s="4">
        <f>-SUMIF('MER TB'!$T:$T,'MER P&amp;L'!$A74,'MER TB'!L:L)</f>
        <v/>
      </c>
      <c r="Y74" s="4">
        <f>-SUMIF('MER TB'!$T:$T,'MER P&amp;L'!$A74,'MER TB'!M:M)</f>
        <v/>
      </c>
      <c r="Z74" s="4">
        <f>-SUMIF('MER TB'!$T:$T,'MER P&amp;L'!$A74,'MER TB'!N:N)</f>
        <v/>
      </c>
      <c r="AA74" s="4">
        <f>SUM(O74:T74)</f>
        <v/>
      </c>
      <c r="AJ74" t="inlineStr">
        <is>
          <t>Salary Uplift</t>
        </is>
      </c>
      <c r="AL74" s="446" t="n">
        <v>0.05</v>
      </c>
      <c r="AM74" s="331">
        <f>1+AL74</f>
        <v/>
      </c>
    </row>
    <row r="75">
      <c r="A75" s="14" t="inlineStr">
        <is>
          <t>Direct - Staff Cost</t>
        </is>
      </c>
      <c r="B75" s="61" t="n">
        <v>-35172.41</v>
      </c>
      <c r="C75" s="61" t="n">
        <v>-35747.46999999999</v>
      </c>
      <c r="D75" s="61" t="n">
        <v>-37292.51</v>
      </c>
      <c r="E75" s="61" t="n">
        <v>-44556.27</v>
      </c>
      <c r="F75" s="61" t="n">
        <v>-44581.99999999999</v>
      </c>
      <c r="G75" s="61" t="n">
        <v>-37022.34</v>
      </c>
      <c r="H75" s="61" t="n">
        <v>-43286.82</v>
      </c>
      <c r="I75" s="61" t="n">
        <v>-43925.56</v>
      </c>
      <c r="J75" s="61" t="n">
        <v>-43620.99000000001</v>
      </c>
      <c r="K75" s="61" t="n">
        <v>-47618.67</v>
      </c>
      <c r="L75" s="61" t="n">
        <v>-37781.48</v>
      </c>
      <c r="M75" s="61" t="n"/>
      <c r="O75" s="4">
        <f>-SUMIF('MER TB'!$T:$T,'MER P&amp;L'!$A75,'MER TB'!C:C)</f>
        <v/>
      </c>
      <c r="P75" s="4">
        <f>-SUMIF('MER TB'!$T:$T,'MER P&amp;L'!$A75,'MER TB'!D:D)</f>
        <v/>
      </c>
      <c r="Q75" s="4">
        <f>-SUMIF('MER TB'!$T:$T,'MER P&amp;L'!$A75,'MER TB'!E:E)</f>
        <v/>
      </c>
      <c r="R75" s="4">
        <f>-SUMIF('MER TB'!$T:$T,'MER P&amp;L'!$A75,'MER TB'!F:F)</f>
        <v/>
      </c>
      <c r="S75" s="4">
        <f>-SUMIF('MER TB'!$T:$T,'MER P&amp;L'!$A75,'MER TB'!G:G)</f>
        <v/>
      </c>
      <c r="T75" s="4">
        <f>-SUMIF('MER TB'!$T:$T,'MER P&amp;L'!$A75,'MER TB'!H:H)</f>
        <v/>
      </c>
      <c r="U75" s="4">
        <f>-SUMIF('MER TB'!$T:$T,'MER P&amp;L'!$A75,'MER TB'!I:I)</f>
        <v/>
      </c>
      <c r="V75" s="4">
        <f>-SUMIF('MER TB'!$T:$T,'MER P&amp;L'!$A75,'MER TB'!J:J)</f>
        <v/>
      </c>
      <c r="W75" s="4">
        <f>-SUMIF('MER TB'!$T:$T,'MER P&amp;L'!$A75,'MER TB'!K:K)</f>
        <v/>
      </c>
      <c r="X75" s="4">
        <f>-SUMIF('MER TB'!$T:$T,'MER P&amp;L'!$A75,'MER TB'!L:L)</f>
        <v/>
      </c>
      <c r="Y75" s="4">
        <f>-SUMIF('MER TB'!$T:$T,'MER P&amp;L'!$A75,'MER TB'!M:M)</f>
        <v/>
      </c>
      <c r="Z75" s="4">
        <f>-SUMIF('MER TB'!$T:$T,'MER P&amp;L'!$A75,'MER TB'!N:N)</f>
        <v/>
      </c>
      <c r="AA75" s="4">
        <f>SUM(O75:T75)</f>
        <v/>
      </c>
      <c r="AJ75" t="inlineStr">
        <is>
          <t>Fee uplift</t>
        </is>
      </c>
      <c r="AL75" s="446" t="n">
        <v>0.07000000000000001</v>
      </c>
      <c r="AM75" s="331">
        <f>AL75+1</f>
        <v/>
      </c>
    </row>
    <row r="76">
      <c r="A76" s="4" t="inlineStr">
        <is>
          <t>Direct - Childcare Cost</t>
        </is>
      </c>
      <c r="B76" s="61" t="n">
        <v>-3313.36</v>
      </c>
      <c r="C76" s="61" t="n">
        <v>-3474.12</v>
      </c>
      <c r="D76" s="61" t="n">
        <v>-3331.34</v>
      </c>
      <c r="E76" s="61" t="n">
        <v>-3151</v>
      </c>
      <c r="F76" s="61" t="n">
        <v>-3728.13</v>
      </c>
      <c r="G76" s="61" t="n">
        <v>-3266.6</v>
      </c>
      <c r="H76" s="61" t="n">
        <v>-3401.36</v>
      </c>
      <c r="I76" s="61" t="n">
        <v>-3274.78</v>
      </c>
      <c r="J76" s="61" t="n">
        <v>-2829.13</v>
      </c>
      <c r="K76" s="61" t="n">
        <v>-4061.12</v>
      </c>
      <c r="L76" s="61" t="n">
        <v>-3326.06</v>
      </c>
      <c r="M76" s="61" t="n">
        <v>-2907.57</v>
      </c>
      <c r="O76" s="4">
        <f>-SUMIF('MER TB'!$T:$T,'MER P&amp;L'!$A76,'MER TB'!C:C)</f>
        <v/>
      </c>
      <c r="P76" s="4">
        <f>-SUMIF('MER TB'!$T:$T,'MER P&amp;L'!$A76,'MER TB'!D:D)</f>
        <v/>
      </c>
      <c r="Q76" s="4">
        <f>-SUMIF('MER TB'!$T:$T,'MER P&amp;L'!$A76,'MER TB'!E:E)</f>
        <v/>
      </c>
      <c r="R76" s="4">
        <f>-SUMIF('MER TB'!$T:$T,'MER P&amp;L'!$A76,'MER TB'!F:F)</f>
        <v/>
      </c>
      <c r="S76" s="4">
        <f>-SUMIF('MER TB'!$T:$T,'MER P&amp;L'!$A76,'MER TB'!G:G)</f>
        <v/>
      </c>
      <c r="T76" s="4">
        <f>-SUMIF('MER TB'!$T:$T,'MER P&amp;L'!$A76,'MER TB'!H:H)</f>
        <v/>
      </c>
      <c r="U76" s="4">
        <f>-SUMIF('MER TB'!$T:$T,'MER P&amp;L'!$A76,'MER TB'!I:I)</f>
        <v/>
      </c>
      <c r="V76" s="4">
        <f>-SUMIF('MER TB'!$T:$T,'MER P&amp;L'!$A76,'MER TB'!J:J)</f>
        <v/>
      </c>
      <c r="W76" s="4">
        <f>-SUMIF('MER TB'!$T:$T,'MER P&amp;L'!$A76,'MER TB'!K:K)</f>
        <v/>
      </c>
      <c r="X76" s="4">
        <f>-SUMIF('MER TB'!$T:$T,'MER P&amp;L'!$A76,'MER TB'!L:L)</f>
        <v/>
      </c>
      <c r="Y76" s="4">
        <f>-SUMIF('MER TB'!$T:$T,'MER P&amp;L'!$A76,'MER TB'!M:M)</f>
        <v/>
      </c>
      <c r="Z76" s="4">
        <f>-SUMIF('MER TB'!$T:$T,'MER P&amp;L'!$A76,'MER TB'!N:N)</f>
        <v/>
      </c>
      <c r="AA76" s="4">
        <f>SUM(O76:T76)</f>
        <v/>
      </c>
      <c r="AJ76" t="inlineStr">
        <is>
          <t>Monthly volume growth</t>
        </is>
      </c>
      <c r="AL76" s="446" t="n">
        <v>0.01</v>
      </c>
      <c r="AM76" s="331">
        <f>AL76+1</f>
        <v/>
      </c>
    </row>
    <row r="77">
      <c r="A77" s="4" t="inlineStr">
        <is>
          <t>Direct - Premises &amp; Admin</t>
        </is>
      </c>
      <c r="B77" s="61" t="n">
        <v>-5766.190000000001</v>
      </c>
      <c r="C77" s="61" t="n">
        <v>-4270.09</v>
      </c>
      <c r="D77" s="61" t="n">
        <v>-9113.110000000001</v>
      </c>
      <c r="E77" s="61" t="n">
        <v>-5437.920000000001</v>
      </c>
      <c r="F77" s="61" t="n">
        <v>-5060.87</v>
      </c>
      <c r="G77" s="61" t="n">
        <v>-6472.48</v>
      </c>
      <c r="H77" s="61" t="n">
        <v>-4956.949999999999</v>
      </c>
      <c r="I77" s="61" t="n">
        <v>-5013.2</v>
      </c>
      <c r="J77" s="61" t="n">
        <v>-6790.469999999999</v>
      </c>
      <c r="K77" s="61" t="n">
        <v>-5020.58</v>
      </c>
      <c r="L77" s="61" t="n">
        <v>-4632.38</v>
      </c>
      <c r="M77" s="61" t="n">
        <v>-5448.130000000001</v>
      </c>
      <c r="O77" s="4">
        <f>-SUMIF('MER TB'!$T:$T,'MER P&amp;L'!$A77,'MER TB'!C:C)</f>
        <v/>
      </c>
      <c r="P77" s="4">
        <f>-SUMIF('MER TB'!$T:$T,'MER P&amp;L'!$A77,'MER TB'!D:D)</f>
        <v/>
      </c>
      <c r="Q77" s="4">
        <f>-SUMIF('MER TB'!$T:$T,'MER P&amp;L'!$A77,'MER TB'!E:E)</f>
        <v/>
      </c>
      <c r="R77" s="4">
        <f>-SUMIF('MER TB'!$T:$T,'MER P&amp;L'!$A77,'MER TB'!F:F)</f>
        <v/>
      </c>
      <c r="S77" s="4">
        <f>-SUMIF('MER TB'!$T:$T,'MER P&amp;L'!$A77,'MER TB'!G:G)</f>
        <v/>
      </c>
      <c r="T77" s="4">
        <f>-SUMIF('MER TB'!$T:$T,'MER P&amp;L'!$A77,'MER TB'!H:H)</f>
        <v/>
      </c>
      <c r="U77" s="4">
        <f>-SUMIF('MER TB'!$T:$T,'MER P&amp;L'!$A77,'MER TB'!I:I)</f>
        <v/>
      </c>
      <c r="V77" s="4">
        <f>-SUMIF('MER TB'!$T:$T,'MER P&amp;L'!$A77,'MER TB'!J:J)</f>
        <v/>
      </c>
      <c r="W77" s="4">
        <f>-SUMIF('MER TB'!$T:$T,'MER P&amp;L'!$A77,'MER TB'!K:K)</f>
        <v/>
      </c>
      <c r="X77" s="4">
        <f>-SUMIF('MER TB'!$T:$T,'MER P&amp;L'!$A77,'MER TB'!L:L)</f>
        <v/>
      </c>
      <c r="Y77" s="4">
        <f>-SUMIF('MER TB'!$T:$T,'MER P&amp;L'!$A77,'MER TB'!M:M)</f>
        <v/>
      </c>
      <c r="Z77" s="4">
        <f>-SUMIF('MER TB'!$T:$T,'MER P&amp;L'!$A77,'MER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O78" s="4">
        <f>-SUMIF('MER TB'!$T:$T,'MER P&amp;L'!$A78,'MER TB'!C:C)</f>
        <v/>
      </c>
      <c r="P78" s="4">
        <f>-SUMIF('MER TB'!$T:$T,'MER P&amp;L'!$A78,'MER TB'!D:D)</f>
        <v/>
      </c>
      <c r="Q78" s="4">
        <f>-SUMIF('MER TB'!$T:$T,'MER P&amp;L'!$A78,'MER TB'!E:E)</f>
        <v/>
      </c>
      <c r="R78" s="4">
        <f>-SUMIF('MER TB'!$T:$T,'MER P&amp;L'!$A78,'MER TB'!F:F)</f>
        <v/>
      </c>
      <c r="S78" s="4">
        <f>-SUMIF('MER TB'!$T:$T,'MER P&amp;L'!$A78,'MER TB'!G:G)</f>
        <v/>
      </c>
      <c r="T78" s="4">
        <f>-SUMIF('MER TB'!$T:$T,'MER P&amp;L'!$A78,'MER TB'!H:H)</f>
        <v/>
      </c>
      <c r="U78" s="4">
        <f>-SUMIF('MER TB'!$T:$T,'MER P&amp;L'!$A78,'MER TB'!I:I)</f>
        <v/>
      </c>
      <c r="V78" s="4">
        <f>-SUMIF('MER TB'!$T:$T,'MER P&amp;L'!$A78,'MER TB'!J:J)</f>
        <v/>
      </c>
      <c r="W78" s="4">
        <f>-SUMIF('MER TB'!$T:$T,'MER P&amp;L'!$A78,'MER TB'!K:K)</f>
        <v/>
      </c>
      <c r="X78" s="4">
        <f>-SUMIF('MER TB'!$T:$T,'MER P&amp;L'!$A78,'MER TB'!L:L)</f>
        <v/>
      </c>
      <c r="Y78" s="4">
        <f>-SUMIF('MER TB'!$T:$T,'MER P&amp;L'!$A78,'MER TB'!M:M)</f>
        <v/>
      </c>
      <c r="Z78" s="4">
        <f>-SUMIF('MER TB'!$T:$T,'MER P&amp;L'!$A78,'MER TB'!N:N)</f>
        <v/>
      </c>
      <c r="AA78" s="4">
        <f>SUM(O78:T78)</f>
        <v/>
      </c>
      <c r="AJ78" t="inlineStr">
        <is>
          <t>Inflation</t>
        </is>
      </c>
      <c r="AL78" s="446" t="n">
        <v>0.06</v>
      </c>
      <c r="AM78" s="331">
        <f>AL78+1</f>
        <v/>
      </c>
    </row>
    <row r="79">
      <c r="A79" s="4" t="inlineStr">
        <is>
          <t>In-Direct - Overheads</t>
        </is>
      </c>
      <c r="B79" s="61" t="n">
        <v>-349.75</v>
      </c>
      <c r="C79" s="61" t="n">
        <v>-332.96</v>
      </c>
      <c r="D79" s="61" t="n">
        <v>-411.27</v>
      </c>
      <c r="E79" s="61" t="n">
        <v>-340.15</v>
      </c>
      <c r="F79" s="61" t="n">
        <v>-692.6900000000001</v>
      </c>
      <c r="G79" s="61" t="n">
        <v>-445.87</v>
      </c>
      <c r="H79" s="61" t="n">
        <v>-442.16</v>
      </c>
      <c r="I79" s="61" t="n">
        <v>-509.31</v>
      </c>
      <c r="J79" s="61" t="n">
        <v>-385.24</v>
      </c>
      <c r="K79" s="61" t="n">
        <v>-610.6</v>
      </c>
      <c r="L79" s="61" t="n">
        <v>-741.37</v>
      </c>
      <c r="M79" s="61" t="n">
        <v>-1110.6</v>
      </c>
      <c r="O79" s="4">
        <f>-SUMIF('MER TB'!$T:$T,'MER P&amp;L'!$A79,'MER TB'!C:C)</f>
        <v/>
      </c>
      <c r="P79" s="4">
        <f>-SUMIF('MER TB'!$T:$T,'MER P&amp;L'!$A79,'MER TB'!D:D)</f>
        <v/>
      </c>
      <c r="Q79" s="4">
        <f>-SUMIF('MER TB'!$T:$T,'MER P&amp;L'!$A79,'MER TB'!E:E)</f>
        <v/>
      </c>
      <c r="R79" s="4">
        <f>-SUMIF('MER TB'!$T:$T,'MER P&amp;L'!$A79,'MER TB'!F:F)</f>
        <v/>
      </c>
      <c r="S79" s="4">
        <f>-SUMIF('MER TB'!$T:$T,'MER P&amp;L'!$A79,'MER TB'!G:G)</f>
        <v/>
      </c>
      <c r="T79" s="4">
        <f>-SUMIF('MER TB'!$T:$T,'MER P&amp;L'!$A79,'MER TB'!H:H)</f>
        <v/>
      </c>
      <c r="U79" s="4">
        <f>-SUMIF('MER TB'!$T:$T,'MER P&amp;L'!$A79,'MER TB'!I:I)</f>
        <v/>
      </c>
      <c r="V79" s="4">
        <f>-SUMIF('MER TB'!$T:$T,'MER P&amp;L'!$A79,'MER TB'!J:J)</f>
        <v/>
      </c>
      <c r="W79" s="4">
        <f>-SUMIF('MER TB'!$T:$T,'MER P&amp;L'!$A79,'MER TB'!K:K)</f>
        <v/>
      </c>
      <c r="X79" s="4">
        <f>-SUMIF('MER TB'!$T:$T,'MER P&amp;L'!$A79,'MER TB'!L:L)</f>
        <v/>
      </c>
      <c r="Y79" s="4">
        <f>-SUMIF('MER TB'!$T:$T,'MER P&amp;L'!$A79,'MER TB'!M:M)</f>
        <v/>
      </c>
      <c r="Z79" s="4">
        <f>-SUMIF('MER TB'!$T:$T,'MER P&amp;L'!$A79,'MER TB'!N:N)</f>
        <v/>
      </c>
      <c r="AA79" s="4">
        <f>SUM(O79:T79)</f>
        <v/>
      </c>
    </row>
    <row r="80" ht="15.75" customHeight="1" s="393" thickBot="1">
      <c r="B80" s="67" t="n">
        <v>54453.13000000001</v>
      </c>
      <c r="C80" s="67" t="n">
        <v>45737.32000000001</v>
      </c>
      <c r="D80" s="67" t="n">
        <v>51270.46</v>
      </c>
      <c r="E80" s="67" t="n">
        <v>52041.93</v>
      </c>
      <c r="F80" s="67" t="n">
        <v>45232.90000000001</v>
      </c>
      <c r="G80" s="67" t="n">
        <v>49194.22000000001</v>
      </c>
      <c r="H80" s="67" t="n">
        <v>96540.91999999998</v>
      </c>
      <c r="I80" s="67" t="n">
        <v>33958.59000000001</v>
      </c>
      <c r="J80" s="67" t="n">
        <v>38675.89999999999</v>
      </c>
      <c r="K80" s="67" t="n">
        <v>31481.03</v>
      </c>
      <c r="L80" s="67" t="n">
        <v>62841.03999999998</v>
      </c>
      <c r="M80" s="67" t="n">
        <v>-9466.300000000001</v>
      </c>
      <c r="N80" s="10" t="n"/>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10">
        <f>SUM(O80:T80)</f>
        <v/>
      </c>
      <c r="AC80" s="10" t="n"/>
      <c r="AD80" s="10" t="n"/>
      <c r="AE80" s="10" t="n"/>
      <c r="AF80" s="10" t="n"/>
      <c r="AG80" s="10" t="n"/>
      <c r="AH80" s="10" t="n"/>
      <c r="AJ80" s="10" t="n"/>
      <c r="AK80" s="10" t="n"/>
      <c r="AL80" s="10" t="n"/>
      <c r="AM80" s="10" t="n"/>
      <c r="AN80" s="10" t="n"/>
      <c r="AO80" s="10" t="n"/>
      <c r="AP80" s="10" t="n"/>
    </row>
    <row r="81" ht="15.75" customHeight="1" s="393" thickTop="1">
      <c r="B81" s="61" t="n">
        <v>0</v>
      </c>
      <c r="C81" s="61" t="n">
        <v>0</v>
      </c>
      <c r="D81" s="61" t="n">
        <v>0</v>
      </c>
      <c r="E81" s="61" t="n">
        <v>0</v>
      </c>
      <c r="F81" s="61" t="n">
        <v>0</v>
      </c>
      <c r="G81" s="61" t="n">
        <v>0</v>
      </c>
      <c r="H81" s="61" t="n">
        <v>0</v>
      </c>
      <c r="I81" s="61" t="n">
        <v>0</v>
      </c>
      <c r="J81" s="61" t="n">
        <v>0</v>
      </c>
      <c r="K81" s="61" t="n">
        <v>0</v>
      </c>
      <c r="L81" s="61" t="n">
        <v>0</v>
      </c>
      <c r="M81" s="61" t="n">
        <v>91525.10999999999</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0</v>
      </c>
      <c r="E83" s="61" t="n">
        <v>0</v>
      </c>
      <c r="F83" s="61" t="n">
        <v>0</v>
      </c>
      <c r="G83" s="61" t="n">
        <v>0</v>
      </c>
      <c r="H83" s="61" t="n">
        <v>0</v>
      </c>
      <c r="I83" s="61" t="n">
        <v>0</v>
      </c>
      <c r="J83" s="61" t="n">
        <v>0</v>
      </c>
      <c r="K83" s="61" t="n">
        <v>0</v>
      </c>
      <c r="L83" s="61" t="n">
        <v>0</v>
      </c>
      <c r="M83" s="61" t="n">
        <v>-91525.10999999994</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-54453.13000000002</v>
      </c>
      <c r="C84" s="61" t="n">
        <v>-45737.32000000001</v>
      </c>
      <c r="D84" s="61" t="n">
        <v>-51270.45999999998</v>
      </c>
      <c r="E84" s="61" t="n">
        <v>-52041.93000000001</v>
      </c>
      <c r="F84" s="61" t="n">
        <v>-45232.90000000001</v>
      </c>
      <c r="G84" s="61" t="n">
        <v>-49194.22000000001</v>
      </c>
      <c r="H84" s="61" t="n">
        <v>-96540.91999999995</v>
      </c>
      <c r="I84" s="61" t="n">
        <v>-33958.59</v>
      </c>
      <c r="J84" s="61" t="n">
        <v>-38675.89999999999</v>
      </c>
      <c r="K84" s="61" t="n">
        <v>-31481.02999999999</v>
      </c>
      <c r="L84" s="61" t="n">
        <v>-62841.03999999997</v>
      </c>
      <c r="M84" s="61" t="n">
        <v>-82058.80999999994</v>
      </c>
      <c r="O84" s="4">
        <f>SUM('MER TB'!C2:C43)</f>
        <v/>
      </c>
      <c r="P84" s="4">
        <f>SUM('MER TB'!D2:D43)</f>
        <v/>
      </c>
      <c r="Q84" s="4">
        <f>SUM('MER TB'!E2:E43)</f>
        <v/>
      </c>
      <c r="R84" s="4">
        <f>SUM('MER TB'!F2:F43)</f>
        <v/>
      </c>
      <c r="S84" s="4">
        <f>SUM('MER TB'!G2:G43)</f>
        <v/>
      </c>
      <c r="T84" s="4">
        <f>SUM('MER TB'!H2:H43)</f>
        <v/>
      </c>
      <c r="U84" s="4">
        <f>SUM('MER TB'!I2:I43)</f>
        <v/>
      </c>
      <c r="V84" s="4">
        <f>SUM('MER TB'!J2:J43)</f>
        <v/>
      </c>
      <c r="W84" s="4">
        <f>SUM('MER TB'!K2:K43)</f>
        <v/>
      </c>
      <c r="X84" s="4">
        <f>SUM('MER TB'!L2:L43)</f>
        <v/>
      </c>
      <c r="Y84" s="4">
        <f>SUM('MER TB'!M2:M43)</f>
        <v/>
      </c>
      <c r="Z84" s="4">
        <f>SUM('MER TB'!N2:N43)</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8.xml><?xml version="1.0" encoding="utf-8"?>
<worksheet xmlns="http://schemas.openxmlformats.org/spreadsheetml/2006/main">
  <sheetPr>
    <tabColor theme="9" tint="0.3999755851924192"/>
    <outlinePr summaryBelow="1" summaryRight="1"/>
    <pageSetUpPr/>
  </sheetPr>
  <dimension ref="A1:AP86"/>
  <sheetViews>
    <sheetView topLeftCell="P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5703125" bestFit="1" customWidth="1" style="4" min="27" max="27"/>
    <col width="8.42578125" bestFit="1" customWidth="1" style="4" min="28" max="28"/>
    <col width="13.28515625" bestFit="1" customWidth="1" style="4" min="29" max="34"/>
    <col width="7.42578125" bestFit="1" customWidth="1" style="82" min="35" max="35"/>
    <col width="11.5703125" bestFit="1" customWidth="1" style="4" min="36" max="39"/>
    <col width="5.7109375" customWidth="1" style="4" min="40" max="40"/>
    <col width="11.5703125" bestFit="1" customWidth="1" style="4" min="41" max="42"/>
    <col width="9.140625" customWidth="1" style="4" min="43" max="43"/>
    <col width="9.140625" customWidth="1" style="4" min="44" max="16384"/>
  </cols>
  <sheetData>
    <row r="1" ht="18.75" customHeight="1" s="393">
      <c r="A1" s="30" t="inlineStr">
        <is>
          <t>Steppingstones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47272.73</v>
      </c>
      <c r="C8" s="64" t="n">
        <v>41439.07</v>
      </c>
      <c r="D8" s="64" t="n">
        <v>47933.15</v>
      </c>
      <c r="E8" s="64" t="n">
        <v>50993.37</v>
      </c>
      <c r="F8" s="64" t="n">
        <v>45605.89</v>
      </c>
      <c r="G8" s="64" t="n">
        <v>43338.36</v>
      </c>
      <c r="H8" s="64" t="n">
        <v>49651.73</v>
      </c>
      <c r="I8" s="64" t="n">
        <v>45155.16</v>
      </c>
      <c r="J8" s="64" t="n">
        <v>35763.55</v>
      </c>
      <c r="K8" s="64" t="n">
        <v>37137.94</v>
      </c>
      <c r="L8" s="64" t="n">
        <v>34126.29</v>
      </c>
      <c r="M8" s="64" t="n">
        <v>43136.03</v>
      </c>
      <c r="N8" s="22">
        <f>SUM(B8:M8)</f>
        <v/>
      </c>
      <c r="O8" s="11">
        <f>-SUMIF('SST TB'!$R:$R,'SST P&amp;L'!$A8,'SST TB'!C:C)</f>
        <v/>
      </c>
      <c r="P8" s="11">
        <f>-SUMIF('SST TB'!$R:$R,'SST P&amp;L'!$A8,'SST TB'!D:D)</f>
        <v/>
      </c>
      <c r="Q8" s="11">
        <f>-SUMIF('SST TB'!$R:$R,'SST P&amp;L'!$A8,'SST TB'!E:E)</f>
        <v/>
      </c>
      <c r="R8" s="11">
        <f>-SUMIF('SST TB'!$R:$R,'SST P&amp;L'!$A8,'SST TB'!F:F)</f>
        <v/>
      </c>
      <c r="S8" s="11">
        <f>-SUMIF('SST TB'!$R:$R,'SST P&amp;L'!$A8,'SST TB'!G:G)</f>
        <v/>
      </c>
      <c r="T8" s="11">
        <f>-SUMIF('SST TB'!$R:$R,'SST P&amp;L'!$A8,'SST TB'!H:H)</f>
        <v/>
      </c>
      <c r="U8" s="11">
        <f>-SUMIF('SST TB'!$R:$R,'SST P&amp;L'!$A8,'SST TB'!I:I)</f>
        <v/>
      </c>
      <c r="V8" s="51" t="n">
        <v>43415.66</v>
      </c>
      <c r="W8" s="51" t="n">
        <v>26102</v>
      </c>
      <c r="X8" s="51" t="n">
        <v>22884</v>
      </c>
      <c r="Y8" s="51" t="n">
        <v>22464</v>
      </c>
      <c r="Z8" s="51" t="n">
        <v>31756</v>
      </c>
      <c r="AA8" s="22">
        <f>SUM(O8:U8)</f>
        <v/>
      </c>
      <c r="AB8" s="22">
        <f>SUM(O8:Z8)</f>
        <v/>
      </c>
      <c r="AC8" s="51" t="n">
        <v>42836.88</v>
      </c>
      <c r="AD8" s="51" t="n">
        <v>32424.51</v>
      </c>
      <c r="AE8" s="51" t="n">
        <v>55090.04</v>
      </c>
      <c r="AF8" s="51" t="n">
        <v>42857.01</v>
      </c>
      <c r="AG8" s="51" t="n">
        <v>43360.87</v>
      </c>
      <c r="AH8" s="51" t="n">
        <v>39588.43</v>
      </c>
      <c r="AJ8" s="22">
        <f>SUM(E8:Q8)-$N8</f>
        <v/>
      </c>
      <c r="AK8" s="22">
        <f>SUM(H8:T8)-$N8</f>
        <v/>
      </c>
      <c r="AL8" s="22">
        <f>SUM(K8:W8)-$N8</f>
        <v/>
      </c>
      <c r="AM8" s="53">
        <f>SUM(N8:Z8)-$N8</f>
        <v/>
      </c>
      <c r="AN8" s="56" t="n"/>
      <c r="AO8" s="22">
        <f>SUM(AC8:AE8)+SUM(R8:Z8)</f>
        <v/>
      </c>
      <c r="AP8" s="22">
        <f>SUM(AC8:AH8)+SUM(U8:Z8)</f>
        <v/>
      </c>
    </row>
    <row r="9">
      <c r="A9" s="14" t="inlineStr">
        <is>
          <t>EEEF Embeded</t>
        </is>
      </c>
      <c r="B9" s="64" t="n">
        <v>13845.22</v>
      </c>
      <c r="C9" s="64" t="n">
        <v>13845.22</v>
      </c>
      <c r="D9" s="64" t="n">
        <v>14298.7</v>
      </c>
      <c r="E9" s="64" t="n">
        <v>12728.52</v>
      </c>
      <c r="F9" s="64" t="n">
        <v>12728.52</v>
      </c>
      <c r="G9" s="64" t="n">
        <v>12728.53</v>
      </c>
      <c r="H9" s="64" t="n">
        <v>23643.93</v>
      </c>
      <c r="I9" s="64" t="n">
        <v>0</v>
      </c>
      <c r="J9" s="64" t="n">
        <v>11531.5</v>
      </c>
      <c r="K9" s="64" t="n">
        <v>11531.5</v>
      </c>
      <c r="L9" s="64" t="n">
        <v>26935.88999999999</v>
      </c>
      <c r="M9" s="64" t="n">
        <v>27141.4</v>
      </c>
      <c r="N9" s="22">
        <f>SUM(B9:M9)</f>
        <v/>
      </c>
      <c r="O9" s="11">
        <f>-SUMIF('SST TB'!$R:$R,'SST P&amp;L'!$A9,'SST TB'!C:C)</f>
        <v/>
      </c>
      <c r="P9" s="11">
        <f>-SUMIF('SST TB'!$R:$R,'SST P&amp;L'!$A9,'SST TB'!D:D)</f>
        <v/>
      </c>
      <c r="Q9" s="11">
        <f>-SUMIF('SST TB'!$R:$R,'SST P&amp;L'!$A9,'SST TB'!E:E)</f>
        <v/>
      </c>
      <c r="R9" s="11">
        <f>-SUMIF('SST TB'!$R:$R,'SST P&amp;L'!$A9,'SST TB'!F:F)</f>
        <v/>
      </c>
      <c r="S9" s="11">
        <f>-SUMIF('SST TB'!$R:$R,'SST P&amp;L'!$A9,'SST TB'!G:G)</f>
        <v/>
      </c>
      <c r="T9" s="11">
        <f>-SUMIF('SST TB'!$R:$R,'SST P&amp;L'!$A9,'SST TB'!H:H)</f>
        <v/>
      </c>
      <c r="U9" s="11">
        <f>-SUMIF('SST TB'!$R:$R,'SST P&amp;L'!$A9,'SST TB'!I:I)</f>
        <v/>
      </c>
      <c r="V9" s="51" t="n">
        <v>0</v>
      </c>
      <c r="W9" s="51" t="n">
        <v>18438</v>
      </c>
      <c r="X9" s="51" t="n">
        <v>22151</v>
      </c>
      <c r="Y9" s="51" t="n">
        <v>21981</v>
      </c>
      <c r="Z9" s="51" t="n">
        <v>9840</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2971.91</v>
      </c>
      <c r="J10" s="64" t="n">
        <v>0</v>
      </c>
      <c r="K10" s="64" t="n">
        <v>0</v>
      </c>
      <c r="L10" s="64" t="n">
        <v>0</v>
      </c>
      <c r="M10" s="64" t="n">
        <v>0</v>
      </c>
      <c r="N10" s="22">
        <f>SUM(B10:M10)</f>
        <v/>
      </c>
      <c r="O10" s="11">
        <f>-SUMIF('SST TB'!$R:$R,'SST P&amp;L'!$A10,'SST TB'!C:C)</f>
        <v/>
      </c>
      <c r="P10" s="11">
        <f>-SUMIF('SST TB'!$R:$R,'SST P&amp;L'!$A10,'SST TB'!D:D)</f>
        <v/>
      </c>
      <c r="Q10" s="11">
        <f>-SUMIF('SST TB'!$R:$R,'SST P&amp;L'!$A10,'SST TB'!E:E)</f>
        <v/>
      </c>
      <c r="R10" s="11">
        <f>-SUMIF('SST TB'!$R:$R,'SST P&amp;L'!$A10,'SST TB'!F:F)</f>
        <v/>
      </c>
      <c r="S10" s="11">
        <f>-SUMIF('SST TB'!$R:$R,'SST P&amp;L'!$A10,'SST TB'!G:G)</f>
        <v/>
      </c>
      <c r="T10" s="11">
        <f>-SUMIF('SST TB'!$R:$R,'SST P&amp;L'!$A10,'SST TB'!H:H)</f>
        <v/>
      </c>
      <c r="U10" s="11">
        <f>-SUMIF('SST TB'!$R:$R,'SST P&amp;L'!$A10,'SST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61117.95</v>
      </c>
      <c r="C11" s="65" t="n">
        <v>55284.29</v>
      </c>
      <c r="D11" s="65" t="n">
        <v>62231.85</v>
      </c>
      <c r="E11" s="65" t="n">
        <v>63721.89</v>
      </c>
      <c r="F11" s="65" t="n">
        <v>58334.41</v>
      </c>
      <c r="G11" s="65" t="n">
        <v>56066.89</v>
      </c>
      <c r="H11" s="65" t="n">
        <v>73295.66</v>
      </c>
      <c r="I11" s="65" t="n">
        <v>48127.07000000001</v>
      </c>
      <c r="J11" s="65" t="n">
        <v>47295.05</v>
      </c>
      <c r="K11" s="65" t="n">
        <v>48669.44</v>
      </c>
      <c r="L11" s="65" t="n">
        <v>61062.17999999999</v>
      </c>
      <c r="M11" s="65" t="n">
        <v>70277.42999999999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21607.1</v>
      </c>
      <c r="C16" s="64" t="n">
        <v>18599.12</v>
      </c>
      <c r="D16" s="64" t="n">
        <v>18828.61</v>
      </c>
      <c r="E16" s="64" t="n">
        <v>30196.38</v>
      </c>
      <c r="F16" s="64" t="n">
        <v>21271.92</v>
      </c>
      <c r="G16" s="64" t="n">
        <v>21185.22</v>
      </c>
      <c r="H16" s="64" t="n">
        <v>20748.59</v>
      </c>
      <c r="I16" s="64" t="n">
        <v>15728.54</v>
      </c>
      <c r="J16" s="64" t="n">
        <v>13769.68</v>
      </c>
      <c r="K16" s="64" t="n">
        <v>21655.25</v>
      </c>
      <c r="L16" s="64" t="n">
        <v>23068.26</v>
      </c>
      <c r="M16" s="64" t="n">
        <v>25028.67</v>
      </c>
      <c r="N16" s="22">
        <f>SUM(B16:M16)</f>
        <v/>
      </c>
      <c r="O16" s="11">
        <f>SUMIF('SST TB'!$R:$R,'SST P&amp;L'!$A16,'SST TB'!C:C)</f>
        <v/>
      </c>
      <c r="P16" s="11">
        <f>SUMIF('SST TB'!$R:$R,'SST P&amp;L'!$A16,'SST TB'!D:D)</f>
        <v/>
      </c>
      <c r="Q16" s="11">
        <f>SUMIF('SST TB'!$R:$R,'SST P&amp;L'!$A16,'SST TB'!E:E)</f>
        <v/>
      </c>
      <c r="R16" s="11">
        <f>SUMIF('SST TB'!$R:$R,'SST P&amp;L'!$A16,'SST TB'!F:F)</f>
        <v/>
      </c>
      <c r="S16" s="11">
        <f>SUMIF('SST TB'!$R:$R,'SST P&amp;L'!$A16,'SST TB'!G:G)</f>
        <v/>
      </c>
      <c r="T16" s="11">
        <f>SUMIF('SST TB'!$R:$R,'SST P&amp;L'!$A16,'SST TB'!H:H)</f>
        <v/>
      </c>
      <c r="U16" s="11">
        <f>SUMIF('SST TB'!$R:$R,'SST P&amp;L'!$A16,'SST TB'!I:I)</f>
        <v/>
      </c>
      <c r="V16" s="51" t="n">
        <v>23764.36</v>
      </c>
      <c r="W16" s="51" t="n">
        <v>23764.36</v>
      </c>
      <c r="X16" s="51" t="n">
        <v>23764.36</v>
      </c>
      <c r="Y16" s="51" t="n">
        <v>23764.36</v>
      </c>
      <c r="Z16" s="51" t="n">
        <v>23764.36</v>
      </c>
      <c r="AA16" s="22">
        <f>SUM(O16:U16)</f>
        <v/>
      </c>
      <c r="AB16" s="22">
        <f>SUM(O16:Z16)</f>
        <v/>
      </c>
      <c r="AC16" s="51" t="n">
        <v>23764.36</v>
      </c>
      <c r="AD16" s="51" t="n">
        <v>23764.36</v>
      </c>
      <c r="AE16" s="51" t="n">
        <v>23764.36</v>
      </c>
      <c r="AF16" s="51" t="n">
        <v>23764.36</v>
      </c>
      <c r="AG16" s="51" t="n">
        <v>23764.36</v>
      </c>
      <c r="AH16" s="51" t="n">
        <v>23764.36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1518.87</v>
      </c>
      <c r="C17" s="64" t="n">
        <v>1465.4</v>
      </c>
      <c r="D17" s="64" t="n">
        <v>1387.39</v>
      </c>
      <c r="E17" s="64" t="n">
        <v>3382.54</v>
      </c>
      <c r="F17" s="64" t="n">
        <v>2202.22</v>
      </c>
      <c r="G17" s="64" t="n">
        <v>2183.99</v>
      </c>
      <c r="H17" s="64" t="n">
        <v>2079.75</v>
      </c>
      <c r="I17" s="64" t="n">
        <v>1659.35</v>
      </c>
      <c r="J17" s="64" t="n">
        <v>1486.66</v>
      </c>
      <c r="K17" s="64" t="n">
        <v>2384.28</v>
      </c>
      <c r="L17" s="64" t="n">
        <v>2508.07</v>
      </c>
      <c r="M17" s="64" t="n">
        <v>2817.56</v>
      </c>
      <c r="N17" s="22">
        <f>SUM(B17:M17)</f>
        <v/>
      </c>
      <c r="O17" s="11">
        <f>SUMIF('SST TB'!$R:$R,'SST P&amp;L'!$A17,'SST TB'!C:C)</f>
        <v/>
      </c>
      <c r="P17" s="11">
        <f>SUMIF('SST TB'!$R:$R,'SST P&amp;L'!$A17,'SST TB'!D:D)</f>
        <v/>
      </c>
      <c r="Q17" s="11">
        <f>SUMIF('SST TB'!$R:$R,'SST P&amp;L'!$A17,'SST TB'!E:E)</f>
        <v/>
      </c>
      <c r="R17" s="11">
        <f>SUMIF('SST TB'!$R:$R,'SST P&amp;L'!$A17,'SST TB'!F:F)</f>
        <v/>
      </c>
      <c r="S17" s="11">
        <f>SUMIF('SST TB'!$R:$R,'SST P&amp;L'!$A17,'SST TB'!G:G)</f>
        <v/>
      </c>
      <c r="T17" s="11">
        <f>SUMIF('SST TB'!$R:$R,'SST P&amp;L'!$A17,'SST TB'!H:H)</f>
        <v/>
      </c>
      <c r="U17" s="11">
        <f>SUMIF('SST TB'!$R:$R,'SST P&amp;L'!$A17,'SST TB'!I:I)</f>
        <v/>
      </c>
      <c r="V17" s="51" t="n">
        <v>2504.85</v>
      </c>
      <c r="W17" s="51" t="n">
        <v>2504.85</v>
      </c>
      <c r="X17" s="51" t="n">
        <v>2504.85</v>
      </c>
      <c r="Y17" s="51" t="n">
        <v>2504.85</v>
      </c>
      <c r="Z17" s="51" t="n">
        <v>2504.85</v>
      </c>
      <c r="AA17" s="22">
        <f>SUM(O17:U17)</f>
        <v/>
      </c>
      <c r="AB17" s="22">
        <f>SUM(O17:Z17)</f>
        <v/>
      </c>
      <c r="AC17" s="51" t="n">
        <v>2504.85</v>
      </c>
      <c r="AD17" s="51" t="n">
        <v>2504.85</v>
      </c>
      <c r="AE17" s="51" t="n">
        <v>2504.85</v>
      </c>
      <c r="AF17" s="51" t="n">
        <v>2504.85</v>
      </c>
      <c r="AG17" s="51" t="n">
        <v>2504.85</v>
      </c>
      <c r="AH17" s="51" t="n">
        <v>2504.85</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380.15</v>
      </c>
      <c r="C18" s="64" t="n">
        <v>368.53</v>
      </c>
      <c r="D18" s="64" t="n">
        <v>351.56</v>
      </c>
      <c r="E18" s="64" t="n">
        <v>312.94</v>
      </c>
      <c r="F18" s="64" t="n">
        <v>271.31</v>
      </c>
      <c r="G18" s="64" t="n">
        <v>268.31</v>
      </c>
      <c r="H18" s="64" t="n">
        <v>299.41</v>
      </c>
      <c r="I18" s="64" t="n">
        <v>266.04</v>
      </c>
      <c r="J18" s="64" t="n">
        <v>278.77</v>
      </c>
      <c r="K18" s="64" t="n">
        <v>424.36</v>
      </c>
      <c r="L18" s="64" t="n">
        <v>387.08</v>
      </c>
      <c r="M18" s="64" t="n">
        <v>532.5699999999999</v>
      </c>
      <c r="N18" s="22">
        <f>SUM(B18:M18)</f>
        <v/>
      </c>
      <c r="O18" s="11">
        <f>SUMIF('SST TB'!$R:$R,'SST P&amp;L'!$A18,'SST TB'!C:C)</f>
        <v/>
      </c>
      <c r="P18" s="11">
        <f>SUMIF('SST TB'!$R:$R,'SST P&amp;L'!$A18,'SST TB'!D:D)</f>
        <v/>
      </c>
      <c r="Q18" s="11">
        <f>SUMIF('SST TB'!$R:$R,'SST P&amp;L'!$A18,'SST TB'!E:E)</f>
        <v/>
      </c>
      <c r="R18" s="11">
        <f>SUMIF('SST TB'!$R:$R,'SST P&amp;L'!$A18,'SST TB'!F:F)</f>
        <v/>
      </c>
      <c r="S18" s="11">
        <f>SUMIF('SST TB'!$R:$R,'SST P&amp;L'!$A18,'SST TB'!G:G)</f>
        <v/>
      </c>
      <c r="T18" s="11">
        <f>SUMIF('SST TB'!$R:$R,'SST P&amp;L'!$A18,'SST TB'!H:H)</f>
        <v/>
      </c>
      <c r="U18" s="11">
        <f>SUMIF('SST TB'!$R:$R,'SST P&amp;L'!$A18,'SST TB'!I:I)</f>
        <v/>
      </c>
      <c r="V18" s="51" t="n">
        <v>417</v>
      </c>
      <c r="W18" s="51" t="n">
        <v>417</v>
      </c>
      <c r="X18" s="51" t="n">
        <v>417</v>
      </c>
      <c r="Y18" s="51" t="n">
        <v>417</v>
      </c>
      <c r="Z18" s="51" t="n">
        <v>417</v>
      </c>
      <c r="AA18" s="22">
        <f>SUM(O18:U18)</f>
        <v/>
      </c>
      <c r="AB18" s="22">
        <f>SUM(O18:Z18)</f>
        <v/>
      </c>
      <c r="AC18" s="51" t="n">
        <v>417</v>
      </c>
      <c r="AD18" s="51" t="n">
        <v>417</v>
      </c>
      <c r="AE18" s="51" t="n">
        <v>417</v>
      </c>
      <c r="AF18" s="51" t="n">
        <v>417</v>
      </c>
      <c r="AG18" s="51" t="n">
        <v>417</v>
      </c>
      <c r="AH18" s="51" t="n">
        <v>417</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186.12</v>
      </c>
      <c r="C19" s="64" t="n">
        <v>0</v>
      </c>
      <c r="D19" s="64" t="n">
        <v>0</v>
      </c>
      <c r="E19" s="64" t="n">
        <v>67.02</v>
      </c>
      <c r="F19" s="64" t="n">
        <v>0</v>
      </c>
      <c r="G19" s="64" t="n">
        <v>0</v>
      </c>
      <c r="H19" s="64" t="n">
        <v>72.54000000000001</v>
      </c>
      <c r="I19" s="64" t="n">
        <v>0</v>
      </c>
      <c r="J19" s="64" t="n">
        <v>120</v>
      </c>
      <c r="K19" s="64" t="n">
        <v>0</v>
      </c>
      <c r="L19" s="64" t="n">
        <v>128.76</v>
      </c>
      <c r="M19" s="64" t="n">
        <v>0</v>
      </c>
      <c r="N19" s="22">
        <f>SUM(B19:M19)</f>
        <v/>
      </c>
      <c r="O19" s="11">
        <f>SUMIF('SST TB'!$R:$R,'SST P&amp;L'!$A19,'SST TB'!C:C)</f>
        <v/>
      </c>
      <c r="P19" s="11">
        <f>SUMIF('SST TB'!$R:$R,'SST P&amp;L'!$A19,'SST TB'!D:D)</f>
        <v/>
      </c>
      <c r="Q19" s="11">
        <f>SUMIF('SST TB'!$R:$R,'SST P&amp;L'!$A19,'SST TB'!E:E)</f>
        <v/>
      </c>
      <c r="R19" s="11">
        <f>SUMIF('SST TB'!$R:$R,'SST P&amp;L'!$A19,'SST TB'!F:F)</f>
        <v/>
      </c>
      <c r="S19" s="11">
        <f>SUMIF('SST TB'!$R:$R,'SST P&amp;L'!$A19,'SST TB'!G:G)</f>
        <v/>
      </c>
      <c r="T19" s="11">
        <f>SUMIF('SST TB'!$R:$R,'SST P&amp;L'!$A19,'SST TB'!H:H)</f>
        <v/>
      </c>
      <c r="U19" s="11">
        <f>SUMIF('SST TB'!$R:$R,'SST P&amp;L'!$A19,'SST TB'!I:I)</f>
        <v/>
      </c>
      <c r="V19" s="51" t="n">
        <v>60</v>
      </c>
      <c r="W19" s="51" t="n">
        <v>60</v>
      </c>
      <c r="X19" s="51" t="n">
        <v>60</v>
      </c>
      <c r="Y19" s="51" t="n">
        <v>60</v>
      </c>
      <c r="Z19" s="51" t="n">
        <v>60</v>
      </c>
      <c r="AA19" s="22">
        <f>SUM(O19:U19)</f>
        <v/>
      </c>
      <c r="AB19" s="22">
        <f>SUM(O19:Z19)</f>
        <v/>
      </c>
      <c r="AC19" s="51" t="n">
        <v>60</v>
      </c>
      <c r="AD19" s="51" t="n">
        <v>60</v>
      </c>
      <c r="AE19" s="51" t="n">
        <v>60</v>
      </c>
      <c r="AF19" s="51" t="n">
        <v>60</v>
      </c>
      <c r="AG19" s="51" t="n">
        <v>60</v>
      </c>
      <c r="AH19" s="51" t="n">
        <v>60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139.2</v>
      </c>
      <c r="F20" s="64" t="n">
        <v>48</v>
      </c>
      <c r="G20" s="64" t="n">
        <v>164.4</v>
      </c>
      <c r="H20" s="64" t="n">
        <v>0</v>
      </c>
      <c r="I20" s="64" t="n">
        <v>115.2</v>
      </c>
      <c r="J20" s="64" t="n">
        <v>0</v>
      </c>
      <c r="K20" s="64" t="n">
        <v>0</v>
      </c>
      <c r="L20" s="64" t="n">
        <v>403.2</v>
      </c>
      <c r="M20" s="64" t="n">
        <v>0</v>
      </c>
      <c r="N20" s="22">
        <f>SUM(B20:M20)</f>
        <v/>
      </c>
      <c r="O20" s="11">
        <f>SUMIF('SST TB'!$R:$R,'SST P&amp;L'!$A20,'SST TB'!C:C)</f>
        <v/>
      </c>
      <c r="P20" s="11">
        <f>SUMIF('SST TB'!$R:$R,'SST P&amp;L'!$A20,'SST TB'!D:D)</f>
        <v/>
      </c>
      <c r="Q20" s="11">
        <f>SUMIF('SST TB'!$R:$R,'SST P&amp;L'!$A20,'SST TB'!E:E)</f>
        <v/>
      </c>
      <c r="R20" s="11">
        <f>SUMIF('SST TB'!$R:$R,'SST P&amp;L'!$A20,'SST TB'!F:F)</f>
        <v/>
      </c>
      <c r="S20" s="11">
        <f>SUMIF('SST TB'!$R:$R,'SST P&amp;L'!$A20,'SST TB'!G:G)</f>
        <v/>
      </c>
      <c r="T20" s="11">
        <f>SUMIF('SST TB'!$R:$R,'SST P&amp;L'!$A20,'SST TB'!H:H)</f>
        <v/>
      </c>
      <c r="U20" s="11">
        <f>SUMIF('SST TB'!$R:$R,'SST P&amp;L'!$A20,'SST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106.99</v>
      </c>
      <c r="C21" s="64" t="n">
        <v>173.03</v>
      </c>
      <c r="D21" s="64" t="n">
        <v>86.29000000000001</v>
      </c>
      <c r="E21" s="64" t="n">
        <v>113.6</v>
      </c>
      <c r="F21" s="64" t="n">
        <v>155.62</v>
      </c>
      <c r="G21" s="64" t="n">
        <v>91.43000000000001</v>
      </c>
      <c r="H21" s="64" t="n">
        <v>58.88</v>
      </c>
      <c r="I21" s="64" t="n">
        <v>85.14</v>
      </c>
      <c r="J21" s="64" t="n">
        <v>67.09999999999999</v>
      </c>
      <c r="K21" s="64" t="n">
        <v>62.73</v>
      </c>
      <c r="L21" s="64" t="n">
        <v>40.9</v>
      </c>
      <c r="M21" s="64" t="n">
        <v>86.56</v>
      </c>
      <c r="N21" s="22">
        <f>SUM(B21:M21)</f>
        <v/>
      </c>
      <c r="O21" s="11">
        <f>SUMIF('SST TB'!$R:$R,'SST P&amp;L'!$A21,'SST TB'!C:C)</f>
        <v/>
      </c>
      <c r="P21" s="11">
        <f>SUMIF('SST TB'!$R:$R,'SST P&amp;L'!$A21,'SST TB'!D:D)</f>
        <v/>
      </c>
      <c r="Q21" s="11">
        <f>SUMIF('SST TB'!$R:$R,'SST P&amp;L'!$A21,'SST TB'!E:E)</f>
        <v/>
      </c>
      <c r="R21" s="11">
        <f>SUMIF('SST TB'!$R:$R,'SST P&amp;L'!$A21,'SST TB'!F:F)</f>
        <v/>
      </c>
      <c r="S21" s="11">
        <f>SUMIF('SST TB'!$R:$R,'SST P&amp;L'!$A21,'SST TB'!G:G)</f>
        <v/>
      </c>
      <c r="T21" s="11">
        <f>SUMIF('SST TB'!$R:$R,'SST P&amp;L'!$A21,'SST TB'!H:H)</f>
        <v/>
      </c>
      <c r="U21" s="11">
        <f>SUMIF('SST TB'!$R:$R,'SST P&amp;L'!$A21,'SST TB'!I:I)</f>
        <v/>
      </c>
      <c r="V21" s="51" t="n">
        <v>120</v>
      </c>
      <c r="W21" s="51" t="n">
        <v>120</v>
      </c>
      <c r="X21" s="51" t="n">
        <v>120</v>
      </c>
      <c r="Y21" s="51" t="n">
        <v>120</v>
      </c>
      <c r="Z21" s="51" t="n">
        <v>120</v>
      </c>
      <c r="AA21" s="22">
        <f>SUM(O21:U21)</f>
        <v/>
      </c>
      <c r="AB21" s="22">
        <f>SUM(O21:Z21)</f>
        <v/>
      </c>
      <c r="AC21" s="51" t="n">
        <v>120</v>
      </c>
      <c r="AD21" s="51" t="n">
        <v>120</v>
      </c>
      <c r="AE21" s="51" t="n">
        <v>120</v>
      </c>
      <c r="AF21" s="51" t="n">
        <v>120</v>
      </c>
      <c r="AG21" s="51" t="n">
        <v>120</v>
      </c>
      <c r="AH21" s="51" t="n">
        <v>120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4169.88</v>
      </c>
      <c r="F22" s="64" t="n">
        <v>0</v>
      </c>
      <c r="G22" s="64" t="n">
        <v>0</v>
      </c>
      <c r="H22" s="64" t="n">
        <v>0</v>
      </c>
      <c r="I22" s="64" t="n">
        <v>0</v>
      </c>
      <c r="J22" s="64" t="n">
        <v>0</v>
      </c>
      <c r="K22" s="64" t="n">
        <v>0</v>
      </c>
      <c r="L22" s="64" t="n">
        <v>0</v>
      </c>
      <c r="M22" s="64" t="n">
        <v>0</v>
      </c>
      <c r="N22" s="22">
        <f>SUM(B22:M22)</f>
        <v/>
      </c>
      <c r="O22" s="11">
        <f>SUMIF('SST TB'!$R:$R,'SST P&amp;L'!$A22,'SST TB'!C:C)</f>
        <v/>
      </c>
      <c r="P22" s="11">
        <f>SUMIF('SST TB'!$R:$R,'SST P&amp;L'!$A22,'SST TB'!D:D)</f>
        <v/>
      </c>
      <c r="Q22" s="11">
        <f>SUMIF('SST TB'!$R:$R,'SST P&amp;L'!$A22,'SST TB'!E:E)</f>
        <v/>
      </c>
      <c r="R22" s="11">
        <f>SUMIF('SST TB'!$R:$R,'SST P&amp;L'!$A22,'SST TB'!F:F)</f>
        <v/>
      </c>
      <c r="S22" s="11">
        <f>SUMIF('SST TB'!$R:$R,'SST P&amp;L'!$A22,'SST TB'!G:G)</f>
        <v/>
      </c>
      <c r="T22" s="11">
        <f>SUMIF('SST TB'!$R:$R,'SST P&amp;L'!$A22,'SST TB'!H:H)</f>
        <v/>
      </c>
      <c r="U22" s="11">
        <f>SUMIF('SST TB'!$R:$R,'SST P&amp;L'!$A22,'SST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26.99</v>
      </c>
      <c r="I23" s="64" t="n">
        <v>0</v>
      </c>
      <c r="J23" s="64" t="n">
        <v>64.36</v>
      </c>
      <c r="K23" s="64" t="n">
        <v>0</v>
      </c>
      <c r="L23" s="64" t="n">
        <v>0</v>
      </c>
      <c r="M23" s="64" t="n">
        <v>0</v>
      </c>
      <c r="N23" s="22">
        <f>SUM(B23:M23)</f>
        <v/>
      </c>
      <c r="O23" s="11">
        <f>SUMIF('SST TB'!$R:$R,'SST P&amp;L'!$A23,'SST TB'!C:C)</f>
        <v/>
      </c>
      <c r="P23" s="11">
        <f>SUMIF('SST TB'!$R:$R,'SST P&amp;L'!$A23,'SST TB'!D:D)</f>
        <v/>
      </c>
      <c r="Q23" s="11">
        <f>SUMIF('SST TB'!$R:$R,'SST P&amp;L'!$A23,'SST TB'!E:E)</f>
        <v/>
      </c>
      <c r="R23" s="11">
        <f>SUMIF('SST TB'!$R:$R,'SST P&amp;L'!$A23,'SST TB'!F:F)</f>
        <v/>
      </c>
      <c r="S23" s="11">
        <f>SUMIF('SST TB'!$R:$R,'SST P&amp;L'!$A23,'SST TB'!G:G)</f>
        <v/>
      </c>
      <c r="T23" s="11">
        <f>SUMIF('SST TB'!$R:$R,'SST P&amp;L'!$A23,'SST TB'!H:H)</f>
        <v/>
      </c>
      <c r="U23" s="11">
        <f>SUMIF('SST TB'!$R:$R,'SST P&amp;L'!$A23,'SST TB'!I:I)</f>
        <v/>
      </c>
      <c r="V23" s="51" t="n">
        <v>50</v>
      </c>
      <c r="W23" s="51" t="n">
        <v>50</v>
      </c>
      <c r="X23" s="51" t="n">
        <v>50</v>
      </c>
      <c r="Y23" s="51" t="n">
        <v>50</v>
      </c>
      <c r="Z23" s="51" t="n">
        <v>50</v>
      </c>
      <c r="AA23" s="22">
        <f>SUM(O23:U23)</f>
        <v/>
      </c>
      <c r="AB23" s="22">
        <f>SUM(O23:Z23)</f>
        <v/>
      </c>
      <c r="AC23" s="51" t="n">
        <v>50</v>
      </c>
      <c r="AD23" s="51" t="n">
        <v>50</v>
      </c>
      <c r="AE23" s="51" t="n">
        <v>50</v>
      </c>
      <c r="AF23" s="51" t="n">
        <v>50</v>
      </c>
      <c r="AG23" s="51" t="n">
        <v>50</v>
      </c>
      <c r="AH23" s="51" t="n">
        <v>50</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SUMIF('SST TB'!$R:$R,'SST P&amp;L'!$A24,'SST TB'!C:C)</f>
        <v/>
      </c>
      <c r="P24" s="11">
        <f>SUMIF('SST TB'!$R:$R,'SST P&amp;L'!$A24,'SST TB'!D:D)</f>
        <v/>
      </c>
      <c r="Q24" s="11">
        <f>SUMIF('SST TB'!$R:$R,'SST P&amp;L'!$A24,'SST TB'!E:E)</f>
        <v/>
      </c>
      <c r="R24" s="11">
        <f>SUMIF('SST TB'!$R:$R,'SST P&amp;L'!$A24,'SST TB'!F:F)</f>
        <v/>
      </c>
      <c r="S24" s="11">
        <f>SUMIF('SST TB'!$R:$R,'SST P&amp;L'!$A24,'SST TB'!G:G)</f>
        <v/>
      </c>
      <c r="T24" s="11">
        <f>SUMIF('SST TB'!$R:$R,'SST P&amp;L'!$A24,'SST TB'!H:H)</f>
        <v/>
      </c>
      <c r="U24" s="11">
        <f>SUMIF('SST TB'!$R:$R,'SST P&amp;L'!$A24,'SST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23799.23</v>
      </c>
      <c r="C25" s="65" t="n">
        <v>20606.08</v>
      </c>
      <c r="D25" s="65" t="n">
        <v>20653.85</v>
      </c>
      <c r="E25" s="65" t="n">
        <v>38381.55999999999</v>
      </c>
      <c r="F25" s="65" t="n">
        <v>23949.07</v>
      </c>
      <c r="G25" s="65" t="n">
        <v>23893.35</v>
      </c>
      <c r="H25" s="65" t="n">
        <v>23286.16</v>
      </c>
      <c r="I25" s="65" t="n">
        <v>17854.27</v>
      </c>
      <c r="J25" s="65" t="n">
        <v>15786.57</v>
      </c>
      <c r="K25" s="65" t="n">
        <v>24526.62</v>
      </c>
      <c r="L25" s="65" t="n">
        <v>26536.27</v>
      </c>
      <c r="M25" s="65" t="n">
        <v>28465.36</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1976.95</v>
      </c>
      <c r="C27" s="64" t="n">
        <v>1443.01</v>
      </c>
      <c r="D27" s="64" t="n">
        <v>1187.18</v>
      </c>
      <c r="E27" s="64" t="n">
        <v>1138.34</v>
      </c>
      <c r="F27" s="64" t="n">
        <v>584.17</v>
      </c>
      <c r="G27" s="64" t="n">
        <v>1127.49</v>
      </c>
      <c r="H27" s="64" t="n">
        <v>937.36</v>
      </c>
      <c r="I27" s="64" t="n">
        <v>1743.46</v>
      </c>
      <c r="J27" s="64" t="n">
        <v>1146.68</v>
      </c>
      <c r="K27" s="64" t="n">
        <v>1299.82</v>
      </c>
      <c r="L27" s="64" t="n">
        <v>1334.53</v>
      </c>
      <c r="M27" s="64" t="n">
        <v>968.6700000000001</v>
      </c>
      <c r="N27" s="22">
        <f>SUM(B27:M27)</f>
        <v/>
      </c>
      <c r="O27" s="11">
        <f>SUMIF('SST TB'!$R:$R,'SST P&amp;L'!$A27,'SST TB'!C:C)</f>
        <v/>
      </c>
      <c r="P27" s="11">
        <f>SUMIF('SST TB'!$R:$R,'SST P&amp;L'!$A27,'SST TB'!D:D)</f>
        <v/>
      </c>
      <c r="Q27" s="11">
        <f>SUMIF('SST TB'!$R:$R,'SST P&amp;L'!$A27,'SST TB'!E:E)</f>
        <v/>
      </c>
      <c r="R27" s="11">
        <f>SUMIF('SST TB'!$R:$R,'SST P&amp;L'!$A27,'SST TB'!F:F)</f>
        <v/>
      </c>
      <c r="S27" s="11">
        <f>SUMIF('SST TB'!$R:$R,'SST P&amp;L'!$A27,'SST TB'!G:G)</f>
        <v/>
      </c>
      <c r="T27" s="11">
        <f>SUMIF('SST TB'!$R:$R,'SST P&amp;L'!$A27,'SST TB'!H:H)</f>
        <v/>
      </c>
      <c r="U27" s="11">
        <f>SUMIF('SST TB'!$R:$R,'SST P&amp;L'!$A27,'SST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152.72</v>
      </c>
      <c r="C28" s="64" t="n">
        <v>57.08</v>
      </c>
      <c r="D28" s="64" t="n">
        <v>79.77</v>
      </c>
      <c r="E28" s="64" t="n">
        <v>114.39</v>
      </c>
      <c r="F28" s="64" t="n">
        <v>137.45</v>
      </c>
      <c r="G28" s="64" t="n">
        <v>30.35</v>
      </c>
      <c r="H28" s="64" t="n">
        <v>123.05</v>
      </c>
      <c r="I28" s="64" t="n">
        <v>2545.39</v>
      </c>
      <c r="J28" s="64" t="n">
        <v>573.58</v>
      </c>
      <c r="K28" s="64" t="n">
        <v>36.85</v>
      </c>
      <c r="L28" s="64" t="n">
        <v>46.98</v>
      </c>
      <c r="M28" s="64" t="n">
        <v>8</v>
      </c>
      <c r="N28" s="22">
        <f>SUM(B28:M28)</f>
        <v/>
      </c>
      <c r="O28" s="11">
        <f>SUMIF('SST TB'!$R:$R,'SST P&amp;L'!$A28,'SST TB'!C:C)</f>
        <v/>
      </c>
      <c r="P28" s="11">
        <f>SUMIF('SST TB'!$R:$R,'SST P&amp;L'!$A28,'SST TB'!D:D)</f>
        <v/>
      </c>
      <c r="Q28" s="11">
        <f>SUMIF('SST TB'!$R:$R,'SST P&amp;L'!$A28,'SST TB'!E:E)</f>
        <v/>
      </c>
      <c r="R28" s="11">
        <f>SUMIF('SST TB'!$R:$R,'SST P&amp;L'!$A28,'SST TB'!F:F)</f>
        <v/>
      </c>
      <c r="S28" s="11">
        <f>SUMIF('SST TB'!$R:$R,'SST P&amp;L'!$A28,'SST TB'!G:G)</f>
        <v/>
      </c>
      <c r="T28" s="11">
        <f>SUMIF('SST TB'!$R:$R,'SST P&amp;L'!$A28,'SST TB'!H:H)</f>
        <v/>
      </c>
      <c r="U28" s="11">
        <f>SUMIF('SST TB'!$R:$R,'SST P&amp;L'!$A28,'SST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34.35</v>
      </c>
      <c r="C29" s="64" t="n">
        <v>189.07</v>
      </c>
      <c r="D29" s="64" t="n">
        <v>0</v>
      </c>
      <c r="E29" s="64" t="n">
        <v>5.94</v>
      </c>
      <c r="F29" s="64" t="n">
        <v>0</v>
      </c>
      <c r="G29" s="64" t="n">
        <v>343.1</v>
      </c>
      <c r="H29" s="64" t="n">
        <v>16.74</v>
      </c>
      <c r="I29" s="64" t="n">
        <v>0</v>
      </c>
      <c r="J29" s="64" t="n">
        <v>60.31</v>
      </c>
      <c r="K29" s="64" t="n">
        <v>159.73</v>
      </c>
      <c r="L29" s="64" t="n">
        <v>225.08</v>
      </c>
      <c r="M29" s="64" t="n">
        <v>0</v>
      </c>
      <c r="N29" s="22">
        <f>SUM(B29:M29)</f>
        <v/>
      </c>
      <c r="O29" s="11">
        <f>SUMIF('SST TB'!$R:$R,'SST P&amp;L'!$A29,'SST TB'!C:C)</f>
        <v/>
      </c>
      <c r="P29" s="11">
        <f>SUMIF('SST TB'!$R:$R,'SST P&amp;L'!$A29,'SST TB'!D:D)</f>
        <v/>
      </c>
      <c r="Q29" s="11">
        <f>SUMIF('SST TB'!$R:$R,'SST P&amp;L'!$A29,'SST TB'!E:E)</f>
        <v/>
      </c>
      <c r="R29" s="11">
        <f>SUMIF('SST TB'!$R:$R,'SST P&amp;L'!$A29,'SST TB'!F:F)</f>
        <v/>
      </c>
      <c r="S29" s="11">
        <f>SUMIF('SST TB'!$R:$R,'SST P&amp;L'!$A29,'SST TB'!G:G)</f>
        <v/>
      </c>
      <c r="T29" s="11">
        <f>SUMIF('SST TB'!$R:$R,'SST P&amp;L'!$A29,'SST TB'!H:H)</f>
        <v/>
      </c>
      <c r="U29" s="11">
        <f>SUMIF('SST TB'!$R:$R,'SST P&amp;L'!$A29,'SST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72.27000000000001</v>
      </c>
      <c r="C30" s="64" t="n">
        <v>90.23999999999999</v>
      </c>
      <c r="D30" s="64" t="n">
        <v>3.95</v>
      </c>
      <c r="E30" s="64" t="n">
        <v>20.61</v>
      </c>
      <c r="F30" s="64" t="n">
        <v>6.64</v>
      </c>
      <c r="G30" s="64" t="n">
        <v>17.43</v>
      </c>
      <c r="H30" s="64" t="n">
        <v>25.88</v>
      </c>
      <c r="I30" s="64" t="n">
        <v>0</v>
      </c>
      <c r="J30" s="64" t="n">
        <v>0</v>
      </c>
      <c r="K30" s="64" t="n">
        <v>25.42</v>
      </c>
      <c r="L30" s="64" t="n">
        <v>28.11</v>
      </c>
      <c r="M30" s="64" t="n">
        <v>0</v>
      </c>
      <c r="N30" s="22">
        <f>SUM(B30:M30)</f>
        <v/>
      </c>
      <c r="O30" s="11">
        <f>SUMIF('SST TB'!$R:$R,'SST P&amp;L'!$A30,'SST TB'!C:C)</f>
        <v/>
      </c>
      <c r="P30" s="11">
        <f>SUMIF('SST TB'!$R:$R,'SST P&amp;L'!$A30,'SST TB'!D:D)</f>
        <v/>
      </c>
      <c r="Q30" s="11">
        <f>SUMIF('SST TB'!$R:$R,'SST P&amp;L'!$A30,'SST TB'!E:E)</f>
        <v/>
      </c>
      <c r="R30" s="11">
        <f>SUMIF('SST TB'!$R:$R,'SST P&amp;L'!$A30,'SST TB'!F:F)</f>
        <v/>
      </c>
      <c r="S30" s="11">
        <f>SUMIF('SST TB'!$R:$R,'SST P&amp;L'!$A30,'SST TB'!G:G)</f>
        <v/>
      </c>
      <c r="T30" s="11">
        <f>SUMIF('SST TB'!$R:$R,'SST P&amp;L'!$A30,'SST TB'!H:H)</f>
        <v/>
      </c>
      <c r="U30" s="11">
        <f>SUMIF('SST TB'!$R:$R,'SST P&amp;L'!$A30,'SST TB'!I:I)</f>
        <v/>
      </c>
      <c r="V30" s="51" t="n">
        <v>50</v>
      </c>
      <c r="W30" s="51" t="n">
        <v>50</v>
      </c>
      <c r="X30" s="51" t="n">
        <v>50</v>
      </c>
      <c r="Y30" s="51" t="n">
        <v>50</v>
      </c>
      <c r="Z30" s="51" t="n">
        <v>50</v>
      </c>
      <c r="AA30" s="22">
        <f>SUM(O30:U30)</f>
        <v/>
      </c>
      <c r="AB30" s="22">
        <f>SUM(O30:Z30)</f>
        <v/>
      </c>
      <c r="AC30" s="51" t="n">
        <v>50</v>
      </c>
      <c r="AD30" s="51" t="n">
        <v>50</v>
      </c>
      <c r="AE30" s="51" t="n">
        <v>50</v>
      </c>
      <c r="AF30" s="51" t="n">
        <v>50</v>
      </c>
      <c r="AG30" s="51" t="n">
        <v>50</v>
      </c>
      <c r="AH30" s="51" t="n">
        <v>50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61.07999999999999</v>
      </c>
      <c r="C31" s="64" t="n">
        <v>408.14</v>
      </c>
      <c r="D31" s="64" t="n">
        <v>0</v>
      </c>
      <c r="E31" s="64" t="n">
        <v>0</v>
      </c>
      <c r="F31" s="64" t="n">
        <v>0</v>
      </c>
      <c r="G31" s="64" t="n">
        <v>137.33</v>
      </c>
      <c r="H31" s="64" t="n">
        <v>0</v>
      </c>
      <c r="I31" s="64" t="n">
        <v>0</v>
      </c>
      <c r="J31" s="64" t="n">
        <v>15.49</v>
      </c>
      <c r="K31" s="64" t="n">
        <v>136.52</v>
      </c>
      <c r="L31" s="64" t="n">
        <v>87.22</v>
      </c>
      <c r="M31" s="64" t="n">
        <v>0</v>
      </c>
      <c r="N31" s="22">
        <f>SUM(B31:M31)</f>
        <v/>
      </c>
      <c r="O31" s="11">
        <f>SUMIF('SST TB'!$R:$R,'SST P&amp;L'!$A31,'SST TB'!C:C)</f>
        <v/>
      </c>
      <c r="P31" s="11">
        <f>SUMIF('SST TB'!$R:$R,'SST P&amp;L'!$A31,'SST TB'!D:D)</f>
        <v/>
      </c>
      <c r="Q31" s="11">
        <f>SUMIF('SST TB'!$R:$R,'SST P&amp;L'!$A31,'SST TB'!E:E)</f>
        <v/>
      </c>
      <c r="R31" s="11">
        <f>SUMIF('SST TB'!$R:$R,'SST P&amp;L'!$A31,'SST TB'!F:F)</f>
        <v/>
      </c>
      <c r="S31" s="11">
        <f>SUMIF('SST TB'!$R:$R,'SST P&amp;L'!$A31,'SST TB'!G:G)</f>
        <v/>
      </c>
      <c r="T31" s="11">
        <f>SUMIF('SST TB'!$R:$R,'SST P&amp;L'!$A31,'SST TB'!H:H)</f>
        <v/>
      </c>
      <c r="U31" s="11">
        <f>SUMIF('SST TB'!$R:$R,'SST P&amp;L'!$A31,'SST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153.95</v>
      </c>
      <c r="C32" s="64" t="n">
        <v>25.49</v>
      </c>
      <c r="D32" s="64" t="n">
        <v>76.11</v>
      </c>
      <c r="E32" s="64" t="n">
        <v>48.42</v>
      </c>
      <c r="F32" s="64" t="n">
        <v>528.41</v>
      </c>
      <c r="G32" s="64" t="n">
        <v>177.93</v>
      </c>
      <c r="H32" s="64" t="n">
        <v>177.59</v>
      </c>
      <c r="I32" s="64" t="n">
        <v>40.88</v>
      </c>
      <c r="J32" s="64" t="n">
        <v>118.28</v>
      </c>
      <c r="K32" s="64" t="n">
        <v>171.62</v>
      </c>
      <c r="L32" s="64" t="n">
        <v>380.9999999999999</v>
      </c>
      <c r="M32" s="64" t="n">
        <v>167.87</v>
      </c>
      <c r="N32" s="22">
        <f>SUM(B32:M32)</f>
        <v/>
      </c>
      <c r="O32" s="11">
        <f>SUMIF('SST TB'!$R:$R,'SST P&amp;L'!$A32,'SST TB'!C:C)</f>
        <v/>
      </c>
      <c r="P32" s="11">
        <f>SUMIF('SST TB'!$R:$R,'SST P&amp;L'!$A32,'SST TB'!D:D)</f>
        <v/>
      </c>
      <c r="Q32" s="11">
        <f>SUMIF('SST TB'!$R:$R,'SST P&amp;L'!$A32,'SST TB'!E:E)</f>
        <v/>
      </c>
      <c r="R32" s="11">
        <f>SUMIF('SST TB'!$R:$R,'SST P&amp;L'!$A32,'SST TB'!F:F)</f>
        <v/>
      </c>
      <c r="S32" s="11">
        <f>SUMIF('SST TB'!$R:$R,'SST P&amp;L'!$A32,'SST TB'!G:G)</f>
        <v/>
      </c>
      <c r="T32" s="11">
        <f>SUMIF('SST TB'!$R:$R,'SST P&amp;L'!$A32,'SST TB'!H:H)</f>
        <v/>
      </c>
      <c r="U32" s="11">
        <f>SUMIF('SST TB'!$R:$R,'SST P&amp;L'!$A32,'SST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SUMIF('SST TB'!$R:$R,'SST P&amp;L'!$A33,'SST TB'!C:C)</f>
        <v/>
      </c>
      <c r="P33" s="11">
        <f>SUMIF('SST TB'!$R:$R,'SST P&amp;L'!$A33,'SST TB'!D:D)</f>
        <v/>
      </c>
      <c r="Q33" s="11">
        <f>SUMIF('SST TB'!$R:$R,'SST P&amp;L'!$A33,'SST TB'!E:E)</f>
        <v/>
      </c>
      <c r="R33" s="11">
        <f>SUMIF('SST TB'!$R:$R,'SST P&amp;L'!$A33,'SST TB'!F:F)</f>
        <v/>
      </c>
      <c r="S33" s="11">
        <f>SUMIF('SST TB'!$R:$R,'SST P&amp;L'!$A33,'SST TB'!G:G)</f>
        <v/>
      </c>
      <c r="T33" s="11">
        <f>SUMIF('SST TB'!$R:$R,'SST P&amp;L'!$A33,'SST TB'!H:H)</f>
        <v/>
      </c>
      <c r="U33" s="11">
        <f>SUMIF('SST TB'!$R:$R,'SST P&amp;L'!$A33,'SST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2451.319999999999</v>
      </c>
      <c r="C34" s="65" t="n">
        <v>2213.03</v>
      </c>
      <c r="D34" s="65" t="n">
        <v>1347.01</v>
      </c>
      <c r="E34" s="65" t="n">
        <v>1327.7</v>
      </c>
      <c r="F34" s="65" t="n">
        <v>1256.67</v>
      </c>
      <c r="G34" s="65" t="n">
        <v>1833.63</v>
      </c>
      <c r="H34" s="65" t="n">
        <v>1280.62</v>
      </c>
      <c r="I34" s="65" t="n">
        <v>4329.73</v>
      </c>
      <c r="J34" s="65" t="n">
        <v>1914.34</v>
      </c>
      <c r="K34" s="65" t="n">
        <v>1829.96</v>
      </c>
      <c r="L34" s="65" t="n">
        <v>2102.92</v>
      </c>
      <c r="M34" s="65" t="n">
        <v>1144.54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SUMIF('SST TB'!$R:$R,'SST P&amp;L'!$A36,'SST TB'!C:C)</f>
        <v/>
      </c>
      <c r="P36" s="11">
        <f>SUMIF('SST TB'!$R:$R,'SST P&amp;L'!$A36,'SST TB'!D:D)</f>
        <v/>
      </c>
      <c r="Q36" s="11">
        <f>SUMIF('SST TB'!$R:$R,'SST P&amp;L'!$A36,'SST TB'!E:E)</f>
        <v/>
      </c>
      <c r="R36" s="11">
        <f>SUMIF('SST TB'!$R:$R,'SST P&amp;L'!$A36,'SST TB'!F:F)</f>
        <v/>
      </c>
      <c r="S36" s="11">
        <f>SUMIF('SST TB'!$R:$R,'SST P&amp;L'!$A36,'SST TB'!G:G)</f>
        <v/>
      </c>
      <c r="T36" s="11">
        <f>SUMIF('SST TB'!$R:$R,'SST P&amp;L'!$A36,'SST TB'!H:H)</f>
        <v/>
      </c>
      <c r="U36" s="11">
        <f>SUMIF('SST TB'!$R:$R,'SST P&amp;L'!$A36,'SST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1382.65</v>
      </c>
      <c r="C37" s="64" t="n">
        <v>1382.65</v>
      </c>
      <c r="D37" s="64" t="n">
        <v>1382.65</v>
      </c>
      <c r="E37" s="64" t="n">
        <v>1382.65</v>
      </c>
      <c r="F37" s="64" t="n">
        <v>1382.65</v>
      </c>
      <c r="G37" s="64" t="n">
        <v>1382.65</v>
      </c>
      <c r="H37" s="64" t="n">
        <v>1382.65</v>
      </c>
      <c r="I37" s="64" t="n">
        <v>1382.65</v>
      </c>
      <c r="J37" s="64" t="n">
        <v>1382.65</v>
      </c>
      <c r="K37" s="64" t="n">
        <v>1382.65</v>
      </c>
      <c r="L37" s="64" t="n">
        <v>1382.65</v>
      </c>
      <c r="M37" s="64" t="n">
        <v>1382.65</v>
      </c>
      <c r="N37" s="22">
        <f>SUM(B37:M37)</f>
        <v/>
      </c>
      <c r="O37" s="11">
        <f>SUMIF('SST TB'!$R:$R,'SST P&amp;L'!$A37,'SST TB'!C:C)</f>
        <v/>
      </c>
      <c r="P37" s="11">
        <f>SUMIF('SST TB'!$R:$R,'SST P&amp;L'!$A37,'SST TB'!D:D)</f>
        <v/>
      </c>
      <c r="Q37" s="11">
        <f>SUMIF('SST TB'!$R:$R,'SST P&amp;L'!$A37,'SST TB'!E:E)</f>
        <v/>
      </c>
      <c r="R37" s="11">
        <f>SUMIF('SST TB'!$R:$R,'SST P&amp;L'!$A37,'SST TB'!F:F)</f>
        <v/>
      </c>
      <c r="S37" s="11">
        <f>SUMIF('SST TB'!$R:$R,'SST P&amp;L'!$A37,'SST TB'!G:G)</f>
        <v/>
      </c>
      <c r="T37" s="11">
        <f>SUMIF('SST TB'!$R:$R,'SST P&amp;L'!$A37,'SST TB'!H:H)</f>
        <v/>
      </c>
      <c r="U37" s="11">
        <f>SUMIF('SST TB'!$R:$R,'SST P&amp;L'!$A37,'SST TB'!I:I)</f>
        <v/>
      </c>
      <c r="V37" s="51" t="n">
        <v>1500.96</v>
      </c>
      <c r="W37" s="51" t="n">
        <v>1500.96</v>
      </c>
      <c r="X37" s="51" t="n">
        <v>1500.96</v>
      </c>
      <c r="Y37" s="51" t="n">
        <v>1500.96</v>
      </c>
      <c r="Z37" s="51" t="n">
        <v>1500.96</v>
      </c>
      <c r="AA37" s="22">
        <f>SUM(O37:U37)</f>
        <v/>
      </c>
      <c r="AB37" s="22">
        <f>SUM(O37:Z37)</f>
        <v/>
      </c>
      <c r="AC37" s="51" t="n">
        <v>1500.96</v>
      </c>
      <c r="AD37" s="51" t="n">
        <v>1500.96</v>
      </c>
      <c r="AE37" s="51" t="n">
        <v>1500.96</v>
      </c>
      <c r="AF37" s="51" t="n">
        <v>1500.96</v>
      </c>
      <c r="AG37" s="51" t="n">
        <v>1500.96</v>
      </c>
      <c r="AH37" s="51" t="n">
        <v>1500.96</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1570.08</v>
      </c>
      <c r="C38" s="64" t="n">
        <v>515.15</v>
      </c>
      <c r="D38" s="64" t="n">
        <v>1396.8</v>
      </c>
      <c r="E38" s="64" t="n">
        <v>1226.21</v>
      </c>
      <c r="F38" s="64" t="n">
        <v>942.79</v>
      </c>
      <c r="G38" s="64" t="n">
        <v>1589.85</v>
      </c>
      <c r="H38" s="64" t="n">
        <v>881.61</v>
      </c>
      <c r="I38" s="64" t="n">
        <v>878.34</v>
      </c>
      <c r="J38" s="64" t="n">
        <v>-105.41</v>
      </c>
      <c r="K38" s="64" t="n">
        <v>934.6199999999999</v>
      </c>
      <c r="L38" s="64" t="n">
        <v>782.97</v>
      </c>
      <c r="M38" s="64" t="n">
        <v>1267.92</v>
      </c>
      <c r="N38" s="22">
        <f>SUM(B38:M38)</f>
        <v/>
      </c>
      <c r="O38" s="11">
        <f>SUMIF('SST TB'!$R:$R,'SST P&amp;L'!$A38,'SST TB'!C:C)</f>
        <v/>
      </c>
      <c r="P38" s="11">
        <f>SUMIF('SST TB'!$R:$R,'SST P&amp;L'!$A38,'SST TB'!D:D)</f>
        <v/>
      </c>
      <c r="Q38" s="11">
        <f>SUMIF('SST TB'!$R:$R,'SST P&amp;L'!$A38,'SST TB'!E:E)</f>
        <v/>
      </c>
      <c r="R38" s="11">
        <f>SUMIF('SST TB'!$R:$R,'SST P&amp;L'!$A38,'SST TB'!F:F)</f>
        <v/>
      </c>
      <c r="S38" s="11">
        <f>SUMIF('SST TB'!$R:$R,'SST P&amp;L'!$A38,'SST TB'!G:G)</f>
        <v/>
      </c>
      <c r="T38" s="11">
        <f>SUMIF('SST TB'!$R:$R,'SST P&amp;L'!$A38,'SST TB'!H:H)</f>
        <v/>
      </c>
      <c r="U38" s="11">
        <f>SUMIF('SST TB'!$R:$R,'SST P&amp;L'!$A38,'SST TB'!I:I)</f>
        <v/>
      </c>
      <c r="V38" s="51" t="n">
        <v>1038</v>
      </c>
      <c r="W38" s="51" t="n">
        <v>1038</v>
      </c>
      <c r="X38" s="51" t="n">
        <v>1038</v>
      </c>
      <c r="Y38" s="51" t="n">
        <v>1038</v>
      </c>
      <c r="Z38" s="51" t="n">
        <v>1038</v>
      </c>
      <c r="AA38" s="22">
        <f>SUM(O38:U38)</f>
        <v/>
      </c>
      <c r="AB38" s="22">
        <f>SUM(O38:Z38)</f>
        <v/>
      </c>
      <c r="AC38" s="51" t="n">
        <v>1038</v>
      </c>
      <c r="AD38" s="51" t="n">
        <v>1038</v>
      </c>
      <c r="AE38" s="51" t="n">
        <v>1038</v>
      </c>
      <c r="AF38" s="51" t="n">
        <v>1038</v>
      </c>
      <c r="AG38" s="51" t="n">
        <v>1038</v>
      </c>
      <c r="AH38" s="51" t="n">
        <v>1038</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383.82</v>
      </c>
      <c r="C39" s="64" t="n">
        <v>21.9</v>
      </c>
      <c r="D39" s="64" t="n">
        <v>102.21</v>
      </c>
      <c r="E39" s="64" t="n">
        <v>9.359999999999999</v>
      </c>
      <c r="F39" s="64" t="n">
        <v>220.56</v>
      </c>
      <c r="G39" s="64" t="n">
        <v>278.76</v>
      </c>
      <c r="H39" s="64" t="n">
        <v>0</v>
      </c>
      <c r="I39" s="64" t="n">
        <v>0</v>
      </c>
      <c r="J39" s="64" t="n">
        <v>107.67</v>
      </c>
      <c r="K39" s="64" t="n">
        <v>169.3</v>
      </c>
      <c r="L39" s="64" t="n">
        <v>179.1</v>
      </c>
      <c r="M39" s="64" t="n">
        <v>428.4</v>
      </c>
      <c r="N39" s="22">
        <f>SUM(B39:M39)</f>
        <v/>
      </c>
      <c r="O39" s="11">
        <f>SUMIF('SST TB'!$R:$R,'SST P&amp;L'!$A39,'SST TB'!C:C)</f>
        <v/>
      </c>
      <c r="P39" s="11">
        <f>SUMIF('SST TB'!$R:$R,'SST P&amp;L'!$A39,'SST TB'!D:D)</f>
        <v/>
      </c>
      <c r="Q39" s="11">
        <f>SUMIF('SST TB'!$R:$R,'SST P&amp;L'!$A39,'SST TB'!E:E)</f>
        <v/>
      </c>
      <c r="R39" s="11">
        <f>SUMIF('SST TB'!$R:$R,'SST P&amp;L'!$A39,'SST TB'!F:F)</f>
        <v/>
      </c>
      <c r="S39" s="11">
        <f>SUMIF('SST TB'!$R:$R,'SST P&amp;L'!$A39,'SST TB'!G:G)</f>
        <v/>
      </c>
      <c r="T39" s="11">
        <f>SUMIF('SST TB'!$R:$R,'SST P&amp;L'!$A39,'SST TB'!H:H)</f>
        <v/>
      </c>
      <c r="U39" s="11">
        <f>SUMIF('SST TB'!$R:$R,'SST P&amp;L'!$A39,'SST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310.57</v>
      </c>
      <c r="C40" s="64" t="n">
        <v>254.08</v>
      </c>
      <c r="D40" s="64" t="n">
        <v>248.65</v>
      </c>
      <c r="E40" s="64" t="n">
        <v>308.98</v>
      </c>
      <c r="F40" s="64" t="n">
        <v>101.99</v>
      </c>
      <c r="G40" s="64" t="n">
        <v>261.22</v>
      </c>
      <c r="H40" s="64" t="n">
        <v>245.36</v>
      </c>
      <c r="I40" s="64" t="n">
        <v>395.58</v>
      </c>
      <c r="J40" s="64" t="n">
        <v>143.96</v>
      </c>
      <c r="K40" s="64" t="n">
        <v>306.08</v>
      </c>
      <c r="L40" s="64" t="n">
        <v>192.07</v>
      </c>
      <c r="M40" s="64" t="n">
        <v>240.79</v>
      </c>
      <c r="N40" s="22">
        <f>SUM(B40:M40)</f>
        <v/>
      </c>
      <c r="O40" s="11">
        <f>SUMIF('SST TB'!$R:$R,'SST P&amp;L'!$A40,'SST TB'!C:C)</f>
        <v/>
      </c>
      <c r="P40" s="11">
        <f>SUMIF('SST TB'!$R:$R,'SST P&amp;L'!$A40,'SST TB'!D:D)</f>
        <v/>
      </c>
      <c r="Q40" s="11">
        <f>SUMIF('SST TB'!$R:$R,'SST P&amp;L'!$A40,'SST TB'!E:E)</f>
        <v/>
      </c>
      <c r="R40" s="11">
        <f>SUMIF('SST TB'!$R:$R,'SST P&amp;L'!$A40,'SST TB'!F:F)</f>
        <v/>
      </c>
      <c r="S40" s="11">
        <f>SUMIF('SST TB'!$R:$R,'SST P&amp;L'!$A40,'SST TB'!G:G)</f>
        <v/>
      </c>
      <c r="T40" s="11">
        <f>SUMIF('SST TB'!$R:$R,'SST P&amp;L'!$A40,'SST TB'!H:H)</f>
        <v/>
      </c>
      <c r="U40" s="11">
        <f>SUMIF('SST TB'!$R:$R,'SST P&amp;L'!$A40,'SST TB'!I:I)</f>
        <v/>
      </c>
      <c r="V40" s="51" t="n">
        <v>257</v>
      </c>
      <c r="W40" s="51" t="n">
        <v>257</v>
      </c>
      <c r="X40" s="51" t="n">
        <v>257</v>
      </c>
      <c r="Y40" s="51" t="n">
        <v>257</v>
      </c>
      <c r="Z40" s="51" t="n">
        <v>257</v>
      </c>
      <c r="AA40" s="22">
        <f>SUM(O40:U40)</f>
        <v/>
      </c>
      <c r="AB40" s="22">
        <f>SUM(O40:Z40)</f>
        <v/>
      </c>
      <c r="AC40" s="51" t="n">
        <v>257</v>
      </c>
      <c r="AD40" s="51" t="n">
        <v>257</v>
      </c>
      <c r="AE40" s="51" t="n">
        <v>257</v>
      </c>
      <c r="AF40" s="51" t="n">
        <v>257</v>
      </c>
      <c r="AG40" s="51" t="n">
        <v>257</v>
      </c>
      <c r="AH40" s="51" t="n">
        <v>257</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204</v>
      </c>
      <c r="C41" s="64" t="n">
        <v>247.44</v>
      </c>
      <c r="D41" s="64" t="n">
        <v>306.67</v>
      </c>
      <c r="E41" s="64" t="n">
        <v>213.65</v>
      </c>
      <c r="F41" s="64" t="n">
        <v>352.32</v>
      </c>
      <c r="G41" s="64" t="n">
        <v>369.11</v>
      </c>
      <c r="H41" s="64" t="n">
        <v>366.11</v>
      </c>
      <c r="I41" s="64" t="n">
        <v>323.55</v>
      </c>
      <c r="J41" s="64" t="n">
        <v>592.36</v>
      </c>
      <c r="K41" s="64" t="n">
        <v>323.56</v>
      </c>
      <c r="L41" s="64" t="n">
        <v>323.55</v>
      </c>
      <c r="M41" s="64" t="n">
        <v>477.7600000000001</v>
      </c>
      <c r="N41" s="22">
        <f>SUM(B41:M41)</f>
        <v/>
      </c>
      <c r="O41" s="11">
        <f>SUMIF('SST TB'!$R:$R,'SST P&amp;L'!$A41,'SST TB'!C:C)</f>
        <v/>
      </c>
      <c r="P41" s="11">
        <f>SUMIF('SST TB'!$R:$R,'SST P&amp;L'!$A41,'SST TB'!D:D)</f>
        <v/>
      </c>
      <c r="Q41" s="11">
        <f>SUMIF('SST TB'!$R:$R,'SST P&amp;L'!$A41,'SST TB'!E:E)</f>
        <v/>
      </c>
      <c r="R41" s="11">
        <f>SUMIF('SST TB'!$R:$R,'SST P&amp;L'!$A41,'SST TB'!F:F)</f>
        <v/>
      </c>
      <c r="S41" s="11">
        <f>SUMIF('SST TB'!$R:$R,'SST P&amp;L'!$A41,'SST TB'!G:G)</f>
        <v/>
      </c>
      <c r="T41" s="11">
        <f>SUMIF('SST TB'!$R:$R,'SST P&amp;L'!$A41,'SST TB'!H:H)</f>
        <v/>
      </c>
      <c r="U41" s="11">
        <f>SUMIF('SST TB'!$R:$R,'SST P&amp;L'!$A41,'SST TB'!I:I)</f>
        <v/>
      </c>
      <c r="V41" s="51" t="n">
        <v>330</v>
      </c>
      <c r="W41" s="51" t="n">
        <v>330</v>
      </c>
      <c r="X41" s="51" t="n">
        <v>330</v>
      </c>
      <c r="Y41" s="51" t="n">
        <v>330</v>
      </c>
      <c r="Z41" s="51" t="n">
        <v>330</v>
      </c>
      <c r="AA41" s="22">
        <f>SUM(O41:U41)</f>
        <v/>
      </c>
      <c r="AB41" s="22">
        <f>SUM(O41:Z41)</f>
        <v/>
      </c>
      <c r="AC41" s="51" t="n">
        <v>330</v>
      </c>
      <c r="AD41" s="51" t="n">
        <v>330</v>
      </c>
      <c r="AE41" s="51" t="n">
        <v>330</v>
      </c>
      <c r="AF41" s="51" t="n">
        <v>330</v>
      </c>
      <c r="AG41" s="51" t="n">
        <v>330</v>
      </c>
      <c r="AH41" s="51" t="n">
        <v>330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51.84</v>
      </c>
      <c r="C42" s="64" t="n">
        <v>71.55</v>
      </c>
      <c r="D42" s="64" t="n">
        <v>38.53</v>
      </c>
      <c r="E42" s="64" t="n">
        <v>53.47</v>
      </c>
      <c r="F42" s="64" t="n">
        <v>25.52</v>
      </c>
      <c r="G42" s="64" t="n">
        <v>21.61</v>
      </c>
      <c r="H42" s="64" t="n">
        <v>43.68</v>
      </c>
      <c r="I42" s="64" t="n">
        <v>41.65</v>
      </c>
      <c r="J42" s="64" t="n">
        <v>40.84</v>
      </c>
      <c r="K42" s="64" t="n">
        <v>31.14</v>
      </c>
      <c r="L42" s="64" t="n">
        <v>22.14</v>
      </c>
      <c r="M42" s="64" t="n">
        <v>46.7</v>
      </c>
      <c r="N42" s="22">
        <f>SUM(B42:M42)</f>
        <v/>
      </c>
      <c r="O42" s="11">
        <f>SUMIF('SST TB'!$R:$R,'SST P&amp;L'!$A42,'SST TB'!C:C)</f>
        <v/>
      </c>
      <c r="P42" s="11">
        <f>SUMIF('SST TB'!$R:$R,'SST P&amp;L'!$A42,'SST TB'!D:D)</f>
        <v/>
      </c>
      <c r="Q42" s="11">
        <f>SUMIF('SST TB'!$R:$R,'SST P&amp;L'!$A42,'SST TB'!E:E)</f>
        <v/>
      </c>
      <c r="R42" s="11">
        <f>SUMIF('SST TB'!$R:$R,'SST P&amp;L'!$A42,'SST TB'!F:F)</f>
        <v/>
      </c>
      <c r="S42" s="11">
        <f>SUMIF('SST TB'!$R:$R,'SST P&amp;L'!$A42,'SST TB'!G:G)</f>
        <v/>
      </c>
      <c r="T42" s="11">
        <f>SUMIF('SST TB'!$R:$R,'SST P&amp;L'!$A42,'SST TB'!H:H)</f>
        <v/>
      </c>
      <c r="U42" s="11">
        <f>SUMIF('SST TB'!$R:$R,'SST P&amp;L'!$A42,'SST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SUMIF('SST TB'!$R:$R,'SST P&amp;L'!$A43,'SST TB'!C:C)</f>
        <v/>
      </c>
      <c r="P43" s="11">
        <f>SUMIF('SST TB'!$R:$R,'SST P&amp;L'!$A43,'SST TB'!D:D)</f>
        <v/>
      </c>
      <c r="Q43" s="11">
        <f>SUMIF('SST TB'!$R:$R,'SST P&amp;L'!$A43,'SST TB'!E:E)</f>
        <v/>
      </c>
      <c r="R43" s="11">
        <f>SUMIF('SST TB'!$R:$R,'SST P&amp;L'!$A43,'SST TB'!F:F)</f>
        <v/>
      </c>
      <c r="S43" s="11">
        <f>SUMIF('SST TB'!$R:$R,'SST P&amp;L'!$A43,'SST TB'!G:G)</f>
        <v/>
      </c>
      <c r="T43" s="11">
        <f>SUMIF('SST TB'!$R:$R,'SST P&amp;L'!$A43,'SST TB'!H:H)</f>
        <v/>
      </c>
      <c r="U43" s="11">
        <f>SUMIF('SST TB'!$R:$R,'SST P&amp;L'!$A43,'SST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SUMIF('SST TB'!$R:$R,'SST P&amp;L'!$A44,'SST TB'!C:C)</f>
        <v/>
      </c>
      <c r="P44" s="11">
        <f>SUMIF('SST TB'!$R:$R,'SST P&amp;L'!$A44,'SST TB'!D:D)</f>
        <v/>
      </c>
      <c r="Q44" s="11">
        <f>SUMIF('SST TB'!$R:$R,'SST P&amp;L'!$A44,'SST TB'!E:E)</f>
        <v/>
      </c>
      <c r="R44" s="11">
        <f>SUMIF('SST TB'!$R:$R,'SST P&amp;L'!$A44,'SST TB'!F:F)</f>
        <v/>
      </c>
      <c r="S44" s="11">
        <f>SUMIF('SST TB'!$R:$R,'SST P&amp;L'!$A44,'SST TB'!G:G)</f>
        <v/>
      </c>
      <c r="T44" s="11">
        <f>SUMIF('SST TB'!$R:$R,'SST P&amp;L'!$A44,'SST TB'!H:H)</f>
        <v/>
      </c>
      <c r="U44" s="11">
        <f>SUMIF('SST TB'!$R:$R,'SST P&amp;L'!$A44,'SST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135.22</v>
      </c>
      <c r="E45" s="64" t="n">
        <v>0</v>
      </c>
      <c r="F45" s="64" t="n">
        <v>0</v>
      </c>
      <c r="G45" s="64" t="n">
        <v>45</v>
      </c>
      <c r="H45" s="64" t="n">
        <v>117.88</v>
      </c>
      <c r="I45" s="64" t="n">
        <v>45</v>
      </c>
      <c r="J45" s="64" t="n">
        <v>0</v>
      </c>
      <c r="K45" s="64" t="n">
        <v>0</v>
      </c>
      <c r="L45" s="64" t="n">
        <v>0</v>
      </c>
      <c r="M45" s="64" t="n">
        <v>0</v>
      </c>
      <c r="N45" s="22">
        <f>SUM(B45:M45)</f>
        <v/>
      </c>
      <c r="O45" s="11">
        <f>SUMIF('SST TB'!$R:$R,'SST P&amp;L'!$A45,'SST TB'!C:C)</f>
        <v/>
      </c>
      <c r="P45" s="11">
        <f>SUMIF('SST TB'!$R:$R,'SST P&amp;L'!$A45,'SST TB'!D:D)</f>
        <v/>
      </c>
      <c r="Q45" s="11">
        <f>SUMIF('SST TB'!$R:$R,'SST P&amp;L'!$A45,'SST TB'!E:E)</f>
        <v/>
      </c>
      <c r="R45" s="11">
        <f>SUMIF('SST TB'!$R:$R,'SST P&amp;L'!$A45,'SST TB'!F:F)</f>
        <v/>
      </c>
      <c r="S45" s="11">
        <f>SUMIF('SST TB'!$R:$R,'SST P&amp;L'!$A45,'SST TB'!G:G)</f>
        <v/>
      </c>
      <c r="T45" s="11">
        <f>SUMIF('SST TB'!$R:$R,'SST P&amp;L'!$A45,'SST TB'!H:H)</f>
        <v/>
      </c>
      <c r="U45" s="11">
        <f>SUMIF('SST TB'!$R:$R,'SST P&amp;L'!$A45,'SST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SUMIF('SST TB'!$R:$R,'SST P&amp;L'!$A46,'SST TB'!C:C)</f>
        <v/>
      </c>
      <c r="P46" s="11">
        <f>SUMIF('SST TB'!$R:$R,'SST P&amp;L'!$A46,'SST TB'!D:D)</f>
        <v/>
      </c>
      <c r="Q46" s="11">
        <f>SUMIF('SST TB'!$R:$R,'SST P&amp;L'!$A46,'SST TB'!E:E)</f>
        <v/>
      </c>
      <c r="R46" s="11">
        <f>SUMIF('SST TB'!$R:$R,'SST P&amp;L'!$A46,'SST TB'!F:F)</f>
        <v/>
      </c>
      <c r="S46" s="11">
        <f>SUMIF('SST TB'!$R:$R,'SST P&amp;L'!$A46,'SST TB'!G:G)</f>
        <v/>
      </c>
      <c r="T46" s="11">
        <f>SUMIF('SST TB'!$R:$R,'SST P&amp;L'!$A46,'SST TB'!H:H)</f>
        <v/>
      </c>
      <c r="U46" s="11">
        <f>SUMIF('SST TB'!$R:$R,'SST P&amp;L'!$A46,'SST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3902.96</v>
      </c>
      <c r="C47" s="65" t="n">
        <v>2492.77</v>
      </c>
      <c r="D47" s="65" t="n">
        <v>3610.73</v>
      </c>
      <c r="E47" s="65" t="n">
        <v>3194.32</v>
      </c>
      <c r="F47" s="65" t="n">
        <v>3025.83</v>
      </c>
      <c r="G47" s="65" t="n">
        <v>3948.200000000001</v>
      </c>
      <c r="H47" s="65" t="n">
        <v>3037.29</v>
      </c>
      <c r="I47" s="65" t="n">
        <v>3066.77</v>
      </c>
      <c r="J47" s="65" t="n">
        <v>2162.07</v>
      </c>
      <c r="K47" s="65" t="n">
        <v>3147.35</v>
      </c>
      <c r="L47" s="65" t="n">
        <v>2882.48</v>
      </c>
      <c r="M47" s="65" t="n">
        <v>3844.22</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30153.51</v>
      </c>
      <c r="C48" s="62" t="n">
        <v>25311.88</v>
      </c>
      <c r="D48" s="62" t="n">
        <v>25611.59</v>
      </c>
      <c r="E48" s="62" t="n">
        <v>42903.57999999999</v>
      </c>
      <c r="F48" s="62" t="n">
        <v>28231.57</v>
      </c>
      <c r="G48" s="62" t="n">
        <v>29675.18</v>
      </c>
      <c r="H48" s="62" t="n">
        <v>27604.07</v>
      </c>
      <c r="I48" s="62" t="n">
        <v>25250.77</v>
      </c>
      <c r="J48" s="62" t="n">
        <v>19862.98</v>
      </c>
      <c r="K48" s="62" t="n">
        <v>29503.93</v>
      </c>
      <c r="L48" s="62" t="n">
        <v>31521.67</v>
      </c>
      <c r="M48" s="62" t="n">
        <v>33454.12</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30964.44</v>
      </c>
      <c r="C50" s="18" t="n">
        <v>29972.41</v>
      </c>
      <c r="D50" s="18" t="n">
        <v>36620.25999999999</v>
      </c>
      <c r="E50" s="18" t="n">
        <v>20818.31000000001</v>
      </c>
      <c r="F50" s="18" t="n">
        <v>30102.84</v>
      </c>
      <c r="G50" s="18" t="n">
        <v>26391.71</v>
      </c>
      <c r="H50" s="18" t="n">
        <v>45691.59</v>
      </c>
      <c r="I50" s="18" t="n">
        <v>22876.30000000001</v>
      </c>
      <c r="J50" s="18" t="n">
        <v>27432.07</v>
      </c>
      <c r="K50" s="18" t="n">
        <v>19165.51000000001</v>
      </c>
      <c r="L50" s="18" t="n">
        <v>29540.50999999999</v>
      </c>
      <c r="M50" s="18" t="n">
        <v>36823.30999999999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SUMIF('SST TB'!$R:$R,'SST P&amp;L'!$A53,'SST TB'!C:C)</f>
        <v/>
      </c>
      <c r="P53" s="11">
        <f>SUMIF('SST TB'!$R:$R,'SST P&amp;L'!$A53,'SST TB'!D:D)</f>
        <v/>
      </c>
      <c r="Q53" s="11">
        <f>SUMIF('SST TB'!$R:$R,'SST P&amp;L'!$A53,'SST TB'!E:E)</f>
        <v/>
      </c>
      <c r="R53" s="11">
        <f>SUMIF('SST TB'!$R:$R,'SST P&amp;L'!$A53,'SST TB'!F:F)</f>
        <v/>
      </c>
      <c r="S53" s="11">
        <f>SUMIF('SST TB'!$R:$R,'SST P&amp;L'!$A53,'SST TB'!G:G)</f>
        <v/>
      </c>
      <c r="T53" s="11">
        <f>SUMIF('SST TB'!$R:$R,'SST P&amp;L'!$A53,'SST TB'!H:H)</f>
        <v/>
      </c>
      <c r="U53" s="11">
        <f>SUMIF('SST TB'!$R:$R,'SST P&amp;L'!$A53,'SST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SUMIF('SST TB'!$R:$R,'SST P&amp;L'!$A54,'SST TB'!C:C)</f>
        <v/>
      </c>
      <c r="P54" s="11">
        <f>SUMIF('SST TB'!$R:$R,'SST P&amp;L'!$A54,'SST TB'!D:D)</f>
        <v/>
      </c>
      <c r="Q54" s="11">
        <f>SUMIF('SST TB'!$R:$R,'SST P&amp;L'!$A54,'SST TB'!E:E)</f>
        <v/>
      </c>
      <c r="R54" s="11">
        <f>SUMIF('SST TB'!$R:$R,'SST P&amp;L'!$A54,'SST TB'!F:F)</f>
        <v/>
      </c>
      <c r="S54" s="11">
        <f>SUMIF('SST TB'!$R:$R,'SST P&amp;L'!$A54,'SST TB'!G:G)</f>
        <v/>
      </c>
      <c r="T54" s="11">
        <f>SUMIF('SST TB'!$R:$R,'SST P&amp;L'!$A54,'SST TB'!H:H)</f>
        <v/>
      </c>
      <c r="U54" s="11">
        <f>SUMIF('SST TB'!$R:$R,'SST P&amp;L'!$A54,'SST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SUMIF('SST TB'!$R:$R,'SST P&amp;L'!$A55,'SST TB'!C:C)</f>
        <v/>
      </c>
      <c r="P55" s="11">
        <f>SUMIF('SST TB'!$R:$R,'SST P&amp;L'!$A55,'SST TB'!D:D)</f>
        <v/>
      </c>
      <c r="Q55" s="11">
        <f>SUMIF('SST TB'!$R:$R,'SST P&amp;L'!$A55,'SST TB'!E:E)</f>
        <v/>
      </c>
      <c r="R55" s="11">
        <f>SUMIF('SST TB'!$R:$R,'SST P&amp;L'!$A55,'SST TB'!F:F)</f>
        <v/>
      </c>
      <c r="S55" s="11">
        <f>SUMIF('SST TB'!$R:$R,'SST P&amp;L'!$A55,'SST TB'!G:G)</f>
        <v/>
      </c>
      <c r="T55" s="11">
        <f>SUMIF('SST TB'!$R:$R,'SST P&amp;L'!$A55,'SST TB'!H:H)</f>
        <v/>
      </c>
      <c r="U55" s="11">
        <f>SUMIF('SST TB'!$R:$R,'SST P&amp;L'!$A55,'SST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SUMIF('SST TB'!$R:$R,'SST P&amp;L'!$A56,'SST TB'!C:C)</f>
        <v/>
      </c>
      <c r="P56" s="11">
        <f>SUMIF('SST TB'!$R:$R,'SST P&amp;L'!$A56,'SST TB'!D:D)</f>
        <v/>
      </c>
      <c r="Q56" s="11">
        <f>SUMIF('SST TB'!$R:$R,'SST P&amp;L'!$A56,'SST TB'!E:E)</f>
        <v/>
      </c>
      <c r="R56" s="11">
        <f>SUMIF('SST TB'!$R:$R,'SST P&amp;L'!$A56,'SST TB'!F:F)</f>
        <v/>
      </c>
      <c r="S56" s="11">
        <f>SUMIF('SST TB'!$R:$R,'SST P&amp;L'!$A56,'SST TB'!G:G)</f>
        <v/>
      </c>
      <c r="T56" s="11">
        <f>SUMIF('SST TB'!$R:$R,'SST P&amp;L'!$A56,'SST TB'!H:H)</f>
        <v/>
      </c>
      <c r="U56" s="11">
        <f>SUMIF('SST TB'!$R:$R,'SST P&amp;L'!$A56,'SST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243.93</v>
      </c>
      <c r="N57" s="22">
        <f>SUM(B57:M57)</f>
        <v/>
      </c>
      <c r="O57" s="11">
        <f>SUMIF('SST TB'!$R:$R,'SST P&amp;L'!$A57,'SST TB'!C:C)</f>
        <v/>
      </c>
      <c r="P57" s="11">
        <f>SUMIF('SST TB'!$R:$R,'SST P&amp;L'!$A57,'SST TB'!D:D)</f>
        <v/>
      </c>
      <c r="Q57" s="11">
        <f>SUMIF('SST TB'!$R:$R,'SST P&amp;L'!$A57,'SST TB'!E:E)</f>
        <v/>
      </c>
      <c r="R57" s="11">
        <f>SUMIF('SST TB'!$R:$R,'SST P&amp;L'!$A57,'SST TB'!F:F)</f>
        <v/>
      </c>
      <c r="S57" s="11">
        <f>SUMIF('SST TB'!$R:$R,'SST P&amp;L'!$A57,'SST TB'!G:G)</f>
        <v/>
      </c>
      <c r="T57" s="11">
        <f>SUMIF('SST TB'!$R:$R,'SST P&amp;L'!$A57,'SST TB'!H:H)</f>
        <v/>
      </c>
      <c r="U57" s="11">
        <f>SUMIF('SST TB'!$R:$R,'SST P&amp;L'!$A57,'SST TB'!I:I)</f>
        <v/>
      </c>
      <c r="V57" s="51" t="n"/>
      <c r="W57" s="51" t="n"/>
      <c r="X57" s="51" t="n"/>
      <c r="Y57" s="51" t="n"/>
      <c r="Z57" s="51">
        <f>30*12</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SUMIF('SST TB'!$R:$R,'SST P&amp;L'!$A58,'SST TB'!C:C)</f>
        <v/>
      </c>
      <c r="P58" s="11">
        <f>SUMIF('SST TB'!$R:$R,'SST P&amp;L'!$A58,'SST TB'!D:D)</f>
        <v/>
      </c>
      <c r="Q58" s="11">
        <f>SUMIF('SST TB'!$R:$R,'SST P&amp;L'!$A58,'SST TB'!E:E)</f>
        <v/>
      </c>
      <c r="R58" s="11">
        <f>SUMIF('SST TB'!$R:$R,'SST P&amp;L'!$A58,'SST TB'!F:F)</f>
        <v/>
      </c>
      <c r="S58" s="11">
        <f>SUMIF('SST TB'!$R:$R,'SST P&amp;L'!$A58,'SST TB'!G:G)</f>
        <v/>
      </c>
      <c r="T58" s="11">
        <f>SUMIF('SST TB'!$R:$R,'SST P&amp;L'!$A58,'SST TB'!H:H)</f>
        <v/>
      </c>
      <c r="U58" s="11">
        <f>SUMIF('SST TB'!$R:$R,'SST P&amp;L'!$A58,'SST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SUMIF('SST TB'!$R:$R,'SST P&amp;L'!$A59,'SST TB'!C:C)</f>
        <v/>
      </c>
      <c r="P59" s="11">
        <f>SUMIF('SST TB'!$R:$R,'SST P&amp;L'!$A59,'SST TB'!D:D)</f>
        <v/>
      </c>
      <c r="Q59" s="11">
        <f>SUMIF('SST TB'!$R:$R,'SST P&amp;L'!$A59,'SST TB'!E:E)</f>
        <v/>
      </c>
      <c r="R59" s="11">
        <f>SUMIF('SST TB'!$R:$R,'SST P&amp;L'!$A59,'SST TB'!F:F)</f>
        <v/>
      </c>
      <c r="S59" s="11">
        <f>SUMIF('SST TB'!$R:$R,'SST P&amp;L'!$A59,'SST TB'!G:G)</f>
        <v/>
      </c>
      <c r="T59" s="11">
        <f>SUMIF('SST TB'!$R:$R,'SST P&amp;L'!$A59,'SST TB'!H:H)</f>
        <v/>
      </c>
      <c r="U59" s="11">
        <f>SUMIF('SST TB'!$R:$R,'SST P&amp;L'!$A59,'SST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6.6</v>
      </c>
      <c r="C60" s="64" t="n">
        <v>7.8</v>
      </c>
      <c r="D60" s="64" t="n">
        <v>7.8</v>
      </c>
      <c r="E60" s="64" t="n">
        <v>7.800000000000001</v>
      </c>
      <c r="F60" s="64" t="n">
        <v>10.2</v>
      </c>
      <c r="G60" s="64" t="n">
        <v>8.4</v>
      </c>
      <c r="H60" s="64" t="n">
        <v>7.8</v>
      </c>
      <c r="I60" s="64" t="n">
        <v>7.2</v>
      </c>
      <c r="J60" s="64" t="n">
        <v>7.8</v>
      </c>
      <c r="K60" s="64" t="n">
        <v>74.80000000000001</v>
      </c>
      <c r="L60" s="64" t="n">
        <v>6</v>
      </c>
      <c r="M60" s="64" t="n">
        <v>6.6</v>
      </c>
      <c r="N60" s="22">
        <f>SUM(B60:M60)</f>
        <v/>
      </c>
      <c r="O60" s="11">
        <f>SUMIF('SST TB'!$R:$R,'SST P&amp;L'!$A60,'SST TB'!C:C)</f>
        <v/>
      </c>
      <c r="P60" s="11">
        <f>SUMIF('SST TB'!$R:$R,'SST P&amp;L'!$A60,'SST TB'!D:D)</f>
        <v/>
      </c>
      <c r="Q60" s="11">
        <f>SUMIF('SST TB'!$R:$R,'SST P&amp;L'!$A60,'SST TB'!E:E)</f>
        <v/>
      </c>
      <c r="R60" s="11">
        <f>SUMIF('SST TB'!$R:$R,'SST P&amp;L'!$A60,'SST TB'!F:F)</f>
        <v/>
      </c>
      <c r="S60" s="11">
        <f>SUMIF('SST TB'!$R:$R,'SST P&amp;L'!$A60,'SST TB'!G:G)</f>
        <v/>
      </c>
      <c r="T60" s="11">
        <f>SUMIF('SST TB'!$R:$R,'SST P&amp;L'!$A60,'SST TB'!H:H)</f>
        <v/>
      </c>
      <c r="U60" s="11">
        <f>SUMIF('SST TB'!$R:$R,'SST P&amp;L'!$A60,'SST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3.6</v>
      </c>
      <c r="G61" s="64" t="n">
        <v>46.78</v>
      </c>
      <c r="H61" s="64" t="n">
        <v>0</v>
      </c>
      <c r="I61" s="64" t="n">
        <v>0</v>
      </c>
      <c r="J61" s="64" t="n">
        <v>0</v>
      </c>
      <c r="K61" s="64" t="n">
        <v>13.65</v>
      </c>
      <c r="L61" s="64" t="n">
        <v>0</v>
      </c>
      <c r="M61" s="64" t="n">
        <v>33.4</v>
      </c>
      <c r="N61" s="22">
        <f>SUM(B61:M61)</f>
        <v/>
      </c>
      <c r="O61" s="11">
        <f>SUMIF('SST TB'!$R:$R,'SST P&amp;L'!$A61,'SST TB'!C:C)</f>
        <v/>
      </c>
      <c r="P61" s="11">
        <f>SUMIF('SST TB'!$R:$R,'SST P&amp;L'!$A61,'SST TB'!D:D)</f>
        <v/>
      </c>
      <c r="Q61" s="11">
        <f>SUMIF('SST TB'!$R:$R,'SST P&amp;L'!$A61,'SST TB'!E:E)</f>
        <v/>
      </c>
      <c r="R61" s="11">
        <f>SUMIF('SST TB'!$R:$R,'SST P&amp;L'!$A61,'SST TB'!F:F)</f>
        <v/>
      </c>
      <c r="S61" s="11">
        <f>SUMIF('SST TB'!$R:$R,'SST P&amp;L'!$A61,'SST TB'!G:G)</f>
        <v/>
      </c>
      <c r="T61" s="11">
        <f>SUMIF('SST TB'!$R:$R,'SST P&amp;L'!$A61,'SST TB'!H:H)</f>
        <v/>
      </c>
      <c r="U61" s="11">
        <f>SUMIF('SST TB'!$R:$R,'SST P&amp;L'!$A61,'SST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140</v>
      </c>
      <c r="D62" s="64" t="n">
        <v>180</v>
      </c>
      <c r="E62" s="64" t="n">
        <v>289.5</v>
      </c>
      <c r="F62" s="64" t="n">
        <v>409.5</v>
      </c>
      <c r="G62" s="64" t="n">
        <v>105</v>
      </c>
      <c r="H62" s="64" t="n">
        <v>40</v>
      </c>
      <c r="I62" s="64" t="n">
        <v>157</v>
      </c>
      <c r="J62" s="64" t="n">
        <v>340</v>
      </c>
      <c r="K62" s="64" t="n">
        <v>0</v>
      </c>
      <c r="L62" s="64" t="n">
        <v>40</v>
      </c>
      <c r="M62" s="64" t="n">
        <v>0</v>
      </c>
      <c r="N62" s="22">
        <f>SUM(B62:M62)</f>
        <v/>
      </c>
      <c r="O62" s="11">
        <f>SUMIF('SST TB'!$R:$R,'SST P&amp;L'!$A62,'SST TB'!C:C)</f>
        <v/>
      </c>
      <c r="P62" s="11">
        <f>SUMIF('SST TB'!$R:$R,'SST P&amp;L'!$A62,'SST TB'!D:D)</f>
        <v/>
      </c>
      <c r="Q62" s="11">
        <f>SUMIF('SST TB'!$R:$R,'SST P&amp;L'!$A62,'SST TB'!E:E)</f>
        <v/>
      </c>
      <c r="R62" s="11">
        <f>SUMIF('SST TB'!$R:$R,'SST P&amp;L'!$A62,'SST TB'!F:F)</f>
        <v/>
      </c>
      <c r="S62" s="11">
        <f>SUMIF('SST TB'!$R:$R,'SST P&amp;L'!$A62,'SST TB'!G:G)</f>
        <v/>
      </c>
      <c r="T62" s="11">
        <f>SUMIF('SST TB'!$R:$R,'SST P&amp;L'!$A62,'SST TB'!H:H)</f>
        <v/>
      </c>
      <c r="U62" s="11">
        <f>SUMIF('SST TB'!$R:$R,'SST P&amp;L'!$A62,'SST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SUMIF('SST TB'!$R:$R,'SST P&amp;L'!$A63,'SST TB'!C:C)</f>
        <v/>
      </c>
      <c r="P63" s="11">
        <f>SUMIF('SST TB'!$R:$R,'SST P&amp;L'!$A63,'SST TB'!D:D)</f>
        <v/>
      </c>
      <c r="Q63" s="11">
        <f>SUMIF('SST TB'!$R:$R,'SST P&amp;L'!$A63,'SST TB'!E:E)</f>
        <v/>
      </c>
      <c r="R63" s="11">
        <f>SUMIF('SST TB'!$R:$R,'SST P&amp;L'!$A63,'SST TB'!F:F)</f>
        <v/>
      </c>
      <c r="S63" s="11">
        <f>SUMIF('SST TB'!$R:$R,'SST P&amp;L'!$A63,'SST TB'!G:G)</f>
        <v/>
      </c>
      <c r="T63" s="11">
        <f>SUMIF('SST TB'!$R:$R,'SST P&amp;L'!$A63,'SST TB'!H:H)</f>
        <v/>
      </c>
      <c r="U63" s="11">
        <f>SUMIF('SST TB'!$R:$R,'SST P&amp;L'!$A63,'SST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SUMIF('SST TB'!$R:$R,'SST P&amp;L'!$A64,'SST TB'!C:C)</f>
        <v/>
      </c>
      <c r="P64" s="11">
        <f>SUMIF('SST TB'!$R:$R,'SST P&amp;L'!$A64,'SST TB'!D:D)</f>
        <v/>
      </c>
      <c r="Q64" s="11">
        <f>SUMIF('SST TB'!$R:$R,'SST P&amp;L'!$A64,'SST TB'!E:E)</f>
        <v/>
      </c>
      <c r="R64" s="11">
        <f>SUMIF('SST TB'!$R:$R,'SST P&amp;L'!$A64,'SST TB'!F:F)</f>
        <v/>
      </c>
      <c r="S64" s="11">
        <f>SUMIF('SST TB'!$R:$R,'SST P&amp;L'!$A64,'SST TB'!G:G)</f>
        <v/>
      </c>
      <c r="T64" s="11">
        <f>SUMIF('SST TB'!$R:$R,'SST P&amp;L'!$A64,'SST TB'!H:H)</f>
        <v/>
      </c>
      <c r="U64" s="11">
        <f>SUMIF('SST TB'!$R:$R,'SST P&amp;L'!$A64,'SST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SUMIF('SST TB'!$R:$R,'SST P&amp;L'!$A65,'SST TB'!C:C)</f>
        <v/>
      </c>
      <c r="P65" s="11">
        <f>SUMIF('SST TB'!$R:$R,'SST P&amp;L'!$A65,'SST TB'!D:D)</f>
        <v/>
      </c>
      <c r="Q65" s="11">
        <f>SUMIF('SST TB'!$R:$R,'SST P&amp;L'!$A65,'SST TB'!E:E)</f>
        <v/>
      </c>
      <c r="R65" s="11">
        <f>SUMIF('SST TB'!$R:$R,'SST P&amp;L'!$A65,'SST TB'!F:F)</f>
        <v/>
      </c>
      <c r="S65" s="11">
        <f>SUMIF('SST TB'!$R:$R,'SST P&amp;L'!$A65,'SST TB'!G:G)</f>
        <v/>
      </c>
      <c r="T65" s="11">
        <f>SUMIF('SST TB'!$R:$R,'SST P&amp;L'!$A65,'SST TB'!H:H)</f>
        <v/>
      </c>
      <c r="U65" s="11">
        <f>SUMIF('SST TB'!$R:$R,'SST P&amp;L'!$A65,'SST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SUMIF('SST TB'!$R:$R,'SST P&amp;L'!$A66,'SST TB'!C:C)</f>
        <v/>
      </c>
      <c r="P66" s="11">
        <f>SUMIF('SST TB'!$R:$R,'SST P&amp;L'!$A66,'SST TB'!D:D)</f>
        <v/>
      </c>
      <c r="Q66" s="11">
        <f>SUMIF('SST TB'!$R:$R,'SST P&amp;L'!$A66,'SST TB'!E:E)</f>
        <v/>
      </c>
      <c r="R66" s="11">
        <f>SUMIF('SST TB'!$R:$R,'SST P&amp;L'!$A66,'SST TB'!F:F)</f>
        <v/>
      </c>
      <c r="S66" s="11">
        <f>SUMIF('SST TB'!$R:$R,'SST P&amp;L'!$A66,'SST TB'!G:G)</f>
        <v/>
      </c>
      <c r="T66" s="11">
        <f>SUMIF('SST TB'!$R:$R,'SST P&amp;L'!$A66,'SST TB'!H:H)</f>
        <v/>
      </c>
      <c r="U66" s="11">
        <f>SUMIF('SST TB'!$R:$R,'SST P&amp;L'!$A66,'SST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220</v>
      </c>
      <c r="G67" s="64" t="n">
        <v>0</v>
      </c>
      <c r="H67" s="64" t="n">
        <v>0</v>
      </c>
      <c r="I67" s="64" t="n">
        <v>0</v>
      </c>
      <c r="J67" s="64" t="n">
        <v>0</v>
      </c>
      <c r="K67" s="64" t="n">
        <v>0</v>
      </c>
      <c r="L67" s="64" t="n">
        <v>0</v>
      </c>
      <c r="M67" s="64" t="n">
        <v>0</v>
      </c>
      <c r="N67" s="22">
        <f>SUM(B67:M67)</f>
        <v/>
      </c>
      <c r="O67" s="11">
        <f>SUMIF('SST TB'!$R:$R,'SST P&amp;L'!$A67,'SST TB'!C:C)</f>
        <v/>
      </c>
      <c r="P67" s="11">
        <f>SUMIF('SST TB'!$R:$R,'SST P&amp;L'!$A67,'SST TB'!D:D)</f>
        <v/>
      </c>
      <c r="Q67" s="11">
        <f>SUMIF('SST TB'!$R:$R,'SST P&amp;L'!$A67,'SST TB'!E:E)</f>
        <v/>
      </c>
      <c r="R67" s="11">
        <f>SUMIF('SST TB'!$R:$R,'SST P&amp;L'!$A67,'SST TB'!F:F)</f>
        <v/>
      </c>
      <c r="S67" s="11">
        <f>SUMIF('SST TB'!$R:$R,'SST P&amp;L'!$A67,'SST TB'!G:G)</f>
        <v/>
      </c>
      <c r="T67" s="11">
        <f>SUMIF('SST TB'!$R:$R,'SST P&amp;L'!$A67,'SST TB'!H:H)</f>
        <v/>
      </c>
      <c r="U67" s="11">
        <f>SUMIF('SST TB'!$R:$R,'SST P&amp;L'!$A67,'SST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SUMIF('SST TB'!$R:$R,'SST P&amp;L'!$A68,'SST TB'!C:C)</f>
        <v/>
      </c>
      <c r="P68" s="11">
        <f>SUMIF('SST TB'!$R:$R,'SST P&amp;L'!$A68,'SST TB'!D:D)</f>
        <v/>
      </c>
      <c r="Q68" s="11">
        <f>SUMIF('SST TB'!$R:$R,'SST P&amp;L'!$A68,'SST TB'!E:E)</f>
        <v/>
      </c>
      <c r="R68" s="11">
        <f>SUMIF('SST TB'!$R:$R,'SST P&amp;L'!$A68,'SST TB'!F:F)</f>
        <v/>
      </c>
      <c r="S68" s="11">
        <f>SUMIF('SST TB'!$R:$R,'SST P&amp;L'!$A68,'SST TB'!G:G)</f>
        <v/>
      </c>
      <c r="T68" s="11">
        <f>SUMIF('SST TB'!$R:$R,'SST P&amp;L'!$A68,'SST TB'!H:H)</f>
        <v/>
      </c>
      <c r="U68" s="11">
        <f>SUMIF('SST TB'!$R:$R,'SST P&amp;L'!$A68,'SST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207.98</v>
      </c>
      <c r="C69" s="65" t="n">
        <v>349.18</v>
      </c>
      <c r="D69" s="65" t="n">
        <v>389.18</v>
      </c>
      <c r="E69" s="65" t="n">
        <v>498.68</v>
      </c>
      <c r="F69" s="65" t="n">
        <v>844.6799999999999</v>
      </c>
      <c r="G69" s="65" t="n">
        <v>361.56</v>
      </c>
      <c r="H69" s="65" t="n">
        <v>249.18</v>
      </c>
      <c r="I69" s="65" t="n">
        <v>365.58</v>
      </c>
      <c r="J69" s="65" t="n">
        <v>549.1800000000001</v>
      </c>
      <c r="K69" s="65" t="n">
        <v>303.25</v>
      </c>
      <c r="L69" s="65" t="n">
        <v>260.8</v>
      </c>
      <c r="M69" s="65" t="n">
        <v>498.73</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30756.46</v>
      </c>
      <c r="C70" s="18" t="n">
        <v>29623.23</v>
      </c>
      <c r="D70" s="18" t="n">
        <v>36231.07999999999</v>
      </c>
      <c r="E70" s="18" t="n">
        <v>20319.63000000001</v>
      </c>
      <c r="F70" s="18" t="n">
        <v>29258.16</v>
      </c>
      <c r="G70" s="18" t="n">
        <v>26030.14999999999</v>
      </c>
      <c r="H70" s="18" t="n">
        <v>45442.41</v>
      </c>
      <c r="I70" s="18" t="n">
        <v>22510.72</v>
      </c>
      <c r="J70" s="18" t="n">
        <v>26882.89</v>
      </c>
      <c r="K70" s="18" t="n">
        <v>18862.26000000001</v>
      </c>
      <c r="L70" s="18" t="n">
        <v>29279.70999999999</v>
      </c>
      <c r="M70" s="18" t="n">
        <v>36324.57999999999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B72" s="61" t="n"/>
      <c r="C72" s="61" t="n"/>
      <c r="D72" s="61" t="n"/>
      <c r="E72" s="61" t="n"/>
      <c r="F72" s="61" t="n"/>
      <c r="G72" s="61" t="n"/>
      <c r="H72" s="61" t="n"/>
      <c r="I72" s="61" t="n"/>
      <c r="J72" s="61" t="n"/>
      <c r="K72" s="61" t="n"/>
      <c r="L72" s="61" t="n"/>
      <c r="M72" s="61" t="n"/>
      <c r="AA72" s="4">
        <f>SUM(O72:T72)</f>
        <v/>
      </c>
      <c r="AB72" s="35" t="n"/>
    </row>
    <row r="73">
      <c r="A73" s="4" t="inlineStr">
        <is>
          <t>Memo</t>
        </is>
      </c>
      <c r="AA73" s="4">
        <f>SUM(O73:T73)</f>
        <v/>
      </c>
      <c r="AB73" s="35" t="n"/>
      <c r="AJ73" s="332" t="inlineStr">
        <is>
          <t>Model assumptions 2027:</t>
        </is>
      </c>
    </row>
    <row r="74">
      <c r="A74" s="4" t="inlineStr">
        <is>
          <t>Direct - Sales</t>
        </is>
      </c>
      <c r="B74" s="4" t="n">
        <v>61117.95</v>
      </c>
      <c r="C74" s="4" t="n">
        <v>55284.29</v>
      </c>
      <c r="D74" s="4" t="n">
        <v>62231.85</v>
      </c>
      <c r="E74" s="4" t="n">
        <v>63721.89</v>
      </c>
      <c r="F74" s="4" t="n">
        <v>58334.41</v>
      </c>
      <c r="G74" s="4" t="n">
        <v>56066.89</v>
      </c>
      <c r="H74" s="4" t="n">
        <v>73295.66</v>
      </c>
      <c r="I74" s="4" t="n">
        <v>48127.07000000001</v>
      </c>
      <c r="J74" s="4" t="n">
        <v>47295.05</v>
      </c>
      <c r="K74" s="4" t="n">
        <v>48669.44</v>
      </c>
      <c r="L74" s="4" t="n">
        <v>61062.17999999999</v>
      </c>
      <c r="O74" s="4">
        <f>-SUMIF('SST TB'!$T:$T,'SST P&amp;L'!$A74,'SST TB'!C:C)</f>
        <v/>
      </c>
      <c r="P74" s="4">
        <f>-SUMIF('SST TB'!$T:$T,'SST P&amp;L'!$A74,'SST TB'!D:D)</f>
        <v/>
      </c>
      <c r="Q74" s="4">
        <f>-SUMIF('SST TB'!$T:$T,'SST P&amp;L'!$A74,'SST TB'!E:E)</f>
        <v/>
      </c>
      <c r="R74" s="4">
        <f>-SUMIF('SST TB'!$T:$T,'SST P&amp;L'!$A74,'SST TB'!F:F)</f>
        <v/>
      </c>
      <c r="S74" s="4">
        <f>-SUMIF('SST TB'!$T:$T,'SST P&amp;L'!$A74,'SST TB'!G:G)</f>
        <v/>
      </c>
      <c r="T74" s="4">
        <f>-SUMIF('SST TB'!$T:$T,'SST P&amp;L'!$A74,'SST TB'!H:H)</f>
        <v/>
      </c>
      <c r="U74" s="4">
        <f>-SUMIF('SST TB'!$T:$T,'SST P&amp;L'!$A74,'SST TB'!I:I)</f>
        <v/>
      </c>
      <c r="V74" s="4">
        <f>-SUMIF('SST TB'!$T:$T,'SST P&amp;L'!$A74,'SST TB'!J:J)</f>
        <v/>
      </c>
      <c r="W74" s="4">
        <f>-SUMIF('SST TB'!$T:$T,'SST P&amp;L'!$A74,'SST TB'!K:K)</f>
        <v/>
      </c>
      <c r="X74" s="4">
        <f>-SUMIF('SST TB'!$T:$T,'SST P&amp;L'!$A74,'SST TB'!L:L)</f>
        <v/>
      </c>
      <c r="Y74" s="4">
        <f>-SUMIF('SST TB'!$T:$T,'SST P&amp;L'!$A74,'SST TB'!M:M)</f>
        <v/>
      </c>
      <c r="Z74" s="4">
        <f>-SUMIF('SST TB'!$T:$T,'SST P&amp;L'!$A74,'SST TB'!N:N)</f>
        <v/>
      </c>
      <c r="AA74" s="4">
        <f>SUM(O74:T74)</f>
        <v/>
      </c>
      <c r="AJ74" t="inlineStr">
        <is>
          <t>Salary Uplift</t>
        </is>
      </c>
      <c r="AL74" s="446" t="n">
        <v>0.05</v>
      </c>
      <c r="AM74" s="331">
        <f>1+AL74</f>
        <v/>
      </c>
    </row>
    <row r="75">
      <c r="A75" s="14" t="inlineStr">
        <is>
          <t>Direct - Staff Cost</t>
        </is>
      </c>
      <c r="B75" s="61" t="n">
        <v>-23799.23</v>
      </c>
      <c r="C75" s="61" t="n">
        <v>-20606.08</v>
      </c>
      <c r="D75" s="61" t="n">
        <v>-20653.85</v>
      </c>
      <c r="E75" s="61" t="n">
        <v>-38381.55999999999</v>
      </c>
      <c r="F75" s="61" t="n">
        <v>-23949.07</v>
      </c>
      <c r="G75" s="61" t="n">
        <v>-23893.35</v>
      </c>
      <c r="H75" s="61" t="n">
        <v>-23286.16</v>
      </c>
      <c r="I75" s="61" t="n">
        <v>-17854.27</v>
      </c>
      <c r="J75" s="61" t="n">
        <v>-15786.57</v>
      </c>
      <c r="K75" s="61" t="n">
        <v>-24526.62</v>
      </c>
      <c r="L75" s="61" t="n">
        <v>-26536.27</v>
      </c>
      <c r="M75" s="61" t="n"/>
      <c r="O75" s="4">
        <f>-SUMIF('SST TB'!$T:$T,'SST P&amp;L'!$A75,'SST TB'!C:C)</f>
        <v/>
      </c>
      <c r="P75" s="4">
        <f>-SUMIF('SST TB'!$T:$T,'SST P&amp;L'!$A75,'SST TB'!D:D)</f>
        <v/>
      </c>
      <c r="Q75" s="4">
        <f>-SUMIF('SST TB'!$T:$T,'SST P&amp;L'!$A75,'SST TB'!E:E)</f>
        <v/>
      </c>
      <c r="R75" s="4">
        <f>-SUMIF('SST TB'!$T:$T,'SST P&amp;L'!$A75,'SST TB'!F:F)</f>
        <v/>
      </c>
      <c r="S75" s="4">
        <f>-SUMIF('SST TB'!$T:$T,'SST P&amp;L'!$A75,'SST TB'!G:G)</f>
        <v/>
      </c>
      <c r="T75" s="4">
        <f>-SUMIF('SST TB'!$T:$T,'SST P&amp;L'!$A75,'SST TB'!H:H)</f>
        <v/>
      </c>
      <c r="U75" s="4">
        <f>-SUMIF('SST TB'!$T:$T,'SST P&amp;L'!$A75,'SST TB'!I:I)</f>
        <v/>
      </c>
      <c r="V75" s="4">
        <f>-SUMIF('SST TB'!$T:$T,'SST P&amp;L'!$A75,'SST TB'!J:J)</f>
        <v/>
      </c>
      <c r="W75" s="4">
        <f>-SUMIF('SST TB'!$T:$T,'SST P&amp;L'!$A75,'SST TB'!K:K)</f>
        <v/>
      </c>
      <c r="X75" s="4">
        <f>-SUMIF('SST TB'!$T:$T,'SST P&amp;L'!$A75,'SST TB'!L:L)</f>
        <v/>
      </c>
      <c r="Y75" s="4">
        <f>-SUMIF('SST TB'!$T:$T,'SST P&amp;L'!$A75,'SST TB'!M:M)</f>
        <v/>
      </c>
      <c r="Z75" s="4">
        <f>-SUMIF('SST TB'!$T:$T,'SST P&amp;L'!$A75,'SST TB'!N:N)</f>
        <v/>
      </c>
      <c r="AA75" s="4">
        <f>SUM(O75:T75)</f>
        <v/>
      </c>
      <c r="AJ75" t="inlineStr">
        <is>
          <t>Fee uplift</t>
        </is>
      </c>
      <c r="AL75" s="446" t="n">
        <v>0.07000000000000001</v>
      </c>
      <c r="AM75" s="331">
        <f>AL75+1</f>
        <v/>
      </c>
    </row>
    <row r="76">
      <c r="A76" s="4" t="inlineStr">
        <is>
          <t>Direct - Childcare Cost</t>
        </is>
      </c>
      <c r="B76" s="61" t="n">
        <v>-2451.32</v>
      </c>
      <c r="C76" s="61" t="n">
        <v>-2213.03</v>
      </c>
      <c r="D76" s="61" t="n">
        <v>-1347.01</v>
      </c>
      <c r="E76" s="61" t="n">
        <v>-1327.7</v>
      </c>
      <c r="F76" s="61" t="n">
        <v>-1256.67</v>
      </c>
      <c r="G76" s="61" t="n">
        <v>-1833.63</v>
      </c>
      <c r="H76" s="61" t="n">
        <v>-1280.62</v>
      </c>
      <c r="I76" s="61" t="n">
        <v>-4329.73</v>
      </c>
      <c r="J76" s="61" t="n">
        <v>-1914.34</v>
      </c>
      <c r="K76" s="61" t="n">
        <v>-1829.96</v>
      </c>
      <c r="L76" s="61" t="n">
        <v>-2102.92</v>
      </c>
      <c r="M76" s="61" t="n">
        <v>-1144.54</v>
      </c>
      <c r="O76" s="4">
        <f>-SUMIF('SST TB'!$T:$T,'SST P&amp;L'!$A76,'SST TB'!C:C)</f>
        <v/>
      </c>
      <c r="P76" s="4">
        <f>-SUMIF('SST TB'!$T:$T,'SST P&amp;L'!$A76,'SST TB'!D:D)</f>
        <v/>
      </c>
      <c r="Q76" s="4">
        <f>-SUMIF('SST TB'!$T:$T,'SST P&amp;L'!$A76,'SST TB'!E:E)</f>
        <v/>
      </c>
      <c r="R76" s="4">
        <f>-SUMIF('SST TB'!$T:$T,'SST P&amp;L'!$A76,'SST TB'!F:F)</f>
        <v/>
      </c>
      <c r="S76" s="4">
        <f>-SUMIF('SST TB'!$T:$T,'SST P&amp;L'!$A76,'SST TB'!G:G)</f>
        <v/>
      </c>
      <c r="T76" s="4">
        <f>-SUMIF('SST TB'!$T:$T,'SST P&amp;L'!$A76,'SST TB'!H:H)</f>
        <v/>
      </c>
      <c r="U76" s="4">
        <f>-SUMIF('SST TB'!$T:$T,'SST P&amp;L'!$A76,'SST TB'!I:I)</f>
        <v/>
      </c>
      <c r="V76" s="4">
        <f>-SUMIF('SST TB'!$T:$T,'SST P&amp;L'!$A76,'SST TB'!J:J)</f>
        <v/>
      </c>
      <c r="W76" s="4">
        <f>-SUMIF('SST TB'!$T:$T,'SST P&amp;L'!$A76,'SST TB'!K:K)</f>
        <v/>
      </c>
      <c r="X76" s="4">
        <f>-SUMIF('SST TB'!$T:$T,'SST P&amp;L'!$A76,'SST TB'!L:L)</f>
        <v/>
      </c>
      <c r="Y76" s="4">
        <f>-SUMIF('SST TB'!$T:$T,'SST P&amp;L'!$A76,'SST TB'!M:M)</f>
        <v/>
      </c>
      <c r="Z76" s="4">
        <f>-SUMIF('SST TB'!$T:$T,'SST P&amp;L'!$A76,'SST TB'!N:N)</f>
        <v/>
      </c>
      <c r="AA76" s="4">
        <f>SUM(O76:T76)</f>
        <v/>
      </c>
      <c r="AJ76" t="inlineStr">
        <is>
          <t>Monthly volume growth</t>
        </is>
      </c>
      <c r="AL76" s="446" t="n">
        <v>0.01</v>
      </c>
      <c r="AM76" s="331">
        <f>AL76+1</f>
        <v/>
      </c>
    </row>
    <row r="77">
      <c r="A77" s="4" t="inlineStr">
        <is>
          <t>Direct - Premises &amp; Admin</t>
        </is>
      </c>
      <c r="B77" s="61" t="n">
        <v>-3902.96</v>
      </c>
      <c r="C77" s="61" t="n">
        <v>-2492.77</v>
      </c>
      <c r="D77" s="61" t="n">
        <v>-3610.73</v>
      </c>
      <c r="E77" s="61" t="n">
        <v>-3194.32</v>
      </c>
      <c r="F77" s="61" t="n">
        <v>-3025.83</v>
      </c>
      <c r="G77" s="61" t="n">
        <v>-3948.200000000001</v>
      </c>
      <c r="H77" s="61" t="n">
        <v>-3037.29</v>
      </c>
      <c r="I77" s="61" t="n">
        <v>-3066.77</v>
      </c>
      <c r="J77" s="61" t="n">
        <v>-2162.070000000001</v>
      </c>
      <c r="K77" s="61" t="n">
        <v>-3147.35</v>
      </c>
      <c r="L77" s="61" t="n">
        <v>-2882.48</v>
      </c>
      <c r="M77" s="61" t="n">
        <v>-3844.22</v>
      </c>
      <c r="O77" s="4">
        <f>-SUMIF('SST TB'!$T:$T,'SST P&amp;L'!$A77,'SST TB'!C:C)</f>
        <v/>
      </c>
      <c r="P77" s="4">
        <f>-SUMIF('SST TB'!$T:$T,'SST P&amp;L'!$A77,'SST TB'!D:D)</f>
        <v/>
      </c>
      <c r="Q77" s="4">
        <f>-SUMIF('SST TB'!$T:$T,'SST P&amp;L'!$A77,'SST TB'!E:E)</f>
        <v/>
      </c>
      <c r="R77" s="4">
        <f>-SUMIF('SST TB'!$T:$T,'SST P&amp;L'!$A77,'SST TB'!F:F)</f>
        <v/>
      </c>
      <c r="S77" s="4">
        <f>-SUMIF('SST TB'!$T:$T,'SST P&amp;L'!$A77,'SST TB'!G:G)</f>
        <v/>
      </c>
      <c r="T77" s="4">
        <f>-SUMIF('SST TB'!$T:$T,'SST P&amp;L'!$A77,'SST TB'!H:H)</f>
        <v/>
      </c>
      <c r="U77" s="4">
        <f>-SUMIF('SST TB'!$T:$T,'SST P&amp;L'!$A77,'SST TB'!I:I)</f>
        <v/>
      </c>
      <c r="V77" s="4">
        <f>-SUMIF('SST TB'!$T:$T,'SST P&amp;L'!$A77,'SST TB'!J:J)</f>
        <v/>
      </c>
      <c r="W77" s="4">
        <f>-SUMIF('SST TB'!$T:$T,'SST P&amp;L'!$A77,'SST TB'!K:K)</f>
        <v/>
      </c>
      <c r="X77" s="4">
        <f>-SUMIF('SST TB'!$T:$T,'SST P&amp;L'!$A77,'SST TB'!L:L)</f>
        <v/>
      </c>
      <c r="Y77" s="4">
        <f>-SUMIF('SST TB'!$T:$T,'SST P&amp;L'!$A77,'SST TB'!M:M)</f>
        <v/>
      </c>
      <c r="Z77" s="4">
        <f>-SUMIF('SST TB'!$T:$T,'SST P&amp;L'!$A77,'SST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O78" s="4">
        <f>-SUMIF('SST TB'!$T:$T,'SST P&amp;L'!$A78,'SST TB'!C:C)</f>
        <v/>
      </c>
      <c r="P78" s="4">
        <f>-SUMIF('SST TB'!$T:$T,'SST P&amp;L'!$A78,'SST TB'!D:D)</f>
        <v/>
      </c>
      <c r="Q78" s="4">
        <f>-SUMIF('SST TB'!$T:$T,'SST P&amp;L'!$A78,'SST TB'!E:E)</f>
        <v/>
      </c>
      <c r="R78" s="4">
        <f>-SUMIF('SST TB'!$T:$T,'SST P&amp;L'!$A78,'SST TB'!F:F)</f>
        <v/>
      </c>
      <c r="S78" s="4">
        <f>-SUMIF('SST TB'!$T:$T,'SST P&amp;L'!$A78,'SST TB'!G:G)</f>
        <v/>
      </c>
      <c r="T78" s="4">
        <f>-SUMIF('SST TB'!$T:$T,'SST P&amp;L'!$A78,'SST TB'!H:H)</f>
        <v/>
      </c>
      <c r="U78" s="4">
        <f>-SUMIF('SST TB'!$T:$T,'SST P&amp;L'!$A78,'SST TB'!I:I)</f>
        <v/>
      </c>
      <c r="V78" s="4">
        <f>-SUMIF('SST TB'!$T:$T,'SST P&amp;L'!$A78,'SST TB'!J:J)</f>
        <v/>
      </c>
      <c r="W78" s="4">
        <f>-SUMIF('SST TB'!$T:$T,'SST P&amp;L'!$A78,'SST TB'!K:K)</f>
        <v/>
      </c>
      <c r="X78" s="4">
        <f>-SUMIF('SST TB'!$T:$T,'SST P&amp;L'!$A78,'SST TB'!L:L)</f>
        <v/>
      </c>
      <c r="Y78" s="4">
        <f>-SUMIF('SST TB'!$T:$T,'SST P&amp;L'!$A78,'SST TB'!M:M)</f>
        <v/>
      </c>
      <c r="Z78" s="4">
        <f>-SUMIF('SST TB'!$T:$T,'SST P&amp;L'!$A78,'SST TB'!N:N)</f>
        <v/>
      </c>
      <c r="AA78" s="4">
        <f>SUM(O78:T78)</f>
        <v/>
      </c>
      <c r="AJ78" t="inlineStr">
        <is>
          <t>Inflation</t>
        </is>
      </c>
      <c r="AL78" s="446" t="n">
        <v>0.06</v>
      </c>
      <c r="AM78" s="331">
        <f>AL78+1</f>
        <v/>
      </c>
    </row>
    <row r="79">
      <c r="A79" s="4" t="inlineStr">
        <is>
          <t>In-Direct - Overheads</t>
        </is>
      </c>
      <c r="B79" s="61" t="n">
        <v>-207.98</v>
      </c>
      <c r="C79" s="61" t="n">
        <v>-349.18</v>
      </c>
      <c r="D79" s="61" t="n">
        <v>-389.18</v>
      </c>
      <c r="E79" s="61" t="n">
        <v>-498.68</v>
      </c>
      <c r="F79" s="61" t="n">
        <v>-844.6799999999999</v>
      </c>
      <c r="G79" s="61" t="n">
        <v>-361.56</v>
      </c>
      <c r="H79" s="61" t="n">
        <v>-249.18</v>
      </c>
      <c r="I79" s="61" t="n">
        <v>-365.58</v>
      </c>
      <c r="J79" s="61" t="n">
        <v>-549.1800000000001</v>
      </c>
      <c r="K79" s="61" t="n">
        <v>-303.25</v>
      </c>
      <c r="L79" s="61" t="n">
        <v>-260.8</v>
      </c>
      <c r="M79" s="61" t="n">
        <v>-498.73</v>
      </c>
      <c r="O79" s="4">
        <f>-SUMIF('SST TB'!$T:$T,'SST P&amp;L'!$A79,'SST TB'!C:C)</f>
        <v/>
      </c>
      <c r="P79" s="4">
        <f>-SUMIF('SST TB'!$T:$T,'SST P&amp;L'!$A79,'SST TB'!D:D)</f>
        <v/>
      </c>
      <c r="Q79" s="4">
        <f>-SUMIF('SST TB'!$T:$T,'SST P&amp;L'!$A79,'SST TB'!E:E)</f>
        <v/>
      </c>
      <c r="R79" s="4">
        <f>-SUMIF('SST TB'!$T:$T,'SST P&amp;L'!$A79,'SST TB'!F:F)</f>
        <v/>
      </c>
      <c r="S79" s="4">
        <f>-SUMIF('SST TB'!$T:$T,'SST P&amp;L'!$A79,'SST TB'!G:G)</f>
        <v/>
      </c>
      <c r="T79" s="4">
        <f>-SUMIF('SST TB'!$T:$T,'SST P&amp;L'!$A79,'SST TB'!H:H)</f>
        <v/>
      </c>
      <c r="U79" s="4">
        <f>-SUMIF('SST TB'!$T:$T,'SST P&amp;L'!$A79,'SST TB'!I:I)</f>
        <v/>
      </c>
      <c r="V79" s="4">
        <f>-SUMIF('SST TB'!$T:$T,'SST P&amp;L'!$A79,'SST TB'!J:J)</f>
        <v/>
      </c>
      <c r="W79" s="4">
        <f>-SUMIF('SST TB'!$T:$T,'SST P&amp;L'!$A79,'SST TB'!K:K)</f>
        <v/>
      </c>
      <c r="X79" s="4">
        <f>-SUMIF('SST TB'!$T:$T,'SST P&amp;L'!$A79,'SST TB'!L:L)</f>
        <v/>
      </c>
      <c r="Y79" s="4">
        <f>-SUMIF('SST TB'!$T:$T,'SST P&amp;L'!$A79,'SST TB'!M:M)</f>
        <v/>
      </c>
      <c r="Z79" s="4">
        <f>-SUMIF('SST TB'!$T:$T,'SST P&amp;L'!$A79,'SST TB'!N:N)</f>
        <v/>
      </c>
      <c r="AA79" s="4">
        <f>SUM(O79:T79)</f>
        <v/>
      </c>
    </row>
    <row r="80" ht="15.75" customHeight="1" s="393" thickBot="1">
      <c r="B80" s="67" t="n">
        <v>30756.46</v>
      </c>
      <c r="C80" s="67" t="n">
        <v>29623.23000000001</v>
      </c>
      <c r="D80" s="67" t="n">
        <v>36231.07999999999</v>
      </c>
      <c r="E80" s="67" t="n">
        <v>20319.63000000001</v>
      </c>
      <c r="F80" s="67" t="n">
        <v>29258.16</v>
      </c>
      <c r="G80" s="67" t="n">
        <v>26030.14999999999</v>
      </c>
      <c r="H80" s="67" t="n">
        <v>45442.41</v>
      </c>
      <c r="I80" s="67" t="n">
        <v>22510.72</v>
      </c>
      <c r="J80" s="67" t="n">
        <v>26882.89</v>
      </c>
      <c r="K80" s="67" t="n">
        <v>18862.26000000001</v>
      </c>
      <c r="L80" s="67" t="n">
        <v>29279.70999999999</v>
      </c>
      <c r="M80" s="67" t="n">
        <v>-5487.49</v>
      </c>
      <c r="N80" s="10" t="n"/>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10">
        <f>SUM(O80:T80)</f>
        <v/>
      </c>
      <c r="AC80" s="10" t="n"/>
      <c r="AD80" s="10" t="n"/>
      <c r="AE80" s="10" t="n"/>
      <c r="AF80" s="10" t="n"/>
      <c r="AG80" s="10" t="n"/>
      <c r="AH80" s="10" t="n"/>
      <c r="AJ80" s="10" t="n"/>
      <c r="AK80" s="10" t="n"/>
      <c r="AL80" s="10" t="n"/>
      <c r="AM80" s="10" t="n"/>
      <c r="AN80" s="10" t="n"/>
      <c r="AO80" s="10" t="n"/>
      <c r="AP80" s="10" t="n"/>
    </row>
    <row r="81" ht="15.75" customHeight="1" s="393" thickTop="1">
      <c r="B81" s="61" t="n">
        <v>0</v>
      </c>
      <c r="C81" s="61" t="n">
        <v>0</v>
      </c>
      <c r="D81" s="61" t="n">
        <v>0</v>
      </c>
      <c r="E81" s="61" t="n">
        <v>0</v>
      </c>
      <c r="F81" s="61" t="n">
        <v>0</v>
      </c>
      <c r="G81" s="61" t="n">
        <v>0</v>
      </c>
      <c r="H81" s="61" t="n">
        <v>0</v>
      </c>
      <c r="I81" s="61" t="n">
        <v>0</v>
      </c>
      <c r="J81" s="61" t="n">
        <v>0</v>
      </c>
      <c r="K81" s="61" t="n">
        <v>0</v>
      </c>
      <c r="L81" s="61" t="n">
        <v>0</v>
      </c>
      <c r="M81" s="61" t="n">
        <v>41812.06999999999</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0</v>
      </c>
      <c r="E83" s="61" t="n">
        <v>0</v>
      </c>
      <c r="F83" s="61" t="n">
        <v>0</v>
      </c>
      <c r="G83" s="61" t="n">
        <v>0</v>
      </c>
      <c r="H83" s="61" t="n">
        <v>0</v>
      </c>
      <c r="I83" s="61" t="n">
        <v>0</v>
      </c>
      <c r="J83" s="61" t="n">
        <v>0</v>
      </c>
      <c r="K83" s="61" t="n">
        <v>0</v>
      </c>
      <c r="L83" s="61" t="n">
        <v>0</v>
      </c>
      <c r="M83" s="61" t="n">
        <v>-41812.06999999999</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-30756.45999999999</v>
      </c>
      <c r="C84" s="61" t="n">
        <v>-29623.22999999999</v>
      </c>
      <c r="D84" s="61" t="n">
        <v>-36231.08</v>
      </c>
      <c r="E84" s="61" t="n">
        <v>-20319.62999999999</v>
      </c>
      <c r="F84" s="61" t="n">
        <v>-29258.16000000001</v>
      </c>
      <c r="G84" s="61" t="n">
        <v>-26030.14999999999</v>
      </c>
      <c r="H84" s="61" t="n">
        <v>-45442.41000000001</v>
      </c>
      <c r="I84" s="61" t="n">
        <v>-22510.72</v>
      </c>
      <c r="J84" s="61" t="n">
        <v>-26882.89</v>
      </c>
      <c r="K84" s="61" t="n">
        <v>-18862.26</v>
      </c>
      <c r="L84" s="61" t="n">
        <v>-29279.71</v>
      </c>
      <c r="M84" s="61" t="n">
        <v>-36324.57999999999</v>
      </c>
      <c r="O84" s="4">
        <f>SUM('SST TB'!C2:C44)</f>
        <v/>
      </c>
      <c r="P84" s="4">
        <f>SUM('SST TB'!D2:D44)</f>
        <v/>
      </c>
      <c r="Q84" s="4">
        <f>SUM('SST TB'!E2:E44)</f>
        <v/>
      </c>
      <c r="R84" s="4">
        <f>SUM('SST TB'!F2:F44)</f>
        <v/>
      </c>
      <c r="S84" s="4">
        <f>SUM('SST TB'!G2:G44)</f>
        <v/>
      </c>
      <c r="T84" s="4">
        <f>SUM('SST TB'!H2:H44)</f>
        <v/>
      </c>
      <c r="U84" s="4">
        <f>SUM('SST TB'!I2:I44)</f>
        <v/>
      </c>
      <c r="V84" s="4">
        <f>SUM('SST TB'!J2:J44)</f>
        <v/>
      </c>
      <c r="W84" s="4">
        <f>SUM('SST TB'!K2:K44)</f>
        <v/>
      </c>
      <c r="X84" s="4">
        <f>SUM('SST TB'!L2:L44)</f>
        <v/>
      </c>
      <c r="Y84" s="4">
        <f>SUM('SST TB'!M2:M44)</f>
        <v/>
      </c>
      <c r="Z84" s="4">
        <f>SUM('SST TB'!N2:N44)</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9.xml><?xml version="1.0" encoding="utf-8"?>
<worksheet xmlns="http://schemas.openxmlformats.org/spreadsheetml/2006/main">
  <sheetPr>
    <tabColor rgb="FF00B050"/>
    <outlinePr summaryBelow="1" summaryRight="1"/>
    <pageSetUpPr/>
  </sheetPr>
  <dimension ref="A1:AP99"/>
  <sheetViews>
    <sheetView topLeftCell="Q4"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12.85546875" bestFit="1" customWidth="1" style="4" min="27" max="27"/>
    <col width="12"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Happitots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45921.31</v>
      </c>
      <c r="C8" s="64" t="n">
        <v>38098.84</v>
      </c>
      <c r="D8" s="64" t="n">
        <v>46565.41</v>
      </c>
      <c r="E8" s="64" t="n">
        <v>57238.21</v>
      </c>
      <c r="F8" s="64" t="n">
        <v>49192.7</v>
      </c>
      <c r="G8" s="64" t="n">
        <v>46788.82</v>
      </c>
      <c r="H8" s="64" t="n">
        <v>62639.28</v>
      </c>
      <c r="I8" s="64" t="n">
        <v>56769.19</v>
      </c>
      <c r="J8" s="64" t="n">
        <v>40329.92</v>
      </c>
      <c r="K8" s="64" t="n">
        <v>40153.78</v>
      </c>
      <c r="L8" s="64" t="n">
        <v>34561.24</v>
      </c>
      <c r="M8" s="64" t="n">
        <v>45835.67</v>
      </c>
      <c r="N8" s="22">
        <f>SUM(B8:M8)</f>
        <v/>
      </c>
      <c r="O8" s="11">
        <f>-SUMIF('XHDN TB'!$R:$R,'HDN P&amp;L'!$A8,'XHDN TB'!C:C)</f>
        <v/>
      </c>
      <c r="P8" s="11">
        <f>-SUMIF('XHDN TB'!$R:$R,'HDN P&amp;L'!$A8,'XHDN TB'!D:D)</f>
        <v/>
      </c>
      <c r="Q8" s="11">
        <f>-SUMIF('XHDN TB'!$R:$R,'HDN P&amp;L'!$A8,'XHDN TB'!E:E)</f>
        <v/>
      </c>
      <c r="R8" s="11">
        <f>-SUMIF('XHDN TB'!$R:$R,'HDN P&amp;L'!$A8,'XHDN TB'!F:F)</f>
        <v/>
      </c>
      <c r="S8" s="11">
        <f>-SUMIF('XHDN TB'!$R:$R,'HDN P&amp;L'!$A8,'XHDN TB'!G:G)</f>
        <v/>
      </c>
      <c r="T8" s="11">
        <f>-SUMIF('XHDN TB'!$R:$R,'HDN P&amp;L'!$A8,'XHDN TB'!H:H)</f>
        <v/>
      </c>
      <c r="U8" s="11">
        <f>-SUMIF('HDN TB'!$R:$R,'HDN P&amp;L'!$A8,'HDN TB'!I:I)</f>
        <v/>
      </c>
      <c r="V8" s="51" t="n">
        <v>49094.17</v>
      </c>
      <c r="W8" s="51" t="n">
        <v>34298.95</v>
      </c>
      <c r="X8" s="51" t="n">
        <v>33860.51</v>
      </c>
      <c r="Y8" s="51" t="n">
        <v>34027.45</v>
      </c>
      <c r="Z8" s="51" t="n">
        <v>46313.78</v>
      </c>
      <c r="AA8" s="22">
        <f>SUM(O8:U8)</f>
        <v/>
      </c>
      <c r="AB8" s="22">
        <f>SUM(O8:Z8)</f>
        <v/>
      </c>
      <c r="AC8" s="51" t="n">
        <v>29839.75</v>
      </c>
      <c r="AD8" s="51" t="n">
        <v>21836.64</v>
      </c>
      <c r="AE8" s="51" t="n">
        <v>28707.94</v>
      </c>
      <c r="AF8" s="51" t="n">
        <v>22423.44</v>
      </c>
      <c r="AG8" s="51" t="n">
        <v>29115.52</v>
      </c>
      <c r="AH8" s="51" t="n">
        <v>27182.25</v>
      </c>
      <c r="AJ8" s="22">
        <f>SUM(E8:Q8)-$N8</f>
        <v/>
      </c>
      <c r="AK8" s="22">
        <f>SUM(H8:T8)-$N8</f>
        <v/>
      </c>
      <c r="AL8" s="22">
        <f>SUM(K8:W8)-$N8</f>
        <v/>
      </c>
      <c r="AM8" s="53">
        <f>SUM(N8:Z8)-$N8</f>
        <v/>
      </c>
      <c r="AN8" s="56" t="n"/>
      <c r="AO8" s="22">
        <f>SUM(AC8:AE8)+SUM(R8:Z8)</f>
        <v/>
      </c>
      <c r="AP8" s="22">
        <f>SUM(AC8:AH8)+SUM(U8:Z8)</f>
        <v/>
      </c>
    </row>
    <row r="9">
      <c r="A9" s="14" t="inlineStr">
        <is>
          <t>EEEF Embeded</t>
        </is>
      </c>
      <c r="B9" s="64" t="n">
        <v>14880.4</v>
      </c>
      <c r="C9" s="64" t="n">
        <v>14880.4</v>
      </c>
      <c r="D9" s="64" t="n">
        <v>22868.72</v>
      </c>
      <c r="E9" s="64" t="n">
        <v>11910.48</v>
      </c>
      <c r="F9" s="64" t="n">
        <v>11910.4</v>
      </c>
      <c r="G9" s="64" t="n">
        <v>11910.48</v>
      </c>
      <c r="H9" s="64" t="n">
        <v>28251.59</v>
      </c>
      <c r="I9" s="64" t="n">
        <v>0</v>
      </c>
      <c r="J9" s="64" t="n">
        <v>12726.08</v>
      </c>
      <c r="K9" s="64" t="n">
        <v>12726.08</v>
      </c>
      <c r="L9" s="64" t="n">
        <v>28161.67</v>
      </c>
      <c r="M9" s="64" t="n">
        <v>28507.8</v>
      </c>
      <c r="N9" s="22">
        <f>SUM(B9:M9)</f>
        <v/>
      </c>
      <c r="O9" s="11">
        <f>-SUMIF('XHDN TB'!$R:$R,'HDN P&amp;L'!$A9,'XHDN TB'!C:C)</f>
        <v/>
      </c>
      <c r="P9" s="11">
        <f>-SUMIF('XHDN TB'!$R:$R,'HDN P&amp;L'!$A9,'XHDN TB'!D:D)</f>
        <v/>
      </c>
      <c r="Q9" s="11">
        <f>-SUMIF('XHDN TB'!$R:$R,'HDN P&amp;L'!$A9,'XHDN TB'!E:E)</f>
        <v/>
      </c>
      <c r="R9" s="11">
        <f>-SUMIF('XHDN TB'!$R:$R,'HDN P&amp;L'!$A9,'XHDN TB'!F:F)</f>
        <v/>
      </c>
      <c r="S9" s="11">
        <f>-SUMIF('XHDN TB'!$R:$R,'HDN P&amp;L'!$A9,'XHDN TB'!G:G)</f>
        <v/>
      </c>
      <c r="T9" s="11">
        <f>-SUMIF('XHDN TB'!$R:$R,'HDN P&amp;L'!$A9,'XHDN TB'!H:H)</f>
        <v/>
      </c>
      <c r="U9" s="11">
        <f>-SUMIF('HDN TB'!$R:$R,'HDN P&amp;L'!$A9,'HDN TB'!I:I)</f>
        <v/>
      </c>
      <c r="V9" s="51" t="n">
        <v>0</v>
      </c>
      <c r="W9" s="51" t="n">
        <v>19443.72</v>
      </c>
      <c r="X9" s="51" t="n">
        <v>24019.56</v>
      </c>
      <c r="Y9" s="51" t="n">
        <v>23214.36</v>
      </c>
      <c r="Z9" s="51" t="n">
        <v>9933</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200</v>
      </c>
      <c r="C10" s="64" t="n">
        <v>200</v>
      </c>
      <c r="D10" s="64" t="n">
        <v>300</v>
      </c>
      <c r="E10" s="64" t="n">
        <v>300</v>
      </c>
      <c r="F10" s="64" t="n">
        <v>300</v>
      </c>
      <c r="G10" s="64" t="n">
        <v>360</v>
      </c>
      <c r="H10" s="64" t="n">
        <v>300</v>
      </c>
      <c r="I10" s="64" t="n">
        <v>3279.07</v>
      </c>
      <c r="J10" s="64" t="n">
        <v>0</v>
      </c>
      <c r="K10" s="64" t="n">
        <v>0</v>
      </c>
      <c r="L10" s="64" t="n">
        <v>0</v>
      </c>
      <c r="M10" s="64" t="n">
        <v>0</v>
      </c>
      <c r="N10" s="22">
        <f>SUM(B10:M10)</f>
        <v/>
      </c>
      <c r="O10" s="11">
        <f>-SUMIF('XHDN TB'!$R:$R,'HDN P&amp;L'!$A10,'XHDN TB'!C:C)</f>
        <v/>
      </c>
      <c r="P10" s="11">
        <f>-SUMIF('XHDN TB'!$R:$R,'HDN P&amp;L'!$A10,'XHDN TB'!D:D)</f>
        <v/>
      </c>
      <c r="Q10" s="11">
        <f>-SUMIF('XHDN TB'!$R:$R,'HDN P&amp;L'!$A10,'XHDN TB'!E:E)</f>
        <v/>
      </c>
      <c r="R10" s="11">
        <f>-SUMIF('XHDN TB'!$R:$R,'HDN P&amp;L'!$A10,'XHDN TB'!F:F)</f>
        <v/>
      </c>
      <c r="S10" s="11">
        <f>-SUMIF('XHDN TB'!$R:$R,'HDN P&amp;L'!$A10,'XHDN TB'!G:G)</f>
        <v/>
      </c>
      <c r="T10" s="11">
        <f>-SUMIF('XHDN TB'!$R:$R,'HDN P&amp;L'!$A10,'XHDN TB'!H:H)</f>
        <v/>
      </c>
      <c r="U10" s="11">
        <f>-SUMIF('HDN TB'!$R:$R,'HDN P&amp;L'!$A10,'HDN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61001.71</v>
      </c>
      <c r="C11" s="65" t="n">
        <v>53179.24</v>
      </c>
      <c r="D11" s="65" t="n">
        <v>69734.13</v>
      </c>
      <c r="E11" s="65" t="n">
        <v>69448.69</v>
      </c>
      <c r="F11" s="65" t="n">
        <v>61403.1</v>
      </c>
      <c r="G11" s="65" t="n">
        <v>59059.3</v>
      </c>
      <c r="H11" s="65" t="n">
        <v>91190.87</v>
      </c>
      <c r="I11" s="65" t="n">
        <v>60048.26</v>
      </c>
      <c r="J11" s="65" t="n">
        <v>53056</v>
      </c>
      <c r="K11" s="65" t="n">
        <v>52879.86</v>
      </c>
      <c r="L11" s="65" t="n">
        <v>62722.91</v>
      </c>
      <c r="M11" s="65" t="n">
        <v>74343.47</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27199.35</v>
      </c>
      <c r="C16" s="64" t="n">
        <v>26969.3</v>
      </c>
      <c r="D16" s="64" t="n">
        <v>28313.5</v>
      </c>
      <c r="E16" s="64" t="n">
        <v>31211.69</v>
      </c>
      <c r="F16" s="64" t="n">
        <v>29845.91</v>
      </c>
      <c r="G16" s="64" t="n">
        <v>29990.87</v>
      </c>
      <c r="H16" s="64" t="n">
        <v>35763.1</v>
      </c>
      <c r="I16" s="64" t="n">
        <v>33092</v>
      </c>
      <c r="J16" s="64" t="n">
        <v>32840.54</v>
      </c>
      <c r="K16" s="64" t="n">
        <v>36158.05</v>
      </c>
      <c r="L16" s="64" t="n">
        <v>35650.18</v>
      </c>
      <c r="M16" s="64" t="n">
        <v>36557.18</v>
      </c>
      <c r="N16" s="22">
        <f>SUM(B16:M16)</f>
        <v/>
      </c>
      <c r="O16" s="11">
        <f>SUMIF('XHDN TB'!$R:$R,'HDN P&amp;L'!$A16,'XHDN TB'!C:C)</f>
        <v/>
      </c>
      <c r="P16" s="11">
        <f>SUMIF('XHDN TB'!$R:$R,'HDN P&amp;L'!$A16,'XHDN TB'!D:D)</f>
        <v/>
      </c>
      <c r="Q16" s="11">
        <f>SUMIF('XHDN TB'!$R:$R,'HDN P&amp;L'!$A16,'XHDN TB'!E:E)</f>
        <v/>
      </c>
      <c r="R16" s="11">
        <f>SUMIF('XHDN TB'!$R:$R,'HDN P&amp;L'!$A16,'XHDN TB'!F:F)</f>
        <v/>
      </c>
      <c r="S16" s="11">
        <f>SUMIF('XHDN TB'!$R:$R,'HDN P&amp;L'!$A16,'XHDN TB'!G:G)</f>
        <v/>
      </c>
      <c r="T16" s="11">
        <f>SUMIF('XHDN TB'!$R:$R,'HDN P&amp;L'!$A16,'XHDN TB'!H:H)</f>
        <v/>
      </c>
      <c r="U16" s="11">
        <f>SUMIF('HDN TB'!$R:$R,'HDN P&amp;L'!$A16,'HDN TB'!I:I)</f>
        <v/>
      </c>
      <c r="V16" s="51" t="n">
        <v>33483.36</v>
      </c>
      <c r="W16" s="51" t="n">
        <v>33483.36</v>
      </c>
      <c r="X16" s="51" t="n">
        <v>33483.36</v>
      </c>
      <c r="Y16" s="51" t="n">
        <v>33483.36</v>
      </c>
      <c r="Z16" s="51" t="n">
        <v>33483.36</v>
      </c>
      <c r="AA16" s="22">
        <f>SUM(O16:U16)</f>
        <v/>
      </c>
      <c r="AB16" s="22">
        <f>SUM(O16:Z16)</f>
        <v/>
      </c>
      <c r="AC16" s="51" t="n">
        <v>33483.36</v>
      </c>
      <c r="AD16" s="51" t="n">
        <v>33483.36</v>
      </c>
      <c r="AE16" s="51" t="n">
        <v>33483.36</v>
      </c>
      <c r="AF16" s="51" t="n">
        <v>33483.36</v>
      </c>
      <c r="AG16" s="51" t="n">
        <v>33483.36</v>
      </c>
      <c r="AH16" s="51" t="n">
        <v>33483.36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2322.12</v>
      </c>
      <c r="C17" s="64" t="n">
        <v>2227.41</v>
      </c>
      <c r="D17" s="64" t="n">
        <v>2346.82</v>
      </c>
      <c r="E17" s="64" t="n">
        <v>3631.01</v>
      </c>
      <c r="F17" s="64" t="n">
        <v>3444.09</v>
      </c>
      <c r="G17" s="64" t="n">
        <v>3284.69</v>
      </c>
      <c r="H17" s="64" t="n">
        <v>4309.29</v>
      </c>
      <c r="I17" s="64" t="n">
        <v>3776.98</v>
      </c>
      <c r="J17" s="64" t="n">
        <v>3745.07</v>
      </c>
      <c r="K17" s="64" t="n">
        <v>4183.86</v>
      </c>
      <c r="L17" s="64" t="n">
        <v>4085.43</v>
      </c>
      <c r="M17" s="64" t="n">
        <v>4232.64</v>
      </c>
      <c r="N17" s="22">
        <f>SUM(B17:M17)</f>
        <v/>
      </c>
      <c r="O17" s="11">
        <f>SUMIF('XHDN TB'!$R:$R,'HDN P&amp;L'!$A17,'XHDN TB'!C:C)</f>
        <v/>
      </c>
      <c r="P17" s="11">
        <f>SUMIF('XHDN TB'!$R:$R,'HDN P&amp;L'!$A17,'XHDN TB'!D:D)</f>
        <v/>
      </c>
      <c r="Q17" s="11">
        <f>SUMIF('XHDN TB'!$R:$R,'HDN P&amp;L'!$A17,'XHDN TB'!E:E)</f>
        <v/>
      </c>
      <c r="R17" s="11">
        <f>SUMIF('XHDN TB'!$R:$R,'HDN P&amp;L'!$A17,'XHDN TB'!F:F)</f>
        <v/>
      </c>
      <c r="S17" s="11">
        <f>SUMIF('XHDN TB'!$R:$R,'HDN P&amp;L'!$A17,'XHDN TB'!G:G)</f>
        <v/>
      </c>
      <c r="T17" s="11">
        <f>SUMIF('XHDN TB'!$R:$R,'HDN P&amp;L'!$A17,'XHDN TB'!H:H)</f>
        <v/>
      </c>
      <c r="U17" s="11">
        <f>SUMIF('HDN TB'!$R:$R,'HDN P&amp;L'!$A17,'HDN TB'!I:I)</f>
        <v/>
      </c>
      <c r="V17" s="51" t="n">
        <v>3939.99</v>
      </c>
      <c r="W17" s="51" t="n">
        <v>3939.99</v>
      </c>
      <c r="X17" s="51" t="n">
        <v>3939.99</v>
      </c>
      <c r="Y17" s="51" t="n">
        <v>3939.99</v>
      </c>
      <c r="Z17" s="51" t="n">
        <v>3939.99</v>
      </c>
      <c r="AA17" s="22">
        <f>SUM(O17:U17)</f>
        <v/>
      </c>
      <c r="AB17" s="22">
        <f>SUM(O17:Z17)</f>
        <v/>
      </c>
      <c r="AC17" s="51" t="n">
        <v>3939.99</v>
      </c>
      <c r="AD17" s="51" t="n">
        <v>3939.99</v>
      </c>
      <c r="AE17" s="51" t="n">
        <v>3939.99</v>
      </c>
      <c r="AF17" s="51" t="n">
        <v>3939.99</v>
      </c>
      <c r="AG17" s="51" t="n">
        <v>3939.99</v>
      </c>
      <c r="AH17" s="51" t="n">
        <v>3939.99</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590.4400000000001</v>
      </c>
      <c r="C18" s="64" t="n">
        <v>569.1900000000001</v>
      </c>
      <c r="D18" s="64" t="n">
        <v>575.7</v>
      </c>
      <c r="E18" s="64" t="n">
        <v>603.08</v>
      </c>
      <c r="F18" s="64" t="n">
        <v>604.72</v>
      </c>
      <c r="G18" s="64" t="n">
        <v>616.71</v>
      </c>
      <c r="H18" s="64" t="n">
        <v>779.6900000000001</v>
      </c>
      <c r="I18" s="64" t="n">
        <v>683.8</v>
      </c>
      <c r="J18" s="64" t="n">
        <v>705.6799999999999</v>
      </c>
      <c r="K18" s="64" t="n">
        <v>790.33</v>
      </c>
      <c r="L18" s="64" t="n">
        <v>770.66</v>
      </c>
      <c r="M18" s="64" t="n">
        <v>799.9299999999999</v>
      </c>
      <c r="N18" s="22">
        <f>SUM(B18:M18)</f>
        <v/>
      </c>
      <c r="O18" s="11">
        <f>SUMIF('XHDN TB'!$R:$R,'HDN P&amp;L'!$A18,'XHDN TB'!C:C)</f>
        <v/>
      </c>
      <c r="P18" s="11">
        <f>SUMIF('XHDN TB'!$R:$R,'HDN P&amp;L'!$A18,'XHDN TB'!D:D)</f>
        <v/>
      </c>
      <c r="Q18" s="11">
        <f>SUMIF('XHDN TB'!$R:$R,'HDN P&amp;L'!$A18,'XHDN TB'!E:E)</f>
        <v/>
      </c>
      <c r="R18" s="11">
        <f>SUMIF('XHDN TB'!$R:$R,'HDN P&amp;L'!$A18,'XHDN TB'!F:F)</f>
        <v/>
      </c>
      <c r="S18" s="11">
        <f>SUMIF('XHDN TB'!$R:$R,'HDN P&amp;L'!$A18,'XHDN TB'!G:G)</f>
        <v/>
      </c>
      <c r="T18" s="11">
        <f>SUMIF('XHDN TB'!$R:$R,'HDN P&amp;L'!$A18,'XHDN TB'!H:H)</f>
        <v/>
      </c>
      <c r="U18" s="11">
        <f>SUMIF('HDN TB'!$R:$R,'HDN P&amp;L'!$A18,'HDN TB'!I:I)</f>
        <v/>
      </c>
      <c r="V18" s="51" t="n">
        <v>747.79</v>
      </c>
      <c r="W18" s="51" t="n">
        <v>747.79</v>
      </c>
      <c r="X18" s="51" t="n">
        <v>747.79</v>
      </c>
      <c r="Y18" s="51" t="n">
        <v>747.79</v>
      </c>
      <c r="Z18" s="51" t="n">
        <v>747.79</v>
      </c>
      <c r="AA18" s="22">
        <f>SUM(O18:U18)</f>
        <v/>
      </c>
      <c r="AB18" s="22">
        <f>SUM(O18:Z18)</f>
        <v/>
      </c>
      <c r="AC18" s="51" t="n">
        <v>747.79</v>
      </c>
      <c r="AD18" s="51" t="n">
        <v>747.79</v>
      </c>
      <c r="AE18" s="51" t="n">
        <v>747.79</v>
      </c>
      <c r="AF18" s="51" t="n">
        <v>747.79</v>
      </c>
      <c r="AG18" s="51" t="n">
        <v>747.79</v>
      </c>
      <c r="AH18" s="51" t="n">
        <v>747.79</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286.7</v>
      </c>
      <c r="D19" s="64" t="n">
        <v>5.99</v>
      </c>
      <c r="E19" s="64" t="n">
        <v>251.62</v>
      </c>
      <c r="F19" s="64" t="n">
        <v>91.02</v>
      </c>
      <c r="G19" s="64" t="n">
        <v>0</v>
      </c>
      <c r="H19" s="64" t="n">
        <v>0</v>
      </c>
      <c r="I19" s="64" t="n">
        <v>0</v>
      </c>
      <c r="J19" s="64" t="n">
        <v>0</v>
      </c>
      <c r="K19" s="64" t="n">
        <v>163.98</v>
      </c>
      <c r="L19" s="64" t="n">
        <v>0</v>
      </c>
      <c r="M19" s="64" t="n">
        <v>0</v>
      </c>
      <c r="N19" s="22">
        <f>SUM(B19:M19)</f>
        <v/>
      </c>
      <c r="O19" s="11">
        <f>SUMIF('XHDN TB'!$R:$R,'HDN P&amp;L'!$A19,'XHDN TB'!C:C)</f>
        <v/>
      </c>
      <c r="P19" s="11">
        <f>SUMIF('XHDN TB'!$R:$R,'HDN P&amp;L'!$A19,'XHDN TB'!D:D)</f>
        <v/>
      </c>
      <c r="Q19" s="11">
        <f>SUMIF('XHDN TB'!$R:$R,'HDN P&amp;L'!$A19,'XHDN TB'!E:E)</f>
        <v/>
      </c>
      <c r="R19" s="11">
        <f>SUMIF('XHDN TB'!$R:$R,'HDN P&amp;L'!$A19,'XHDN TB'!F:F)</f>
        <v/>
      </c>
      <c r="S19" s="11">
        <f>SUMIF('XHDN TB'!$R:$R,'HDN P&amp;L'!$A19,'XHDN TB'!G:G)</f>
        <v/>
      </c>
      <c r="T19" s="11">
        <f>SUMIF('XHDN TB'!$R:$R,'HDN P&amp;L'!$A19,'XHDN TB'!H:H)</f>
        <v/>
      </c>
      <c r="U19" s="11">
        <f>SUMIF('HDN TB'!$R:$R,'HDN P&amp;L'!$A19,'HDN TB'!I:I)</f>
        <v/>
      </c>
      <c r="V19" s="51" t="n">
        <v>83</v>
      </c>
      <c r="W19" s="51" t="n">
        <v>83</v>
      </c>
      <c r="X19" s="51" t="n">
        <v>83</v>
      </c>
      <c r="Y19" s="51" t="n">
        <v>83</v>
      </c>
      <c r="Z19" s="51" t="n">
        <v>83</v>
      </c>
      <c r="AA19" s="22">
        <f>SUM(O19:U19)</f>
        <v/>
      </c>
      <c r="AB19" s="22">
        <f>SUM(O19:Z19)</f>
        <v/>
      </c>
      <c r="AC19" s="51" t="n">
        <v>83</v>
      </c>
      <c r="AD19" s="51" t="n">
        <v>83</v>
      </c>
      <c r="AE19" s="51" t="n">
        <v>83</v>
      </c>
      <c r="AF19" s="51" t="n">
        <v>83</v>
      </c>
      <c r="AG19" s="51" t="n">
        <v>83</v>
      </c>
      <c r="AH19" s="51" t="n">
        <v>83</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48</v>
      </c>
      <c r="C20" s="64" t="n">
        <v>0</v>
      </c>
      <c r="D20" s="64" t="n">
        <v>0</v>
      </c>
      <c r="E20" s="64" t="n">
        <v>0</v>
      </c>
      <c r="F20" s="64" t="n">
        <v>0</v>
      </c>
      <c r="G20" s="64" t="n">
        <v>54</v>
      </c>
      <c r="H20" s="64" t="n">
        <v>24</v>
      </c>
      <c r="I20" s="64" t="n">
        <v>0</v>
      </c>
      <c r="J20" s="64" t="n">
        <v>102</v>
      </c>
      <c r="K20" s="64" t="n">
        <v>0</v>
      </c>
      <c r="L20" s="64" t="n">
        <v>37.2</v>
      </c>
      <c r="M20" s="64" t="n">
        <v>0</v>
      </c>
      <c r="N20" s="22">
        <f>SUM(B20:M20)</f>
        <v/>
      </c>
      <c r="O20" s="11">
        <f>SUMIF('XHDN TB'!$R:$R,'HDN P&amp;L'!$A20,'XHDN TB'!C:C)</f>
        <v/>
      </c>
      <c r="P20" s="11">
        <f>SUMIF('XHDN TB'!$R:$R,'HDN P&amp;L'!$A20,'XHDN TB'!D:D)</f>
        <v/>
      </c>
      <c r="Q20" s="11">
        <f>SUMIF('XHDN TB'!$R:$R,'HDN P&amp;L'!$A20,'XHDN TB'!E:E)</f>
        <v/>
      </c>
      <c r="R20" s="11">
        <f>SUMIF('XHDN TB'!$R:$R,'HDN P&amp;L'!$A20,'XHDN TB'!F:F)</f>
        <v/>
      </c>
      <c r="S20" s="11">
        <f>SUMIF('XHDN TB'!$R:$R,'HDN P&amp;L'!$A20,'XHDN TB'!G:G)</f>
        <v/>
      </c>
      <c r="T20" s="11">
        <f>SUMIF('XHDN TB'!$R:$R,'HDN P&amp;L'!$A20,'XHDN TB'!H:H)</f>
        <v/>
      </c>
      <c r="U20" s="11">
        <f>SUMIF('HDN TB'!$R:$R,'HDN P&amp;L'!$A20,'HDN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220.6000000000001</v>
      </c>
      <c r="C21" s="64" t="n">
        <v>225.71</v>
      </c>
      <c r="D21" s="64" t="n">
        <v>115.95</v>
      </c>
      <c r="E21" s="64" t="n">
        <v>324.7900000000001</v>
      </c>
      <c r="F21" s="64" t="n">
        <v>102.62</v>
      </c>
      <c r="G21" s="64" t="n">
        <v>41.39</v>
      </c>
      <c r="H21" s="64" t="n">
        <v>456.77</v>
      </c>
      <c r="I21" s="64" t="n">
        <v>117.13</v>
      </c>
      <c r="J21" s="64" t="n">
        <v>158.17</v>
      </c>
      <c r="K21" s="64" t="n">
        <v>329.93</v>
      </c>
      <c r="L21" s="64" t="n">
        <v>60.13</v>
      </c>
      <c r="M21" s="64" t="n">
        <v>69.8</v>
      </c>
      <c r="N21" s="22">
        <f>SUM(B21:M21)</f>
        <v/>
      </c>
      <c r="O21" s="11">
        <f>SUMIF('XHDN TB'!$R:$R,'HDN P&amp;L'!$A21,'XHDN TB'!C:C)</f>
        <v/>
      </c>
      <c r="P21" s="11">
        <f>SUMIF('XHDN TB'!$R:$R,'HDN P&amp;L'!$A21,'XHDN TB'!D:D)</f>
        <v/>
      </c>
      <c r="Q21" s="11">
        <f>SUMIF('XHDN TB'!$R:$R,'HDN P&amp;L'!$A21,'XHDN TB'!E:E)</f>
        <v/>
      </c>
      <c r="R21" s="11">
        <f>SUMIF('XHDN TB'!$R:$R,'HDN P&amp;L'!$A21,'XHDN TB'!F:F)</f>
        <v/>
      </c>
      <c r="S21" s="11">
        <f>SUMIF('XHDN TB'!$R:$R,'HDN P&amp;L'!$A21,'XHDN TB'!G:G)</f>
        <v/>
      </c>
      <c r="T21" s="11">
        <f>SUMIF('XHDN TB'!$R:$R,'HDN P&amp;L'!$A21,'XHDN TB'!H:H)</f>
        <v/>
      </c>
      <c r="U21" s="11">
        <f>SUMIF('HDN TB'!$R:$R,'HDN P&amp;L'!$A21,'HDN TB'!I:I)</f>
        <v/>
      </c>
      <c r="V21" s="51" t="n">
        <v>170</v>
      </c>
      <c r="W21" s="51" t="n">
        <v>170</v>
      </c>
      <c r="X21" s="51" t="n">
        <v>170</v>
      </c>
      <c r="Y21" s="51" t="n">
        <v>170</v>
      </c>
      <c r="Z21" s="51" t="n">
        <v>170</v>
      </c>
      <c r="AA21" s="22">
        <f>SUM(O21:U21)</f>
        <v/>
      </c>
      <c r="AB21" s="22">
        <f>SUM(O21:Z21)</f>
        <v/>
      </c>
      <c r="AC21" s="51" t="n">
        <v>170</v>
      </c>
      <c r="AD21" s="51" t="n">
        <v>170</v>
      </c>
      <c r="AE21" s="51" t="n">
        <v>170</v>
      </c>
      <c r="AF21" s="51" t="n">
        <v>170</v>
      </c>
      <c r="AG21" s="51" t="n">
        <v>170</v>
      </c>
      <c r="AH21" s="51" t="n">
        <v>170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SUMIF('XHDN TB'!$R:$R,'HDN P&amp;L'!$A22,'XHDN TB'!C:C)</f>
        <v/>
      </c>
      <c r="P22" s="11">
        <f>SUMIF('XHDN TB'!$R:$R,'HDN P&amp;L'!$A22,'XHDN TB'!D:D)</f>
        <v/>
      </c>
      <c r="Q22" s="11">
        <f>SUMIF('XHDN TB'!$R:$R,'HDN P&amp;L'!$A22,'XHDN TB'!E:E)</f>
        <v/>
      </c>
      <c r="R22" s="11">
        <f>SUMIF('XHDN TB'!$R:$R,'HDN P&amp;L'!$A22,'XHDN TB'!F:F)</f>
        <v/>
      </c>
      <c r="S22" s="11">
        <f>SUMIF('XHDN TB'!$R:$R,'HDN P&amp;L'!$A22,'XHDN TB'!G:G)</f>
        <v/>
      </c>
      <c r="T22" s="11">
        <f>SUMIF('XHDN TB'!$R:$R,'HDN P&amp;L'!$A22,'XHDN TB'!H:H)</f>
        <v/>
      </c>
      <c r="U22" s="11">
        <f>SUMIF('HDN TB'!$R:$R,'HDN P&amp;L'!$A22,'HDN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48.47</v>
      </c>
      <c r="I23" s="64" t="n">
        <v>27.5</v>
      </c>
      <c r="J23" s="64" t="n">
        <v>73.47</v>
      </c>
      <c r="K23" s="64" t="n">
        <v>0</v>
      </c>
      <c r="L23" s="64" t="n">
        <v>35.97</v>
      </c>
      <c r="M23" s="64" t="n">
        <v>7.99</v>
      </c>
      <c r="N23" s="22">
        <f>SUM(B23:M23)</f>
        <v/>
      </c>
      <c r="O23" s="11">
        <f>SUMIF('XHDN TB'!$R:$R,'HDN P&amp;L'!$A23,'XHDN TB'!C:C)</f>
        <v/>
      </c>
      <c r="P23" s="11">
        <f>SUMIF('XHDN TB'!$R:$R,'HDN P&amp;L'!$A23,'XHDN TB'!D:D)</f>
        <v/>
      </c>
      <c r="Q23" s="11">
        <f>SUMIF('XHDN TB'!$R:$R,'HDN P&amp;L'!$A23,'XHDN TB'!E:E)</f>
        <v/>
      </c>
      <c r="R23" s="11">
        <f>SUMIF('XHDN TB'!$R:$R,'HDN P&amp;L'!$A23,'XHDN TB'!F:F)</f>
        <v/>
      </c>
      <c r="S23" s="11">
        <f>SUMIF('XHDN TB'!$R:$R,'HDN P&amp;L'!$A23,'XHDN TB'!G:G)</f>
        <v/>
      </c>
      <c r="T23" s="11">
        <f>SUMIF('XHDN TB'!$R:$R,'HDN P&amp;L'!$A23,'XHDN TB'!H:H)</f>
        <v/>
      </c>
      <c r="U23" s="11">
        <f>SUMIF('HDN TB'!$R:$R,'HDN P&amp;L'!$A23,'HDN TB'!I:I)</f>
        <v/>
      </c>
      <c r="V23" s="51" t="n">
        <v>71</v>
      </c>
      <c r="W23" s="51" t="n">
        <v>71</v>
      </c>
      <c r="X23" s="51" t="n">
        <v>71</v>
      </c>
      <c r="Y23" s="51" t="n">
        <v>71</v>
      </c>
      <c r="Z23" s="51" t="n">
        <v>71</v>
      </c>
      <c r="AA23" s="22">
        <f>SUM(O23:U23)</f>
        <v/>
      </c>
      <c r="AB23" s="22">
        <f>SUM(O23:Z23)</f>
        <v/>
      </c>
      <c r="AC23" s="51" t="n">
        <v>71</v>
      </c>
      <c r="AD23" s="51" t="n">
        <v>71</v>
      </c>
      <c r="AE23" s="51" t="n">
        <v>71</v>
      </c>
      <c r="AF23" s="51" t="n">
        <v>71</v>
      </c>
      <c r="AG23" s="51" t="n">
        <v>71</v>
      </c>
      <c r="AH23" s="51" t="n">
        <v>71</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217.33</v>
      </c>
      <c r="D24" s="64" t="n">
        <v>0</v>
      </c>
      <c r="E24" s="64" t="n">
        <v>0</v>
      </c>
      <c r="F24" s="64" t="n">
        <v>0</v>
      </c>
      <c r="G24" s="64" t="n">
        <v>0</v>
      </c>
      <c r="H24" s="64" t="n">
        <v>0</v>
      </c>
      <c r="I24" s="64" t="n">
        <v>0</v>
      </c>
      <c r="J24" s="64" t="n">
        <v>0</v>
      </c>
      <c r="K24" s="64" t="n">
        <v>0</v>
      </c>
      <c r="L24" s="64" t="n">
        <v>0</v>
      </c>
      <c r="M24" s="64" t="n">
        <v>0</v>
      </c>
      <c r="N24" s="22">
        <f>SUM(B24:M24)</f>
        <v/>
      </c>
      <c r="O24" s="11">
        <f>SUMIF('XHDN TB'!$R:$R,'HDN P&amp;L'!$A24,'XHDN TB'!C:C)</f>
        <v/>
      </c>
      <c r="P24" s="11">
        <f>SUMIF('XHDN TB'!$R:$R,'HDN P&amp;L'!$A24,'XHDN TB'!D:D)</f>
        <v/>
      </c>
      <c r="Q24" s="11">
        <f>SUMIF('XHDN TB'!$R:$R,'HDN P&amp;L'!$A24,'XHDN TB'!E:E)</f>
        <v/>
      </c>
      <c r="R24" s="11">
        <f>SUMIF('XHDN TB'!$R:$R,'HDN P&amp;L'!$A24,'XHDN TB'!F:F)</f>
        <v/>
      </c>
      <c r="S24" s="11">
        <f>SUMIF('XHDN TB'!$R:$R,'HDN P&amp;L'!$A24,'XHDN TB'!G:G)</f>
        <v/>
      </c>
      <c r="T24" s="11">
        <f>SUMIF('XHDN TB'!$R:$R,'HDN P&amp;L'!$A24,'XHDN TB'!H:H)</f>
        <v/>
      </c>
      <c r="U24" s="11">
        <f>SUMIF('HDN TB'!$R:$R,'HDN P&amp;L'!$A24,'HDN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30380.50999999999</v>
      </c>
      <c r="C25" s="65" t="n">
        <v>30495.64</v>
      </c>
      <c r="D25" s="65" t="n">
        <v>31357.96</v>
      </c>
      <c r="E25" s="65" t="n">
        <v>36022.19</v>
      </c>
      <c r="F25" s="65" t="n">
        <v>34088.36</v>
      </c>
      <c r="G25" s="65" t="n">
        <v>33987.66</v>
      </c>
      <c r="H25" s="65" t="n">
        <v>41381.32</v>
      </c>
      <c r="I25" s="65" t="n">
        <v>37697.41</v>
      </c>
      <c r="J25" s="65" t="n">
        <v>37624.93</v>
      </c>
      <c r="K25" s="65" t="n">
        <v>41626.15000000001</v>
      </c>
      <c r="L25" s="65" t="n">
        <v>40639.57</v>
      </c>
      <c r="M25" s="65" t="n">
        <v>41667.54</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981.28</v>
      </c>
      <c r="C27" s="64" t="n">
        <v>1316.38</v>
      </c>
      <c r="D27" s="64" t="n">
        <v>1227.96</v>
      </c>
      <c r="E27" s="64" t="n">
        <v>1090.82</v>
      </c>
      <c r="F27" s="64" t="n">
        <v>1841.11</v>
      </c>
      <c r="G27" s="64" t="n">
        <v>1207.3</v>
      </c>
      <c r="H27" s="64" t="n">
        <v>1487.43</v>
      </c>
      <c r="I27" s="64" t="n">
        <v>1375.04</v>
      </c>
      <c r="J27" s="64" t="n">
        <v>921.6600000000001</v>
      </c>
      <c r="K27" s="64" t="n">
        <v>1727.81</v>
      </c>
      <c r="L27" s="64" t="n">
        <v>1328.64</v>
      </c>
      <c r="M27" s="64" t="n">
        <v>1221.21</v>
      </c>
      <c r="N27" s="22">
        <f>SUM(B27:M27)</f>
        <v/>
      </c>
      <c r="O27" s="11">
        <f>SUMIF('XHDN TB'!$R:$R,'HDN P&amp;L'!$A27,'XHDN TB'!C:C)</f>
        <v/>
      </c>
      <c r="P27" s="11">
        <f>SUMIF('XHDN TB'!$R:$R,'HDN P&amp;L'!$A27,'XHDN TB'!D:D)</f>
        <v/>
      </c>
      <c r="Q27" s="11">
        <f>SUMIF('XHDN TB'!$R:$R,'HDN P&amp;L'!$A27,'XHDN TB'!E:E)</f>
        <v/>
      </c>
      <c r="R27" s="11">
        <f>SUMIF('XHDN TB'!$R:$R,'HDN P&amp;L'!$A27,'XHDN TB'!F:F)</f>
        <v/>
      </c>
      <c r="S27" s="11">
        <f>SUMIF('XHDN TB'!$R:$R,'HDN P&amp;L'!$A27,'XHDN TB'!G:G)</f>
        <v/>
      </c>
      <c r="T27" s="11">
        <f>SUMIF('XHDN TB'!$R:$R,'HDN P&amp;L'!$A27,'XHDN TB'!H:H)</f>
        <v/>
      </c>
      <c r="U27" s="11">
        <f>SUMIF('HDN TB'!$R:$R,'HDN P&amp;L'!$A27,'HDN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239.5</v>
      </c>
      <c r="C28" s="64" t="n">
        <v>130.44</v>
      </c>
      <c r="D28" s="64" t="n">
        <v>274.74</v>
      </c>
      <c r="E28" s="64" t="n">
        <v>380.74</v>
      </c>
      <c r="F28" s="64" t="n">
        <v>1073</v>
      </c>
      <c r="G28" s="64" t="n">
        <v>48.17</v>
      </c>
      <c r="H28" s="64" t="n">
        <v>581.1899999999999</v>
      </c>
      <c r="I28" s="64" t="n">
        <v>236.38</v>
      </c>
      <c r="J28" s="64" t="n">
        <v>393.6</v>
      </c>
      <c r="K28" s="64" t="n">
        <v>22.42</v>
      </c>
      <c r="L28" s="64" t="n">
        <v>14.95</v>
      </c>
      <c r="M28" s="64" t="n">
        <v>53.27</v>
      </c>
      <c r="N28" s="22">
        <f>SUM(B28:M28)</f>
        <v/>
      </c>
      <c r="O28" s="11">
        <f>SUMIF('XHDN TB'!$R:$R,'HDN P&amp;L'!$A28,'XHDN TB'!C:C)</f>
        <v/>
      </c>
      <c r="P28" s="11">
        <f>SUMIF('XHDN TB'!$R:$R,'HDN P&amp;L'!$A28,'XHDN TB'!D:D)</f>
        <v/>
      </c>
      <c r="Q28" s="11">
        <f>SUMIF('XHDN TB'!$R:$R,'HDN P&amp;L'!$A28,'XHDN TB'!E:E)</f>
        <v/>
      </c>
      <c r="R28" s="11">
        <f>SUMIF('XHDN TB'!$R:$R,'HDN P&amp;L'!$A28,'XHDN TB'!F:F)</f>
        <v/>
      </c>
      <c r="S28" s="11">
        <f>SUMIF('XHDN TB'!$R:$R,'HDN P&amp;L'!$A28,'XHDN TB'!G:G)</f>
        <v/>
      </c>
      <c r="T28" s="11">
        <f>SUMIF('XHDN TB'!$R:$R,'HDN P&amp;L'!$A28,'XHDN TB'!H:H)</f>
        <v/>
      </c>
      <c r="U28" s="11">
        <f>SUMIF('HDN TB'!$R:$R,'HDN P&amp;L'!$A28,'HDN TB'!I:I)</f>
        <v/>
      </c>
      <c r="V28" s="51" t="n">
        <v>100</v>
      </c>
      <c r="W28" s="51" t="n">
        <v>100</v>
      </c>
      <c r="X28" s="51" t="n">
        <v>100</v>
      </c>
      <c r="Y28" s="51" t="n">
        <v>100</v>
      </c>
      <c r="Z28" s="51" t="n">
        <v>100</v>
      </c>
      <c r="AA28" s="22">
        <f>SUM(O28:U28)</f>
        <v/>
      </c>
      <c r="AB28" s="22">
        <f>SUM(O28:Z28)</f>
        <v/>
      </c>
      <c r="AC28" s="51" t="n">
        <v>100</v>
      </c>
      <c r="AD28" s="51" t="n">
        <v>100</v>
      </c>
      <c r="AE28" s="51" t="n">
        <v>100</v>
      </c>
      <c r="AF28" s="51" t="n">
        <v>100</v>
      </c>
      <c r="AG28" s="51" t="n">
        <v>100</v>
      </c>
      <c r="AH28" s="51" t="n">
        <v>100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13.32</v>
      </c>
      <c r="C29" s="64" t="n">
        <v>60.2</v>
      </c>
      <c r="D29" s="64" t="n">
        <v>60</v>
      </c>
      <c r="E29" s="64" t="n">
        <v>100.89</v>
      </c>
      <c r="F29" s="64" t="n">
        <v>161.81</v>
      </c>
      <c r="G29" s="64" t="n">
        <v>123.86</v>
      </c>
      <c r="H29" s="64" t="n">
        <v>29.36</v>
      </c>
      <c r="I29" s="64" t="n">
        <v>26.93</v>
      </c>
      <c r="J29" s="64" t="n">
        <v>0</v>
      </c>
      <c r="K29" s="64" t="n">
        <v>50.84</v>
      </c>
      <c r="L29" s="64" t="n">
        <v>163.6</v>
      </c>
      <c r="M29" s="64" t="n">
        <v>100.1</v>
      </c>
      <c r="N29" s="22">
        <f>SUM(B29:M29)</f>
        <v/>
      </c>
      <c r="O29" s="11">
        <f>SUMIF('XHDN TB'!$R:$R,'HDN P&amp;L'!$A29,'XHDN TB'!C:C)</f>
        <v/>
      </c>
      <c r="P29" s="11">
        <f>SUMIF('XHDN TB'!$R:$R,'HDN P&amp;L'!$A29,'XHDN TB'!D:D)</f>
        <v/>
      </c>
      <c r="Q29" s="11">
        <f>SUMIF('XHDN TB'!$R:$R,'HDN P&amp;L'!$A29,'XHDN TB'!E:E)</f>
        <v/>
      </c>
      <c r="R29" s="11">
        <f>SUMIF('XHDN TB'!$R:$R,'HDN P&amp;L'!$A29,'XHDN TB'!F:F)</f>
        <v/>
      </c>
      <c r="S29" s="11">
        <f>SUMIF('XHDN TB'!$R:$R,'HDN P&amp;L'!$A29,'XHDN TB'!G:G)</f>
        <v/>
      </c>
      <c r="T29" s="11">
        <f>SUMIF('XHDN TB'!$R:$R,'HDN P&amp;L'!$A29,'XHDN TB'!H:H)</f>
        <v/>
      </c>
      <c r="U29" s="11">
        <f>SUMIF('HDN TB'!$R:$R,'HDN P&amp;L'!$A29,'HDN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0.00312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SUMIF('XHDN TB'!$R:$R,'HDN P&amp;L'!$A30,'XHDN TB'!C:C)</f>
        <v/>
      </c>
      <c r="P30" s="11">
        <f>SUMIF('XHDN TB'!$R:$R,'HDN P&amp;L'!$A30,'XHDN TB'!D:D)</f>
        <v/>
      </c>
      <c r="Q30" s="11">
        <f>SUMIF('XHDN TB'!$R:$R,'HDN P&amp;L'!$A30,'XHDN TB'!E:E)</f>
        <v/>
      </c>
      <c r="R30" s="11">
        <f>SUMIF('XHDN TB'!$R:$R,'HDN P&amp;L'!$A30,'XHDN TB'!F:F)</f>
        <v/>
      </c>
      <c r="S30" s="11">
        <f>SUMIF('XHDN TB'!$R:$R,'HDN P&amp;L'!$A30,'XHDN TB'!G:G)</f>
        <v/>
      </c>
      <c r="T30" s="11">
        <f>SUMIF('XHDN TB'!$R:$R,'HDN P&amp;L'!$A30,'XHDN TB'!H:H)</f>
        <v/>
      </c>
      <c r="U30" s="11">
        <f>SUMIF('HDN TB'!$R:$R,'HDN P&amp;L'!$A30,'HDN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134.61</v>
      </c>
      <c r="C31" s="64" t="n">
        <v>25.96</v>
      </c>
      <c r="D31" s="64" t="n">
        <v>134.14</v>
      </c>
      <c r="E31" s="64" t="n">
        <v>13.99</v>
      </c>
      <c r="F31" s="64" t="n">
        <v>0</v>
      </c>
      <c r="G31" s="64" t="n">
        <v>166.09</v>
      </c>
      <c r="H31" s="64" t="n">
        <v>0</v>
      </c>
      <c r="I31" s="64" t="n">
        <v>0</v>
      </c>
      <c r="J31" s="64" t="n">
        <v>0</v>
      </c>
      <c r="K31" s="64" t="n">
        <v>524.03</v>
      </c>
      <c r="L31" s="64" t="n">
        <v>0</v>
      </c>
      <c r="M31" s="64" t="n">
        <v>12.98</v>
      </c>
      <c r="N31" s="22">
        <f>SUM(B31:M31)</f>
        <v/>
      </c>
      <c r="O31" s="11">
        <f>SUMIF('XHDN TB'!$R:$R,'HDN P&amp;L'!$A31,'XHDN TB'!C:C)</f>
        <v/>
      </c>
      <c r="P31" s="11">
        <f>SUMIF('XHDN TB'!$R:$R,'HDN P&amp;L'!$A31,'XHDN TB'!D:D)</f>
        <v/>
      </c>
      <c r="Q31" s="11">
        <f>SUMIF('XHDN TB'!$R:$R,'HDN P&amp;L'!$A31,'XHDN TB'!E:E)</f>
        <v/>
      </c>
      <c r="R31" s="11">
        <f>SUMIF('XHDN TB'!$R:$R,'HDN P&amp;L'!$A31,'XHDN TB'!F:F)</f>
        <v/>
      </c>
      <c r="S31" s="11">
        <f>SUMIF('XHDN TB'!$R:$R,'HDN P&amp;L'!$A31,'XHDN TB'!G:G)</f>
        <v/>
      </c>
      <c r="T31" s="11">
        <f>SUMIF('XHDN TB'!$R:$R,'HDN P&amp;L'!$A31,'XHDN TB'!H:H)</f>
        <v/>
      </c>
      <c r="U31" s="11">
        <f>SUMIF('HDN TB'!$R:$R,'HDN P&amp;L'!$A31,'HDN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101.07</v>
      </c>
      <c r="C32" s="64" t="n">
        <v>172.11</v>
      </c>
      <c r="D32" s="64" t="n">
        <v>274.74</v>
      </c>
      <c r="E32" s="64" t="n">
        <v>0</v>
      </c>
      <c r="F32" s="64" t="n">
        <v>0</v>
      </c>
      <c r="G32" s="64" t="n">
        <v>59.28</v>
      </c>
      <c r="H32" s="64" t="n">
        <v>101.58</v>
      </c>
      <c r="I32" s="64" t="n">
        <v>247.33</v>
      </c>
      <c r="J32" s="64" t="n">
        <v>0</v>
      </c>
      <c r="K32" s="64" t="n">
        <v>188.53</v>
      </c>
      <c r="L32" s="64" t="n">
        <v>0</v>
      </c>
      <c r="M32" s="64" t="n">
        <v>136.09</v>
      </c>
      <c r="N32" s="22">
        <f>SUM(B32:M32)</f>
        <v/>
      </c>
      <c r="O32" s="11">
        <f>SUMIF('XHDN TB'!$R:$R,'HDN P&amp;L'!$A32,'XHDN TB'!C:C)</f>
        <v/>
      </c>
      <c r="P32" s="11">
        <f>SUMIF('XHDN TB'!$R:$R,'HDN P&amp;L'!$A32,'XHDN TB'!D:D)</f>
        <v/>
      </c>
      <c r="Q32" s="11">
        <f>SUMIF('XHDN TB'!$R:$R,'HDN P&amp;L'!$A32,'XHDN TB'!E:E)</f>
        <v/>
      </c>
      <c r="R32" s="11">
        <f>SUMIF('XHDN TB'!$R:$R,'HDN P&amp;L'!$A32,'XHDN TB'!F:F)</f>
        <v/>
      </c>
      <c r="S32" s="11">
        <f>SUMIF('XHDN TB'!$R:$R,'HDN P&amp;L'!$A32,'XHDN TB'!G:G)</f>
        <v/>
      </c>
      <c r="T32" s="11">
        <f>SUMIF('XHDN TB'!$R:$R,'HDN P&amp;L'!$A32,'XHDN TB'!H:H)</f>
        <v/>
      </c>
      <c r="U32" s="11">
        <f>SUMIF('HDN TB'!$R:$R,'HDN P&amp;L'!$A32,'HDN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SUMIF('XHDN TB'!$R:$R,'HDN P&amp;L'!$A33,'XHDN TB'!C:C)</f>
        <v/>
      </c>
      <c r="P33" s="11">
        <f>SUMIF('XHDN TB'!$R:$R,'HDN P&amp;L'!$A33,'XHDN TB'!D:D)</f>
        <v/>
      </c>
      <c r="Q33" s="11">
        <f>SUMIF('XHDN TB'!$R:$R,'HDN P&amp;L'!$A33,'XHDN TB'!E:E)</f>
        <v/>
      </c>
      <c r="R33" s="11">
        <f>SUMIF('XHDN TB'!$R:$R,'HDN P&amp;L'!$A33,'XHDN TB'!F:F)</f>
        <v/>
      </c>
      <c r="S33" s="11">
        <f>SUMIF('XHDN TB'!$R:$R,'HDN P&amp;L'!$A33,'XHDN TB'!G:G)</f>
        <v/>
      </c>
      <c r="T33" s="11">
        <f>SUMIF('XHDN TB'!$R:$R,'HDN P&amp;L'!$A33,'XHDN TB'!H:H)</f>
        <v/>
      </c>
      <c r="U33" s="11">
        <f>SUMIF('HDN TB'!$R:$R,'HDN P&amp;L'!$A33,'HDN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1469.78</v>
      </c>
      <c r="C34" s="65" t="n">
        <v>1705.09</v>
      </c>
      <c r="D34" s="65" t="n">
        <v>1971.58</v>
      </c>
      <c r="E34" s="65" t="n">
        <v>1586.44</v>
      </c>
      <c r="F34" s="65" t="n">
        <v>3075.92</v>
      </c>
      <c r="G34" s="65" t="n">
        <v>1604.7</v>
      </c>
      <c r="H34" s="65" t="n">
        <v>2199.56</v>
      </c>
      <c r="I34" s="65" t="n">
        <v>1885.68</v>
      </c>
      <c r="J34" s="65" t="n">
        <v>1315.26</v>
      </c>
      <c r="K34" s="65" t="n">
        <v>2513.63</v>
      </c>
      <c r="L34" s="65" t="n">
        <v>1507.19</v>
      </c>
      <c r="M34" s="65" t="n">
        <v>1523.65</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SUMIF('XHDN TB'!$R:$R,'HDN P&amp;L'!$A36,'XHDN TB'!C:C)</f>
        <v/>
      </c>
      <c r="P36" s="11">
        <f>SUMIF('XHDN TB'!$R:$R,'HDN P&amp;L'!$A36,'XHDN TB'!D:D)</f>
        <v/>
      </c>
      <c r="Q36" s="11">
        <f>SUMIF('XHDN TB'!$R:$R,'HDN P&amp;L'!$A36,'XHDN TB'!E:E)</f>
        <v/>
      </c>
      <c r="R36" s="11">
        <f>SUMIF('XHDN TB'!$R:$R,'HDN P&amp;L'!$A36,'XHDN TB'!F:F)</f>
        <v/>
      </c>
      <c r="S36" s="11">
        <f>SUMIF('XHDN TB'!$R:$R,'HDN P&amp;L'!$A36,'XHDN TB'!G:G)</f>
        <v/>
      </c>
      <c r="T36" s="11">
        <f>SUMIF('XHDN TB'!$R:$R,'HDN P&amp;L'!$A36,'XHDN TB'!H:H)</f>
        <v/>
      </c>
      <c r="U36" s="11">
        <f>SUMIF('HDN TB'!$R:$R,'HDN P&amp;L'!$A36,'HDN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1850.46</v>
      </c>
      <c r="C37" s="64" t="n">
        <v>1850.46</v>
      </c>
      <c r="D37" s="64" t="n">
        <v>1850.46</v>
      </c>
      <c r="E37" s="64" t="n">
        <v>1850.42</v>
      </c>
      <c r="F37" s="64" t="n">
        <v>1850.42</v>
      </c>
      <c r="G37" s="64" t="n">
        <v>1850.42</v>
      </c>
      <c r="H37" s="64" t="n">
        <v>1850.42</v>
      </c>
      <c r="I37" s="64" t="n">
        <v>1850.42</v>
      </c>
      <c r="J37" s="64" t="n">
        <v>1850.42</v>
      </c>
      <c r="K37" s="64" t="n">
        <v>1850.42</v>
      </c>
      <c r="L37" s="64" t="n">
        <v>1850.42</v>
      </c>
      <c r="M37" s="64" t="n">
        <v>1850.42</v>
      </c>
      <c r="N37" s="22">
        <f>SUM(B37:M37)</f>
        <v/>
      </c>
      <c r="O37" s="11">
        <f>SUMIF('XHDN TB'!$R:$R,'HDN P&amp;L'!$A37,'XHDN TB'!C:C)</f>
        <v/>
      </c>
      <c r="P37" s="11">
        <f>SUMIF('XHDN TB'!$R:$R,'HDN P&amp;L'!$A37,'XHDN TB'!D:D)</f>
        <v/>
      </c>
      <c r="Q37" s="11">
        <f>SUMIF('XHDN TB'!$R:$R,'HDN P&amp;L'!$A37,'XHDN TB'!E:E)</f>
        <v/>
      </c>
      <c r="R37" s="11">
        <f>SUMIF('XHDN TB'!$R:$R,'HDN P&amp;L'!$A37,'XHDN TB'!F:F)</f>
        <v/>
      </c>
      <c r="S37" s="11">
        <f>SUMIF('XHDN TB'!$R:$R,'HDN P&amp;L'!$A37,'XHDN TB'!G:G)</f>
        <v/>
      </c>
      <c r="T37" s="11">
        <f>SUMIF('XHDN TB'!$R:$R,'HDN P&amp;L'!$A37,'XHDN TB'!H:H)</f>
        <v/>
      </c>
      <c r="U37" s="11">
        <f>SUMIF('HDN TB'!$R:$R,'HDN P&amp;L'!$A37,'HDN TB'!I:I)</f>
        <v/>
      </c>
      <c r="V37" s="51" t="n">
        <v>2128.03</v>
      </c>
      <c r="W37" s="51" t="n">
        <v>2128.03</v>
      </c>
      <c r="X37" s="51" t="n">
        <v>2128.03</v>
      </c>
      <c r="Y37" s="51" t="n">
        <v>2128.03</v>
      </c>
      <c r="Z37" s="51" t="n">
        <v>2128.03</v>
      </c>
      <c r="AA37" s="22">
        <f>SUM(O37:U37)</f>
        <v/>
      </c>
      <c r="AB37" s="22">
        <f>SUM(O37:Z37)</f>
        <v/>
      </c>
      <c r="AC37" s="51" t="n">
        <v>2128.03</v>
      </c>
      <c r="AD37" s="51" t="n">
        <v>2128.03</v>
      </c>
      <c r="AE37" s="51" t="n">
        <v>2128.03</v>
      </c>
      <c r="AF37" s="51" t="n">
        <v>2128.03</v>
      </c>
      <c r="AG37" s="51" t="n">
        <v>2128.03</v>
      </c>
      <c r="AH37" s="51" t="n">
        <v>2128.03</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2368.8</v>
      </c>
      <c r="C38" s="64" t="n">
        <v>1729.63</v>
      </c>
      <c r="D38" s="64" t="n">
        <v>1859.19</v>
      </c>
      <c r="E38" s="64" t="n">
        <v>2094.4</v>
      </c>
      <c r="F38" s="64" t="n">
        <v>2433.41</v>
      </c>
      <c r="G38" s="64" t="n">
        <v>1489.28</v>
      </c>
      <c r="H38" s="64" t="n">
        <v>704.8299999999999</v>
      </c>
      <c r="I38" s="64" t="n">
        <v>-1889.83</v>
      </c>
      <c r="J38" s="64" t="n">
        <v>2474.2</v>
      </c>
      <c r="K38" s="64" t="n">
        <v>1184.78</v>
      </c>
      <c r="L38" s="64" t="n">
        <v>1550.31</v>
      </c>
      <c r="M38" s="64" t="n">
        <v>1669.51</v>
      </c>
      <c r="N38" s="22">
        <f>SUM(B38:M38)</f>
        <v/>
      </c>
      <c r="O38" s="11">
        <f>SUMIF('XHDN TB'!$R:$R,'HDN P&amp;L'!$A38,'XHDN TB'!C:C)</f>
        <v/>
      </c>
      <c r="P38" s="11">
        <f>SUMIF('XHDN TB'!$R:$R,'HDN P&amp;L'!$A38,'XHDN TB'!D:D)</f>
        <v/>
      </c>
      <c r="Q38" s="11">
        <f>SUMIF('XHDN TB'!$R:$R,'HDN P&amp;L'!$A38,'XHDN TB'!E:E)</f>
        <v/>
      </c>
      <c r="R38" s="11">
        <f>SUMIF('XHDN TB'!$R:$R,'HDN P&amp;L'!$A38,'XHDN TB'!F:F)</f>
        <v/>
      </c>
      <c r="S38" s="11">
        <f>SUMIF('XHDN TB'!$R:$R,'HDN P&amp;L'!$A38,'XHDN TB'!G:G)</f>
        <v/>
      </c>
      <c r="T38" s="11">
        <f>SUMIF('XHDN TB'!$R:$R,'HDN P&amp;L'!$A38,'XHDN TB'!H:H)</f>
        <v/>
      </c>
      <c r="U38" s="11">
        <f>SUMIF('HDN TB'!$R:$R,'HDN P&amp;L'!$A38,'HDN TB'!I:I)</f>
        <v/>
      </c>
      <c r="V38" s="51" t="n">
        <v>1625</v>
      </c>
      <c r="W38" s="51" t="n">
        <v>1625</v>
      </c>
      <c r="X38" s="51" t="n">
        <v>1625</v>
      </c>
      <c r="Y38" s="51" t="n">
        <v>1625</v>
      </c>
      <c r="Z38" s="51" t="n">
        <v>1625</v>
      </c>
      <c r="AA38" s="22">
        <f>SUM(O38:U38)</f>
        <v/>
      </c>
      <c r="AB38" s="22">
        <f>SUM(O38:Z38)</f>
        <v/>
      </c>
      <c r="AC38" s="51" t="n">
        <v>1625</v>
      </c>
      <c r="AD38" s="51" t="n">
        <v>1625</v>
      </c>
      <c r="AE38" s="51" t="n">
        <v>1625</v>
      </c>
      <c r="AF38" s="51" t="n">
        <v>1625</v>
      </c>
      <c r="AG38" s="51" t="n">
        <v>1625</v>
      </c>
      <c r="AH38" s="51" t="n">
        <v>1625</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3031.86</v>
      </c>
      <c r="C39" s="64" t="n">
        <v>98.95</v>
      </c>
      <c r="D39" s="64" t="n">
        <v>578.95</v>
      </c>
      <c r="E39" s="64" t="n">
        <v>430.94</v>
      </c>
      <c r="F39" s="64" t="n">
        <v>435.0199999999997</v>
      </c>
      <c r="G39" s="64" t="n">
        <v>251.22</v>
      </c>
      <c r="H39" s="64" t="n">
        <v>107.95</v>
      </c>
      <c r="I39" s="64" t="n">
        <v>1347.21</v>
      </c>
      <c r="J39" s="64" t="n">
        <v>1756.7</v>
      </c>
      <c r="K39" s="64" t="n">
        <v>943.7199999999999</v>
      </c>
      <c r="L39" s="64" t="n">
        <v>994.7800000000002</v>
      </c>
      <c r="M39" s="64" t="n">
        <v>268.1</v>
      </c>
      <c r="N39" s="22">
        <f>SUM(B39:M39)</f>
        <v/>
      </c>
      <c r="O39" s="11">
        <f>SUMIF('XHDN TB'!$R:$R,'HDN P&amp;L'!$A39,'XHDN TB'!C:C)</f>
        <v/>
      </c>
      <c r="P39" s="11">
        <f>SUMIF('XHDN TB'!$R:$R,'HDN P&amp;L'!$A39,'XHDN TB'!D:D)</f>
        <v/>
      </c>
      <c r="Q39" s="11">
        <f>SUMIF('XHDN TB'!$R:$R,'HDN P&amp;L'!$A39,'XHDN TB'!E:E)</f>
        <v/>
      </c>
      <c r="R39" s="11">
        <f>SUMIF('XHDN TB'!$R:$R,'HDN P&amp;L'!$A39,'XHDN TB'!F:F)</f>
        <v/>
      </c>
      <c r="S39" s="11">
        <f>SUMIF('XHDN TB'!$R:$R,'HDN P&amp;L'!$A39,'XHDN TB'!G:G)</f>
        <v/>
      </c>
      <c r="T39" s="11">
        <f>SUMIF('XHDN TB'!$R:$R,'HDN P&amp;L'!$A39,'XHDN TB'!H:H)</f>
        <v/>
      </c>
      <c r="U39" s="11">
        <f>SUMIF('HDN TB'!$R:$R,'HDN P&amp;L'!$A39,'HDN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309.94</v>
      </c>
      <c r="C40" s="64" t="n">
        <v>0</v>
      </c>
      <c r="D40" s="64" t="n">
        <v>277.05</v>
      </c>
      <c r="E40" s="64" t="n">
        <v>362.46</v>
      </c>
      <c r="F40" s="64" t="n">
        <v>318.28</v>
      </c>
      <c r="G40" s="64" t="n">
        <v>106.85</v>
      </c>
      <c r="H40" s="64" t="n">
        <v>241.78</v>
      </c>
      <c r="I40" s="64" t="n">
        <v>110.35</v>
      </c>
      <c r="J40" s="64" t="n">
        <v>265.47</v>
      </c>
      <c r="K40" s="64" t="n">
        <v>161.46</v>
      </c>
      <c r="L40" s="64" t="n">
        <v>302.11</v>
      </c>
      <c r="M40" s="64" t="n">
        <v>146.87</v>
      </c>
      <c r="N40" s="22">
        <f>SUM(B40:M40)</f>
        <v/>
      </c>
      <c r="O40" s="11">
        <f>SUMIF('XHDN TB'!$R:$R,'HDN P&amp;L'!$A40,'XHDN TB'!C:C)</f>
        <v/>
      </c>
      <c r="P40" s="11">
        <f>SUMIF('XHDN TB'!$R:$R,'HDN P&amp;L'!$A40,'XHDN TB'!D:D)</f>
        <v/>
      </c>
      <c r="Q40" s="11">
        <f>SUMIF('XHDN TB'!$R:$R,'HDN P&amp;L'!$A40,'XHDN TB'!E:E)</f>
        <v/>
      </c>
      <c r="R40" s="11">
        <f>SUMIF('XHDN TB'!$R:$R,'HDN P&amp;L'!$A40,'XHDN TB'!F:F)</f>
        <v/>
      </c>
      <c r="S40" s="11">
        <f>SUMIF('XHDN TB'!$R:$R,'HDN P&amp;L'!$A40,'XHDN TB'!G:G)</f>
        <v/>
      </c>
      <c r="T40" s="11">
        <f>SUMIF('XHDN TB'!$R:$R,'HDN P&amp;L'!$A40,'XHDN TB'!H:H)</f>
        <v/>
      </c>
      <c r="U40" s="11">
        <f>SUMIF('HDN TB'!$R:$R,'HDN P&amp;L'!$A40,'HDN TB'!I:I)</f>
        <v/>
      </c>
      <c r="V40" s="51" t="n">
        <v>221</v>
      </c>
      <c r="W40" s="51" t="n">
        <v>221</v>
      </c>
      <c r="X40" s="51" t="n">
        <v>221</v>
      </c>
      <c r="Y40" s="51" t="n">
        <v>221</v>
      </c>
      <c r="Z40" s="51" t="n">
        <v>221</v>
      </c>
      <c r="AA40" s="22">
        <f>SUM(O40:U40)</f>
        <v/>
      </c>
      <c r="AB40" s="22">
        <f>SUM(O40:Z40)</f>
        <v/>
      </c>
      <c r="AC40" s="51" t="n">
        <v>221</v>
      </c>
      <c r="AD40" s="51" t="n">
        <v>221</v>
      </c>
      <c r="AE40" s="51" t="n">
        <v>221</v>
      </c>
      <c r="AF40" s="51" t="n">
        <v>221</v>
      </c>
      <c r="AG40" s="51" t="n">
        <v>221</v>
      </c>
      <c r="AH40" s="51" t="n">
        <v>221</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379.15</v>
      </c>
      <c r="C41" s="64" t="n">
        <v>413.35</v>
      </c>
      <c r="D41" s="64" t="n">
        <v>531.62</v>
      </c>
      <c r="E41" s="64" t="n">
        <v>296.9299999999999</v>
      </c>
      <c r="F41" s="64" t="n">
        <v>430.74</v>
      </c>
      <c r="G41" s="64" t="n">
        <v>394.55</v>
      </c>
      <c r="H41" s="64" t="n">
        <v>313.24</v>
      </c>
      <c r="I41" s="64" t="n">
        <v>298.24</v>
      </c>
      <c r="J41" s="64" t="n">
        <v>444.35</v>
      </c>
      <c r="K41" s="64" t="n">
        <v>307.21</v>
      </c>
      <c r="L41" s="64" t="n">
        <v>426.55</v>
      </c>
      <c r="M41" s="64" t="n">
        <v>379.16</v>
      </c>
      <c r="N41" s="22">
        <f>SUM(B41:M41)</f>
        <v/>
      </c>
      <c r="O41" s="11">
        <f>SUMIF('XHDN TB'!$R:$R,'HDN P&amp;L'!$A41,'XHDN TB'!C:C)</f>
        <v/>
      </c>
      <c r="P41" s="11">
        <f>SUMIF('XHDN TB'!$R:$R,'HDN P&amp;L'!$A41,'XHDN TB'!D:D)</f>
        <v/>
      </c>
      <c r="Q41" s="11">
        <f>SUMIF('XHDN TB'!$R:$R,'HDN P&amp;L'!$A41,'XHDN TB'!E:E)</f>
        <v/>
      </c>
      <c r="R41" s="11">
        <f>SUMIF('XHDN TB'!$R:$R,'HDN P&amp;L'!$A41,'XHDN TB'!F:F)</f>
        <v/>
      </c>
      <c r="S41" s="11">
        <f>SUMIF('XHDN TB'!$R:$R,'HDN P&amp;L'!$A41,'XHDN TB'!G:G)</f>
        <v/>
      </c>
      <c r="T41" s="11">
        <f>SUMIF('XHDN TB'!$R:$R,'HDN P&amp;L'!$A41,'XHDN TB'!H:H)</f>
        <v/>
      </c>
      <c r="U41" s="11">
        <f>SUMIF('HDN TB'!$R:$R,'HDN P&amp;L'!$A41,'HDN TB'!I:I)</f>
        <v/>
      </c>
      <c r="V41" s="51" t="n">
        <v>389</v>
      </c>
      <c r="W41" s="51" t="n">
        <v>389</v>
      </c>
      <c r="X41" s="51" t="n">
        <v>389</v>
      </c>
      <c r="Y41" s="51" t="n">
        <v>389</v>
      </c>
      <c r="Z41" s="51" t="n">
        <v>389</v>
      </c>
      <c r="AA41" s="22">
        <f>SUM(O41:U41)</f>
        <v/>
      </c>
      <c r="AB41" s="22">
        <f>SUM(O41:Z41)</f>
        <v/>
      </c>
      <c r="AC41" s="51" t="n">
        <v>389</v>
      </c>
      <c r="AD41" s="51" t="n">
        <v>389</v>
      </c>
      <c r="AE41" s="51" t="n">
        <v>389</v>
      </c>
      <c r="AF41" s="51" t="n">
        <v>389</v>
      </c>
      <c r="AG41" s="51" t="n">
        <v>389</v>
      </c>
      <c r="AH41" s="51" t="n">
        <v>389</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134.31</v>
      </c>
      <c r="C42" s="64" t="n">
        <v>193.15</v>
      </c>
      <c r="D42" s="64" t="n">
        <v>108.59</v>
      </c>
      <c r="E42" s="64" t="n">
        <v>158.57</v>
      </c>
      <c r="F42" s="64" t="n">
        <v>40.91</v>
      </c>
      <c r="G42" s="64" t="n">
        <v>188.02</v>
      </c>
      <c r="H42" s="64" t="n">
        <v>36.03</v>
      </c>
      <c r="I42" s="64" t="n">
        <v>140.04</v>
      </c>
      <c r="J42" s="64" t="n">
        <v>159.8</v>
      </c>
      <c r="K42" s="64" t="n">
        <v>546.86</v>
      </c>
      <c r="L42" s="64" t="n">
        <v>154.65</v>
      </c>
      <c r="M42" s="64" t="n">
        <v>163.62</v>
      </c>
      <c r="N42" s="22">
        <f>SUM(B42:M42)</f>
        <v/>
      </c>
      <c r="O42" s="11">
        <f>SUMIF('XHDN TB'!$R:$R,'HDN P&amp;L'!$A42,'XHDN TB'!C:C)</f>
        <v/>
      </c>
      <c r="P42" s="11">
        <f>SUMIF('XHDN TB'!$R:$R,'HDN P&amp;L'!$A42,'XHDN TB'!D:D)</f>
        <v/>
      </c>
      <c r="Q42" s="11">
        <f>SUMIF('XHDN TB'!$R:$R,'HDN P&amp;L'!$A42,'XHDN TB'!E:E)</f>
        <v/>
      </c>
      <c r="R42" s="11">
        <f>SUMIF('XHDN TB'!$R:$R,'HDN P&amp;L'!$A42,'XHDN TB'!F:F)</f>
        <v/>
      </c>
      <c r="S42" s="11">
        <f>SUMIF('XHDN TB'!$R:$R,'HDN P&amp;L'!$A42,'XHDN TB'!G:G)</f>
        <v/>
      </c>
      <c r="T42" s="11">
        <f>SUMIF('XHDN TB'!$R:$R,'HDN P&amp;L'!$A42,'XHDN TB'!H:H)</f>
        <v/>
      </c>
      <c r="U42" s="11">
        <f>SUMIF('HDN TB'!$R:$R,'HDN P&amp;L'!$A42,'HDN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SUMIF('XHDN TB'!$R:$R,'HDN P&amp;L'!$A43,'XHDN TB'!C:C)</f>
        <v/>
      </c>
      <c r="P43" s="11">
        <f>SUMIF('XHDN TB'!$R:$R,'HDN P&amp;L'!$A43,'XHDN TB'!D:D)</f>
        <v/>
      </c>
      <c r="Q43" s="11">
        <f>SUMIF('XHDN TB'!$R:$R,'HDN P&amp;L'!$A43,'XHDN TB'!E:E)</f>
        <v/>
      </c>
      <c r="R43" s="11">
        <f>SUMIF('XHDN TB'!$R:$R,'HDN P&amp;L'!$A43,'XHDN TB'!F:F)</f>
        <v/>
      </c>
      <c r="S43" s="11">
        <f>SUMIF('XHDN TB'!$R:$R,'HDN P&amp;L'!$A43,'XHDN TB'!G:G)</f>
        <v/>
      </c>
      <c r="T43" s="11">
        <f>SUMIF('XHDN TB'!$R:$R,'HDN P&amp;L'!$A43,'XHDN TB'!H:H)</f>
        <v/>
      </c>
      <c r="U43" s="11">
        <f>SUMIF('HDN TB'!$R:$R,'HDN P&amp;L'!$A43,'HDN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SUMIF('XHDN TB'!$R:$R,'HDN P&amp;L'!$A44,'XHDN TB'!C:C)</f>
        <v/>
      </c>
      <c r="P44" s="11">
        <f>SUMIF('XHDN TB'!$R:$R,'HDN P&amp;L'!$A44,'XHDN TB'!D:D)</f>
        <v/>
      </c>
      <c r="Q44" s="11">
        <f>SUMIF('XHDN TB'!$R:$R,'HDN P&amp;L'!$A44,'XHDN TB'!E:E)</f>
        <v/>
      </c>
      <c r="R44" s="11">
        <f>SUMIF('XHDN TB'!$R:$R,'HDN P&amp;L'!$A44,'XHDN TB'!F:F)</f>
        <v/>
      </c>
      <c r="S44" s="11">
        <f>SUMIF('XHDN TB'!$R:$R,'HDN P&amp;L'!$A44,'XHDN TB'!G:G)</f>
        <v/>
      </c>
      <c r="T44" s="11">
        <f>SUMIF('XHDN TB'!$R:$R,'HDN P&amp;L'!$A44,'XHDN TB'!H:H)</f>
        <v/>
      </c>
      <c r="U44" s="11">
        <f>SUMIF('HDN TB'!$R:$R,'HDN P&amp;L'!$A44,'HDN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29.98</v>
      </c>
      <c r="M45" s="64" t="n">
        <v>0</v>
      </c>
      <c r="N45" s="22">
        <f>SUM(B45:M45)</f>
        <v/>
      </c>
      <c r="O45" s="11">
        <f>SUMIF('XHDN TB'!$R:$R,'HDN P&amp;L'!$A45,'XHDN TB'!C:C)</f>
        <v/>
      </c>
      <c r="P45" s="11">
        <f>SUMIF('XHDN TB'!$R:$R,'HDN P&amp;L'!$A45,'XHDN TB'!D:D)</f>
        <v/>
      </c>
      <c r="Q45" s="11">
        <f>SUMIF('XHDN TB'!$R:$R,'HDN P&amp;L'!$A45,'XHDN TB'!E:E)</f>
        <v/>
      </c>
      <c r="R45" s="11">
        <f>SUMIF('XHDN TB'!$R:$R,'HDN P&amp;L'!$A45,'XHDN TB'!F:F)</f>
        <v/>
      </c>
      <c r="S45" s="11">
        <f>SUMIF('XHDN TB'!$R:$R,'HDN P&amp;L'!$A45,'XHDN TB'!G:G)</f>
        <v/>
      </c>
      <c r="T45" s="11">
        <f>SUMIF('XHDN TB'!$R:$R,'HDN P&amp;L'!$A45,'XHDN TB'!H:H)</f>
        <v/>
      </c>
      <c r="U45" s="11">
        <f>SUMIF('HDN TB'!$R:$R,'HDN P&amp;L'!$A45,'HDN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SUMIF('XHDN TB'!$R:$R,'HDN P&amp;L'!$A46,'XHDN TB'!C:C)</f>
        <v/>
      </c>
      <c r="P46" s="11">
        <f>SUMIF('XHDN TB'!$R:$R,'HDN P&amp;L'!$A46,'XHDN TB'!D:D)</f>
        <v/>
      </c>
      <c r="Q46" s="11">
        <f>SUMIF('XHDN TB'!$R:$R,'HDN P&amp;L'!$A46,'XHDN TB'!E:E)</f>
        <v/>
      </c>
      <c r="R46" s="11">
        <f>SUMIF('XHDN TB'!$R:$R,'HDN P&amp;L'!$A46,'XHDN TB'!F:F)</f>
        <v/>
      </c>
      <c r="S46" s="11">
        <f>SUMIF('XHDN TB'!$R:$R,'HDN P&amp;L'!$A46,'XHDN TB'!G:G)</f>
        <v/>
      </c>
      <c r="T46" s="11">
        <f>SUMIF('XHDN TB'!$R:$R,'HDN P&amp;L'!$A46,'XHDN TB'!H:H)</f>
        <v/>
      </c>
      <c r="U46" s="11">
        <f>SUMIF('HDN TB'!$R:$R,'HDN P&amp;L'!$A46,'HDN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8074.52</v>
      </c>
      <c r="C47" s="65" t="n">
        <v>4285.54</v>
      </c>
      <c r="D47" s="65" t="n">
        <v>5205.860000000001</v>
      </c>
      <c r="E47" s="65" t="n">
        <v>5193.72</v>
      </c>
      <c r="F47" s="65" t="n">
        <v>5508.779999999999</v>
      </c>
      <c r="G47" s="65" t="n">
        <v>4280.34</v>
      </c>
      <c r="H47" s="65" t="n">
        <v>3254.25</v>
      </c>
      <c r="I47" s="65" t="n">
        <v>1856.43</v>
      </c>
      <c r="J47" s="65" t="n">
        <v>6950.940000000001</v>
      </c>
      <c r="K47" s="65" t="n">
        <v>4994.45</v>
      </c>
      <c r="L47" s="65" t="n">
        <v>5308.799999999999</v>
      </c>
      <c r="M47" s="65" t="n">
        <v>4477.679999999999</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39924.80999999999</v>
      </c>
      <c r="C48" s="62" t="n">
        <v>36486.27</v>
      </c>
      <c r="D48" s="62" t="n">
        <v>38535.4</v>
      </c>
      <c r="E48" s="62" t="n">
        <v>42802.35000000001</v>
      </c>
      <c r="F48" s="62" t="n">
        <v>42673.06</v>
      </c>
      <c r="G48" s="62" t="n">
        <v>39872.7</v>
      </c>
      <c r="H48" s="62" t="n">
        <v>46835.13</v>
      </c>
      <c r="I48" s="62" t="n">
        <v>41439.52</v>
      </c>
      <c r="J48" s="62" t="n">
        <v>45891.13</v>
      </c>
      <c r="K48" s="62" t="n">
        <v>49134.23</v>
      </c>
      <c r="L48" s="62" t="n">
        <v>47455.56</v>
      </c>
      <c r="M48" s="62" t="n">
        <v>47668.87</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21076.90000000001</v>
      </c>
      <c r="C50" s="18" t="n">
        <v>16692.97</v>
      </c>
      <c r="D50" s="18" t="n">
        <v>31198.73</v>
      </c>
      <c r="E50" s="18" t="n">
        <v>26646.34</v>
      </c>
      <c r="F50" s="18" t="n">
        <v>18730.04</v>
      </c>
      <c r="G50" s="18" t="n">
        <v>19186.60000000001</v>
      </c>
      <c r="H50" s="18" t="n">
        <v>44355.74</v>
      </c>
      <c r="I50" s="18" t="n">
        <v>18608.74</v>
      </c>
      <c r="J50" s="18" t="n">
        <v>7164.869999999995</v>
      </c>
      <c r="K50" s="18" t="n">
        <v>3745.629999999997</v>
      </c>
      <c r="L50" s="18" t="n">
        <v>15267.35</v>
      </c>
      <c r="M50" s="18" t="n">
        <v>26674.6</v>
      </c>
      <c r="N50" s="18">
        <f>SUM(B50:M50)</f>
        <v/>
      </c>
      <c r="O50" s="18">
        <f>O11-O48</f>
        <v/>
      </c>
      <c r="P50" s="18">
        <f>P11-P48</f>
        <v/>
      </c>
      <c r="Q50" s="18">
        <f>Q11-Q48</f>
        <v/>
      </c>
      <c r="R50" s="18">
        <f>R11-R48</f>
        <v/>
      </c>
      <c r="S50" s="18">
        <f>S11-S48</f>
        <v/>
      </c>
      <c r="T50" s="18">
        <f>T11-T48</f>
        <v/>
      </c>
      <c r="U50" s="35">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SUMIF('XHDN TB'!$R:$R,'HDN P&amp;L'!$A53,'XHDN TB'!C:C)</f>
        <v/>
      </c>
      <c r="P53" s="11">
        <f>SUMIF('XHDN TB'!$R:$R,'HDN P&amp;L'!$A53,'XHDN TB'!D:D)</f>
        <v/>
      </c>
      <c r="Q53" s="11">
        <f>SUMIF('XHDN TB'!$R:$R,'HDN P&amp;L'!$A53,'XHDN TB'!E:E)</f>
        <v/>
      </c>
      <c r="R53" s="11">
        <f>SUMIF('XHDN TB'!$R:$R,'HDN P&amp;L'!$A53,'XHDN TB'!F:F)</f>
        <v/>
      </c>
      <c r="S53" s="11">
        <f>SUMIF('XHDN TB'!$R:$R,'HDN P&amp;L'!$A53,'XHDN TB'!G:G)</f>
        <v/>
      </c>
      <c r="T53" s="11">
        <f>SUMIF('XHDN TB'!$R:$R,'HDN P&amp;L'!$A53,'XHDN TB'!H:H)</f>
        <v/>
      </c>
      <c r="U53" s="11">
        <f>SUMIF('HDN TB'!$R:$R,'HDN P&amp;L'!$A53,'HDN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SUMIF('XHDN TB'!$R:$R,'HDN P&amp;L'!$A54,'XHDN TB'!C:C)</f>
        <v/>
      </c>
      <c r="P54" s="11">
        <f>SUMIF('XHDN TB'!$R:$R,'HDN P&amp;L'!$A54,'XHDN TB'!D:D)</f>
        <v/>
      </c>
      <c r="Q54" s="11">
        <f>SUMIF('XHDN TB'!$R:$R,'HDN P&amp;L'!$A54,'XHDN TB'!E:E)</f>
        <v/>
      </c>
      <c r="R54" s="11">
        <f>SUMIF('XHDN TB'!$R:$R,'HDN P&amp;L'!$A54,'XHDN TB'!F:F)</f>
        <v/>
      </c>
      <c r="S54" s="11">
        <f>SUMIF('XHDN TB'!$R:$R,'HDN P&amp;L'!$A54,'XHDN TB'!G:G)</f>
        <v/>
      </c>
      <c r="T54" s="11">
        <f>SUMIF('XHDN TB'!$R:$R,'HDN P&amp;L'!$A54,'XHDN TB'!H:H)</f>
        <v/>
      </c>
      <c r="U54" s="11">
        <f>SUMIF('HDN TB'!$R:$R,'HDN P&amp;L'!$A54,'HDN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SUMIF('XHDN TB'!$R:$R,'HDN P&amp;L'!$A55,'XHDN TB'!C:C)</f>
        <v/>
      </c>
      <c r="P55" s="11">
        <f>SUMIF('XHDN TB'!$R:$R,'HDN P&amp;L'!$A55,'XHDN TB'!D:D)</f>
        <v/>
      </c>
      <c r="Q55" s="11">
        <f>SUMIF('XHDN TB'!$R:$R,'HDN P&amp;L'!$A55,'XHDN TB'!E:E)</f>
        <v/>
      </c>
      <c r="R55" s="11">
        <f>SUMIF('XHDN TB'!$R:$R,'HDN P&amp;L'!$A55,'XHDN TB'!F:F)</f>
        <v/>
      </c>
      <c r="S55" s="11">
        <f>SUMIF('XHDN TB'!$R:$R,'HDN P&amp;L'!$A55,'XHDN TB'!G:G)</f>
        <v/>
      </c>
      <c r="T55" s="11">
        <f>SUMIF('XHDN TB'!$R:$R,'HDN P&amp;L'!$A55,'XHDN TB'!H:H)</f>
        <v/>
      </c>
      <c r="U55" s="11">
        <f>SUMIF('HDN TB'!$R:$R,'HDN P&amp;L'!$A55,'HDN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SUMIF('XHDN TB'!$R:$R,'HDN P&amp;L'!$A56,'XHDN TB'!C:C)</f>
        <v/>
      </c>
      <c r="P56" s="11">
        <f>SUMIF('XHDN TB'!$R:$R,'HDN P&amp;L'!$A56,'XHDN TB'!D:D)</f>
        <v/>
      </c>
      <c r="Q56" s="11">
        <f>SUMIF('XHDN TB'!$R:$R,'HDN P&amp;L'!$A56,'XHDN TB'!E:E)</f>
        <v/>
      </c>
      <c r="R56" s="11">
        <f>SUMIF('XHDN TB'!$R:$R,'HDN P&amp;L'!$A56,'XHDN TB'!F:F)</f>
        <v/>
      </c>
      <c r="S56" s="11">
        <f>SUMIF('XHDN TB'!$R:$R,'HDN P&amp;L'!$A56,'XHDN TB'!G:G)</f>
        <v/>
      </c>
      <c r="T56" s="11">
        <f>SUMIF('XHDN TB'!$R:$R,'HDN P&amp;L'!$A56,'XHDN TB'!H:H)</f>
        <v/>
      </c>
      <c r="U56" s="11">
        <f>SUMIF('HDN TB'!$R:$R,'HDN P&amp;L'!$A56,'HDN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109.5</v>
      </c>
      <c r="J57" s="64" t="n">
        <v>0</v>
      </c>
      <c r="K57" s="64" t="n">
        <v>0</v>
      </c>
      <c r="L57" s="64" t="n">
        <v>158.74</v>
      </c>
      <c r="M57" s="64" t="n">
        <v>212.52</v>
      </c>
      <c r="N57" s="22">
        <f>SUM(B57:M57)</f>
        <v/>
      </c>
      <c r="O57" s="11">
        <f>SUMIF('XHDN TB'!$R:$R,'HDN P&amp;L'!$A57,'XHDN TB'!C:C)</f>
        <v/>
      </c>
      <c r="P57" s="11">
        <f>SUMIF('XHDN TB'!$R:$R,'HDN P&amp;L'!$A57,'XHDN TB'!D:D)</f>
        <v/>
      </c>
      <c r="Q57" s="11">
        <f>SUMIF('XHDN TB'!$R:$R,'HDN P&amp;L'!$A57,'XHDN TB'!E:E)</f>
        <v/>
      </c>
      <c r="R57" s="11">
        <f>SUMIF('XHDN TB'!$R:$R,'HDN P&amp;L'!$A57,'XHDN TB'!F:F)</f>
        <v/>
      </c>
      <c r="S57" s="11">
        <f>SUMIF('XHDN TB'!$R:$R,'HDN P&amp;L'!$A57,'XHDN TB'!G:G)</f>
        <v/>
      </c>
      <c r="T57" s="11">
        <f>SUMIF('XHDN TB'!$R:$R,'HDN P&amp;L'!$A57,'XHDN TB'!H:H)</f>
        <v/>
      </c>
      <c r="U57" s="11">
        <f>SUMIF('HDN TB'!$R:$R,'HDN P&amp;L'!$A57,'HDN TB'!I:I)</f>
        <v/>
      </c>
      <c r="V57" s="51" t="n"/>
      <c r="W57" s="51" t="n"/>
      <c r="X57" s="51" t="n"/>
      <c r="Y57" s="51" t="n"/>
      <c r="Z57" s="51">
        <f>17*30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SUMIF('XHDN TB'!$R:$R,'HDN P&amp;L'!$A58,'XHDN TB'!C:C)</f>
        <v/>
      </c>
      <c r="P58" s="11">
        <f>SUMIF('XHDN TB'!$R:$R,'HDN P&amp;L'!$A58,'XHDN TB'!D:D)</f>
        <v/>
      </c>
      <c r="Q58" s="11">
        <f>SUMIF('XHDN TB'!$R:$R,'HDN P&amp;L'!$A58,'XHDN TB'!E:E)</f>
        <v/>
      </c>
      <c r="R58" s="11">
        <f>SUMIF('XHDN TB'!$R:$R,'HDN P&amp;L'!$A58,'XHDN TB'!F:F)</f>
        <v/>
      </c>
      <c r="S58" s="11">
        <f>SUMIF('XHDN TB'!$R:$R,'HDN P&amp;L'!$A58,'XHDN TB'!G:G)</f>
        <v/>
      </c>
      <c r="T58" s="11">
        <f>SUMIF('XHDN TB'!$R:$R,'HDN P&amp;L'!$A58,'XHDN TB'!H:H)</f>
        <v/>
      </c>
      <c r="U58" s="11">
        <f>SUMIF('HDN TB'!$R:$R,'HDN P&amp;L'!$A58,'HDN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201.37</v>
      </c>
      <c r="D59" s="64" t="n">
        <v>201.37</v>
      </c>
      <c r="E59" s="64" t="n">
        <v>201.38</v>
      </c>
      <c r="F59" s="64" t="n">
        <v>201.38</v>
      </c>
      <c r="G59" s="64" t="n">
        <v>201.38</v>
      </c>
      <c r="H59" s="64" t="n">
        <v>201.38</v>
      </c>
      <c r="I59" s="64" t="n">
        <v>201.38</v>
      </c>
      <c r="J59" s="64" t="n">
        <v>201.37</v>
      </c>
      <c r="K59" s="64" t="n">
        <v>214.8</v>
      </c>
      <c r="L59" s="64" t="n">
        <v>214.8</v>
      </c>
      <c r="M59" s="64" t="n">
        <v>214.8</v>
      </c>
      <c r="N59" s="22">
        <f>SUM(B59:M59)</f>
        <v/>
      </c>
      <c r="O59" s="11">
        <f>SUMIF('XHDN TB'!$R:$R,'HDN P&amp;L'!$A59,'XHDN TB'!C:C)</f>
        <v/>
      </c>
      <c r="P59" s="11">
        <f>SUMIF('XHDN TB'!$R:$R,'HDN P&amp;L'!$A59,'XHDN TB'!D:D)</f>
        <v/>
      </c>
      <c r="Q59" s="11">
        <f>SUMIF('XHDN TB'!$R:$R,'HDN P&amp;L'!$A59,'XHDN TB'!E:E)</f>
        <v/>
      </c>
      <c r="R59" s="11">
        <f>SUMIF('XHDN TB'!$R:$R,'HDN P&amp;L'!$A59,'XHDN TB'!F:F)</f>
        <v/>
      </c>
      <c r="S59" s="11">
        <f>SUMIF('XHDN TB'!$R:$R,'HDN P&amp;L'!$A59,'XHDN TB'!G:G)</f>
        <v/>
      </c>
      <c r="T59" s="11">
        <f>SUMIF('XHDN TB'!$R:$R,'HDN P&amp;L'!$A59,'XHDN TB'!H:H)</f>
        <v/>
      </c>
      <c r="U59" s="11">
        <f>SUMIF('HDN TB'!$R:$R,'HDN P&amp;L'!$A59,'HDN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231.99</v>
      </c>
      <c r="C60" s="64" t="n">
        <v>75.59</v>
      </c>
      <c r="D60" s="64" t="n">
        <v>147.2</v>
      </c>
      <c r="E60" s="64" t="n">
        <v>13.19</v>
      </c>
      <c r="F60" s="64" t="n">
        <v>12.59</v>
      </c>
      <c r="G60" s="64" t="n">
        <v>45</v>
      </c>
      <c r="H60" s="64" t="n">
        <v>13.19</v>
      </c>
      <c r="I60" s="64" t="n">
        <v>13.79</v>
      </c>
      <c r="J60" s="64" t="n">
        <v>14.39</v>
      </c>
      <c r="K60" s="64" t="n">
        <v>198.39</v>
      </c>
      <c r="L60" s="64" t="n">
        <v>14.39</v>
      </c>
      <c r="M60" s="64" t="n">
        <v>58.79</v>
      </c>
      <c r="N60" s="22">
        <f>SUM(B60:M60)</f>
        <v/>
      </c>
      <c r="O60" s="11">
        <f>SUMIF('XHDN TB'!$R:$R,'HDN P&amp;L'!$A60,'XHDN TB'!C:C)</f>
        <v/>
      </c>
      <c r="P60" s="11">
        <f>SUMIF('XHDN TB'!$R:$R,'HDN P&amp;L'!$A60,'XHDN TB'!D:D)</f>
        <v/>
      </c>
      <c r="Q60" s="11">
        <f>SUMIF('XHDN TB'!$R:$R,'HDN P&amp;L'!$A60,'XHDN TB'!E:E)</f>
        <v/>
      </c>
      <c r="R60" s="11">
        <f>SUMIF('XHDN TB'!$R:$R,'HDN P&amp;L'!$A60,'XHDN TB'!F:F)</f>
        <v/>
      </c>
      <c r="S60" s="11">
        <f>SUMIF('XHDN TB'!$R:$R,'HDN P&amp;L'!$A60,'XHDN TB'!G:G)</f>
        <v/>
      </c>
      <c r="T60" s="11">
        <f>SUMIF('XHDN TB'!$R:$R,'HDN P&amp;L'!$A60,'XHDN TB'!H:H)</f>
        <v/>
      </c>
      <c r="U60" s="11">
        <f>SUMIF('HDN TB'!$R:$R,'HDN P&amp;L'!$A60,'HDN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17.95</v>
      </c>
      <c r="D61" s="64" t="n">
        <v>0</v>
      </c>
      <c r="E61" s="64" t="n">
        <v>26.97</v>
      </c>
      <c r="F61" s="64" t="n">
        <v>5.89</v>
      </c>
      <c r="G61" s="64" t="n">
        <v>125.77</v>
      </c>
      <c r="H61" s="64" t="n">
        <v>53.8</v>
      </c>
      <c r="I61" s="64" t="n">
        <v>0</v>
      </c>
      <c r="J61" s="64" t="n">
        <v>0</v>
      </c>
      <c r="K61" s="64" t="n">
        <v>0</v>
      </c>
      <c r="L61" s="64" t="n">
        <v>63.35000000000001</v>
      </c>
      <c r="M61" s="64" t="n">
        <v>6.01</v>
      </c>
      <c r="N61" s="22">
        <f>SUM(B61:M61)</f>
        <v/>
      </c>
      <c r="O61" s="11">
        <f>SUMIF('XHDN TB'!$R:$R,'HDN P&amp;L'!$A61,'XHDN TB'!C:C)</f>
        <v/>
      </c>
      <c r="P61" s="11">
        <f>SUMIF('XHDN TB'!$R:$R,'HDN P&amp;L'!$A61,'XHDN TB'!D:D)</f>
        <v/>
      </c>
      <c r="Q61" s="11">
        <f>SUMIF('XHDN TB'!$R:$R,'HDN P&amp;L'!$A61,'XHDN TB'!E:E)</f>
        <v/>
      </c>
      <c r="R61" s="11">
        <f>SUMIF('XHDN TB'!$R:$R,'HDN P&amp;L'!$A61,'XHDN TB'!F:F)</f>
        <v/>
      </c>
      <c r="S61" s="11">
        <f>SUMIF('XHDN TB'!$R:$R,'HDN P&amp;L'!$A61,'XHDN TB'!G:G)</f>
        <v/>
      </c>
      <c r="T61" s="11">
        <f>SUMIF('XHDN TB'!$R:$R,'HDN P&amp;L'!$A61,'XHDN TB'!H:H)</f>
        <v/>
      </c>
      <c r="U61" s="11">
        <f>SUMIF('HDN TB'!$R:$R,'HDN P&amp;L'!$A61,'HDN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68</v>
      </c>
      <c r="D62" s="64" t="n">
        <v>74</v>
      </c>
      <c r="E62" s="64" t="n">
        <v>110.5</v>
      </c>
      <c r="F62" s="64" t="n">
        <v>0</v>
      </c>
      <c r="G62" s="64" t="n">
        <v>0</v>
      </c>
      <c r="H62" s="64" t="n">
        <v>32</v>
      </c>
      <c r="I62" s="64" t="n">
        <v>20.99</v>
      </c>
      <c r="J62" s="64" t="n">
        <v>112</v>
      </c>
      <c r="K62" s="64" t="n">
        <v>184</v>
      </c>
      <c r="L62" s="64" t="n">
        <v>108</v>
      </c>
      <c r="M62" s="64" t="n">
        <v>44</v>
      </c>
      <c r="N62" s="22">
        <f>SUM(B62:M62)</f>
        <v/>
      </c>
      <c r="O62" s="11">
        <f>SUMIF('XHDN TB'!$R:$R,'HDN P&amp;L'!$A62,'XHDN TB'!C:C)</f>
        <v/>
      </c>
      <c r="P62" s="11">
        <f>SUMIF('XHDN TB'!$R:$R,'HDN P&amp;L'!$A62,'XHDN TB'!D:D)</f>
        <v/>
      </c>
      <c r="Q62" s="11">
        <f>SUMIF('XHDN TB'!$R:$R,'HDN P&amp;L'!$A62,'XHDN TB'!E:E)</f>
        <v/>
      </c>
      <c r="R62" s="11">
        <f>SUMIF('XHDN TB'!$R:$R,'HDN P&amp;L'!$A62,'XHDN TB'!F:F)</f>
        <v/>
      </c>
      <c r="S62" s="11">
        <f>SUMIF('XHDN TB'!$R:$R,'HDN P&amp;L'!$A62,'XHDN TB'!G:G)</f>
        <v/>
      </c>
      <c r="T62" s="11">
        <f>SUMIF('XHDN TB'!$R:$R,'HDN P&amp;L'!$A62,'XHDN TB'!H:H)</f>
        <v/>
      </c>
      <c r="U62" s="11">
        <f>SUMIF('HDN TB'!$R:$R,'HDN P&amp;L'!$A62,'HDN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SUMIF('XHDN TB'!$R:$R,'HDN P&amp;L'!$A63,'XHDN TB'!C:C)</f>
        <v/>
      </c>
      <c r="P63" s="11">
        <f>SUMIF('XHDN TB'!$R:$R,'HDN P&amp;L'!$A63,'XHDN TB'!D:D)</f>
        <v/>
      </c>
      <c r="Q63" s="11">
        <f>SUMIF('XHDN TB'!$R:$R,'HDN P&amp;L'!$A63,'XHDN TB'!E:E)</f>
        <v/>
      </c>
      <c r="R63" s="11">
        <f>SUMIF('XHDN TB'!$R:$R,'HDN P&amp;L'!$A63,'XHDN TB'!F:F)</f>
        <v/>
      </c>
      <c r="S63" s="11">
        <f>SUMIF('XHDN TB'!$R:$R,'HDN P&amp;L'!$A63,'XHDN TB'!G:G)</f>
        <v/>
      </c>
      <c r="T63" s="11">
        <f>SUMIF('XHDN TB'!$R:$R,'HDN P&amp;L'!$A63,'XHDN TB'!H:H)</f>
        <v/>
      </c>
      <c r="U63" s="11">
        <f>SUMIF('HDN TB'!$R:$R,'HDN P&amp;L'!$A63,'HDN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SUMIF('XHDN TB'!$R:$R,'HDN P&amp;L'!$A64,'XHDN TB'!C:C)</f>
        <v/>
      </c>
      <c r="P64" s="11">
        <f>SUMIF('XHDN TB'!$R:$R,'HDN P&amp;L'!$A64,'XHDN TB'!D:D)</f>
        <v/>
      </c>
      <c r="Q64" s="11">
        <f>SUMIF('XHDN TB'!$R:$R,'HDN P&amp;L'!$A64,'XHDN TB'!E:E)</f>
        <v/>
      </c>
      <c r="R64" s="11">
        <f>SUMIF('XHDN TB'!$R:$R,'HDN P&amp;L'!$A64,'XHDN TB'!F:F)</f>
        <v/>
      </c>
      <c r="S64" s="11">
        <f>SUMIF('XHDN TB'!$R:$R,'HDN P&amp;L'!$A64,'XHDN TB'!G:G)</f>
        <v/>
      </c>
      <c r="T64" s="11">
        <f>SUMIF('XHDN TB'!$R:$R,'HDN P&amp;L'!$A64,'XHDN TB'!H:H)</f>
        <v/>
      </c>
      <c r="U64" s="11">
        <f>SUMIF('HDN TB'!$R:$R,'HDN P&amp;L'!$A64,'HDN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SUMIF('XHDN TB'!$R:$R,'HDN P&amp;L'!$A65,'XHDN TB'!C:C)</f>
        <v/>
      </c>
      <c r="P65" s="11">
        <f>SUMIF('XHDN TB'!$R:$R,'HDN P&amp;L'!$A65,'XHDN TB'!D:D)</f>
        <v/>
      </c>
      <c r="Q65" s="11">
        <f>SUMIF('XHDN TB'!$R:$R,'HDN P&amp;L'!$A65,'XHDN TB'!E:E)</f>
        <v/>
      </c>
      <c r="R65" s="11">
        <f>SUMIF('XHDN TB'!$R:$R,'HDN P&amp;L'!$A65,'XHDN TB'!F:F)</f>
        <v/>
      </c>
      <c r="S65" s="11">
        <f>SUMIF('XHDN TB'!$R:$R,'HDN P&amp;L'!$A65,'XHDN TB'!G:G)</f>
        <v/>
      </c>
      <c r="T65" s="11">
        <f>SUMIF('XHDN TB'!$R:$R,'HDN P&amp;L'!$A65,'XHDN TB'!H:H)</f>
        <v/>
      </c>
      <c r="U65" s="11">
        <f>SUMIF('HDN TB'!$R:$R,'HDN P&amp;L'!$A65,'HDN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SUMIF('XHDN TB'!$R:$R,'HDN P&amp;L'!$A66,'XHDN TB'!C:C)</f>
        <v/>
      </c>
      <c r="P66" s="11">
        <f>SUMIF('XHDN TB'!$R:$R,'HDN P&amp;L'!$A66,'XHDN TB'!D:D)</f>
        <v/>
      </c>
      <c r="Q66" s="11">
        <f>SUMIF('XHDN TB'!$R:$R,'HDN P&amp;L'!$A66,'XHDN TB'!E:E)</f>
        <v/>
      </c>
      <c r="R66" s="11">
        <f>SUMIF('XHDN TB'!$R:$R,'HDN P&amp;L'!$A66,'XHDN TB'!F:F)</f>
        <v/>
      </c>
      <c r="S66" s="11">
        <f>SUMIF('XHDN TB'!$R:$R,'HDN P&amp;L'!$A66,'XHDN TB'!G:G)</f>
        <v/>
      </c>
      <c r="T66" s="11">
        <f>SUMIF('XHDN TB'!$R:$R,'HDN P&amp;L'!$A66,'XHDN TB'!H:H)</f>
        <v/>
      </c>
      <c r="U66" s="11">
        <f>SUMIF('HDN TB'!$R:$R,'HDN P&amp;L'!$A66,'HDN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SUMIF('XHDN TB'!$R:$R,'HDN P&amp;L'!$A67,'XHDN TB'!C:C)</f>
        <v/>
      </c>
      <c r="P67" s="11">
        <f>SUMIF('XHDN TB'!$R:$R,'HDN P&amp;L'!$A67,'XHDN TB'!D:D)</f>
        <v/>
      </c>
      <c r="Q67" s="11">
        <f>SUMIF('XHDN TB'!$R:$R,'HDN P&amp;L'!$A67,'XHDN TB'!E:E)</f>
        <v/>
      </c>
      <c r="R67" s="11">
        <f>SUMIF('XHDN TB'!$R:$R,'HDN P&amp;L'!$A67,'XHDN TB'!F:F)</f>
        <v/>
      </c>
      <c r="S67" s="11">
        <f>SUMIF('XHDN TB'!$R:$R,'HDN P&amp;L'!$A67,'XHDN TB'!G:G)</f>
        <v/>
      </c>
      <c r="T67" s="11">
        <f>SUMIF('XHDN TB'!$R:$R,'HDN P&amp;L'!$A67,'XHDN TB'!H:H)</f>
        <v/>
      </c>
      <c r="U67" s="11">
        <f>SUMIF('HDN TB'!$R:$R,'HDN P&amp;L'!$A67,'HDN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SUMIF('XHDN TB'!$R:$R,'HDN P&amp;L'!$A68,'XHDN TB'!C:C)</f>
        <v/>
      </c>
      <c r="P68" s="11">
        <f>SUMIF('XHDN TB'!$R:$R,'HDN P&amp;L'!$A68,'XHDN TB'!D:D)</f>
        <v/>
      </c>
      <c r="Q68" s="11">
        <f>SUMIF('XHDN TB'!$R:$R,'HDN P&amp;L'!$A68,'XHDN TB'!E:E)</f>
        <v/>
      </c>
      <c r="R68" s="11">
        <f>SUMIF('XHDN TB'!$R:$R,'HDN P&amp;L'!$A68,'XHDN TB'!F:F)</f>
        <v/>
      </c>
      <c r="S68" s="11">
        <f>SUMIF('XHDN TB'!$R:$R,'HDN P&amp;L'!$A68,'XHDN TB'!G:G)</f>
        <v/>
      </c>
      <c r="T68" s="11">
        <f>SUMIF('XHDN TB'!$R:$R,'HDN P&amp;L'!$A68,'XHDN TB'!H:H)</f>
        <v/>
      </c>
      <c r="U68" s="11">
        <f>SUMIF('HDN TB'!$R:$R,'HDN P&amp;L'!$A68,'HDN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433.37</v>
      </c>
      <c r="C69" s="65" t="n">
        <v>362.91</v>
      </c>
      <c r="D69" s="65" t="n">
        <v>422.57</v>
      </c>
      <c r="E69" s="65" t="n">
        <v>352.04</v>
      </c>
      <c r="F69" s="65" t="n">
        <v>219.86</v>
      </c>
      <c r="G69" s="65" t="n">
        <v>372.15</v>
      </c>
      <c r="H69" s="65" t="n">
        <v>300.37</v>
      </c>
      <c r="I69" s="65" t="n">
        <v>345.66</v>
      </c>
      <c r="J69" s="65" t="n">
        <v>327.76</v>
      </c>
      <c r="K69" s="65" t="n">
        <v>597.1900000000001</v>
      </c>
      <c r="L69" s="65" t="n">
        <v>559.28</v>
      </c>
      <c r="M69" s="65" t="n">
        <v>536.1200000000001</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20643.53000000001</v>
      </c>
      <c r="C70" s="18" t="n">
        <v>16330.06</v>
      </c>
      <c r="D70" s="18" t="n">
        <v>30776.16</v>
      </c>
      <c r="E70" s="18" t="n">
        <v>26294.3</v>
      </c>
      <c r="F70" s="18" t="n">
        <v>18510.18</v>
      </c>
      <c r="G70" s="18" t="n">
        <v>18814.45</v>
      </c>
      <c r="H70" s="18" t="n">
        <v>44055.37</v>
      </c>
      <c r="I70" s="18" t="n">
        <v>18263.08</v>
      </c>
      <c r="J70" s="18" t="n">
        <v>6837.109999999995</v>
      </c>
      <c r="K70" s="18" t="n">
        <v>3148.439999999997</v>
      </c>
      <c r="L70" s="18" t="n">
        <v>14708.07</v>
      </c>
      <c r="M70" s="18" t="n">
        <v>26138.48</v>
      </c>
      <c r="N70" s="18">
        <f>SUM(B70:M70)</f>
        <v/>
      </c>
      <c r="O70" s="18">
        <f>O50-O69</f>
        <v/>
      </c>
      <c r="P70" s="18">
        <f>P50-P69</f>
        <v/>
      </c>
      <c r="Q70" s="18">
        <f>Q50-Q69</f>
        <v/>
      </c>
      <c r="R70" s="18">
        <f>R50-R69</f>
        <v/>
      </c>
      <c r="S70" s="18">
        <f>S50-S69</f>
        <v/>
      </c>
      <c r="T70" s="18">
        <f>T50-T69</f>
        <v/>
      </c>
      <c r="U70" s="35">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20643.53000000001</v>
      </c>
      <c r="C79" s="66" t="n">
        <v>16330.06</v>
      </c>
      <c r="D79" s="66" t="n">
        <v>30776.16</v>
      </c>
      <c r="E79" s="66" t="n">
        <v>26294.3</v>
      </c>
      <c r="F79" s="66" t="n">
        <v>18510.18</v>
      </c>
      <c r="G79" s="66" t="n">
        <v>18814.45</v>
      </c>
      <c r="H79" s="66" t="n">
        <v>44055.37</v>
      </c>
      <c r="I79" s="66" t="n">
        <v>18263.08</v>
      </c>
      <c r="J79" s="66" t="n">
        <v>6837.109999999995</v>
      </c>
      <c r="K79" s="66" t="n">
        <v>3148.439999999997</v>
      </c>
      <c r="L79" s="66" t="n">
        <v>14708.07</v>
      </c>
      <c r="M79" s="66" t="n">
        <v>26138.48</v>
      </c>
      <c r="N79" s="55">
        <f>SUM(B79:M79)</f>
        <v/>
      </c>
      <c r="O79" s="18">
        <f>O70+SUM(O73:O78)</f>
        <v/>
      </c>
      <c r="P79" s="18">
        <f>P70+SUM(P73:P78)</f>
        <v/>
      </c>
      <c r="Q79" s="18">
        <f>Q70+SUM(Q73:Q78)</f>
        <v/>
      </c>
      <c r="R79" s="18">
        <f>R70+SUM(R73:R78)</f>
        <v/>
      </c>
      <c r="S79" s="18">
        <f>S70+SUM(S73:S78)</f>
        <v/>
      </c>
      <c r="T79" s="18">
        <f>T70+SUM(T73:T78)</f>
        <v/>
      </c>
      <c r="U79" s="35" t="n"/>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61001.71</v>
      </c>
      <c r="C87" s="4" t="n">
        <v>53179.24</v>
      </c>
      <c r="D87" s="4" t="n">
        <v>69734.13</v>
      </c>
      <c r="E87" s="4" t="n">
        <v>69448.69</v>
      </c>
      <c r="F87" s="4" t="n">
        <v>61403.1</v>
      </c>
      <c r="G87" s="4" t="n">
        <v>59059.3</v>
      </c>
      <c r="H87" s="4" t="n">
        <v>91190.87</v>
      </c>
      <c r="I87" s="4" t="n">
        <v>60048.26</v>
      </c>
      <c r="J87" s="4" t="n">
        <v>53056</v>
      </c>
      <c r="K87" s="4" t="n">
        <v>52879.86</v>
      </c>
      <c r="L87" s="4" t="n">
        <v>62722.91</v>
      </c>
      <c r="O87" s="4">
        <f>-SUMIF('XHDN TB'!$T:$T,'HDN P&amp;L'!$A87,'XHDN TB'!C:C)</f>
        <v/>
      </c>
      <c r="P87" s="4">
        <f>-SUMIF('XHDN TB'!$T:$T,'HDN P&amp;L'!$A87,'XHDN TB'!D:D)</f>
        <v/>
      </c>
      <c r="Q87" s="4">
        <f>-SUMIF('XHDN TB'!$T:$T,'HDN P&amp;L'!$A87,'XHDN TB'!E:E)</f>
        <v/>
      </c>
      <c r="R87" s="4">
        <f>-SUMIF('XHDN TB'!$T:$T,'HDN P&amp;L'!$A87,'XHDN TB'!F:F)</f>
        <v/>
      </c>
      <c r="S87" s="4">
        <f>-SUMIF('XHDN TB'!$T:$T,'HDN P&amp;L'!$A87,'XHDN TB'!G:G)</f>
        <v/>
      </c>
      <c r="T87" s="4">
        <f>-SUMIF('XHDN TB'!$T:$T,'HDN P&amp;L'!$A87,'XHDN TB'!H:H)</f>
        <v/>
      </c>
      <c r="U87" s="4">
        <f>-SUMIF('XHDN TB'!$T:$T,'HDN P&amp;L'!$A87,'XHDN TB'!I:I)</f>
        <v/>
      </c>
      <c r="V87" s="4">
        <f>-SUMIF('XHDN TB'!$T:$T,'HDN P&amp;L'!$A87,'XHDN TB'!J:J)</f>
        <v/>
      </c>
      <c r="W87" s="4">
        <f>-SUMIF('XHDN TB'!$T:$T,'HDN P&amp;L'!$A87,'XHDN TB'!K:K)</f>
        <v/>
      </c>
      <c r="X87" s="4">
        <f>-SUMIF('XHDN TB'!$T:$T,'HDN P&amp;L'!$A87,'XHDN TB'!L:L)</f>
        <v/>
      </c>
      <c r="Y87" s="4">
        <f>-SUMIF('XHDN TB'!$T:$T,'HDN P&amp;L'!$A87,'XHDN TB'!M:M)</f>
        <v/>
      </c>
      <c r="Z87" s="4">
        <f>-SUMIF('XHDN TB'!$T:$T,'HDN P&amp;L'!$A87,'XHDN TB'!N:N)</f>
        <v/>
      </c>
    </row>
    <row r="88">
      <c r="A88" s="14" t="inlineStr">
        <is>
          <t>Direct - Staff Cost</t>
        </is>
      </c>
      <c r="B88" s="61" t="n">
        <v>-30380.50999999999</v>
      </c>
      <c r="C88" s="61" t="n">
        <v>-30495.64</v>
      </c>
      <c r="D88" s="61" t="n">
        <v>-31357.96</v>
      </c>
      <c r="E88" s="61" t="n">
        <v>-36022.19</v>
      </c>
      <c r="F88" s="61" t="n">
        <v>-34088.36</v>
      </c>
      <c r="G88" s="61" t="n">
        <v>-33987.66</v>
      </c>
      <c r="H88" s="61" t="n">
        <v>-41381.32</v>
      </c>
      <c r="I88" s="61" t="n">
        <v>-37697.41</v>
      </c>
      <c r="J88" s="61" t="n">
        <v>-37624.93</v>
      </c>
      <c r="K88" s="61" t="n">
        <v>-41626.15000000001</v>
      </c>
      <c r="L88" s="61" t="n">
        <v>-40639.57</v>
      </c>
      <c r="M88" s="61" t="n"/>
      <c r="O88" s="4">
        <f>-SUMIF('XHDN TB'!$T:$T,'HDN P&amp;L'!$A88,'XHDN TB'!C:C)</f>
        <v/>
      </c>
      <c r="P88" s="4">
        <f>-SUMIF('XHDN TB'!$T:$T,'HDN P&amp;L'!$A88,'XHDN TB'!D:D)</f>
        <v/>
      </c>
      <c r="Q88" s="4">
        <f>-SUMIF('XHDN TB'!$T:$T,'HDN P&amp;L'!$A88,'XHDN TB'!E:E)</f>
        <v/>
      </c>
      <c r="R88" s="4">
        <f>-SUMIF('XHDN TB'!$T:$T,'HDN P&amp;L'!$A88,'XHDN TB'!F:F)</f>
        <v/>
      </c>
      <c r="S88" s="4">
        <f>-SUMIF('XHDN TB'!$T:$T,'HDN P&amp;L'!$A88,'XHDN TB'!G:G)</f>
        <v/>
      </c>
      <c r="T88" s="4">
        <f>-SUMIF('XHDN TB'!$T:$T,'HDN P&amp;L'!$A88,'XHDN TB'!H:H)</f>
        <v/>
      </c>
      <c r="U88" s="4">
        <f>-SUMIF('XHDN TB'!$T:$T,'HDN P&amp;L'!$A88,'XHDN TB'!I:I)</f>
        <v/>
      </c>
      <c r="V88" s="4">
        <f>-SUMIF('XHDN TB'!$T:$T,'HDN P&amp;L'!$A88,'XHDN TB'!J:J)</f>
        <v/>
      </c>
      <c r="W88" s="4">
        <f>-SUMIF('XHDN TB'!$T:$T,'HDN P&amp;L'!$A88,'XHDN TB'!K:K)</f>
        <v/>
      </c>
      <c r="X88" s="4">
        <f>-SUMIF('XHDN TB'!$T:$T,'HDN P&amp;L'!$A88,'XHDN TB'!L:L)</f>
        <v/>
      </c>
      <c r="Y88" s="4">
        <f>-SUMIF('XHDN TB'!$T:$T,'HDN P&amp;L'!$A88,'XHDN TB'!M:M)</f>
        <v/>
      </c>
      <c r="Z88" s="4">
        <f>-SUMIF('XHDN TB'!$T:$T,'HDN P&amp;L'!$A88,'XHDN TB'!N:N)</f>
        <v/>
      </c>
    </row>
    <row r="89">
      <c r="A89" s="4" t="inlineStr">
        <is>
          <t>Direct - Childcare Cost</t>
        </is>
      </c>
      <c r="B89" s="61" t="n">
        <v>-1469.78</v>
      </c>
      <c r="C89" s="61" t="n">
        <v>-1705.09</v>
      </c>
      <c r="D89" s="61" t="n">
        <v>-1971.58</v>
      </c>
      <c r="E89" s="61" t="n">
        <v>-1586.44</v>
      </c>
      <c r="F89" s="61" t="n">
        <v>-3075.92</v>
      </c>
      <c r="G89" s="61" t="n">
        <v>-1604.7</v>
      </c>
      <c r="H89" s="61" t="n">
        <v>-2199.56</v>
      </c>
      <c r="I89" s="61" t="n">
        <v>-1885.68</v>
      </c>
      <c r="J89" s="61" t="n">
        <v>-1315.26</v>
      </c>
      <c r="K89" s="61" t="n">
        <v>-2513.63</v>
      </c>
      <c r="L89" s="61" t="n">
        <v>-1507.19</v>
      </c>
      <c r="M89" s="61" t="n">
        <v>-1523.65</v>
      </c>
      <c r="O89" s="4">
        <f>-SUMIF('XHDN TB'!$T:$T,'HDN P&amp;L'!$A89,'XHDN TB'!C:C)</f>
        <v/>
      </c>
      <c r="P89" s="4">
        <f>-SUMIF('XHDN TB'!$T:$T,'HDN P&amp;L'!$A89,'XHDN TB'!D:D)</f>
        <v/>
      </c>
      <c r="Q89" s="4">
        <f>-SUMIF('XHDN TB'!$T:$T,'HDN P&amp;L'!$A89,'XHDN TB'!E:E)</f>
        <v/>
      </c>
      <c r="R89" s="4">
        <f>-SUMIF('XHDN TB'!$T:$T,'HDN P&amp;L'!$A89,'XHDN TB'!F:F)</f>
        <v/>
      </c>
      <c r="S89" s="4">
        <f>-SUMIF('XHDN TB'!$T:$T,'HDN P&amp;L'!$A89,'XHDN TB'!G:G)</f>
        <v/>
      </c>
      <c r="T89" s="4">
        <f>-SUMIF('XHDN TB'!$T:$T,'HDN P&amp;L'!$A89,'XHDN TB'!H:H)</f>
        <v/>
      </c>
      <c r="U89" s="4">
        <f>-SUMIF('XHDN TB'!$T:$T,'HDN P&amp;L'!$A89,'XHDN TB'!I:I)</f>
        <v/>
      </c>
      <c r="V89" s="4">
        <f>-SUMIF('XHDN TB'!$T:$T,'HDN P&amp;L'!$A89,'XHDN TB'!J:J)</f>
        <v/>
      </c>
      <c r="W89" s="4">
        <f>-SUMIF('XHDN TB'!$T:$T,'HDN P&amp;L'!$A89,'XHDN TB'!K:K)</f>
        <v/>
      </c>
      <c r="X89" s="4">
        <f>-SUMIF('XHDN TB'!$T:$T,'HDN P&amp;L'!$A89,'XHDN TB'!L:L)</f>
        <v/>
      </c>
      <c r="Y89" s="4">
        <f>-SUMIF('XHDN TB'!$T:$T,'HDN P&amp;L'!$A89,'XHDN TB'!M:M)</f>
        <v/>
      </c>
      <c r="Z89" s="4">
        <f>-SUMIF('XHDN TB'!$T:$T,'HDN P&amp;L'!$A89,'XHDN TB'!N:N)</f>
        <v/>
      </c>
    </row>
    <row r="90">
      <c r="A90" s="4" t="inlineStr">
        <is>
          <t>Direct - Premises &amp; Admin</t>
        </is>
      </c>
      <c r="B90" s="61" t="n">
        <v>-8074.519999999999</v>
      </c>
      <c r="C90" s="61" t="n">
        <v>-4285.54</v>
      </c>
      <c r="D90" s="61" t="n">
        <v>-5205.86</v>
      </c>
      <c r="E90" s="61" t="n">
        <v>-5193.719999999999</v>
      </c>
      <c r="F90" s="61" t="n">
        <v>-5508.78</v>
      </c>
      <c r="G90" s="61" t="n">
        <v>-4280.339999999999</v>
      </c>
      <c r="H90" s="61" t="n">
        <v>-3254.25</v>
      </c>
      <c r="I90" s="61" t="n">
        <v>-1856.43</v>
      </c>
      <c r="J90" s="61" t="n">
        <v>-6950.940000000001</v>
      </c>
      <c r="K90" s="61" t="n">
        <v>-4994.450000000001</v>
      </c>
      <c r="L90" s="61" t="n">
        <v>-5308.799999999999</v>
      </c>
      <c r="M90" s="61" t="n">
        <v>-4477.679999999999</v>
      </c>
      <c r="O90" s="4">
        <f>-SUMIF('XHDN TB'!$T:$T,'HDN P&amp;L'!$A90,'XHDN TB'!C:C)</f>
        <v/>
      </c>
      <c r="P90" s="4">
        <f>-SUMIF('XHDN TB'!$T:$T,'HDN P&amp;L'!$A90,'XHDN TB'!D:D)</f>
        <v/>
      </c>
      <c r="Q90" s="4">
        <f>-SUMIF('XHDN TB'!$T:$T,'HDN P&amp;L'!$A90,'XHDN TB'!E:E)</f>
        <v/>
      </c>
      <c r="R90" s="4">
        <f>-SUMIF('XHDN TB'!$T:$T,'HDN P&amp;L'!$A90,'XHDN TB'!F:F)</f>
        <v/>
      </c>
      <c r="S90" s="4">
        <f>-SUMIF('XHDN TB'!$T:$T,'HDN P&amp;L'!$A90,'XHDN TB'!G:G)</f>
        <v/>
      </c>
      <c r="T90" s="4">
        <f>-SUMIF('XHDN TB'!$T:$T,'HDN P&amp;L'!$A90,'XHDN TB'!H:H)</f>
        <v/>
      </c>
      <c r="U90" s="4">
        <f>-SUMIF('XHDN TB'!$T:$T,'HDN P&amp;L'!$A90,'XHDN TB'!I:I)</f>
        <v/>
      </c>
      <c r="V90" s="4">
        <f>-SUMIF('XHDN TB'!$T:$T,'HDN P&amp;L'!$A90,'XHDN TB'!J:J)</f>
        <v/>
      </c>
      <c r="W90" s="4">
        <f>-SUMIF('XHDN TB'!$T:$T,'HDN P&amp;L'!$A90,'XHDN TB'!K:K)</f>
        <v/>
      </c>
      <c r="X90" s="4">
        <f>-SUMIF('XHDN TB'!$T:$T,'HDN P&amp;L'!$A90,'XHDN TB'!L:L)</f>
        <v/>
      </c>
      <c r="Y90" s="4">
        <f>-SUMIF('XHDN TB'!$T:$T,'HDN P&amp;L'!$A90,'XHDN TB'!M:M)</f>
        <v/>
      </c>
      <c r="Z90" s="4">
        <f>-SUMIF('XHDN TB'!$T:$T,'HDN P&amp;L'!$A90,'XHDN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-SUMIF('XHDN TB'!$T:$T,'HDN P&amp;L'!$A91,'XHDN TB'!C:C)</f>
        <v/>
      </c>
      <c r="P91" s="4">
        <f>-SUMIF('XHDN TB'!$T:$T,'HDN P&amp;L'!$A91,'XHDN TB'!D:D)</f>
        <v/>
      </c>
      <c r="Q91" s="4">
        <f>-SUMIF('XHDN TB'!$T:$T,'HDN P&amp;L'!$A91,'XHDN TB'!E:E)</f>
        <v/>
      </c>
      <c r="R91" s="4">
        <f>-SUMIF('XHDN TB'!$T:$T,'HDN P&amp;L'!$A91,'XHDN TB'!F:F)</f>
        <v/>
      </c>
      <c r="S91" s="4">
        <f>-SUMIF('XHDN TB'!$T:$T,'HDN P&amp;L'!$A91,'XHDN TB'!G:G)</f>
        <v/>
      </c>
      <c r="T91" s="4">
        <f>-SUMIF('XHDN TB'!$T:$T,'HDN P&amp;L'!$A91,'XHDN TB'!H:H)</f>
        <v/>
      </c>
      <c r="U91" s="4">
        <f>-SUMIF('XHDN TB'!$T:$T,'HDN P&amp;L'!$A91,'XHDN TB'!I:I)</f>
        <v/>
      </c>
      <c r="V91" s="4">
        <f>-SUMIF('XHDN TB'!$T:$T,'HDN P&amp;L'!$A91,'XHDN TB'!J:J)</f>
        <v/>
      </c>
      <c r="W91" s="4">
        <f>-SUMIF('XHDN TB'!$T:$T,'HDN P&amp;L'!$A91,'XHDN TB'!K:K)</f>
        <v/>
      </c>
      <c r="X91" s="4">
        <f>-SUMIF('XHDN TB'!$T:$T,'HDN P&amp;L'!$A91,'XHDN TB'!L:L)</f>
        <v/>
      </c>
      <c r="Y91" s="4">
        <f>-SUMIF('XHDN TB'!$T:$T,'HDN P&amp;L'!$A91,'XHDN TB'!M:M)</f>
        <v/>
      </c>
      <c r="Z91" s="4">
        <f>-SUMIF('XHDN TB'!$T:$T,'HDN P&amp;L'!$A91,'XHDN TB'!N:N)</f>
        <v/>
      </c>
    </row>
    <row r="92">
      <c r="A92" s="4" t="inlineStr">
        <is>
          <t>In-Direct - Overheads</t>
        </is>
      </c>
      <c r="B92" s="61" t="n">
        <v>-433.37</v>
      </c>
      <c r="C92" s="61" t="n">
        <v>-362.91</v>
      </c>
      <c r="D92" s="61" t="n">
        <v>-422.57</v>
      </c>
      <c r="E92" s="61" t="n">
        <v>-352.04</v>
      </c>
      <c r="F92" s="61" t="n">
        <v>-219.86</v>
      </c>
      <c r="G92" s="61" t="n">
        <v>-372.15</v>
      </c>
      <c r="H92" s="61" t="n">
        <v>-300.37</v>
      </c>
      <c r="I92" s="61" t="n">
        <v>-345.66</v>
      </c>
      <c r="J92" s="61" t="n">
        <v>-327.76</v>
      </c>
      <c r="K92" s="61" t="n">
        <v>-597.1900000000001</v>
      </c>
      <c r="L92" s="61" t="n">
        <v>-559.28</v>
      </c>
      <c r="M92" s="61" t="n">
        <v>-536.1200000000001</v>
      </c>
      <c r="O92" s="4">
        <f>-SUMIF('XHDN TB'!$T:$T,'HDN P&amp;L'!$A92,'XHDN TB'!C:C)</f>
        <v/>
      </c>
      <c r="P92" s="4">
        <f>-SUMIF('XHDN TB'!$T:$T,'HDN P&amp;L'!$A92,'XHDN TB'!D:D)</f>
        <v/>
      </c>
      <c r="Q92" s="4">
        <f>-SUMIF('XHDN TB'!$T:$T,'HDN P&amp;L'!$A92,'XHDN TB'!E:E)</f>
        <v/>
      </c>
      <c r="R92" s="4">
        <f>-SUMIF('XHDN TB'!$T:$T,'HDN P&amp;L'!$A92,'XHDN TB'!F:F)</f>
        <v/>
      </c>
      <c r="S92" s="4">
        <f>-SUMIF('XHDN TB'!$T:$T,'HDN P&amp;L'!$A92,'XHDN TB'!G:G)</f>
        <v/>
      </c>
      <c r="T92" s="4">
        <f>-SUMIF('XHDN TB'!$T:$T,'HDN P&amp;L'!$A92,'XHDN TB'!H:H)</f>
        <v/>
      </c>
      <c r="U92" s="4">
        <f>-SUMIF('XHDN TB'!$T:$T,'HDN P&amp;L'!$A92,'XHDN TB'!I:I)</f>
        <v/>
      </c>
      <c r="V92" s="4">
        <f>-SUMIF('XHDN TB'!$T:$T,'HDN P&amp;L'!$A92,'XHDN TB'!J:J)</f>
        <v/>
      </c>
      <c r="W92" s="4">
        <f>-SUMIF('XHDN TB'!$T:$T,'HDN P&amp;L'!$A92,'XHDN TB'!K:K)</f>
        <v/>
      </c>
      <c r="X92" s="4">
        <f>-SUMIF('XHDN TB'!$T:$T,'HDN P&amp;L'!$A92,'XHDN TB'!L:L)</f>
        <v/>
      </c>
      <c r="Y92" s="4">
        <f>-SUMIF('XHDN TB'!$T:$T,'HDN P&amp;L'!$A92,'XHDN TB'!M:M)</f>
        <v/>
      </c>
      <c r="Z92" s="4">
        <f>-SUMIF('XHDN TB'!$T:$T,'HDN P&amp;L'!$A92,'XHDN TB'!N:N)</f>
        <v/>
      </c>
    </row>
    <row r="93" ht="15.75" customHeight="1" s="393" thickBot="1">
      <c r="B93" s="67" t="n">
        <v>20643.53000000001</v>
      </c>
      <c r="C93" s="67" t="n">
        <v>16330.06</v>
      </c>
      <c r="D93" s="67" t="n">
        <v>30776.16</v>
      </c>
      <c r="E93" s="67" t="n">
        <v>26294.3</v>
      </c>
      <c r="F93" s="67" t="n">
        <v>18510.18</v>
      </c>
      <c r="G93" s="67" t="n">
        <v>18814.45</v>
      </c>
      <c r="H93" s="67" t="n">
        <v>44055.37</v>
      </c>
      <c r="I93" s="67" t="n">
        <v>18263.08</v>
      </c>
      <c r="J93" s="67" t="n">
        <v>6837.109999999999</v>
      </c>
      <c r="K93" s="67" t="n">
        <v>3148.43999999999</v>
      </c>
      <c r="L93" s="67" t="n">
        <v>14708.07</v>
      </c>
      <c r="M93" s="67" t="n">
        <v>-6537.449999999999</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0</v>
      </c>
      <c r="C94" s="61" t="n">
        <v>0</v>
      </c>
      <c r="D94" s="61" t="n">
        <v>0</v>
      </c>
      <c r="E94" s="61" t="n">
        <v>0</v>
      </c>
      <c r="F94" s="61" t="n">
        <v>0</v>
      </c>
      <c r="G94" s="61" t="n">
        <v>0</v>
      </c>
      <c r="H94" s="61" t="n">
        <v>0</v>
      </c>
      <c r="I94" s="61" t="n">
        <v>0</v>
      </c>
      <c r="J94" s="61" t="n">
        <v>0</v>
      </c>
      <c r="K94" s="61" t="n">
        <v>7.275957614183426e-12</v>
      </c>
      <c r="L94" s="61" t="n">
        <v>0</v>
      </c>
      <c r="M94" s="61" t="n">
        <v>32675.93</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-2.91038304567337e-11</v>
      </c>
      <c r="E96" s="61" t="n">
        <v>0</v>
      </c>
      <c r="F96" s="61" t="n">
        <v>0</v>
      </c>
      <c r="G96" s="61" t="n">
        <v>0</v>
      </c>
      <c r="H96" s="61" t="n">
        <v>0</v>
      </c>
      <c r="I96" s="61" t="n">
        <v>0</v>
      </c>
      <c r="J96" s="61" t="n">
        <v>0</v>
      </c>
      <c r="K96" s="61" t="n">
        <v>-5.456968210637569e-12</v>
      </c>
      <c r="L96" s="61" t="n">
        <v>0</v>
      </c>
      <c r="M96" s="61" t="n">
        <v>-32675.93</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-20643.53</v>
      </c>
      <c r="C97" s="61" t="n">
        <v>-16330.06000000001</v>
      </c>
      <c r="D97" s="61" t="n">
        <v>-30776.16000000003</v>
      </c>
      <c r="E97" s="61" t="n">
        <v>-26294.29999999999</v>
      </c>
      <c r="F97" s="61" t="n">
        <v>-18510.17999999999</v>
      </c>
      <c r="G97" s="61" t="n">
        <v>-18814.45</v>
      </c>
      <c r="H97" s="61" t="n">
        <v>-44055.37</v>
      </c>
      <c r="I97" s="61" t="n">
        <v>-18263.07999999999</v>
      </c>
      <c r="J97" s="61" t="n">
        <v>-6837.109999999999</v>
      </c>
      <c r="K97" s="61" t="n">
        <v>-3148.439999999996</v>
      </c>
      <c r="L97" s="61" t="n">
        <v>-14708.06999999999</v>
      </c>
      <c r="M97" s="61" t="n">
        <v>-26138.48</v>
      </c>
      <c r="O97" s="4">
        <f>SUM('XHDN TB'!C2:C43)</f>
        <v/>
      </c>
      <c r="P97" s="4">
        <f>SUM('XHDN TB'!D2:D43)</f>
        <v/>
      </c>
      <c r="Q97" s="4">
        <f>SUM('XHDN TB'!E2:E43)</f>
        <v/>
      </c>
      <c r="R97" s="4">
        <f>SUM('XHDN TB'!F2:F43)</f>
        <v/>
      </c>
      <c r="S97" s="4">
        <f>SUM('XHDN TB'!G2:G43)</f>
        <v/>
      </c>
      <c r="T97" s="4">
        <f>SUM('XHDN TB'!H2:H43)</f>
        <v/>
      </c>
      <c r="U97" s="4">
        <f>SUM('XHDN TB'!I2:I43)</f>
        <v/>
      </c>
      <c r="V97" s="4">
        <f>SUM('XHDN TB'!J2:J43)</f>
        <v/>
      </c>
      <c r="W97" s="4">
        <f>SUM('XHDN TB'!K2:K43)</f>
        <v/>
      </c>
      <c r="X97" s="4">
        <f>SUM('XHDN TB'!L2:L43)</f>
        <v/>
      </c>
      <c r="Y97" s="4">
        <f>SUM('XHDN TB'!M2:M43)</f>
        <v/>
      </c>
      <c r="Z97" s="4">
        <f>SUM('XHDN TB'!N2:N43)</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0.xml><?xml version="1.0" encoding="utf-8"?>
<worksheet xmlns="http://schemas.openxmlformats.org/spreadsheetml/2006/main">
  <sheetPr>
    <tabColor rgb="FF00B050"/>
    <outlinePr summaryBelow="1" summaryRight="1"/>
    <pageSetUpPr/>
  </sheetPr>
  <dimension ref="A1:AP99"/>
  <sheetViews>
    <sheetView topLeftCell="P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12.85546875" bestFit="1" customWidth="1" style="4" min="27" max="27"/>
    <col width="11.57031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Northumberland</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9069.939999999999</v>
      </c>
      <c r="C8" s="64" t="n">
        <v>18430.57</v>
      </c>
      <c r="D8" s="64" t="n">
        <v>17723.33</v>
      </c>
      <c r="E8" s="64" t="n">
        <v>21760.34</v>
      </c>
      <c r="F8" s="64" t="n">
        <v>17055.59</v>
      </c>
      <c r="G8" s="64" t="n">
        <v>16125.92</v>
      </c>
      <c r="H8" s="64" t="n">
        <v>23858.59</v>
      </c>
      <c r="I8" s="64" t="n">
        <v>22339.21</v>
      </c>
      <c r="J8" s="64" t="n">
        <v>12468.85</v>
      </c>
      <c r="K8" s="64" t="n">
        <v>12041.45</v>
      </c>
      <c r="L8" s="64" t="n">
        <v>10680.4</v>
      </c>
      <c r="M8" s="64" t="n">
        <v>13644.19</v>
      </c>
      <c r="N8" s="22">
        <f>SUM(B8:M8)</f>
        <v/>
      </c>
      <c r="O8" s="11">
        <f>-SUMIF('XNDN TB'!$R:$R,'NDN P&amp;L'!$A8,'XNDN TB'!C:C)</f>
        <v/>
      </c>
      <c r="P8" s="11">
        <f>-SUMIF('XNDN TB'!$R:$R,'NDN P&amp;L'!$A8,'XNDN TB'!D:D)</f>
        <v/>
      </c>
      <c r="Q8" s="11">
        <f>-SUMIF('XNDN TB'!$R:$R,'NDN P&amp;L'!$A8,'XNDN TB'!E:E)</f>
        <v/>
      </c>
      <c r="R8" s="11">
        <f>-SUMIF('XNDN TB'!$R:$R,'NDN P&amp;L'!$A8,'XNDN TB'!F:F)</f>
        <v/>
      </c>
      <c r="S8" s="11">
        <f>-SUMIF('XNDN TB'!$R:$R,'NDN P&amp;L'!$A8,'XNDN TB'!G:G)</f>
        <v/>
      </c>
      <c r="T8" s="11">
        <f>-SUMIF('XNDN TB'!$R:$R,'NDN P&amp;L'!$A8,'XNDN TB'!H:H)</f>
        <v/>
      </c>
      <c r="U8" s="11">
        <f>-SUMIF('NDN TB'!$R:$R,'NDN P&amp;L'!$A8,'NDN TB'!I:I)</f>
        <v/>
      </c>
      <c r="V8" s="51" t="n">
        <v>18925.87</v>
      </c>
      <c r="W8" s="51" t="n">
        <v>13665</v>
      </c>
      <c r="X8" s="51" t="n">
        <v>13098</v>
      </c>
      <c r="Y8" s="51" t="n">
        <v>12480</v>
      </c>
      <c r="Z8" s="51" t="n">
        <v>17634</v>
      </c>
      <c r="AA8" s="22">
        <f>SUM(O8:U8)</f>
        <v/>
      </c>
      <c r="AB8" s="22">
        <f>SUM(O8:Z8)</f>
        <v/>
      </c>
      <c r="AC8" s="51" t="n">
        <v>34239.39</v>
      </c>
      <c r="AD8" s="51" t="n">
        <v>30110.59</v>
      </c>
      <c r="AE8" s="51" t="n">
        <v>36653.68</v>
      </c>
      <c r="AF8" s="51" t="n">
        <v>33019.73</v>
      </c>
      <c r="AG8" s="51" t="n">
        <v>38452</v>
      </c>
      <c r="AH8" s="51" t="n">
        <v>38834.29</v>
      </c>
      <c r="AJ8" s="22">
        <f>SUM(E8:Q8)-$N8</f>
        <v/>
      </c>
      <c r="AK8" s="22">
        <f>SUM(H8:T8)-$N8</f>
        <v/>
      </c>
      <c r="AL8" s="22">
        <f>SUM(K8:W8)-$N8</f>
        <v/>
      </c>
      <c r="AM8" s="53">
        <f>SUM(N8:Z8)-$N8</f>
        <v/>
      </c>
      <c r="AN8" s="56" t="n"/>
      <c r="AO8" s="22">
        <f>SUM(AC8:AE8)+SUM(R8:Z8)</f>
        <v/>
      </c>
      <c r="AP8" s="22">
        <f>SUM(AC8:AH8)+SUM(U8:Z8)</f>
        <v/>
      </c>
    </row>
    <row r="9">
      <c r="A9" s="14" t="inlineStr">
        <is>
          <t>EEEF Embeded</t>
        </is>
      </c>
      <c r="B9" s="64" t="n">
        <v>8345.08</v>
      </c>
      <c r="C9" s="64" t="n">
        <v>5508.8</v>
      </c>
      <c r="D9" s="64" t="n">
        <v>18679.4</v>
      </c>
      <c r="E9" s="64" t="n">
        <v>7516.08</v>
      </c>
      <c r="F9" s="64" t="n">
        <v>7516.08</v>
      </c>
      <c r="G9" s="64" t="n">
        <v>15698.85</v>
      </c>
      <c r="H9" s="64" t="n">
        <v>15698.85</v>
      </c>
      <c r="I9" s="64" t="n">
        <v>0</v>
      </c>
      <c r="J9" s="64" t="n">
        <v>10762.08</v>
      </c>
      <c r="K9" s="64" t="n">
        <v>10762.08</v>
      </c>
      <c r="L9" s="64" t="n">
        <v>12208.56</v>
      </c>
      <c r="M9" s="64" t="n">
        <v>12628.56</v>
      </c>
      <c r="N9" s="22">
        <f>SUM(B9:M9)</f>
        <v/>
      </c>
      <c r="O9" s="11">
        <f>-SUMIF('XNDN TB'!$R:$R,'NDN P&amp;L'!$A9,'XNDN TB'!C:C)</f>
        <v/>
      </c>
      <c r="P9" s="11">
        <f>-SUMIF('XNDN TB'!$R:$R,'NDN P&amp;L'!$A9,'XNDN TB'!D:D)</f>
        <v/>
      </c>
      <c r="Q9" s="11">
        <f>-SUMIF('XNDN TB'!$R:$R,'NDN P&amp;L'!$A9,'XNDN TB'!E:E)</f>
        <v/>
      </c>
      <c r="R9" s="11">
        <f>-SUMIF('XNDN TB'!$R:$R,'NDN P&amp;L'!$A9,'XNDN TB'!F:F)</f>
        <v/>
      </c>
      <c r="S9" s="11">
        <f>-SUMIF('XNDN TB'!$R:$R,'NDN P&amp;L'!$A9,'XNDN TB'!G:G)</f>
        <v/>
      </c>
      <c r="T9" s="11">
        <f>-SUMIF('XNDN TB'!$R:$R,'NDN P&amp;L'!$A9,'XNDN TB'!H:H)</f>
        <v/>
      </c>
      <c r="U9" s="11">
        <f>-SUMIF('NDN TB'!$R:$R,'NDN P&amp;L'!$A9,'NDN TB'!I:I)</f>
        <v/>
      </c>
      <c r="V9" s="51" t="n">
        <v>0</v>
      </c>
      <c r="W9" s="51" t="n">
        <v>17966</v>
      </c>
      <c r="X9" s="51" t="n">
        <v>21983</v>
      </c>
      <c r="Y9" s="51" t="n">
        <v>20994</v>
      </c>
      <c r="Z9" s="51" t="n">
        <v>9662</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1570.68</v>
      </c>
      <c r="J10" s="64" t="n">
        <v>0</v>
      </c>
      <c r="K10" s="64" t="n">
        <v>0</v>
      </c>
      <c r="L10" s="64" t="n">
        <v>0</v>
      </c>
      <c r="M10" s="64" t="n">
        <v>0</v>
      </c>
      <c r="N10" s="22">
        <f>SUM(B10:M10)</f>
        <v/>
      </c>
      <c r="O10" s="11">
        <f>-SUMIF('XNDN TB'!$R:$R,'NDN P&amp;L'!$A10,'XNDN TB'!C:C)</f>
        <v/>
      </c>
      <c r="P10" s="11">
        <f>-SUMIF('XNDN TB'!$R:$R,'NDN P&amp;L'!$A10,'XNDN TB'!D:D)</f>
        <v/>
      </c>
      <c r="Q10" s="11">
        <f>-SUMIF('XNDN TB'!$R:$R,'NDN P&amp;L'!$A10,'XNDN TB'!E:E)</f>
        <v/>
      </c>
      <c r="R10" s="11">
        <f>-SUMIF('XNDN TB'!$R:$R,'NDN P&amp;L'!$A10,'XNDN TB'!F:F)</f>
        <v/>
      </c>
      <c r="S10" s="11">
        <f>-SUMIF('XNDN TB'!$R:$R,'NDN P&amp;L'!$A10,'XNDN TB'!G:G)</f>
        <v/>
      </c>
      <c r="T10" s="11">
        <f>-SUMIF('XNDN TB'!$R:$R,'NDN P&amp;L'!$A10,'XNDN TB'!H:H)</f>
        <v/>
      </c>
      <c r="U10" s="11">
        <f>-SUMIF('NDN TB'!$R:$R,'NDN P&amp;L'!$A10,'NDN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17415.02</v>
      </c>
      <c r="C11" s="65" t="n">
        <v>23939.37</v>
      </c>
      <c r="D11" s="65" t="n">
        <v>36402.73</v>
      </c>
      <c r="E11" s="65" t="n">
        <v>29276.42</v>
      </c>
      <c r="F11" s="65" t="n">
        <v>24571.67</v>
      </c>
      <c r="G11" s="65" t="n">
        <v>31824.77</v>
      </c>
      <c r="H11" s="65" t="n">
        <v>39557.44</v>
      </c>
      <c r="I11" s="65" t="n">
        <v>23909.89</v>
      </c>
      <c r="J11" s="65" t="n">
        <v>23230.93</v>
      </c>
      <c r="K11" s="65" t="n">
        <v>22803.53</v>
      </c>
      <c r="L11" s="65" t="n">
        <v>22888.96</v>
      </c>
      <c r="M11" s="65" t="n">
        <v>26272.75</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15019.61</v>
      </c>
      <c r="C16" s="64" t="n">
        <v>16737.5</v>
      </c>
      <c r="D16" s="64" t="n">
        <v>20296.41</v>
      </c>
      <c r="E16" s="64" t="n">
        <v>19844.91</v>
      </c>
      <c r="F16" s="64" t="n">
        <v>20514.57</v>
      </c>
      <c r="G16" s="64" t="n">
        <v>18806.18</v>
      </c>
      <c r="H16" s="64" t="n">
        <v>18874.99</v>
      </c>
      <c r="I16" s="64" t="n">
        <v>15404.24</v>
      </c>
      <c r="J16" s="64" t="n">
        <v>13827.73</v>
      </c>
      <c r="K16" s="64" t="n">
        <v>12859</v>
      </c>
      <c r="L16" s="64" t="n">
        <v>12573.97</v>
      </c>
      <c r="M16" s="64" t="n">
        <v>13485.76</v>
      </c>
      <c r="N16" s="22">
        <f>SUM(B16:M16)</f>
        <v/>
      </c>
      <c r="O16" s="11">
        <f>SUMIF('XNDN TB'!$R:$R,'NDN P&amp;L'!$A16,'XNDN TB'!C:C)</f>
        <v/>
      </c>
      <c r="P16" s="11">
        <f>SUMIF('XNDN TB'!$R:$R,'NDN P&amp;L'!$A16,'XNDN TB'!D:D)</f>
        <v/>
      </c>
      <c r="Q16" s="11">
        <f>SUMIF('XNDN TB'!$R:$R,'NDN P&amp;L'!$A16,'XNDN TB'!E:E)</f>
        <v/>
      </c>
      <c r="R16" s="11">
        <f>SUMIF('XNDN TB'!$R:$R,'NDN P&amp;L'!$A16,'XNDN TB'!F:F)</f>
        <v/>
      </c>
      <c r="S16" s="11">
        <f>SUMIF('XNDN TB'!$R:$R,'NDN P&amp;L'!$A16,'XNDN TB'!G:G)</f>
        <v/>
      </c>
      <c r="T16" s="11">
        <f>SUMIF('XNDN TB'!$R:$R,'NDN P&amp;L'!$A16,'XNDN TB'!H:H)</f>
        <v/>
      </c>
      <c r="U16" s="11">
        <f>SUMIF('NDN TB'!$R:$R,'NDN P&amp;L'!$A16,'NDN TB'!I:I)</f>
        <v/>
      </c>
      <c r="V16" s="51" t="n">
        <v>20507.25</v>
      </c>
      <c r="W16" s="51" t="n">
        <v>20507.25</v>
      </c>
      <c r="X16" s="51" t="n">
        <v>20507.25</v>
      </c>
      <c r="Y16" s="51" t="n">
        <v>20507.25</v>
      </c>
      <c r="Z16" s="51" t="n">
        <v>20507.25</v>
      </c>
      <c r="AA16" s="22">
        <f>SUM(O16:U16)</f>
        <v/>
      </c>
      <c r="AB16" s="22">
        <f>SUM(O16:Z16)</f>
        <v/>
      </c>
      <c r="AC16" s="51" t="n">
        <v>20507.25</v>
      </c>
      <c r="AD16" s="51" t="n">
        <v>20507.25</v>
      </c>
      <c r="AE16" s="51" t="n">
        <v>20507.25</v>
      </c>
      <c r="AF16" s="51" t="n">
        <v>20507.25</v>
      </c>
      <c r="AG16" s="51" t="n">
        <v>20507.25</v>
      </c>
      <c r="AH16" s="51" t="n">
        <v>20507.25</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1126.07</v>
      </c>
      <c r="C17" s="64" t="n">
        <v>1360.14</v>
      </c>
      <c r="D17" s="64" t="n">
        <v>1404.5</v>
      </c>
      <c r="E17" s="64" t="n">
        <v>1975.71</v>
      </c>
      <c r="F17" s="64" t="n">
        <v>2049.66</v>
      </c>
      <c r="G17" s="64" t="n">
        <v>1811.17</v>
      </c>
      <c r="H17" s="64" t="n">
        <v>1985.01</v>
      </c>
      <c r="I17" s="64" t="n">
        <v>1552.22</v>
      </c>
      <c r="J17" s="64" t="n">
        <v>1459.53</v>
      </c>
      <c r="K17" s="64" t="n">
        <v>1396.13</v>
      </c>
      <c r="L17" s="64" t="n">
        <v>1362.29</v>
      </c>
      <c r="M17" s="64" t="n">
        <v>1508.86</v>
      </c>
      <c r="N17" s="22">
        <f>SUM(B17:M17)</f>
        <v/>
      </c>
      <c r="O17" s="11">
        <f>SUMIF('XNDN TB'!$R:$R,'NDN P&amp;L'!$A17,'XNDN TB'!C:C)</f>
        <v/>
      </c>
      <c r="P17" s="11">
        <f>SUMIF('XNDN TB'!$R:$R,'NDN P&amp;L'!$A17,'XNDN TB'!D:D)</f>
        <v/>
      </c>
      <c r="Q17" s="11">
        <f>SUMIF('XNDN TB'!$R:$R,'NDN P&amp;L'!$A17,'XNDN TB'!E:E)</f>
        <v/>
      </c>
      <c r="R17" s="11">
        <f>SUMIF('XNDN TB'!$R:$R,'NDN P&amp;L'!$A17,'XNDN TB'!F:F)</f>
        <v/>
      </c>
      <c r="S17" s="11">
        <f>SUMIF('XNDN TB'!$R:$R,'NDN P&amp;L'!$A17,'XNDN TB'!G:G)</f>
        <v/>
      </c>
      <c r="T17" s="11">
        <f>SUMIF('XNDN TB'!$R:$R,'NDN P&amp;L'!$A17,'XNDN TB'!H:H)</f>
        <v/>
      </c>
      <c r="U17" s="11">
        <f>SUMIF('NDN TB'!$R:$R,'NDN P&amp;L'!$A17,'NDN TB'!I:I)</f>
        <v/>
      </c>
      <c r="V17" s="51" t="n">
        <v>2095.05</v>
      </c>
      <c r="W17" s="51" t="n">
        <v>2095.05</v>
      </c>
      <c r="X17" s="51" t="n">
        <v>2095.05</v>
      </c>
      <c r="Y17" s="51" t="n">
        <v>2095.05</v>
      </c>
      <c r="Z17" s="51" t="n">
        <v>2095.05</v>
      </c>
      <c r="AA17" s="22">
        <f>SUM(O17:U17)</f>
        <v/>
      </c>
      <c r="AB17" s="22">
        <f>SUM(O17:Z17)</f>
        <v/>
      </c>
      <c r="AC17" s="51" t="n">
        <v>2095.05</v>
      </c>
      <c r="AD17" s="51" t="n">
        <v>2095.05</v>
      </c>
      <c r="AE17" s="51" t="n">
        <v>2095.05</v>
      </c>
      <c r="AF17" s="51" t="n">
        <v>2095.05</v>
      </c>
      <c r="AG17" s="51" t="n">
        <v>2095.05</v>
      </c>
      <c r="AH17" s="51" t="n">
        <v>2095.05</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301.87</v>
      </c>
      <c r="C18" s="64" t="n">
        <v>352.12</v>
      </c>
      <c r="D18" s="64" t="n">
        <v>362.42</v>
      </c>
      <c r="E18" s="64" t="n">
        <v>373.48</v>
      </c>
      <c r="F18" s="64" t="n">
        <v>388.28</v>
      </c>
      <c r="G18" s="64" t="n">
        <v>340.58</v>
      </c>
      <c r="H18" s="64" t="n">
        <v>375.35</v>
      </c>
      <c r="I18" s="64" t="n">
        <v>275.05</v>
      </c>
      <c r="J18" s="64" t="n">
        <v>234.69</v>
      </c>
      <c r="K18" s="64" t="n">
        <v>230.34</v>
      </c>
      <c r="L18" s="64" t="n">
        <v>251.05</v>
      </c>
      <c r="M18" s="64" t="n">
        <v>230.68</v>
      </c>
      <c r="N18" s="22">
        <f>SUM(B18:M18)</f>
        <v/>
      </c>
      <c r="O18" s="11">
        <f>SUMIF('XNDN TB'!$R:$R,'NDN P&amp;L'!$A18,'XNDN TB'!C:C)</f>
        <v/>
      </c>
      <c r="P18" s="11">
        <f>SUMIF('XNDN TB'!$R:$R,'NDN P&amp;L'!$A18,'XNDN TB'!D:D)</f>
        <v/>
      </c>
      <c r="Q18" s="11">
        <f>SUMIF('XNDN TB'!$R:$R,'NDN P&amp;L'!$A18,'XNDN TB'!E:E)</f>
        <v/>
      </c>
      <c r="R18" s="11">
        <f>SUMIF('XNDN TB'!$R:$R,'NDN P&amp;L'!$A18,'XNDN TB'!F:F)</f>
        <v/>
      </c>
      <c r="S18" s="11">
        <f>SUMIF('XNDN TB'!$R:$R,'NDN P&amp;L'!$A18,'XNDN TB'!G:G)</f>
        <v/>
      </c>
      <c r="T18" s="11">
        <f>SUMIF('XNDN TB'!$R:$R,'NDN P&amp;L'!$A18,'XNDN TB'!H:H)</f>
        <v/>
      </c>
      <c r="U18" s="11">
        <f>SUMIF('NDN TB'!$R:$R,'NDN P&amp;L'!$A18,'NDN TB'!I:I)</f>
        <v/>
      </c>
      <c r="V18" s="51" t="n">
        <v>345.35</v>
      </c>
      <c r="W18" s="51" t="n">
        <v>345.35</v>
      </c>
      <c r="X18" s="51" t="n">
        <v>345.35</v>
      </c>
      <c r="Y18" s="51" t="n">
        <v>345.35</v>
      </c>
      <c r="Z18" s="51" t="n">
        <v>345.35</v>
      </c>
      <c r="AA18" s="22">
        <f>SUM(O18:U18)</f>
        <v/>
      </c>
      <c r="AB18" s="22">
        <f>SUM(O18:Z18)</f>
        <v/>
      </c>
      <c r="AC18" s="51" t="n">
        <v>345.35</v>
      </c>
      <c r="AD18" s="51" t="n">
        <v>345.35</v>
      </c>
      <c r="AE18" s="51" t="n">
        <v>345.35</v>
      </c>
      <c r="AF18" s="51" t="n">
        <v>345.35</v>
      </c>
      <c r="AG18" s="51" t="n">
        <v>345.35</v>
      </c>
      <c r="AH18" s="51" t="n">
        <v>345.35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244.02</v>
      </c>
      <c r="D19" s="64" t="n">
        <v>69.48</v>
      </c>
      <c r="E19" s="64" t="n">
        <v>0</v>
      </c>
      <c r="F19" s="64" t="n">
        <v>0</v>
      </c>
      <c r="G19" s="64" t="n">
        <v>0</v>
      </c>
      <c r="H19" s="64" t="n">
        <v>0</v>
      </c>
      <c r="I19" s="64" t="n">
        <v>0</v>
      </c>
      <c r="J19" s="64" t="n">
        <v>128.12</v>
      </c>
      <c r="K19" s="64" t="n">
        <v>0</v>
      </c>
      <c r="L19" s="64" t="n">
        <v>0</v>
      </c>
      <c r="M19" s="64" t="n">
        <v>0</v>
      </c>
      <c r="N19" s="22">
        <f>SUM(B19:M19)</f>
        <v/>
      </c>
      <c r="O19" s="11">
        <f>SUMIF('XNDN TB'!$R:$R,'NDN P&amp;L'!$A19,'XNDN TB'!C:C)</f>
        <v/>
      </c>
      <c r="P19" s="11">
        <f>SUMIF('XNDN TB'!$R:$R,'NDN P&amp;L'!$A19,'XNDN TB'!D:D)</f>
        <v/>
      </c>
      <c r="Q19" s="11">
        <f>SUMIF('XNDN TB'!$R:$R,'NDN P&amp;L'!$A19,'XNDN TB'!E:E)</f>
        <v/>
      </c>
      <c r="R19" s="11">
        <f>SUMIF('XNDN TB'!$R:$R,'NDN P&amp;L'!$A19,'XNDN TB'!F:F)</f>
        <v/>
      </c>
      <c r="S19" s="11">
        <f>SUMIF('XNDN TB'!$R:$R,'NDN P&amp;L'!$A19,'XNDN TB'!G:G)</f>
        <v/>
      </c>
      <c r="T19" s="11">
        <f>SUMIF('XNDN TB'!$R:$R,'NDN P&amp;L'!$A19,'XNDN TB'!H:H)</f>
        <v/>
      </c>
      <c r="U19" s="11">
        <f>SUMIF('NDN TB'!$R:$R,'NDN P&amp;L'!$A19,'NDN TB'!I:I)</f>
        <v/>
      </c>
      <c r="V19" s="51" t="n">
        <v>34</v>
      </c>
      <c r="W19" s="51" t="n">
        <v>34</v>
      </c>
      <c r="X19" s="51" t="n">
        <v>34</v>
      </c>
      <c r="Y19" s="51" t="n">
        <v>34</v>
      </c>
      <c r="Z19" s="51" t="n">
        <v>34</v>
      </c>
      <c r="AA19" s="22">
        <f>SUM(O19:U19)</f>
        <v/>
      </c>
      <c r="AB19" s="22">
        <f>SUM(O19:Z19)</f>
        <v/>
      </c>
      <c r="AC19" s="51" t="n">
        <v>34</v>
      </c>
      <c r="AD19" s="51" t="n">
        <v>34</v>
      </c>
      <c r="AE19" s="51" t="n">
        <v>34</v>
      </c>
      <c r="AF19" s="51" t="n">
        <v>34</v>
      </c>
      <c r="AG19" s="51" t="n">
        <v>34</v>
      </c>
      <c r="AH19" s="51" t="n">
        <v>34</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81</v>
      </c>
      <c r="C20" s="64" t="n">
        <v>0</v>
      </c>
      <c r="D20" s="64" t="n">
        <v>0</v>
      </c>
      <c r="E20" s="64" t="n">
        <v>0</v>
      </c>
      <c r="F20" s="64" t="n">
        <v>40</v>
      </c>
      <c r="G20" s="64" t="n">
        <v>0</v>
      </c>
      <c r="H20" s="64" t="n">
        <v>0</v>
      </c>
      <c r="I20" s="64" t="n">
        <v>120.3</v>
      </c>
      <c r="J20" s="64" t="n">
        <v>0</v>
      </c>
      <c r="K20" s="64" t="n">
        <v>0</v>
      </c>
      <c r="L20" s="64" t="n">
        <v>0</v>
      </c>
      <c r="M20" s="64" t="n">
        <v>0</v>
      </c>
      <c r="N20" s="22">
        <f>SUM(B20:M20)</f>
        <v/>
      </c>
      <c r="O20" s="11">
        <f>SUMIF('XNDN TB'!$R:$R,'NDN P&amp;L'!$A20,'XNDN TB'!C:C)</f>
        <v/>
      </c>
      <c r="P20" s="11">
        <f>SUMIF('XNDN TB'!$R:$R,'NDN P&amp;L'!$A20,'XNDN TB'!D:D)</f>
        <v/>
      </c>
      <c r="Q20" s="11">
        <f>SUMIF('XNDN TB'!$R:$R,'NDN P&amp;L'!$A20,'XNDN TB'!E:E)</f>
        <v/>
      </c>
      <c r="R20" s="11">
        <f>SUMIF('XNDN TB'!$R:$R,'NDN P&amp;L'!$A20,'XNDN TB'!F:F)</f>
        <v/>
      </c>
      <c r="S20" s="11">
        <f>SUMIF('XNDN TB'!$R:$R,'NDN P&amp;L'!$A20,'XNDN TB'!G:G)</f>
        <v/>
      </c>
      <c r="T20" s="11">
        <f>SUMIF('XNDN TB'!$R:$R,'NDN P&amp;L'!$A20,'XNDN TB'!H:H)</f>
        <v/>
      </c>
      <c r="U20" s="11">
        <f>SUMIF('NDN TB'!$R:$R,'NDN P&amp;L'!$A20,'NDN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277.83</v>
      </c>
      <c r="C21" s="64" t="n">
        <v>334.72</v>
      </c>
      <c r="D21" s="64" t="n">
        <v>322.62</v>
      </c>
      <c r="E21" s="64" t="n">
        <v>420.75</v>
      </c>
      <c r="F21" s="64" t="n">
        <v>276.6</v>
      </c>
      <c r="G21" s="64" t="n">
        <v>178.34</v>
      </c>
      <c r="H21" s="64" t="n">
        <v>238.53</v>
      </c>
      <c r="I21" s="64" t="n">
        <v>222.62</v>
      </c>
      <c r="J21" s="64" t="n">
        <v>549.52</v>
      </c>
      <c r="K21" s="64" t="n">
        <v>451.66</v>
      </c>
      <c r="L21" s="64" t="n">
        <v>61.96</v>
      </c>
      <c r="M21" s="64" t="n">
        <v>221.31</v>
      </c>
      <c r="N21" s="22">
        <f>SUM(B21:M21)</f>
        <v/>
      </c>
      <c r="O21" s="11">
        <f>SUMIF('XNDN TB'!$R:$R,'NDN P&amp;L'!$A21,'XNDN TB'!C:C)</f>
        <v/>
      </c>
      <c r="P21" s="11">
        <f>SUMIF('XNDN TB'!$R:$R,'NDN P&amp;L'!$A21,'XNDN TB'!D:D)</f>
        <v/>
      </c>
      <c r="Q21" s="11">
        <f>SUMIF('XNDN TB'!$R:$R,'NDN P&amp;L'!$A21,'XNDN TB'!E:E)</f>
        <v/>
      </c>
      <c r="R21" s="11">
        <f>SUMIF('XNDN TB'!$R:$R,'NDN P&amp;L'!$A21,'XNDN TB'!F:F)</f>
        <v/>
      </c>
      <c r="S21" s="11">
        <f>SUMIF('XNDN TB'!$R:$R,'NDN P&amp;L'!$A21,'XNDN TB'!G:G)</f>
        <v/>
      </c>
      <c r="T21" s="11">
        <f>SUMIF('XNDN TB'!$R:$R,'NDN P&amp;L'!$A21,'XNDN TB'!H:H)</f>
        <v/>
      </c>
      <c r="U21" s="11">
        <f>SUMIF('NDN TB'!$R:$R,'NDN P&amp;L'!$A21,'NDN TB'!I:I)</f>
        <v/>
      </c>
      <c r="V21" s="51" t="n">
        <v>70</v>
      </c>
      <c r="W21" s="51" t="n">
        <v>70</v>
      </c>
      <c r="X21" s="51" t="n">
        <v>70</v>
      </c>
      <c r="Y21" s="51" t="n">
        <v>70</v>
      </c>
      <c r="Z21" s="51" t="n">
        <v>70</v>
      </c>
      <c r="AA21" s="22">
        <f>SUM(O21:U21)</f>
        <v/>
      </c>
      <c r="AB21" s="22">
        <f>SUM(O21:Z21)</f>
        <v/>
      </c>
      <c r="AC21" s="51" t="n">
        <v>70</v>
      </c>
      <c r="AD21" s="51" t="n">
        <v>70</v>
      </c>
      <c r="AE21" s="51" t="n">
        <v>70</v>
      </c>
      <c r="AF21" s="51" t="n">
        <v>70</v>
      </c>
      <c r="AG21" s="51" t="n">
        <v>70</v>
      </c>
      <c r="AH21" s="51" t="n">
        <v>70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SUMIF('XNDN TB'!$R:$R,'NDN P&amp;L'!$A22,'XNDN TB'!C:C)</f>
        <v/>
      </c>
      <c r="P22" s="11">
        <f>SUMIF('XNDN TB'!$R:$R,'NDN P&amp;L'!$A22,'XNDN TB'!D:D)</f>
        <v/>
      </c>
      <c r="Q22" s="11">
        <f>SUMIF('XNDN TB'!$R:$R,'NDN P&amp;L'!$A22,'XNDN TB'!E:E)</f>
        <v/>
      </c>
      <c r="R22" s="11">
        <f>SUMIF('XNDN TB'!$R:$R,'NDN P&amp;L'!$A22,'XNDN TB'!F:F)</f>
        <v/>
      </c>
      <c r="S22" s="11">
        <f>SUMIF('XNDN TB'!$R:$R,'NDN P&amp;L'!$A22,'XNDN TB'!G:G)</f>
        <v/>
      </c>
      <c r="T22" s="11">
        <f>SUMIF('XNDN TB'!$R:$R,'NDN P&amp;L'!$A22,'XNDN TB'!H:H)</f>
        <v/>
      </c>
      <c r="U22" s="11">
        <f>SUMIF('NDN TB'!$R:$R,'NDN P&amp;L'!$A22,'NDN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94.31999999999999</v>
      </c>
      <c r="I23" s="64" t="n">
        <v>111.25</v>
      </c>
      <c r="J23" s="64" t="n">
        <v>84.98999999999999</v>
      </c>
      <c r="K23" s="64" t="n">
        <v>31.36</v>
      </c>
      <c r="L23" s="64" t="n">
        <v>91.53</v>
      </c>
      <c r="M23" s="64" t="n">
        <v>71</v>
      </c>
      <c r="N23" s="22">
        <f>SUM(B23:M23)</f>
        <v/>
      </c>
      <c r="O23" s="11">
        <f>SUMIF('XNDN TB'!$R:$R,'NDN P&amp;L'!$A23,'XNDN TB'!C:C)</f>
        <v/>
      </c>
      <c r="P23" s="11">
        <f>SUMIF('XNDN TB'!$R:$R,'NDN P&amp;L'!$A23,'XNDN TB'!D:D)</f>
        <v/>
      </c>
      <c r="Q23" s="11">
        <f>SUMIF('XNDN TB'!$R:$R,'NDN P&amp;L'!$A23,'XNDN TB'!E:E)</f>
        <v/>
      </c>
      <c r="R23" s="11">
        <f>SUMIF('XNDN TB'!$R:$R,'NDN P&amp;L'!$A23,'XNDN TB'!F:F)</f>
        <v/>
      </c>
      <c r="S23" s="11">
        <f>SUMIF('XNDN TB'!$R:$R,'NDN P&amp;L'!$A23,'XNDN TB'!G:G)</f>
        <v/>
      </c>
      <c r="T23" s="11">
        <f>SUMIF('XNDN TB'!$R:$R,'NDN P&amp;L'!$A23,'XNDN TB'!H:H)</f>
        <v/>
      </c>
      <c r="U23" s="11">
        <f>SUMIF('NDN TB'!$R:$R,'NDN P&amp;L'!$A23,'NDN TB'!I:I)</f>
        <v/>
      </c>
      <c r="V23" s="51" t="n">
        <v>29</v>
      </c>
      <c r="W23" s="51" t="n">
        <v>29</v>
      </c>
      <c r="X23" s="51" t="n">
        <v>29</v>
      </c>
      <c r="Y23" s="51" t="n">
        <v>29</v>
      </c>
      <c r="Z23" s="51" t="n">
        <v>29</v>
      </c>
      <c r="AA23" s="22">
        <f>SUM(O23:U23)</f>
        <v/>
      </c>
      <c r="AB23" s="22">
        <f>SUM(O23:Z23)</f>
        <v/>
      </c>
      <c r="AC23" s="51" t="n">
        <v>29</v>
      </c>
      <c r="AD23" s="51" t="n">
        <v>29</v>
      </c>
      <c r="AE23" s="51" t="n">
        <v>29</v>
      </c>
      <c r="AF23" s="51" t="n">
        <v>29</v>
      </c>
      <c r="AG23" s="51" t="n">
        <v>29</v>
      </c>
      <c r="AH23" s="51" t="n">
        <v>29</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662.49</v>
      </c>
      <c r="L24" s="64" t="n">
        <v>0</v>
      </c>
      <c r="M24" s="64" t="n">
        <v>0</v>
      </c>
      <c r="N24" s="22">
        <f>SUM(B24:M24)</f>
        <v/>
      </c>
      <c r="O24" s="11">
        <f>SUMIF('XNDN TB'!$R:$R,'NDN P&amp;L'!$A24,'XNDN TB'!C:C)</f>
        <v/>
      </c>
      <c r="P24" s="11">
        <f>SUMIF('XNDN TB'!$R:$R,'NDN P&amp;L'!$A24,'XNDN TB'!D:D)</f>
        <v/>
      </c>
      <c r="Q24" s="11">
        <f>SUMIF('XNDN TB'!$R:$R,'NDN P&amp;L'!$A24,'XNDN TB'!E:E)</f>
        <v/>
      </c>
      <c r="R24" s="11">
        <f>SUMIF('XNDN TB'!$R:$R,'NDN P&amp;L'!$A24,'XNDN TB'!F:F)</f>
        <v/>
      </c>
      <c r="S24" s="11">
        <f>SUMIF('XNDN TB'!$R:$R,'NDN P&amp;L'!$A24,'XNDN TB'!G:G)</f>
        <v/>
      </c>
      <c r="T24" s="11">
        <f>SUMIF('XNDN TB'!$R:$R,'NDN P&amp;L'!$A24,'XNDN TB'!H:H)</f>
        <v/>
      </c>
      <c r="U24" s="11">
        <f>SUMIF('NDN TB'!$R:$R,'NDN P&amp;L'!$A24,'NDN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16806.38</v>
      </c>
      <c r="C25" s="65" t="n">
        <v>19028.5</v>
      </c>
      <c r="D25" s="65" t="n">
        <v>22455.43</v>
      </c>
      <c r="E25" s="65" t="n">
        <v>22614.85</v>
      </c>
      <c r="F25" s="65" t="n">
        <v>23269.11</v>
      </c>
      <c r="G25" s="65" t="n">
        <v>21136.27</v>
      </c>
      <c r="H25" s="65" t="n">
        <v>21568.2</v>
      </c>
      <c r="I25" s="65" t="n">
        <v>17685.68</v>
      </c>
      <c r="J25" s="65" t="n">
        <v>16284.58</v>
      </c>
      <c r="K25" s="65" t="n">
        <v>15630.98</v>
      </c>
      <c r="L25" s="65" t="n">
        <v>14340.8</v>
      </c>
      <c r="M25" s="65" t="n">
        <v>15517.61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938.0799999999999</v>
      </c>
      <c r="C27" s="64" t="n">
        <v>1134.85</v>
      </c>
      <c r="D27" s="64" t="n">
        <v>993.1799999999999</v>
      </c>
      <c r="E27" s="64" t="n">
        <v>999.98</v>
      </c>
      <c r="F27" s="64" t="n">
        <v>1390.12</v>
      </c>
      <c r="G27" s="64" t="n">
        <v>1082.31</v>
      </c>
      <c r="H27" s="64" t="n">
        <v>1244.9</v>
      </c>
      <c r="I27" s="64" t="n">
        <v>1523.75</v>
      </c>
      <c r="J27" s="64" t="n">
        <v>904.37</v>
      </c>
      <c r="K27" s="64" t="n">
        <v>917.85</v>
      </c>
      <c r="L27" s="64" t="n">
        <v>1201.67</v>
      </c>
      <c r="M27" s="64" t="n">
        <v>933.79</v>
      </c>
      <c r="N27" s="22">
        <f>SUM(B27:M27)</f>
        <v/>
      </c>
      <c r="O27" s="11">
        <f>SUMIF('XNDN TB'!$R:$R,'NDN P&amp;L'!$A27,'XNDN TB'!C:C)</f>
        <v/>
      </c>
      <c r="P27" s="11">
        <f>SUMIF('XNDN TB'!$R:$R,'NDN P&amp;L'!$A27,'XNDN TB'!D:D)</f>
        <v/>
      </c>
      <c r="Q27" s="11">
        <f>SUMIF('XNDN TB'!$R:$R,'NDN P&amp;L'!$A27,'XNDN TB'!E:E)</f>
        <v/>
      </c>
      <c r="R27" s="11">
        <f>SUMIF('XNDN TB'!$R:$R,'NDN P&amp;L'!$A27,'XNDN TB'!F:F)</f>
        <v/>
      </c>
      <c r="S27" s="11">
        <f>SUMIF('XNDN TB'!$R:$R,'NDN P&amp;L'!$A27,'XNDN TB'!G:G)</f>
        <v/>
      </c>
      <c r="T27" s="11">
        <f>SUMIF('XNDN TB'!$R:$R,'NDN P&amp;L'!$A27,'XNDN TB'!H:H)</f>
        <v/>
      </c>
      <c r="U27" s="11">
        <f>SUMIF('NDN TB'!$R:$R,'NDN P&amp;L'!$A27,'NDN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29.07</v>
      </c>
      <c r="C28" s="64" t="n">
        <v>176.61</v>
      </c>
      <c r="D28" s="64" t="n">
        <v>111.88</v>
      </c>
      <c r="E28" s="64" t="n">
        <v>203.06</v>
      </c>
      <c r="F28" s="64" t="n">
        <v>178.9</v>
      </c>
      <c r="G28" s="64" t="n">
        <v>67.28999999999999</v>
      </c>
      <c r="H28" s="64" t="n">
        <v>38</v>
      </c>
      <c r="I28" s="64" t="n">
        <v>105.13</v>
      </c>
      <c r="J28" s="64" t="n">
        <v>220.74</v>
      </c>
      <c r="K28" s="64" t="n">
        <v>4.23</v>
      </c>
      <c r="L28" s="64" t="n">
        <v>126.27</v>
      </c>
      <c r="M28" s="64" t="n">
        <v>48.49</v>
      </c>
      <c r="N28" s="22">
        <f>SUM(B28:M28)</f>
        <v/>
      </c>
      <c r="O28" s="11">
        <f>SUMIF('XNDN TB'!$R:$R,'NDN P&amp;L'!$A28,'XNDN TB'!C:C)</f>
        <v/>
      </c>
      <c r="P28" s="11">
        <f>SUMIF('XNDN TB'!$R:$R,'NDN P&amp;L'!$A28,'XNDN TB'!D:D)</f>
        <v/>
      </c>
      <c r="Q28" s="11">
        <f>SUMIF('XNDN TB'!$R:$R,'NDN P&amp;L'!$A28,'XNDN TB'!E:E)</f>
        <v/>
      </c>
      <c r="R28" s="11">
        <f>SUMIF('XNDN TB'!$R:$R,'NDN P&amp;L'!$A28,'XNDN TB'!F:F)</f>
        <v/>
      </c>
      <c r="S28" s="11">
        <f>SUMIF('XNDN TB'!$R:$R,'NDN P&amp;L'!$A28,'XNDN TB'!G:G)</f>
        <v/>
      </c>
      <c r="T28" s="11">
        <f>SUMIF('XNDN TB'!$R:$R,'NDN P&amp;L'!$A28,'XNDN TB'!H:H)</f>
        <v/>
      </c>
      <c r="U28" s="11">
        <f>SUMIF('NDN TB'!$R:$R,'NDN P&amp;L'!$A28,'NDN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93.71000000000001</v>
      </c>
      <c r="C29" s="64" t="n">
        <v>111.46</v>
      </c>
      <c r="D29" s="64" t="n">
        <v>79.33</v>
      </c>
      <c r="E29" s="64" t="n">
        <v>37.47</v>
      </c>
      <c r="F29" s="64" t="n">
        <v>54.27</v>
      </c>
      <c r="G29" s="64" t="n">
        <v>2.99</v>
      </c>
      <c r="H29" s="64" t="n">
        <v>0</v>
      </c>
      <c r="I29" s="64" t="n">
        <v>2.99</v>
      </c>
      <c r="J29" s="64" t="n">
        <v>0</v>
      </c>
      <c r="K29" s="64" t="n">
        <v>70.45999999999999</v>
      </c>
      <c r="L29" s="64" t="n">
        <v>14.45</v>
      </c>
      <c r="M29" s="64" t="n">
        <v>0</v>
      </c>
      <c r="N29" s="22">
        <f>SUM(B29:M29)</f>
        <v/>
      </c>
      <c r="O29" s="11">
        <f>SUMIF('XNDN TB'!$R:$R,'NDN P&amp;L'!$A29,'XNDN TB'!C:C)</f>
        <v/>
      </c>
      <c r="P29" s="11">
        <f>SUMIF('XNDN TB'!$R:$R,'NDN P&amp;L'!$A29,'XNDN TB'!D:D)</f>
        <v/>
      </c>
      <c r="Q29" s="11">
        <f>SUMIF('XNDN TB'!$R:$R,'NDN P&amp;L'!$A29,'XNDN TB'!E:E)</f>
        <v/>
      </c>
      <c r="R29" s="11">
        <f>SUMIF('XNDN TB'!$R:$R,'NDN P&amp;L'!$A29,'XNDN TB'!F:F)</f>
        <v/>
      </c>
      <c r="S29" s="11">
        <f>SUMIF('XNDN TB'!$R:$R,'NDN P&amp;L'!$A29,'XNDN TB'!G:G)</f>
        <v/>
      </c>
      <c r="T29" s="11">
        <f>SUMIF('XNDN TB'!$R:$R,'NDN P&amp;L'!$A29,'XNDN TB'!H:H)</f>
        <v/>
      </c>
      <c r="U29" s="11">
        <f>SUMIF('NDN TB'!$R:$R,'NDN P&amp;L'!$A29,'NDN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SUMIF('XNDN TB'!$R:$R,'NDN P&amp;L'!$A30,'XNDN TB'!C:C)</f>
        <v/>
      </c>
      <c r="P30" s="11">
        <f>SUMIF('XNDN TB'!$R:$R,'NDN P&amp;L'!$A30,'XNDN TB'!D:D)</f>
        <v/>
      </c>
      <c r="Q30" s="11">
        <f>SUMIF('XNDN TB'!$R:$R,'NDN P&amp;L'!$A30,'XNDN TB'!E:E)</f>
        <v/>
      </c>
      <c r="R30" s="11">
        <f>SUMIF('XNDN TB'!$R:$R,'NDN P&amp;L'!$A30,'XNDN TB'!F:F)</f>
        <v/>
      </c>
      <c r="S30" s="11">
        <f>SUMIF('XNDN TB'!$R:$R,'NDN P&amp;L'!$A30,'XNDN TB'!G:G)</f>
        <v/>
      </c>
      <c r="T30" s="11">
        <f>SUMIF('XNDN TB'!$R:$R,'NDN P&amp;L'!$A30,'XNDN TB'!H:H)</f>
        <v/>
      </c>
      <c r="U30" s="11">
        <f>SUMIF('NDN TB'!$R:$R,'NDN P&amp;L'!$A30,'NDN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18.98</v>
      </c>
      <c r="C31" s="64" t="n">
        <v>117.79</v>
      </c>
      <c r="D31" s="64" t="n">
        <v>179.68</v>
      </c>
      <c r="E31" s="64" t="n">
        <v>95.60000000000001</v>
      </c>
      <c r="F31" s="64" t="n">
        <v>321.81</v>
      </c>
      <c r="G31" s="64" t="n">
        <v>0</v>
      </c>
      <c r="H31" s="64" t="n">
        <v>95.58</v>
      </c>
      <c r="I31" s="64" t="n">
        <v>134.96</v>
      </c>
      <c r="J31" s="64" t="n">
        <v>0</v>
      </c>
      <c r="K31" s="64" t="n">
        <v>81.06999999999999</v>
      </c>
      <c r="L31" s="64" t="n">
        <v>40.2</v>
      </c>
      <c r="M31" s="64" t="n">
        <v>117.6</v>
      </c>
      <c r="N31" s="22">
        <f>SUM(B31:M31)</f>
        <v/>
      </c>
      <c r="O31" s="11">
        <f>SUMIF('XNDN TB'!$R:$R,'NDN P&amp;L'!$A31,'XNDN TB'!C:C)</f>
        <v/>
      </c>
      <c r="P31" s="11">
        <f>SUMIF('XNDN TB'!$R:$R,'NDN P&amp;L'!$A31,'XNDN TB'!D:D)</f>
        <v/>
      </c>
      <c r="Q31" s="11">
        <f>SUMIF('XNDN TB'!$R:$R,'NDN P&amp;L'!$A31,'XNDN TB'!E:E)</f>
        <v/>
      </c>
      <c r="R31" s="11">
        <f>SUMIF('XNDN TB'!$R:$R,'NDN P&amp;L'!$A31,'XNDN TB'!F:F)</f>
        <v/>
      </c>
      <c r="S31" s="11">
        <f>SUMIF('XNDN TB'!$R:$R,'NDN P&amp;L'!$A31,'XNDN TB'!G:G)</f>
        <v/>
      </c>
      <c r="T31" s="11">
        <f>SUMIF('XNDN TB'!$R:$R,'NDN P&amp;L'!$A31,'XNDN TB'!H:H)</f>
        <v/>
      </c>
      <c r="U31" s="11">
        <f>SUMIF('NDN TB'!$R:$R,'NDN P&amp;L'!$A31,'NDN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78.04000000000001</v>
      </c>
      <c r="C32" s="64" t="n">
        <v>164.73</v>
      </c>
      <c r="D32" s="64" t="n">
        <v>79.87</v>
      </c>
      <c r="E32" s="64" t="n">
        <v>266.59</v>
      </c>
      <c r="F32" s="64" t="n">
        <v>132.46</v>
      </c>
      <c r="G32" s="64" t="n">
        <v>237.19</v>
      </c>
      <c r="H32" s="64" t="n">
        <v>188.47</v>
      </c>
      <c r="I32" s="64" t="n">
        <v>232.28</v>
      </c>
      <c r="J32" s="64" t="n">
        <v>228.68</v>
      </c>
      <c r="K32" s="64" t="n">
        <v>110.27</v>
      </c>
      <c r="L32" s="64" t="n">
        <v>16.43</v>
      </c>
      <c r="M32" s="64" t="n">
        <v>191.93</v>
      </c>
      <c r="N32" s="22">
        <f>SUM(B32:M32)</f>
        <v/>
      </c>
      <c r="O32" s="11">
        <f>SUMIF('XNDN TB'!$R:$R,'NDN P&amp;L'!$A32,'XNDN TB'!C:C)</f>
        <v/>
      </c>
      <c r="P32" s="11">
        <f>SUMIF('XNDN TB'!$R:$R,'NDN P&amp;L'!$A32,'XNDN TB'!D:D)</f>
        <v/>
      </c>
      <c r="Q32" s="11">
        <f>SUMIF('XNDN TB'!$R:$R,'NDN P&amp;L'!$A32,'XNDN TB'!E:E)</f>
        <v/>
      </c>
      <c r="R32" s="11">
        <f>SUMIF('XNDN TB'!$R:$R,'NDN P&amp;L'!$A32,'XNDN TB'!F:F)</f>
        <v/>
      </c>
      <c r="S32" s="11">
        <f>SUMIF('XNDN TB'!$R:$R,'NDN P&amp;L'!$A32,'XNDN TB'!G:G)</f>
        <v/>
      </c>
      <c r="T32" s="11">
        <f>SUMIF('XNDN TB'!$R:$R,'NDN P&amp;L'!$A32,'XNDN TB'!H:H)</f>
        <v/>
      </c>
      <c r="U32" s="11">
        <f>SUMIF('NDN TB'!$R:$R,'NDN P&amp;L'!$A32,'NDN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SUMIF('XNDN TB'!$R:$R,'NDN P&amp;L'!$A33,'XNDN TB'!C:C)</f>
        <v/>
      </c>
      <c r="P33" s="11">
        <f>SUMIF('XNDN TB'!$R:$R,'NDN P&amp;L'!$A33,'XNDN TB'!D:D)</f>
        <v/>
      </c>
      <c r="Q33" s="11">
        <f>SUMIF('XNDN TB'!$R:$R,'NDN P&amp;L'!$A33,'XNDN TB'!E:E)</f>
        <v/>
      </c>
      <c r="R33" s="11">
        <f>SUMIF('XNDN TB'!$R:$R,'NDN P&amp;L'!$A33,'XNDN TB'!F:F)</f>
        <v/>
      </c>
      <c r="S33" s="11">
        <f>SUMIF('XNDN TB'!$R:$R,'NDN P&amp;L'!$A33,'XNDN TB'!G:G)</f>
        <v/>
      </c>
      <c r="T33" s="11">
        <f>SUMIF('XNDN TB'!$R:$R,'NDN P&amp;L'!$A33,'XNDN TB'!H:H)</f>
        <v/>
      </c>
      <c r="U33" s="11">
        <f>SUMIF('NDN TB'!$R:$R,'NDN P&amp;L'!$A33,'NDN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1157.88</v>
      </c>
      <c r="C34" s="65" t="n">
        <v>1705.44</v>
      </c>
      <c r="D34" s="65" t="n">
        <v>1443.94</v>
      </c>
      <c r="E34" s="65" t="n">
        <v>1602.7</v>
      </c>
      <c r="F34" s="65" t="n">
        <v>2077.56</v>
      </c>
      <c r="G34" s="65" t="n">
        <v>1389.78</v>
      </c>
      <c r="H34" s="65" t="n">
        <v>1566.95</v>
      </c>
      <c r="I34" s="65" t="n">
        <v>1999.11</v>
      </c>
      <c r="J34" s="65" t="n">
        <v>1353.79</v>
      </c>
      <c r="K34" s="65" t="n">
        <v>1183.88</v>
      </c>
      <c r="L34" s="65" t="n">
        <v>1399.02</v>
      </c>
      <c r="M34" s="65" t="n">
        <v>1291.81</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SUMIF('XNDN TB'!$R:$R,'NDN P&amp;L'!$A36,'XNDN TB'!C:C)</f>
        <v/>
      </c>
      <c r="P36" s="11">
        <f>SUMIF('XNDN TB'!$R:$R,'NDN P&amp;L'!$A36,'XNDN TB'!D:D)</f>
        <v/>
      </c>
      <c r="Q36" s="11">
        <f>SUMIF('XNDN TB'!$R:$R,'NDN P&amp;L'!$A36,'XNDN TB'!E:E)</f>
        <v/>
      </c>
      <c r="R36" s="11">
        <f>SUMIF('XNDN TB'!$R:$R,'NDN P&amp;L'!$A36,'XNDN TB'!F:F)</f>
        <v/>
      </c>
      <c r="S36" s="11">
        <f>SUMIF('XNDN TB'!$R:$R,'NDN P&amp;L'!$A36,'XNDN TB'!G:G)</f>
        <v/>
      </c>
      <c r="T36" s="11">
        <f>SUMIF('XNDN TB'!$R:$R,'NDN P&amp;L'!$A36,'XNDN TB'!H:H)</f>
        <v/>
      </c>
      <c r="U36" s="11">
        <f>SUMIF('NDN TB'!$R:$R,'NDN P&amp;L'!$A36,'NDN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1101.96</v>
      </c>
      <c r="C37" s="64" t="n">
        <v>1101.96</v>
      </c>
      <c r="D37" s="64" t="n">
        <v>1101.96</v>
      </c>
      <c r="E37" s="64" t="n">
        <v>1101.96</v>
      </c>
      <c r="F37" s="64" t="n">
        <v>1101.96</v>
      </c>
      <c r="G37" s="64" t="n">
        <v>1101.96</v>
      </c>
      <c r="H37" s="64" t="n">
        <v>1101.96</v>
      </c>
      <c r="I37" s="64" t="n">
        <v>1101.96</v>
      </c>
      <c r="J37" s="64" t="n">
        <v>1101.96</v>
      </c>
      <c r="K37" s="64" t="n">
        <v>1101.96</v>
      </c>
      <c r="L37" s="64" t="n">
        <v>1101.96</v>
      </c>
      <c r="M37" s="64" t="n">
        <v>1101.96</v>
      </c>
      <c r="N37" s="22">
        <f>SUM(B37:M37)</f>
        <v/>
      </c>
      <c r="O37" s="11">
        <f>SUMIF('XNDN TB'!$R:$R,'NDN P&amp;L'!$A37,'XNDN TB'!C:C)</f>
        <v/>
      </c>
      <c r="P37" s="11">
        <f>SUMIF('XNDN TB'!$R:$R,'NDN P&amp;L'!$A37,'XNDN TB'!D:D)</f>
        <v/>
      </c>
      <c r="Q37" s="11">
        <f>SUMIF('XNDN TB'!$R:$R,'NDN P&amp;L'!$A37,'XNDN TB'!E:E)</f>
        <v/>
      </c>
      <c r="R37" s="11">
        <f>SUMIF('XNDN TB'!$R:$R,'NDN P&amp;L'!$A37,'XNDN TB'!F:F)</f>
        <v/>
      </c>
      <c r="S37" s="11">
        <f>SUMIF('XNDN TB'!$R:$R,'NDN P&amp;L'!$A37,'XNDN TB'!G:G)</f>
        <v/>
      </c>
      <c r="T37" s="11">
        <f>SUMIF('XNDN TB'!$R:$R,'NDN P&amp;L'!$A37,'XNDN TB'!H:H)</f>
        <v/>
      </c>
      <c r="U37" s="11">
        <f>SUMIF('NDN TB'!$R:$R,'NDN P&amp;L'!$A37,'NDN TB'!I:I)</f>
        <v/>
      </c>
      <c r="V37" s="51" t="n">
        <v>1267</v>
      </c>
      <c r="W37" s="51" t="n">
        <v>1267</v>
      </c>
      <c r="X37" s="51" t="n">
        <v>1267</v>
      </c>
      <c r="Y37" s="51" t="n">
        <v>1267</v>
      </c>
      <c r="Z37" s="51" t="n">
        <v>1267</v>
      </c>
      <c r="AA37" s="22">
        <f>SUM(O37:U37)</f>
        <v/>
      </c>
      <c r="AB37" s="22">
        <f>SUM(O37:Z37)</f>
        <v/>
      </c>
      <c r="AC37" s="51" t="n">
        <v>1267</v>
      </c>
      <c r="AD37" s="51" t="n">
        <v>1267</v>
      </c>
      <c r="AE37" s="51" t="n">
        <v>1267</v>
      </c>
      <c r="AF37" s="51" t="n">
        <v>1267</v>
      </c>
      <c r="AG37" s="51" t="n">
        <v>1267</v>
      </c>
      <c r="AH37" s="51" t="n">
        <v>1267</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3375.89</v>
      </c>
      <c r="C38" s="64" t="n">
        <v>56.38000000000182</v>
      </c>
      <c r="D38" s="64" t="n">
        <v>2478.53</v>
      </c>
      <c r="E38" s="64" t="n">
        <v>2657.12</v>
      </c>
      <c r="F38" s="64" t="n">
        <v>1738.13</v>
      </c>
      <c r="G38" s="64" t="n">
        <v>942.84</v>
      </c>
      <c r="H38" s="64" t="n">
        <v>1984.28</v>
      </c>
      <c r="I38" s="64" t="n">
        <v>159.04</v>
      </c>
      <c r="J38" s="64" t="n">
        <v>-2054.4</v>
      </c>
      <c r="K38" s="64" t="n">
        <v>2069.1</v>
      </c>
      <c r="L38" s="64" t="n">
        <v>2303.05</v>
      </c>
      <c r="M38" s="64" t="n">
        <v>1297.49</v>
      </c>
      <c r="N38" s="22">
        <f>SUM(B38:M38)</f>
        <v/>
      </c>
      <c r="O38" s="11">
        <f>SUMIF('XNDN TB'!$R:$R,'NDN P&amp;L'!$A38,'XNDN TB'!C:C)</f>
        <v/>
      </c>
      <c r="P38" s="11">
        <f>SUMIF('XNDN TB'!$R:$R,'NDN P&amp;L'!$A38,'XNDN TB'!D:D)</f>
        <v/>
      </c>
      <c r="Q38" s="11">
        <f>SUMIF('XNDN TB'!$R:$R,'NDN P&amp;L'!$A38,'XNDN TB'!E:E)</f>
        <v/>
      </c>
      <c r="R38" s="11">
        <f>SUMIF('XNDN TB'!$R:$R,'NDN P&amp;L'!$A38,'XNDN TB'!F:F)</f>
        <v/>
      </c>
      <c r="S38" s="11">
        <f>SUMIF('XNDN TB'!$R:$R,'NDN P&amp;L'!$A38,'XNDN TB'!G:G)</f>
        <v/>
      </c>
      <c r="T38" s="11">
        <f>SUMIF('XNDN TB'!$R:$R,'NDN P&amp;L'!$A38,'XNDN TB'!H:H)</f>
        <v/>
      </c>
      <c r="U38" s="11">
        <f>SUMIF('NDN TB'!$R:$R,'NDN P&amp;L'!$A38,'NDN TB'!I:I)</f>
        <v/>
      </c>
      <c r="V38" s="51" t="n">
        <v>2300</v>
      </c>
      <c r="W38" s="51" t="n">
        <v>2300</v>
      </c>
      <c r="X38" s="51" t="n">
        <v>2300</v>
      </c>
      <c r="Y38" s="51" t="n">
        <v>2300</v>
      </c>
      <c r="Z38" s="51" t="n">
        <v>2300</v>
      </c>
      <c r="AA38" s="22">
        <f>SUM(O38:U38)</f>
        <v/>
      </c>
      <c r="AB38" s="22">
        <f>SUM(O38:Z38)</f>
        <v/>
      </c>
      <c r="AC38" s="51" t="n">
        <v>2300</v>
      </c>
      <c r="AD38" s="51" t="n">
        <v>2300</v>
      </c>
      <c r="AE38" s="51" t="n">
        <v>2300</v>
      </c>
      <c r="AF38" s="51" t="n">
        <v>2300</v>
      </c>
      <c r="AG38" s="51" t="n">
        <v>2300</v>
      </c>
      <c r="AH38" s="51" t="n">
        <v>2300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17.94</v>
      </c>
      <c r="C39" s="64" t="n">
        <v>37.48</v>
      </c>
      <c r="D39" s="64" t="n">
        <v>566.99</v>
      </c>
      <c r="E39" s="64" t="n">
        <v>245.93</v>
      </c>
      <c r="F39" s="64" t="n">
        <v>270.95</v>
      </c>
      <c r="G39" s="64" t="n">
        <v>671.05</v>
      </c>
      <c r="H39" s="64" t="n">
        <v>0</v>
      </c>
      <c r="I39" s="64" t="n">
        <v>0</v>
      </c>
      <c r="J39" s="64" t="n">
        <v>22.7</v>
      </c>
      <c r="K39" s="64" t="n">
        <v>192.88</v>
      </c>
      <c r="L39" s="64" t="n">
        <v>0</v>
      </c>
      <c r="M39" s="64" t="n">
        <v>125.67</v>
      </c>
      <c r="N39" s="22">
        <f>SUM(B39:M39)</f>
        <v/>
      </c>
      <c r="O39" s="11">
        <f>SUMIF('XNDN TB'!$R:$R,'NDN P&amp;L'!$A39,'XNDN TB'!C:C)</f>
        <v/>
      </c>
      <c r="P39" s="11">
        <f>SUMIF('XNDN TB'!$R:$R,'NDN P&amp;L'!$A39,'XNDN TB'!D:D)</f>
        <v/>
      </c>
      <c r="Q39" s="11">
        <f>SUMIF('XNDN TB'!$R:$R,'NDN P&amp;L'!$A39,'XNDN TB'!E:E)</f>
        <v/>
      </c>
      <c r="R39" s="11">
        <f>SUMIF('XNDN TB'!$R:$R,'NDN P&amp;L'!$A39,'XNDN TB'!F:F)</f>
        <v/>
      </c>
      <c r="S39" s="11">
        <f>SUMIF('XNDN TB'!$R:$R,'NDN P&amp;L'!$A39,'XNDN TB'!G:G)</f>
        <v/>
      </c>
      <c r="T39" s="11">
        <f>SUMIF('XNDN TB'!$R:$R,'NDN P&amp;L'!$A39,'XNDN TB'!H:H)</f>
        <v/>
      </c>
      <c r="U39" s="11">
        <f>SUMIF('NDN TB'!$R:$R,'NDN P&amp;L'!$A39,'NDN TB'!I:I)</f>
        <v/>
      </c>
      <c r="V39" s="51" t="n">
        <v>2000</v>
      </c>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138.22</v>
      </c>
      <c r="C40" s="64" t="n">
        <v>106.33</v>
      </c>
      <c r="D40" s="64" t="n">
        <v>113.34</v>
      </c>
      <c r="E40" s="64" t="n">
        <v>182.89</v>
      </c>
      <c r="F40" s="64" t="n">
        <v>308.21</v>
      </c>
      <c r="G40" s="64" t="n">
        <v>17.18</v>
      </c>
      <c r="H40" s="64" t="n">
        <v>311.14</v>
      </c>
      <c r="I40" s="64" t="n">
        <v>96.34999999999999</v>
      </c>
      <c r="J40" s="64" t="n">
        <v>107.78</v>
      </c>
      <c r="K40" s="64" t="n">
        <v>191.11</v>
      </c>
      <c r="L40" s="64" t="n">
        <v>142.97</v>
      </c>
      <c r="M40" s="64" t="n">
        <v>35.48</v>
      </c>
      <c r="N40" s="22">
        <f>SUM(B40:M40)</f>
        <v/>
      </c>
      <c r="O40" s="11">
        <f>SUMIF('XNDN TB'!$R:$R,'NDN P&amp;L'!$A40,'XNDN TB'!C:C)</f>
        <v/>
      </c>
      <c r="P40" s="11">
        <f>SUMIF('XNDN TB'!$R:$R,'NDN P&amp;L'!$A40,'XNDN TB'!D:D)</f>
        <v/>
      </c>
      <c r="Q40" s="11">
        <f>SUMIF('XNDN TB'!$R:$R,'NDN P&amp;L'!$A40,'XNDN TB'!E:E)</f>
        <v/>
      </c>
      <c r="R40" s="11">
        <f>SUMIF('XNDN TB'!$R:$R,'NDN P&amp;L'!$A40,'XNDN TB'!F:F)</f>
        <v/>
      </c>
      <c r="S40" s="11">
        <f>SUMIF('XNDN TB'!$R:$R,'NDN P&amp;L'!$A40,'XNDN TB'!G:G)</f>
        <v/>
      </c>
      <c r="T40" s="11">
        <f>SUMIF('XNDN TB'!$R:$R,'NDN P&amp;L'!$A40,'XNDN TB'!H:H)</f>
        <v/>
      </c>
      <c r="U40" s="11">
        <f>SUMIF('NDN TB'!$R:$R,'NDN P&amp;L'!$A40,'NDN TB'!I:I)</f>
        <v/>
      </c>
      <c r="V40" s="51" t="n">
        <v>165</v>
      </c>
      <c r="W40" s="51" t="n">
        <v>165</v>
      </c>
      <c r="X40" s="51" t="n">
        <v>165</v>
      </c>
      <c r="Y40" s="51" t="n">
        <v>165</v>
      </c>
      <c r="Z40" s="51" t="n">
        <v>165</v>
      </c>
      <c r="AA40" s="22">
        <f>SUM(O40:U40)</f>
        <v/>
      </c>
      <c r="AB40" s="22">
        <f>SUM(O40:Z40)</f>
        <v/>
      </c>
      <c r="AC40" s="51" t="n">
        <v>165</v>
      </c>
      <c r="AD40" s="51" t="n">
        <v>165</v>
      </c>
      <c r="AE40" s="51" t="n">
        <v>165</v>
      </c>
      <c r="AF40" s="51" t="n">
        <v>165</v>
      </c>
      <c r="AG40" s="51" t="n">
        <v>165</v>
      </c>
      <c r="AH40" s="51" t="n">
        <v>165</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352.3</v>
      </c>
      <c r="C41" s="64" t="n">
        <v>253.9</v>
      </c>
      <c r="D41" s="64" t="n">
        <v>403.3</v>
      </c>
      <c r="E41" s="64" t="n">
        <v>346.77</v>
      </c>
      <c r="F41" s="64" t="n">
        <v>393.52</v>
      </c>
      <c r="G41" s="64" t="n">
        <v>424.55</v>
      </c>
      <c r="H41" s="64" t="n">
        <v>328.24</v>
      </c>
      <c r="I41" s="64" t="n">
        <v>328.24</v>
      </c>
      <c r="J41" s="64" t="n">
        <v>489.35</v>
      </c>
      <c r="K41" s="64" t="n">
        <v>438.01</v>
      </c>
      <c r="L41" s="64" t="n">
        <v>355.75</v>
      </c>
      <c r="M41" s="64" t="n">
        <v>452.0599999999999</v>
      </c>
      <c r="N41" s="22">
        <f>SUM(B41:M41)</f>
        <v/>
      </c>
      <c r="O41" s="11">
        <f>SUMIF('XNDN TB'!$R:$R,'NDN P&amp;L'!$A41,'XNDN TB'!C:C)</f>
        <v/>
      </c>
      <c r="P41" s="11">
        <f>SUMIF('XNDN TB'!$R:$R,'NDN P&amp;L'!$A41,'XNDN TB'!D:D)</f>
        <v/>
      </c>
      <c r="Q41" s="11">
        <f>SUMIF('XNDN TB'!$R:$R,'NDN P&amp;L'!$A41,'XNDN TB'!E:E)</f>
        <v/>
      </c>
      <c r="R41" s="11">
        <f>SUMIF('XNDN TB'!$R:$R,'NDN P&amp;L'!$A41,'XNDN TB'!F:F)</f>
        <v/>
      </c>
      <c r="S41" s="11">
        <f>SUMIF('XNDN TB'!$R:$R,'NDN P&amp;L'!$A41,'XNDN TB'!G:G)</f>
        <v/>
      </c>
      <c r="T41" s="11">
        <f>SUMIF('XNDN TB'!$R:$R,'NDN P&amp;L'!$A41,'XNDN TB'!H:H)</f>
        <v/>
      </c>
      <c r="U41" s="11">
        <f>SUMIF('NDN TB'!$R:$R,'NDN P&amp;L'!$A41,'NDN TB'!I:I)</f>
        <v/>
      </c>
      <c r="V41" s="51" t="n">
        <v>370</v>
      </c>
      <c r="W41" s="51" t="n">
        <v>370</v>
      </c>
      <c r="X41" s="51" t="n">
        <v>370</v>
      </c>
      <c r="Y41" s="51" t="n">
        <v>370</v>
      </c>
      <c r="Z41" s="51" t="n">
        <v>370</v>
      </c>
      <c r="AA41" s="22">
        <f>SUM(O41:U41)</f>
        <v/>
      </c>
      <c r="AB41" s="22">
        <f>SUM(O41:Z41)</f>
        <v/>
      </c>
      <c r="AC41" s="51" t="n">
        <v>370</v>
      </c>
      <c r="AD41" s="51" t="n">
        <v>370</v>
      </c>
      <c r="AE41" s="51" t="n">
        <v>370</v>
      </c>
      <c r="AF41" s="51" t="n">
        <v>370</v>
      </c>
      <c r="AG41" s="51" t="n">
        <v>370</v>
      </c>
      <c r="AH41" s="51" t="n">
        <v>370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132.08</v>
      </c>
      <c r="C42" s="64" t="n">
        <v>23.77</v>
      </c>
      <c r="D42" s="64" t="n">
        <v>72.49000000000001</v>
      </c>
      <c r="E42" s="64" t="n">
        <v>482.1900000000001</v>
      </c>
      <c r="F42" s="64" t="n">
        <v>465.37</v>
      </c>
      <c r="G42" s="64" t="n">
        <v>479.21</v>
      </c>
      <c r="H42" s="64" t="n">
        <v>-785.59</v>
      </c>
      <c r="I42" s="64" t="n">
        <v>463.76</v>
      </c>
      <c r="J42" s="64" t="n">
        <v>480.54</v>
      </c>
      <c r="K42" s="64" t="n">
        <v>434.84</v>
      </c>
      <c r="L42" s="64" t="n">
        <v>480.36</v>
      </c>
      <c r="M42" s="64" t="n">
        <v>476.84</v>
      </c>
      <c r="N42" s="22">
        <f>SUM(B42:M42)</f>
        <v/>
      </c>
      <c r="O42" s="11">
        <f>SUMIF('XNDN TB'!$R:$R,'NDN P&amp;L'!$A42,'XNDN TB'!C:C)</f>
        <v/>
      </c>
      <c r="P42" s="11">
        <f>SUMIF('XNDN TB'!$R:$R,'NDN P&amp;L'!$A42,'XNDN TB'!D:D)</f>
        <v/>
      </c>
      <c r="Q42" s="11">
        <f>SUMIF('XNDN TB'!$R:$R,'NDN P&amp;L'!$A42,'XNDN TB'!E:E)</f>
        <v/>
      </c>
      <c r="R42" s="11">
        <f>SUMIF('XNDN TB'!$R:$R,'NDN P&amp;L'!$A42,'XNDN TB'!F:F)</f>
        <v/>
      </c>
      <c r="S42" s="11">
        <f>SUMIF('XNDN TB'!$R:$R,'NDN P&amp;L'!$A42,'XNDN TB'!G:G)</f>
        <v/>
      </c>
      <c r="T42" s="11">
        <f>SUMIF('XNDN TB'!$R:$R,'NDN P&amp;L'!$A42,'XNDN TB'!H:H)</f>
        <v/>
      </c>
      <c r="U42" s="11">
        <f>SUMIF('NDN TB'!$R:$R,'NDN P&amp;L'!$A42,'NDN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SUMIF('XNDN TB'!$R:$R,'NDN P&amp;L'!$A43,'XNDN TB'!C:C)</f>
        <v/>
      </c>
      <c r="P43" s="11">
        <f>SUMIF('XNDN TB'!$R:$R,'NDN P&amp;L'!$A43,'XNDN TB'!D:D)</f>
        <v/>
      </c>
      <c r="Q43" s="11">
        <f>SUMIF('XNDN TB'!$R:$R,'NDN P&amp;L'!$A43,'XNDN TB'!E:E)</f>
        <v/>
      </c>
      <c r="R43" s="11">
        <f>SUMIF('XNDN TB'!$R:$R,'NDN P&amp;L'!$A43,'XNDN TB'!F:F)</f>
        <v/>
      </c>
      <c r="S43" s="11">
        <f>SUMIF('XNDN TB'!$R:$R,'NDN P&amp;L'!$A43,'XNDN TB'!G:G)</f>
        <v/>
      </c>
      <c r="T43" s="11">
        <f>SUMIF('XNDN TB'!$R:$R,'NDN P&amp;L'!$A43,'XNDN TB'!H:H)</f>
        <v/>
      </c>
      <c r="U43" s="11">
        <f>SUMIF('NDN TB'!$R:$R,'NDN P&amp;L'!$A43,'NDN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SUMIF('XNDN TB'!$R:$R,'NDN P&amp;L'!$A44,'XNDN TB'!C:C)</f>
        <v/>
      </c>
      <c r="P44" s="11">
        <f>SUMIF('XNDN TB'!$R:$R,'NDN P&amp;L'!$A44,'XNDN TB'!D:D)</f>
        <v/>
      </c>
      <c r="Q44" s="11">
        <f>SUMIF('XNDN TB'!$R:$R,'NDN P&amp;L'!$A44,'XNDN TB'!E:E)</f>
        <v/>
      </c>
      <c r="R44" s="11">
        <f>SUMIF('XNDN TB'!$R:$R,'NDN P&amp;L'!$A44,'XNDN TB'!F:F)</f>
        <v/>
      </c>
      <c r="S44" s="11">
        <f>SUMIF('XNDN TB'!$R:$R,'NDN P&amp;L'!$A44,'XNDN TB'!G:G)</f>
        <v/>
      </c>
      <c r="T44" s="11">
        <f>SUMIF('XNDN TB'!$R:$R,'NDN P&amp;L'!$A44,'XNDN TB'!H:H)</f>
        <v/>
      </c>
      <c r="U44" s="11">
        <f>SUMIF('NDN TB'!$R:$R,'NDN P&amp;L'!$A44,'NDN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SUMIF('XNDN TB'!$R:$R,'NDN P&amp;L'!$A45,'XNDN TB'!C:C)</f>
        <v/>
      </c>
      <c r="P45" s="11">
        <f>SUMIF('XNDN TB'!$R:$R,'NDN P&amp;L'!$A45,'XNDN TB'!D:D)</f>
        <v/>
      </c>
      <c r="Q45" s="11">
        <f>SUMIF('XNDN TB'!$R:$R,'NDN P&amp;L'!$A45,'XNDN TB'!E:E)</f>
        <v/>
      </c>
      <c r="R45" s="11">
        <f>SUMIF('XNDN TB'!$R:$R,'NDN P&amp;L'!$A45,'XNDN TB'!F:F)</f>
        <v/>
      </c>
      <c r="S45" s="11">
        <f>SUMIF('XNDN TB'!$R:$R,'NDN P&amp;L'!$A45,'XNDN TB'!G:G)</f>
        <v/>
      </c>
      <c r="T45" s="11">
        <f>SUMIF('XNDN TB'!$R:$R,'NDN P&amp;L'!$A45,'XNDN TB'!H:H)</f>
        <v/>
      </c>
      <c r="U45" s="11">
        <f>SUMIF('NDN TB'!$R:$R,'NDN P&amp;L'!$A45,'NDN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SUMIF('XNDN TB'!$R:$R,'NDN P&amp;L'!$A46,'XNDN TB'!C:C)</f>
        <v/>
      </c>
      <c r="P46" s="11">
        <f>SUMIF('XNDN TB'!$R:$R,'NDN P&amp;L'!$A46,'XNDN TB'!D:D)</f>
        <v/>
      </c>
      <c r="Q46" s="11">
        <f>SUMIF('XNDN TB'!$R:$R,'NDN P&amp;L'!$A46,'XNDN TB'!E:E)</f>
        <v/>
      </c>
      <c r="R46" s="11">
        <f>SUMIF('XNDN TB'!$R:$R,'NDN P&amp;L'!$A46,'XNDN TB'!F:F)</f>
        <v/>
      </c>
      <c r="S46" s="11">
        <f>SUMIF('XNDN TB'!$R:$R,'NDN P&amp;L'!$A46,'XNDN TB'!G:G)</f>
        <v/>
      </c>
      <c r="T46" s="11">
        <f>SUMIF('XNDN TB'!$R:$R,'NDN P&amp;L'!$A46,'XNDN TB'!H:H)</f>
        <v/>
      </c>
      <c r="U46" s="11">
        <f>SUMIF('NDN TB'!$R:$R,'NDN P&amp;L'!$A46,'NDN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5118.39</v>
      </c>
      <c r="C47" s="65" t="n">
        <v>1579.820000000002</v>
      </c>
      <c r="D47" s="65" t="n">
        <v>4736.610000000001</v>
      </c>
      <c r="E47" s="65" t="n">
        <v>5016.860000000001</v>
      </c>
      <c r="F47" s="65" t="n">
        <v>4278.14</v>
      </c>
      <c r="G47" s="65" t="n">
        <v>3636.79</v>
      </c>
      <c r="H47" s="65" t="n">
        <v>2940.03</v>
      </c>
      <c r="I47" s="65" t="n">
        <v>2149.35</v>
      </c>
      <c r="J47" s="65" t="n">
        <v>147.9299999999999</v>
      </c>
      <c r="K47" s="65" t="n">
        <v>4427.900000000001</v>
      </c>
      <c r="L47" s="65" t="n">
        <v>4384.09</v>
      </c>
      <c r="M47" s="65" t="n">
        <v>3489.5</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23082.65</v>
      </c>
      <c r="C48" s="62" t="n">
        <v>22313.76</v>
      </c>
      <c r="D48" s="62" t="n">
        <v>28635.98</v>
      </c>
      <c r="E48" s="62" t="n">
        <v>29234.41</v>
      </c>
      <c r="F48" s="62" t="n">
        <v>29624.81</v>
      </c>
      <c r="G48" s="62" t="n">
        <v>26162.84</v>
      </c>
      <c r="H48" s="62" t="n">
        <v>26075.18</v>
      </c>
      <c r="I48" s="62" t="n">
        <v>21834.14</v>
      </c>
      <c r="J48" s="62" t="n">
        <v>17786.3</v>
      </c>
      <c r="K48" s="62" t="n">
        <v>21242.76</v>
      </c>
      <c r="L48" s="62" t="n">
        <v>20123.91</v>
      </c>
      <c r="M48" s="62" t="n">
        <v>20298.92</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-5667.630000000005</v>
      </c>
      <c r="C50" s="18" t="n">
        <v>1625.609999999997</v>
      </c>
      <c r="D50" s="18" t="n">
        <v>7766.750000000007</v>
      </c>
      <c r="E50" s="18" t="n">
        <v>42.0099999999984</v>
      </c>
      <c r="F50" s="18" t="n">
        <v>-5053.139999999999</v>
      </c>
      <c r="G50" s="18" t="n">
        <v>5661.93</v>
      </c>
      <c r="H50" s="18" t="n">
        <v>13482.26000000001</v>
      </c>
      <c r="I50" s="18" t="n">
        <v>2075.750000000004</v>
      </c>
      <c r="J50" s="18" t="n">
        <v>5444.629999999997</v>
      </c>
      <c r="K50" s="18" t="n">
        <v>1560.769999999997</v>
      </c>
      <c r="L50" s="18" t="n">
        <v>2765.050000000003</v>
      </c>
      <c r="M50" s="18" t="n">
        <v>5973.829999999998</v>
      </c>
      <c r="N50" s="18">
        <f>SUM(B50:M50)</f>
        <v/>
      </c>
      <c r="O50" s="18">
        <f>O11-O48</f>
        <v/>
      </c>
      <c r="P50" s="18">
        <f>P11-P48</f>
        <v/>
      </c>
      <c r="Q50" s="18">
        <f>Q11-Q48</f>
        <v/>
      </c>
      <c r="R50" s="18">
        <f>R11-R48</f>
        <v/>
      </c>
      <c r="S50" s="18">
        <f>S11-S48</f>
        <v/>
      </c>
      <c r="T50" s="18">
        <f>T11-T48</f>
        <v/>
      </c>
      <c r="U50" s="35">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SUMIF('XNDN TB'!$R:$R,'NDN P&amp;L'!$A53,'XNDN TB'!C:C)</f>
        <v/>
      </c>
      <c r="P53" s="11">
        <f>SUMIF('XNDN TB'!$R:$R,'NDN P&amp;L'!$A53,'XNDN TB'!D:D)</f>
        <v/>
      </c>
      <c r="Q53" s="11">
        <f>SUMIF('XNDN TB'!$R:$R,'NDN P&amp;L'!$A53,'XNDN TB'!E:E)</f>
        <v/>
      </c>
      <c r="R53" s="11">
        <f>SUMIF('XNDN TB'!$R:$R,'NDN P&amp;L'!$A53,'XNDN TB'!F:F)</f>
        <v/>
      </c>
      <c r="S53" s="11">
        <f>SUMIF('XNDN TB'!$R:$R,'NDN P&amp;L'!$A53,'XNDN TB'!G:G)</f>
        <v/>
      </c>
      <c r="T53" s="11">
        <f>SUMIF('XNDN TB'!$R:$R,'NDN P&amp;L'!$A53,'XNDN TB'!H:H)</f>
        <v/>
      </c>
      <c r="U53" s="11">
        <f>SUMIF('NDN TB'!$R:$R,'NDN P&amp;L'!$A53,'NDN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SUMIF('XNDN TB'!$R:$R,'NDN P&amp;L'!$A54,'XNDN TB'!C:C)</f>
        <v/>
      </c>
      <c r="P54" s="11">
        <f>SUMIF('XNDN TB'!$R:$R,'NDN P&amp;L'!$A54,'XNDN TB'!D:D)</f>
        <v/>
      </c>
      <c r="Q54" s="11">
        <f>SUMIF('XNDN TB'!$R:$R,'NDN P&amp;L'!$A54,'XNDN TB'!E:E)</f>
        <v/>
      </c>
      <c r="R54" s="11">
        <f>SUMIF('XNDN TB'!$R:$R,'NDN P&amp;L'!$A54,'XNDN TB'!F:F)</f>
        <v/>
      </c>
      <c r="S54" s="11">
        <f>SUMIF('XNDN TB'!$R:$R,'NDN P&amp;L'!$A54,'XNDN TB'!G:G)</f>
        <v/>
      </c>
      <c r="T54" s="11">
        <f>SUMIF('XNDN TB'!$R:$R,'NDN P&amp;L'!$A54,'XNDN TB'!H:H)</f>
        <v/>
      </c>
      <c r="U54" s="11">
        <f>SUMIF('NDN TB'!$R:$R,'NDN P&amp;L'!$A54,'NDN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SUMIF('XNDN TB'!$R:$R,'NDN P&amp;L'!$A55,'XNDN TB'!C:C)</f>
        <v/>
      </c>
      <c r="P55" s="11">
        <f>SUMIF('XNDN TB'!$R:$R,'NDN P&amp;L'!$A55,'XNDN TB'!D:D)</f>
        <v/>
      </c>
      <c r="Q55" s="11">
        <f>SUMIF('XNDN TB'!$R:$R,'NDN P&amp;L'!$A55,'XNDN TB'!E:E)</f>
        <v/>
      </c>
      <c r="R55" s="11">
        <f>SUMIF('XNDN TB'!$R:$R,'NDN P&amp;L'!$A55,'XNDN TB'!F:F)</f>
        <v/>
      </c>
      <c r="S55" s="11">
        <f>SUMIF('XNDN TB'!$R:$R,'NDN P&amp;L'!$A55,'XNDN TB'!G:G)</f>
        <v/>
      </c>
      <c r="T55" s="11">
        <f>SUMIF('XNDN TB'!$R:$R,'NDN P&amp;L'!$A55,'XNDN TB'!H:H)</f>
        <v/>
      </c>
      <c r="U55" s="11">
        <f>SUMIF('NDN TB'!$R:$R,'NDN P&amp;L'!$A55,'NDN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SUMIF('XNDN TB'!$R:$R,'NDN P&amp;L'!$A56,'XNDN TB'!C:C)</f>
        <v/>
      </c>
      <c r="P56" s="11">
        <f>SUMIF('XNDN TB'!$R:$R,'NDN P&amp;L'!$A56,'XNDN TB'!D:D)</f>
        <v/>
      </c>
      <c r="Q56" s="11">
        <f>SUMIF('XNDN TB'!$R:$R,'NDN P&amp;L'!$A56,'XNDN TB'!E:E)</f>
        <v/>
      </c>
      <c r="R56" s="11">
        <f>SUMIF('XNDN TB'!$R:$R,'NDN P&amp;L'!$A56,'XNDN TB'!F:F)</f>
        <v/>
      </c>
      <c r="S56" s="11">
        <f>SUMIF('XNDN TB'!$R:$R,'NDN P&amp;L'!$A56,'XNDN TB'!G:G)</f>
        <v/>
      </c>
      <c r="T56" s="11">
        <f>SUMIF('XNDN TB'!$R:$R,'NDN P&amp;L'!$A56,'XNDN TB'!H:H)</f>
        <v/>
      </c>
      <c r="U56" s="11">
        <f>SUMIF('NDN TB'!$R:$R,'NDN P&amp;L'!$A56,'NDN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232.41</v>
      </c>
      <c r="M57" s="64" t="n">
        <v>89.56999999999999</v>
      </c>
      <c r="N57" s="22">
        <f>SUM(B57:M57)</f>
        <v/>
      </c>
      <c r="O57" s="11">
        <f>SUMIF('XNDN TB'!$R:$R,'NDN P&amp;L'!$A57,'XNDN TB'!C:C)</f>
        <v/>
      </c>
      <c r="P57" s="11">
        <f>SUMIF('XNDN TB'!$R:$R,'NDN P&amp;L'!$A57,'XNDN TB'!D:D)</f>
        <v/>
      </c>
      <c r="Q57" s="11">
        <f>SUMIF('XNDN TB'!$R:$R,'NDN P&amp;L'!$A57,'XNDN TB'!E:E)</f>
        <v/>
      </c>
      <c r="R57" s="11">
        <f>SUMIF('XNDN TB'!$R:$R,'NDN P&amp;L'!$A57,'XNDN TB'!F:F)</f>
        <v/>
      </c>
      <c r="S57" s="11">
        <f>SUMIF('XNDN TB'!$R:$R,'NDN P&amp;L'!$A57,'XNDN TB'!G:G)</f>
        <v/>
      </c>
      <c r="T57" s="11">
        <f>SUMIF('XNDN TB'!$R:$R,'NDN P&amp;L'!$A57,'XNDN TB'!H:H)</f>
        <v/>
      </c>
      <c r="U57" s="11">
        <f>SUMIF('NDN TB'!$R:$R,'NDN P&amp;L'!$A57,'NDN TB'!I:I)</f>
        <v/>
      </c>
      <c r="V57" s="51" t="n"/>
      <c r="W57" s="51" t="n"/>
      <c r="X57" s="51" t="n"/>
      <c r="Y57" s="51" t="n"/>
      <c r="Z57" s="51">
        <f>7*30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SUMIF('XNDN TB'!$R:$R,'NDN P&amp;L'!$A58,'XNDN TB'!C:C)</f>
        <v/>
      </c>
      <c r="P58" s="11">
        <f>SUMIF('XNDN TB'!$R:$R,'NDN P&amp;L'!$A58,'XNDN TB'!D:D)</f>
        <v/>
      </c>
      <c r="Q58" s="11">
        <f>SUMIF('XNDN TB'!$R:$R,'NDN P&amp;L'!$A58,'XNDN TB'!E:E)</f>
        <v/>
      </c>
      <c r="R58" s="11">
        <f>SUMIF('XNDN TB'!$R:$R,'NDN P&amp;L'!$A58,'XNDN TB'!F:F)</f>
        <v/>
      </c>
      <c r="S58" s="11">
        <f>SUMIF('XNDN TB'!$R:$R,'NDN P&amp;L'!$A58,'XNDN TB'!G:G)</f>
        <v/>
      </c>
      <c r="T58" s="11">
        <f>SUMIF('XNDN TB'!$R:$R,'NDN P&amp;L'!$A58,'XNDN TB'!H:H)</f>
        <v/>
      </c>
      <c r="U58" s="11">
        <f>SUMIF('NDN TB'!$R:$R,'NDN P&amp;L'!$A58,'NDN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201.37</v>
      </c>
      <c r="D59" s="64" t="n">
        <v>201.37</v>
      </c>
      <c r="E59" s="64" t="n">
        <v>201.38</v>
      </c>
      <c r="F59" s="64" t="n">
        <v>201.38</v>
      </c>
      <c r="G59" s="64" t="n">
        <v>201.38</v>
      </c>
      <c r="H59" s="64" t="n">
        <v>201.38</v>
      </c>
      <c r="I59" s="64" t="n">
        <v>201.38</v>
      </c>
      <c r="J59" s="64" t="n">
        <v>201.37</v>
      </c>
      <c r="K59" s="64" t="n">
        <v>214.8</v>
      </c>
      <c r="L59" s="64" t="n">
        <v>214.8</v>
      </c>
      <c r="M59" s="64" t="n">
        <v>214.8</v>
      </c>
      <c r="N59" s="22">
        <f>SUM(B59:M59)</f>
        <v/>
      </c>
      <c r="O59" s="11">
        <f>SUMIF('XNDN TB'!$R:$R,'NDN P&amp;L'!$A59,'XNDN TB'!C:C)</f>
        <v/>
      </c>
      <c r="P59" s="11">
        <f>SUMIF('XNDN TB'!$R:$R,'NDN P&amp;L'!$A59,'XNDN TB'!D:D)</f>
        <v/>
      </c>
      <c r="Q59" s="11">
        <f>SUMIF('XNDN TB'!$R:$R,'NDN P&amp;L'!$A59,'XNDN TB'!E:E)</f>
        <v/>
      </c>
      <c r="R59" s="11">
        <f>SUMIF('XNDN TB'!$R:$R,'NDN P&amp;L'!$A59,'XNDN TB'!F:F)</f>
        <v/>
      </c>
      <c r="S59" s="11">
        <f>SUMIF('XNDN TB'!$R:$R,'NDN P&amp;L'!$A59,'XNDN TB'!G:G)</f>
        <v/>
      </c>
      <c r="T59" s="11">
        <f>SUMIF('XNDN TB'!$R:$R,'NDN P&amp;L'!$A59,'XNDN TB'!H:H)</f>
        <v/>
      </c>
      <c r="U59" s="11">
        <f>SUMIF('NDN TB'!$R:$R,'NDN P&amp;L'!$A59,'NDN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263.0500000000001</v>
      </c>
      <c r="C60" s="64" t="n">
        <v>10.5</v>
      </c>
      <c r="D60" s="64" t="n">
        <v>145.2</v>
      </c>
      <c r="E60" s="64" t="n">
        <v>3.6</v>
      </c>
      <c r="F60" s="64" t="n">
        <v>3.6</v>
      </c>
      <c r="G60" s="64" t="n">
        <v>45</v>
      </c>
      <c r="H60" s="64" t="n">
        <v>3</v>
      </c>
      <c r="I60" s="64" t="n">
        <v>3</v>
      </c>
      <c r="J60" s="64" t="n">
        <v>3</v>
      </c>
      <c r="K60" s="64" t="n">
        <v>69.39999999999999</v>
      </c>
      <c r="L60" s="64" t="n">
        <v>1.8</v>
      </c>
      <c r="M60" s="64" t="n">
        <v>267.4</v>
      </c>
      <c r="N60" s="22">
        <f>SUM(B60:M60)</f>
        <v/>
      </c>
      <c r="O60" s="11">
        <f>SUMIF('XNDN TB'!$R:$R,'NDN P&amp;L'!$A60,'XNDN TB'!C:C)</f>
        <v/>
      </c>
      <c r="P60" s="11">
        <f>SUMIF('XNDN TB'!$R:$R,'NDN P&amp;L'!$A60,'XNDN TB'!D:D)</f>
        <v/>
      </c>
      <c r="Q60" s="11">
        <f>SUMIF('XNDN TB'!$R:$R,'NDN P&amp;L'!$A60,'XNDN TB'!E:E)</f>
        <v/>
      </c>
      <c r="R60" s="11">
        <f>SUMIF('XNDN TB'!$R:$R,'NDN P&amp;L'!$A60,'XNDN TB'!F:F)</f>
        <v/>
      </c>
      <c r="S60" s="11">
        <f>SUMIF('XNDN TB'!$R:$R,'NDN P&amp;L'!$A60,'XNDN TB'!G:G)</f>
        <v/>
      </c>
      <c r="T60" s="11">
        <f>SUMIF('XNDN TB'!$R:$R,'NDN P&amp;L'!$A60,'XNDN TB'!H:H)</f>
        <v/>
      </c>
      <c r="U60" s="11">
        <f>SUMIF('NDN TB'!$R:$R,'NDN P&amp;L'!$A60,'NDN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92.59999999999999</v>
      </c>
      <c r="C61" s="64" t="n">
        <v>29.62</v>
      </c>
      <c r="D61" s="64" t="n">
        <v>5.39</v>
      </c>
      <c r="E61" s="64" t="n">
        <v>0</v>
      </c>
      <c r="F61" s="64" t="n">
        <v>2.79</v>
      </c>
      <c r="G61" s="64" t="n">
        <v>84.48</v>
      </c>
      <c r="H61" s="64" t="n">
        <v>0</v>
      </c>
      <c r="I61" s="64" t="n">
        <v>0</v>
      </c>
      <c r="J61" s="64" t="n">
        <v>0</v>
      </c>
      <c r="K61" s="64" t="n">
        <v>33.48</v>
      </c>
      <c r="L61" s="64" t="n">
        <v>14.56</v>
      </c>
      <c r="M61" s="64" t="n">
        <v>0</v>
      </c>
      <c r="N61" s="22">
        <f>SUM(B61:M61)</f>
        <v/>
      </c>
      <c r="O61" s="11">
        <f>SUMIF('XNDN TB'!$R:$R,'NDN P&amp;L'!$A61,'XNDN TB'!C:C)</f>
        <v/>
      </c>
      <c r="P61" s="11">
        <f>SUMIF('XNDN TB'!$R:$R,'NDN P&amp;L'!$A61,'XNDN TB'!D:D)</f>
        <v/>
      </c>
      <c r="Q61" s="11">
        <f>SUMIF('XNDN TB'!$R:$R,'NDN P&amp;L'!$A61,'XNDN TB'!E:E)</f>
        <v/>
      </c>
      <c r="R61" s="11">
        <f>SUMIF('XNDN TB'!$R:$R,'NDN P&amp;L'!$A61,'XNDN TB'!F:F)</f>
        <v/>
      </c>
      <c r="S61" s="11">
        <f>SUMIF('XNDN TB'!$R:$R,'NDN P&amp;L'!$A61,'XNDN TB'!G:G)</f>
        <v/>
      </c>
      <c r="T61" s="11">
        <f>SUMIF('XNDN TB'!$R:$R,'NDN P&amp;L'!$A61,'XNDN TB'!H:H)</f>
        <v/>
      </c>
      <c r="U61" s="11">
        <f>SUMIF('NDN TB'!$R:$R,'NDN P&amp;L'!$A61,'NDN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15</v>
      </c>
      <c r="C62" s="64" t="n">
        <v>30</v>
      </c>
      <c r="D62" s="64" t="n">
        <v>151</v>
      </c>
      <c r="E62" s="64" t="n">
        <v>0</v>
      </c>
      <c r="F62" s="64" t="n">
        <v>105</v>
      </c>
      <c r="G62" s="64" t="n">
        <v>33</v>
      </c>
      <c r="H62" s="64" t="n">
        <v>0</v>
      </c>
      <c r="I62" s="64" t="n">
        <v>0</v>
      </c>
      <c r="J62" s="64" t="n">
        <v>0</v>
      </c>
      <c r="K62" s="64" t="n">
        <v>90</v>
      </c>
      <c r="L62" s="64" t="n">
        <v>131</v>
      </c>
      <c r="M62" s="64" t="n">
        <v>-14.55</v>
      </c>
      <c r="N62" s="22">
        <f>SUM(B62:M62)</f>
        <v/>
      </c>
      <c r="O62" s="11">
        <f>SUMIF('XNDN TB'!$R:$R,'NDN P&amp;L'!$A62,'XNDN TB'!C:C)</f>
        <v/>
      </c>
      <c r="P62" s="11">
        <f>SUMIF('XNDN TB'!$R:$R,'NDN P&amp;L'!$A62,'XNDN TB'!D:D)</f>
        <v/>
      </c>
      <c r="Q62" s="11">
        <f>SUMIF('XNDN TB'!$R:$R,'NDN P&amp;L'!$A62,'XNDN TB'!E:E)</f>
        <v/>
      </c>
      <c r="R62" s="11">
        <f>SUMIF('XNDN TB'!$R:$R,'NDN P&amp;L'!$A62,'XNDN TB'!F:F)</f>
        <v/>
      </c>
      <c r="S62" s="11">
        <f>SUMIF('XNDN TB'!$R:$R,'NDN P&amp;L'!$A62,'XNDN TB'!G:G)</f>
        <v/>
      </c>
      <c r="T62" s="11">
        <f>SUMIF('XNDN TB'!$R:$R,'NDN P&amp;L'!$A62,'XNDN TB'!H:H)</f>
        <v/>
      </c>
      <c r="U62" s="11">
        <f>SUMIF('NDN TB'!$R:$R,'NDN P&amp;L'!$A62,'NDN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SUMIF('XNDN TB'!$R:$R,'NDN P&amp;L'!$A63,'XNDN TB'!C:C)</f>
        <v/>
      </c>
      <c r="P63" s="11">
        <f>SUMIF('XNDN TB'!$R:$R,'NDN P&amp;L'!$A63,'XNDN TB'!D:D)</f>
        <v/>
      </c>
      <c r="Q63" s="11">
        <f>SUMIF('XNDN TB'!$R:$R,'NDN P&amp;L'!$A63,'XNDN TB'!E:E)</f>
        <v/>
      </c>
      <c r="R63" s="11">
        <f>SUMIF('XNDN TB'!$R:$R,'NDN P&amp;L'!$A63,'XNDN TB'!F:F)</f>
        <v/>
      </c>
      <c r="S63" s="11">
        <f>SUMIF('XNDN TB'!$R:$R,'NDN P&amp;L'!$A63,'XNDN TB'!G:G)</f>
        <v/>
      </c>
      <c r="T63" s="11">
        <f>SUMIF('XNDN TB'!$R:$R,'NDN P&amp;L'!$A63,'XNDN TB'!H:H)</f>
        <v/>
      </c>
      <c r="U63" s="11">
        <f>SUMIF('NDN TB'!$R:$R,'NDN P&amp;L'!$A63,'NDN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SUMIF('XNDN TB'!$R:$R,'NDN P&amp;L'!$A64,'XNDN TB'!C:C)</f>
        <v/>
      </c>
      <c r="P64" s="11">
        <f>SUMIF('XNDN TB'!$R:$R,'NDN P&amp;L'!$A64,'XNDN TB'!D:D)</f>
        <v/>
      </c>
      <c r="Q64" s="11">
        <f>SUMIF('XNDN TB'!$R:$R,'NDN P&amp;L'!$A64,'XNDN TB'!E:E)</f>
        <v/>
      </c>
      <c r="R64" s="11">
        <f>SUMIF('XNDN TB'!$R:$R,'NDN P&amp;L'!$A64,'XNDN TB'!F:F)</f>
        <v/>
      </c>
      <c r="S64" s="11">
        <f>SUMIF('XNDN TB'!$R:$R,'NDN P&amp;L'!$A64,'XNDN TB'!G:G)</f>
        <v/>
      </c>
      <c r="T64" s="11">
        <f>SUMIF('XNDN TB'!$R:$R,'NDN P&amp;L'!$A64,'XNDN TB'!H:H)</f>
        <v/>
      </c>
      <c r="U64" s="11">
        <f>SUMIF('NDN TB'!$R:$R,'NDN P&amp;L'!$A64,'NDN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SUMIF('XNDN TB'!$R:$R,'NDN P&amp;L'!$A65,'XNDN TB'!C:C)</f>
        <v/>
      </c>
      <c r="P65" s="11">
        <f>SUMIF('XNDN TB'!$R:$R,'NDN P&amp;L'!$A65,'XNDN TB'!D:D)</f>
        <v/>
      </c>
      <c r="Q65" s="11">
        <f>SUMIF('XNDN TB'!$R:$R,'NDN P&amp;L'!$A65,'XNDN TB'!E:E)</f>
        <v/>
      </c>
      <c r="R65" s="11">
        <f>SUMIF('XNDN TB'!$R:$R,'NDN P&amp;L'!$A65,'XNDN TB'!F:F)</f>
        <v/>
      </c>
      <c r="S65" s="11">
        <f>SUMIF('XNDN TB'!$R:$R,'NDN P&amp;L'!$A65,'XNDN TB'!G:G)</f>
        <v/>
      </c>
      <c r="T65" s="11">
        <f>SUMIF('XNDN TB'!$R:$R,'NDN P&amp;L'!$A65,'XNDN TB'!H:H)</f>
        <v/>
      </c>
      <c r="U65" s="11">
        <f>SUMIF('NDN TB'!$R:$R,'NDN P&amp;L'!$A65,'NDN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SUMIF('XNDN TB'!$R:$R,'NDN P&amp;L'!$A66,'XNDN TB'!C:C)</f>
        <v/>
      </c>
      <c r="P66" s="11">
        <f>SUMIF('XNDN TB'!$R:$R,'NDN P&amp;L'!$A66,'XNDN TB'!D:D)</f>
        <v/>
      </c>
      <c r="Q66" s="11">
        <f>SUMIF('XNDN TB'!$R:$R,'NDN P&amp;L'!$A66,'XNDN TB'!E:E)</f>
        <v/>
      </c>
      <c r="R66" s="11">
        <f>SUMIF('XNDN TB'!$R:$R,'NDN P&amp;L'!$A66,'XNDN TB'!F:F)</f>
        <v/>
      </c>
      <c r="S66" s="11">
        <f>SUMIF('XNDN TB'!$R:$R,'NDN P&amp;L'!$A66,'XNDN TB'!G:G)</f>
        <v/>
      </c>
      <c r="T66" s="11">
        <f>SUMIF('XNDN TB'!$R:$R,'NDN P&amp;L'!$A66,'XNDN TB'!H:H)</f>
        <v/>
      </c>
      <c r="U66" s="11">
        <f>SUMIF('NDN TB'!$R:$R,'NDN P&amp;L'!$A66,'NDN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SUMIF('XNDN TB'!$R:$R,'NDN P&amp;L'!$A67,'XNDN TB'!C:C)</f>
        <v/>
      </c>
      <c r="P67" s="11">
        <f>SUMIF('XNDN TB'!$R:$R,'NDN P&amp;L'!$A67,'XNDN TB'!D:D)</f>
        <v/>
      </c>
      <c r="Q67" s="11">
        <f>SUMIF('XNDN TB'!$R:$R,'NDN P&amp;L'!$A67,'XNDN TB'!E:E)</f>
        <v/>
      </c>
      <c r="R67" s="11">
        <f>SUMIF('XNDN TB'!$R:$R,'NDN P&amp;L'!$A67,'XNDN TB'!F:F)</f>
        <v/>
      </c>
      <c r="S67" s="11">
        <f>SUMIF('XNDN TB'!$R:$R,'NDN P&amp;L'!$A67,'XNDN TB'!G:G)</f>
        <v/>
      </c>
      <c r="T67" s="11">
        <f>SUMIF('XNDN TB'!$R:$R,'NDN P&amp;L'!$A67,'XNDN TB'!H:H)</f>
        <v/>
      </c>
      <c r="U67" s="11">
        <f>SUMIF('NDN TB'!$R:$R,'NDN P&amp;L'!$A67,'NDN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SUMIF('XNDN TB'!$R:$R,'NDN P&amp;L'!$A68,'XNDN TB'!C:C)</f>
        <v/>
      </c>
      <c r="P68" s="11">
        <f>SUMIF('XNDN TB'!$R:$R,'NDN P&amp;L'!$A68,'XNDN TB'!D:D)</f>
        <v/>
      </c>
      <c r="Q68" s="11">
        <f>SUMIF('XNDN TB'!$R:$R,'NDN P&amp;L'!$A68,'XNDN TB'!E:E)</f>
        <v/>
      </c>
      <c r="R68" s="11">
        <f>SUMIF('XNDN TB'!$R:$R,'NDN P&amp;L'!$A68,'XNDN TB'!F:F)</f>
        <v/>
      </c>
      <c r="S68" s="11">
        <f>SUMIF('XNDN TB'!$R:$R,'NDN P&amp;L'!$A68,'XNDN TB'!G:G)</f>
        <v/>
      </c>
      <c r="T68" s="11">
        <f>SUMIF('XNDN TB'!$R:$R,'NDN P&amp;L'!$A68,'XNDN TB'!H:H)</f>
        <v/>
      </c>
      <c r="U68" s="11">
        <f>SUMIF('NDN TB'!$R:$R,'NDN P&amp;L'!$A68,'NDN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572.0300000000001</v>
      </c>
      <c r="C69" s="65" t="n">
        <v>271.49</v>
      </c>
      <c r="D69" s="65" t="n">
        <v>502.96</v>
      </c>
      <c r="E69" s="65" t="n">
        <v>204.98</v>
      </c>
      <c r="F69" s="65" t="n">
        <v>312.77</v>
      </c>
      <c r="G69" s="65" t="n">
        <v>363.86</v>
      </c>
      <c r="H69" s="65" t="n">
        <v>204.38</v>
      </c>
      <c r="I69" s="65" t="n">
        <v>204.38</v>
      </c>
      <c r="J69" s="65" t="n">
        <v>204.37</v>
      </c>
      <c r="K69" s="65" t="n">
        <v>407.68</v>
      </c>
      <c r="L69" s="65" t="n">
        <v>594.5700000000001</v>
      </c>
      <c r="M69" s="65" t="n">
        <v>557.22</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-6239.660000000004</v>
      </c>
      <c r="C70" s="18" t="n">
        <v>1354.119999999997</v>
      </c>
      <c r="D70" s="18" t="n">
        <v>7263.790000000007</v>
      </c>
      <c r="E70" s="18" t="n">
        <v>-162.9700000000016</v>
      </c>
      <c r="F70" s="18" t="n">
        <v>-5365.91</v>
      </c>
      <c r="G70" s="18" t="n">
        <v>5298.070000000001</v>
      </c>
      <c r="H70" s="18" t="n">
        <v>13277.88000000001</v>
      </c>
      <c r="I70" s="18" t="n">
        <v>1871.370000000004</v>
      </c>
      <c r="J70" s="18" t="n">
        <v>5240.259999999997</v>
      </c>
      <c r="K70" s="18" t="n">
        <v>1153.089999999997</v>
      </c>
      <c r="L70" s="18" t="n">
        <v>2170.480000000003</v>
      </c>
      <c r="M70" s="18" t="n">
        <v>5416.609999999998</v>
      </c>
      <c r="N70" s="18">
        <f>SUM(B70:M70)</f>
        <v/>
      </c>
      <c r="O70" s="18">
        <f>O50-O69</f>
        <v/>
      </c>
      <c r="P70" s="18">
        <f>P50-P69</f>
        <v/>
      </c>
      <c r="Q70" s="18">
        <f>Q50-Q69</f>
        <v/>
      </c>
      <c r="R70" s="18">
        <f>R50-R69</f>
        <v/>
      </c>
      <c r="S70" s="18">
        <f>S50-S69</f>
        <v/>
      </c>
      <c r="T70" s="18">
        <f>T50-T69</f>
        <v/>
      </c>
      <c r="U70" s="35">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-6239.660000000004</v>
      </c>
      <c r="C79" s="66" t="n">
        <v>1354.119999999997</v>
      </c>
      <c r="D79" s="66" t="n">
        <v>7263.790000000007</v>
      </c>
      <c r="E79" s="66" t="n">
        <v>-162.9700000000016</v>
      </c>
      <c r="F79" s="66" t="n">
        <v>-5365.91</v>
      </c>
      <c r="G79" s="66" t="n">
        <v>5298.070000000001</v>
      </c>
      <c r="H79" s="66" t="n">
        <v>13277.88000000001</v>
      </c>
      <c r="I79" s="66" t="n">
        <v>1871.370000000004</v>
      </c>
      <c r="J79" s="66" t="n">
        <v>5240.259999999997</v>
      </c>
      <c r="K79" s="66" t="n">
        <v>1153.089999999997</v>
      </c>
      <c r="L79" s="66" t="n">
        <v>2170.480000000003</v>
      </c>
      <c r="M79" s="66" t="n">
        <v>5416.609999999998</v>
      </c>
      <c r="N79" s="55">
        <f>SUM(B79:M79)</f>
        <v/>
      </c>
      <c r="O79" s="18">
        <f>O70+SUM(O73:O78)</f>
        <v/>
      </c>
      <c r="P79" s="18">
        <f>P70+SUM(P73:P78)</f>
        <v/>
      </c>
      <c r="Q79" s="18">
        <f>Q70+SUM(Q73:Q78)</f>
        <v/>
      </c>
      <c r="R79" s="18">
        <f>R70+SUM(R73:R78)</f>
        <v/>
      </c>
      <c r="S79" s="18">
        <f>S70+SUM(S73:S78)</f>
        <v/>
      </c>
      <c r="T79" s="18">
        <f>T70+SUM(T73:T78)</f>
        <v/>
      </c>
      <c r="U79" s="35" t="n"/>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17415.02</v>
      </c>
      <c r="C87" s="4" t="n">
        <v>23939.37</v>
      </c>
      <c r="D87" s="4" t="n">
        <v>36402.73</v>
      </c>
      <c r="E87" s="4" t="n">
        <v>29276.42</v>
      </c>
      <c r="F87" s="4" t="n">
        <v>24571.67</v>
      </c>
      <c r="G87" s="4" t="n">
        <v>31824.77</v>
      </c>
      <c r="H87" s="4" t="n">
        <v>39557.44</v>
      </c>
      <c r="I87" s="4" t="n">
        <v>23909.89</v>
      </c>
      <c r="J87" s="4" t="n">
        <v>23230.93</v>
      </c>
      <c r="K87" s="4" t="n">
        <v>22803.53</v>
      </c>
      <c r="L87" s="4" t="n">
        <v>22888.96</v>
      </c>
      <c r="O87" s="4">
        <f>-SUMIF('XNDN TB'!$T:$T,'NDN P&amp;L'!$A87,'XNDN TB'!C:C)</f>
        <v/>
      </c>
      <c r="P87" s="4">
        <f>-SUMIF('XNDN TB'!$T:$T,'NDN P&amp;L'!$A87,'XNDN TB'!D:D)</f>
        <v/>
      </c>
      <c r="Q87" s="4">
        <f>-SUMIF('XNDN TB'!$T:$T,'NDN P&amp;L'!$A87,'XNDN TB'!E:E)</f>
        <v/>
      </c>
      <c r="R87" s="4">
        <f>-SUMIF('XNDN TB'!$T:$T,'NDN P&amp;L'!$A87,'XNDN TB'!F:F)</f>
        <v/>
      </c>
      <c r="S87" s="4">
        <f>-SUMIF('XNDN TB'!$T:$T,'NDN P&amp;L'!$A87,'XNDN TB'!G:G)</f>
        <v/>
      </c>
      <c r="T87" s="4">
        <f>-SUMIF('XNDN TB'!$T:$T,'NDN P&amp;L'!$A87,'XNDN TB'!H:H)</f>
        <v/>
      </c>
      <c r="U87" s="4">
        <f>-SUMIF('XNDN TB'!$T:$T,'NDN P&amp;L'!$A87,'XNDN TB'!I:I)</f>
        <v/>
      </c>
      <c r="V87" s="4">
        <f>-SUMIF('XNDN TB'!$T:$T,'NDN P&amp;L'!$A87,'XNDN TB'!J:J)</f>
        <v/>
      </c>
      <c r="W87" s="4">
        <f>-SUMIF('XNDN TB'!$T:$T,'NDN P&amp;L'!$A87,'XNDN TB'!K:K)</f>
        <v/>
      </c>
      <c r="X87" s="4">
        <f>-SUMIF('XNDN TB'!$T:$T,'NDN P&amp;L'!$A87,'XNDN TB'!L:L)</f>
        <v/>
      </c>
      <c r="Y87" s="4">
        <f>-SUMIF('XNDN TB'!$T:$T,'NDN P&amp;L'!$A87,'XNDN TB'!M:M)</f>
        <v/>
      </c>
      <c r="Z87" s="4">
        <f>-SUMIF('XNDN TB'!$T:$T,'NDN P&amp;L'!$A87,'XNDN TB'!N:N)</f>
        <v/>
      </c>
    </row>
    <row r="88">
      <c r="A88" s="14" t="inlineStr">
        <is>
          <t>Direct - Staff Cost</t>
        </is>
      </c>
      <c r="B88" s="61" t="n">
        <v>-16806.38</v>
      </c>
      <c r="C88" s="61" t="n">
        <v>-19028.5</v>
      </c>
      <c r="D88" s="61" t="n">
        <v>-22455.43</v>
      </c>
      <c r="E88" s="61" t="n">
        <v>-22614.85</v>
      </c>
      <c r="F88" s="61" t="n">
        <v>-23269.11</v>
      </c>
      <c r="G88" s="61" t="n">
        <v>-21136.27</v>
      </c>
      <c r="H88" s="61" t="n">
        <v>-21568.2</v>
      </c>
      <c r="I88" s="61" t="n">
        <v>-17685.68</v>
      </c>
      <c r="J88" s="61" t="n">
        <v>-16284.58</v>
      </c>
      <c r="K88" s="61" t="n">
        <v>-15630.98</v>
      </c>
      <c r="L88" s="61" t="n">
        <v>-14340.8</v>
      </c>
      <c r="M88" s="61" t="n"/>
      <c r="O88" s="4">
        <f>-SUMIF('XNDN TB'!$T:$T,'NDN P&amp;L'!$A88,'XNDN TB'!C:C)</f>
        <v/>
      </c>
      <c r="P88" s="4">
        <f>-SUMIF('XNDN TB'!$T:$T,'NDN P&amp;L'!$A88,'XNDN TB'!D:D)</f>
        <v/>
      </c>
      <c r="Q88" s="4">
        <f>-SUMIF('XNDN TB'!$T:$T,'NDN P&amp;L'!$A88,'XNDN TB'!E:E)</f>
        <v/>
      </c>
      <c r="R88" s="4">
        <f>-SUMIF('XNDN TB'!$T:$T,'NDN P&amp;L'!$A88,'XNDN TB'!F:F)</f>
        <v/>
      </c>
      <c r="S88" s="4">
        <f>-SUMIF('XNDN TB'!$T:$T,'NDN P&amp;L'!$A88,'XNDN TB'!G:G)</f>
        <v/>
      </c>
      <c r="T88" s="4">
        <f>-SUMIF('XNDN TB'!$T:$T,'NDN P&amp;L'!$A88,'XNDN TB'!H:H)</f>
        <v/>
      </c>
      <c r="U88" s="4">
        <f>-SUMIF('XNDN TB'!$T:$T,'NDN P&amp;L'!$A88,'XNDN TB'!I:I)</f>
        <v/>
      </c>
      <c r="V88" s="4">
        <f>-SUMIF('XNDN TB'!$T:$T,'NDN P&amp;L'!$A88,'XNDN TB'!J:J)</f>
        <v/>
      </c>
      <c r="W88" s="4">
        <f>-SUMIF('XNDN TB'!$T:$T,'NDN P&amp;L'!$A88,'XNDN TB'!K:K)</f>
        <v/>
      </c>
      <c r="X88" s="4">
        <f>-SUMIF('XNDN TB'!$T:$T,'NDN P&amp;L'!$A88,'XNDN TB'!L:L)</f>
        <v/>
      </c>
      <c r="Y88" s="4">
        <f>-SUMIF('XNDN TB'!$T:$T,'NDN P&amp;L'!$A88,'XNDN TB'!M:M)</f>
        <v/>
      </c>
      <c r="Z88" s="4">
        <f>-SUMIF('XNDN TB'!$T:$T,'NDN P&amp;L'!$A88,'XNDN TB'!N:N)</f>
        <v/>
      </c>
    </row>
    <row r="89">
      <c r="A89" s="4" t="inlineStr">
        <is>
          <t>Direct - Childcare Cost</t>
        </is>
      </c>
      <c r="B89" s="61" t="n">
        <v>-1157.88</v>
      </c>
      <c r="C89" s="61" t="n">
        <v>-1705.44</v>
      </c>
      <c r="D89" s="61" t="n">
        <v>-1443.94</v>
      </c>
      <c r="E89" s="61" t="n">
        <v>-1602.7</v>
      </c>
      <c r="F89" s="61" t="n">
        <v>-2077.56</v>
      </c>
      <c r="G89" s="61" t="n">
        <v>-1389.78</v>
      </c>
      <c r="H89" s="61" t="n">
        <v>-1566.95</v>
      </c>
      <c r="I89" s="61" t="n">
        <v>-1999.11</v>
      </c>
      <c r="J89" s="61" t="n">
        <v>-1353.79</v>
      </c>
      <c r="K89" s="61" t="n">
        <v>-1183.88</v>
      </c>
      <c r="L89" s="61" t="n">
        <v>-1399.02</v>
      </c>
      <c r="M89" s="61" t="n">
        <v>-1291.81</v>
      </c>
      <c r="O89" s="4">
        <f>-SUMIF('XNDN TB'!$T:$T,'NDN P&amp;L'!$A89,'XNDN TB'!C:C)</f>
        <v/>
      </c>
      <c r="P89" s="4">
        <f>-SUMIF('XNDN TB'!$T:$T,'NDN P&amp;L'!$A89,'XNDN TB'!D:D)</f>
        <v/>
      </c>
      <c r="Q89" s="4">
        <f>-SUMIF('XNDN TB'!$T:$T,'NDN P&amp;L'!$A89,'XNDN TB'!E:E)</f>
        <v/>
      </c>
      <c r="R89" s="4">
        <f>-SUMIF('XNDN TB'!$T:$T,'NDN P&amp;L'!$A89,'XNDN TB'!F:F)</f>
        <v/>
      </c>
      <c r="S89" s="4">
        <f>-SUMIF('XNDN TB'!$T:$T,'NDN P&amp;L'!$A89,'XNDN TB'!G:G)</f>
        <v/>
      </c>
      <c r="T89" s="4">
        <f>-SUMIF('XNDN TB'!$T:$T,'NDN P&amp;L'!$A89,'XNDN TB'!H:H)</f>
        <v/>
      </c>
      <c r="U89" s="4">
        <f>-SUMIF('XNDN TB'!$T:$T,'NDN P&amp;L'!$A89,'XNDN TB'!I:I)</f>
        <v/>
      </c>
      <c r="V89" s="4">
        <f>-SUMIF('XNDN TB'!$T:$T,'NDN P&amp;L'!$A89,'XNDN TB'!J:J)</f>
        <v/>
      </c>
      <c r="W89" s="4">
        <f>-SUMIF('XNDN TB'!$T:$T,'NDN P&amp;L'!$A89,'XNDN TB'!K:K)</f>
        <v/>
      </c>
      <c r="X89" s="4">
        <f>-SUMIF('XNDN TB'!$T:$T,'NDN P&amp;L'!$A89,'XNDN TB'!L:L)</f>
        <v/>
      </c>
      <c r="Y89" s="4">
        <f>-SUMIF('XNDN TB'!$T:$T,'NDN P&amp;L'!$A89,'XNDN TB'!M:M)</f>
        <v/>
      </c>
      <c r="Z89" s="4">
        <f>-SUMIF('XNDN TB'!$T:$T,'NDN P&amp;L'!$A89,'XNDN TB'!N:N)</f>
        <v/>
      </c>
    </row>
    <row r="90">
      <c r="A90" s="4" t="inlineStr">
        <is>
          <t>Direct - Premises &amp; Admin</t>
        </is>
      </c>
      <c r="B90" s="61" t="n">
        <v>-5118.39</v>
      </c>
      <c r="C90" s="61" t="n">
        <v>-1579.820000000002</v>
      </c>
      <c r="D90" s="61" t="n">
        <v>-4736.610000000001</v>
      </c>
      <c r="E90" s="61" t="n">
        <v>-5016.860000000001</v>
      </c>
      <c r="F90" s="61" t="n">
        <v>-4278.14</v>
      </c>
      <c r="G90" s="61" t="n">
        <v>-3636.79</v>
      </c>
      <c r="H90" s="61" t="n">
        <v>-2940.029999999999</v>
      </c>
      <c r="I90" s="61" t="n">
        <v>-2149.349999999999</v>
      </c>
      <c r="J90" s="61" t="n">
        <v>-147.9299999999999</v>
      </c>
      <c r="K90" s="61" t="n">
        <v>-4427.900000000001</v>
      </c>
      <c r="L90" s="61" t="n">
        <v>-4384.09</v>
      </c>
      <c r="M90" s="61" t="n">
        <v>-3489.5</v>
      </c>
      <c r="O90" s="4">
        <f>-SUMIF('XNDN TB'!$T:$T,'NDN P&amp;L'!$A90,'XNDN TB'!C:C)</f>
        <v/>
      </c>
      <c r="P90" s="4">
        <f>-SUMIF('XNDN TB'!$T:$T,'NDN P&amp;L'!$A90,'XNDN TB'!D:D)</f>
        <v/>
      </c>
      <c r="Q90" s="4">
        <f>-SUMIF('XNDN TB'!$T:$T,'NDN P&amp;L'!$A90,'XNDN TB'!E:E)</f>
        <v/>
      </c>
      <c r="R90" s="4">
        <f>-SUMIF('XNDN TB'!$T:$T,'NDN P&amp;L'!$A90,'XNDN TB'!F:F)</f>
        <v/>
      </c>
      <c r="S90" s="4">
        <f>-SUMIF('XNDN TB'!$T:$T,'NDN P&amp;L'!$A90,'XNDN TB'!G:G)</f>
        <v/>
      </c>
      <c r="T90" s="4">
        <f>-SUMIF('XNDN TB'!$T:$T,'NDN P&amp;L'!$A90,'XNDN TB'!H:H)</f>
        <v/>
      </c>
      <c r="U90" s="4">
        <f>-SUMIF('XNDN TB'!$T:$T,'NDN P&amp;L'!$A90,'XNDN TB'!I:I)</f>
        <v/>
      </c>
      <c r="V90" s="4">
        <f>-SUMIF('XNDN TB'!$T:$T,'NDN P&amp;L'!$A90,'XNDN TB'!J:J)</f>
        <v/>
      </c>
      <c r="W90" s="4">
        <f>-SUMIF('XNDN TB'!$T:$T,'NDN P&amp;L'!$A90,'XNDN TB'!K:K)</f>
        <v/>
      </c>
      <c r="X90" s="4">
        <f>-SUMIF('XNDN TB'!$T:$T,'NDN P&amp;L'!$A90,'XNDN TB'!L:L)</f>
        <v/>
      </c>
      <c r="Y90" s="4">
        <f>-SUMIF('XNDN TB'!$T:$T,'NDN P&amp;L'!$A90,'XNDN TB'!M:M)</f>
        <v/>
      </c>
      <c r="Z90" s="4">
        <f>-SUMIF('XNDN TB'!$T:$T,'NDN P&amp;L'!$A90,'XNDN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-SUMIF('XNDN TB'!$T:$T,'NDN P&amp;L'!$A91,'XNDN TB'!C:C)</f>
        <v/>
      </c>
      <c r="P91" s="4">
        <f>-SUMIF('XNDN TB'!$T:$T,'NDN P&amp;L'!$A91,'XNDN TB'!D:D)</f>
        <v/>
      </c>
      <c r="Q91" s="4">
        <f>-SUMIF('XNDN TB'!$T:$T,'NDN P&amp;L'!$A91,'XNDN TB'!E:E)</f>
        <v/>
      </c>
      <c r="R91" s="4">
        <f>-SUMIF('XNDN TB'!$T:$T,'NDN P&amp;L'!$A91,'XNDN TB'!F:F)</f>
        <v/>
      </c>
      <c r="S91" s="4">
        <f>-SUMIF('XNDN TB'!$T:$T,'NDN P&amp;L'!$A91,'XNDN TB'!G:G)</f>
        <v/>
      </c>
      <c r="T91" s="4">
        <f>-SUMIF('XNDN TB'!$T:$T,'NDN P&amp;L'!$A91,'XNDN TB'!H:H)</f>
        <v/>
      </c>
      <c r="U91" s="4">
        <f>-SUMIF('XNDN TB'!$T:$T,'NDN P&amp;L'!$A91,'XNDN TB'!I:I)</f>
        <v/>
      </c>
      <c r="V91" s="4">
        <f>-SUMIF('XNDN TB'!$T:$T,'NDN P&amp;L'!$A91,'XNDN TB'!J:J)</f>
        <v/>
      </c>
      <c r="W91" s="4">
        <f>-SUMIF('XNDN TB'!$T:$T,'NDN P&amp;L'!$A91,'XNDN TB'!K:K)</f>
        <v/>
      </c>
      <c r="X91" s="4">
        <f>-SUMIF('XNDN TB'!$T:$T,'NDN P&amp;L'!$A91,'XNDN TB'!L:L)</f>
        <v/>
      </c>
      <c r="Y91" s="4">
        <f>-SUMIF('XNDN TB'!$T:$T,'NDN P&amp;L'!$A91,'XNDN TB'!M:M)</f>
        <v/>
      </c>
      <c r="Z91" s="4">
        <f>-SUMIF('XNDN TB'!$T:$T,'NDN P&amp;L'!$A91,'XNDN TB'!N:N)</f>
        <v/>
      </c>
    </row>
    <row r="92">
      <c r="A92" s="4" t="inlineStr">
        <is>
          <t>In-Direct - Overheads</t>
        </is>
      </c>
      <c r="B92" s="61" t="n">
        <v>-572.0300000000001</v>
      </c>
      <c r="C92" s="61" t="n">
        <v>-271.49</v>
      </c>
      <c r="D92" s="61" t="n">
        <v>-502.96</v>
      </c>
      <c r="E92" s="61" t="n">
        <v>-204.98</v>
      </c>
      <c r="F92" s="61" t="n">
        <v>-312.77</v>
      </c>
      <c r="G92" s="61" t="n">
        <v>-363.86</v>
      </c>
      <c r="H92" s="61" t="n">
        <v>-204.38</v>
      </c>
      <c r="I92" s="61" t="n">
        <v>-204.38</v>
      </c>
      <c r="J92" s="61" t="n">
        <v>-204.37</v>
      </c>
      <c r="K92" s="61" t="n">
        <v>-407.68</v>
      </c>
      <c r="L92" s="61" t="n">
        <v>-594.5700000000001</v>
      </c>
      <c r="M92" s="61" t="n">
        <v>-557.22</v>
      </c>
      <c r="O92" s="4">
        <f>-SUMIF('XNDN TB'!$T:$T,'NDN P&amp;L'!$A92,'XNDN TB'!C:C)</f>
        <v/>
      </c>
      <c r="P92" s="4">
        <f>-SUMIF('XNDN TB'!$T:$T,'NDN P&amp;L'!$A92,'XNDN TB'!D:D)</f>
        <v/>
      </c>
      <c r="Q92" s="4">
        <f>-SUMIF('XNDN TB'!$T:$T,'NDN P&amp;L'!$A92,'XNDN TB'!E:E)</f>
        <v/>
      </c>
      <c r="R92" s="4">
        <f>-SUMIF('XNDN TB'!$T:$T,'NDN P&amp;L'!$A92,'XNDN TB'!F:F)</f>
        <v/>
      </c>
      <c r="S92" s="4">
        <f>-SUMIF('XNDN TB'!$T:$T,'NDN P&amp;L'!$A92,'XNDN TB'!G:G)</f>
        <v/>
      </c>
      <c r="T92" s="4">
        <f>-SUMIF('XNDN TB'!$T:$T,'NDN P&amp;L'!$A92,'XNDN TB'!H:H)</f>
        <v/>
      </c>
      <c r="U92" s="4">
        <f>-SUMIF('XNDN TB'!$T:$T,'NDN P&amp;L'!$A92,'XNDN TB'!I:I)</f>
        <v/>
      </c>
      <c r="V92" s="4">
        <f>-SUMIF('XNDN TB'!$T:$T,'NDN P&amp;L'!$A92,'XNDN TB'!J:J)</f>
        <v/>
      </c>
      <c r="W92" s="4">
        <f>-SUMIF('XNDN TB'!$T:$T,'NDN P&amp;L'!$A92,'XNDN TB'!K:K)</f>
        <v/>
      </c>
      <c r="X92" s="4">
        <f>-SUMIF('XNDN TB'!$T:$T,'NDN P&amp;L'!$A92,'XNDN TB'!L:L)</f>
        <v/>
      </c>
      <c r="Y92" s="4">
        <f>-SUMIF('XNDN TB'!$T:$T,'NDN P&amp;L'!$A92,'XNDN TB'!M:M)</f>
        <v/>
      </c>
      <c r="Z92" s="4">
        <f>-SUMIF('XNDN TB'!$T:$T,'NDN P&amp;L'!$A92,'XNDN TB'!N:N)</f>
        <v/>
      </c>
    </row>
    <row r="93" ht="15.75" customHeight="1" s="393" thickBot="1">
      <c r="B93" s="67" t="n">
        <v>-6239.660000000004</v>
      </c>
      <c r="C93" s="67" t="n">
        <v>1354.119999999997</v>
      </c>
      <c r="D93" s="67" t="n">
        <v>7263.790000000005</v>
      </c>
      <c r="E93" s="67" t="n">
        <v>-162.9700000000007</v>
      </c>
      <c r="F93" s="67" t="n">
        <v>-5365.91</v>
      </c>
      <c r="G93" s="67" t="n">
        <v>5298.07</v>
      </c>
      <c r="H93" s="67" t="n">
        <v>13277.88000000001</v>
      </c>
      <c r="I93" s="67" t="n">
        <v>1871.370000000003</v>
      </c>
      <c r="J93" s="67" t="n">
        <v>5240.259999999998</v>
      </c>
      <c r="K93" s="67" t="n">
        <v>1153.089999999997</v>
      </c>
      <c r="L93" s="67" t="n">
        <v>2170.480000000001</v>
      </c>
      <c r="M93" s="67" t="n">
        <v>-5338.53</v>
      </c>
      <c r="N93" s="10" t="n"/>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A93" s="10" t="n"/>
      <c r="AC93" s="10" t="n"/>
      <c r="AD93" s="10" t="n"/>
      <c r="AE93" s="10" t="n"/>
      <c r="AF93" s="10" t="n"/>
      <c r="AG93" s="10" t="n"/>
      <c r="AH93" s="10" t="n"/>
      <c r="AJ93" s="10" t="n"/>
      <c r="AK93" s="10" t="n"/>
      <c r="AL93" s="10" t="n"/>
      <c r="AM93" s="10" t="n"/>
      <c r="AN93" s="10" t="n"/>
      <c r="AO93" s="10" t="n"/>
      <c r="AP93" s="10" t="n"/>
    </row>
    <row r="94" ht="15.75" customHeight="1" s="393" thickTop="1">
      <c r="B94" s="61" t="n">
        <v>0</v>
      </c>
      <c r="C94" s="61" t="n">
        <v>0</v>
      </c>
      <c r="D94" s="61" t="n">
        <v>0</v>
      </c>
      <c r="E94" s="61" t="n">
        <v>-9.094947017729282e-13</v>
      </c>
      <c r="F94" s="61" t="n">
        <v>0</v>
      </c>
      <c r="G94" s="61" t="n">
        <v>0</v>
      </c>
      <c r="H94" s="61" t="n">
        <v>0</v>
      </c>
      <c r="I94" s="61" t="n">
        <v>0</v>
      </c>
      <c r="J94" s="61" t="n">
        <v>0</v>
      </c>
      <c r="K94" s="61" t="n">
        <v>0</v>
      </c>
      <c r="L94" s="61" t="n">
        <v>0</v>
      </c>
      <c r="M94" s="61" t="n">
        <v>10755.14</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0</v>
      </c>
      <c r="E96" s="61" t="n">
        <v>2.131628207280301e-12</v>
      </c>
      <c r="F96" s="61" t="n">
        <v>0</v>
      </c>
      <c r="G96" s="61" t="n">
        <v>0</v>
      </c>
      <c r="H96" s="61" t="n">
        <v>0</v>
      </c>
      <c r="I96" s="61" t="n">
        <v>3.183231456205249e-12</v>
      </c>
      <c r="J96" s="61" t="n">
        <v>0</v>
      </c>
      <c r="K96" s="61" t="n">
        <v>0</v>
      </c>
      <c r="L96" s="61" t="n">
        <v>0</v>
      </c>
      <c r="M96" s="61" t="n">
        <v>-10755.14</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6239.660000000004</v>
      </c>
      <c r="C97" s="61" t="n">
        <v>-1354.119999999996</v>
      </c>
      <c r="D97" s="61" t="n">
        <v>-7263.790000000001</v>
      </c>
      <c r="E97" s="61" t="n">
        <v>162.9700000000028</v>
      </c>
      <c r="F97" s="61" t="n">
        <v>5365.910000000003</v>
      </c>
      <c r="G97" s="61" t="n">
        <v>-5298.069999999999</v>
      </c>
      <c r="H97" s="61" t="n">
        <v>-13277.88</v>
      </c>
      <c r="I97" s="61" t="n">
        <v>-1871.369999999999</v>
      </c>
      <c r="J97" s="61" t="n">
        <v>-5240.260000000001</v>
      </c>
      <c r="K97" s="61" t="n">
        <v>-1153.089999999998</v>
      </c>
      <c r="L97" s="61" t="n">
        <v>-2170.480000000001</v>
      </c>
      <c r="M97" s="61" t="n">
        <v>-5416.610000000001</v>
      </c>
      <c r="O97" s="4">
        <f>SUM('XNDN TB'!C2:C41)</f>
        <v/>
      </c>
      <c r="P97" s="4">
        <f>SUM('XNDN TB'!D2:D41)</f>
        <v/>
      </c>
      <c r="Q97" s="4">
        <f>SUM('XNDN TB'!E2:E41)</f>
        <v/>
      </c>
      <c r="R97" s="4">
        <f>SUM('XNDN TB'!F2:F41)</f>
        <v/>
      </c>
      <c r="S97" s="4">
        <f>SUM('XNDN TB'!G2:G41)</f>
        <v/>
      </c>
      <c r="T97" s="4">
        <f>SUM('XNDN TB'!H2:H41)</f>
        <v/>
      </c>
      <c r="U97" s="4">
        <f>SUM('XNDN TB'!I2:I41)</f>
        <v/>
      </c>
      <c r="V97" s="4">
        <f>SUM('XNDN TB'!J2:J41)</f>
        <v/>
      </c>
      <c r="W97" s="4">
        <f>SUM('XNDN TB'!K2:K41)</f>
        <v/>
      </c>
      <c r="X97" s="4">
        <f>SUM('XNDN TB'!L2:L41)</f>
        <v/>
      </c>
      <c r="Y97" s="4">
        <f>SUM('XNDN TB'!M2:M41)</f>
        <v/>
      </c>
      <c r="Z97" s="4">
        <f>SUM('XNDN TB'!N2:N41)</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1.xml><?xml version="1.0" encoding="utf-8"?>
<worksheet xmlns="http://schemas.openxmlformats.org/spreadsheetml/2006/main">
  <sheetPr>
    <tabColor rgb="FF00B050"/>
    <outlinePr summaryBelow="1" summaryRight="1"/>
    <pageSetUpPr/>
  </sheetPr>
  <dimension ref="A1:AP86"/>
  <sheetViews>
    <sheetView topLeftCell="Q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12.85546875" bestFit="1" customWidth="1" style="4" min="27" max="27"/>
    <col width="12"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Smart Tots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35136.66</v>
      </c>
      <c r="C8" s="64" t="n">
        <v>31904.12</v>
      </c>
      <c r="D8" s="64" t="n">
        <v>37428.88</v>
      </c>
      <c r="E8" s="64" t="n">
        <v>44109.71</v>
      </c>
      <c r="F8" s="64" t="n">
        <v>35175.74</v>
      </c>
      <c r="G8" s="64" t="n">
        <v>35630.7</v>
      </c>
      <c r="H8" s="64" t="n">
        <v>48545.23</v>
      </c>
      <c r="I8" s="64" t="n">
        <v>36978.69</v>
      </c>
      <c r="J8" s="64" t="n">
        <v>23539.81</v>
      </c>
      <c r="K8" s="64" t="n">
        <v>21638.64</v>
      </c>
      <c r="L8" s="64" t="n">
        <v>21476.5</v>
      </c>
      <c r="M8" s="64" t="n">
        <v>29823.68</v>
      </c>
      <c r="N8" s="22">
        <f>SUM(B8:M8)</f>
        <v/>
      </c>
      <c r="O8" s="11">
        <f>-SUMIF('XSDN TB'!$R:$R,'SDN P&amp;L'!$A8,'XSDN TB'!C:C)</f>
        <v/>
      </c>
      <c r="P8" s="11">
        <f>-SUMIF('XSDN TB'!$R:$R,'SDN P&amp;L'!$A8,'XSDN TB'!D:D)</f>
        <v/>
      </c>
      <c r="Q8" s="11">
        <f>-SUMIF('XSDN TB'!$R:$R,'SDN P&amp;L'!$A8,'XSDN TB'!E:E)</f>
        <v/>
      </c>
      <c r="R8" s="11">
        <f>-SUMIF('XSDN TB'!$R:$R,'SDN P&amp;L'!$A8,'XSDN TB'!F:F)</f>
        <v/>
      </c>
      <c r="S8" s="11">
        <f>-SUMIF('XSDN TB'!$R:$R,'SDN P&amp;L'!$A8,'XSDN TB'!G:G)</f>
        <v/>
      </c>
      <c r="T8" s="11">
        <f>-SUMIF('XSDN TB'!$R:$R,'SDN P&amp;L'!$A8,'XSDN TB'!H:H)</f>
        <v/>
      </c>
      <c r="U8" s="11">
        <f>-SUMIF('SDN TB'!$R:$R,'SDN P&amp;L'!$A8,'SDN TB'!I:I)</f>
        <v/>
      </c>
      <c r="V8" s="51" t="n">
        <v>41496.99</v>
      </c>
      <c r="W8" s="51" t="n">
        <v>28979</v>
      </c>
      <c r="X8" s="51" t="n">
        <v>26354</v>
      </c>
      <c r="Y8" s="51" t="n">
        <v>25152</v>
      </c>
      <c r="Z8" s="51" t="n">
        <v>34880</v>
      </c>
      <c r="AA8" s="22">
        <f>SUM(O8:U8)</f>
        <v/>
      </c>
      <c r="AB8" s="22">
        <f>SUM(O8:Z8)</f>
        <v/>
      </c>
      <c r="AC8" s="51" t="n">
        <v>51523.8</v>
      </c>
      <c r="AD8" s="51" t="n">
        <v>47675.55</v>
      </c>
      <c r="AE8" s="51" t="n">
        <v>57134.76</v>
      </c>
      <c r="AF8" s="51" t="n">
        <v>48560.52</v>
      </c>
      <c r="AG8" s="51" t="n">
        <v>49676.32</v>
      </c>
      <c r="AH8" s="51" t="n">
        <v>51026.35</v>
      </c>
      <c r="AJ8" s="22">
        <f>SUM(E8:Q8)-$N8</f>
        <v/>
      </c>
      <c r="AK8" s="22">
        <f>SUM(H8:T8)-$N8</f>
        <v/>
      </c>
      <c r="AL8" s="22">
        <f>SUM(K8:W8)-$N8</f>
        <v/>
      </c>
      <c r="AM8" s="53">
        <f>SUM(N8:Z8)-$N8</f>
        <v/>
      </c>
      <c r="AN8" s="56" t="n"/>
      <c r="AO8" s="22">
        <f>SUM(AC8:AE8)+SUM(R8:Z8)</f>
        <v/>
      </c>
      <c r="AP8" s="22">
        <f>SUM(AC8:AH8)+SUM(U8:Z8)</f>
        <v/>
      </c>
    </row>
    <row r="9">
      <c r="A9" s="14" t="inlineStr">
        <is>
          <t>EEEF Embeded</t>
        </is>
      </c>
      <c r="B9" s="64" t="n">
        <v>13402.32</v>
      </c>
      <c r="C9" s="64" t="n">
        <v>26714.04</v>
      </c>
      <c r="D9" s="64" t="n">
        <v>26714.04</v>
      </c>
      <c r="E9" s="64" t="n">
        <v>8615.389999999999</v>
      </c>
      <c r="F9" s="64" t="n">
        <v>8615.389999999999</v>
      </c>
      <c r="G9" s="64" t="n">
        <v>22603.64</v>
      </c>
      <c r="H9" s="64" t="n">
        <v>22603.63</v>
      </c>
      <c r="I9" s="64" t="n">
        <v>0</v>
      </c>
      <c r="J9" s="64" t="n">
        <v>9695.389999999999</v>
      </c>
      <c r="K9" s="64" t="n">
        <v>9695.379999999999</v>
      </c>
      <c r="L9" s="64" t="n">
        <v>23858.64</v>
      </c>
      <c r="M9" s="64" t="n">
        <v>23858.64</v>
      </c>
      <c r="N9" s="22">
        <f>SUM(B9:M9)</f>
        <v/>
      </c>
      <c r="O9" s="11">
        <f>-SUMIF('XSDN TB'!$R:$R,'SDN P&amp;L'!$A9,'XSDN TB'!C:C)</f>
        <v/>
      </c>
      <c r="P9" s="11">
        <f>-SUMIF('XSDN TB'!$R:$R,'SDN P&amp;L'!$A9,'XSDN TB'!D:D)</f>
        <v/>
      </c>
      <c r="Q9" s="11">
        <f>-SUMIF('XSDN TB'!$R:$R,'SDN P&amp;L'!$A9,'XSDN TB'!E:E)</f>
        <v/>
      </c>
      <c r="R9" s="11">
        <f>-SUMIF('XSDN TB'!$R:$R,'SDN P&amp;L'!$A9,'XSDN TB'!F:F)</f>
        <v/>
      </c>
      <c r="S9" s="11">
        <f>-SUMIF('XSDN TB'!$R:$R,'SDN P&amp;L'!$A9,'XSDN TB'!G:G)</f>
        <v/>
      </c>
      <c r="T9" s="11">
        <f>-SUMIF('XSDN TB'!$R:$R,'SDN P&amp;L'!$A9,'XSDN TB'!H:H)</f>
        <v/>
      </c>
      <c r="U9" s="11">
        <f>-SUMIF('SDN TB'!$R:$R,'SDN P&amp;L'!$A9,'SDN TB'!I:I)</f>
        <v/>
      </c>
      <c r="V9" s="51" t="n"/>
      <c r="W9" s="51" t="n">
        <v>24059</v>
      </c>
      <c r="X9" s="51" t="n">
        <v>27704</v>
      </c>
      <c r="Y9" s="51" t="n">
        <v>26479</v>
      </c>
      <c r="Z9" s="51" t="n">
        <v>11439</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193.25</v>
      </c>
      <c r="C10" s="64" t="n">
        <v>100</v>
      </c>
      <c r="D10" s="64" t="n">
        <v>240</v>
      </c>
      <c r="E10" s="64" t="n">
        <v>150</v>
      </c>
      <c r="F10" s="64" t="n">
        <v>150</v>
      </c>
      <c r="G10" s="64" t="n">
        <v>180</v>
      </c>
      <c r="H10" s="64" t="n">
        <v>722.6900000000001</v>
      </c>
      <c r="I10" s="64" t="n">
        <v>3954.91</v>
      </c>
      <c r="J10" s="64" t="n">
        <v>0</v>
      </c>
      <c r="K10" s="64" t="n">
        <v>30</v>
      </c>
      <c r="L10" s="64" t="n">
        <v>0</v>
      </c>
      <c r="M10" s="64" t="n">
        <v>90</v>
      </c>
      <c r="N10" s="22">
        <f>SUM(B10:M10)</f>
        <v/>
      </c>
      <c r="O10" s="11">
        <f>-SUMIF('XSDN TB'!$R:$R,'SDN P&amp;L'!$A10,'XSDN TB'!C:C)</f>
        <v/>
      </c>
      <c r="P10" s="11">
        <f>-SUMIF('XSDN TB'!$R:$R,'SDN P&amp;L'!$A10,'XSDN TB'!D:D)</f>
        <v/>
      </c>
      <c r="Q10" s="11">
        <f>-SUMIF('XSDN TB'!$R:$R,'SDN P&amp;L'!$A10,'XSDN TB'!E:E)</f>
        <v/>
      </c>
      <c r="R10" s="11">
        <f>-SUMIF('XSDN TB'!$R:$R,'SDN P&amp;L'!$A10,'XSDN TB'!F:F)</f>
        <v/>
      </c>
      <c r="S10" s="11">
        <f>-SUMIF('XSDN TB'!$R:$R,'SDN P&amp;L'!$A10,'XSDN TB'!G:G)</f>
        <v/>
      </c>
      <c r="T10" s="11">
        <f>-SUMIF('XSDN TB'!$R:$R,'SDN P&amp;L'!$A10,'XSDN TB'!H:H)</f>
        <v/>
      </c>
      <c r="U10" s="11">
        <f>-SUMIF('SDN TB'!$R:$R,'SDN P&amp;L'!$A10,'SDN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48732.23</v>
      </c>
      <c r="C11" s="65" t="n">
        <v>58718.16</v>
      </c>
      <c r="D11" s="65" t="n">
        <v>64382.92</v>
      </c>
      <c r="E11" s="65" t="n">
        <v>52875.1</v>
      </c>
      <c r="F11" s="65" t="n">
        <v>43941.13</v>
      </c>
      <c r="G11" s="65" t="n">
        <v>58414.34</v>
      </c>
      <c r="H11" s="65" t="n">
        <v>71871.55</v>
      </c>
      <c r="I11" s="65" t="n">
        <v>40933.60000000001</v>
      </c>
      <c r="J11" s="65" t="n">
        <v>33235.2</v>
      </c>
      <c r="K11" s="65" t="n">
        <v>31364.02</v>
      </c>
      <c r="L11" s="65" t="n">
        <v>45335.14</v>
      </c>
      <c r="M11" s="65" t="n">
        <v>53772.32</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14">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30287.19</v>
      </c>
      <c r="C16" s="64" t="n">
        <v>28161.92</v>
      </c>
      <c r="D16" s="64" t="n">
        <v>25110.5</v>
      </c>
      <c r="E16" s="64" t="n">
        <v>28269.59</v>
      </c>
      <c r="F16" s="64" t="n">
        <v>32973.91</v>
      </c>
      <c r="G16" s="64" t="n">
        <v>26527.48</v>
      </c>
      <c r="H16" s="64" t="n">
        <v>26525.69</v>
      </c>
      <c r="I16" s="64" t="n">
        <v>24730.92</v>
      </c>
      <c r="J16" s="64" t="n">
        <v>23058.19</v>
      </c>
      <c r="K16" s="64" t="n">
        <v>26098.63</v>
      </c>
      <c r="L16" s="64" t="n">
        <v>25153.72</v>
      </c>
      <c r="M16" s="64" t="n">
        <v>28256.28</v>
      </c>
      <c r="N16" s="22">
        <f>SUM(B16:M16)</f>
        <v/>
      </c>
      <c r="O16" s="11">
        <f>SUMIF('XSDN TB'!$R:$R,'SDN P&amp;L'!$A16,'XSDN TB'!C:C)</f>
        <v/>
      </c>
      <c r="P16" s="11">
        <f>SUMIF('XSDN TB'!$R:$R,'SDN P&amp;L'!$A16,'XSDN TB'!D:D)</f>
        <v/>
      </c>
      <c r="Q16" s="11">
        <f>SUMIF('XSDN TB'!$R:$R,'SDN P&amp;L'!$A16,'XSDN TB'!E:E)</f>
        <v/>
      </c>
      <c r="R16" s="11">
        <f>SUMIF('XSDN TB'!$R:$R,'SDN P&amp;L'!$A16,'XSDN TB'!F:F)</f>
        <v/>
      </c>
      <c r="S16" s="11">
        <f>SUMIF('XSDN TB'!$R:$R,'SDN P&amp;L'!$A16,'XSDN TB'!G:G)</f>
        <v/>
      </c>
      <c r="T16" s="11">
        <f>SUMIF('XSDN TB'!$R:$R,'SDN P&amp;L'!$A16,'XSDN TB'!H:H)</f>
        <v/>
      </c>
      <c r="U16" s="11">
        <f>SUMIF('SDN TB'!$R:$R,'SDN P&amp;L'!$A16,'SDN TB'!I:I)</f>
        <v/>
      </c>
      <c r="V16" s="51" t="n">
        <v>36454.3</v>
      </c>
      <c r="W16" s="51" t="n">
        <v>36454.3</v>
      </c>
      <c r="X16" s="51" t="n">
        <v>36454.3</v>
      </c>
      <c r="Y16" s="51" t="n">
        <v>36454.3</v>
      </c>
      <c r="Z16" s="51" t="n">
        <v>36454.3</v>
      </c>
      <c r="AA16" s="22">
        <f>SUM(O16:U16)</f>
        <v/>
      </c>
      <c r="AB16" s="22">
        <f>SUM(O16:Z16)</f>
        <v/>
      </c>
      <c r="AC16" s="51" t="n">
        <v>36454.3</v>
      </c>
      <c r="AD16" s="51" t="n">
        <v>36454.3</v>
      </c>
      <c r="AE16" s="51" t="n">
        <v>36454.3</v>
      </c>
      <c r="AF16" s="51" t="n">
        <v>36454.3</v>
      </c>
      <c r="AG16" s="51" t="n">
        <v>36454.3</v>
      </c>
      <c r="AH16" s="51" t="n">
        <v>36454.3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2317.34</v>
      </c>
      <c r="C17" s="64" t="n">
        <v>2017.92</v>
      </c>
      <c r="D17" s="64" t="n">
        <v>1979.38</v>
      </c>
      <c r="E17" s="64" t="n">
        <v>2908.34</v>
      </c>
      <c r="F17" s="64" t="n">
        <v>3305.33</v>
      </c>
      <c r="G17" s="64" t="n">
        <v>2920.15</v>
      </c>
      <c r="H17" s="64" t="n">
        <v>3181.89</v>
      </c>
      <c r="I17" s="64" t="n">
        <v>2824.01</v>
      </c>
      <c r="J17" s="64" t="n">
        <v>2565.3</v>
      </c>
      <c r="K17" s="64" t="n">
        <v>2981.29</v>
      </c>
      <c r="L17" s="64" t="n">
        <v>2854.93</v>
      </c>
      <c r="M17" s="64" t="n">
        <v>3162.72</v>
      </c>
      <c r="N17" s="22">
        <f>SUM(B17:M17)</f>
        <v/>
      </c>
      <c r="O17" s="11">
        <f>SUMIF('XSDN TB'!$R:$R,'SDN P&amp;L'!$A17,'XSDN TB'!C:C)</f>
        <v/>
      </c>
      <c r="P17" s="11">
        <f>SUMIF('XSDN TB'!$R:$R,'SDN P&amp;L'!$A17,'XSDN TB'!D:D)</f>
        <v/>
      </c>
      <c r="Q17" s="11">
        <f>SUMIF('XSDN TB'!$R:$R,'SDN P&amp;L'!$A17,'XSDN TB'!E:E)</f>
        <v/>
      </c>
      <c r="R17" s="11">
        <f>SUMIF('XSDN TB'!$R:$R,'SDN P&amp;L'!$A17,'XSDN TB'!F:F)</f>
        <v/>
      </c>
      <c r="S17" s="11">
        <f>SUMIF('XSDN TB'!$R:$R,'SDN P&amp;L'!$A17,'XSDN TB'!G:G)</f>
        <v/>
      </c>
      <c r="T17" s="11">
        <f>SUMIF('XSDN TB'!$R:$R,'SDN P&amp;L'!$A17,'XSDN TB'!H:H)</f>
        <v/>
      </c>
      <c r="U17" s="11">
        <f>SUMIF('SDN TB'!$R:$R,'SDN P&amp;L'!$A17,'SDN TB'!I:I)</f>
        <v/>
      </c>
      <c r="V17" s="51" t="n">
        <v>4331.47</v>
      </c>
      <c r="W17" s="51" t="n">
        <v>4331.47</v>
      </c>
      <c r="X17" s="51" t="n">
        <v>4331.47</v>
      </c>
      <c r="Y17" s="51" t="n">
        <v>4331.47</v>
      </c>
      <c r="Z17" s="51" t="n">
        <v>4331.47</v>
      </c>
      <c r="AA17" s="22">
        <f>SUM(O17:U17)</f>
        <v/>
      </c>
      <c r="AB17" s="22">
        <f>SUM(O17:Z17)</f>
        <v/>
      </c>
      <c r="AC17" s="51" t="n">
        <v>4331.47</v>
      </c>
      <c r="AD17" s="51" t="n">
        <v>4331.47</v>
      </c>
      <c r="AE17" s="51" t="n">
        <v>4331.47</v>
      </c>
      <c r="AF17" s="51" t="n">
        <v>4331.47</v>
      </c>
      <c r="AG17" s="51" t="n">
        <v>4331.47</v>
      </c>
      <c r="AH17" s="51" t="n">
        <v>4331.47</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544.37</v>
      </c>
      <c r="C18" s="64" t="n">
        <v>517.16</v>
      </c>
      <c r="D18" s="64" t="n">
        <v>508.79</v>
      </c>
      <c r="E18" s="64" t="n">
        <v>544.54</v>
      </c>
      <c r="F18" s="64" t="n">
        <v>503.06</v>
      </c>
      <c r="G18" s="64" t="n">
        <v>476.9</v>
      </c>
      <c r="H18" s="64" t="n">
        <v>596.13</v>
      </c>
      <c r="I18" s="64" t="n">
        <v>527.66</v>
      </c>
      <c r="J18" s="64" t="n">
        <v>475.92</v>
      </c>
      <c r="K18" s="64" t="n">
        <v>557.97</v>
      </c>
      <c r="L18" s="64" t="n">
        <v>531.24</v>
      </c>
      <c r="M18" s="64" t="n">
        <v>587.5599999999999</v>
      </c>
      <c r="N18" s="22">
        <f>SUM(B18:M18)</f>
        <v/>
      </c>
      <c r="O18" s="11">
        <f>SUMIF('XSDN TB'!$R:$R,'SDN P&amp;L'!$A18,'XSDN TB'!C:C)</f>
        <v/>
      </c>
      <c r="P18" s="11">
        <f>SUMIF('XSDN TB'!$R:$R,'SDN P&amp;L'!$A18,'XSDN TB'!D:D)</f>
        <v/>
      </c>
      <c r="Q18" s="11">
        <f>SUMIF('XSDN TB'!$R:$R,'SDN P&amp;L'!$A18,'XSDN TB'!E:E)</f>
        <v/>
      </c>
      <c r="R18" s="11">
        <f>SUMIF('XSDN TB'!$R:$R,'SDN P&amp;L'!$A18,'XSDN TB'!F:F)</f>
        <v/>
      </c>
      <c r="S18" s="11">
        <f>SUMIF('XSDN TB'!$R:$R,'SDN P&amp;L'!$A18,'XSDN TB'!G:G)</f>
        <v/>
      </c>
      <c r="T18" s="11">
        <f>SUMIF('XSDN TB'!$R:$R,'SDN P&amp;L'!$A18,'XSDN TB'!H:H)</f>
        <v/>
      </c>
      <c r="U18" s="11">
        <f>SUMIF('SDN TB'!$R:$R,'SDN P&amp;L'!$A18,'SDN TB'!I:I)</f>
        <v/>
      </c>
      <c r="V18" s="51" t="n">
        <v>650.65</v>
      </c>
      <c r="W18" s="51" t="n">
        <v>650.65</v>
      </c>
      <c r="X18" s="51" t="n">
        <v>650.65</v>
      </c>
      <c r="Y18" s="51" t="n">
        <v>650.65</v>
      </c>
      <c r="Z18" s="51" t="n">
        <v>650.65</v>
      </c>
      <c r="AA18" s="22">
        <f>SUM(O18:U18)</f>
        <v/>
      </c>
      <c r="AB18" s="22">
        <f>SUM(O18:Z18)</f>
        <v/>
      </c>
      <c r="AC18" s="51" t="n">
        <v>650.65</v>
      </c>
      <c r="AD18" s="51" t="n">
        <v>650.65</v>
      </c>
      <c r="AE18" s="51" t="n">
        <v>650.65</v>
      </c>
      <c r="AF18" s="51" t="n">
        <v>650.65</v>
      </c>
      <c r="AG18" s="51" t="n">
        <v>650.65</v>
      </c>
      <c r="AH18" s="51" t="n">
        <v>650.65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47.28</v>
      </c>
      <c r="E19" s="64" t="n">
        <v>0</v>
      </c>
      <c r="F19" s="64" t="n">
        <v>0</v>
      </c>
      <c r="G19" s="64" t="n">
        <v>0</v>
      </c>
      <c r="H19" s="64" t="n">
        <v>91.14</v>
      </c>
      <c r="I19" s="64" t="n">
        <v>100.14</v>
      </c>
      <c r="J19" s="64" t="n">
        <v>0</v>
      </c>
      <c r="K19" s="64" t="n">
        <v>0</v>
      </c>
      <c r="L19" s="64" t="n">
        <v>39.54</v>
      </c>
      <c r="M19" s="64" t="n">
        <v>24.98</v>
      </c>
      <c r="N19" s="22">
        <f>SUM(B19:M19)</f>
        <v/>
      </c>
      <c r="O19" s="11">
        <f>SUMIF('XSDN TB'!$R:$R,'SDN P&amp;L'!$A19,'XSDN TB'!C:C)</f>
        <v/>
      </c>
      <c r="P19" s="11">
        <f>SUMIF('XSDN TB'!$R:$R,'SDN P&amp;L'!$A19,'XSDN TB'!D:D)</f>
        <v/>
      </c>
      <c r="Q19" s="11">
        <f>SUMIF('XSDN TB'!$R:$R,'SDN P&amp;L'!$A19,'XSDN TB'!E:E)</f>
        <v/>
      </c>
      <c r="R19" s="11">
        <f>SUMIF('XSDN TB'!$R:$R,'SDN P&amp;L'!$A19,'XSDN TB'!F:F)</f>
        <v/>
      </c>
      <c r="S19" s="11">
        <f>SUMIF('XSDN TB'!$R:$R,'SDN P&amp;L'!$A19,'XSDN TB'!G:G)</f>
        <v/>
      </c>
      <c r="T19" s="11">
        <f>SUMIF('XSDN TB'!$R:$R,'SDN P&amp;L'!$A19,'XSDN TB'!H:H)</f>
        <v/>
      </c>
      <c r="U19" s="11">
        <f>SUMIF('SDN TB'!$R:$R,'SDN P&amp;L'!$A19,'SDN TB'!I:I)</f>
        <v/>
      </c>
      <c r="V19" s="51" t="n">
        <v>73.35000000000001</v>
      </c>
      <c r="W19" s="51" t="n">
        <v>73.35000000000001</v>
      </c>
      <c r="X19" s="51" t="n">
        <v>73.35000000000001</v>
      </c>
      <c r="Y19" s="51" t="n">
        <v>73.35000000000001</v>
      </c>
      <c r="Z19" s="51" t="n">
        <v>73.35000000000001</v>
      </c>
      <c r="AA19" s="22">
        <f>SUM(O19:U19)</f>
        <v/>
      </c>
      <c r="AB19" s="22">
        <f>SUM(O19:Z19)</f>
        <v/>
      </c>
      <c r="AC19" s="51" t="n">
        <v>73.35000000000001</v>
      </c>
      <c r="AD19" s="51" t="n">
        <v>73.35000000000001</v>
      </c>
      <c r="AE19" s="51" t="n">
        <v>73.35000000000001</v>
      </c>
      <c r="AF19" s="51" t="n">
        <v>73.35000000000001</v>
      </c>
      <c r="AG19" s="51" t="n">
        <v>73.35000000000001</v>
      </c>
      <c r="AH19" s="51" t="n">
        <v>73.35000000000001</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0</v>
      </c>
      <c r="H20" s="64" t="n">
        <v>162</v>
      </c>
      <c r="I20" s="64" t="n">
        <v>0</v>
      </c>
      <c r="J20" s="64" t="n">
        <v>180.76</v>
      </c>
      <c r="K20" s="64" t="n">
        <v>37.2</v>
      </c>
      <c r="L20" s="64" t="n">
        <v>0</v>
      </c>
      <c r="M20" s="64" t="n">
        <v>13</v>
      </c>
      <c r="N20" s="22">
        <f>SUM(B20:M20)</f>
        <v/>
      </c>
      <c r="O20" s="11">
        <f>SUMIF('XSDN TB'!$R:$R,'SDN P&amp;L'!$A20,'XSDN TB'!C:C)</f>
        <v/>
      </c>
      <c r="P20" s="11">
        <f>SUMIF('XSDN TB'!$R:$R,'SDN P&amp;L'!$A20,'XSDN TB'!D:D)</f>
        <v/>
      </c>
      <c r="Q20" s="11">
        <f>SUMIF('XSDN TB'!$R:$R,'SDN P&amp;L'!$A20,'XSDN TB'!E:E)</f>
        <v/>
      </c>
      <c r="R20" s="11">
        <f>SUMIF('XSDN TB'!$R:$R,'SDN P&amp;L'!$A20,'XSDN TB'!F:F)</f>
        <v/>
      </c>
      <c r="S20" s="11">
        <f>SUMIF('XSDN TB'!$R:$R,'SDN P&amp;L'!$A20,'XSDN TB'!G:G)</f>
        <v/>
      </c>
      <c r="T20" s="11">
        <f>SUMIF('XSDN TB'!$R:$R,'SDN P&amp;L'!$A20,'XSDN TB'!H:H)</f>
        <v/>
      </c>
      <c r="U20" s="11">
        <f>SUMIF('SDN TB'!$R:$R,'SDN P&amp;L'!$A20,'SDN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113.59</v>
      </c>
      <c r="C21" s="64" t="n">
        <v>168.36</v>
      </c>
      <c r="D21" s="64" t="n">
        <v>51.79</v>
      </c>
      <c r="E21" s="64" t="n">
        <v>150.6</v>
      </c>
      <c r="F21" s="64" t="n">
        <v>120.41</v>
      </c>
      <c r="G21" s="64" t="n">
        <v>113.1</v>
      </c>
      <c r="H21" s="64" t="n">
        <v>47.23</v>
      </c>
      <c r="I21" s="64" t="n">
        <v>145.53</v>
      </c>
      <c r="J21" s="64" t="n">
        <v>0</v>
      </c>
      <c r="K21" s="64" t="n">
        <v>110.87</v>
      </c>
      <c r="L21" s="64" t="n">
        <v>175.33</v>
      </c>
      <c r="M21" s="64" t="n">
        <v>89.36</v>
      </c>
      <c r="N21" s="22">
        <f>SUM(B21:M21)</f>
        <v/>
      </c>
      <c r="O21" s="11">
        <f>SUMIF('XSDN TB'!$R:$R,'SDN P&amp;L'!$A21,'XSDN TB'!C:C)</f>
        <v/>
      </c>
      <c r="P21" s="11">
        <f>SUMIF('XSDN TB'!$R:$R,'SDN P&amp;L'!$A21,'XSDN TB'!D:D)</f>
        <v/>
      </c>
      <c r="Q21" s="11">
        <f>SUMIF('XSDN TB'!$R:$R,'SDN P&amp;L'!$A21,'XSDN TB'!E:E)</f>
        <v/>
      </c>
      <c r="R21" s="11">
        <f>SUMIF('XSDN TB'!$R:$R,'SDN P&amp;L'!$A21,'XSDN TB'!F:F)</f>
        <v/>
      </c>
      <c r="S21" s="11">
        <f>SUMIF('XSDN TB'!$R:$R,'SDN P&amp;L'!$A21,'XSDN TB'!G:G)</f>
        <v/>
      </c>
      <c r="T21" s="11">
        <f>SUMIF('XSDN TB'!$R:$R,'SDN P&amp;L'!$A21,'XSDN TB'!H:H)</f>
        <v/>
      </c>
      <c r="U21" s="11">
        <f>SUMIF('SDN TB'!$R:$R,'SDN P&amp;L'!$A21,'SDN TB'!I:I)</f>
        <v/>
      </c>
      <c r="V21" s="51" t="n">
        <v>150</v>
      </c>
      <c r="W21" s="51" t="n">
        <v>150</v>
      </c>
      <c r="X21" s="51" t="n">
        <v>150</v>
      </c>
      <c r="Y21" s="51" t="n">
        <v>150</v>
      </c>
      <c r="Z21" s="51" t="n">
        <v>150</v>
      </c>
      <c r="AA21" s="22">
        <f>SUM(O21:U21)</f>
        <v/>
      </c>
      <c r="AB21" s="22">
        <f>SUM(O21:Z21)</f>
        <v/>
      </c>
      <c r="AC21" s="51" t="n">
        <v>150</v>
      </c>
      <c r="AD21" s="51" t="n">
        <v>150</v>
      </c>
      <c r="AE21" s="51" t="n">
        <v>150</v>
      </c>
      <c r="AF21" s="51" t="n">
        <v>150</v>
      </c>
      <c r="AG21" s="51" t="n">
        <v>150</v>
      </c>
      <c r="AH21" s="51" t="n">
        <v>150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SUMIF('XSDN TB'!$R:$R,'SDN P&amp;L'!$A22,'XSDN TB'!C:C)</f>
        <v/>
      </c>
      <c r="P22" s="11">
        <f>SUMIF('XSDN TB'!$R:$R,'SDN P&amp;L'!$A22,'XSDN TB'!D:D)</f>
        <v/>
      </c>
      <c r="Q22" s="11">
        <f>SUMIF('XSDN TB'!$R:$R,'SDN P&amp;L'!$A22,'XSDN TB'!E:E)</f>
        <v/>
      </c>
      <c r="R22" s="11">
        <f>SUMIF('XSDN TB'!$R:$R,'SDN P&amp;L'!$A22,'XSDN TB'!F:F)</f>
        <v/>
      </c>
      <c r="S22" s="11">
        <f>SUMIF('XSDN TB'!$R:$R,'SDN P&amp;L'!$A22,'XSDN TB'!G:G)</f>
        <v/>
      </c>
      <c r="T22" s="11">
        <f>SUMIF('XSDN TB'!$R:$R,'SDN P&amp;L'!$A22,'XSDN TB'!H:H)</f>
        <v/>
      </c>
      <c r="U22" s="11">
        <f>SUMIF('SDN TB'!$R:$R,'SDN P&amp;L'!$A22,'SDN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51</v>
      </c>
      <c r="L23" s="64" t="n">
        <v>0</v>
      </c>
      <c r="M23" s="64" t="n">
        <v>0</v>
      </c>
      <c r="N23" s="22">
        <f>SUM(B23:M23)</f>
        <v/>
      </c>
      <c r="O23" s="11">
        <f>SUMIF('XSDN TB'!$R:$R,'SDN P&amp;L'!$A23,'XSDN TB'!C:C)</f>
        <v/>
      </c>
      <c r="P23" s="11">
        <f>SUMIF('XSDN TB'!$R:$R,'SDN P&amp;L'!$A23,'XSDN TB'!D:D)</f>
        <v/>
      </c>
      <c r="Q23" s="11">
        <f>SUMIF('XSDN TB'!$R:$R,'SDN P&amp;L'!$A23,'XSDN TB'!E:E)</f>
        <v/>
      </c>
      <c r="R23" s="11">
        <f>SUMIF('XSDN TB'!$R:$R,'SDN P&amp;L'!$A23,'XSDN TB'!F:F)</f>
        <v/>
      </c>
      <c r="S23" s="11">
        <f>SUMIF('XSDN TB'!$R:$R,'SDN P&amp;L'!$A23,'XSDN TB'!G:G)</f>
        <v/>
      </c>
      <c r="T23" s="11">
        <f>SUMIF('XSDN TB'!$R:$R,'SDN P&amp;L'!$A23,'XSDN TB'!H:H)</f>
        <v/>
      </c>
      <c r="U23" s="11">
        <f>SUMIF('SDN TB'!$R:$R,'SDN P&amp;L'!$A23,'SDN TB'!I:I)</f>
        <v/>
      </c>
      <c r="V23" s="51" t="n">
        <v>63</v>
      </c>
      <c r="W23" s="51" t="n">
        <v>63</v>
      </c>
      <c r="X23" s="51" t="n">
        <v>63</v>
      </c>
      <c r="Y23" s="51" t="n">
        <v>63</v>
      </c>
      <c r="Z23" s="51" t="n">
        <v>63</v>
      </c>
      <c r="AA23" s="22">
        <f>SUM(O23:U23)</f>
        <v/>
      </c>
      <c r="AB23" s="22">
        <f>SUM(O23:Z23)</f>
        <v/>
      </c>
      <c r="AC23" s="51" t="n">
        <v>63</v>
      </c>
      <c r="AD23" s="51" t="n">
        <v>63</v>
      </c>
      <c r="AE23" s="51" t="n">
        <v>63</v>
      </c>
      <c r="AF23" s="51" t="n">
        <v>63</v>
      </c>
      <c r="AG23" s="51" t="n">
        <v>63</v>
      </c>
      <c r="AH23" s="51" t="n">
        <v>63</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SUMIF('XSDN TB'!$R:$R,'SDN P&amp;L'!$A24,'XSDN TB'!C:C)</f>
        <v/>
      </c>
      <c r="P24" s="11">
        <f>SUMIF('XSDN TB'!$R:$R,'SDN P&amp;L'!$A24,'XSDN TB'!D:D)</f>
        <v/>
      </c>
      <c r="Q24" s="11">
        <f>SUMIF('XSDN TB'!$R:$R,'SDN P&amp;L'!$A24,'XSDN TB'!E:E)</f>
        <v/>
      </c>
      <c r="R24" s="11">
        <f>SUMIF('XSDN TB'!$R:$R,'SDN P&amp;L'!$A24,'XSDN TB'!F:F)</f>
        <v/>
      </c>
      <c r="S24" s="11">
        <f>SUMIF('XSDN TB'!$R:$R,'SDN P&amp;L'!$A24,'XSDN TB'!G:G)</f>
        <v/>
      </c>
      <c r="T24" s="11">
        <f>SUMIF('XSDN TB'!$R:$R,'SDN P&amp;L'!$A24,'XSDN TB'!H:H)</f>
        <v/>
      </c>
      <c r="U24" s="11">
        <f>SUMIF('SDN TB'!$R:$R,'SDN P&amp;L'!$A24,'SDN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33262.49</v>
      </c>
      <c r="C25" s="65" t="n">
        <v>30865.36</v>
      </c>
      <c r="D25" s="65" t="n">
        <v>27697.74</v>
      </c>
      <c r="E25" s="65" t="n">
        <v>31873.07</v>
      </c>
      <c r="F25" s="65" t="n">
        <v>36902.71000000001</v>
      </c>
      <c r="G25" s="65" t="n">
        <v>30037.63</v>
      </c>
      <c r="H25" s="65" t="n">
        <v>30604.08</v>
      </c>
      <c r="I25" s="65" t="n">
        <v>28328.26</v>
      </c>
      <c r="J25" s="65" t="n">
        <v>26280.16999999999</v>
      </c>
      <c r="K25" s="65" t="n">
        <v>29836.96</v>
      </c>
      <c r="L25" s="65" t="n">
        <v>28754.76000000001</v>
      </c>
      <c r="M25" s="65" t="n">
        <v>32133.9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1567.44</v>
      </c>
      <c r="C27" s="64" t="n">
        <v>1984.79</v>
      </c>
      <c r="D27" s="64" t="n">
        <v>1532.82</v>
      </c>
      <c r="E27" s="64" t="n">
        <v>1541.61</v>
      </c>
      <c r="F27" s="64" t="n">
        <v>1710.34</v>
      </c>
      <c r="G27" s="64" t="n">
        <v>1913.82</v>
      </c>
      <c r="H27" s="64" t="n">
        <v>1900.36</v>
      </c>
      <c r="I27" s="64" t="n">
        <v>1513.73</v>
      </c>
      <c r="J27" s="64" t="n">
        <v>1347.69</v>
      </c>
      <c r="K27" s="64" t="n">
        <v>1248.11</v>
      </c>
      <c r="L27" s="64" t="n">
        <v>1303.32</v>
      </c>
      <c r="M27" s="64" t="n">
        <v>1021.02</v>
      </c>
      <c r="N27" s="22">
        <f>SUM(B27:M27)</f>
        <v/>
      </c>
      <c r="O27" s="11">
        <f>SUMIF('XSDN TB'!$R:$R,'SDN P&amp;L'!$A27,'XSDN TB'!C:C)</f>
        <v/>
      </c>
      <c r="P27" s="11">
        <f>SUMIF('XSDN TB'!$R:$R,'SDN P&amp;L'!$A27,'XSDN TB'!D:D)</f>
        <v/>
      </c>
      <c r="Q27" s="11">
        <f>SUMIF('XSDN TB'!$R:$R,'SDN P&amp;L'!$A27,'XSDN TB'!E:E)</f>
        <v/>
      </c>
      <c r="R27" s="11">
        <f>SUMIF('XSDN TB'!$R:$R,'SDN P&amp;L'!$A27,'XSDN TB'!F:F)</f>
        <v/>
      </c>
      <c r="S27" s="11">
        <f>SUMIF('XSDN TB'!$R:$R,'SDN P&amp;L'!$A27,'XSDN TB'!G:G)</f>
        <v/>
      </c>
      <c r="T27" s="11">
        <f>SUMIF('XSDN TB'!$R:$R,'SDN P&amp;L'!$A27,'XSDN TB'!H:H)</f>
        <v/>
      </c>
      <c r="U27" s="11">
        <f>SUMIF('SDN TB'!$R:$R,'SDN P&amp;L'!$A27,'SDN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222.62</v>
      </c>
      <c r="C28" s="64" t="n">
        <v>59.73999999999999</v>
      </c>
      <c r="D28" s="64" t="n">
        <v>73.67999999999999</v>
      </c>
      <c r="E28" s="64" t="n">
        <v>488.16</v>
      </c>
      <c r="F28" s="64" t="n">
        <v>415.09</v>
      </c>
      <c r="G28" s="64" t="n">
        <v>429.36</v>
      </c>
      <c r="H28" s="64" t="n">
        <v>221.83</v>
      </c>
      <c r="I28" s="64" t="n">
        <v>213.52</v>
      </c>
      <c r="J28" s="64" t="n">
        <v>155</v>
      </c>
      <c r="K28" s="64" t="n">
        <v>76.69</v>
      </c>
      <c r="L28" s="64" t="n">
        <v>104.83</v>
      </c>
      <c r="M28" s="64" t="n">
        <v>51.49</v>
      </c>
      <c r="N28" s="22">
        <f>SUM(B28:M28)</f>
        <v/>
      </c>
      <c r="O28" s="11">
        <f>SUMIF('XSDN TB'!$R:$R,'SDN P&amp;L'!$A28,'XSDN TB'!C:C)</f>
        <v/>
      </c>
      <c r="P28" s="11">
        <f>SUMIF('XSDN TB'!$R:$R,'SDN P&amp;L'!$A28,'XSDN TB'!D:D)</f>
        <v/>
      </c>
      <c r="Q28" s="11">
        <f>SUMIF('XSDN TB'!$R:$R,'SDN P&amp;L'!$A28,'XSDN TB'!E:E)</f>
        <v/>
      </c>
      <c r="R28" s="11">
        <f>SUMIF('XSDN TB'!$R:$R,'SDN P&amp;L'!$A28,'XSDN TB'!F:F)</f>
        <v/>
      </c>
      <c r="S28" s="11">
        <f>SUMIF('XSDN TB'!$R:$R,'SDN P&amp;L'!$A28,'XSDN TB'!G:G)</f>
        <v/>
      </c>
      <c r="T28" s="11">
        <f>SUMIF('XSDN TB'!$R:$R,'SDN P&amp;L'!$A28,'XSDN TB'!H:H)</f>
        <v/>
      </c>
      <c r="U28" s="11">
        <f>SUMIF('SDN TB'!$R:$R,'SDN P&amp;L'!$A28,'SDN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199.22</v>
      </c>
      <c r="C29" s="64" t="n">
        <v>495.7599999999999</v>
      </c>
      <c r="D29" s="64" t="n">
        <v>33.84</v>
      </c>
      <c r="E29" s="64" t="n">
        <v>86.84</v>
      </c>
      <c r="F29" s="64" t="n">
        <v>145.97</v>
      </c>
      <c r="G29" s="64" t="n">
        <v>167.57</v>
      </c>
      <c r="H29" s="64" t="n">
        <v>170.99</v>
      </c>
      <c r="I29" s="64" t="n">
        <v>238.61</v>
      </c>
      <c r="J29" s="64" t="n">
        <v>137.82</v>
      </c>
      <c r="K29" s="64" t="n">
        <v>292.09</v>
      </c>
      <c r="L29" s="64" t="n">
        <v>282.84</v>
      </c>
      <c r="M29" s="64" t="n">
        <v>212.34</v>
      </c>
      <c r="N29" s="22">
        <f>SUM(B29:M29)</f>
        <v/>
      </c>
      <c r="O29" s="11">
        <f>SUMIF('XSDN TB'!$R:$R,'SDN P&amp;L'!$A29,'XSDN TB'!C:C)</f>
        <v/>
      </c>
      <c r="P29" s="11">
        <f>SUMIF('XSDN TB'!$R:$R,'SDN P&amp;L'!$A29,'XSDN TB'!D:D)</f>
        <v/>
      </c>
      <c r="Q29" s="11">
        <f>SUMIF('XSDN TB'!$R:$R,'SDN P&amp;L'!$A29,'XSDN TB'!E:E)</f>
        <v/>
      </c>
      <c r="R29" s="11">
        <f>SUMIF('XSDN TB'!$R:$R,'SDN P&amp;L'!$A29,'XSDN TB'!F:F)</f>
        <v/>
      </c>
      <c r="S29" s="11">
        <f>SUMIF('XSDN TB'!$R:$R,'SDN P&amp;L'!$A29,'XSDN TB'!G:G)</f>
        <v/>
      </c>
      <c r="T29" s="11">
        <f>SUMIF('XSDN TB'!$R:$R,'SDN P&amp;L'!$A29,'XSDN TB'!H:H)</f>
        <v/>
      </c>
      <c r="U29" s="11">
        <f>SUMIF('SDN TB'!$R:$R,'SDN P&amp;L'!$A29,'SDN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3"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SUMIF('XSDN TB'!$R:$R,'SDN P&amp;L'!$A30,'XSDN TB'!C:C)</f>
        <v/>
      </c>
      <c r="P30" s="11">
        <f>SUMIF('XSDN TB'!$R:$R,'SDN P&amp;L'!$A30,'XSDN TB'!D:D)</f>
        <v/>
      </c>
      <c r="Q30" s="11">
        <f>SUMIF('XSDN TB'!$R:$R,'SDN P&amp;L'!$A30,'XSDN TB'!E:E)</f>
        <v/>
      </c>
      <c r="R30" s="11">
        <f>SUMIF('XSDN TB'!$R:$R,'SDN P&amp;L'!$A30,'XSDN TB'!F:F)</f>
        <v/>
      </c>
      <c r="S30" s="11">
        <f>SUMIF('XSDN TB'!$R:$R,'SDN P&amp;L'!$A30,'XSDN TB'!G:G)</f>
        <v/>
      </c>
      <c r="T30" s="11">
        <f>SUMIF('XSDN TB'!$R:$R,'SDN P&amp;L'!$A30,'XSDN TB'!H:H)</f>
        <v/>
      </c>
      <c r="U30" s="11">
        <f>SUMIF('SDN TB'!$R:$R,'SDN P&amp;L'!$A30,'SDN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306.01</v>
      </c>
      <c r="D31" s="64" t="n">
        <v>335.76</v>
      </c>
      <c r="E31" s="64" t="n">
        <v>5.49</v>
      </c>
      <c r="F31" s="64" t="n">
        <v>344.88</v>
      </c>
      <c r="G31" s="64" t="n">
        <v>0</v>
      </c>
      <c r="H31" s="64" t="n">
        <v>159.56</v>
      </c>
      <c r="I31" s="64" t="n">
        <v>34.84999999999999</v>
      </c>
      <c r="J31" s="64" t="n">
        <v>146.99</v>
      </c>
      <c r="K31" s="64" t="n">
        <v>99.87</v>
      </c>
      <c r="L31" s="64" t="n">
        <v>14.99</v>
      </c>
      <c r="M31" s="64" t="n">
        <v>49.87</v>
      </c>
      <c r="N31" s="22">
        <f>SUM(B31:M31)</f>
        <v/>
      </c>
      <c r="O31" s="11">
        <f>SUMIF('XSDN TB'!$R:$R,'SDN P&amp;L'!$A31,'XSDN TB'!C:C)</f>
        <v/>
      </c>
      <c r="P31" s="11">
        <f>SUMIF('XSDN TB'!$R:$R,'SDN P&amp;L'!$A31,'XSDN TB'!D:D)</f>
        <v/>
      </c>
      <c r="Q31" s="11">
        <f>SUMIF('XSDN TB'!$R:$R,'SDN P&amp;L'!$A31,'XSDN TB'!E:E)</f>
        <v/>
      </c>
      <c r="R31" s="11">
        <f>SUMIF('XSDN TB'!$R:$R,'SDN P&amp;L'!$A31,'XSDN TB'!F:F)</f>
        <v/>
      </c>
      <c r="S31" s="11">
        <f>SUMIF('XSDN TB'!$R:$R,'SDN P&amp;L'!$A31,'XSDN TB'!G:G)</f>
        <v/>
      </c>
      <c r="T31" s="11">
        <f>SUMIF('XSDN TB'!$R:$R,'SDN P&amp;L'!$A31,'XSDN TB'!H:H)</f>
        <v/>
      </c>
      <c r="U31" s="11">
        <f>SUMIF('SDN TB'!$R:$R,'SDN P&amp;L'!$A31,'SDN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18.87</v>
      </c>
      <c r="C32" s="64" t="n">
        <v>114.9</v>
      </c>
      <c r="D32" s="64" t="n">
        <v>135.47</v>
      </c>
      <c r="E32" s="64" t="n">
        <v>17.31</v>
      </c>
      <c r="F32" s="64" t="n">
        <v>112.19</v>
      </c>
      <c r="G32" s="64" t="n">
        <v>0</v>
      </c>
      <c r="H32" s="64" t="n">
        <v>13.89</v>
      </c>
      <c r="I32" s="64" t="n">
        <v>233.47</v>
      </c>
      <c r="J32" s="64" t="n">
        <v>59.64</v>
      </c>
      <c r="K32" s="64" t="n">
        <v>170.31</v>
      </c>
      <c r="L32" s="64" t="n">
        <v>206.26</v>
      </c>
      <c r="M32" s="64" t="n">
        <v>171.28</v>
      </c>
      <c r="N32" s="22">
        <f>SUM(B32:M32)</f>
        <v/>
      </c>
      <c r="O32" s="11">
        <f>SUMIF('XSDN TB'!$R:$R,'SDN P&amp;L'!$A32,'XSDN TB'!C:C)</f>
        <v/>
      </c>
      <c r="P32" s="11">
        <f>SUMIF('XSDN TB'!$R:$R,'SDN P&amp;L'!$A32,'XSDN TB'!D:D)</f>
        <v/>
      </c>
      <c r="Q32" s="11">
        <f>SUMIF('XSDN TB'!$R:$R,'SDN P&amp;L'!$A32,'XSDN TB'!E:E)</f>
        <v/>
      </c>
      <c r="R32" s="11">
        <f>SUMIF('XSDN TB'!$R:$R,'SDN P&amp;L'!$A32,'XSDN TB'!F:F)</f>
        <v/>
      </c>
      <c r="S32" s="11">
        <f>SUMIF('XSDN TB'!$R:$R,'SDN P&amp;L'!$A32,'XSDN TB'!G:G)</f>
        <v/>
      </c>
      <c r="T32" s="11">
        <f>SUMIF('XSDN TB'!$R:$R,'SDN P&amp;L'!$A32,'XSDN TB'!H:H)</f>
        <v/>
      </c>
      <c r="U32" s="11">
        <f>SUMIF('SDN TB'!$R:$R,'SDN P&amp;L'!$A32,'SDN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SUMIF('XSDN TB'!$R:$R,'SDN P&amp;L'!$A33,'XSDN TB'!C:C)</f>
        <v/>
      </c>
      <c r="P33" s="11">
        <f>SUMIF('XSDN TB'!$R:$R,'SDN P&amp;L'!$A33,'XSDN TB'!D:D)</f>
        <v/>
      </c>
      <c r="Q33" s="11">
        <f>SUMIF('XSDN TB'!$R:$R,'SDN P&amp;L'!$A33,'XSDN TB'!E:E)</f>
        <v/>
      </c>
      <c r="R33" s="11">
        <f>SUMIF('XSDN TB'!$R:$R,'SDN P&amp;L'!$A33,'XSDN TB'!F:F)</f>
        <v/>
      </c>
      <c r="S33" s="11">
        <f>SUMIF('XSDN TB'!$R:$R,'SDN P&amp;L'!$A33,'XSDN TB'!G:G)</f>
        <v/>
      </c>
      <c r="T33" s="11">
        <f>SUMIF('XSDN TB'!$R:$R,'SDN P&amp;L'!$A33,'XSDN TB'!H:H)</f>
        <v/>
      </c>
      <c r="U33" s="11">
        <f>SUMIF('SDN TB'!$R:$R,'SDN P&amp;L'!$A33,'SDN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2008.15</v>
      </c>
      <c r="C34" s="65" t="n">
        <v>2961.2</v>
      </c>
      <c r="D34" s="65" t="n">
        <v>2111.57</v>
      </c>
      <c r="E34" s="65" t="n">
        <v>2139.41</v>
      </c>
      <c r="F34" s="65" t="n">
        <v>2728.47</v>
      </c>
      <c r="G34" s="65" t="n">
        <v>2510.75</v>
      </c>
      <c r="H34" s="65" t="n">
        <v>2466.63</v>
      </c>
      <c r="I34" s="65" t="n">
        <v>2234.18</v>
      </c>
      <c r="J34" s="65" t="n">
        <v>1847.14</v>
      </c>
      <c r="K34" s="65" t="n">
        <v>1887.07</v>
      </c>
      <c r="L34" s="65" t="n">
        <v>1912.24</v>
      </c>
      <c r="M34" s="65" t="n">
        <v>1506</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SUMIF('XSDN TB'!$R:$R,'SDN P&amp;L'!$A36,'XSDN TB'!C:C)</f>
        <v/>
      </c>
      <c r="P36" s="11">
        <f>SUMIF('XSDN TB'!$R:$R,'SDN P&amp;L'!$A36,'XSDN TB'!D:D)</f>
        <v/>
      </c>
      <c r="Q36" s="11">
        <f>SUMIF('XSDN TB'!$R:$R,'SDN P&amp;L'!$A36,'XSDN TB'!E:E)</f>
        <v/>
      </c>
      <c r="R36" s="11">
        <f>SUMIF('XSDN TB'!$R:$R,'SDN P&amp;L'!$A36,'XSDN TB'!F:F)</f>
        <v/>
      </c>
      <c r="S36" s="11">
        <f>SUMIF('XSDN TB'!$R:$R,'SDN P&amp;L'!$A36,'XSDN TB'!G:G)</f>
        <v/>
      </c>
      <c r="T36" s="11">
        <f>SUMIF('XSDN TB'!$R:$R,'SDN P&amp;L'!$A36,'XSDN TB'!H:H)</f>
        <v/>
      </c>
      <c r="U36" s="11" t="n"/>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1263.58</v>
      </c>
      <c r="C37" s="64" t="n">
        <v>1263.58</v>
      </c>
      <c r="D37" s="64" t="n">
        <v>1300.46</v>
      </c>
      <c r="E37" s="64" t="n">
        <v>1263.58</v>
      </c>
      <c r="F37" s="64" t="n">
        <v>1263.59</v>
      </c>
      <c r="G37" s="64" t="n">
        <v>1263.58</v>
      </c>
      <c r="H37" s="64" t="n">
        <v>1263.58</v>
      </c>
      <c r="I37" s="64" t="n">
        <v>1263.58</v>
      </c>
      <c r="J37" s="64" t="n">
        <v>1263.58</v>
      </c>
      <c r="K37" s="64" t="n">
        <v>1263.58</v>
      </c>
      <c r="L37" s="64" t="n">
        <v>1263.58</v>
      </c>
      <c r="M37" s="64" t="n">
        <v>1263.58</v>
      </c>
      <c r="N37" s="22">
        <f>SUM(B37:M37)</f>
        <v/>
      </c>
      <c r="O37" s="11">
        <f>SUMIF('XSDN TB'!$R:$R,'SDN P&amp;L'!$A37,'XSDN TB'!C:C)</f>
        <v/>
      </c>
      <c r="P37" s="11">
        <f>SUMIF('XSDN TB'!$R:$R,'SDN P&amp;L'!$A37,'XSDN TB'!D:D)</f>
        <v/>
      </c>
      <c r="Q37" s="11">
        <f>SUMIF('XSDN TB'!$R:$R,'SDN P&amp;L'!$A37,'XSDN TB'!E:E)</f>
        <v/>
      </c>
      <c r="R37" s="11">
        <f>SUMIF('XSDN TB'!$R:$R,'SDN P&amp;L'!$A37,'XSDN TB'!F:F)</f>
        <v/>
      </c>
      <c r="S37" s="11">
        <f>SUMIF('XSDN TB'!$R:$R,'SDN P&amp;L'!$A37,'XSDN TB'!G:G)</f>
        <v/>
      </c>
      <c r="T37" s="11">
        <f>SUMIF('XSDN TB'!$R:$R,'SDN P&amp;L'!$A37,'XSDN TB'!H:H)</f>
        <v/>
      </c>
      <c r="U37" s="11">
        <f>SUMIF('SDN TB'!$R:$R,'SDN P&amp;L'!$A37,'SDN TB'!I:I)</f>
        <v/>
      </c>
      <c r="V37" s="51" t="n">
        <v>1503</v>
      </c>
      <c r="W37" s="51" t="n">
        <v>1503</v>
      </c>
      <c r="X37" s="51" t="n">
        <v>1503</v>
      </c>
      <c r="Y37" s="51" t="n">
        <v>1503</v>
      </c>
      <c r="Z37" s="51" t="n">
        <v>1503</v>
      </c>
      <c r="AA37" s="22">
        <f>SUM(O37:U37)</f>
        <v/>
      </c>
      <c r="AB37" s="22">
        <f>SUM(O37:Z37)</f>
        <v/>
      </c>
      <c r="AC37" s="51" t="n">
        <v>1503</v>
      </c>
      <c r="AD37" s="51" t="n">
        <v>1503</v>
      </c>
      <c r="AE37" s="51" t="n">
        <v>1503</v>
      </c>
      <c r="AF37" s="51" t="n">
        <v>1503</v>
      </c>
      <c r="AG37" s="51" t="n">
        <v>1503</v>
      </c>
      <c r="AH37" s="51" t="n">
        <v>1503</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1548.48</v>
      </c>
      <c r="C38" s="64" t="n">
        <v>1795.97</v>
      </c>
      <c r="D38" s="64" t="n">
        <v>1775.8</v>
      </c>
      <c r="E38" s="64" t="n">
        <v>1821.43</v>
      </c>
      <c r="F38" s="64" t="n">
        <v>994.7900000000001</v>
      </c>
      <c r="G38" s="64" t="n">
        <v>965.26</v>
      </c>
      <c r="H38" s="64" t="n">
        <v>867.74</v>
      </c>
      <c r="I38" s="64" t="n">
        <v>930.28</v>
      </c>
      <c r="J38" s="64" t="n">
        <v>882.15</v>
      </c>
      <c r="K38" s="64" t="n">
        <v>955.24</v>
      </c>
      <c r="L38" s="64" t="n">
        <v>1003.91</v>
      </c>
      <c r="M38" s="64" t="n">
        <v>347.26</v>
      </c>
      <c r="N38" s="22">
        <f>SUM(B38:M38)</f>
        <v/>
      </c>
      <c r="O38" s="11">
        <f>SUMIF('XSDN TB'!$R:$R,'SDN P&amp;L'!$A38,'XSDN TB'!C:C)</f>
        <v/>
      </c>
      <c r="P38" s="11">
        <f>SUMIF('XSDN TB'!$R:$R,'SDN P&amp;L'!$A38,'XSDN TB'!D:D)</f>
        <v/>
      </c>
      <c r="Q38" s="11">
        <f>SUMIF('XSDN TB'!$R:$R,'SDN P&amp;L'!$A38,'XSDN TB'!E:E)</f>
        <v/>
      </c>
      <c r="R38" s="11">
        <f>SUMIF('XSDN TB'!$R:$R,'SDN P&amp;L'!$A38,'XSDN TB'!F:F)</f>
        <v/>
      </c>
      <c r="S38" s="11">
        <f>SUMIF('XSDN TB'!$R:$R,'SDN P&amp;L'!$A38,'XSDN TB'!G:G)</f>
        <v/>
      </c>
      <c r="T38" s="11">
        <f>SUMIF('XSDN TB'!$R:$R,'SDN P&amp;L'!$A38,'XSDN TB'!H:H)</f>
        <v/>
      </c>
      <c r="U38" s="11">
        <f>SUMIF('SDN TB'!$R:$R,'SDN P&amp;L'!$A38,'SDN TB'!I:I)</f>
        <v/>
      </c>
      <c r="V38" s="51" t="n">
        <v>840</v>
      </c>
      <c r="W38" s="51" t="n">
        <v>840</v>
      </c>
      <c r="X38" s="51" t="n">
        <v>840</v>
      </c>
      <c r="Y38" s="51" t="n">
        <v>840</v>
      </c>
      <c r="Z38" s="51" t="n">
        <v>840</v>
      </c>
      <c r="AA38" s="22">
        <f>SUM(O38:U38)</f>
        <v/>
      </c>
      <c r="AB38" s="22">
        <f>SUM(O38:Z38)</f>
        <v/>
      </c>
      <c r="AC38" s="51" t="n">
        <v>840</v>
      </c>
      <c r="AD38" s="51" t="n">
        <v>840</v>
      </c>
      <c r="AE38" s="51" t="n">
        <v>840</v>
      </c>
      <c r="AF38" s="51" t="n">
        <v>840</v>
      </c>
      <c r="AG38" s="51" t="n">
        <v>840</v>
      </c>
      <c r="AH38" s="51" t="n">
        <v>840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524.33</v>
      </c>
      <c r="C39" s="64" t="n">
        <v>390.5599999999999</v>
      </c>
      <c r="D39" s="64" t="n">
        <v>512.22</v>
      </c>
      <c r="E39" s="64" t="n">
        <v>57.92</v>
      </c>
      <c r="F39" s="64" t="n">
        <v>489.11</v>
      </c>
      <c r="G39" s="64" t="n">
        <v>201.13</v>
      </c>
      <c r="H39" s="64" t="n">
        <v>134.13</v>
      </c>
      <c r="I39" s="64" t="n">
        <v>373.59</v>
      </c>
      <c r="J39" s="64" t="n">
        <v>106.35</v>
      </c>
      <c r="K39" s="64" t="n">
        <v>161.51</v>
      </c>
      <c r="L39" s="64" t="n">
        <v>300.59</v>
      </c>
      <c r="M39" s="64" t="n">
        <v>430.6</v>
      </c>
      <c r="N39" s="22">
        <f>SUM(B39:M39)</f>
        <v/>
      </c>
      <c r="O39" s="11">
        <f>SUMIF('XSDN TB'!$R:$R,'SDN P&amp;L'!$A39,'XSDN TB'!C:C)</f>
        <v/>
      </c>
      <c r="P39" s="11">
        <f>SUMIF('XSDN TB'!$R:$R,'SDN P&amp;L'!$A39,'XSDN TB'!D:D)</f>
        <v/>
      </c>
      <c r="Q39" s="11">
        <f>SUMIF('XSDN TB'!$R:$R,'SDN P&amp;L'!$A39,'XSDN TB'!E:E)</f>
        <v/>
      </c>
      <c r="R39" s="11">
        <f>SUMIF('XSDN TB'!$R:$R,'SDN P&amp;L'!$A39,'XSDN TB'!F:F)</f>
        <v/>
      </c>
      <c r="S39" s="11">
        <f>SUMIF('XSDN TB'!$R:$R,'SDN P&amp;L'!$A39,'XSDN TB'!G:G)</f>
        <v/>
      </c>
      <c r="T39" s="11">
        <f>SUMIF('XSDN TB'!$R:$R,'SDN P&amp;L'!$A39,'XSDN TB'!H:H)</f>
        <v/>
      </c>
      <c r="U39" s="11">
        <f>SUMIF('SDN TB'!$R:$R,'SDN P&amp;L'!$A39,'SDN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396.5600000000001</v>
      </c>
      <c r="C40" s="64" t="n">
        <v>271</v>
      </c>
      <c r="D40" s="64" t="n">
        <v>270.02</v>
      </c>
      <c r="E40" s="64" t="n">
        <v>362.36</v>
      </c>
      <c r="F40" s="64" t="n">
        <v>392.06</v>
      </c>
      <c r="G40" s="64" t="n">
        <v>280.72</v>
      </c>
      <c r="H40" s="64" t="n">
        <v>264.16</v>
      </c>
      <c r="I40" s="64" t="n">
        <v>300.25</v>
      </c>
      <c r="J40" s="64" t="n">
        <v>193.25</v>
      </c>
      <c r="K40" s="64" t="n">
        <v>369.08</v>
      </c>
      <c r="L40" s="64" t="n">
        <v>339.99</v>
      </c>
      <c r="M40" s="64" t="n">
        <v>119.65</v>
      </c>
      <c r="N40" s="22">
        <f>SUM(B40:M40)</f>
        <v/>
      </c>
      <c r="O40" s="11">
        <f>SUMIF('XSDN TB'!$R:$R,'SDN P&amp;L'!$A40,'XSDN TB'!C:C)</f>
        <v/>
      </c>
      <c r="P40" s="11">
        <f>SUMIF('XSDN TB'!$R:$R,'SDN P&amp;L'!$A40,'XSDN TB'!D:D)</f>
        <v/>
      </c>
      <c r="Q40" s="11">
        <f>SUMIF('XSDN TB'!$R:$R,'SDN P&amp;L'!$A40,'XSDN TB'!E:E)</f>
        <v/>
      </c>
      <c r="R40" s="11">
        <f>SUMIF('XSDN TB'!$R:$R,'SDN P&amp;L'!$A40,'XSDN TB'!F:F)</f>
        <v/>
      </c>
      <c r="S40" s="11">
        <f>SUMIF('XSDN TB'!$R:$R,'SDN P&amp;L'!$A40,'XSDN TB'!G:G)</f>
        <v/>
      </c>
      <c r="T40" s="11">
        <f>SUMIF('XSDN TB'!$R:$R,'SDN P&amp;L'!$A40,'XSDN TB'!H:H)</f>
        <v/>
      </c>
      <c r="U40" s="11">
        <f>SUMIF('SDN TB'!$R:$R,'SDN P&amp;L'!$A40,'SDN TB'!I:I)</f>
        <v/>
      </c>
      <c r="V40" s="51" t="n">
        <v>242</v>
      </c>
      <c r="W40" s="51" t="n">
        <v>242</v>
      </c>
      <c r="X40" s="51" t="n">
        <v>242</v>
      </c>
      <c r="Y40" s="51" t="n">
        <v>242</v>
      </c>
      <c r="Z40" s="51" t="n">
        <v>242</v>
      </c>
      <c r="AA40" s="22">
        <f>SUM(O40:U40)</f>
        <v/>
      </c>
      <c r="AB40" s="22">
        <f>SUM(O40:Z40)</f>
        <v/>
      </c>
      <c r="AC40" s="51" t="n">
        <v>242</v>
      </c>
      <c r="AD40" s="51" t="n">
        <v>242</v>
      </c>
      <c r="AE40" s="51" t="n">
        <v>242</v>
      </c>
      <c r="AF40" s="51" t="n">
        <v>242</v>
      </c>
      <c r="AG40" s="51" t="n">
        <v>242</v>
      </c>
      <c r="AH40" s="51" t="n">
        <v>242</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308.93</v>
      </c>
      <c r="C41" s="64" t="n">
        <v>362.03</v>
      </c>
      <c r="D41" s="64" t="n">
        <v>281.93</v>
      </c>
      <c r="E41" s="64" t="n">
        <v>329.99</v>
      </c>
      <c r="F41" s="64" t="n">
        <v>314.02</v>
      </c>
      <c r="G41" s="64" t="n">
        <v>314.02</v>
      </c>
      <c r="H41" s="64" t="n">
        <v>389.84</v>
      </c>
      <c r="I41" s="64" t="n">
        <v>314.02</v>
      </c>
      <c r="J41" s="64" t="n">
        <v>540.8200000000001</v>
      </c>
      <c r="K41" s="64" t="n">
        <v>341.02</v>
      </c>
      <c r="L41" s="64" t="n">
        <v>314.02</v>
      </c>
      <c r="M41" s="64" t="n">
        <v>361.42</v>
      </c>
      <c r="N41" s="22">
        <f>SUM(B41:M41)</f>
        <v/>
      </c>
      <c r="O41" s="11">
        <f>SUMIF('XSDN TB'!$R:$R,'SDN P&amp;L'!$A41,'XSDN TB'!C:C)</f>
        <v/>
      </c>
      <c r="P41" s="11">
        <f>SUMIF('XSDN TB'!$R:$R,'SDN P&amp;L'!$A41,'XSDN TB'!D:D)</f>
        <v/>
      </c>
      <c r="Q41" s="11">
        <f>SUMIF('XSDN TB'!$R:$R,'SDN P&amp;L'!$A41,'XSDN TB'!E:E)</f>
        <v/>
      </c>
      <c r="R41" s="11">
        <f>SUMIF('XSDN TB'!$R:$R,'SDN P&amp;L'!$A41,'XSDN TB'!F:F)</f>
        <v/>
      </c>
      <c r="S41" s="11">
        <f>SUMIF('XSDN TB'!$R:$R,'SDN P&amp;L'!$A41,'XSDN TB'!G:G)</f>
        <v/>
      </c>
      <c r="T41" s="11">
        <f>SUMIF('XSDN TB'!$R:$R,'SDN P&amp;L'!$A41,'XSDN TB'!H:H)</f>
        <v/>
      </c>
      <c r="U41" s="11">
        <f>SUMIF('SDN TB'!$R:$R,'SDN P&amp;L'!$A41,'SDN TB'!I:I)</f>
        <v/>
      </c>
      <c r="V41" s="51" t="n">
        <v>298</v>
      </c>
      <c r="W41" s="51" t="n">
        <v>298</v>
      </c>
      <c r="X41" s="51" t="n">
        <v>298</v>
      </c>
      <c r="Y41" s="51" t="n">
        <v>298</v>
      </c>
      <c r="Z41" s="51" t="n">
        <v>298</v>
      </c>
      <c r="AA41" s="22">
        <f>SUM(O41:U41)</f>
        <v/>
      </c>
      <c r="AB41" s="22">
        <f>SUM(O41:Z41)</f>
        <v/>
      </c>
      <c r="AC41" s="51" t="n">
        <v>298</v>
      </c>
      <c r="AD41" s="51" t="n">
        <v>298</v>
      </c>
      <c r="AE41" s="51" t="n">
        <v>298</v>
      </c>
      <c r="AF41" s="51" t="n">
        <v>298</v>
      </c>
      <c r="AG41" s="51" t="n">
        <v>298</v>
      </c>
      <c r="AH41" s="51" t="n">
        <v>298</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557.6900000000001</v>
      </c>
      <c r="C42" s="64" t="n">
        <v>106.55</v>
      </c>
      <c r="D42" s="64" t="n">
        <v>240.41</v>
      </c>
      <c r="E42" s="64" t="n">
        <v>125.88</v>
      </c>
      <c r="F42" s="64" t="n">
        <v>167.31</v>
      </c>
      <c r="G42" s="64" t="n">
        <v>183.93</v>
      </c>
      <c r="H42" s="64" t="n">
        <v>95.75999999999999</v>
      </c>
      <c r="I42" s="64" t="n">
        <v>90.22</v>
      </c>
      <c r="J42" s="64" t="n">
        <v>53.93000000000001</v>
      </c>
      <c r="K42" s="64" t="n">
        <v>168.56</v>
      </c>
      <c r="L42" s="64" t="n">
        <v>112.62</v>
      </c>
      <c r="M42" s="64" t="n">
        <v>144.07</v>
      </c>
      <c r="N42" s="22">
        <f>SUM(B42:M42)</f>
        <v/>
      </c>
      <c r="O42" s="11">
        <f>SUMIF('XSDN TB'!$R:$R,'SDN P&amp;L'!$A42,'XSDN TB'!C:C)</f>
        <v/>
      </c>
      <c r="P42" s="11">
        <f>SUMIF('XSDN TB'!$R:$R,'SDN P&amp;L'!$A42,'XSDN TB'!D:D)</f>
        <v/>
      </c>
      <c r="Q42" s="11">
        <f>SUMIF('XSDN TB'!$R:$R,'SDN P&amp;L'!$A42,'XSDN TB'!E:E)</f>
        <v/>
      </c>
      <c r="R42" s="11">
        <f>SUMIF('XSDN TB'!$R:$R,'SDN P&amp;L'!$A42,'XSDN TB'!F:F)</f>
        <v/>
      </c>
      <c r="S42" s="11">
        <f>SUMIF('XSDN TB'!$R:$R,'SDN P&amp;L'!$A42,'XSDN TB'!G:G)</f>
        <v/>
      </c>
      <c r="T42" s="11">
        <f>SUMIF('XSDN TB'!$R:$R,'SDN P&amp;L'!$A42,'XSDN TB'!H:H)</f>
        <v/>
      </c>
      <c r="U42" s="11">
        <f>SUMIF('SDN TB'!$R:$R,'SDN P&amp;L'!$A42,'SDN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SUMIF('XSDN TB'!$R:$R,'SDN P&amp;L'!$A43,'XSDN TB'!C:C)</f>
        <v/>
      </c>
      <c r="P43" s="11">
        <f>SUMIF('XSDN TB'!$R:$R,'SDN P&amp;L'!$A43,'XSDN TB'!D:D)</f>
        <v/>
      </c>
      <c r="Q43" s="11">
        <f>SUMIF('XSDN TB'!$R:$R,'SDN P&amp;L'!$A43,'XSDN TB'!E:E)</f>
        <v/>
      </c>
      <c r="R43" s="11">
        <f>SUMIF('XSDN TB'!$R:$R,'SDN P&amp;L'!$A43,'XSDN TB'!F:F)</f>
        <v/>
      </c>
      <c r="S43" s="11">
        <f>SUMIF('XSDN TB'!$R:$R,'SDN P&amp;L'!$A43,'XSDN TB'!G:G)</f>
        <v/>
      </c>
      <c r="T43" s="11">
        <f>SUMIF('XSDN TB'!$R:$R,'SDN P&amp;L'!$A43,'XSDN TB'!H:H)</f>
        <v/>
      </c>
      <c r="U43" s="11">
        <f>SUMIF('SDN TB'!$R:$R,'SDN P&amp;L'!$A43,'SDN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SUMIF('XSDN TB'!$R:$R,'SDN P&amp;L'!$A44,'XSDN TB'!C:C)</f>
        <v/>
      </c>
      <c r="P44" s="11">
        <f>SUMIF('XSDN TB'!$R:$R,'SDN P&amp;L'!$A44,'XSDN TB'!D:D)</f>
        <v/>
      </c>
      <c r="Q44" s="11">
        <f>SUMIF('XSDN TB'!$R:$R,'SDN P&amp;L'!$A44,'XSDN TB'!E:E)</f>
        <v/>
      </c>
      <c r="R44" s="11">
        <f>SUMIF('XSDN TB'!$R:$R,'SDN P&amp;L'!$A44,'XSDN TB'!F:F)</f>
        <v/>
      </c>
      <c r="S44" s="11">
        <f>SUMIF('XSDN TB'!$R:$R,'SDN P&amp;L'!$A44,'XSDN TB'!G:G)</f>
        <v/>
      </c>
      <c r="T44" s="11">
        <f>SUMIF('XSDN TB'!$R:$R,'SDN P&amp;L'!$A44,'XSDN TB'!H:H)</f>
        <v/>
      </c>
      <c r="U44" s="11">
        <f>SUMIF('SDN TB'!$R:$R,'SDN P&amp;L'!$A44,'SDN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57</v>
      </c>
      <c r="K45" s="64" t="n">
        <v>324.79</v>
      </c>
      <c r="L45" s="64" t="n">
        <v>0</v>
      </c>
      <c r="M45" s="64" t="n">
        <v>0</v>
      </c>
      <c r="N45" s="22">
        <f>SUM(B45:M45)</f>
        <v/>
      </c>
      <c r="O45" s="11">
        <f>SUMIF('XSDN TB'!$R:$R,'SDN P&amp;L'!$A45,'XSDN TB'!C:C)</f>
        <v/>
      </c>
      <c r="P45" s="11">
        <f>SUMIF('XSDN TB'!$R:$R,'SDN P&amp;L'!$A45,'XSDN TB'!D:D)</f>
        <v/>
      </c>
      <c r="Q45" s="11">
        <f>SUMIF('XSDN TB'!$R:$R,'SDN P&amp;L'!$A45,'XSDN TB'!E:E)</f>
        <v/>
      </c>
      <c r="R45" s="11">
        <f>SUMIF('XSDN TB'!$R:$R,'SDN P&amp;L'!$A45,'XSDN TB'!F:F)</f>
        <v/>
      </c>
      <c r="S45" s="11">
        <f>SUMIF('XSDN TB'!$R:$R,'SDN P&amp;L'!$A45,'XSDN TB'!G:G)</f>
        <v/>
      </c>
      <c r="T45" s="11">
        <f>SUMIF('XSDN TB'!$R:$R,'SDN P&amp;L'!$A45,'XSDN TB'!H:H)</f>
        <v/>
      </c>
      <c r="U45" s="11">
        <f>SUMIF('SDN TB'!$R:$R,'SDN P&amp;L'!$A45,'SDN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SUMIF('XSDN TB'!$R:$R,'SDN P&amp;L'!$A46,'XSDN TB'!C:C)</f>
        <v/>
      </c>
      <c r="P46" s="11">
        <f>SUMIF('XSDN TB'!$R:$R,'SDN P&amp;L'!$A46,'XSDN TB'!D:D)</f>
        <v/>
      </c>
      <c r="Q46" s="11">
        <f>SUMIF('XSDN TB'!$R:$R,'SDN P&amp;L'!$A46,'XSDN TB'!E:E)</f>
        <v/>
      </c>
      <c r="R46" s="11">
        <f>SUMIF('XSDN TB'!$R:$R,'SDN P&amp;L'!$A46,'XSDN TB'!F:F)</f>
        <v/>
      </c>
      <c r="S46" s="11">
        <f>SUMIF('XSDN TB'!$R:$R,'SDN P&amp;L'!$A46,'XSDN TB'!G:G)</f>
        <v/>
      </c>
      <c r="T46" s="11">
        <f>SUMIF('XSDN TB'!$R:$R,'SDN P&amp;L'!$A46,'XSDN TB'!H:H)</f>
        <v/>
      </c>
      <c r="U46" s="11">
        <f>SUMIF('SDN TB'!$R:$R,'SDN P&amp;L'!$A46,'SDN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4599.57</v>
      </c>
      <c r="C47" s="65" t="n">
        <v>4189.690000000001</v>
      </c>
      <c r="D47" s="65" t="n">
        <v>4380.84</v>
      </c>
      <c r="E47" s="65" t="n">
        <v>3961.160000000001</v>
      </c>
      <c r="F47" s="65" t="n">
        <v>3620.88</v>
      </c>
      <c r="G47" s="65" t="n">
        <v>3208.64</v>
      </c>
      <c r="H47" s="65" t="n">
        <v>3015.21</v>
      </c>
      <c r="I47" s="65" t="n">
        <v>3271.94</v>
      </c>
      <c r="J47" s="65" t="n">
        <v>3097.08</v>
      </c>
      <c r="K47" s="65" t="n">
        <v>3583.78</v>
      </c>
      <c r="L47" s="65" t="n">
        <v>3334.71</v>
      </c>
      <c r="M47" s="65" t="n">
        <v>2666.58</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39870.21</v>
      </c>
      <c r="C48" s="62" t="n">
        <v>38016.25</v>
      </c>
      <c r="D48" s="62" t="n">
        <v>34190.15</v>
      </c>
      <c r="E48" s="62" t="n">
        <v>37973.64</v>
      </c>
      <c r="F48" s="62" t="n">
        <v>43252.06</v>
      </c>
      <c r="G48" s="62" t="n">
        <v>35757.02</v>
      </c>
      <c r="H48" s="62" t="n">
        <v>36085.92</v>
      </c>
      <c r="I48" s="62" t="n">
        <v>33834.38</v>
      </c>
      <c r="J48" s="62" t="n">
        <v>31224.38999999999</v>
      </c>
      <c r="K48" s="62" t="n">
        <v>35307.81</v>
      </c>
      <c r="L48" s="62" t="n">
        <v>34001.71000000001</v>
      </c>
      <c r="M48" s="62" t="n">
        <v>36306.48</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U25+U34+U47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8862.019999999997</v>
      </c>
      <c r="C50" s="18" t="n">
        <v>20701.91</v>
      </c>
      <c r="D50" s="18" t="n">
        <v>30192.77</v>
      </c>
      <c r="E50" s="18" t="n">
        <v>14901.46</v>
      </c>
      <c r="F50" s="18" t="n">
        <v>689.0699999999924</v>
      </c>
      <c r="G50" s="18" t="n">
        <v>22657.31999999999</v>
      </c>
      <c r="H50" s="18" t="n">
        <v>35785.63</v>
      </c>
      <c r="I50" s="18" t="n">
        <v>7099.220000000008</v>
      </c>
      <c r="J50" s="18" t="n">
        <v>2010.810000000005</v>
      </c>
      <c r="K50" s="18" t="n">
        <v>-3943.790000000008</v>
      </c>
      <c r="L50" s="18" t="n">
        <v>11333.42999999999</v>
      </c>
      <c r="M50" s="18" t="n">
        <v>17465.84</v>
      </c>
      <c r="N50" s="18">
        <f>SUM(B50:M50)</f>
        <v/>
      </c>
      <c r="O50" s="18">
        <f>O11-O48</f>
        <v/>
      </c>
      <c r="P50" s="18">
        <f>P11-P48</f>
        <v/>
      </c>
      <c r="Q50" s="18">
        <f>Q11-Q48</f>
        <v/>
      </c>
      <c r="R50" s="18">
        <f>R11-R48</f>
        <v/>
      </c>
      <c r="S50" s="18">
        <f>S11-S48</f>
        <v/>
      </c>
      <c r="T50" s="18">
        <f>T11-T48</f>
        <v/>
      </c>
      <c r="U50" s="35">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SUMIF('XSDN TB'!$R:$R,'SDN P&amp;L'!$A53,'XSDN TB'!C:C)</f>
        <v/>
      </c>
      <c r="P53" s="11">
        <f>SUMIF('XSDN TB'!$R:$R,'SDN P&amp;L'!$A53,'XSDN TB'!D:D)</f>
        <v/>
      </c>
      <c r="Q53" s="11">
        <f>SUMIF('XSDN TB'!$R:$R,'SDN P&amp;L'!$A53,'XSDN TB'!E:E)</f>
        <v/>
      </c>
      <c r="R53" s="11">
        <f>SUMIF('XSDN TB'!$R:$R,'SDN P&amp;L'!$A53,'XSDN TB'!F:F)</f>
        <v/>
      </c>
      <c r="S53" s="11">
        <f>SUMIF('XSDN TB'!$R:$R,'SDN P&amp;L'!$A53,'XSDN TB'!G:G)</f>
        <v/>
      </c>
      <c r="T53" s="11">
        <f>SUMIF('XSDN TB'!$R:$R,'SDN P&amp;L'!$A53,'XSDN TB'!H:H)</f>
        <v/>
      </c>
      <c r="U53" s="11">
        <f>SUMIF('SDN TB'!$R:$R,'SDN P&amp;L'!$A53,'SDN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SUMIF('XSDN TB'!$R:$R,'SDN P&amp;L'!$A54,'XSDN TB'!C:C)</f>
        <v/>
      </c>
      <c r="P54" s="11">
        <f>SUMIF('XSDN TB'!$R:$R,'SDN P&amp;L'!$A54,'XSDN TB'!D:D)</f>
        <v/>
      </c>
      <c r="Q54" s="11">
        <f>SUMIF('XSDN TB'!$R:$R,'SDN P&amp;L'!$A54,'XSDN TB'!E:E)</f>
        <v/>
      </c>
      <c r="R54" s="11">
        <f>SUMIF('XSDN TB'!$R:$R,'SDN P&amp;L'!$A54,'XSDN TB'!F:F)</f>
        <v/>
      </c>
      <c r="S54" s="11">
        <f>SUMIF('XSDN TB'!$R:$R,'SDN P&amp;L'!$A54,'XSDN TB'!G:G)</f>
        <v/>
      </c>
      <c r="T54" s="11">
        <f>SUMIF('XSDN TB'!$R:$R,'SDN P&amp;L'!$A54,'XSDN TB'!H:H)</f>
        <v/>
      </c>
      <c r="U54" s="11">
        <f>SUMIF('SDN TB'!$R:$R,'SDN P&amp;L'!$A54,'SDN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SUMIF('XSDN TB'!$R:$R,'SDN P&amp;L'!$A55,'XSDN TB'!C:C)</f>
        <v/>
      </c>
      <c r="P55" s="11">
        <f>SUMIF('XSDN TB'!$R:$R,'SDN P&amp;L'!$A55,'XSDN TB'!D:D)</f>
        <v/>
      </c>
      <c r="Q55" s="11">
        <f>SUMIF('XSDN TB'!$R:$R,'SDN P&amp;L'!$A55,'XSDN TB'!E:E)</f>
        <v/>
      </c>
      <c r="R55" s="11">
        <f>SUMIF('XSDN TB'!$R:$R,'SDN P&amp;L'!$A55,'XSDN TB'!F:F)</f>
        <v/>
      </c>
      <c r="S55" s="11">
        <f>SUMIF('XSDN TB'!$R:$R,'SDN P&amp;L'!$A55,'XSDN TB'!G:G)</f>
        <v/>
      </c>
      <c r="T55" s="11">
        <f>SUMIF('XSDN TB'!$R:$R,'SDN P&amp;L'!$A55,'XSDN TB'!H:H)</f>
        <v/>
      </c>
      <c r="U55" s="11">
        <f>SUMIF('SDN TB'!$R:$R,'SDN P&amp;L'!$A55,'SDN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SUMIF('XSDN TB'!$R:$R,'SDN P&amp;L'!$A56,'XSDN TB'!C:C)</f>
        <v/>
      </c>
      <c r="P56" s="11">
        <f>SUMIF('XSDN TB'!$R:$R,'SDN P&amp;L'!$A56,'XSDN TB'!D:D)</f>
        <v/>
      </c>
      <c r="Q56" s="11">
        <f>SUMIF('XSDN TB'!$R:$R,'SDN P&amp;L'!$A56,'XSDN TB'!E:E)</f>
        <v/>
      </c>
      <c r="R56" s="11">
        <f>SUMIF('XSDN TB'!$R:$R,'SDN P&amp;L'!$A56,'XSDN TB'!F:F)</f>
        <v/>
      </c>
      <c r="S56" s="11">
        <f>SUMIF('XSDN TB'!$R:$R,'SDN P&amp;L'!$A56,'XSDN TB'!G:G)</f>
        <v/>
      </c>
      <c r="T56" s="11">
        <f>SUMIF('XSDN TB'!$R:$R,'SDN P&amp;L'!$A56,'XSDN TB'!H:H)</f>
        <v/>
      </c>
      <c r="U56" s="11">
        <f>SUMIF('SDN TB'!$R:$R,'SDN P&amp;L'!$A56,'SDN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348.87</v>
      </c>
      <c r="N57" s="22">
        <f>SUM(B57:M57)</f>
        <v/>
      </c>
      <c r="O57" s="11">
        <f>SUMIF('XSDN TB'!$R:$R,'SDN P&amp;L'!$A57,'XSDN TB'!C:C)</f>
        <v/>
      </c>
      <c r="P57" s="11">
        <f>SUMIF('XSDN TB'!$R:$R,'SDN P&amp;L'!$A57,'XSDN TB'!D:D)</f>
        <v/>
      </c>
      <c r="Q57" s="11">
        <f>SUMIF('XSDN TB'!$R:$R,'SDN P&amp;L'!$A57,'XSDN TB'!E:E)</f>
        <v/>
      </c>
      <c r="R57" s="11">
        <f>SUMIF('XSDN TB'!$R:$R,'SDN P&amp;L'!$A57,'XSDN TB'!F:F)</f>
        <v/>
      </c>
      <c r="S57" s="11">
        <f>SUMIF('XSDN TB'!$R:$R,'SDN P&amp;L'!$A57,'XSDN TB'!G:G)</f>
        <v/>
      </c>
      <c r="T57" s="11">
        <f>SUMIF('XSDN TB'!$R:$R,'SDN P&amp;L'!$A57,'XSDN TB'!H:H)</f>
        <v/>
      </c>
      <c r="U57" s="11">
        <f>SUMIF('SDN TB'!$R:$R,'SDN P&amp;L'!$A57,'SDN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SUMIF('XSDN TB'!$R:$R,'SDN P&amp;L'!$A58,'XSDN TB'!C:C)</f>
        <v/>
      </c>
      <c r="P58" s="11">
        <f>SUMIF('XSDN TB'!$R:$R,'SDN P&amp;L'!$A58,'XSDN TB'!D:D)</f>
        <v/>
      </c>
      <c r="Q58" s="11">
        <f>SUMIF('XSDN TB'!$R:$R,'SDN P&amp;L'!$A58,'XSDN TB'!E:E)</f>
        <v/>
      </c>
      <c r="R58" s="11">
        <f>SUMIF('XSDN TB'!$R:$R,'SDN P&amp;L'!$A58,'XSDN TB'!F:F)</f>
        <v/>
      </c>
      <c r="S58" s="11">
        <f>SUMIF('XSDN TB'!$R:$R,'SDN P&amp;L'!$A58,'XSDN TB'!G:G)</f>
        <v/>
      </c>
      <c r="T58" s="11">
        <f>SUMIF('XSDN TB'!$R:$R,'SDN P&amp;L'!$A58,'XSDN TB'!H:H)</f>
        <v/>
      </c>
      <c r="U58" s="11">
        <f>SUMIF('SDN TB'!$R:$R,'SDN P&amp;L'!$A58,'SDN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201.37</v>
      </c>
      <c r="D59" s="64" t="n">
        <v>201.37</v>
      </c>
      <c r="E59" s="64" t="n">
        <v>201.38</v>
      </c>
      <c r="F59" s="64" t="n">
        <v>201.38</v>
      </c>
      <c r="G59" s="64" t="n">
        <v>201.38</v>
      </c>
      <c r="H59" s="64" t="n">
        <v>201.38</v>
      </c>
      <c r="I59" s="64" t="n">
        <v>201.38</v>
      </c>
      <c r="J59" s="64" t="n">
        <v>201.37</v>
      </c>
      <c r="K59" s="64" t="n">
        <v>214.8</v>
      </c>
      <c r="L59" s="64" t="n">
        <v>214.8</v>
      </c>
      <c r="M59" s="64" t="n">
        <v>214.8</v>
      </c>
      <c r="N59" s="22">
        <f>SUM(B59:M59)</f>
        <v/>
      </c>
      <c r="O59" s="11">
        <f>SUMIF('XSDN TB'!$R:$R,'SDN P&amp;L'!$A59,'XSDN TB'!C:C)</f>
        <v/>
      </c>
      <c r="P59" s="11">
        <f>SUMIF('XSDN TB'!$R:$R,'SDN P&amp;L'!$A59,'XSDN TB'!D:D)</f>
        <v/>
      </c>
      <c r="Q59" s="11">
        <f>SUMIF('XSDN TB'!$R:$R,'SDN P&amp;L'!$A59,'XSDN TB'!E:E)</f>
        <v/>
      </c>
      <c r="R59" s="11">
        <f>SUMIF('XSDN TB'!$R:$R,'SDN P&amp;L'!$A59,'XSDN TB'!F:F)</f>
        <v/>
      </c>
      <c r="S59" s="11">
        <f>SUMIF('XSDN TB'!$R:$R,'SDN P&amp;L'!$A59,'XSDN TB'!G:G)</f>
        <v/>
      </c>
      <c r="T59" s="11">
        <f>SUMIF('XSDN TB'!$R:$R,'SDN P&amp;L'!$A59,'XSDN TB'!H:H)</f>
        <v/>
      </c>
      <c r="U59" s="11">
        <f>SUMIF('SDN TB'!$R:$R,'SDN P&amp;L'!$A59,'SDN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8.58</v>
      </c>
      <c r="C60" s="64" t="n">
        <v>0</v>
      </c>
      <c r="D60" s="64" t="n">
        <v>362.21</v>
      </c>
      <c r="E60" s="64" t="n">
        <v>2.4</v>
      </c>
      <c r="F60" s="64" t="n">
        <v>1.8</v>
      </c>
      <c r="G60" s="64" t="n">
        <v>45</v>
      </c>
      <c r="H60" s="64" t="n">
        <v>20.55</v>
      </c>
      <c r="I60" s="64" t="n">
        <v>1.2</v>
      </c>
      <c r="J60" s="64" t="n">
        <v>2.4</v>
      </c>
      <c r="K60" s="64" t="n">
        <v>68.19999999999999</v>
      </c>
      <c r="L60" s="64" t="n">
        <v>2.4</v>
      </c>
      <c r="M60" s="64" t="n">
        <v>47.40000000000001</v>
      </c>
      <c r="N60" s="22">
        <f>SUM(B60:M60)</f>
        <v/>
      </c>
      <c r="O60" s="11">
        <f>SUMIF('XSDN TB'!$R:$R,'SDN P&amp;L'!$A60,'XSDN TB'!C:C)</f>
        <v/>
      </c>
      <c r="P60" s="11">
        <f>SUMIF('XSDN TB'!$R:$R,'SDN P&amp;L'!$A60,'XSDN TB'!D:D)</f>
        <v/>
      </c>
      <c r="Q60" s="11">
        <f>SUMIF('XSDN TB'!$R:$R,'SDN P&amp;L'!$A60,'XSDN TB'!E:E)</f>
        <v/>
      </c>
      <c r="R60" s="11">
        <f>SUMIF('XSDN TB'!$R:$R,'SDN P&amp;L'!$A60,'XSDN TB'!F:F)</f>
        <v/>
      </c>
      <c r="S60" s="11">
        <f>SUMIF('XSDN TB'!$R:$R,'SDN P&amp;L'!$A60,'XSDN TB'!G:G)</f>
        <v/>
      </c>
      <c r="T60" s="11">
        <f>SUMIF('XSDN TB'!$R:$R,'SDN P&amp;L'!$A60,'XSDN TB'!H:H)</f>
        <v/>
      </c>
      <c r="U60" s="11">
        <f>SUMIF('SDN TB'!$R:$R,'SDN P&amp;L'!$A60,'SDN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43.2</v>
      </c>
      <c r="C61" s="64" t="n">
        <v>48.88</v>
      </c>
      <c r="D61" s="64" t="n">
        <v>27.94</v>
      </c>
      <c r="E61" s="64" t="n">
        <v>5.81</v>
      </c>
      <c r="F61" s="64" t="n">
        <v>27.4</v>
      </c>
      <c r="G61" s="64" t="n">
        <v>0</v>
      </c>
      <c r="H61" s="64" t="n">
        <v>31.57</v>
      </c>
      <c r="I61" s="64" t="n">
        <v>0</v>
      </c>
      <c r="J61" s="64" t="n">
        <v>0</v>
      </c>
      <c r="K61" s="64" t="n">
        <v>18.94</v>
      </c>
      <c r="L61" s="64" t="n">
        <v>11.74</v>
      </c>
      <c r="M61" s="64" t="n">
        <v>20.97</v>
      </c>
      <c r="N61" s="22">
        <f>SUM(B61:M61)</f>
        <v/>
      </c>
      <c r="O61" s="11">
        <f>SUMIF('XSDN TB'!$R:$R,'SDN P&amp;L'!$A61,'XSDN TB'!C:C)</f>
        <v/>
      </c>
      <c r="P61" s="11">
        <f>SUMIF('XSDN TB'!$R:$R,'SDN P&amp;L'!$A61,'XSDN TB'!D:D)</f>
        <v/>
      </c>
      <c r="Q61" s="11">
        <f>SUMIF('XSDN TB'!$R:$R,'SDN P&amp;L'!$A61,'XSDN TB'!E:E)</f>
        <v/>
      </c>
      <c r="R61" s="11">
        <f>SUMIF('XSDN TB'!$R:$R,'SDN P&amp;L'!$A61,'XSDN TB'!F:F)</f>
        <v/>
      </c>
      <c r="S61" s="11">
        <f>SUMIF('XSDN TB'!$R:$R,'SDN P&amp;L'!$A61,'XSDN TB'!G:G)</f>
        <v/>
      </c>
      <c r="T61" s="11">
        <f>SUMIF('XSDN TB'!$R:$R,'SDN P&amp;L'!$A61,'XSDN TB'!H:H)</f>
        <v/>
      </c>
      <c r="U61" s="11">
        <f>SUMIF('SDN TB'!$R:$R,'SDN P&amp;L'!$A61,'SDN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61.95</v>
      </c>
      <c r="D62" s="64" t="n">
        <v>0</v>
      </c>
      <c r="E62" s="64" t="n">
        <v>12.1</v>
      </c>
      <c r="F62" s="64" t="n">
        <v>0</v>
      </c>
      <c r="G62" s="64" t="n">
        <v>0</v>
      </c>
      <c r="H62" s="64" t="n">
        <v>0</v>
      </c>
      <c r="I62" s="64" t="n">
        <v>0</v>
      </c>
      <c r="J62" s="64" t="n">
        <v>0</v>
      </c>
      <c r="K62" s="64" t="n">
        <v>0</v>
      </c>
      <c r="L62" s="64" t="n">
        <v>0</v>
      </c>
      <c r="M62" s="64" t="n">
        <v>21.7</v>
      </c>
      <c r="N62" s="22">
        <f>SUM(B62:M62)</f>
        <v/>
      </c>
      <c r="O62" s="11">
        <f>SUMIF('XSDN TB'!$R:$R,'SDN P&amp;L'!$A62,'XSDN TB'!C:C)</f>
        <v/>
      </c>
      <c r="P62" s="11">
        <f>SUMIF('XSDN TB'!$R:$R,'SDN P&amp;L'!$A62,'XSDN TB'!D:D)</f>
        <v/>
      </c>
      <c r="Q62" s="11">
        <f>SUMIF('XSDN TB'!$R:$R,'SDN P&amp;L'!$A62,'XSDN TB'!E:E)</f>
        <v/>
      </c>
      <c r="R62" s="11">
        <f>SUMIF('XSDN TB'!$R:$R,'SDN P&amp;L'!$A62,'XSDN TB'!F:F)</f>
        <v/>
      </c>
      <c r="S62" s="11">
        <f>SUMIF('XSDN TB'!$R:$R,'SDN P&amp;L'!$A62,'XSDN TB'!G:G)</f>
        <v/>
      </c>
      <c r="T62" s="11">
        <f>SUMIF('XSDN TB'!$R:$R,'SDN P&amp;L'!$A62,'XSDN TB'!H:H)</f>
        <v/>
      </c>
      <c r="U62" s="11">
        <f>SUMIF('SDN TB'!$R:$R,'SDN P&amp;L'!$A62,'SDN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SUMIF('XSDN TB'!$R:$R,'SDN P&amp;L'!$A63,'XSDN TB'!C:C)</f>
        <v/>
      </c>
      <c r="P63" s="11">
        <f>SUMIF('XSDN TB'!$R:$R,'SDN P&amp;L'!$A63,'XSDN TB'!D:D)</f>
        <v/>
      </c>
      <c r="Q63" s="11">
        <f>SUMIF('XSDN TB'!$R:$R,'SDN P&amp;L'!$A63,'XSDN TB'!E:E)</f>
        <v/>
      </c>
      <c r="R63" s="11">
        <f>SUMIF('XSDN TB'!$R:$R,'SDN P&amp;L'!$A63,'XSDN TB'!F:F)</f>
        <v/>
      </c>
      <c r="S63" s="11">
        <f>SUMIF('XSDN TB'!$R:$R,'SDN P&amp;L'!$A63,'XSDN TB'!G:G)</f>
        <v/>
      </c>
      <c r="T63" s="11">
        <f>SUMIF('XSDN TB'!$R:$R,'SDN P&amp;L'!$A63,'XSDN TB'!H:H)</f>
        <v/>
      </c>
      <c r="U63" s="11">
        <f>SUMIF('SDN TB'!$R:$R,'SDN P&amp;L'!$A63,'SDN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SUMIF('XSDN TB'!$R:$R,'SDN P&amp;L'!$A64,'XSDN TB'!C:C)</f>
        <v/>
      </c>
      <c r="P64" s="11">
        <f>SUMIF('XSDN TB'!$R:$R,'SDN P&amp;L'!$A64,'XSDN TB'!D:D)</f>
        <v/>
      </c>
      <c r="Q64" s="11">
        <f>SUMIF('XSDN TB'!$R:$R,'SDN P&amp;L'!$A64,'XSDN TB'!E:E)</f>
        <v/>
      </c>
      <c r="R64" s="11">
        <f>SUMIF('XSDN TB'!$R:$R,'SDN P&amp;L'!$A64,'XSDN TB'!F:F)</f>
        <v/>
      </c>
      <c r="S64" s="11">
        <f>SUMIF('XSDN TB'!$R:$R,'SDN P&amp;L'!$A64,'XSDN TB'!G:G)</f>
        <v/>
      </c>
      <c r="T64" s="11">
        <f>SUMIF('XSDN TB'!$R:$R,'SDN P&amp;L'!$A64,'XSDN TB'!H:H)</f>
        <v/>
      </c>
      <c r="U64" s="11">
        <f>SUMIF('SDN TB'!$R:$R,'SDN P&amp;L'!$A64,'SDN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SUMIF('XSDN TB'!$R:$R,'SDN P&amp;L'!$A65,'XSDN TB'!C:C)</f>
        <v/>
      </c>
      <c r="P65" s="11">
        <f>SUMIF('XSDN TB'!$R:$R,'SDN P&amp;L'!$A65,'XSDN TB'!D:D)</f>
        <v/>
      </c>
      <c r="Q65" s="11">
        <f>SUMIF('XSDN TB'!$R:$R,'SDN P&amp;L'!$A65,'XSDN TB'!E:E)</f>
        <v/>
      </c>
      <c r="R65" s="11">
        <f>SUMIF('XSDN TB'!$R:$R,'SDN P&amp;L'!$A65,'XSDN TB'!F:F)</f>
        <v/>
      </c>
      <c r="S65" s="11">
        <f>SUMIF('XSDN TB'!$R:$R,'SDN P&amp;L'!$A65,'XSDN TB'!G:G)</f>
        <v/>
      </c>
      <c r="T65" s="11">
        <f>SUMIF('XSDN TB'!$R:$R,'SDN P&amp;L'!$A65,'XSDN TB'!H:H)</f>
        <v/>
      </c>
      <c r="U65" s="11">
        <f>SUMIF('SDN TB'!$R:$R,'SDN P&amp;L'!$A65,'SDN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SUMIF('XSDN TB'!$R:$R,'SDN P&amp;L'!$A66,'XSDN TB'!C:C)</f>
        <v/>
      </c>
      <c r="P66" s="11">
        <f>SUMIF('XSDN TB'!$R:$R,'SDN P&amp;L'!$A66,'XSDN TB'!D:D)</f>
        <v/>
      </c>
      <c r="Q66" s="11">
        <f>SUMIF('XSDN TB'!$R:$R,'SDN P&amp;L'!$A66,'XSDN TB'!E:E)</f>
        <v/>
      </c>
      <c r="R66" s="11">
        <f>SUMIF('XSDN TB'!$R:$R,'SDN P&amp;L'!$A66,'XSDN TB'!F:F)</f>
        <v/>
      </c>
      <c r="S66" s="11">
        <f>SUMIF('XSDN TB'!$R:$R,'SDN P&amp;L'!$A66,'XSDN TB'!G:G)</f>
        <v/>
      </c>
      <c r="T66" s="11">
        <f>SUMIF('XSDN TB'!$R:$R,'SDN P&amp;L'!$A66,'XSDN TB'!H:H)</f>
        <v/>
      </c>
      <c r="U66" s="11">
        <f>SUMIF('SDN TB'!$R:$R,'SDN P&amp;L'!$A66,'SDN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SUMIF('XSDN TB'!$R:$R,'SDN P&amp;L'!$A67,'XSDN TB'!C:C)</f>
        <v/>
      </c>
      <c r="P67" s="11">
        <f>SUMIF('XSDN TB'!$R:$R,'SDN P&amp;L'!$A67,'XSDN TB'!D:D)</f>
        <v/>
      </c>
      <c r="Q67" s="11">
        <f>SUMIF('XSDN TB'!$R:$R,'SDN P&amp;L'!$A67,'XSDN TB'!E:E)</f>
        <v/>
      </c>
      <c r="R67" s="11">
        <f>SUMIF('XSDN TB'!$R:$R,'SDN P&amp;L'!$A67,'XSDN TB'!F:F)</f>
        <v/>
      </c>
      <c r="S67" s="11">
        <f>SUMIF('XSDN TB'!$R:$R,'SDN P&amp;L'!$A67,'XSDN TB'!G:G)</f>
        <v/>
      </c>
      <c r="T67" s="11">
        <f>SUMIF('XSDN TB'!$R:$R,'SDN P&amp;L'!$A67,'XSDN TB'!H:H)</f>
        <v/>
      </c>
      <c r="U67" s="11">
        <f>SUMIF('SDN TB'!$R:$R,'SDN P&amp;L'!$A67,'SDN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SUMIF('XSDN TB'!$R:$R,'SDN P&amp;L'!$A68,'XSDN TB'!C:C)</f>
        <v/>
      </c>
      <c r="P68" s="11">
        <f>SUMIF('XSDN TB'!$R:$R,'SDN P&amp;L'!$A68,'XSDN TB'!D:D)</f>
        <v/>
      </c>
      <c r="Q68" s="11">
        <f>SUMIF('XSDN TB'!$R:$R,'SDN P&amp;L'!$A68,'XSDN TB'!E:E)</f>
        <v/>
      </c>
      <c r="R68" s="11">
        <f>SUMIF('XSDN TB'!$R:$R,'SDN P&amp;L'!$A68,'XSDN TB'!F:F)</f>
        <v/>
      </c>
      <c r="S68" s="11">
        <f>SUMIF('XSDN TB'!$R:$R,'SDN P&amp;L'!$A68,'XSDN TB'!G:G)</f>
        <v/>
      </c>
      <c r="T68" s="11">
        <f>SUMIF('XSDN TB'!$R:$R,'SDN P&amp;L'!$A68,'XSDN TB'!H:H)</f>
        <v/>
      </c>
      <c r="U68" s="11">
        <f>SUMIF('SDN TB'!$R:$R,'SDN P&amp;L'!$A68,'SDN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253.16</v>
      </c>
      <c r="C69" s="65" t="n">
        <v>312.2</v>
      </c>
      <c r="D69" s="65" t="n">
        <v>591.52</v>
      </c>
      <c r="E69" s="65" t="n">
        <v>221.69</v>
      </c>
      <c r="F69" s="65" t="n">
        <v>230.58</v>
      </c>
      <c r="G69" s="65" t="n">
        <v>246.38</v>
      </c>
      <c r="H69" s="65" t="n">
        <v>253.5</v>
      </c>
      <c r="I69" s="65" t="n">
        <v>202.58</v>
      </c>
      <c r="J69" s="65" t="n">
        <v>203.77</v>
      </c>
      <c r="K69" s="65" t="n">
        <v>301.94</v>
      </c>
      <c r="L69" s="65" t="n">
        <v>228.94</v>
      </c>
      <c r="M69" s="65" t="n">
        <v>653.7400000000001</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8608.859999999997</v>
      </c>
      <c r="C70" s="18" t="n">
        <v>20389.71</v>
      </c>
      <c r="D70" s="18" t="n">
        <v>29601.25</v>
      </c>
      <c r="E70" s="18" t="n">
        <v>14679.77</v>
      </c>
      <c r="F70" s="18" t="n">
        <v>458.4899999999924</v>
      </c>
      <c r="G70" s="18" t="n">
        <v>22410.93999999999</v>
      </c>
      <c r="H70" s="18" t="n">
        <v>35532.13</v>
      </c>
      <c r="I70" s="18" t="n">
        <v>6896.640000000009</v>
      </c>
      <c r="J70" s="18" t="n">
        <v>1807.040000000005</v>
      </c>
      <c r="K70" s="18" t="n">
        <v>-4245.730000000008</v>
      </c>
      <c r="L70" s="18" t="n">
        <v>11104.48999999999</v>
      </c>
      <c r="M70" s="18" t="n">
        <v>16812.09999999999</v>
      </c>
      <c r="N70" s="18">
        <f>SUM(B70:M70)</f>
        <v/>
      </c>
      <c r="O70" s="18">
        <f>O50-O69</f>
        <v/>
      </c>
      <c r="P70" s="18">
        <f>P50-P69</f>
        <v/>
      </c>
      <c r="Q70" s="18">
        <f>Q50-Q69</f>
        <v/>
      </c>
      <c r="R70" s="18">
        <f>R50-R69</f>
        <v/>
      </c>
      <c r="S70" s="18">
        <f>S50-S69</f>
        <v/>
      </c>
      <c r="T70" s="18">
        <f>T50-T69</f>
        <v/>
      </c>
      <c r="U70" s="35">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6" t="n"/>
      <c r="B72" s="61" t="n"/>
      <c r="C72" s="61" t="n"/>
      <c r="D72" s="61" t="n"/>
      <c r="E72" s="61" t="n"/>
      <c r="F72" s="61" t="n"/>
      <c r="G72" s="61" t="n"/>
      <c r="H72" s="61" t="n"/>
      <c r="I72" s="61" t="n"/>
      <c r="J72" s="61" t="n"/>
      <c r="K72" s="61" t="n"/>
      <c r="L72" s="61" t="n"/>
      <c r="M72" s="61" t="n"/>
      <c r="V72" s="48" t="n"/>
      <c r="W72" s="48" t="n"/>
      <c r="X72" s="48" t="n"/>
      <c r="Y72" s="48" t="n"/>
      <c r="Z72" s="48" t="n"/>
      <c r="AA72" s="4">
        <f>SUM(O72:T72)</f>
        <v/>
      </c>
      <c r="AB72" s="35" t="n"/>
      <c r="AC72" s="48" t="n"/>
      <c r="AD72" s="48" t="n"/>
      <c r="AE72" s="48" t="n"/>
      <c r="AF72" s="48" t="n"/>
      <c r="AG72" s="48" t="n"/>
      <c r="AH72" s="48" t="n"/>
    </row>
    <row r="73">
      <c r="A73" s="4" t="inlineStr">
        <is>
          <t>Memo</t>
        </is>
      </c>
      <c r="AA73" s="4">
        <f>SUM(O73:T73)</f>
        <v/>
      </c>
      <c r="AB73" s="35" t="n"/>
      <c r="AJ73" s="332" t="inlineStr">
        <is>
          <t>Model assumptions 2027:</t>
        </is>
      </c>
    </row>
    <row r="74">
      <c r="A74" s="4" t="inlineStr">
        <is>
          <t>Direct - Sales</t>
        </is>
      </c>
      <c r="B74" s="4" t="n">
        <v>48732.23</v>
      </c>
      <c r="C74" s="4" t="n">
        <v>58718.16</v>
      </c>
      <c r="D74" s="4" t="n">
        <v>64382.92</v>
      </c>
      <c r="E74" s="4" t="n">
        <v>52875.1</v>
      </c>
      <c r="F74" s="4" t="n">
        <v>43941.13</v>
      </c>
      <c r="G74" s="4" t="n">
        <v>58414.34</v>
      </c>
      <c r="H74" s="4" t="n">
        <v>71871.55</v>
      </c>
      <c r="I74" s="4" t="n">
        <v>40933.60000000001</v>
      </c>
      <c r="J74" s="4" t="n">
        <v>33235.2</v>
      </c>
      <c r="K74" s="4" t="n">
        <v>31364.02</v>
      </c>
      <c r="L74" s="4" t="n">
        <v>45335.14</v>
      </c>
      <c r="O74" s="4">
        <f>-SUMIF('XSDN TB'!$T:$T,'SDN P&amp;L'!$A74,'XSDN TB'!C:C)</f>
        <v/>
      </c>
      <c r="P74" s="4">
        <f>-SUMIF('XSDN TB'!$T:$T,'SDN P&amp;L'!$A74,'XSDN TB'!D:D)</f>
        <v/>
      </c>
      <c r="Q74" s="4">
        <f>-SUMIF('XSDN TB'!$T:$T,'SDN P&amp;L'!$A74,'XSDN TB'!E:E)</f>
        <v/>
      </c>
      <c r="R74" s="4">
        <f>-SUMIF('XSDN TB'!$T:$T,'SDN P&amp;L'!$A74,'XSDN TB'!F:F)</f>
        <v/>
      </c>
      <c r="S74" s="4">
        <f>-SUMIF('XSDN TB'!$T:$T,'SDN P&amp;L'!$A74,'XSDN TB'!G:G)</f>
        <v/>
      </c>
      <c r="T74" s="4">
        <f>-SUMIF('XSDN TB'!$T:$T,'SDN P&amp;L'!$A74,'XSDN TB'!H:H)</f>
        <v/>
      </c>
      <c r="U74" s="4">
        <f>-SUMIF('XSDN TB'!$T:$T,'SDN P&amp;L'!$A74,'XSDN TB'!I:I)</f>
        <v/>
      </c>
      <c r="V74" s="4">
        <f>-SUMIF('XSDN TB'!$T:$T,'SDN P&amp;L'!$A74,'XSDN TB'!J:J)</f>
        <v/>
      </c>
      <c r="W74" s="4">
        <f>-SUMIF('XSDN TB'!$T:$T,'SDN P&amp;L'!$A74,'XSDN TB'!K:K)</f>
        <v/>
      </c>
      <c r="X74" s="4">
        <f>-SUMIF('XSDN TB'!$T:$T,'SDN P&amp;L'!$A74,'XSDN TB'!L:L)</f>
        <v/>
      </c>
      <c r="Y74" s="4">
        <f>-SUMIF('XSDN TB'!$T:$T,'SDN P&amp;L'!$A74,'XSDN TB'!M:M)</f>
        <v/>
      </c>
      <c r="Z74" s="4">
        <f>-SUMIF('XSDN TB'!$T:$T,'SDN P&amp;L'!$A74,'XSDN TB'!N:N)</f>
        <v/>
      </c>
      <c r="AA74" s="4">
        <f>SUM(O74:T74)</f>
        <v/>
      </c>
      <c r="AJ74" t="inlineStr">
        <is>
          <t>Salary Uplift</t>
        </is>
      </c>
      <c r="AL74" s="446" t="n">
        <v>0.05</v>
      </c>
      <c r="AM74" s="331">
        <f>1+AL74</f>
        <v/>
      </c>
    </row>
    <row r="75">
      <c r="A75" s="14" t="inlineStr">
        <is>
          <t>Direct - Staff Cost</t>
        </is>
      </c>
      <c r="B75" s="61" t="n">
        <v>-33262.49</v>
      </c>
      <c r="C75" s="61" t="n">
        <v>-30865.36</v>
      </c>
      <c r="D75" s="61" t="n">
        <v>-27697.74</v>
      </c>
      <c r="E75" s="61" t="n">
        <v>-31873.07</v>
      </c>
      <c r="F75" s="61" t="n">
        <v>-36902.71000000001</v>
      </c>
      <c r="G75" s="61" t="n">
        <v>-30037.63</v>
      </c>
      <c r="H75" s="61" t="n">
        <v>-30604.08</v>
      </c>
      <c r="I75" s="61" t="n">
        <v>-28328.26</v>
      </c>
      <c r="J75" s="61" t="n">
        <v>-26280.16999999999</v>
      </c>
      <c r="K75" s="61" t="n">
        <v>-29836.96</v>
      </c>
      <c r="L75" s="61" t="n">
        <v>-28754.76000000001</v>
      </c>
      <c r="M75" s="61" t="n"/>
      <c r="O75" s="4">
        <f>-SUMIF('XSDN TB'!$T:$T,'SDN P&amp;L'!$A75,'XSDN TB'!C:C)</f>
        <v/>
      </c>
      <c r="P75" s="4">
        <f>-SUMIF('XSDN TB'!$T:$T,'SDN P&amp;L'!$A75,'XSDN TB'!D:D)</f>
        <v/>
      </c>
      <c r="Q75" s="4">
        <f>-SUMIF('XSDN TB'!$T:$T,'SDN P&amp;L'!$A75,'XSDN TB'!E:E)</f>
        <v/>
      </c>
      <c r="R75" s="4">
        <f>-SUMIF('XSDN TB'!$T:$T,'SDN P&amp;L'!$A75,'XSDN TB'!F:F)</f>
        <v/>
      </c>
      <c r="S75" s="4">
        <f>-SUMIF('XSDN TB'!$T:$T,'SDN P&amp;L'!$A75,'XSDN TB'!G:G)</f>
        <v/>
      </c>
      <c r="T75" s="4">
        <f>-SUMIF('XSDN TB'!$T:$T,'SDN P&amp;L'!$A75,'XSDN TB'!H:H)</f>
        <v/>
      </c>
      <c r="U75" s="4">
        <f>-SUMIF('XSDN TB'!$T:$T,'SDN P&amp;L'!$A75,'XSDN TB'!I:I)</f>
        <v/>
      </c>
      <c r="V75" s="4">
        <f>-SUMIF('XSDN TB'!$T:$T,'SDN P&amp;L'!$A75,'XSDN TB'!J:J)</f>
        <v/>
      </c>
      <c r="W75" s="4">
        <f>-SUMIF('XSDN TB'!$T:$T,'SDN P&amp;L'!$A75,'XSDN TB'!K:K)</f>
        <v/>
      </c>
      <c r="X75" s="4">
        <f>-SUMIF('XSDN TB'!$T:$T,'SDN P&amp;L'!$A75,'XSDN TB'!L:L)</f>
        <v/>
      </c>
      <c r="Y75" s="4">
        <f>-SUMIF('XSDN TB'!$T:$T,'SDN P&amp;L'!$A75,'XSDN TB'!M:M)</f>
        <v/>
      </c>
      <c r="Z75" s="4">
        <f>-SUMIF('XSDN TB'!$T:$T,'SDN P&amp;L'!$A75,'XSDN TB'!N:N)</f>
        <v/>
      </c>
      <c r="AA75" s="4">
        <f>SUM(O75:T75)</f>
        <v/>
      </c>
      <c r="AJ75" t="inlineStr">
        <is>
          <t>Fee uplift</t>
        </is>
      </c>
      <c r="AL75" s="446" t="n">
        <v>0.07000000000000001</v>
      </c>
      <c r="AM75" s="331">
        <f>AL75+1</f>
        <v/>
      </c>
    </row>
    <row r="76">
      <c r="A76" s="4" t="inlineStr">
        <is>
          <t>Direct - Childcare Cost</t>
        </is>
      </c>
      <c r="B76" s="61" t="n">
        <v>-2008.15</v>
      </c>
      <c r="C76" s="61" t="n">
        <v>-2961.2</v>
      </c>
      <c r="D76" s="61" t="n">
        <v>-2111.57</v>
      </c>
      <c r="E76" s="61" t="n">
        <v>-2139.41</v>
      </c>
      <c r="F76" s="61" t="n">
        <v>-2728.47</v>
      </c>
      <c r="G76" s="61" t="n">
        <v>-2510.75</v>
      </c>
      <c r="H76" s="61" t="n">
        <v>-2466.63</v>
      </c>
      <c r="I76" s="61" t="n">
        <v>-2234.18</v>
      </c>
      <c r="J76" s="61" t="n">
        <v>-1847.14</v>
      </c>
      <c r="K76" s="61" t="n">
        <v>-1887.07</v>
      </c>
      <c r="L76" s="61" t="n">
        <v>-1912.24</v>
      </c>
      <c r="M76" s="61" t="n">
        <v>-1506</v>
      </c>
      <c r="O76" s="4">
        <f>-SUMIF('XSDN TB'!$T:$T,'SDN P&amp;L'!$A76,'XSDN TB'!C:C)</f>
        <v/>
      </c>
      <c r="P76" s="4">
        <f>-SUMIF('XSDN TB'!$T:$T,'SDN P&amp;L'!$A76,'XSDN TB'!D:D)</f>
        <v/>
      </c>
      <c r="Q76" s="4">
        <f>-SUMIF('XSDN TB'!$T:$T,'SDN P&amp;L'!$A76,'XSDN TB'!E:E)</f>
        <v/>
      </c>
      <c r="R76" s="4">
        <f>-SUMIF('XSDN TB'!$T:$T,'SDN P&amp;L'!$A76,'XSDN TB'!F:F)</f>
        <v/>
      </c>
      <c r="S76" s="4">
        <f>-SUMIF('XSDN TB'!$T:$T,'SDN P&amp;L'!$A76,'XSDN TB'!G:G)</f>
        <v/>
      </c>
      <c r="T76" s="4">
        <f>-SUMIF('XSDN TB'!$T:$T,'SDN P&amp;L'!$A76,'XSDN TB'!H:H)</f>
        <v/>
      </c>
      <c r="U76" s="4">
        <f>-SUMIF('XSDN TB'!$T:$T,'SDN P&amp;L'!$A76,'XSDN TB'!I:I)</f>
        <v/>
      </c>
      <c r="V76" s="4">
        <f>-SUMIF('XSDN TB'!$T:$T,'SDN P&amp;L'!$A76,'XSDN TB'!J:J)</f>
        <v/>
      </c>
      <c r="W76" s="4">
        <f>-SUMIF('XSDN TB'!$T:$T,'SDN P&amp;L'!$A76,'XSDN TB'!K:K)</f>
        <v/>
      </c>
      <c r="X76" s="4">
        <f>-SUMIF('XSDN TB'!$T:$T,'SDN P&amp;L'!$A76,'XSDN TB'!L:L)</f>
        <v/>
      </c>
      <c r="Y76" s="4">
        <f>-SUMIF('XSDN TB'!$T:$T,'SDN P&amp;L'!$A76,'XSDN TB'!M:M)</f>
        <v/>
      </c>
      <c r="Z76" s="4">
        <f>-SUMIF('XSDN TB'!$T:$T,'SDN P&amp;L'!$A76,'XSDN TB'!N:N)</f>
        <v/>
      </c>
      <c r="AA76" s="4">
        <f>SUM(O76:T76)</f>
        <v/>
      </c>
      <c r="AJ76" t="inlineStr">
        <is>
          <t>Monthly volume growth</t>
        </is>
      </c>
      <c r="AL76" s="446" t="n">
        <v>0.01</v>
      </c>
      <c r="AM76" s="331">
        <f>AL76+1</f>
        <v/>
      </c>
    </row>
    <row r="77">
      <c r="A77" s="4" t="inlineStr">
        <is>
          <t>Direct - Premises &amp; Admin</t>
        </is>
      </c>
      <c r="B77" s="61" t="n">
        <v>-4599.569999999999</v>
      </c>
      <c r="C77" s="61" t="n">
        <v>-4189.69</v>
      </c>
      <c r="D77" s="61" t="n">
        <v>-4380.840000000001</v>
      </c>
      <c r="E77" s="61" t="n">
        <v>-3961.16</v>
      </c>
      <c r="F77" s="61" t="n">
        <v>-3620.88</v>
      </c>
      <c r="G77" s="61" t="n">
        <v>-3208.64</v>
      </c>
      <c r="H77" s="61" t="n">
        <v>-3015.21</v>
      </c>
      <c r="I77" s="61" t="n">
        <v>-3271.94</v>
      </c>
      <c r="J77" s="61" t="n">
        <v>-3097.08</v>
      </c>
      <c r="K77" s="61" t="n">
        <v>-3583.78</v>
      </c>
      <c r="L77" s="61" t="n">
        <v>-3334.71</v>
      </c>
      <c r="M77" s="61" t="n">
        <v>-2666.58</v>
      </c>
      <c r="O77" s="4">
        <f>-SUMIF('XSDN TB'!$T:$T,'SDN P&amp;L'!$A77,'XSDN TB'!C:C)</f>
        <v/>
      </c>
      <c r="P77" s="4">
        <f>-SUMIF('XSDN TB'!$T:$T,'SDN P&amp;L'!$A77,'XSDN TB'!D:D)</f>
        <v/>
      </c>
      <c r="Q77" s="4">
        <f>-SUMIF('XSDN TB'!$T:$T,'SDN P&amp;L'!$A77,'XSDN TB'!E:E)</f>
        <v/>
      </c>
      <c r="R77" s="4">
        <f>-SUMIF('XSDN TB'!$T:$T,'SDN P&amp;L'!$A77,'XSDN TB'!F:F)</f>
        <v/>
      </c>
      <c r="S77" s="4">
        <f>-SUMIF('XSDN TB'!$T:$T,'SDN P&amp;L'!$A77,'XSDN TB'!G:G)</f>
        <v/>
      </c>
      <c r="T77" s="4">
        <f>-SUMIF('XSDN TB'!$T:$T,'SDN P&amp;L'!$A77,'XSDN TB'!H:H)</f>
        <v/>
      </c>
      <c r="U77" s="4">
        <f>-SUMIF('XSDN TB'!$T:$T,'SDN P&amp;L'!$A77,'XSDN TB'!I:I)</f>
        <v/>
      </c>
      <c r="V77" s="4">
        <f>-SUMIF('XSDN TB'!$T:$T,'SDN P&amp;L'!$A77,'XSDN TB'!J:J)</f>
        <v/>
      </c>
      <c r="W77" s="4">
        <f>-SUMIF('XSDN TB'!$T:$T,'SDN P&amp;L'!$A77,'XSDN TB'!K:K)</f>
        <v/>
      </c>
      <c r="X77" s="4">
        <f>-SUMIF('XSDN TB'!$T:$T,'SDN P&amp;L'!$A77,'XSDN TB'!L:L)</f>
        <v/>
      </c>
      <c r="Y77" s="4">
        <f>-SUMIF('XSDN TB'!$T:$T,'SDN P&amp;L'!$A77,'XSDN TB'!M:M)</f>
        <v/>
      </c>
      <c r="Z77" s="4">
        <f>-SUMIF('XSDN TB'!$T:$T,'SDN P&amp;L'!$A77,'XSDN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O78" s="4">
        <f>-SUMIF('XSDN TB'!$T:$T,'SDN P&amp;L'!$A78,'XSDN TB'!C:C)</f>
        <v/>
      </c>
      <c r="P78" s="4">
        <f>-SUMIF('XSDN TB'!$T:$T,'SDN P&amp;L'!$A78,'XSDN TB'!D:D)</f>
        <v/>
      </c>
      <c r="Q78" s="4">
        <f>-SUMIF('XSDN TB'!$T:$T,'SDN P&amp;L'!$A78,'XSDN TB'!E:E)</f>
        <v/>
      </c>
      <c r="R78" s="4">
        <f>-SUMIF('XSDN TB'!$T:$T,'SDN P&amp;L'!$A78,'XSDN TB'!F:F)</f>
        <v/>
      </c>
      <c r="S78" s="4">
        <f>-SUMIF('XSDN TB'!$T:$T,'SDN P&amp;L'!$A78,'XSDN TB'!G:G)</f>
        <v/>
      </c>
      <c r="T78" s="4">
        <f>-SUMIF('XSDN TB'!$T:$T,'SDN P&amp;L'!$A78,'XSDN TB'!H:H)</f>
        <v/>
      </c>
      <c r="U78" s="4">
        <f>-SUMIF('XSDN TB'!$T:$T,'SDN P&amp;L'!$A78,'XSDN TB'!I:I)</f>
        <v/>
      </c>
      <c r="V78" s="4">
        <f>-SUMIF('XSDN TB'!$T:$T,'SDN P&amp;L'!$A78,'XSDN TB'!J:J)</f>
        <v/>
      </c>
      <c r="W78" s="4">
        <f>-SUMIF('XSDN TB'!$T:$T,'SDN P&amp;L'!$A78,'XSDN TB'!K:K)</f>
        <v/>
      </c>
      <c r="X78" s="4">
        <f>-SUMIF('XSDN TB'!$T:$T,'SDN P&amp;L'!$A78,'XSDN TB'!L:L)</f>
        <v/>
      </c>
      <c r="Y78" s="4">
        <f>-SUMIF('XSDN TB'!$T:$T,'SDN P&amp;L'!$A78,'XSDN TB'!M:M)</f>
        <v/>
      </c>
      <c r="Z78" s="4">
        <f>-SUMIF('XSDN TB'!$T:$T,'SDN P&amp;L'!$A78,'XSDN TB'!N:N)</f>
        <v/>
      </c>
      <c r="AA78" s="4">
        <f>SUM(O78:T78)</f>
        <v/>
      </c>
      <c r="AJ78" t="inlineStr">
        <is>
          <t>Inflation</t>
        </is>
      </c>
      <c r="AL78" s="446" t="n">
        <v>0.06</v>
      </c>
      <c r="AM78" s="331">
        <f>AL78+1</f>
        <v/>
      </c>
    </row>
    <row r="79">
      <c r="A79" s="4" t="inlineStr">
        <is>
          <t>In-Direct - Overheads</t>
        </is>
      </c>
      <c r="B79" s="61" t="n">
        <v>-253.16</v>
      </c>
      <c r="C79" s="61" t="n">
        <v>-312.2</v>
      </c>
      <c r="D79" s="61" t="n">
        <v>-591.52</v>
      </c>
      <c r="E79" s="61" t="n">
        <v>-221.69</v>
      </c>
      <c r="F79" s="61" t="n">
        <v>-230.58</v>
      </c>
      <c r="G79" s="61" t="n">
        <v>-246.38</v>
      </c>
      <c r="H79" s="61" t="n">
        <v>-253.5</v>
      </c>
      <c r="I79" s="61" t="n">
        <v>-202.58</v>
      </c>
      <c r="J79" s="61" t="n">
        <v>-203.77</v>
      </c>
      <c r="K79" s="61" t="n">
        <v>-301.94</v>
      </c>
      <c r="L79" s="61" t="n">
        <v>-228.94</v>
      </c>
      <c r="M79" s="61" t="n">
        <v>-653.7400000000001</v>
      </c>
      <c r="O79" s="4">
        <f>-SUMIF('XSDN TB'!$T:$T,'SDN P&amp;L'!$A79,'XSDN TB'!C:C)</f>
        <v/>
      </c>
      <c r="P79" s="4">
        <f>-SUMIF('XSDN TB'!$T:$T,'SDN P&amp;L'!$A79,'XSDN TB'!D:D)</f>
        <v/>
      </c>
      <c r="Q79" s="4">
        <f>-SUMIF('XSDN TB'!$T:$T,'SDN P&amp;L'!$A79,'XSDN TB'!E:E)</f>
        <v/>
      </c>
      <c r="R79" s="4">
        <f>-SUMIF('XSDN TB'!$T:$T,'SDN P&amp;L'!$A79,'XSDN TB'!F:F)</f>
        <v/>
      </c>
      <c r="S79" s="4">
        <f>-SUMIF('XSDN TB'!$T:$T,'SDN P&amp;L'!$A79,'XSDN TB'!G:G)</f>
        <v/>
      </c>
      <c r="T79" s="4">
        <f>-SUMIF('XSDN TB'!$T:$T,'SDN P&amp;L'!$A79,'XSDN TB'!H:H)</f>
        <v/>
      </c>
      <c r="U79" s="4">
        <f>-SUMIF('XSDN TB'!$T:$T,'SDN P&amp;L'!$A79,'XSDN TB'!I:I)</f>
        <v/>
      </c>
      <c r="V79" s="4">
        <f>-SUMIF('XSDN TB'!$T:$T,'SDN P&amp;L'!$A79,'XSDN TB'!J:J)</f>
        <v/>
      </c>
      <c r="W79" s="4">
        <f>-SUMIF('XSDN TB'!$T:$T,'SDN P&amp;L'!$A79,'XSDN TB'!K:K)</f>
        <v/>
      </c>
      <c r="X79" s="4">
        <f>-SUMIF('XSDN TB'!$T:$T,'SDN P&amp;L'!$A79,'XSDN TB'!L:L)</f>
        <v/>
      </c>
      <c r="Y79" s="4">
        <f>-SUMIF('XSDN TB'!$T:$T,'SDN P&amp;L'!$A79,'XSDN TB'!M:M)</f>
        <v/>
      </c>
      <c r="Z79" s="4">
        <f>-SUMIF('XSDN TB'!$T:$T,'SDN P&amp;L'!$A79,'XSDN TB'!N:N)</f>
        <v/>
      </c>
      <c r="AA79" s="4">
        <f>SUM(O79:T79)</f>
        <v/>
      </c>
    </row>
    <row r="80" ht="15.75" customHeight="1" s="393" thickBot="1">
      <c r="B80" s="67" t="n">
        <v>8608.860000000001</v>
      </c>
      <c r="C80" s="67" t="n">
        <v>20389.71000000001</v>
      </c>
      <c r="D80" s="67" t="n">
        <v>29601.24999999999</v>
      </c>
      <c r="E80" s="67" t="n">
        <v>14679.77</v>
      </c>
      <c r="F80" s="67" t="n">
        <v>458.4899999999906</v>
      </c>
      <c r="G80" s="67" t="n">
        <v>22410.94</v>
      </c>
      <c r="H80" s="67" t="n">
        <v>35532.13</v>
      </c>
      <c r="I80" s="67" t="n">
        <v>6896.640000000007</v>
      </c>
      <c r="J80" s="67" t="n">
        <v>1807.040000000002</v>
      </c>
      <c r="K80" s="67" t="n">
        <v>-4245.730000000005</v>
      </c>
      <c r="L80" s="67" t="n">
        <v>11104.48999999999</v>
      </c>
      <c r="M80" s="67" t="n">
        <v>-4826.32</v>
      </c>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4">
        <f>SUM(O80:T80)</f>
        <v/>
      </c>
      <c r="AC80" s="10" t="n"/>
      <c r="AD80" s="10" t="n"/>
      <c r="AE80" s="10" t="n"/>
      <c r="AF80" s="10" t="n"/>
      <c r="AG80" s="10" t="n"/>
      <c r="AH80" s="10" t="n"/>
    </row>
    <row r="81" ht="15.75" customHeight="1" s="393" thickTop="1">
      <c r="B81" s="61" t="n">
        <v>0</v>
      </c>
      <c r="C81" s="61" t="n">
        <v>0</v>
      </c>
      <c r="D81" s="61" t="n">
        <v>0</v>
      </c>
      <c r="E81" s="61" t="n">
        <v>0</v>
      </c>
      <c r="F81" s="61" t="n">
        <v>1.818989403545856e-12</v>
      </c>
      <c r="G81" s="61" t="n">
        <v>0</v>
      </c>
      <c r="H81" s="61" t="n">
        <v>0</v>
      </c>
      <c r="I81" s="61" t="n">
        <v>0</v>
      </c>
      <c r="J81" s="61" t="n">
        <v>2.728484105318785e-12</v>
      </c>
      <c r="K81" s="61" t="n">
        <v>0</v>
      </c>
      <c r="L81" s="61" t="n">
        <v>0</v>
      </c>
      <c r="M81" s="61" t="n">
        <v>21638.41999999999</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0</v>
      </c>
      <c r="E83" s="61" t="n">
        <v>0</v>
      </c>
      <c r="F83" s="61" t="n">
        <v>-2.216893335571513e-12</v>
      </c>
      <c r="G83" s="61" t="n">
        <v>0</v>
      </c>
      <c r="H83" s="61" t="n">
        <v>0</v>
      </c>
      <c r="I83" s="61" t="n">
        <v>0</v>
      </c>
      <c r="J83" s="61" t="n">
        <v>3.637978807091713e-12</v>
      </c>
      <c r="K83" s="61" t="n">
        <v>0</v>
      </c>
      <c r="L83" s="61" t="n">
        <v>0</v>
      </c>
      <c r="M83" s="61" t="n">
        <v>-21638.42</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-8608.859999999995</v>
      </c>
      <c r="C84" s="61" t="n">
        <v>-20389.71</v>
      </c>
      <c r="D84" s="61" t="n">
        <v>-29601.25</v>
      </c>
      <c r="E84" s="61" t="n">
        <v>-14679.76999999999</v>
      </c>
      <c r="F84" s="61" t="n">
        <v>-458.4899999999928</v>
      </c>
      <c r="G84" s="61" t="n">
        <v>-22410.94</v>
      </c>
      <c r="H84" s="61" t="n">
        <v>-35532.13</v>
      </c>
      <c r="I84" s="61" t="n">
        <v>-6896.640000000008</v>
      </c>
      <c r="J84" s="61" t="n">
        <v>-1807.039999999999</v>
      </c>
      <c r="K84" s="61" t="n">
        <v>4245.730000000003</v>
      </c>
      <c r="L84" s="61" t="n">
        <v>-11104.48999999999</v>
      </c>
      <c r="M84" s="61" t="n">
        <v>-16812.1</v>
      </c>
      <c r="O84" s="4">
        <f>SUM('XSDN TB'!C2:C42)</f>
        <v/>
      </c>
      <c r="P84" s="4">
        <f>SUM('XSDN TB'!D2:D42)</f>
        <v/>
      </c>
      <c r="Q84" s="4">
        <f>SUM('XSDN TB'!E2:E42)</f>
        <v/>
      </c>
      <c r="R84" s="4">
        <f>SUM('XSDN TB'!F2:F42)</f>
        <v/>
      </c>
      <c r="S84" s="4">
        <f>SUM('XSDN TB'!G2:G42)</f>
        <v/>
      </c>
      <c r="T84" s="4">
        <f>SUM('XSDN TB'!H2:H42)</f>
        <v/>
      </c>
      <c r="U84" s="4">
        <f>SUM('XSDN TB'!I2:I42)</f>
        <v/>
      </c>
      <c r="V84" s="4">
        <f>SUM('XSDN TB'!J2:J42)</f>
        <v/>
      </c>
      <c r="W84" s="4">
        <f>SUM('XSDN TB'!K2:K42)</f>
        <v/>
      </c>
      <c r="X84" s="4">
        <f>SUM('XSDN TB'!L2:L42)</f>
        <v/>
      </c>
      <c r="Y84" s="4">
        <f>SUM('XSDN TB'!M2:M42)</f>
        <v/>
      </c>
      <c r="Z84" s="4">
        <f>SUM('XSDN TB'!N2:N42)</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2.xml><?xml version="1.0" encoding="utf-8"?>
<worksheet xmlns="http://schemas.openxmlformats.org/spreadsheetml/2006/main">
  <sheetPr>
    <tabColor rgb="FF00B050"/>
    <outlinePr summaryBelow="1" summaryRight="1"/>
    <pageSetUpPr/>
  </sheetPr>
  <dimension ref="A1:AP94"/>
  <sheetViews>
    <sheetView topLeftCell="Q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9.28515625" bestFit="1" customWidth="1" style="4" min="27" max="27"/>
    <col width="10.85546875" bestFit="1" customWidth="1" style="4" min="28" max="28"/>
    <col width="13.28515625" bestFit="1" customWidth="1" style="4" min="29" max="34"/>
    <col width="7.28515625" bestFit="1" customWidth="1" style="82" min="35" max="35"/>
    <col width="9.42578125" bestFit="1" customWidth="1" style="4" min="36" max="37"/>
    <col width="10.85546875" bestFit="1" customWidth="1" style="4" min="38" max="39"/>
    <col width="5.7109375" customWidth="1" style="4" min="40" max="40"/>
    <col width="9.42578125" bestFit="1" customWidth="1" style="4" min="41" max="41"/>
    <col width="9.85546875" bestFit="1" customWidth="1" style="4" min="42" max="42"/>
    <col width="9.140625" customWidth="1" style="4" min="43" max="43"/>
    <col width="9.140625" customWidth="1" style="4" min="44" max="16384"/>
  </cols>
  <sheetData>
    <row r="1" ht="18.75" customHeight="1" s="393">
      <c r="A1" s="30" t="inlineStr">
        <is>
          <t>Saltway</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37257.07</v>
      </c>
      <c r="C8" s="64" t="n">
        <v>33298.19</v>
      </c>
      <c r="D8" s="64" t="n">
        <v>43477.73</v>
      </c>
      <c r="E8" s="64" t="n">
        <v>53897.15</v>
      </c>
      <c r="F8" s="64" t="n">
        <v>40493.17</v>
      </c>
      <c r="G8" s="64" t="n">
        <v>40450.55</v>
      </c>
      <c r="H8" s="64" t="n">
        <v>59564.03999999999</v>
      </c>
      <c r="I8" s="64" t="n">
        <v>50501.36</v>
      </c>
      <c r="J8" s="64" t="n">
        <v>44919.97</v>
      </c>
      <c r="K8" s="64" t="n">
        <v>44608.71</v>
      </c>
      <c r="L8" s="64" t="n">
        <v>39750.3</v>
      </c>
      <c r="M8" s="64" t="n">
        <v>59286.95</v>
      </c>
      <c r="N8" s="22">
        <f>SUM(B8:M8)</f>
        <v/>
      </c>
      <c r="O8" s="11">
        <f>-SUMIF('XSALT TB'!$R:$R,'SALT P&amp;L'!$A8,'XSALT TB'!C:C)</f>
        <v/>
      </c>
      <c r="P8" s="11">
        <f>-SUMIF('XSALT TB'!$R:$R,'SALT P&amp;L'!$A8,'XSALT TB'!D:D)</f>
        <v/>
      </c>
      <c r="Q8" s="11">
        <f>-SUMIF('XSALT TB'!$R:$R,'SALT P&amp;L'!$A8,'XSALT TB'!E:E)</f>
        <v/>
      </c>
      <c r="R8" s="11">
        <f>-SUMIF('XSALT TB'!$R:$R,'SALT P&amp;L'!$A8,'XSALT TB'!F:F)</f>
        <v/>
      </c>
      <c r="S8" s="11">
        <f>-SUMIF('XSALT TB'!$R:$R,'SALT P&amp;L'!$A8,'XSALT TB'!G:G)</f>
        <v/>
      </c>
      <c r="T8" s="11">
        <f>-SUMIF('XSALT TB'!$R:$R,'SALT P&amp;L'!$A8,'XSALT TB'!H:H)</f>
        <v/>
      </c>
      <c r="U8" s="11">
        <f>-SUMIF('SALT TB'!$R:$R,'SALT P&amp;L'!$A8,'SALT TB'!I:I)</f>
        <v/>
      </c>
      <c r="V8" s="51" t="n">
        <v>62099</v>
      </c>
      <c r="W8" s="51" t="n">
        <v>44227</v>
      </c>
      <c r="X8" s="51" t="n">
        <v>40783</v>
      </c>
      <c r="Y8" s="51" t="n">
        <v>44536</v>
      </c>
      <c r="Z8" s="51" t="n">
        <v>67750</v>
      </c>
      <c r="AA8" s="22">
        <f>SUM(O8:U8)</f>
        <v/>
      </c>
      <c r="AB8" s="22">
        <f>SUM(O8:Z8)</f>
        <v/>
      </c>
      <c r="AC8" s="51" t="n">
        <v>96606.42999999999</v>
      </c>
      <c r="AD8" s="51" t="n">
        <v>91623.52</v>
      </c>
      <c r="AE8" s="51" t="n">
        <v>110145.66</v>
      </c>
      <c r="AF8" s="51" t="n">
        <v>82870.42</v>
      </c>
      <c r="AG8" s="51" t="n">
        <v>74081.52</v>
      </c>
      <c r="AH8" s="51" t="n">
        <v>83711.62</v>
      </c>
      <c r="AJ8" s="22">
        <f>SUM(E8:Q8)-$N8</f>
        <v/>
      </c>
      <c r="AK8" s="22">
        <f>SUM(H8:T8)-$N8</f>
        <v/>
      </c>
      <c r="AL8" s="22">
        <f>SUM(K8:W8)-$N8</f>
        <v/>
      </c>
      <c r="AM8" s="53">
        <f>SUM(N8:Z8)-$N8</f>
        <v/>
      </c>
      <c r="AN8" s="56" t="n"/>
      <c r="AO8" s="22">
        <f>SUM(AC8:AE8)+SUM(R8:Z8)</f>
        <v/>
      </c>
      <c r="AP8" s="22">
        <f>SUM(AC8:AH8)+SUM(U8:Z8)</f>
        <v/>
      </c>
    </row>
    <row r="9">
      <c r="A9" s="14" t="inlineStr">
        <is>
          <t>EEEF Embeded</t>
        </is>
      </c>
      <c r="B9" s="64" t="n">
        <v>15786.38</v>
      </c>
      <c r="C9" s="64" t="n">
        <v>31418.47</v>
      </c>
      <c r="D9" s="64" t="n">
        <v>31418.47</v>
      </c>
      <c r="E9" s="64" t="n">
        <v>11706.01</v>
      </c>
      <c r="F9" s="64" t="n">
        <v>11706.01</v>
      </c>
      <c r="G9" s="64" t="n">
        <v>25742.42</v>
      </c>
      <c r="H9" s="64" t="n">
        <v>26902.67</v>
      </c>
      <c r="I9" s="64" t="n">
        <v>0</v>
      </c>
      <c r="J9" s="64" t="n">
        <v>17420.26</v>
      </c>
      <c r="K9" s="64" t="n">
        <v>17420.26</v>
      </c>
      <c r="L9" s="64" t="n">
        <v>37807.82</v>
      </c>
      <c r="M9" s="64" t="n">
        <v>39399.03</v>
      </c>
      <c r="N9" s="22">
        <f>SUM(B9:M9)</f>
        <v/>
      </c>
      <c r="O9" s="11">
        <f>-SUMIF('XSALT TB'!$R:$R,'SALT P&amp;L'!$A9,'XSALT TB'!C:C)</f>
        <v/>
      </c>
      <c r="P9" s="11">
        <f>-SUMIF('XSALT TB'!$R:$R,'SALT P&amp;L'!$A9,'XSALT TB'!D:D)</f>
        <v/>
      </c>
      <c r="Q9" s="11">
        <f>-SUMIF('XSALT TB'!$R:$R,'SALT P&amp;L'!$A9,'XSALT TB'!E:E)</f>
        <v/>
      </c>
      <c r="R9" s="11">
        <f>-SUMIF('XSALT TB'!$R:$R,'SALT P&amp;L'!$A9,'XSALT TB'!F:F)</f>
        <v/>
      </c>
      <c r="S9" s="11">
        <f>-SUMIF('XSALT TB'!$R:$R,'SALT P&amp;L'!$A9,'XSALT TB'!G:G)</f>
        <v/>
      </c>
      <c r="T9" s="11">
        <f>-SUMIF('XSALT TB'!$R:$R,'SALT P&amp;L'!$A9,'XSALT TB'!H:H)</f>
        <v/>
      </c>
      <c r="U9" s="11">
        <f>-SUMIF('SALT TB'!$R:$R,'SALT P&amp;L'!$A9,'SALT TB'!I:I)</f>
        <v/>
      </c>
      <c r="V9" s="51" t="n">
        <v>0</v>
      </c>
      <c r="W9" s="51" t="n">
        <v>35410</v>
      </c>
      <c r="X9" s="51" t="n">
        <v>42553</v>
      </c>
      <c r="Y9" s="51" t="n">
        <v>42177</v>
      </c>
      <c r="Z9" s="51" t="n">
        <v>19507</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63</v>
      </c>
      <c r="C10" s="64" t="n">
        <v>0</v>
      </c>
      <c r="D10" s="64" t="n">
        <v>45</v>
      </c>
      <c r="E10" s="64" t="n">
        <v>424.2</v>
      </c>
      <c r="F10" s="64" t="n">
        <v>0</v>
      </c>
      <c r="G10" s="64" t="n">
        <v>-334.2</v>
      </c>
      <c r="H10" s="64" t="n">
        <v>0</v>
      </c>
      <c r="I10" s="64" t="n">
        <v>3954.91</v>
      </c>
      <c r="J10" s="64" t="n">
        <v>0</v>
      </c>
      <c r="K10" s="64" t="n">
        <v>15</v>
      </c>
      <c r="L10" s="64" t="n">
        <v>0</v>
      </c>
      <c r="M10" s="64" t="n">
        <v>4184.13</v>
      </c>
      <c r="N10" s="22">
        <f>SUM(B10:M10)</f>
        <v/>
      </c>
      <c r="O10" s="11">
        <f>-SUMIF('XSALT TB'!$R:$R,'SALT P&amp;L'!$A10,'XSALT TB'!C:C)</f>
        <v/>
      </c>
      <c r="P10" s="11">
        <f>-SUMIF('XSALT TB'!$R:$R,'SALT P&amp;L'!$A10,'XSALT TB'!D:D)</f>
        <v/>
      </c>
      <c r="Q10" s="11">
        <f>-SUMIF('XSALT TB'!$R:$R,'SALT P&amp;L'!$A10,'XSALT TB'!E:E)</f>
        <v/>
      </c>
      <c r="R10" s="11">
        <f>-SUMIF('XSALT TB'!$R:$R,'SALT P&amp;L'!$A10,'XSALT TB'!F:F)</f>
        <v/>
      </c>
      <c r="S10" s="11">
        <f>-SUMIF('XSALT TB'!$R:$R,'SALT P&amp;L'!$A10,'XSALT TB'!G:G)</f>
        <v/>
      </c>
      <c r="T10" s="11">
        <f>-SUMIF('XSALT TB'!$R:$R,'SALT P&amp;L'!$A10,'XSALT TB'!H:H)</f>
        <v/>
      </c>
      <c r="U10" s="11">
        <f>-SUMIF('SALT TB'!$R:$R,'SALT P&amp;L'!$A10,'SALT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53106.45</v>
      </c>
      <c r="C11" s="65" t="n">
        <v>64716.66</v>
      </c>
      <c r="D11" s="65" t="n">
        <v>74941.20000000001</v>
      </c>
      <c r="E11" s="65" t="n">
        <v>66027.36</v>
      </c>
      <c r="F11" s="65" t="n">
        <v>52199.18</v>
      </c>
      <c r="G11" s="65" t="n">
        <v>65858.77</v>
      </c>
      <c r="H11" s="65" t="n">
        <v>86466.70999999999</v>
      </c>
      <c r="I11" s="65" t="n">
        <v>54456.27</v>
      </c>
      <c r="J11" s="65" t="n">
        <v>62340.23</v>
      </c>
      <c r="K11" s="65" t="n">
        <v>62043.97</v>
      </c>
      <c r="L11" s="65" t="n">
        <v>77558.12</v>
      </c>
      <c r="M11" s="65" t="n">
        <v>102870.11</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SUM(O11:U11)</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SUM(O12:U12)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14">
        <f>SUM(U16:U18)/U11</f>
        <v/>
      </c>
      <c r="V13" s="306">
        <f>SUM(V16:V18)/V11</f>
        <v/>
      </c>
      <c r="W13" s="306">
        <f>SUM(W16:W18)/W11</f>
        <v/>
      </c>
      <c r="X13" s="306">
        <f>SUM(X16:X18)/X11</f>
        <v/>
      </c>
      <c r="Y13" s="306">
        <f>SUM(Y16:Y18)/Y11</f>
        <v/>
      </c>
      <c r="Z13" s="306">
        <f>SUM(Z16:Z18)/Z11</f>
        <v/>
      </c>
      <c r="AA13" s="306">
        <f>SUM(O13:U13)</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f>SUM(O14:U14)</f>
        <v/>
      </c>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SUM(O15:U15)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30393.27</v>
      </c>
      <c r="C16" s="64" t="n">
        <v>35155.93</v>
      </c>
      <c r="D16" s="64" t="n">
        <v>30489.76</v>
      </c>
      <c r="E16" s="64" t="n">
        <v>31240.36</v>
      </c>
      <c r="F16" s="64" t="n">
        <v>32288.24</v>
      </c>
      <c r="G16" s="64" t="n">
        <v>31815.08</v>
      </c>
      <c r="H16" s="64" t="n">
        <v>35596.24</v>
      </c>
      <c r="I16" s="64" t="n">
        <v>35686.29</v>
      </c>
      <c r="J16" s="64" t="n">
        <v>38903.68</v>
      </c>
      <c r="K16" s="64" t="n">
        <v>41384.71</v>
      </c>
      <c r="L16" s="64" t="n">
        <v>36944.71</v>
      </c>
      <c r="M16" s="64" t="n">
        <v>35884.94</v>
      </c>
      <c r="N16" s="22">
        <f>SUM(B16:M16)</f>
        <v/>
      </c>
      <c r="O16" s="11">
        <f>SUMIF('XSALT TB'!$R:$R,'SALT P&amp;L'!$A16,'XSALT TB'!C:C)</f>
        <v/>
      </c>
      <c r="P16" s="11">
        <f>SUMIF('XSALT TB'!$R:$R,'SALT P&amp;L'!$A16,'XSALT TB'!D:D)</f>
        <v/>
      </c>
      <c r="Q16" s="11">
        <f>SUMIF('XSALT TB'!$R:$R,'SALT P&amp;L'!$A16,'XSALT TB'!E:E)</f>
        <v/>
      </c>
      <c r="R16" s="11">
        <f>SUMIF('XSALT TB'!$R:$R,'SALT P&amp;L'!$A16,'XSALT TB'!F:F)</f>
        <v/>
      </c>
      <c r="S16" s="11">
        <f>SUMIF('XSALT TB'!$R:$R,'SALT P&amp;L'!$A16,'XSALT TB'!G:G)</f>
        <v/>
      </c>
      <c r="T16" s="11">
        <f>SUMIF('XSALT TB'!$R:$R,'SALT P&amp;L'!$A16,'XSALT TB'!H:H)</f>
        <v/>
      </c>
      <c r="U16" s="11">
        <f>SUMIF('SALT TB'!$R:$R,'SALT P&amp;L'!$A16,'SALT TB'!I:I)</f>
        <v/>
      </c>
      <c r="V16" s="51" t="n">
        <v>47153.07</v>
      </c>
      <c r="W16" s="51" t="n">
        <v>47153.07</v>
      </c>
      <c r="X16" s="51" t="n">
        <v>47153.07</v>
      </c>
      <c r="Y16" s="51" t="n">
        <v>47153.07</v>
      </c>
      <c r="Z16" s="51" t="n">
        <v>47153.07</v>
      </c>
      <c r="AA16" s="22">
        <f>SUM(O16:U16)</f>
        <v/>
      </c>
      <c r="AB16" s="22">
        <f>SUM(O16:Z16)</f>
        <v/>
      </c>
      <c r="AC16" s="51" t="n">
        <v>47153.07</v>
      </c>
      <c r="AD16" s="51" t="n">
        <v>47153.07</v>
      </c>
      <c r="AE16" s="51" t="n">
        <v>47153.07</v>
      </c>
      <c r="AF16" s="51" t="n">
        <v>47153.07</v>
      </c>
      <c r="AG16" s="51" t="n">
        <v>47153.07</v>
      </c>
      <c r="AH16" s="51" t="n">
        <v>47153.07</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2487.86</v>
      </c>
      <c r="C17" s="64" t="n">
        <v>2930.63</v>
      </c>
      <c r="D17" s="64" t="n">
        <v>2468.52</v>
      </c>
      <c r="E17" s="64" t="n">
        <v>3548.23</v>
      </c>
      <c r="F17" s="64" t="n">
        <v>3707.05</v>
      </c>
      <c r="G17" s="64" t="n">
        <v>3481.19</v>
      </c>
      <c r="H17" s="64" t="n">
        <v>3778.98</v>
      </c>
      <c r="I17" s="64" t="n">
        <v>3691.12</v>
      </c>
      <c r="J17" s="64" t="n">
        <v>4117.66</v>
      </c>
      <c r="K17" s="64" t="n">
        <v>4459.07</v>
      </c>
      <c r="L17" s="64" t="n">
        <v>3885.32</v>
      </c>
      <c r="M17" s="64" t="n">
        <v>3732.95</v>
      </c>
      <c r="N17" s="22">
        <f>SUM(B17:M17)</f>
        <v/>
      </c>
      <c r="O17" s="11">
        <f>SUMIF('XSALT TB'!$R:$R,'SALT P&amp;L'!$A17,'XSALT TB'!C:C)</f>
        <v/>
      </c>
      <c r="P17" s="11">
        <f>SUMIF('XSALT TB'!$R:$R,'SALT P&amp;L'!$A17,'XSALT TB'!D:D)</f>
        <v/>
      </c>
      <c r="Q17" s="11">
        <f>SUMIF('XSALT TB'!$R:$R,'SALT P&amp;L'!$A17,'XSALT TB'!E:E)</f>
        <v/>
      </c>
      <c r="R17" s="11">
        <f>SUMIF('XSALT TB'!$R:$R,'SALT P&amp;L'!$A17,'XSALT TB'!F:F)</f>
        <v/>
      </c>
      <c r="S17" s="11">
        <f>SUMIF('XSALT TB'!$R:$R,'SALT P&amp;L'!$A17,'XSALT TB'!G:G)</f>
        <v/>
      </c>
      <c r="T17" s="11">
        <f>SUMIF('XSALT TB'!$R:$R,'SALT P&amp;L'!$A17,'XSALT TB'!H:H)</f>
        <v/>
      </c>
      <c r="U17" s="11">
        <f>SUMIF('SALT TB'!$R:$R,'SALT P&amp;L'!$A17,'SALT TB'!I:I)</f>
        <v/>
      </c>
      <c r="V17" s="51" t="n">
        <v>4813.83</v>
      </c>
      <c r="W17" s="51" t="n">
        <v>4813.83</v>
      </c>
      <c r="X17" s="51" t="n">
        <v>4813.83</v>
      </c>
      <c r="Y17" s="51" t="n">
        <v>4813.83</v>
      </c>
      <c r="Z17" s="51" t="n">
        <v>4813.83</v>
      </c>
      <c r="AA17" s="22">
        <f>SUM(O17:U17)</f>
        <v/>
      </c>
      <c r="AB17" s="22">
        <f>SUM(O17:Z17)</f>
        <v/>
      </c>
      <c r="AC17" s="51" t="n">
        <v>4813.83</v>
      </c>
      <c r="AD17" s="51" t="n">
        <v>4813.83</v>
      </c>
      <c r="AE17" s="51" t="n">
        <v>4813.83</v>
      </c>
      <c r="AF17" s="51" t="n">
        <v>4813.83</v>
      </c>
      <c r="AG17" s="51" t="n">
        <v>4813.83</v>
      </c>
      <c r="AH17" s="51" t="n">
        <v>4813.83</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640.72</v>
      </c>
      <c r="C18" s="64" t="n">
        <v>686.54</v>
      </c>
      <c r="D18" s="64" t="n">
        <v>573.96</v>
      </c>
      <c r="E18" s="64" t="n">
        <v>601.96</v>
      </c>
      <c r="F18" s="64" t="n">
        <v>635.53</v>
      </c>
      <c r="G18" s="64" t="n">
        <v>557.1799999999999</v>
      </c>
      <c r="H18" s="64" t="n">
        <v>710.87</v>
      </c>
      <c r="I18" s="64" t="n">
        <v>676.8</v>
      </c>
      <c r="J18" s="64" t="n">
        <v>643.28</v>
      </c>
      <c r="K18" s="64" t="n">
        <v>675.99</v>
      </c>
      <c r="L18" s="64" t="n">
        <v>679.1799999999999</v>
      </c>
      <c r="M18" s="64" t="n">
        <v>701.47</v>
      </c>
      <c r="N18" s="22">
        <f>SUM(B18:M18)</f>
        <v/>
      </c>
      <c r="O18" s="11">
        <f>SUMIF('XSALT TB'!$R:$R,'SALT P&amp;L'!$A18,'XSALT TB'!C:C)</f>
        <v/>
      </c>
      <c r="P18" s="11">
        <f>SUMIF('XSALT TB'!$R:$R,'SALT P&amp;L'!$A18,'XSALT TB'!D:D)</f>
        <v/>
      </c>
      <c r="Q18" s="11">
        <f>SUMIF('XSALT TB'!$R:$R,'SALT P&amp;L'!$A18,'XSALT TB'!E:E)</f>
        <v/>
      </c>
      <c r="R18" s="11">
        <f>SUMIF('XSALT TB'!$R:$R,'SALT P&amp;L'!$A18,'XSALT TB'!F:F)</f>
        <v/>
      </c>
      <c r="S18" s="11">
        <f>SUMIF('XSALT TB'!$R:$R,'SALT P&amp;L'!$A18,'XSALT TB'!G:G)</f>
        <v/>
      </c>
      <c r="T18" s="11">
        <f>SUMIF('XSALT TB'!$R:$R,'SALT P&amp;L'!$A18,'XSALT TB'!H:H)</f>
        <v/>
      </c>
      <c r="U18" s="11">
        <f>SUMIF('SALT TB'!$R:$R,'SALT P&amp;L'!$A18,'SALT TB'!I:I)</f>
        <v/>
      </c>
      <c r="V18" s="51" t="n">
        <v>843.4</v>
      </c>
      <c r="W18" s="51" t="n">
        <v>843.4</v>
      </c>
      <c r="X18" s="51" t="n">
        <v>843.4</v>
      </c>
      <c r="Y18" s="51" t="n">
        <v>843.4</v>
      </c>
      <c r="Z18" s="51" t="n">
        <v>843.4</v>
      </c>
      <c r="AA18" s="22">
        <f>SUM(O18:U18)</f>
        <v/>
      </c>
      <c r="AB18" s="22">
        <f>SUM(O18:Z18)</f>
        <v/>
      </c>
      <c r="AC18" s="51" t="n">
        <v>843.4</v>
      </c>
      <c r="AD18" s="51" t="n">
        <v>843.4</v>
      </c>
      <c r="AE18" s="51" t="n">
        <v>843.4</v>
      </c>
      <c r="AF18" s="51" t="n">
        <v>843.4</v>
      </c>
      <c r="AG18" s="51" t="n">
        <v>843.4</v>
      </c>
      <c r="AH18" s="51" t="n">
        <v>843.4</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231.36</v>
      </c>
      <c r="C19" s="64" t="n">
        <v>161.76</v>
      </c>
      <c r="D19" s="64" t="n">
        <v>0</v>
      </c>
      <c r="E19" s="64" t="n">
        <v>0</v>
      </c>
      <c r="F19" s="64" t="n">
        <v>187.5</v>
      </c>
      <c r="G19" s="64" t="n">
        <v>0</v>
      </c>
      <c r="H19" s="64" t="n">
        <v>0</v>
      </c>
      <c r="I19" s="64" t="n">
        <v>0</v>
      </c>
      <c r="J19" s="64" t="n">
        <v>187.2</v>
      </c>
      <c r="K19" s="64" t="n">
        <v>276.84</v>
      </c>
      <c r="L19" s="64" t="n">
        <v>0</v>
      </c>
      <c r="M19" s="64" t="n">
        <v>0</v>
      </c>
      <c r="N19" s="22">
        <f>SUM(B19:M19)</f>
        <v/>
      </c>
      <c r="O19" s="11">
        <f>SUMIF('XSALT TB'!$R:$R,'SALT P&amp;L'!$A19,'XSALT TB'!C:C)</f>
        <v/>
      </c>
      <c r="P19" s="11">
        <f>SUMIF('XSALT TB'!$R:$R,'SALT P&amp;L'!$A19,'XSALT TB'!D:D)</f>
        <v/>
      </c>
      <c r="Q19" s="11">
        <f>SUMIF('XSALT TB'!$R:$R,'SALT P&amp;L'!$A19,'XSALT TB'!E:E)</f>
        <v/>
      </c>
      <c r="R19" s="11">
        <f>SUMIF('XSALT TB'!$R:$R,'SALT P&amp;L'!$A19,'XSALT TB'!F:F)</f>
        <v/>
      </c>
      <c r="S19" s="11">
        <f>SUMIF('XSALT TB'!$R:$R,'SALT P&amp;L'!$A19,'XSALT TB'!G:G)</f>
        <v/>
      </c>
      <c r="T19" s="11">
        <f>SUMIF('XSALT TB'!$R:$R,'SALT P&amp;L'!$A19,'XSALT TB'!H:H)</f>
        <v/>
      </c>
      <c r="U19" s="11">
        <f>SUMIF('SALT TB'!$R:$R,'SALT P&amp;L'!$A19,'SALT TB'!I:I)</f>
        <v/>
      </c>
      <c r="V19" s="51" t="n">
        <v>49</v>
      </c>
      <c r="W19" s="51" t="n">
        <v>49</v>
      </c>
      <c r="X19" s="51" t="n">
        <v>49</v>
      </c>
      <c r="Y19" s="51" t="n">
        <v>49</v>
      </c>
      <c r="Z19" s="51" t="n">
        <v>49</v>
      </c>
      <c r="AA19" s="22">
        <f>SUM(O19:U19)</f>
        <v/>
      </c>
      <c r="AB19" s="22">
        <f>SUM(O19:Z19)</f>
        <v/>
      </c>
      <c r="AC19" s="51" t="n">
        <v>49</v>
      </c>
      <c r="AD19" s="51" t="n">
        <v>49</v>
      </c>
      <c r="AE19" s="51" t="n">
        <v>49</v>
      </c>
      <c r="AF19" s="51" t="n">
        <v>49</v>
      </c>
      <c r="AG19" s="51" t="n">
        <v>49</v>
      </c>
      <c r="AH19" s="51" t="n">
        <v>49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50</v>
      </c>
      <c r="D20" s="64" t="n">
        <v>50</v>
      </c>
      <c r="E20" s="64" t="n">
        <v>0</v>
      </c>
      <c r="F20" s="64" t="n">
        <v>50</v>
      </c>
      <c r="G20" s="64" t="n">
        <v>0</v>
      </c>
      <c r="H20" s="64" t="n">
        <v>37.2</v>
      </c>
      <c r="I20" s="64" t="n">
        <v>0</v>
      </c>
      <c r="J20" s="64" t="n">
        <v>175</v>
      </c>
      <c r="K20" s="64" t="n">
        <v>35</v>
      </c>
      <c r="L20" s="64" t="n">
        <v>0</v>
      </c>
      <c r="M20" s="64" t="n">
        <v>0</v>
      </c>
      <c r="N20" s="22">
        <f>SUM(B20:M20)</f>
        <v/>
      </c>
      <c r="O20" s="11">
        <f>SUMIF('XSALT TB'!$R:$R,'SALT P&amp;L'!$A20,'XSALT TB'!C:C)</f>
        <v/>
      </c>
      <c r="P20" s="11">
        <f>SUMIF('XSALT TB'!$R:$R,'SALT P&amp;L'!$A20,'XSALT TB'!D:D)</f>
        <v/>
      </c>
      <c r="Q20" s="11">
        <f>SUMIF('XSALT TB'!$R:$R,'SALT P&amp;L'!$A20,'XSALT TB'!E:E)</f>
        <v/>
      </c>
      <c r="R20" s="11">
        <f>SUMIF('XSALT TB'!$R:$R,'SALT P&amp;L'!$A20,'XSALT TB'!F:F)</f>
        <v/>
      </c>
      <c r="S20" s="11">
        <f>SUMIF('XSALT TB'!$R:$R,'SALT P&amp;L'!$A20,'XSALT TB'!G:G)</f>
        <v/>
      </c>
      <c r="T20" s="11">
        <f>SUMIF('XSALT TB'!$R:$R,'SALT P&amp;L'!$A20,'XSALT TB'!H:H)</f>
        <v/>
      </c>
      <c r="U20" s="11">
        <f>SUMIF('SALT TB'!$R:$R,'SALT P&amp;L'!$A20,'SALT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97.42</v>
      </c>
      <c r="D21" s="64" t="n">
        <v>124.67</v>
      </c>
      <c r="E21" s="64" t="n">
        <v>125.05</v>
      </c>
      <c r="F21" s="64" t="n">
        <v>146.5</v>
      </c>
      <c r="G21" s="64" t="n">
        <v>256.75</v>
      </c>
      <c r="H21" s="64" t="n">
        <v>208.36</v>
      </c>
      <c r="I21" s="64" t="n">
        <v>258.4</v>
      </c>
      <c r="J21" s="64" t="n">
        <v>178.56</v>
      </c>
      <c r="K21" s="64" t="n">
        <v>385.43</v>
      </c>
      <c r="L21" s="64" t="n">
        <v>183.22</v>
      </c>
      <c r="M21" s="64" t="n">
        <v>207.28</v>
      </c>
      <c r="N21" s="22">
        <f>SUM(B21:M21)</f>
        <v/>
      </c>
      <c r="O21" s="11">
        <f>SUMIF('XSALT TB'!$R:$R,'SALT P&amp;L'!$A21,'XSALT TB'!C:C)</f>
        <v/>
      </c>
      <c r="P21" s="11">
        <f>SUMIF('XSALT TB'!$R:$R,'SALT P&amp;L'!$A21,'XSALT TB'!D:D)</f>
        <v/>
      </c>
      <c r="Q21" s="11">
        <f>SUMIF('XSALT TB'!$R:$R,'SALT P&amp;L'!$A21,'XSALT TB'!E:E)</f>
        <v/>
      </c>
      <c r="R21" s="11">
        <f>SUMIF('XSALT TB'!$R:$R,'SALT P&amp;L'!$A21,'XSALT TB'!F:F)</f>
        <v/>
      </c>
      <c r="S21" s="11">
        <f>SUMIF('XSALT TB'!$R:$R,'SALT P&amp;L'!$A21,'XSALT TB'!G:G)</f>
        <v/>
      </c>
      <c r="T21" s="11">
        <f>SUMIF('XSALT TB'!$R:$R,'SALT P&amp;L'!$A21,'XSALT TB'!H:H)</f>
        <v/>
      </c>
      <c r="U21" s="11">
        <f>SUMIF('SALT TB'!$R:$R,'SALT P&amp;L'!$A21,'SALT TB'!I:I)</f>
        <v/>
      </c>
      <c r="V21" s="51" t="n">
        <v>100</v>
      </c>
      <c r="W21" s="51" t="n">
        <v>100</v>
      </c>
      <c r="X21" s="51" t="n">
        <v>100</v>
      </c>
      <c r="Y21" s="51" t="n">
        <v>100</v>
      </c>
      <c r="Z21" s="51" t="n">
        <v>100</v>
      </c>
      <c r="AA21" s="22">
        <f>SUM(O21:U21)</f>
        <v/>
      </c>
      <c r="AB21" s="22">
        <f>SUM(O21:Z21)</f>
        <v/>
      </c>
      <c r="AC21" s="51" t="n">
        <v>100</v>
      </c>
      <c r="AD21" s="51" t="n">
        <v>100</v>
      </c>
      <c r="AE21" s="51" t="n">
        <v>100</v>
      </c>
      <c r="AF21" s="51" t="n">
        <v>100</v>
      </c>
      <c r="AG21" s="51" t="n">
        <v>100</v>
      </c>
      <c r="AH21" s="51" t="n">
        <v>100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SUMIF('XSALT TB'!$R:$R,'SALT P&amp;L'!$A22,'XSALT TB'!C:C)</f>
        <v/>
      </c>
      <c r="P22" s="11">
        <f>SUMIF('XSALT TB'!$R:$R,'SALT P&amp;L'!$A22,'XSALT TB'!D:D)</f>
        <v/>
      </c>
      <c r="Q22" s="11">
        <f>SUMIF('XSALT TB'!$R:$R,'SALT P&amp;L'!$A22,'XSALT TB'!E:E)</f>
        <v/>
      </c>
      <c r="R22" s="11">
        <f>SUMIF('XSALT TB'!$R:$R,'SALT P&amp;L'!$A22,'XSALT TB'!F:F)</f>
        <v/>
      </c>
      <c r="S22" s="11">
        <f>SUMIF('XSALT TB'!$R:$R,'SALT P&amp;L'!$A22,'XSALT TB'!G:G)</f>
        <v/>
      </c>
      <c r="T22" s="11">
        <f>SUMIF('XSALT TB'!$R:$R,'SALT P&amp;L'!$A22,'XSALT TB'!H:H)</f>
        <v/>
      </c>
      <c r="U22" s="11">
        <f>SUMIF('SALT TB'!$R:$R,'SALT P&amp;L'!$A22,'SALT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81.26000000000001</v>
      </c>
      <c r="N23" s="22">
        <f>SUM(B23:M23)</f>
        <v/>
      </c>
      <c r="O23" s="11">
        <f>SUMIF('XSALT TB'!$R:$R,'SALT P&amp;L'!$A23,'XSALT TB'!C:C)</f>
        <v/>
      </c>
      <c r="P23" s="11">
        <f>SUMIF('XSALT TB'!$R:$R,'SALT P&amp;L'!$A23,'XSALT TB'!D:D)</f>
        <v/>
      </c>
      <c r="Q23" s="11">
        <f>SUMIF('XSALT TB'!$R:$R,'SALT P&amp;L'!$A23,'XSALT TB'!E:E)</f>
        <v/>
      </c>
      <c r="R23" s="11">
        <f>SUMIF('XSALT TB'!$R:$R,'SALT P&amp;L'!$A23,'XSALT TB'!F:F)</f>
        <v/>
      </c>
      <c r="S23" s="11">
        <f>SUMIF('XSALT TB'!$R:$R,'SALT P&amp;L'!$A23,'XSALT TB'!G:G)</f>
        <v/>
      </c>
      <c r="T23" s="11">
        <f>SUMIF('XSALT TB'!$R:$R,'SALT P&amp;L'!$A23,'XSALT TB'!H:H)</f>
        <v/>
      </c>
      <c r="U23" s="11">
        <f>SUMIF('SALT TB'!$R:$R,'SALT P&amp;L'!$A23,'SALT TB'!I:I)</f>
        <v/>
      </c>
      <c r="V23" s="51" t="n">
        <v>42</v>
      </c>
      <c r="W23" s="51" t="n">
        <v>42</v>
      </c>
      <c r="X23" s="51" t="n">
        <v>42</v>
      </c>
      <c r="Y23" s="51" t="n">
        <v>42</v>
      </c>
      <c r="Z23" s="51" t="n">
        <v>42</v>
      </c>
      <c r="AA23" s="22">
        <f>SUM(O23:U23)</f>
        <v/>
      </c>
      <c r="AB23" s="22">
        <f>SUM(O23:Z23)</f>
        <v/>
      </c>
      <c r="AC23" s="51" t="n">
        <v>42</v>
      </c>
      <c r="AD23" s="51" t="n">
        <v>42</v>
      </c>
      <c r="AE23" s="51" t="n">
        <v>42</v>
      </c>
      <c r="AF23" s="51" t="n">
        <v>42</v>
      </c>
      <c r="AG23" s="51" t="n">
        <v>42</v>
      </c>
      <c r="AH23" s="51" t="n">
        <v>42</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SUMIF('XSALT TB'!$R:$R,'SALT P&amp;L'!$A24,'XSALT TB'!C:C)</f>
        <v/>
      </c>
      <c r="P24" s="11">
        <f>SUMIF('XSALT TB'!$R:$R,'SALT P&amp;L'!$A24,'XSALT TB'!D:D)</f>
        <v/>
      </c>
      <c r="Q24" s="11">
        <f>SUMIF('XSALT TB'!$R:$R,'SALT P&amp;L'!$A24,'XSALT TB'!E:E)</f>
        <v/>
      </c>
      <c r="R24" s="11">
        <f>SUMIF('XSALT TB'!$R:$R,'SALT P&amp;L'!$A24,'XSALT TB'!F:F)</f>
        <v/>
      </c>
      <c r="S24" s="11">
        <f>SUMIF('XSALT TB'!$R:$R,'SALT P&amp;L'!$A24,'XSALT TB'!G:G)</f>
        <v/>
      </c>
      <c r="T24" s="11">
        <f>SUMIF('XSALT TB'!$R:$R,'SALT P&amp;L'!$A24,'XSALT TB'!H:H)</f>
        <v/>
      </c>
      <c r="U24" s="11">
        <f>SUMIF('SALT TB'!$R:$R,'SALT P&amp;L'!$A24,'SALT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33753.21</v>
      </c>
      <c r="C25" s="65" t="n">
        <v>39082.28</v>
      </c>
      <c r="D25" s="65" t="n">
        <v>33706.91</v>
      </c>
      <c r="E25" s="65" t="n">
        <v>35515.60000000001</v>
      </c>
      <c r="F25" s="65" t="n">
        <v>37014.82</v>
      </c>
      <c r="G25" s="65" t="n">
        <v>36110.2</v>
      </c>
      <c r="H25" s="65" t="n">
        <v>40331.65</v>
      </c>
      <c r="I25" s="65" t="n">
        <v>40312.61000000001</v>
      </c>
      <c r="J25" s="65" t="n">
        <v>44205.37999999999</v>
      </c>
      <c r="K25" s="65" t="n">
        <v>47217.03999999999</v>
      </c>
      <c r="L25" s="65" t="n">
        <v>41692.43</v>
      </c>
      <c r="M25" s="65" t="n">
        <v>40607.9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SUM(O25:U25)</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SUM(O26:U26)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1807.02</v>
      </c>
      <c r="C27" s="64" t="n">
        <v>2282.34</v>
      </c>
      <c r="D27" s="64" t="n">
        <v>1986.5</v>
      </c>
      <c r="E27" s="64" t="n">
        <v>1945.84</v>
      </c>
      <c r="F27" s="64" t="n">
        <v>2108.16</v>
      </c>
      <c r="G27" s="64" t="n">
        <v>2479.29</v>
      </c>
      <c r="H27" s="64" t="n">
        <v>2220.38</v>
      </c>
      <c r="I27" s="64" t="n">
        <v>1961.75</v>
      </c>
      <c r="J27" s="64" t="n">
        <v>2388.31</v>
      </c>
      <c r="K27" s="64" t="n">
        <v>2419.06</v>
      </c>
      <c r="L27" s="64" t="n">
        <v>2408.76</v>
      </c>
      <c r="M27" s="64" t="n">
        <v>1811.12</v>
      </c>
      <c r="N27" s="22">
        <f>SUM(B27:M27)</f>
        <v/>
      </c>
      <c r="O27" s="11">
        <f>SUMIF('XSALT TB'!$R:$R,'SALT P&amp;L'!$A27,'XSALT TB'!C:C)</f>
        <v/>
      </c>
      <c r="P27" s="11">
        <f>SUMIF('XSALT TB'!$R:$R,'SALT P&amp;L'!$A27,'XSALT TB'!D:D)</f>
        <v/>
      </c>
      <c r="Q27" s="11">
        <f>SUMIF('XSALT TB'!$R:$R,'SALT P&amp;L'!$A27,'XSALT TB'!E:E)</f>
        <v/>
      </c>
      <c r="R27" s="11">
        <f>SUMIF('XSALT TB'!$R:$R,'SALT P&amp;L'!$A27,'XSALT TB'!F:F)</f>
        <v/>
      </c>
      <c r="S27" s="11">
        <f>SUMIF('XSALT TB'!$R:$R,'SALT P&amp;L'!$A27,'XSALT TB'!G:G)</f>
        <v/>
      </c>
      <c r="T27" s="11">
        <f>SUMIF('XSALT TB'!$R:$R,'SALT P&amp;L'!$A27,'XSALT TB'!H:H)</f>
        <v/>
      </c>
      <c r="U27" s="11">
        <f>SUMIF('SALT TB'!$R:$R,'SALT P&amp;L'!$A27,'SALT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68.40000000000001</v>
      </c>
      <c r="C28" s="64" t="n">
        <v>128.78</v>
      </c>
      <c r="D28" s="64" t="n">
        <v>85.5</v>
      </c>
      <c r="E28" s="64" t="n">
        <v>83.75</v>
      </c>
      <c r="F28" s="64" t="n">
        <v>195.42</v>
      </c>
      <c r="G28" s="64" t="n">
        <v>104.04</v>
      </c>
      <c r="H28" s="64" t="n">
        <v>328.45</v>
      </c>
      <c r="I28" s="64" t="n">
        <v>78.45</v>
      </c>
      <c r="J28" s="64" t="n">
        <v>37.86</v>
      </c>
      <c r="K28" s="64" t="n">
        <v>97.79000000000001</v>
      </c>
      <c r="L28" s="64" t="n">
        <v>65.98999999999999</v>
      </c>
      <c r="M28" s="64" t="n">
        <v>18.31</v>
      </c>
      <c r="N28" s="22">
        <f>SUM(B28:M28)</f>
        <v/>
      </c>
      <c r="O28" s="11">
        <f>SUMIF('XSALT TB'!$R:$R,'SALT P&amp;L'!$A28,'XSALT TB'!C:C)</f>
        <v/>
      </c>
      <c r="P28" s="11">
        <f>SUMIF('XSALT TB'!$R:$R,'SALT P&amp;L'!$A28,'XSALT TB'!D:D)</f>
        <v/>
      </c>
      <c r="Q28" s="11">
        <f>SUMIF('XSALT TB'!$R:$R,'SALT P&amp;L'!$A28,'XSALT TB'!E:E)</f>
        <v/>
      </c>
      <c r="R28" s="11">
        <f>SUMIF('XSALT TB'!$R:$R,'SALT P&amp;L'!$A28,'XSALT TB'!F:F)</f>
        <v/>
      </c>
      <c r="S28" s="11">
        <f>SUMIF('XSALT TB'!$R:$R,'SALT P&amp;L'!$A28,'XSALT TB'!G:G)</f>
        <v/>
      </c>
      <c r="T28" s="11">
        <f>SUMIF('XSALT TB'!$R:$R,'SALT P&amp;L'!$A28,'XSALT TB'!H:H)</f>
        <v/>
      </c>
      <c r="U28" s="11">
        <f>SUMIF('SALT TB'!$R:$R,'SALT P&amp;L'!$A28,'SALT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405.96</v>
      </c>
      <c r="D29" s="64" t="n">
        <v>364.93</v>
      </c>
      <c r="E29" s="64" t="n">
        <v>434.92</v>
      </c>
      <c r="F29" s="64" t="n">
        <v>10.06</v>
      </c>
      <c r="G29" s="64" t="n">
        <v>89.75</v>
      </c>
      <c r="H29" s="64" t="n">
        <v>0</v>
      </c>
      <c r="I29" s="64" t="n">
        <v>209.61</v>
      </c>
      <c r="J29" s="64" t="n">
        <v>372.71</v>
      </c>
      <c r="K29" s="64" t="n">
        <v>227.91</v>
      </c>
      <c r="L29" s="64" t="n">
        <v>156.16</v>
      </c>
      <c r="M29" s="64" t="n">
        <v>208.44</v>
      </c>
      <c r="N29" s="22">
        <f>SUM(B29:M29)</f>
        <v/>
      </c>
      <c r="O29" s="11">
        <f>SUMIF('XSALT TB'!$R:$R,'SALT P&amp;L'!$A29,'XSALT TB'!C:C)</f>
        <v/>
      </c>
      <c r="P29" s="11">
        <f>SUMIF('XSALT TB'!$R:$R,'SALT P&amp;L'!$A29,'XSALT TB'!D:D)</f>
        <v/>
      </c>
      <c r="Q29" s="11">
        <f>SUMIF('XSALT TB'!$R:$R,'SALT P&amp;L'!$A29,'XSALT TB'!E:E)</f>
        <v/>
      </c>
      <c r="R29" s="11">
        <f>SUMIF('XSALT TB'!$R:$R,'SALT P&amp;L'!$A29,'XSALT TB'!F:F)</f>
        <v/>
      </c>
      <c r="S29" s="11">
        <f>SUMIF('XSALT TB'!$R:$R,'SALT P&amp;L'!$A29,'XSALT TB'!G:G)</f>
        <v/>
      </c>
      <c r="T29" s="11">
        <f>SUMIF('XSALT TB'!$R:$R,'SALT P&amp;L'!$A29,'XSALT TB'!H:H)</f>
        <v/>
      </c>
      <c r="U29" s="11">
        <f>SUMIF('SALT TB'!$R:$R,'SALT P&amp;L'!$A29,'SALT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0.00312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223.47</v>
      </c>
      <c r="C30" s="64" t="n">
        <v>58.78</v>
      </c>
      <c r="D30" s="64" t="n">
        <v>28</v>
      </c>
      <c r="E30" s="64" t="n">
        <v>9.1</v>
      </c>
      <c r="F30" s="64" t="n">
        <v>63.78</v>
      </c>
      <c r="G30" s="64" t="n">
        <v>4.3</v>
      </c>
      <c r="H30" s="64" t="n">
        <v>23.48</v>
      </c>
      <c r="I30" s="64" t="n">
        <v>45.41</v>
      </c>
      <c r="J30" s="64" t="n">
        <v>108.62</v>
      </c>
      <c r="K30" s="64" t="n">
        <v>20.82</v>
      </c>
      <c r="L30" s="64" t="n">
        <v>27.74</v>
      </c>
      <c r="M30" s="64" t="n">
        <v>0</v>
      </c>
      <c r="N30" s="22">
        <f>SUM(B30:M30)</f>
        <v/>
      </c>
      <c r="O30" s="11">
        <f>SUMIF('XSALT TB'!$R:$R,'SALT P&amp;L'!$A30,'XSALT TB'!C:C)</f>
        <v/>
      </c>
      <c r="P30" s="11">
        <f>SUMIF('XSALT TB'!$R:$R,'SALT P&amp;L'!$A30,'XSALT TB'!D:D)</f>
        <v/>
      </c>
      <c r="Q30" s="11">
        <f>SUMIF('XSALT TB'!$R:$R,'SALT P&amp;L'!$A30,'XSALT TB'!E:E)</f>
        <v/>
      </c>
      <c r="R30" s="11">
        <f>SUMIF('XSALT TB'!$R:$R,'SALT P&amp;L'!$A30,'XSALT TB'!F:F)</f>
        <v/>
      </c>
      <c r="S30" s="11">
        <f>SUMIF('XSALT TB'!$R:$R,'SALT P&amp;L'!$A30,'XSALT TB'!G:G)</f>
        <v/>
      </c>
      <c r="T30" s="11">
        <f>SUMIF('XSALT TB'!$R:$R,'SALT P&amp;L'!$A30,'XSALT TB'!H:H)</f>
        <v/>
      </c>
      <c r="U30" s="11">
        <f>SUMIF('SALT TB'!$R:$R,'SALT P&amp;L'!$A30,'SALT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33.38</v>
      </c>
      <c r="C31" s="64" t="n">
        <v>150.78</v>
      </c>
      <c r="D31" s="64" t="n">
        <v>0</v>
      </c>
      <c r="E31" s="64" t="n">
        <v>86.95</v>
      </c>
      <c r="F31" s="64" t="n">
        <v>197.12</v>
      </c>
      <c r="G31" s="64" t="n">
        <v>87</v>
      </c>
      <c r="H31" s="64" t="n">
        <v>188.42</v>
      </c>
      <c r="I31" s="64" t="n">
        <v>0</v>
      </c>
      <c r="J31" s="64" t="n">
        <v>117.09</v>
      </c>
      <c r="K31" s="64" t="n">
        <v>236.18</v>
      </c>
      <c r="L31" s="64" t="n">
        <v>112.16</v>
      </c>
      <c r="M31" s="64" t="n">
        <v>0</v>
      </c>
      <c r="N31" s="22">
        <f>SUM(B31:M31)</f>
        <v/>
      </c>
      <c r="O31" s="11">
        <f>SUMIF('XSALT TB'!$R:$R,'SALT P&amp;L'!$A31,'XSALT TB'!C:C)</f>
        <v/>
      </c>
      <c r="P31" s="11">
        <f>SUMIF('XSALT TB'!$R:$R,'SALT P&amp;L'!$A31,'XSALT TB'!D:D)</f>
        <v/>
      </c>
      <c r="Q31" s="11">
        <f>SUMIF('XSALT TB'!$R:$R,'SALT P&amp;L'!$A31,'XSALT TB'!E:E)</f>
        <v/>
      </c>
      <c r="R31" s="11">
        <f>SUMIF('XSALT TB'!$R:$R,'SALT P&amp;L'!$A31,'XSALT TB'!F:F)</f>
        <v/>
      </c>
      <c r="S31" s="11">
        <f>SUMIF('XSALT TB'!$R:$R,'SALT P&amp;L'!$A31,'XSALT TB'!G:G)</f>
        <v/>
      </c>
      <c r="T31" s="11">
        <f>SUMIF('XSALT TB'!$R:$R,'SALT P&amp;L'!$A31,'XSALT TB'!H:H)</f>
        <v/>
      </c>
      <c r="U31" s="11">
        <f>SUMIF('SALT TB'!$R:$R,'SALT P&amp;L'!$A31,'SALT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27.09</v>
      </c>
      <c r="C32" s="64" t="n">
        <v>114.5</v>
      </c>
      <c r="D32" s="64" t="n">
        <v>122.26</v>
      </c>
      <c r="E32" s="64" t="n">
        <v>110.6</v>
      </c>
      <c r="F32" s="64" t="n">
        <v>136.03</v>
      </c>
      <c r="G32" s="64" t="n">
        <v>0</v>
      </c>
      <c r="H32" s="64" t="n">
        <v>34.58</v>
      </c>
      <c r="I32" s="64" t="n">
        <v>34.26</v>
      </c>
      <c r="J32" s="64" t="n">
        <v>51.38</v>
      </c>
      <c r="K32" s="64" t="n">
        <v>184.9</v>
      </c>
      <c r="L32" s="64" t="n">
        <v>275.69</v>
      </c>
      <c r="M32" s="64" t="n">
        <v>251.97</v>
      </c>
      <c r="N32" s="22">
        <f>SUM(B32:M32)</f>
        <v/>
      </c>
      <c r="O32" s="11">
        <f>SUMIF('XSALT TB'!$R:$R,'SALT P&amp;L'!$A32,'XSALT TB'!C:C)</f>
        <v/>
      </c>
      <c r="P32" s="11">
        <f>SUMIF('XSALT TB'!$R:$R,'SALT P&amp;L'!$A32,'XSALT TB'!D:D)</f>
        <v/>
      </c>
      <c r="Q32" s="11">
        <f>SUMIF('XSALT TB'!$R:$R,'SALT P&amp;L'!$A32,'XSALT TB'!E:E)</f>
        <v/>
      </c>
      <c r="R32" s="11">
        <f>SUMIF('XSALT TB'!$R:$R,'SALT P&amp;L'!$A32,'XSALT TB'!F:F)</f>
        <v/>
      </c>
      <c r="S32" s="11">
        <f>SUMIF('XSALT TB'!$R:$R,'SALT P&amp;L'!$A32,'XSALT TB'!G:G)</f>
        <v/>
      </c>
      <c r="T32" s="11">
        <f>SUMIF('XSALT TB'!$R:$R,'SALT P&amp;L'!$A32,'XSALT TB'!H:H)</f>
        <v/>
      </c>
      <c r="U32" s="11">
        <f>SUMIF('SALT TB'!$R:$R,'SALT P&amp;L'!$A32,'SALT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SUMIF('XSALT TB'!$R:$R,'SALT P&amp;L'!$A33,'XSALT TB'!C:C)</f>
        <v/>
      </c>
      <c r="P33" s="11">
        <f>SUMIF('XSALT TB'!$R:$R,'SALT P&amp;L'!$A33,'XSALT TB'!D:D)</f>
        <v/>
      </c>
      <c r="Q33" s="11">
        <f>SUMIF('XSALT TB'!$R:$R,'SALT P&amp;L'!$A33,'XSALT TB'!E:E)</f>
        <v/>
      </c>
      <c r="R33" s="11">
        <f>SUMIF('XSALT TB'!$R:$R,'SALT P&amp;L'!$A33,'XSALT TB'!F:F)</f>
        <v/>
      </c>
      <c r="S33" s="11">
        <f>SUMIF('XSALT TB'!$R:$R,'SALT P&amp;L'!$A33,'XSALT TB'!G:G)</f>
        <v/>
      </c>
      <c r="T33" s="11">
        <f>SUMIF('XSALT TB'!$R:$R,'SALT P&amp;L'!$A33,'XSALT TB'!H:H)</f>
        <v/>
      </c>
      <c r="U33" s="11">
        <f>SUMIF('SALT TB'!$R:$R,'SALT P&amp;L'!$A33,'SALT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2159.36</v>
      </c>
      <c r="C34" s="65" t="n">
        <v>3141.140000000001</v>
      </c>
      <c r="D34" s="65" t="n">
        <v>2587.19</v>
      </c>
      <c r="E34" s="65" t="n">
        <v>2671.159999999999</v>
      </c>
      <c r="F34" s="65" t="n">
        <v>2710.57</v>
      </c>
      <c r="G34" s="65" t="n">
        <v>2764.38</v>
      </c>
      <c r="H34" s="65" t="n">
        <v>2795.31</v>
      </c>
      <c r="I34" s="65" t="n">
        <v>2329.48</v>
      </c>
      <c r="J34" s="65" t="n">
        <v>3075.97</v>
      </c>
      <c r="K34" s="65" t="n">
        <v>3186.66</v>
      </c>
      <c r="L34" s="65" t="n">
        <v>3046.5</v>
      </c>
      <c r="M34" s="65" t="n">
        <v>2289.84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SUM(O34:U34)</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SUM(O35:U35)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SUMIF('XSALT TB'!$R:$R,'SALT P&amp;L'!$A36,'XSALT TB'!C:C)</f>
        <v/>
      </c>
      <c r="P36" s="11">
        <f>SUMIF('XSALT TB'!$R:$R,'SALT P&amp;L'!$A36,'XSALT TB'!D:D)</f>
        <v/>
      </c>
      <c r="Q36" s="11">
        <f>SUMIF('XSALT TB'!$R:$R,'SALT P&amp;L'!$A36,'XSALT TB'!E:E)</f>
        <v/>
      </c>
      <c r="R36" s="11">
        <f>SUMIF('XSALT TB'!$R:$R,'SALT P&amp;L'!$A36,'XSALT TB'!F:F)</f>
        <v/>
      </c>
      <c r="S36" s="11">
        <f>SUMIF('XSALT TB'!$R:$R,'SALT P&amp;L'!$A36,'XSALT TB'!G:G)</f>
        <v/>
      </c>
      <c r="T36" s="11">
        <f>SUMIF('XSALT TB'!$R:$R,'SALT P&amp;L'!$A36,'XSALT TB'!H:H)</f>
        <v/>
      </c>
      <c r="U36" s="11" t="n"/>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-2157.98</v>
      </c>
      <c r="C37" s="64" t="n">
        <v>721.59</v>
      </c>
      <c r="D37" s="64" t="n">
        <v>721.59</v>
      </c>
      <c r="E37" s="64" t="n">
        <v>4207.28</v>
      </c>
      <c r="F37" s="64" t="n">
        <v>758.9</v>
      </c>
      <c r="G37" s="64" t="n">
        <v>758.9</v>
      </c>
      <c r="H37" s="64" t="n">
        <v>758.9</v>
      </c>
      <c r="I37" s="64" t="n">
        <v>758.9</v>
      </c>
      <c r="J37" s="64" t="n">
        <v>758.9</v>
      </c>
      <c r="K37" s="64" t="n">
        <v>758.9</v>
      </c>
      <c r="L37" s="64" t="n">
        <v>758.9</v>
      </c>
      <c r="M37" s="64" t="n">
        <v>758.9</v>
      </c>
      <c r="N37" s="22">
        <f>SUM(B37:M37)</f>
        <v/>
      </c>
      <c r="O37" s="11">
        <f>SUMIF('XSALT TB'!$R:$R,'SALT P&amp;L'!$A37,'XSALT TB'!C:C)</f>
        <v/>
      </c>
      <c r="P37" s="11">
        <f>SUMIF('XSALT TB'!$R:$R,'SALT P&amp;L'!$A37,'XSALT TB'!D:D)</f>
        <v/>
      </c>
      <c r="Q37" s="11">
        <f>SUMIF('XSALT TB'!$R:$R,'SALT P&amp;L'!$A37,'XSALT TB'!E:E)</f>
        <v/>
      </c>
      <c r="R37" s="11">
        <f>SUMIF('XSALT TB'!$R:$R,'SALT P&amp;L'!$A37,'XSALT TB'!F:F)</f>
        <v/>
      </c>
      <c r="S37" s="11">
        <f>SUMIF('XSALT TB'!$R:$R,'SALT P&amp;L'!$A37,'XSALT TB'!G:G)</f>
        <v/>
      </c>
      <c r="T37" s="11">
        <f>SUMIF('XSALT TB'!$R:$R,'SALT P&amp;L'!$A37,'XSALT TB'!H:H)</f>
        <v/>
      </c>
      <c r="U37" s="11">
        <f>SUMIF('SALT TB'!$R:$R,'SALT P&amp;L'!$A37,'SALT TB'!I:I)</f>
        <v/>
      </c>
      <c r="V37" s="51" t="n">
        <v>873</v>
      </c>
      <c r="W37" s="51" t="n">
        <v>873</v>
      </c>
      <c r="X37" s="51" t="n">
        <v>873</v>
      </c>
      <c r="Y37" s="51" t="n">
        <v>873</v>
      </c>
      <c r="Z37" s="51" t="n">
        <v>873</v>
      </c>
      <c r="AA37" s="22">
        <f>SUM(O37:U37)</f>
        <v/>
      </c>
      <c r="AB37" s="22">
        <f>SUM(O37:Z37)</f>
        <v/>
      </c>
      <c r="AC37" s="51" t="n">
        <v>873</v>
      </c>
      <c r="AD37" s="51" t="n">
        <v>873</v>
      </c>
      <c r="AE37" s="51" t="n">
        <v>873</v>
      </c>
      <c r="AF37" s="51" t="n">
        <v>873</v>
      </c>
      <c r="AG37" s="51" t="n">
        <v>873</v>
      </c>
      <c r="AH37" s="51" t="n">
        <v>873</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1211.79</v>
      </c>
      <c r="C38" s="64" t="n">
        <v>1770.42</v>
      </c>
      <c r="D38" s="64" t="n">
        <v>1942.85</v>
      </c>
      <c r="E38" s="64" t="n">
        <v>1364.31</v>
      </c>
      <c r="F38" s="64" t="n">
        <v>837.5699999999999</v>
      </c>
      <c r="G38" s="64" t="n">
        <v>573.86</v>
      </c>
      <c r="H38" s="64" t="n">
        <v>402.07</v>
      </c>
      <c r="I38" s="64" t="n">
        <v>0</v>
      </c>
      <c r="J38" s="64" t="n">
        <v>813.2</v>
      </c>
      <c r="K38" s="64" t="n">
        <v>649.55</v>
      </c>
      <c r="L38" s="64" t="n">
        <v>605.8200000000001</v>
      </c>
      <c r="M38" s="64" t="n">
        <v>1258.8</v>
      </c>
      <c r="N38" s="22">
        <f>SUM(B38:M38)</f>
        <v/>
      </c>
      <c r="O38" s="11">
        <f>SUMIF('XSALT TB'!$R:$R,'SALT P&amp;L'!$A38,'XSALT TB'!C:C)</f>
        <v/>
      </c>
      <c r="P38" s="11">
        <f>SUMIF('XSALT TB'!$R:$R,'SALT P&amp;L'!$A38,'XSALT TB'!D:D)</f>
        <v/>
      </c>
      <c r="Q38" s="11">
        <f>SUMIF('XSALT TB'!$R:$R,'SALT P&amp;L'!$A38,'XSALT TB'!E:E)</f>
        <v/>
      </c>
      <c r="R38" s="11">
        <f>SUMIF('XSALT TB'!$R:$R,'SALT P&amp;L'!$A38,'XSALT TB'!F:F)</f>
        <v/>
      </c>
      <c r="S38" s="11">
        <f>SUMIF('XSALT TB'!$R:$R,'SALT P&amp;L'!$A38,'XSALT TB'!G:G)</f>
        <v/>
      </c>
      <c r="T38" s="11">
        <f>SUMIF('XSALT TB'!$R:$R,'SALT P&amp;L'!$A38,'XSALT TB'!H:H)</f>
        <v/>
      </c>
      <c r="U38" s="11">
        <f>SUMIF('SALT TB'!$R:$R,'SALT P&amp;L'!$A38,'SALT TB'!I:I)</f>
        <v/>
      </c>
      <c r="V38" s="51" t="n">
        <v>950</v>
      </c>
      <c r="W38" s="51" t="n">
        <v>950</v>
      </c>
      <c r="X38" s="51" t="n">
        <v>950</v>
      </c>
      <c r="Y38" s="51" t="n">
        <v>950</v>
      </c>
      <c r="Z38" s="51" t="n">
        <v>950</v>
      </c>
      <c r="AA38" s="22">
        <f>SUM(O38:U38)</f>
        <v/>
      </c>
      <c r="AB38" s="22">
        <f>SUM(O38:Z38)</f>
        <v/>
      </c>
      <c r="AC38" s="51" t="n">
        <v>950</v>
      </c>
      <c r="AD38" s="51" t="n">
        <v>950</v>
      </c>
      <c r="AE38" s="51" t="n">
        <v>950</v>
      </c>
      <c r="AF38" s="51" t="n">
        <v>950</v>
      </c>
      <c r="AG38" s="51" t="n">
        <v>950</v>
      </c>
      <c r="AH38" s="51" t="n">
        <v>950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494.65</v>
      </c>
      <c r="C39" s="64" t="n">
        <v>0</v>
      </c>
      <c r="D39" s="64" t="n">
        <v>1927</v>
      </c>
      <c r="E39" s="64" t="n">
        <v>2375.809999999999</v>
      </c>
      <c r="F39" s="64" t="n">
        <v>1374.88</v>
      </c>
      <c r="G39" s="64" t="n">
        <v>70.98</v>
      </c>
      <c r="H39" s="64" t="n">
        <v>536.11</v>
      </c>
      <c r="I39" s="64" t="n">
        <v>185.96</v>
      </c>
      <c r="J39" s="64" t="n">
        <v>0</v>
      </c>
      <c r="K39" s="64" t="n">
        <v>37.19</v>
      </c>
      <c r="L39" s="64" t="n">
        <v>87.64</v>
      </c>
      <c r="M39" s="64" t="n">
        <v>531.6</v>
      </c>
      <c r="N39" s="22">
        <f>SUM(B39:M39)</f>
        <v/>
      </c>
      <c r="O39" s="11">
        <f>SUMIF('XSALT TB'!$R:$R,'SALT P&amp;L'!$A39,'XSALT TB'!C:C)</f>
        <v/>
      </c>
      <c r="P39" s="11">
        <f>SUMIF('XSALT TB'!$R:$R,'SALT P&amp;L'!$A39,'XSALT TB'!D:D)</f>
        <v/>
      </c>
      <c r="Q39" s="11">
        <f>SUMIF('XSALT TB'!$R:$R,'SALT P&amp;L'!$A39,'XSALT TB'!E:E)</f>
        <v/>
      </c>
      <c r="R39" s="11">
        <f>SUMIF('XSALT TB'!$R:$R,'SALT P&amp;L'!$A39,'XSALT TB'!F:F)</f>
        <v/>
      </c>
      <c r="S39" s="11">
        <f>SUMIF('XSALT TB'!$R:$R,'SALT P&amp;L'!$A39,'XSALT TB'!G:G)</f>
        <v/>
      </c>
      <c r="T39" s="11">
        <f>SUMIF('XSALT TB'!$R:$R,'SALT P&amp;L'!$A39,'XSALT TB'!H:H)</f>
        <v/>
      </c>
      <c r="U39" s="11">
        <f>SUMIF('SALT TB'!$R:$R,'SALT P&amp;L'!$A39,'SALT TB'!I:I)</f>
        <v/>
      </c>
      <c r="V39" s="51" t="n"/>
      <c r="W39" s="51" t="n"/>
      <c r="X39" s="51" t="n">
        <v>2000</v>
      </c>
      <c r="Y39" s="51" t="n">
        <v>2000</v>
      </c>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1242.55</v>
      </c>
      <c r="C40" s="64" t="n">
        <v>908.0699999999999</v>
      </c>
      <c r="D40" s="64" t="n">
        <v>1204.23</v>
      </c>
      <c r="E40" s="64" t="n">
        <v>1580.58</v>
      </c>
      <c r="F40" s="64" t="n">
        <v>1102.14</v>
      </c>
      <c r="G40" s="64" t="n">
        <v>1077.97</v>
      </c>
      <c r="H40" s="64" t="n">
        <v>1581.4</v>
      </c>
      <c r="I40" s="64" t="n">
        <v>1021.21</v>
      </c>
      <c r="J40" s="64" t="n">
        <v>1373.97</v>
      </c>
      <c r="K40" s="64" t="n">
        <v>1218.93</v>
      </c>
      <c r="L40" s="64" t="n">
        <v>1057.79</v>
      </c>
      <c r="M40" s="64" t="n">
        <v>930.5599999999999</v>
      </c>
      <c r="N40" s="22">
        <f>SUM(B40:M40)</f>
        <v/>
      </c>
      <c r="O40" s="11">
        <f>SUMIF('XSALT TB'!$R:$R,'SALT P&amp;L'!$A40,'XSALT TB'!C:C)</f>
        <v/>
      </c>
      <c r="P40" s="11">
        <f>SUMIF('XSALT TB'!$R:$R,'SALT P&amp;L'!$A40,'XSALT TB'!D:D)</f>
        <v/>
      </c>
      <c r="Q40" s="11">
        <f>SUMIF('XSALT TB'!$R:$R,'SALT P&amp;L'!$A40,'XSALT TB'!E:E)</f>
        <v/>
      </c>
      <c r="R40" s="11">
        <f>SUMIF('XSALT TB'!$R:$R,'SALT P&amp;L'!$A40,'XSALT TB'!F:F)</f>
        <v/>
      </c>
      <c r="S40" s="11">
        <f>SUMIF('XSALT TB'!$R:$R,'SALT P&amp;L'!$A40,'XSALT TB'!G:G)</f>
        <v/>
      </c>
      <c r="T40" s="11">
        <f>SUMIF('XSALT TB'!$R:$R,'SALT P&amp;L'!$A40,'XSALT TB'!H:H)</f>
        <v/>
      </c>
      <c r="U40" s="11">
        <f>SUMIF('SALT TB'!$R:$R,'SALT P&amp;L'!$A40,'SALT TB'!I:I)</f>
        <v/>
      </c>
      <c r="V40" s="51" t="n">
        <v>1232</v>
      </c>
      <c r="W40" s="51" t="n">
        <v>1232</v>
      </c>
      <c r="X40" s="51" t="n">
        <v>1232</v>
      </c>
      <c r="Y40" s="51" t="n">
        <v>1232</v>
      </c>
      <c r="Z40" s="51" t="n">
        <v>1232</v>
      </c>
      <c r="AA40" s="22">
        <f>SUM(O40:U40)</f>
        <v/>
      </c>
      <c r="AB40" s="22">
        <f>SUM(O40:Z40)</f>
        <v/>
      </c>
      <c r="AC40" s="51" t="n">
        <v>1232</v>
      </c>
      <c r="AD40" s="51" t="n">
        <v>1232</v>
      </c>
      <c r="AE40" s="51" t="n">
        <v>1232</v>
      </c>
      <c r="AF40" s="51" t="n">
        <v>1232</v>
      </c>
      <c r="AG40" s="51" t="n">
        <v>1232</v>
      </c>
      <c r="AH40" s="51" t="n">
        <v>1232</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329.95</v>
      </c>
      <c r="C41" s="64" t="n">
        <v>622.9300000000001</v>
      </c>
      <c r="D41" s="64" t="n">
        <v>236.94</v>
      </c>
      <c r="E41" s="64" t="n">
        <v>225.05</v>
      </c>
      <c r="F41" s="64" t="n">
        <v>432.79</v>
      </c>
      <c r="G41" s="64" t="n">
        <v>390.78</v>
      </c>
      <c r="H41" s="64" t="n">
        <v>429.19</v>
      </c>
      <c r="I41" s="64" t="n">
        <v>420.09</v>
      </c>
      <c r="J41" s="64" t="n">
        <v>631.8900000000001</v>
      </c>
      <c r="K41" s="64" t="n">
        <v>447.09</v>
      </c>
      <c r="L41" s="64" t="n">
        <v>405.09</v>
      </c>
      <c r="M41" s="64" t="n">
        <v>452.47</v>
      </c>
      <c r="N41" s="22">
        <f>SUM(B41:M41)</f>
        <v/>
      </c>
      <c r="O41" s="11">
        <f>SUMIF('XSALT TB'!$R:$R,'SALT P&amp;L'!$A41,'XSALT TB'!C:C)</f>
        <v/>
      </c>
      <c r="P41" s="11">
        <f>SUMIF('XSALT TB'!$R:$R,'SALT P&amp;L'!$A41,'XSALT TB'!D:D)</f>
        <v/>
      </c>
      <c r="Q41" s="11">
        <f>SUMIF('XSALT TB'!$R:$R,'SALT P&amp;L'!$A41,'XSALT TB'!E:E)</f>
        <v/>
      </c>
      <c r="R41" s="11">
        <f>SUMIF('XSALT TB'!$R:$R,'SALT P&amp;L'!$A41,'XSALT TB'!F:F)</f>
        <v/>
      </c>
      <c r="S41" s="11">
        <f>SUMIF('XSALT TB'!$R:$R,'SALT P&amp;L'!$A41,'XSALT TB'!G:G)</f>
        <v/>
      </c>
      <c r="T41" s="11">
        <f>SUMIF('XSALT TB'!$R:$R,'SALT P&amp;L'!$A41,'XSALT TB'!H:H)</f>
        <v/>
      </c>
      <c r="U41" s="11">
        <f>SUMIF('SALT TB'!$R:$R,'SALT P&amp;L'!$A41,'SALT TB'!I:I)</f>
        <v/>
      </c>
      <c r="V41" s="51" t="n">
        <v>413</v>
      </c>
      <c r="W41" s="51" t="n">
        <v>413</v>
      </c>
      <c r="X41" s="51" t="n">
        <v>413</v>
      </c>
      <c r="Y41" s="51" t="n">
        <v>413</v>
      </c>
      <c r="Z41" s="51" t="n">
        <v>413</v>
      </c>
      <c r="AA41" s="22">
        <f>SUM(O41:U41)</f>
        <v/>
      </c>
      <c r="AB41" s="22">
        <f>SUM(O41:Z41)</f>
        <v/>
      </c>
      <c r="AC41" s="51" t="n">
        <v>413</v>
      </c>
      <c r="AD41" s="51" t="n">
        <v>413</v>
      </c>
      <c r="AE41" s="51" t="n">
        <v>413</v>
      </c>
      <c r="AF41" s="51" t="n">
        <v>413</v>
      </c>
      <c r="AG41" s="51" t="n">
        <v>413</v>
      </c>
      <c r="AH41" s="51" t="n">
        <v>413</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620.59</v>
      </c>
      <c r="D42" s="64" t="n">
        <v>0</v>
      </c>
      <c r="E42" s="64" t="n">
        <v>0</v>
      </c>
      <c r="F42" s="64" t="n">
        <v>689.9400000000001</v>
      </c>
      <c r="G42" s="64" t="n">
        <v>0</v>
      </c>
      <c r="H42" s="64" t="n">
        <v>20.99</v>
      </c>
      <c r="I42" s="64" t="n">
        <v>597.6</v>
      </c>
      <c r="J42" s="64" t="n">
        <v>41.97</v>
      </c>
      <c r="K42" s="64" t="n">
        <v>1007.99</v>
      </c>
      <c r="L42" s="64" t="n">
        <v>0</v>
      </c>
      <c r="M42" s="64" t="n">
        <v>786</v>
      </c>
      <c r="N42" s="22">
        <f>SUM(B42:M42)</f>
        <v/>
      </c>
      <c r="O42" s="11">
        <f>SUMIF('XSALT TB'!$R:$R,'SALT P&amp;L'!$A42,'XSALT TB'!C:C)</f>
        <v/>
      </c>
      <c r="P42" s="11">
        <f>SUMIF('XSALT TB'!$R:$R,'SALT P&amp;L'!$A42,'XSALT TB'!D:D)</f>
        <v/>
      </c>
      <c r="Q42" s="11">
        <f>SUMIF('XSALT TB'!$R:$R,'SALT P&amp;L'!$A42,'XSALT TB'!E:E)</f>
        <v/>
      </c>
      <c r="R42" s="11">
        <f>SUMIF('XSALT TB'!$R:$R,'SALT P&amp;L'!$A42,'XSALT TB'!F:F)</f>
        <v/>
      </c>
      <c r="S42" s="11">
        <f>SUMIF('XSALT TB'!$R:$R,'SALT P&amp;L'!$A42,'XSALT TB'!G:G)</f>
        <v/>
      </c>
      <c r="T42" s="11">
        <f>SUMIF('XSALT TB'!$R:$R,'SALT P&amp;L'!$A42,'XSALT TB'!H:H)</f>
        <v/>
      </c>
      <c r="U42" s="11">
        <f>SUMIF('SALT TB'!$R:$R,'SALT P&amp;L'!$A42,'SALT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849.3399999999999</v>
      </c>
      <c r="C43" s="64" t="n">
        <v>136.41</v>
      </c>
      <c r="D43" s="64" t="n">
        <v>136.41</v>
      </c>
      <c r="E43" s="64" t="n">
        <v>140.14</v>
      </c>
      <c r="F43" s="64" t="n">
        <v>140.14</v>
      </c>
      <c r="G43" s="64" t="n">
        <v>140.14</v>
      </c>
      <c r="H43" s="64" t="n">
        <v>140.14</v>
      </c>
      <c r="I43" s="64" t="n">
        <v>152.77</v>
      </c>
      <c r="J43" s="64" t="n">
        <v>152.77</v>
      </c>
      <c r="K43" s="64" t="n">
        <v>152.77</v>
      </c>
      <c r="L43" s="64" t="n">
        <v>152.77</v>
      </c>
      <c r="M43" s="64" t="n">
        <v>152.77</v>
      </c>
      <c r="N43" s="22">
        <f>SUM(B43:M43)</f>
        <v/>
      </c>
      <c r="O43" s="11">
        <f>SUMIF('XSALT TB'!$R:$R,'SALT P&amp;L'!$A43,'XSALT TB'!C:C)</f>
        <v/>
      </c>
      <c r="P43" s="11">
        <f>SUMIF('XSALT TB'!$R:$R,'SALT P&amp;L'!$A43,'XSALT TB'!D:D)</f>
        <v/>
      </c>
      <c r="Q43" s="11">
        <f>SUMIF('XSALT TB'!$R:$R,'SALT P&amp;L'!$A43,'XSALT TB'!E:E)</f>
        <v/>
      </c>
      <c r="R43" s="11">
        <f>SUMIF('XSALT TB'!$R:$R,'SALT P&amp;L'!$A43,'XSALT TB'!F:F)</f>
        <v/>
      </c>
      <c r="S43" s="11">
        <f>SUMIF('XSALT TB'!$R:$R,'SALT P&amp;L'!$A43,'XSALT TB'!G:G)</f>
        <v/>
      </c>
      <c r="T43" s="11">
        <f>SUMIF('XSALT TB'!$R:$R,'SALT P&amp;L'!$A43,'XSALT TB'!H:H)</f>
        <v/>
      </c>
      <c r="U43" s="11">
        <f>SUMIF('SALT TB'!$R:$R,'SALT P&amp;L'!$A43,'SALT TB'!I:I)</f>
        <v/>
      </c>
      <c r="V43" s="51" t="n">
        <v>153</v>
      </c>
      <c r="W43" s="51" t="n">
        <v>153</v>
      </c>
      <c r="X43" s="51" t="n">
        <v>153</v>
      </c>
      <c r="Y43" s="51" t="n">
        <v>153</v>
      </c>
      <c r="Z43" s="51" t="n">
        <v>153</v>
      </c>
      <c r="AA43" s="22">
        <f>SUM(O43:U43)</f>
        <v/>
      </c>
      <c r="AB43" s="22">
        <f>SUM(O43:Z43)</f>
        <v/>
      </c>
      <c r="AC43" s="51" t="n">
        <v>153</v>
      </c>
      <c r="AD43" s="51" t="n">
        <v>153</v>
      </c>
      <c r="AE43" s="51" t="n">
        <v>153</v>
      </c>
      <c r="AF43" s="51" t="n">
        <v>153</v>
      </c>
      <c r="AG43" s="51" t="n">
        <v>153</v>
      </c>
      <c r="AH43" s="51" t="n">
        <v>153</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SUMIF('XSALT TB'!$R:$R,'SALT P&amp;L'!$A44,'XSALT TB'!C:C)</f>
        <v/>
      </c>
      <c r="P44" s="11">
        <f>SUMIF('XSALT TB'!$R:$R,'SALT P&amp;L'!$A44,'XSALT TB'!D:D)</f>
        <v/>
      </c>
      <c r="Q44" s="11">
        <f>SUMIF('XSALT TB'!$R:$R,'SALT P&amp;L'!$A44,'XSALT TB'!E:E)</f>
        <v/>
      </c>
      <c r="R44" s="11">
        <f>SUMIF('XSALT TB'!$R:$R,'SALT P&amp;L'!$A44,'XSALT TB'!F:F)</f>
        <v/>
      </c>
      <c r="S44" s="11">
        <f>SUMIF('XSALT TB'!$R:$R,'SALT P&amp;L'!$A44,'XSALT TB'!G:G)</f>
        <v/>
      </c>
      <c r="T44" s="11">
        <f>SUMIF('XSALT TB'!$R:$R,'SALT P&amp;L'!$A44,'XSALT TB'!H:H)</f>
        <v/>
      </c>
      <c r="U44" s="11">
        <f>SUMIF('SALT TB'!$R:$R,'SALT P&amp;L'!$A44,'SALT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SUMIF('XSALT TB'!$R:$R,'SALT P&amp;L'!$A45,'XSALT TB'!C:C)</f>
        <v/>
      </c>
      <c r="P45" s="11">
        <f>SUMIF('XSALT TB'!$R:$R,'SALT P&amp;L'!$A45,'XSALT TB'!D:D)</f>
        <v/>
      </c>
      <c r="Q45" s="11">
        <f>SUMIF('XSALT TB'!$R:$R,'SALT P&amp;L'!$A45,'XSALT TB'!E:E)</f>
        <v/>
      </c>
      <c r="R45" s="11">
        <f>SUMIF('XSALT TB'!$R:$R,'SALT P&amp;L'!$A45,'XSALT TB'!F:F)</f>
        <v/>
      </c>
      <c r="S45" s="11">
        <f>SUMIF('XSALT TB'!$R:$R,'SALT P&amp;L'!$A45,'XSALT TB'!G:G)</f>
        <v/>
      </c>
      <c r="T45" s="11">
        <f>SUMIF('XSALT TB'!$R:$R,'SALT P&amp;L'!$A45,'XSALT TB'!H:H)</f>
        <v/>
      </c>
      <c r="U45" s="11">
        <f>SUMIF('SALT TB'!$R:$R,'SALT P&amp;L'!$A45,'SALT TB'!I:I)</f>
        <v/>
      </c>
      <c r="V45" s="51" t="n">
        <v>0</v>
      </c>
      <c r="W45" s="51" t="n">
        <v>0</v>
      </c>
      <c r="X45" s="51" t="n">
        <v>0</v>
      </c>
      <c r="Y45" s="51" t="n">
        <v>0</v>
      </c>
      <c r="Z45" s="51" t="n">
        <v>0</v>
      </c>
      <c r="AA45" s="22">
        <f>SUM(O45:U45)</f>
        <v/>
      </c>
      <c r="AB45" s="22">
        <f>SUM(O45:Z45)</f>
        <v/>
      </c>
      <c r="AC45" s="51" t="n">
        <v>0</v>
      </c>
      <c r="AD45" s="51" t="n">
        <v>0</v>
      </c>
      <c r="AE45" s="51" t="n">
        <v>0</v>
      </c>
      <c r="AF45" s="51" t="n">
        <v>0</v>
      </c>
      <c r="AG45" s="51" t="n">
        <v>0</v>
      </c>
      <c r="AH45" s="51" t="n">
        <v>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SUMIF('XSALT TB'!$R:$R,'SALT P&amp;L'!$A46,'XSALT TB'!C:C)</f>
        <v/>
      </c>
      <c r="P46" s="11">
        <f>SUMIF('XSALT TB'!$R:$R,'SALT P&amp;L'!$A46,'XSALT TB'!D:D)</f>
        <v/>
      </c>
      <c r="Q46" s="11">
        <f>SUMIF('XSALT TB'!$R:$R,'SALT P&amp;L'!$A46,'XSALT TB'!E:E)</f>
        <v/>
      </c>
      <c r="R46" s="11">
        <f>SUMIF('XSALT TB'!$R:$R,'SALT P&amp;L'!$A46,'XSALT TB'!F:F)</f>
        <v/>
      </c>
      <c r="S46" s="11">
        <f>SUMIF('XSALT TB'!$R:$R,'SALT P&amp;L'!$A46,'XSALT TB'!G:G)</f>
        <v/>
      </c>
      <c r="T46" s="11">
        <f>SUMIF('XSALT TB'!$R:$R,'SALT P&amp;L'!$A46,'XSALT TB'!H:H)</f>
        <v/>
      </c>
      <c r="U46" s="11">
        <f>SUMIF('SALT TB'!$R:$R,'SALT P&amp;L'!$A46,'SALT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1970.299999999999</v>
      </c>
      <c r="C47" s="65" t="n">
        <v>4780.01</v>
      </c>
      <c r="D47" s="65" t="n">
        <v>6169.02</v>
      </c>
      <c r="E47" s="65" t="n">
        <v>9893.169999999998</v>
      </c>
      <c r="F47" s="65" t="n">
        <v>5336.36</v>
      </c>
      <c r="G47" s="65" t="n">
        <v>3012.63</v>
      </c>
      <c r="H47" s="65" t="n">
        <v>3868.8</v>
      </c>
      <c r="I47" s="65" t="n">
        <v>3136.53</v>
      </c>
      <c r="J47" s="65" t="n">
        <v>3772.7</v>
      </c>
      <c r="K47" s="65" t="n">
        <v>4272.42</v>
      </c>
      <c r="L47" s="65" t="n">
        <v>3068.01</v>
      </c>
      <c r="M47" s="65" t="n">
        <v>4871.1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37882.87</v>
      </c>
      <c r="C48" s="62" t="n">
        <v>47003.43</v>
      </c>
      <c r="D48" s="62" t="n">
        <v>42463.12</v>
      </c>
      <c r="E48" s="62" t="n">
        <v>48079.93</v>
      </c>
      <c r="F48" s="62" t="n">
        <v>45061.75</v>
      </c>
      <c r="G48" s="62" t="n">
        <v>41887.21</v>
      </c>
      <c r="H48" s="62" t="n">
        <v>46995.76</v>
      </c>
      <c r="I48" s="62" t="n">
        <v>45778.62000000001</v>
      </c>
      <c r="J48" s="62" t="n">
        <v>51054.04999999999</v>
      </c>
      <c r="K48" s="62" t="n">
        <v>54676.12</v>
      </c>
      <c r="L48" s="62" t="n">
        <v>47806.94</v>
      </c>
      <c r="M48" s="62" t="n">
        <v>47768.84</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U25+U34+U47</f>
        <v/>
      </c>
      <c r="V48" s="49">
        <f>V25+V34+V47</f>
        <v/>
      </c>
      <c r="W48" s="49">
        <f>W25+W34+W47</f>
        <v/>
      </c>
      <c r="X48" s="49">
        <f>X25+X34+X47</f>
        <v/>
      </c>
      <c r="Y48" s="49">
        <f>Y25+Y34+Y47</f>
        <v/>
      </c>
      <c r="Z48" s="49">
        <f>Z25+Z34+Z47</f>
        <v/>
      </c>
      <c r="AA48" s="22">
        <f>SUM(O48:U48)</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SUM(O49:U49)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15223.57999999999</v>
      </c>
      <c r="C50" s="18" t="n">
        <v>17713.23</v>
      </c>
      <c r="D50" s="18" t="n">
        <v>32478.08000000002</v>
      </c>
      <c r="E50" s="18" t="n">
        <v>17947.43</v>
      </c>
      <c r="F50" s="18" t="n">
        <v>7137.43</v>
      </c>
      <c r="G50" s="18" t="n">
        <v>23971.56</v>
      </c>
      <c r="H50" s="18" t="n">
        <v>39470.94999999999</v>
      </c>
      <c r="I50" s="18" t="n">
        <v>8677.649999999994</v>
      </c>
      <c r="J50" s="18" t="n">
        <v>11286.18000000001</v>
      </c>
      <c r="K50" s="18" t="n">
        <v>7367.850000000006</v>
      </c>
      <c r="L50" s="18" t="n">
        <v>29751.17999999999</v>
      </c>
      <c r="M50" s="18" t="n">
        <v>55101.27000000001</v>
      </c>
      <c r="N50" s="18">
        <f>SUM(B50:M50)</f>
        <v/>
      </c>
      <c r="O50" s="18">
        <f>O11-O48</f>
        <v/>
      </c>
      <c r="P50" s="18">
        <f>P11-P48</f>
        <v/>
      </c>
      <c r="Q50" s="18">
        <f>Q11-Q48</f>
        <v/>
      </c>
      <c r="R50" s="18">
        <f>R11-R48</f>
        <v/>
      </c>
      <c r="S50" s="18">
        <f>S11-S48</f>
        <v/>
      </c>
      <c r="T50" s="18">
        <f>T11-T48</f>
        <v/>
      </c>
      <c r="U50" s="35">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SUM(O51:U51)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SUM(O52:U52)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SUMIF('XSALT TB'!$R:$R,'SALT P&amp;L'!$A53,'XSALT TB'!C:C)</f>
        <v/>
      </c>
      <c r="P53" s="11">
        <f>SUMIF('XSALT TB'!$R:$R,'SALT P&amp;L'!$A53,'XSALT TB'!D:D)</f>
        <v/>
      </c>
      <c r="Q53" s="11">
        <f>SUMIF('XSALT TB'!$R:$R,'SALT P&amp;L'!$A53,'XSALT TB'!E:E)</f>
        <v/>
      </c>
      <c r="R53" s="11">
        <f>SUMIF('XSALT TB'!$R:$R,'SALT P&amp;L'!$A53,'XSALT TB'!F:F)</f>
        <v/>
      </c>
      <c r="S53" s="11">
        <f>SUMIF('XSALT TB'!$R:$R,'SALT P&amp;L'!$A53,'XSALT TB'!G:G)</f>
        <v/>
      </c>
      <c r="T53" s="11">
        <f>SUMIF('XSALT TB'!$R:$R,'SALT P&amp;L'!$A53,'XSALT TB'!H:H)</f>
        <v/>
      </c>
      <c r="U53" s="11">
        <f>SUMIF('SALT TB'!$R:$R,'SALT P&amp;L'!$A53,'SALT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SUMIF('XSALT TB'!$R:$R,'SALT P&amp;L'!$A54,'XSALT TB'!C:C)</f>
        <v/>
      </c>
      <c r="P54" s="11">
        <f>SUMIF('XSALT TB'!$R:$R,'SALT P&amp;L'!$A54,'XSALT TB'!D:D)</f>
        <v/>
      </c>
      <c r="Q54" s="11">
        <f>SUMIF('XSALT TB'!$R:$R,'SALT P&amp;L'!$A54,'XSALT TB'!E:E)</f>
        <v/>
      </c>
      <c r="R54" s="11">
        <f>SUMIF('XSALT TB'!$R:$R,'SALT P&amp;L'!$A54,'XSALT TB'!F:F)</f>
        <v/>
      </c>
      <c r="S54" s="11">
        <f>SUMIF('XSALT TB'!$R:$R,'SALT P&amp;L'!$A54,'XSALT TB'!G:G)</f>
        <v/>
      </c>
      <c r="T54" s="11">
        <f>SUMIF('XSALT TB'!$R:$R,'SALT P&amp;L'!$A54,'XSALT TB'!H:H)</f>
        <v/>
      </c>
      <c r="U54" s="11">
        <f>SUMIF('SALT TB'!$R:$R,'SALT P&amp;L'!$A54,'SALT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SUMIF('XSALT TB'!$R:$R,'SALT P&amp;L'!$A55,'XSALT TB'!C:C)</f>
        <v/>
      </c>
      <c r="P55" s="11">
        <f>SUMIF('XSALT TB'!$R:$R,'SALT P&amp;L'!$A55,'XSALT TB'!D:D)</f>
        <v/>
      </c>
      <c r="Q55" s="11">
        <f>SUMIF('XSALT TB'!$R:$R,'SALT P&amp;L'!$A55,'XSALT TB'!E:E)</f>
        <v/>
      </c>
      <c r="R55" s="11">
        <f>SUMIF('XSALT TB'!$R:$R,'SALT P&amp;L'!$A55,'XSALT TB'!F:F)</f>
        <v/>
      </c>
      <c r="S55" s="11">
        <f>SUMIF('XSALT TB'!$R:$R,'SALT P&amp;L'!$A55,'XSALT TB'!G:G)</f>
        <v/>
      </c>
      <c r="T55" s="11">
        <f>SUMIF('XSALT TB'!$R:$R,'SALT P&amp;L'!$A55,'XSALT TB'!H:H)</f>
        <v/>
      </c>
      <c r="U55" s="11">
        <f>SUMIF('SALT TB'!$R:$R,'SALT P&amp;L'!$A55,'SALT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SUMIF('XSALT TB'!$R:$R,'SALT P&amp;L'!$A56,'XSALT TB'!C:C)</f>
        <v/>
      </c>
      <c r="P56" s="11">
        <f>SUMIF('XSALT TB'!$R:$R,'SALT P&amp;L'!$A56,'XSALT TB'!D:D)</f>
        <v/>
      </c>
      <c r="Q56" s="11">
        <f>SUMIF('XSALT TB'!$R:$R,'SALT P&amp;L'!$A56,'XSALT TB'!E:E)</f>
        <v/>
      </c>
      <c r="R56" s="11">
        <f>SUMIF('XSALT TB'!$R:$R,'SALT P&amp;L'!$A56,'XSALT TB'!F:F)</f>
        <v/>
      </c>
      <c r="S56" s="11">
        <f>SUMIF('XSALT TB'!$R:$R,'SALT P&amp;L'!$A56,'XSALT TB'!G:G)</f>
        <v/>
      </c>
      <c r="T56" s="11">
        <f>SUMIF('XSALT TB'!$R:$R,'SALT P&amp;L'!$A56,'XSALT TB'!H:H)</f>
        <v/>
      </c>
      <c r="U56" s="11">
        <f>SUMIF('SALT TB'!$R:$R,'SALT P&amp;L'!$A56,'SALT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190</v>
      </c>
      <c r="L57" s="64" t="n">
        <v>0</v>
      </c>
      <c r="M57" s="64" t="n">
        <v>476.11</v>
      </c>
      <c r="N57" s="22">
        <f>SUM(B57:M57)</f>
        <v/>
      </c>
      <c r="O57" s="11">
        <f>SUMIF('XSALT TB'!$R:$R,'SALT P&amp;L'!$A57,'XSALT TB'!C:C)</f>
        <v/>
      </c>
      <c r="P57" s="11">
        <f>SUMIF('XSALT TB'!$R:$R,'SALT P&amp;L'!$A57,'XSALT TB'!D:D)</f>
        <v/>
      </c>
      <c r="Q57" s="11">
        <f>SUMIF('XSALT TB'!$R:$R,'SALT P&amp;L'!$A57,'XSALT TB'!E:E)</f>
        <v/>
      </c>
      <c r="R57" s="11">
        <f>SUMIF('XSALT TB'!$R:$R,'SALT P&amp;L'!$A57,'XSALT TB'!F:F)</f>
        <v/>
      </c>
      <c r="S57" s="11">
        <f>SUMIF('XSALT TB'!$R:$R,'SALT P&amp;L'!$A57,'XSALT TB'!G:G)</f>
        <v/>
      </c>
      <c r="T57" s="11">
        <f>SUMIF('XSALT TB'!$R:$R,'SALT P&amp;L'!$A57,'XSALT TB'!H:H)</f>
        <v/>
      </c>
      <c r="U57" s="11">
        <f>SUMIF('SALT TB'!$R:$R,'SALT P&amp;L'!$A57,'SALT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SUMIF('XSALT TB'!$R:$R,'SALT P&amp;L'!$A58,'XSALT TB'!C:C)</f>
        <v/>
      </c>
      <c r="P58" s="11">
        <f>SUMIF('XSALT TB'!$R:$R,'SALT P&amp;L'!$A58,'XSALT TB'!D:D)</f>
        <v/>
      </c>
      <c r="Q58" s="11">
        <f>SUMIF('XSALT TB'!$R:$R,'SALT P&amp;L'!$A58,'XSALT TB'!E:E)</f>
        <v/>
      </c>
      <c r="R58" s="11">
        <f>SUMIF('XSALT TB'!$R:$R,'SALT P&amp;L'!$A58,'XSALT TB'!F:F)</f>
        <v/>
      </c>
      <c r="S58" s="11">
        <f>SUMIF('XSALT TB'!$R:$R,'SALT P&amp;L'!$A58,'XSALT TB'!G:G)</f>
        <v/>
      </c>
      <c r="T58" s="11">
        <f>SUMIF('XSALT TB'!$R:$R,'SALT P&amp;L'!$A58,'XSALT TB'!H:H)</f>
        <v/>
      </c>
      <c r="U58" s="11">
        <f>SUMIF('SALT TB'!$R:$R,'SALT P&amp;L'!$A58,'SALT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201.37</v>
      </c>
      <c r="J59" s="64" t="n">
        <v>201.37</v>
      </c>
      <c r="K59" s="64" t="n">
        <v>214.8</v>
      </c>
      <c r="L59" s="64" t="n">
        <v>214.8</v>
      </c>
      <c r="M59" s="64" t="n">
        <v>244.7</v>
      </c>
      <c r="N59" s="22">
        <f>SUM(B59:M59)</f>
        <v/>
      </c>
      <c r="O59" s="11">
        <f>SUMIF('XSALT TB'!$R:$R,'SALT P&amp;L'!$A59,'XSALT TB'!C:C)</f>
        <v/>
      </c>
      <c r="P59" s="11">
        <f>SUMIF('XSALT TB'!$R:$R,'SALT P&amp;L'!$A59,'XSALT TB'!D:D)</f>
        <v/>
      </c>
      <c r="Q59" s="11">
        <f>SUMIF('XSALT TB'!$R:$R,'SALT P&amp;L'!$A59,'XSALT TB'!E:E)</f>
        <v/>
      </c>
      <c r="R59" s="11">
        <f>SUMIF('XSALT TB'!$R:$R,'SALT P&amp;L'!$A59,'XSALT TB'!F:F)</f>
        <v/>
      </c>
      <c r="S59" s="11">
        <f>SUMIF('XSALT TB'!$R:$R,'SALT P&amp;L'!$A59,'XSALT TB'!G:G)</f>
        <v/>
      </c>
      <c r="T59" s="11">
        <f>SUMIF('XSALT TB'!$R:$R,'SALT P&amp;L'!$A59,'XSALT TB'!H:H)</f>
        <v/>
      </c>
      <c r="U59" s="11">
        <f>SUMIF('SALT TB'!$R:$R,'SALT P&amp;L'!$A59,'SALT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2.4</v>
      </c>
      <c r="C60" s="64" t="n">
        <v>1.8</v>
      </c>
      <c r="D60" s="64" t="n">
        <v>2.4</v>
      </c>
      <c r="E60" s="64" t="n">
        <v>2.4</v>
      </c>
      <c r="F60" s="64" t="n">
        <v>3</v>
      </c>
      <c r="G60" s="64" t="n">
        <v>48</v>
      </c>
      <c r="H60" s="64" t="n">
        <v>3.6</v>
      </c>
      <c r="I60" s="64" t="n">
        <v>3</v>
      </c>
      <c r="J60" s="64" t="n">
        <v>293.66</v>
      </c>
      <c r="K60" s="64" t="n">
        <v>1.8</v>
      </c>
      <c r="L60" s="64" t="n">
        <v>2.4</v>
      </c>
      <c r="M60" s="64" t="n">
        <v>47.40000000000001</v>
      </c>
      <c r="N60" s="22">
        <f>SUM(B60:M60)</f>
        <v/>
      </c>
      <c r="O60" s="11">
        <f>SUMIF('XSALT TB'!$R:$R,'SALT P&amp;L'!$A60,'XSALT TB'!C:C)</f>
        <v/>
      </c>
      <c r="P60" s="11">
        <f>SUMIF('XSALT TB'!$R:$R,'SALT P&amp;L'!$A60,'XSALT TB'!D:D)</f>
        <v/>
      </c>
      <c r="Q60" s="11">
        <f>SUMIF('XSALT TB'!$R:$R,'SALT P&amp;L'!$A60,'XSALT TB'!E:E)</f>
        <v/>
      </c>
      <c r="R60" s="11">
        <f>SUMIF('XSALT TB'!$R:$R,'SALT P&amp;L'!$A60,'XSALT TB'!F:F)</f>
        <v/>
      </c>
      <c r="S60" s="11">
        <f>SUMIF('XSALT TB'!$R:$R,'SALT P&amp;L'!$A60,'XSALT TB'!G:G)</f>
        <v/>
      </c>
      <c r="T60" s="11">
        <f>SUMIF('XSALT TB'!$R:$R,'SALT P&amp;L'!$A60,'XSALT TB'!H:H)</f>
        <v/>
      </c>
      <c r="U60" s="11">
        <f>SUMIF('SALT TB'!$R:$R,'SALT P&amp;L'!$A60,'SALT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90</v>
      </c>
      <c r="C61" s="64" t="n">
        <v>47.93000000000001</v>
      </c>
      <c r="D61" s="64" t="n">
        <v>9.98</v>
      </c>
      <c r="E61" s="64" t="n">
        <v>51.04</v>
      </c>
      <c r="F61" s="64" t="n">
        <v>0</v>
      </c>
      <c r="G61" s="64" t="n">
        <v>0</v>
      </c>
      <c r="H61" s="64" t="n">
        <v>392.16</v>
      </c>
      <c r="I61" s="64" t="n">
        <v>0</v>
      </c>
      <c r="J61" s="64" t="n">
        <v>0</v>
      </c>
      <c r="K61" s="64" t="n">
        <v>24.95</v>
      </c>
      <c r="L61" s="64" t="n">
        <v>5.69</v>
      </c>
      <c r="M61" s="64" t="n">
        <v>0</v>
      </c>
      <c r="N61" s="22">
        <f>SUM(B61:M61)</f>
        <v/>
      </c>
      <c r="O61" s="11">
        <f>SUMIF('XSALT TB'!$R:$R,'SALT P&amp;L'!$A61,'XSALT TB'!C:C)</f>
        <v/>
      </c>
      <c r="P61" s="11">
        <f>SUMIF('XSALT TB'!$R:$R,'SALT P&amp;L'!$A61,'XSALT TB'!D:D)</f>
        <v/>
      </c>
      <c r="Q61" s="11">
        <f>SUMIF('XSALT TB'!$R:$R,'SALT P&amp;L'!$A61,'XSALT TB'!E:E)</f>
        <v/>
      </c>
      <c r="R61" s="11">
        <f>SUMIF('XSALT TB'!$R:$R,'SALT P&amp;L'!$A61,'XSALT TB'!F:F)</f>
        <v/>
      </c>
      <c r="S61" s="11">
        <f>SUMIF('XSALT TB'!$R:$R,'SALT P&amp;L'!$A61,'XSALT TB'!G:G)</f>
        <v/>
      </c>
      <c r="T61" s="11">
        <f>SUMIF('XSALT TB'!$R:$R,'SALT P&amp;L'!$A61,'XSALT TB'!H:H)</f>
        <v/>
      </c>
      <c r="U61" s="11">
        <f>SUMIF('SALT TB'!$R:$R,'SALT P&amp;L'!$A61,'SALT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8.4</v>
      </c>
      <c r="E62" s="64" t="n">
        <v>0</v>
      </c>
      <c r="F62" s="64" t="n">
        <v>0</v>
      </c>
      <c r="G62" s="64" t="n">
        <v>0</v>
      </c>
      <c r="H62" s="64" t="n">
        <v>0</v>
      </c>
      <c r="I62" s="64" t="n">
        <v>7.2</v>
      </c>
      <c r="J62" s="64" t="n">
        <v>0</v>
      </c>
      <c r="K62" s="64" t="n">
        <v>0</v>
      </c>
      <c r="L62" s="64" t="n">
        <v>0</v>
      </c>
      <c r="M62" s="64" t="n">
        <v>0</v>
      </c>
      <c r="N62" s="22">
        <f>SUM(B62:M62)</f>
        <v/>
      </c>
      <c r="O62" s="11">
        <f>SUMIF('XSALT TB'!$R:$R,'SALT P&amp;L'!$A62,'XSALT TB'!C:C)</f>
        <v/>
      </c>
      <c r="P62" s="11">
        <f>SUMIF('XSALT TB'!$R:$R,'SALT P&amp;L'!$A62,'XSALT TB'!D:D)</f>
        <v/>
      </c>
      <c r="Q62" s="11">
        <f>SUMIF('XSALT TB'!$R:$R,'SALT P&amp;L'!$A62,'XSALT TB'!E:E)</f>
        <v/>
      </c>
      <c r="R62" s="11">
        <f>SUMIF('XSALT TB'!$R:$R,'SALT P&amp;L'!$A62,'XSALT TB'!F:F)</f>
        <v/>
      </c>
      <c r="S62" s="11">
        <f>SUMIF('XSALT TB'!$R:$R,'SALT P&amp;L'!$A62,'XSALT TB'!G:G)</f>
        <v/>
      </c>
      <c r="T62" s="11">
        <f>SUMIF('XSALT TB'!$R:$R,'SALT P&amp;L'!$A62,'XSALT TB'!H:H)</f>
        <v/>
      </c>
      <c r="U62" s="11">
        <f>SUMIF('SALT TB'!$R:$R,'SALT P&amp;L'!$A62,'SALT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SUMIF('XSALT TB'!$R:$R,'SALT P&amp;L'!$A63,'XSALT TB'!C:C)</f>
        <v/>
      </c>
      <c r="P63" s="11">
        <f>SUMIF('XSALT TB'!$R:$R,'SALT P&amp;L'!$A63,'XSALT TB'!D:D)</f>
        <v/>
      </c>
      <c r="Q63" s="11">
        <f>SUMIF('XSALT TB'!$R:$R,'SALT P&amp;L'!$A63,'XSALT TB'!E:E)</f>
        <v/>
      </c>
      <c r="R63" s="11">
        <f>SUMIF('XSALT TB'!$R:$R,'SALT P&amp;L'!$A63,'XSALT TB'!F:F)</f>
        <v/>
      </c>
      <c r="S63" s="11">
        <f>SUMIF('XSALT TB'!$R:$R,'SALT P&amp;L'!$A63,'XSALT TB'!G:G)</f>
        <v/>
      </c>
      <c r="T63" s="11">
        <f>SUMIF('XSALT TB'!$R:$R,'SALT P&amp;L'!$A63,'XSALT TB'!H:H)</f>
        <v/>
      </c>
      <c r="U63" s="11">
        <f>SUMIF('SALT TB'!$R:$R,'SALT P&amp;L'!$A63,'SALT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SUMIF('XSALT TB'!$R:$R,'SALT P&amp;L'!$A64,'XSALT TB'!C:C)</f>
        <v/>
      </c>
      <c r="P64" s="11">
        <f>SUMIF('XSALT TB'!$R:$R,'SALT P&amp;L'!$A64,'XSALT TB'!D:D)</f>
        <v/>
      </c>
      <c r="Q64" s="11">
        <f>SUMIF('XSALT TB'!$R:$R,'SALT P&amp;L'!$A64,'XSALT TB'!E:E)</f>
        <v/>
      </c>
      <c r="R64" s="11">
        <f>SUMIF('XSALT TB'!$R:$R,'SALT P&amp;L'!$A64,'XSALT TB'!F:F)</f>
        <v/>
      </c>
      <c r="S64" s="11">
        <f>SUMIF('XSALT TB'!$R:$R,'SALT P&amp;L'!$A64,'XSALT TB'!G:G)</f>
        <v/>
      </c>
      <c r="T64" s="11">
        <f>SUMIF('XSALT TB'!$R:$R,'SALT P&amp;L'!$A64,'XSALT TB'!H:H)</f>
        <v/>
      </c>
      <c r="U64" s="11">
        <f>SUMIF('SALT TB'!$R:$R,'SALT P&amp;L'!$A64,'SALT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SUMIF('XSALT TB'!$R:$R,'SALT P&amp;L'!$A65,'XSALT TB'!C:C)</f>
        <v/>
      </c>
      <c r="P65" s="11">
        <f>SUMIF('XSALT TB'!$R:$R,'SALT P&amp;L'!$A65,'XSALT TB'!D:D)</f>
        <v/>
      </c>
      <c r="Q65" s="11">
        <f>SUMIF('XSALT TB'!$R:$R,'SALT P&amp;L'!$A65,'XSALT TB'!E:E)</f>
        <v/>
      </c>
      <c r="R65" s="11">
        <f>SUMIF('XSALT TB'!$R:$R,'SALT P&amp;L'!$A65,'XSALT TB'!F:F)</f>
        <v/>
      </c>
      <c r="S65" s="11">
        <f>SUMIF('XSALT TB'!$R:$R,'SALT P&amp;L'!$A65,'XSALT TB'!G:G)</f>
        <v/>
      </c>
      <c r="T65" s="11">
        <f>SUMIF('XSALT TB'!$R:$R,'SALT P&amp;L'!$A65,'XSALT TB'!H:H)</f>
        <v/>
      </c>
      <c r="U65" s="11">
        <f>SUMIF('SALT TB'!$R:$R,'SALT P&amp;L'!$A65,'SALT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SUMIF('XSALT TB'!$R:$R,'SALT P&amp;L'!$A66,'XSALT TB'!C:C)</f>
        <v/>
      </c>
      <c r="P66" s="11">
        <f>SUMIF('XSALT TB'!$R:$R,'SALT P&amp;L'!$A66,'XSALT TB'!D:D)</f>
        <v/>
      </c>
      <c r="Q66" s="11">
        <f>SUMIF('XSALT TB'!$R:$R,'SALT P&amp;L'!$A66,'XSALT TB'!E:E)</f>
        <v/>
      </c>
      <c r="R66" s="11">
        <f>SUMIF('XSALT TB'!$R:$R,'SALT P&amp;L'!$A66,'XSALT TB'!F:F)</f>
        <v/>
      </c>
      <c r="S66" s="11">
        <f>SUMIF('XSALT TB'!$R:$R,'SALT P&amp;L'!$A66,'XSALT TB'!G:G)</f>
        <v/>
      </c>
      <c r="T66" s="11">
        <f>SUMIF('XSALT TB'!$R:$R,'SALT P&amp;L'!$A66,'XSALT TB'!H:H)</f>
        <v/>
      </c>
      <c r="U66" s="11">
        <f>SUMIF('SALT TB'!$R:$R,'SALT P&amp;L'!$A66,'SALT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1800</v>
      </c>
      <c r="C67" s="64" t="n">
        <v>0</v>
      </c>
      <c r="D67" s="64" t="n">
        <v>0</v>
      </c>
      <c r="E67" s="64" t="n">
        <v>1084.8</v>
      </c>
      <c r="F67" s="64" t="n">
        <v>0</v>
      </c>
      <c r="G67" s="64" t="n">
        <v>179.4</v>
      </c>
      <c r="H67" s="64" t="n">
        <v>42.75</v>
      </c>
      <c r="I67" s="64" t="n">
        <v>42.75</v>
      </c>
      <c r="J67" s="64" t="n">
        <v>42.75</v>
      </c>
      <c r="K67" s="64" t="n">
        <v>42.75</v>
      </c>
      <c r="L67" s="64" t="n">
        <v>89.75</v>
      </c>
      <c r="M67" s="64" t="n">
        <v>877.95</v>
      </c>
      <c r="N67" s="22">
        <f>SUM(B67:M67)</f>
        <v/>
      </c>
      <c r="O67" s="11">
        <f>SUMIF('XSALT TB'!$R:$R,'SALT P&amp;L'!$A67,'XSALT TB'!C:C)</f>
        <v/>
      </c>
      <c r="P67" s="11">
        <f>SUMIF('XSALT TB'!$R:$R,'SALT P&amp;L'!$A67,'XSALT TB'!D:D)</f>
        <v/>
      </c>
      <c r="Q67" s="11">
        <f>SUMIF('XSALT TB'!$R:$R,'SALT P&amp;L'!$A67,'XSALT TB'!E:E)</f>
        <v/>
      </c>
      <c r="R67" s="11">
        <f>SUMIF('XSALT TB'!$R:$R,'SALT P&amp;L'!$A67,'XSALT TB'!F:F)</f>
        <v/>
      </c>
      <c r="S67" s="11">
        <f>SUMIF('XSALT TB'!$R:$R,'SALT P&amp;L'!$A67,'XSALT TB'!G:G)</f>
        <v/>
      </c>
      <c r="T67" s="11">
        <f>SUMIF('XSALT TB'!$R:$R,'SALT P&amp;L'!$A67,'XSALT TB'!H:H)</f>
        <v/>
      </c>
      <c r="U67" s="11">
        <f>SUMIF('SALT TB'!$R:$R,'SALT P&amp;L'!$A67,'SALT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7.5</v>
      </c>
      <c r="C68" s="64" t="n">
        <v>7.5</v>
      </c>
      <c r="D68" s="64" t="n">
        <v>7.5</v>
      </c>
      <c r="E68" s="64" t="n">
        <v>7.5</v>
      </c>
      <c r="F68" s="64" t="n">
        <v>7.5</v>
      </c>
      <c r="G68" s="64" t="n">
        <v>7.5</v>
      </c>
      <c r="H68" s="64" t="n">
        <v>7.5</v>
      </c>
      <c r="I68" s="64" t="n">
        <v>7.5</v>
      </c>
      <c r="J68" s="64" t="n">
        <v>7.5</v>
      </c>
      <c r="K68" s="64" t="n">
        <v>7.5</v>
      </c>
      <c r="L68" s="64" t="n">
        <v>7.5</v>
      </c>
      <c r="M68" s="64" t="n">
        <v>9.99</v>
      </c>
      <c r="N68" s="22">
        <f>SUM(B68:M68)</f>
        <v/>
      </c>
      <c r="O68" s="11">
        <f>SUMIF('XSALT TB'!$R:$R,'SALT P&amp;L'!$A68,'XSALT TB'!C:C)</f>
        <v/>
      </c>
      <c r="P68" s="11">
        <f>SUMIF('XSALT TB'!$R:$R,'SALT P&amp;L'!$A68,'XSALT TB'!D:D)</f>
        <v/>
      </c>
      <c r="Q68" s="11">
        <f>SUMIF('XSALT TB'!$R:$R,'SALT P&amp;L'!$A68,'XSALT TB'!E:E)</f>
        <v/>
      </c>
      <c r="R68" s="11">
        <f>SUMIF('XSALT TB'!$R:$R,'SALT P&amp;L'!$A68,'XSALT TB'!F:F)</f>
        <v/>
      </c>
      <c r="S68" s="11">
        <f>SUMIF('XSALT TB'!$R:$R,'SALT P&amp;L'!$A68,'XSALT TB'!G:G)</f>
        <v/>
      </c>
      <c r="T68" s="11">
        <f>SUMIF('XSALT TB'!$R:$R,'SALT P&amp;L'!$A68,'XSALT TB'!H:H)</f>
        <v/>
      </c>
      <c r="U68" s="11">
        <f>SUMIF('SALT TB'!$R:$R,'SALT P&amp;L'!$A68,'SALT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2101.28</v>
      </c>
      <c r="C69" s="65" t="n">
        <v>258.61</v>
      </c>
      <c r="D69" s="65" t="n">
        <v>229.66</v>
      </c>
      <c r="E69" s="65" t="n">
        <v>1347.12</v>
      </c>
      <c r="F69" s="65" t="n">
        <v>211.87</v>
      </c>
      <c r="G69" s="65" t="n">
        <v>436.28</v>
      </c>
      <c r="H69" s="65" t="n">
        <v>647.39</v>
      </c>
      <c r="I69" s="65" t="n">
        <v>261.82</v>
      </c>
      <c r="J69" s="65" t="n">
        <v>545.28</v>
      </c>
      <c r="K69" s="65" t="n">
        <v>481.8</v>
      </c>
      <c r="L69" s="65" t="n">
        <v>320.14</v>
      </c>
      <c r="M69" s="65" t="n">
        <v>1656.15</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SUM(O69:U69)</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13122.3</v>
      </c>
      <c r="C70" s="18" t="n">
        <v>17454.62</v>
      </c>
      <c r="D70" s="18" t="n">
        <v>32248.42000000002</v>
      </c>
      <c r="E70" s="18" t="n">
        <v>16600.31</v>
      </c>
      <c r="F70" s="18" t="n">
        <v>6925.56</v>
      </c>
      <c r="G70" s="18" t="n">
        <v>23535.28000000001</v>
      </c>
      <c r="H70" s="18" t="n">
        <v>38823.55999999999</v>
      </c>
      <c r="I70" s="18" t="n">
        <v>8415.829999999994</v>
      </c>
      <c r="J70" s="18" t="n">
        <v>10740.90000000001</v>
      </c>
      <c r="K70" s="18" t="n">
        <v>6886.050000000006</v>
      </c>
      <c r="L70" s="18" t="n">
        <v>29431.03999999999</v>
      </c>
      <c r="M70" s="18" t="n">
        <v>53445.12000000001</v>
      </c>
      <c r="N70" s="18">
        <f>SUM(B70:M70)</f>
        <v/>
      </c>
      <c r="O70" s="18">
        <f>O50-O69</f>
        <v/>
      </c>
      <c r="P70" s="18">
        <f>P50-P69</f>
        <v/>
      </c>
      <c r="Q70" s="18">
        <f>Q50-Q69</f>
        <v/>
      </c>
      <c r="R70" s="18">
        <f>R50-R69</f>
        <v/>
      </c>
      <c r="S70" s="18">
        <f>S50-S69</f>
        <v/>
      </c>
      <c r="T70" s="18">
        <f>T50-T69</f>
        <v/>
      </c>
      <c r="U70" s="35">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N71" s="4">
        <f>SUM(B71:M71)</f>
        <v/>
      </c>
      <c r="AA71" s="4">
        <f>SUM(O71:T71)</f>
        <v/>
      </c>
      <c r="AB71" s="35" t="n"/>
    </row>
    <row r="72">
      <c r="A72" s="6" t="n"/>
      <c r="AB72" s="35" t="n"/>
    </row>
    <row r="73">
      <c r="A73" s="14" t="inlineStr">
        <is>
          <t>Borrowing Costs</t>
        </is>
      </c>
      <c r="I73" s="35" t="n"/>
      <c r="J73" s="35" t="n"/>
      <c r="K73" s="35" t="n"/>
      <c r="L73" s="35" t="n"/>
      <c r="M73" s="35" t="n"/>
      <c r="N73" s="35" t="n"/>
      <c r="O73" s="4" t="n">
        <v>0</v>
      </c>
      <c r="P73" s="4" t="n">
        <v>0</v>
      </c>
      <c r="Q73" s="4" t="n">
        <v>0</v>
      </c>
      <c r="R73" s="4" t="n">
        <v>0</v>
      </c>
      <c r="S73" s="4" t="n">
        <v>0</v>
      </c>
      <c r="T73" s="4" t="n">
        <v>0</v>
      </c>
      <c r="U73" s="4" t="n">
        <v>0</v>
      </c>
      <c r="V73" s="4" t="n">
        <v>0</v>
      </c>
      <c r="W73" s="4" t="n">
        <v>0</v>
      </c>
      <c r="X73" s="4" t="n">
        <v>0</v>
      </c>
      <c r="Y73" s="4" t="n">
        <v>0</v>
      </c>
      <c r="Z73" s="4" t="n">
        <v>0</v>
      </c>
      <c r="AB73" s="4">
        <f>SUM(O73:Z73)</f>
        <v/>
      </c>
      <c r="AJ73" s="332" t="inlineStr">
        <is>
          <t>Model assumptions 2027:</t>
        </is>
      </c>
      <c r="AN73" s="56" t="n"/>
      <c r="AO73" s="56" t="n"/>
      <c r="AP73" s="56" t="n"/>
    </row>
    <row r="74">
      <c r="A74" s="14" t="inlineStr">
        <is>
          <t>Depreciation</t>
        </is>
      </c>
      <c r="I74" s="35" t="n"/>
      <c r="J74" s="35" t="n"/>
      <c r="K74" s="35" t="n"/>
      <c r="L74" s="35" t="n"/>
      <c r="M74" s="35" t="n"/>
      <c r="N74" s="35" t="n"/>
      <c r="O74" s="4" t="n">
        <v>1214.634947916667</v>
      </c>
      <c r="P74" s="4" t="n">
        <v>1214.634947916667</v>
      </c>
      <c r="Q74" s="4" t="n">
        <v>1214.634947916667</v>
      </c>
      <c r="R74" s="4" t="n">
        <v>1214.634947916667</v>
      </c>
      <c r="S74" s="4" t="n">
        <v>1214.634947916667</v>
      </c>
      <c r="T74" s="4" t="n">
        <v>1214.634947916667</v>
      </c>
      <c r="U74" s="4" t="n">
        <v>1241.90578125</v>
      </c>
      <c r="V74" s="4" t="n">
        <v>1241.90578125</v>
      </c>
      <c r="W74" s="4" t="n">
        <v>1241.90578125</v>
      </c>
      <c r="X74" s="4" t="n">
        <v>1241.90578125</v>
      </c>
      <c r="Y74" s="4" t="n">
        <v>1241.90578125</v>
      </c>
      <c r="Z74" s="4" t="n">
        <v>1241.90578125</v>
      </c>
      <c r="AB74" s="4">
        <f>SUM(O74:Z74)</f>
        <v/>
      </c>
      <c r="AJ74" t="inlineStr">
        <is>
          <t>Salary Uplift</t>
        </is>
      </c>
      <c r="AL74" s="446" t="n">
        <v>0.05</v>
      </c>
      <c r="AM74" s="331">
        <f>1+AL74</f>
        <v/>
      </c>
      <c r="AN74" s="56" t="n"/>
      <c r="AO74" s="56" t="n"/>
      <c r="AP74" s="56" t="n"/>
    </row>
    <row r="75">
      <c r="A75" s="14" t="inlineStr">
        <is>
          <t>Amortisation</t>
        </is>
      </c>
      <c r="I75" s="35" t="n"/>
      <c r="J75" s="35" t="n"/>
      <c r="K75" s="35" t="n"/>
      <c r="L75" s="35" t="n"/>
      <c r="M75" s="35" t="n"/>
      <c r="N75" s="35" t="n"/>
      <c r="O75" s="4">
        <f>8000/12</f>
        <v/>
      </c>
      <c r="P75" s="4">
        <f>8000/12</f>
        <v/>
      </c>
      <c r="Q75" s="4">
        <f>8000/12</f>
        <v/>
      </c>
      <c r="R75" s="4">
        <f>8000/12</f>
        <v/>
      </c>
      <c r="S75" s="4">
        <f>8000/12</f>
        <v/>
      </c>
      <c r="T75" s="4">
        <f>8000/12</f>
        <v/>
      </c>
      <c r="U75" s="4">
        <f>8000/12</f>
        <v/>
      </c>
      <c r="V75" s="4">
        <f>8000/12</f>
        <v/>
      </c>
      <c r="W75" s="4">
        <f>8000/12</f>
        <v/>
      </c>
      <c r="X75" s="4">
        <f>8000/12</f>
        <v/>
      </c>
      <c r="Y75" s="4">
        <f>8000/12</f>
        <v/>
      </c>
      <c r="Z75" s="4">
        <f>8000/12</f>
        <v/>
      </c>
      <c r="AB75" s="4">
        <f>SUM(O75:Z75)</f>
        <v/>
      </c>
      <c r="AJ75" t="inlineStr">
        <is>
          <t>Fee uplift</t>
        </is>
      </c>
      <c r="AL75" s="446" t="n">
        <v>0.07000000000000001</v>
      </c>
      <c r="AM75" s="331">
        <f>AL75+1</f>
        <v/>
      </c>
      <c r="AN75" s="56" t="n"/>
      <c r="AO75" s="56" t="n"/>
      <c r="AP75" s="56" t="n"/>
    </row>
    <row r="76">
      <c r="A76" s="391" t="inlineStr">
        <is>
          <t>Profit Before Tax</t>
        </is>
      </c>
      <c r="B76" s="35" t="n"/>
      <c r="C76" s="35" t="n"/>
      <c r="D76" s="35" t="n"/>
      <c r="E76" s="35" t="n"/>
      <c r="F76" s="35" t="n"/>
      <c r="G76" s="35" t="n"/>
      <c r="H76" s="35" t="n"/>
      <c r="I76" s="35" t="n"/>
      <c r="J76" s="35" t="n"/>
      <c r="K76" s="35" t="n"/>
      <c r="L76" s="35" t="n"/>
      <c r="M76" s="35" t="n"/>
      <c r="N76" s="35" t="n"/>
      <c r="O76" s="35">
        <f>O70-SUM(O73:O75)</f>
        <v/>
      </c>
      <c r="P76" s="35">
        <f>P70-SUM(P73:P75)</f>
        <v/>
      </c>
      <c r="Q76" s="35">
        <f>Q70-SUM(Q73:Q75)</f>
        <v/>
      </c>
      <c r="R76" s="35">
        <f>R70-SUM(R73:R75)</f>
        <v/>
      </c>
      <c r="S76" s="35">
        <f>S70-SUM(S73:S75)</f>
        <v/>
      </c>
      <c r="T76" s="35">
        <f>T70-SUM(T73:T75)</f>
        <v/>
      </c>
      <c r="U76" s="35">
        <f>U70-SUM(U73:U75)</f>
        <v/>
      </c>
      <c r="V76" s="35">
        <f>V70-SUM(V73:V75)</f>
        <v/>
      </c>
      <c r="W76" s="35">
        <f>W70-SUM(W73:W75)</f>
        <v/>
      </c>
      <c r="X76" s="35">
        <f>X70-SUM(X73:X75)</f>
        <v/>
      </c>
      <c r="Y76" s="35">
        <f>Y70-SUM(Y73:Y75)</f>
        <v/>
      </c>
      <c r="Z76" s="35">
        <f>Z70-SUM(Z73:Z75)</f>
        <v/>
      </c>
      <c r="AA76" s="35" t="n"/>
      <c r="AB76" s="35">
        <f>AB70-SUM(AB73:AB75)</f>
        <v/>
      </c>
      <c r="AC76" s="35" t="n"/>
      <c r="AD76" s="35" t="n"/>
      <c r="AE76" s="35" t="n"/>
      <c r="AF76" s="35" t="n"/>
      <c r="AG76" s="35" t="n"/>
      <c r="AH76" s="35" t="n"/>
      <c r="AJ76" t="inlineStr">
        <is>
          <t>Monthly volume growth</t>
        </is>
      </c>
      <c r="AL76" s="446" t="n">
        <v>0.01</v>
      </c>
      <c r="AM76" s="331">
        <f>AL76+1</f>
        <v/>
      </c>
      <c r="AN76" s="56" t="n"/>
      <c r="AO76" s="56" t="n"/>
      <c r="AP76" s="56" t="n"/>
    </row>
    <row r="77" ht="15.75" customHeight="1" s="393" thickBot="1">
      <c r="A77" s="198" t="inlineStr">
        <is>
          <t>Corp Tax Due</t>
        </is>
      </c>
      <c r="B77" s="10" t="n"/>
      <c r="C77" s="10" t="n"/>
      <c r="D77" s="10" t="n"/>
      <c r="E77" s="10" t="n"/>
      <c r="F77" s="10" t="n"/>
      <c r="G77" s="10" t="n"/>
      <c r="H77" s="10"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t="inlineStr">
        <is>
          <t>Easter fallback</t>
        </is>
      </c>
      <c r="AL77" s="446" t="n">
        <v>0.04</v>
      </c>
      <c r="AM77" s="331">
        <f>AL77+1</f>
        <v/>
      </c>
      <c r="AN77" s="56" t="n"/>
      <c r="AO77" s="56" t="n"/>
      <c r="AP77" s="56" t="n"/>
    </row>
    <row r="78" ht="15.75" customHeight="1" s="393" thickTop="1">
      <c r="AJ78" t="inlineStr">
        <is>
          <t>Inflation</t>
        </is>
      </c>
      <c r="AL78" s="446" t="n">
        <v>0.06</v>
      </c>
      <c r="AM78" s="331">
        <f>AL78+1</f>
        <v/>
      </c>
    </row>
    <row r="81">
      <c r="A81" s="4" t="inlineStr">
        <is>
          <t>Memo</t>
        </is>
      </c>
    </row>
    <row r="82">
      <c r="A82" s="4" t="inlineStr">
        <is>
          <t>Direct - Sales</t>
        </is>
      </c>
      <c r="B82" s="4" t="n">
        <v>53106.45</v>
      </c>
      <c r="C82" s="4" t="n">
        <v>64716.66</v>
      </c>
      <c r="D82" s="4" t="n">
        <v>74941.20000000001</v>
      </c>
      <c r="E82" s="4" t="n">
        <v>66027.36</v>
      </c>
      <c r="F82" s="4" t="n">
        <v>52199.18</v>
      </c>
      <c r="G82" s="4" t="n">
        <v>65858.77</v>
      </c>
      <c r="H82" s="4" t="n">
        <v>86466.70999999999</v>
      </c>
      <c r="I82" s="4" t="n">
        <v>54456.27</v>
      </c>
      <c r="J82" s="4" t="n">
        <v>62340.23</v>
      </c>
      <c r="K82" s="4" t="n">
        <v>62043.97</v>
      </c>
      <c r="L82" s="4" t="n">
        <v>77558.12</v>
      </c>
      <c r="O82" s="4">
        <f>-SUMIF('XSALT TB'!$T:$T,'SALT P&amp;L'!$A82,'XSALT TB'!C:C)</f>
        <v/>
      </c>
      <c r="P82" s="4">
        <f>-SUMIF('XSALT TB'!$T:$T,'SALT P&amp;L'!$A82,'XSALT TB'!D:D)</f>
        <v/>
      </c>
      <c r="Q82" s="4">
        <f>-SUMIF('XSALT TB'!$T:$T,'SALT P&amp;L'!$A82,'XSALT TB'!E:E)</f>
        <v/>
      </c>
      <c r="R82" s="4">
        <f>-SUMIF('XSALT TB'!$T:$T,'SALT P&amp;L'!$A82,'XSALT TB'!F:F)</f>
        <v/>
      </c>
      <c r="S82" s="4">
        <f>-SUMIF('XSALT TB'!$T:$T,'SALT P&amp;L'!$A82,'XSALT TB'!G:G)</f>
        <v/>
      </c>
      <c r="T82" s="4">
        <f>-SUMIF('XSALT TB'!$T:$T,'SALT P&amp;L'!$A82,'XSALT TB'!H:H)</f>
        <v/>
      </c>
      <c r="U82" s="4">
        <f>-SUMIF('XSALT TB'!$T:$T,'SALT P&amp;L'!$A82,'XSALT TB'!I:I)</f>
        <v/>
      </c>
      <c r="V82" s="4">
        <f>-SUMIF('XSALT TB'!$T:$T,'SALT P&amp;L'!$A82,'XSALT TB'!J:J)</f>
        <v/>
      </c>
      <c r="W82" s="4">
        <f>-SUMIF('XSALT TB'!$T:$T,'SALT P&amp;L'!$A82,'XSALT TB'!K:K)</f>
        <v/>
      </c>
      <c r="X82" s="4">
        <f>-SUMIF('XSALT TB'!$T:$T,'SALT P&amp;L'!$A82,'XSALT TB'!L:L)</f>
        <v/>
      </c>
      <c r="Y82" s="4">
        <f>-SUMIF('XSALT TB'!$T:$T,'SALT P&amp;L'!$A82,'XSALT TB'!M:M)</f>
        <v/>
      </c>
      <c r="Z82" s="4">
        <f>-SUMIF('XSALT TB'!$T:$T,'SALT P&amp;L'!$A82,'XSALT TB'!N:N)</f>
        <v/>
      </c>
    </row>
    <row r="83">
      <c r="A83" s="14" t="inlineStr">
        <is>
          <t>Direct - Staff Cost</t>
        </is>
      </c>
      <c r="B83" s="61" t="n">
        <v>-33753.21</v>
      </c>
      <c r="C83" s="61" t="n">
        <v>-39082.28</v>
      </c>
      <c r="D83" s="61" t="n">
        <v>-33706.91</v>
      </c>
      <c r="E83" s="61" t="n">
        <v>-35515.60000000001</v>
      </c>
      <c r="F83" s="61" t="n">
        <v>-37014.82</v>
      </c>
      <c r="G83" s="61" t="n">
        <v>-36110.2</v>
      </c>
      <c r="H83" s="61" t="n">
        <v>-40331.65</v>
      </c>
      <c r="I83" s="61" t="n">
        <v>-40312.61000000001</v>
      </c>
      <c r="J83" s="61" t="n">
        <v>-44205.37999999999</v>
      </c>
      <c r="K83" s="61" t="n">
        <v>-47217.03999999999</v>
      </c>
      <c r="L83" s="61" t="n">
        <v>-41692.43</v>
      </c>
      <c r="M83" s="61" t="n"/>
      <c r="O83" s="4">
        <f>-SUMIF('XSALT TB'!$T:$T,'SALT P&amp;L'!$A83,'XSALT TB'!C:C)</f>
        <v/>
      </c>
      <c r="P83" s="4">
        <f>-SUMIF('XSALT TB'!$T:$T,'SALT P&amp;L'!$A83,'XSALT TB'!D:D)</f>
        <v/>
      </c>
      <c r="Q83" s="4">
        <f>-SUMIF('XSALT TB'!$T:$T,'SALT P&amp;L'!$A83,'XSALT TB'!E:E)</f>
        <v/>
      </c>
      <c r="R83" s="4">
        <f>-SUMIF('XSALT TB'!$T:$T,'SALT P&amp;L'!$A83,'XSALT TB'!F:F)</f>
        <v/>
      </c>
      <c r="S83" s="4">
        <f>-SUMIF('XSALT TB'!$T:$T,'SALT P&amp;L'!$A83,'XSALT TB'!G:G)</f>
        <v/>
      </c>
      <c r="T83" s="4">
        <f>-SUMIF('XSALT TB'!$T:$T,'SALT P&amp;L'!$A83,'XSALT TB'!H:H)</f>
        <v/>
      </c>
      <c r="U83" s="4">
        <f>-SUMIF('XSALT TB'!$T:$T,'SALT P&amp;L'!$A83,'XSALT TB'!I:I)</f>
        <v/>
      </c>
      <c r="V83" s="4">
        <f>-SUMIF('XSALT TB'!$T:$T,'SALT P&amp;L'!$A83,'XSALT TB'!J:J)</f>
        <v/>
      </c>
      <c r="W83" s="4">
        <f>-SUMIF('XSALT TB'!$T:$T,'SALT P&amp;L'!$A83,'XSALT TB'!K:K)</f>
        <v/>
      </c>
      <c r="X83" s="4">
        <f>-SUMIF('XSALT TB'!$T:$T,'SALT P&amp;L'!$A83,'XSALT TB'!L:L)</f>
        <v/>
      </c>
      <c r="Y83" s="4">
        <f>-SUMIF('XSALT TB'!$T:$T,'SALT P&amp;L'!$A83,'XSALT TB'!M:M)</f>
        <v/>
      </c>
      <c r="Z83" s="4">
        <f>-SUMIF('XSALT TB'!$T:$T,'SALT P&amp;L'!$A83,'XSALT TB'!N:N)</f>
        <v/>
      </c>
    </row>
    <row r="84">
      <c r="A84" s="4" t="inlineStr">
        <is>
          <t>Direct - Childcare Cost</t>
        </is>
      </c>
      <c r="B84" s="61" t="n">
        <v>-2159.36</v>
      </c>
      <c r="C84" s="61" t="n">
        <v>-3141.140000000001</v>
      </c>
      <c r="D84" s="61" t="n">
        <v>-2587.19</v>
      </c>
      <c r="E84" s="61" t="n">
        <v>-2671.159999999999</v>
      </c>
      <c r="F84" s="61" t="n">
        <v>-2710.57</v>
      </c>
      <c r="G84" s="61" t="n">
        <v>-2764.38</v>
      </c>
      <c r="H84" s="61" t="n">
        <v>-2795.31</v>
      </c>
      <c r="I84" s="61" t="n">
        <v>-2329.48</v>
      </c>
      <c r="J84" s="61" t="n">
        <v>-3075.97</v>
      </c>
      <c r="K84" s="61" t="n">
        <v>-3186.66</v>
      </c>
      <c r="L84" s="61" t="n">
        <v>-3046.5</v>
      </c>
      <c r="M84" s="61" t="n">
        <v>-2289.84</v>
      </c>
      <c r="O84" s="4">
        <f>-SUMIF('XSALT TB'!$T:$T,'SALT P&amp;L'!$A84,'XSALT TB'!C:C)</f>
        <v/>
      </c>
      <c r="P84" s="4">
        <f>-SUMIF('XSALT TB'!$T:$T,'SALT P&amp;L'!$A84,'XSALT TB'!D:D)</f>
        <v/>
      </c>
      <c r="Q84" s="4">
        <f>-SUMIF('XSALT TB'!$T:$T,'SALT P&amp;L'!$A84,'XSALT TB'!E:E)</f>
        <v/>
      </c>
      <c r="R84" s="4">
        <f>-SUMIF('XSALT TB'!$T:$T,'SALT P&amp;L'!$A84,'XSALT TB'!F:F)</f>
        <v/>
      </c>
      <c r="S84" s="4">
        <f>-SUMIF('XSALT TB'!$T:$T,'SALT P&amp;L'!$A84,'XSALT TB'!G:G)</f>
        <v/>
      </c>
      <c r="T84" s="4">
        <f>-SUMIF('XSALT TB'!$T:$T,'SALT P&amp;L'!$A84,'XSALT TB'!H:H)</f>
        <v/>
      </c>
      <c r="U84" s="4">
        <f>-SUMIF('XSALT TB'!$T:$T,'SALT P&amp;L'!$A84,'XSALT TB'!I:I)</f>
        <v/>
      </c>
      <c r="V84" s="4">
        <f>-SUMIF('XSALT TB'!$T:$T,'SALT P&amp;L'!$A84,'XSALT TB'!J:J)</f>
        <v/>
      </c>
      <c r="W84" s="4">
        <f>-SUMIF('XSALT TB'!$T:$T,'SALT P&amp;L'!$A84,'XSALT TB'!K:K)</f>
        <v/>
      </c>
      <c r="X84" s="4">
        <f>-SUMIF('XSALT TB'!$T:$T,'SALT P&amp;L'!$A84,'XSALT TB'!L:L)</f>
        <v/>
      </c>
      <c r="Y84" s="4">
        <f>-SUMIF('XSALT TB'!$T:$T,'SALT P&amp;L'!$A84,'XSALT TB'!M:M)</f>
        <v/>
      </c>
      <c r="Z84" s="4">
        <f>-SUMIF('XSALT TB'!$T:$T,'SALT P&amp;L'!$A84,'XSALT TB'!N:N)</f>
        <v/>
      </c>
    </row>
    <row r="85">
      <c r="A85" s="4" t="inlineStr">
        <is>
          <t>Direct - Premises &amp; Admin</t>
        </is>
      </c>
      <c r="B85" s="61" t="n">
        <v>-1970.299999999999</v>
      </c>
      <c r="C85" s="61" t="n">
        <v>-4780.01</v>
      </c>
      <c r="D85" s="61" t="n">
        <v>-6169.02</v>
      </c>
      <c r="E85" s="61" t="n">
        <v>-9893.169999999998</v>
      </c>
      <c r="F85" s="61" t="n">
        <v>-5336.360000000001</v>
      </c>
      <c r="G85" s="61" t="n">
        <v>-3012.63</v>
      </c>
      <c r="H85" s="61" t="n">
        <v>-3868.8</v>
      </c>
      <c r="I85" s="61" t="n">
        <v>-3136.53</v>
      </c>
      <c r="J85" s="61" t="n">
        <v>-3772.7</v>
      </c>
      <c r="K85" s="61" t="n">
        <v>-4272.42</v>
      </c>
      <c r="L85" s="61" t="n">
        <v>-3068.01</v>
      </c>
      <c r="M85" s="61" t="n">
        <v>-4871.1</v>
      </c>
      <c r="O85" s="4">
        <f>-SUMIF('XSALT TB'!$T:$T,'SALT P&amp;L'!$A85,'XSALT TB'!C:C)</f>
        <v/>
      </c>
      <c r="P85" s="4">
        <f>-SUMIF('XSALT TB'!$T:$T,'SALT P&amp;L'!$A85,'XSALT TB'!D:D)</f>
        <v/>
      </c>
      <c r="Q85" s="4">
        <f>-SUMIF('XSALT TB'!$T:$T,'SALT P&amp;L'!$A85,'XSALT TB'!E:E)</f>
        <v/>
      </c>
      <c r="R85" s="4">
        <f>-SUMIF('XSALT TB'!$T:$T,'SALT P&amp;L'!$A85,'XSALT TB'!F:F)</f>
        <v/>
      </c>
      <c r="S85" s="4">
        <f>-SUMIF('XSALT TB'!$T:$T,'SALT P&amp;L'!$A85,'XSALT TB'!G:G)</f>
        <v/>
      </c>
      <c r="T85" s="4">
        <f>-SUMIF('XSALT TB'!$T:$T,'SALT P&amp;L'!$A85,'XSALT TB'!H:H)</f>
        <v/>
      </c>
      <c r="U85" s="4">
        <f>-SUMIF('XSALT TB'!$T:$T,'SALT P&amp;L'!$A85,'XSALT TB'!I:I)</f>
        <v/>
      </c>
      <c r="V85" s="4">
        <f>-SUMIF('XSALT TB'!$T:$T,'SALT P&amp;L'!$A85,'XSALT TB'!J:J)</f>
        <v/>
      </c>
      <c r="W85" s="4">
        <f>-SUMIF('XSALT TB'!$T:$T,'SALT P&amp;L'!$A85,'XSALT TB'!K:K)</f>
        <v/>
      </c>
      <c r="X85" s="4">
        <f>-SUMIF('XSALT TB'!$T:$T,'SALT P&amp;L'!$A85,'XSALT TB'!L:L)</f>
        <v/>
      </c>
      <c r="Y85" s="4">
        <f>-SUMIF('XSALT TB'!$T:$T,'SALT P&amp;L'!$A85,'XSALT TB'!M:M)</f>
        <v/>
      </c>
      <c r="Z85" s="4">
        <f>-SUMIF('XSALT TB'!$T:$T,'SALT P&amp;L'!$A85,'XSALT TB'!N:N)</f>
        <v/>
      </c>
    </row>
    <row r="86">
      <c r="A86" s="4" t="inlineStr">
        <is>
          <t>In-Direct - Staff Cost</t>
        </is>
      </c>
      <c r="B86" s="61" t="n">
        <v>0</v>
      </c>
      <c r="C86" s="61" t="n">
        <v>0</v>
      </c>
      <c r="D86" s="61" t="n">
        <v>0</v>
      </c>
      <c r="E86" s="61" t="n">
        <v>0</v>
      </c>
      <c r="F86" s="61" t="n">
        <v>0</v>
      </c>
      <c r="G86" s="61" t="n">
        <v>0</v>
      </c>
      <c r="H86" s="61" t="n">
        <v>0</v>
      </c>
      <c r="I86" s="61" t="n">
        <v>0</v>
      </c>
      <c r="J86" s="61" t="n">
        <v>0</v>
      </c>
      <c r="K86" s="61" t="n">
        <v>0</v>
      </c>
      <c r="L86" s="61" t="n">
        <v>0</v>
      </c>
      <c r="M86" s="61" t="n">
        <v>0</v>
      </c>
      <c r="O86" s="4">
        <f>-SUMIF('XSALT TB'!$T:$T,'SALT P&amp;L'!$A86,'XSALT TB'!C:C)</f>
        <v/>
      </c>
      <c r="P86" s="4">
        <f>-SUMIF('XSALT TB'!$T:$T,'SALT P&amp;L'!$A86,'XSALT TB'!D:D)</f>
        <v/>
      </c>
      <c r="Q86" s="4">
        <f>-SUMIF('XSALT TB'!$T:$T,'SALT P&amp;L'!$A86,'XSALT TB'!E:E)</f>
        <v/>
      </c>
      <c r="R86" s="4">
        <f>-SUMIF('XSALT TB'!$T:$T,'SALT P&amp;L'!$A86,'XSALT TB'!F:F)</f>
        <v/>
      </c>
      <c r="S86" s="4">
        <f>-SUMIF('XSALT TB'!$T:$T,'SALT P&amp;L'!$A86,'XSALT TB'!G:G)</f>
        <v/>
      </c>
      <c r="T86" s="4">
        <f>-SUMIF('XSALT TB'!$T:$T,'SALT P&amp;L'!$A86,'XSALT TB'!H:H)</f>
        <v/>
      </c>
      <c r="U86" s="4">
        <f>-SUMIF('XSALT TB'!$T:$T,'SALT P&amp;L'!$A86,'XSALT TB'!I:I)</f>
        <v/>
      </c>
      <c r="V86" s="4">
        <f>-SUMIF('XSALT TB'!$T:$T,'SALT P&amp;L'!$A86,'XSALT TB'!J:J)</f>
        <v/>
      </c>
      <c r="W86" s="4">
        <f>-SUMIF('XSALT TB'!$T:$T,'SALT P&amp;L'!$A86,'XSALT TB'!K:K)</f>
        <v/>
      </c>
      <c r="X86" s="4">
        <f>-SUMIF('XSALT TB'!$T:$T,'SALT P&amp;L'!$A86,'XSALT TB'!L:L)</f>
        <v/>
      </c>
      <c r="Y86" s="4">
        <f>-SUMIF('XSALT TB'!$T:$T,'SALT P&amp;L'!$A86,'XSALT TB'!M:M)</f>
        <v/>
      </c>
      <c r="Z86" s="4">
        <f>-SUMIF('XSALT TB'!$T:$T,'SALT P&amp;L'!$A86,'XSALT TB'!N:N)</f>
        <v/>
      </c>
    </row>
    <row r="87">
      <c r="A87" s="4" t="inlineStr">
        <is>
          <t>In-Direct - Overheads</t>
        </is>
      </c>
      <c r="B87" s="61" t="n">
        <v>-2101.28</v>
      </c>
      <c r="C87" s="61" t="n">
        <v>-258.61</v>
      </c>
      <c r="D87" s="61" t="n">
        <v>-229.66</v>
      </c>
      <c r="E87" s="61" t="n">
        <v>-1347.12</v>
      </c>
      <c r="F87" s="61" t="n">
        <v>-211.87</v>
      </c>
      <c r="G87" s="61" t="n">
        <v>-436.28</v>
      </c>
      <c r="H87" s="61" t="n">
        <v>-647.39</v>
      </c>
      <c r="I87" s="61" t="n">
        <v>-261.82</v>
      </c>
      <c r="J87" s="61" t="n">
        <v>-545.28</v>
      </c>
      <c r="K87" s="61" t="n">
        <v>-481.8</v>
      </c>
      <c r="L87" s="61" t="n">
        <v>-320.14</v>
      </c>
      <c r="M87" s="61" t="n">
        <v>-1656.15</v>
      </c>
      <c r="O87" s="4">
        <f>-SUMIF('XSALT TB'!$T:$T,'SALT P&amp;L'!$A87,'XSALT TB'!C:C)</f>
        <v/>
      </c>
      <c r="P87" s="4">
        <f>-SUMIF('XSALT TB'!$T:$T,'SALT P&amp;L'!$A87,'XSALT TB'!D:D)</f>
        <v/>
      </c>
      <c r="Q87" s="4">
        <f>-SUMIF('XSALT TB'!$T:$T,'SALT P&amp;L'!$A87,'XSALT TB'!E:E)</f>
        <v/>
      </c>
      <c r="R87" s="4">
        <f>-SUMIF('XSALT TB'!$T:$T,'SALT P&amp;L'!$A87,'XSALT TB'!F:F)</f>
        <v/>
      </c>
      <c r="S87" s="4">
        <f>-SUMIF('XSALT TB'!$T:$T,'SALT P&amp;L'!$A87,'XSALT TB'!G:G)</f>
        <v/>
      </c>
      <c r="T87" s="4">
        <f>-SUMIF('XSALT TB'!$T:$T,'SALT P&amp;L'!$A87,'XSALT TB'!H:H)</f>
        <v/>
      </c>
      <c r="U87" s="4">
        <f>-SUMIF('XSALT TB'!$T:$T,'SALT P&amp;L'!$A87,'XSALT TB'!I:I)</f>
        <v/>
      </c>
      <c r="V87" s="4">
        <f>-SUMIF('XSALT TB'!$T:$T,'SALT P&amp;L'!$A87,'XSALT TB'!J:J)</f>
        <v/>
      </c>
      <c r="W87" s="4">
        <f>-SUMIF('XSALT TB'!$T:$T,'SALT P&amp;L'!$A87,'XSALT TB'!K:K)</f>
        <v/>
      </c>
      <c r="X87" s="4">
        <f>-SUMIF('XSALT TB'!$T:$T,'SALT P&amp;L'!$A87,'XSALT TB'!L:L)</f>
        <v/>
      </c>
      <c r="Y87" s="4">
        <f>-SUMIF('XSALT TB'!$T:$T,'SALT P&amp;L'!$A87,'XSALT TB'!M:M)</f>
        <v/>
      </c>
      <c r="Z87" s="4">
        <f>-SUMIF('XSALT TB'!$T:$T,'SALT P&amp;L'!$A87,'XSALT TB'!N:N)</f>
        <v/>
      </c>
    </row>
    <row r="88" ht="15.75" customHeight="1" s="393" thickBot="1">
      <c r="B88" s="67" t="n">
        <v>13122.3</v>
      </c>
      <c r="C88" s="67" t="n">
        <v>17454.62</v>
      </c>
      <c r="D88" s="67" t="n">
        <v>32248.42000000001</v>
      </c>
      <c r="E88" s="67" t="n">
        <v>16600.31</v>
      </c>
      <c r="F88" s="67" t="n">
        <v>6925.559999999999</v>
      </c>
      <c r="G88" s="67" t="n">
        <v>23535.28</v>
      </c>
      <c r="H88" s="67" t="n">
        <v>38823.55999999999</v>
      </c>
      <c r="I88" s="67" t="n">
        <v>8415.829999999996</v>
      </c>
      <c r="J88" s="67" t="n">
        <v>10740.9</v>
      </c>
      <c r="K88" s="67" t="n">
        <v>6886.050000000007</v>
      </c>
      <c r="L88" s="67" t="n">
        <v>29431.03999999999</v>
      </c>
      <c r="M88" s="67" t="n">
        <v>-8817.09</v>
      </c>
      <c r="O88" s="10">
        <f>SUM(O82:O87)</f>
        <v/>
      </c>
      <c r="P88" s="10">
        <f>SUM(P82:P87)</f>
        <v/>
      </c>
      <c r="Q88" s="10">
        <f>SUM(Q82:Q87)</f>
        <v/>
      </c>
      <c r="R88" s="10">
        <f>SUM(R82:R87)</f>
        <v/>
      </c>
      <c r="S88" s="10">
        <f>SUM(S82:S87)</f>
        <v/>
      </c>
      <c r="T88" s="10">
        <f>SUM(T82:T87)</f>
        <v/>
      </c>
      <c r="U88" s="10">
        <f>SUM(U82:U87)</f>
        <v/>
      </c>
      <c r="V88" s="10">
        <f>SUM(V82:V87)</f>
        <v/>
      </c>
      <c r="W88" s="10">
        <f>SUM(W82:W87)</f>
        <v/>
      </c>
      <c r="X88" s="10">
        <f>SUM(X82:X87)</f>
        <v/>
      </c>
      <c r="Y88" s="10">
        <f>SUM(Y82:Y87)</f>
        <v/>
      </c>
      <c r="Z88" s="10">
        <f>SUM(Z82:Z87)</f>
        <v/>
      </c>
      <c r="AC88" s="10" t="n"/>
      <c r="AD88" s="10" t="n"/>
      <c r="AE88" s="10" t="n"/>
      <c r="AF88" s="10" t="n"/>
      <c r="AG88" s="10" t="n"/>
      <c r="AH88" s="10" t="n"/>
    </row>
    <row r="89" ht="15.75" customHeight="1" s="393" thickTop="1">
      <c r="B89" s="61" t="n">
        <v>0</v>
      </c>
      <c r="C89" s="61" t="n">
        <v>0</v>
      </c>
      <c r="D89" s="61" t="n">
        <v>0</v>
      </c>
      <c r="E89" s="61" t="n">
        <v>0</v>
      </c>
      <c r="F89" s="61" t="n">
        <v>0</v>
      </c>
      <c r="G89" s="61" t="n">
        <v>0</v>
      </c>
      <c r="H89" s="61" t="n">
        <v>0</v>
      </c>
      <c r="I89" s="61" t="n">
        <v>0</v>
      </c>
      <c r="J89" s="61" t="n">
        <v>0</v>
      </c>
      <c r="K89" s="61" t="n">
        <v>0</v>
      </c>
      <c r="L89" s="61" t="n">
        <v>0</v>
      </c>
      <c r="M89" s="61" t="n">
        <v>0</v>
      </c>
      <c r="O89" s="4">
        <f>+O70-O88</f>
        <v/>
      </c>
      <c r="P89" s="4">
        <f>+P70-P88</f>
        <v/>
      </c>
      <c r="Q89" s="4">
        <f>+Q70-Q88</f>
        <v/>
      </c>
      <c r="R89" s="4">
        <f>+R70-R88</f>
        <v/>
      </c>
      <c r="S89" s="4">
        <f>+S70-S88</f>
        <v/>
      </c>
      <c r="T89" s="4">
        <f>+T70-T88</f>
        <v/>
      </c>
      <c r="U89" s="4">
        <f>+U70-U88</f>
        <v/>
      </c>
      <c r="V89" s="4">
        <f>+V70-V88</f>
        <v/>
      </c>
      <c r="W89" s="4">
        <f>+W70-W88</f>
        <v/>
      </c>
      <c r="X89" s="4">
        <f>+X70-X88</f>
        <v/>
      </c>
      <c r="Y89" s="4">
        <f>+Y70-Y88</f>
        <v/>
      </c>
      <c r="Z89" s="4">
        <f>+Z70-Z88</f>
        <v/>
      </c>
    </row>
    <row r="90">
      <c r="B90" s="61" t="n"/>
      <c r="C90" s="61" t="n"/>
      <c r="D90" s="61" t="n"/>
      <c r="E90" s="61" t="n"/>
      <c r="F90" s="61" t="n"/>
      <c r="G90" s="61" t="n"/>
      <c r="H90" s="61" t="n"/>
      <c r="I90" s="61" t="n"/>
      <c r="J90" s="61" t="n"/>
      <c r="K90" s="61" t="n"/>
      <c r="L90" s="61" t="n"/>
      <c r="M90" s="61" t="n"/>
    </row>
    <row r="91">
      <c r="B91" s="61" t="n">
        <v>-1807.499999999989</v>
      </c>
      <c r="C91" s="61" t="n">
        <v>-7.500000000003638</v>
      </c>
      <c r="D91" s="61" t="n">
        <v>-7.500000000007276</v>
      </c>
      <c r="E91" s="61" t="n">
        <v>-1092.300000000003</v>
      </c>
      <c r="F91" s="61" t="n">
        <v>-7.499999999999091</v>
      </c>
      <c r="G91" s="61" t="n">
        <v>-186.9000000000015</v>
      </c>
      <c r="H91" s="61" t="n">
        <v>-50.25</v>
      </c>
      <c r="I91" s="61" t="n">
        <v>-50.25000000000546</v>
      </c>
      <c r="J91" s="61" t="n">
        <v>-50.24999999999272</v>
      </c>
      <c r="K91" s="61" t="n">
        <v>-50.24999999999454</v>
      </c>
      <c r="L91" s="61" t="n">
        <v>-97.24999999999272</v>
      </c>
      <c r="M91" s="61" t="n">
        <v>-63150.15000000001</v>
      </c>
      <c r="O91" s="4">
        <f>O88+O92</f>
        <v/>
      </c>
      <c r="P91" s="4">
        <f>P88+P92</f>
        <v/>
      </c>
      <c r="Q91" s="4">
        <f>Q88+Q92</f>
        <v/>
      </c>
      <c r="R91" s="4">
        <f>R88+R92</f>
        <v/>
      </c>
      <c r="S91" s="4">
        <f>S88+S92</f>
        <v/>
      </c>
      <c r="T91" s="4">
        <f>T88+T92</f>
        <v/>
      </c>
      <c r="U91" s="4">
        <f>U88+U92</f>
        <v/>
      </c>
      <c r="V91" s="4">
        <f>V88+V92</f>
        <v/>
      </c>
      <c r="W91" s="4">
        <f>W88+W92</f>
        <v/>
      </c>
      <c r="X91" s="4">
        <f>X88+X92</f>
        <v/>
      </c>
      <c r="Y91" s="4">
        <f>Y88+Y92</f>
        <v/>
      </c>
      <c r="Z91" s="4">
        <f>Z88+Z92</f>
        <v/>
      </c>
    </row>
    <row r="92">
      <c r="B92" s="61" t="n">
        <v>-14929.79999999999</v>
      </c>
      <c r="C92" s="61" t="n">
        <v>-17462.12000000001</v>
      </c>
      <c r="D92" s="61" t="n">
        <v>-32255.92000000002</v>
      </c>
      <c r="E92" s="61" t="n">
        <v>-17692.61</v>
      </c>
      <c r="F92" s="61" t="n">
        <v>-6933.059999999999</v>
      </c>
      <c r="G92" s="61" t="n">
        <v>-23722.18</v>
      </c>
      <c r="H92" s="61" t="n">
        <v>-38873.80999999999</v>
      </c>
      <c r="I92" s="61" t="n">
        <v>-8466.080000000002</v>
      </c>
      <c r="J92" s="61" t="n">
        <v>-10791.15</v>
      </c>
      <c r="K92" s="61" t="n">
        <v>-6936.300000000002</v>
      </c>
      <c r="L92" s="61" t="n">
        <v>-29528.28999999999</v>
      </c>
      <c r="M92" s="61" t="n">
        <v>-54333.06000000001</v>
      </c>
      <c r="O92" s="4">
        <f>SUM('XSALT TB'!C2:C36)</f>
        <v/>
      </c>
      <c r="P92" s="4">
        <f>SUM('XSALT TB'!D2:D36)</f>
        <v/>
      </c>
      <c r="Q92" s="4">
        <f>SUM('XSALT TB'!E2:E36)</f>
        <v/>
      </c>
      <c r="R92" s="4">
        <f>SUM('XSALT TB'!F2:F36)</f>
        <v/>
      </c>
      <c r="S92" s="4">
        <f>SUM('XSALT TB'!G2:G36)</f>
        <v/>
      </c>
      <c r="T92" s="4">
        <f>SUM('XSALT TB'!H2:H36)</f>
        <v/>
      </c>
      <c r="U92" s="4">
        <f>SUM('XSALT TB'!I2:I36)</f>
        <v/>
      </c>
      <c r="V92" s="4">
        <f>SUM('XSALT TB'!J2:J36)</f>
        <v/>
      </c>
      <c r="W92" s="4">
        <f>SUM('XSALT TB'!K2:K36)</f>
        <v/>
      </c>
      <c r="X92" s="4">
        <f>SUM('XSALT TB'!L2:L36)</f>
        <v/>
      </c>
      <c r="Y92" s="4">
        <f>SUM('XSALT TB'!M2:M36)</f>
        <v/>
      </c>
      <c r="Z92" s="4">
        <f>SUM('XSALT TB'!N2:N36)</f>
        <v/>
      </c>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3.xml><?xml version="1.0" encoding="utf-8"?>
<worksheet xmlns="http://schemas.openxmlformats.org/spreadsheetml/2006/main">
  <sheetPr>
    <tabColor rgb="FF7030A0"/>
    <outlinePr summaryBelow="1" summaryRight="1"/>
    <pageSetUpPr/>
  </sheetPr>
  <dimension ref="A1:AP93"/>
  <sheetViews>
    <sheetView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12.85546875" bestFit="1" customWidth="1" style="4" min="27" max="27"/>
    <col width="13.85546875" bestFit="1" customWidth="1" style="4" min="28" max="28"/>
    <col width="13.28515625" bestFit="1" customWidth="1" style="4" min="29" max="34"/>
    <col width="11.7109375" customWidth="1" style="82" min="35" max="35"/>
    <col width="9.85546875" bestFit="1" customWidth="1" style="4" min="36" max="39"/>
    <col width="5.7109375" customWidth="1" style="4" min="40" max="40"/>
    <col width="9.85546875" bestFit="1" customWidth="1" style="4" min="41" max="42"/>
    <col width="9.140625" customWidth="1" style="4" min="43" max="43"/>
    <col width="9.140625" customWidth="1" style="4" min="44" max="16384"/>
  </cols>
  <sheetData>
    <row r="1" ht="18.75" customHeight="1" s="393">
      <c r="A1" s="30" t="inlineStr">
        <is>
          <t>CCL Group</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47"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U3" s="48"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49"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49"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50"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49"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90127.90999999999</v>
      </c>
      <c r="C8" s="64" t="n">
        <v>88433.53</v>
      </c>
      <c r="D8" s="64" t="n">
        <v>101717.62</v>
      </c>
      <c r="E8" s="64" t="n">
        <v>123108.26</v>
      </c>
      <c r="F8" s="64" t="n">
        <v>101424.03</v>
      </c>
      <c r="G8" s="64" t="n">
        <v>98545.44</v>
      </c>
      <c r="H8" s="64" t="n">
        <v>135043.1</v>
      </c>
      <c r="I8" s="64" t="n">
        <v>116087.09</v>
      </c>
      <c r="J8" s="64" t="n">
        <v>76338.57999999999</v>
      </c>
      <c r="K8" s="64" t="n">
        <v>73833.87</v>
      </c>
      <c r="L8" s="64" t="n">
        <v>66718.14</v>
      </c>
      <c r="M8" s="64" t="n">
        <v>89303.53999999999</v>
      </c>
      <c r="N8" s="22">
        <f>SUM(B8:M8)</f>
        <v/>
      </c>
      <c r="O8" s="11">
        <f>-SUMIF('XCCL TB'!$R:$R,'CCL GROUP P&amp;L'!$A8,'XCCL TB'!C:C)</f>
        <v/>
      </c>
      <c r="P8" s="11">
        <f>-SUMIF('XCCL TB'!$R:$R,'CCL GROUP P&amp;L'!$A8,'XCCL TB'!D:D)</f>
        <v/>
      </c>
      <c r="Q8" s="11">
        <f>-SUMIF('XCCL TB'!$R:$R,'CCL GROUP P&amp;L'!$A8,'XCCL TB'!E:E)</f>
        <v/>
      </c>
      <c r="R8" s="11">
        <f>-SUMIF('XCCL TB'!$R:$R,'CCL GROUP P&amp;L'!$A8,'XCCL TB'!F:F)</f>
        <v/>
      </c>
      <c r="S8" s="11">
        <f>-SUMIF('XCCL TB'!$R:$R,'CCL GROUP P&amp;L'!$A8,'XCCL TB'!G:G)</f>
        <v/>
      </c>
      <c r="T8" s="11">
        <f>-SUMIF('XCCL TB'!$R:$R,'CCL GROUP P&amp;L'!$A8,'XCCL TB'!H:H)</f>
        <v/>
      </c>
      <c r="U8" s="51" t="n"/>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36627.8</v>
      </c>
      <c r="C9" s="64" t="n">
        <v>47103.24</v>
      </c>
      <c r="D9" s="64" t="n">
        <v>68262.16</v>
      </c>
      <c r="E9" s="64" t="n">
        <v>28041.95</v>
      </c>
      <c r="F9" s="64" t="n">
        <v>28041.87</v>
      </c>
      <c r="G9" s="64" t="n">
        <v>50212.97</v>
      </c>
      <c r="H9" s="64" t="n">
        <v>66554.07000000001</v>
      </c>
      <c r="I9" s="64" t="n">
        <v>0</v>
      </c>
      <c r="J9" s="64" t="n">
        <v>33183.55</v>
      </c>
      <c r="K9" s="64" t="n">
        <v>33183.54</v>
      </c>
      <c r="L9" s="64" t="n">
        <v>64228.87</v>
      </c>
      <c r="M9" s="64" t="n">
        <v>64994.99999999999</v>
      </c>
      <c r="N9" s="22">
        <f>SUM(B9:M9)</f>
        <v/>
      </c>
      <c r="O9" s="11">
        <f>-SUMIF('XCCL TB'!$R:$R,'CCL GROUP P&amp;L'!$A9,'XCCL TB'!C:C)</f>
        <v/>
      </c>
      <c r="P9" s="11">
        <f>-SUMIF('XCCL TB'!$R:$R,'CCL GROUP P&amp;L'!$A9,'XCCL TB'!D:D)</f>
        <v/>
      </c>
      <c r="Q9" s="11">
        <f>-SUMIF('XCCL TB'!$R:$R,'CCL GROUP P&amp;L'!$A9,'XCCL TB'!E:E)</f>
        <v/>
      </c>
      <c r="R9" s="11">
        <f>-SUMIF('XCCL TB'!$R:$R,'CCL GROUP P&amp;L'!$A9,'XCCL TB'!F:F)</f>
        <v/>
      </c>
      <c r="S9" s="11">
        <f>-SUMIF('XCCL TB'!$R:$R,'CCL GROUP P&amp;L'!$A9,'XCCL TB'!G:G)</f>
        <v/>
      </c>
      <c r="T9" s="11">
        <f>-SUMIF('XCCL TB'!$R:$R,'CCL GROUP P&amp;L'!$A9,'XCCL TB'!H:H)</f>
        <v/>
      </c>
      <c r="U9" s="51" t="n"/>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393.25</v>
      </c>
      <c r="C10" s="64" t="n">
        <v>300</v>
      </c>
      <c r="D10" s="64" t="n">
        <v>540</v>
      </c>
      <c r="E10" s="64" t="n">
        <v>450</v>
      </c>
      <c r="F10" s="64" t="n">
        <v>450</v>
      </c>
      <c r="G10" s="64" t="n">
        <v>540</v>
      </c>
      <c r="H10" s="64" t="n">
        <v>1022.69</v>
      </c>
      <c r="I10" s="64" t="n">
        <v>8804.66</v>
      </c>
      <c r="J10" s="64" t="n">
        <v>0</v>
      </c>
      <c r="K10" s="64" t="n">
        <v>30</v>
      </c>
      <c r="L10" s="64" t="n">
        <v>0</v>
      </c>
      <c r="M10" s="64" t="n">
        <v>90</v>
      </c>
      <c r="N10" s="22">
        <f>SUM(B10:M10)</f>
        <v/>
      </c>
      <c r="O10" s="11">
        <f>-SUMIF('XCCL TB'!$R:$R,'CCL GROUP P&amp;L'!$A10,'XCCL TB'!C:C)</f>
        <v/>
      </c>
      <c r="P10" s="11">
        <f>-SUMIF('XCCL TB'!$R:$R,'CCL GROUP P&amp;L'!$A10,'XCCL TB'!D:D)</f>
        <v/>
      </c>
      <c r="Q10" s="11">
        <f>-SUMIF('XCCL TB'!$R:$R,'CCL GROUP P&amp;L'!$A10,'XCCL TB'!E:E)</f>
        <v/>
      </c>
      <c r="R10" s="11">
        <f>-SUMIF('XCCL TB'!$R:$R,'CCL GROUP P&amp;L'!$A10,'XCCL TB'!F:F)</f>
        <v/>
      </c>
      <c r="S10" s="11">
        <f>-SUMIF('XCCL TB'!$R:$R,'CCL GROUP P&amp;L'!$A10,'XCCL TB'!G:G)</f>
        <v/>
      </c>
      <c r="T10" s="11">
        <f>-SUMIF('XCCL TB'!$R:$R,'CCL GROUP P&amp;L'!$A10,'XCCL TB'!H:H)</f>
        <v/>
      </c>
      <c r="U10" s="51" t="n"/>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127148.96</v>
      </c>
      <c r="C11" s="65" t="n">
        <v>135836.77</v>
      </c>
      <c r="D11" s="65" t="n">
        <v>170519.78</v>
      </c>
      <c r="E11" s="65" t="n">
        <v>151600.21</v>
      </c>
      <c r="F11" s="65" t="n">
        <v>129915.9</v>
      </c>
      <c r="G11" s="65" t="n">
        <v>149298.41</v>
      </c>
      <c r="H11" s="65" t="n">
        <v>202619.86</v>
      </c>
      <c r="I11" s="65" t="n">
        <v>124891.75</v>
      </c>
      <c r="J11" s="65" t="n">
        <v>109522.13</v>
      </c>
      <c r="K11" s="65" t="n">
        <v>107047.41</v>
      </c>
      <c r="L11" s="65" t="n">
        <v>130947.01</v>
      </c>
      <c r="M11" s="65" t="n">
        <v>154388.54</v>
      </c>
      <c r="N11" s="23">
        <f>SUM(B11:M11)</f>
        <v/>
      </c>
      <c r="O11" s="12">
        <f>SUM(O8:O10)</f>
        <v/>
      </c>
      <c r="P11" s="12">
        <f>SUM(P8:P10)</f>
        <v/>
      </c>
      <c r="Q11" s="12">
        <f>SUM(Q8:Q10)</f>
        <v/>
      </c>
      <c r="R11" s="12">
        <f>SUM(R8:R10)</f>
        <v/>
      </c>
      <c r="S11" s="12">
        <f>SUM(S8:S10)</f>
        <v/>
      </c>
      <c r="T11" s="12">
        <f>SUM(T8:T10)</f>
        <v/>
      </c>
      <c r="U11" s="52" t="n"/>
      <c r="V11" s="52" t="n"/>
      <c r="W11" s="52" t="n"/>
      <c r="X11" s="52" t="n"/>
      <c r="Y11" s="52" t="n"/>
      <c r="Z11" s="52" t="n"/>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50"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50"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49"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72506.14999999999</v>
      </c>
      <c r="C16" s="64" t="n">
        <v>71668.72</v>
      </c>
      <c r="D16" s="64" t="n">
        <v>73720.41</v>
      </c>
      <c r="E16" s="64" t="n">
        <v>79326.19</v>
      </c>
      <c r="F16" s="64" t="n">
        <v>83334.39</v>
      </c>
      <c r="G16" s="64" t="n">
        <v>73949.95000000001</v>
      </c>
      <c r="H16" s="64" t="n">
        <v>81163.78</v>
      </c>
      <c r="I16" s="64" t="n">
        <v>73227.16</v>
      </c>
      <c r="J16" s="64" t="n">
        <v>69726.45999999999</v>
      </c>
      <c r="K16" s="64" t="n">
        <v>75115.68000000001</v>
      </c>
      <c r="L16" s="64" t="n">
        <v>73377.87</v>
      </c>
      <c r="M16" s="64" t="n">
        <v>78299.22</v>
      </c>
      <c r="N16" s="22">
        <f>SUM(B16:M16)</f>
        <v/>
      </c>
      <c r="O16" s="11">
        <f>SUMIF('XCCL TB'!$R:$R,'CCL GROUP P&amp;L'!$A16,'XCCL TB'!C:C)</f>
        <v/>
      </c>
      <c r="P16" s="11">
        <f>SUMIF('XCCL TB'!$R:$R,'CCL GROUP P&amp;L'!$A16,'XCCL TB'!D:D)</f>
        <v/>
      </c>
      <c r="Q16" s="11">
        <f>SUMIF('XCCL TB'!$R:$R,'CCL GROUP P&amp;L'!$A16,'XCCL TB'!E:E)</f>
        <v/>
      </c>
      <c r="R16" s="11">
        <f>SUMIF('XCCL TB'!$R:$R,'CCL GROUP P&amp;L'!$A16,'XCCL TB'!F:F)</f>
        <v/>
      </c>
      <c r="S16" s="11">
        <f>SUMIF('XCCL TB'!$R:$R,'CCL GROUP P&amp;L'!$A16,'XCCL TB'!G:G)</f>
        <v/>
      </c>
      <c r="T16" s="11">
        <f>SUMIF('XCCL TB'!$R:$R,'CCL GROUP P&amp;L'!$A16,'XCCL TB'!H:H)</f>
        <v/>
      </c>
      <c r="U16" s="51" t="n"/>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5765.53</v>
      </c>
      <c r="C17" s="64" t="n">
        <v>5605.47</v>
      </c>
      <c r="D17" s="64" t="n">
        <v>5730.700000000001</v>
      </c>
      <c r="E17" s="64" t="n">
        <v>8515.060000000001</v>
      </c>
      <c r="F17" s="64" t="n">
        <v>8799.08</v>
      </c>
      <c r="G17" s="64" t="n">
        <v>8016.01</v>
      </c>
      <c r="H17" s="64" t="n">
        <v>9476.189999999999</v>
      </c>
      <c r="I17" s="64" t="n">
        <v>8153.210000000001</v>
      </c>
      <c r="J17" s="64" t="n">
        <v>7769.9</v>
      </c>
      <c r="K17" s="64" t="n">
        <v>8561.279999999999</v>
      </c>
      <c r="L17" s="64" t="n">
        <v>8302.65</v>
      </c>
      <c r="M17" s="64" t="n">
        <v>8904.220000000001</v>
      </c>
      <c r="N17" s="22">
        <f>SUM(B17:M17)</f>
        <v/>
      </c>
      <c r="O17" s="11">
        <f>SUMIF('XCCL TB'!$R:$R,'CCL GROUP P&amp;L'!$A17,'XCCL TB'!C:C)</f>
        <v/>
      </c>
      <c r="P17" s="11">
        <f>SUMIF('XCCL TB'!$R:$R,'CCL GROUP P&amp;L'!$A17,'XCCL TB'!D:D)</f>
        <v/>
      </c>
      <c r="Q17" s="11">
        <f>SUMIF('XCCL TB'!$R:$R,'CCL GROUP P&amp;L'!$A17,'XCCL TB'!E:E)</f>
        <v/>
      </c>
      <c r="R17" s="11">
        <f>SUMIF('XCCL TB'!$R:$R,'CCL GROUP P&amp;L'!$A17,'XCCL TB'!F:F)</f>
        <v/>
      </c>
      <c r="S17" s="11">
        <f>SUMIF('XCCL TB'!$R:$R,'CCL GROUP P&amp;L'!$A17,'XCCL TB'!G:G)</f>
        <v/>
      </c>
      <c r="T17" s="11">
        <f>SUMIF('XCCL TB'!$R:$R,'CCL GROUP P&amp;L'!$A17,'XCCL TB'!H:H)</f>
        <v/>
      </c>
      <c r="U17" s="51" t="n"/>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1436.68</v>
      </c>
      <c r="C18" s="64" t="n">
        <v>1438.47</v>
      </c>
      <c r="D18" s="64" t="n">
        <v>1446.91</v>
      </c>
      <c r="E18" s="64" t="n">
        <v>1521.1</v>
      </c>
      <c r="F18" s="64" t="n">
        <v>1496.06</v>
      </c>
      <c r="G18" s="64" t="n">
        <v>1434.19</v>
      </c>
      <c r="H18" s="64" t="n">
        <v>1751.17</v>
      </c>
      <c r="I18" s="64" t="n">
        <v>1486.51</v>
      </c>
      <c r="J18" s="64" t="n">
        <v>1416.29</v>
      </c>
      <c r="K18" s="64" t="n">
        <v>1578.64</v>
      </c>
      <c r="L18" s="64" t="n">
        <v>1552.95</v>
      </c>
      <c r="M18" s="64" t="n">
        <v>1618.17</v>
      </c>
      <c r="N18" s="22">
        <f>SUM(B18:M18)</f>
        <v/>
      </c>
      <c r="O18" s="11">
        <f>SUMIF('XCCL TB'!$R:$R,'CCL GROUP P&amp;L'!$A18,'XCCL TB'!C:C)</f>
        <v/>
      </c>
      <c r="P18" s="11">
        <f>SUMIF('XCCL TB'!$R:$R,'CCL GROUP P&amp;L'!$A18,'XCCL TB'!D:D)</f>
        <v/>
      </c>
      <c r="Q18" s="11">
        <f>SUMIF('XCCL TB'!$R:$R,'CCL GROUP P&amp;L'!$A18,'XCCL TB'!E:E)</f>
        <v/>
      </c>
      <c r="R18" s="11">
        <f>SUMIF('XCCL TB'!$R:$R,'CCL GROUP P&amp;L'!$A18,'XCCL TB'!F:F)</f>
        <v/>
      </c>
      <c r="S18" s="11">
        <f>SUMIF('XCCL TB'!$R:$R,'CCL GROUP P&amp;L'!$A18,'XCCL TB'!G:G)</f>
        <v/>
      </c>
      <c r="T18" s="11">
        <f>SUMIF('XCCL TB'!$R:$R,'CCL GROUP P&amp;L'!$A18,'XCCL TB'!H:H)</f>
        <v/>
      </c>
      <c r="U18" s="51" t="n"/>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530.7199999999999</v>
      </c>
      <c r="D19" s="64" t="n">
        <v>122.75</v>
      </c>
      <c r="E19" s="64" t="n">
        <v>251.62</v>
      </c>
      <c r="F19" s="64" t="n">
        <v>91.02</v>
      </c>
      <c r="G19" s="64" t="n">
        <v>0</v>
      </c>
      <c r="H19" s="64" t="n">
        <v>91.14</v>
      </c>
      <c r="I19" s="64" t="n">
        <v>100.14</v>
      </c>
      <c r="J19" s="64" t="n">
        <v>128.12</v>
      </c>
      <c r="K19" s="64" t="n">
        <v>163.98</v>
      </c>
      <c r="L19" s="64" t="n">
        <v>39.54</v>
      </c>
      <c r="M19" s="64" t="n">
        <v>24.98</v>
      </c>
      <c r="N19" s="22">
        <f>SUM(B19:M19)</f>
        <v/>
      </c>
      <c r="O19" s="11">
        <f>SUMIF('XCCL TB'!$R:$R,'CCL GROUP P&amp;L'!$A19,'XCCL TB'!C:C)</f>
        <v/>
      </c>
      <c r="P19" s="11">
        <f>SUMIF('XCCL TB'!$R:$R,'CCL GROUP P&amp;L'!$A19,'XCCL TB'!D:D)</f>
        <v/>
      </c>
      <c r="Q19" s="11">
        <f>SUMIF('XCCL TB'!$R:$R,'CCL GROUP P&amp;L'!$A19,'XCCL TB'!E:E)</f>
        <v/>
      </c>
      <c r="R19" s="11">
        <f>SUMIF('XCCL TB'!$R:$R,'CCL GROUP P&amp;L'!$A19,'XCCL TB'!F:F)</f>
        <v/>
      </c>
      <c r="S19" s="11">
        <f>SUMIF('XCCL TB'!$R:$R,'CCL GROUP P&amp;L'!$A19,'XCCL TB'!G:G)</f>
        <v/>
      </c>
      <c r="T19" s="11">
        <f>SUMIF('XCCL TB'!$R:$R,'CCL GROUP P&amp;L'!$A19,'XCCL TB'!H:H)</f>
        <v/>
      </c>
      <c r="U19" s="51" t="n"/>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129</v>
      </c>
      <c r="C20" s="64" t="n">
        <v>0</v>
      </c>
      <c r="D20" s="64" t="n">
        <v>0</v>
      </c>
      <c r="E20" s="64" t="n">
        <v>0</v>
      </c>
      <c r="F20" s="64" t="n">
        <v>40</v>
      </c>
      <c r="G20" s="64" t="n">
        <v>306</v>
      </c>
      <c r="H20" s="64" t="n">
        <v>186</v>
      </c>
      <c r="I20" s="64" t="n">
        <v>120.3</v>
      </c>
      <c r="J20" s="64" t="n">
        <v>282.76</v>
      </c>
      <c r="K20" s="64" t="n">
        <v>37.2</v>
      </c>
      <c r="L20" s="64" t="n">
        <v>37.2</v>
      </c>
      <c r="M20" s="64" t="n">
        <v>13</v>
      </c>
      <c r="N20" s="22">
        <f>SUM(B20:M20)</f>
        <v/>
      </c>
      <c r="O20" s="11">
        <f>SUMIF('XCCL TB'!$R:$R,'CCL GROUP P&amp;L'!$A20,'XCCL TB'!C:C)</f>
        <v/>
      </c>
      <c r="P20" s="11">
        <f>SUMIF('XCCL TB'!$R:$R,'CCL GROUP P&amp;L'!$A20,'XCCL TB'!D:D)</f>
        <v/>
      </c>
      <c r="Q20" s="11">
        <f>SUMIF('XCCL TB'!$R:$R,'CCL GROUP P&amp;L'!$A20,'XCCL TB'!E:E)</f>
        <v/>
      </c>
      <c r="R20" s="11">
        <f>SUMIF('XCCL TB'!$R:$R,'CCL GROUP P&amp;L'!$A20,'XCCL TB'!F:F)</f>
        <v/>
      </c>
      <c r="S20" s="11">
        <f>SUMIF('XCCL TB'!$R:$R,'CCL GROUP P&amp;L'!$A20,'XCCL TB'!G:G)</f>
        <v/>
      </c>
      <c r="T20" s="11">
        <f>SUMIF('XCCL TB'!$R:$R,'CCL GROUP P&amp;L'!$A20,'XCCL TB'!H:H)</f>
        <v/>
      </c>
      <c r="U20" s="51" t="n"/>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612.02</v>
      </c>
      <c r="C21" s="64" t="n">
        <v>728.79</v>
      </c>
      <c r="D21" s="64" t="n">
        <v>490.36</v>
      </c>
      <c r="E21" s="64" t="n">
        <v>896.1399999999998</v>
      </c>
      <c r="F21" s="64" t="n">
        <v>499.6300000000001</v>
      </c>
      <c r="G21" s="64" t="n">
        <v>332.83</v>
      </c>
      <c r="H21" s="64" t="n">
        <v>742.53</v>
      </c>
      <c r="I21" s="64" t="n">
        <v>485.28</v>
      </c>
      <c r="J21" s="64" t="n">
        <v>707.6899999999999</v>
      </c>
      <c r="K21" s="64" t="n">
        <v>892.4599999999999</v>
      </c>
      <c r="L21" s="64" t="n">
        <v>297.42</v>
      </c>
      <c r="M21" s="64" t="n">
        <v>380.47</v>
      </c>
      <c r="N21" s="22">
        <f>SUM(B21:M21)</f>
        <v/>
      </c>
      <c r="O21" s="11">
        <f>SUMIF('XCCL TB'!$R:$R,'CCL GROUP P&amp;L'!$A21,'XCCL TB'!C:C)</f>
        <v/>
      </c>
      <c r="P21" s="11">
        <f>SUMIF('XCCL TB'!$R:$R,'CCL GROUP P&amp;L'!$A21,'XCCL TB'!D:D)</f>
        <v/>
      </c>
      <c r="Q21" s="11">
        <f>SUMIF('XCCL TB'!$R:$R,'CCL GROUP P&amp;L'!$A21,'XCCL TB'!E:E)</f>
        <v/>
      </c>
      <c r="R21" s="11">
        <f>SUMIF('XCCL TB'!$R:$R,'CCL GROUP P&amp;L'!$A21,'XCCL TB'!F:F)</f>
        <v/>
      </c>
      <c r="S21" s="11">
        <f>SUMIF('XCCL TB'!$R:$R,'CCL GROUP P&amp;L'!$A21,'XCCL TB'!G:G)</f>
        <v/>
      </c>
      <c r="T21" s="11">
        <f>SUMIF('XCCL TB'!$R:$R,'CCL GROUP P&amp;L'!$A21,'XCCL TB'!H:H)</f>
        <v/>
      </c>
      <c r="U21" s="51" t="n"/>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1917.6</v>
      </c>
      <c r="G22" s="64" t="n">
        <v>380.58</v>
      </c>
      <c r="H22" s="64" t="n">
        <v>0</v>
      </c>
      <c r="I22" s="64" t="n">
        <v>0</v>
      </c>
      <c r="J22" s="64" t="n">
        <v>0</v>
      </c>
      <c r="K22" s="64" t="n">
        <v>0</v>
      </c>
      <c r="L22" s="64" t="n">
        <v>0</v>
      </c>
      <c r="M22" s="64" t="n">
        <v>0</v>
      </c>
      <c r="N22" s="22">
        <f>SUM(B22:M22)</f>
        <v/>
      </c>
      <c r="O22" s="11">
        <f>SUMIF('XCCL TB'!$R:$R,'CCL GROUP P&amp;L'!$A22,'XCCL TB'!C:C)</f>
        <v/>
      </c>
      <c r="P22" s="11">
        <f>SUMIF('XCCL TB'!$R:$R,'CCL GROUP P&amp;L'!$A22,'XCCL TB'!D:D)</f>
        <v/>
      </c>
      <c r="Q22" s="11">
        <f>SUMIF('XCCL TB'!$R:$R,'CCL GROUP P&amp;L'!$A22,'XCCL TB'!E:E)</f>
        <v/>
      </c>
      <c r="R22" s="11">
        <f>SUMIF('XCCL TB'!$R:$R,'CCL GROUP P&amp;L'!$A22,'XCCL TB'!F:F)</f>
        <v/>
      </c>
      <c r="S22" s="11">
        <f>SUMIF('XCCL TB'!$R:$R,'CCL GROUP P&amp;L'!$A22,'XCCL TB'!G:G)</f>
        <v/>
      </c>
      <c r="T22" s="11">
        <f>SUMIF('XCCL TB'!$R:$R,'CCL GROUP P&amp;L'!$A22,'XCCL TB'!H:H)</f>
        <v/>
      </c>
      <c r="U22" s="51" t="n"/>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142.79</v>
      </c>
      <c r="I23" s="64" t="n">
        <v>138.75</v>
      </c>
      <c r="J23" s="64" t="n">
        <v>158.46</v>
      </c>
      <c r="K23" s="64" t="n">
        <v>82.36</v>
      </c>
      <c r="L23" s="64" t="n">
        <v>127.5</v>
      </c>
      <c r="M23" s="64" t="n">
        <v>78.98999999999999</v>
      </c>
      <c r="N23" s="22">
        <f>SUM(B23:M23)</f>
        <v/>
      </c>
      <c r="O23" s="11">
        <f>SUMIF('XCCL TB'!$R:$R,'CCL GROUP P&amp;L'!$A23,'XCCL TB'!C:C)</f>
        <v/>
      </c>
      <c r="P23" s="11">
        <f>SUMIF('XCCL TB'!$R:$R,'CCL GROUP P&amp;L'!$A23,'XCCL TB'!D:D)</f>
        <v/>
      </c>
      <c r="Q23" s="11">
        <f>SUMIF('XCCL TB'!$R:$R,'CCL GROUP P&amp;L'!$A23,'XCCL TB'!E:E)</f>
        <v/>
      </c>
      <c r="R23" s="11">
        <f>SUMIF('XCCL TB'!$R:$R,'CCL GROUP P&amp;L'!$A23,'XCCL TB'!F:F)</f>
        <v/>
      </c>
      <c r="S23" s="11">
        <f>SUMIF('XCCL TB'!$R:$R,'CCL GROUP P&amp;L'!$A23,'XCCL TB'!G:G)</f>
        <v/>
      </c>
      <c r="T23" s="11">
        <f>SUMIF('XCCL TB'!$R:$R,'CCL GROUP P&amp;L'!$A23,'XCCL TB'!H:H)</f>
        <v/>
      </c>
      <c r="U23" s="51" t="n"/>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217.33</v>
      </c>
      <c r="D24" s="64" t="n">
        <v>0</v>
      </c>
      <c r="E24" s="64" t="n">
        <v>0</v>
      </c>
      <c r="F24" s="64" t="n">
        <v>0</v>
      </c>
      <c r="G24" s="64" t="n">
        <v>0</v>
      </c>
      <c r="H24" s="64" t="n">
        <v>0</v>
      </c>
      <c r="I24" s="64" t="n">
        <v>0</v>
      </c>
      <c r="J24" s="64" t="n">
        <v>0</v>
      </c>
      <c r="K24" s="64" t="n">
        <v>662.49</v>
      </c>
      <c r="L24" s="64" t="n">
        <v>0</v>
      </c>
      <c r="M24" s="64" t="n">
        <v>0</v>
      </c>
      <c r="N24" s="22">
        <f>SUM(B24:M24)</f>
        <v/>
      </c>
      <c r="O24" s="11">
        <f>SUMIF('XCCL TB'!$R:$R,'CCL GROUP P&amp;L'!$A24,'XCCL TB'!C:C)</f>
        <v/>
      </c>
      <c r="P24" s="11">
        <f>SUMIF('XCCL TB'!$R:$R,'CCL GROUP P&amp;L'!$A24,'XCCL TB'!D:D)</f>
        <v/>
      </c>
      <c r="Q24" s="11">
        <f>SUMIF('XCCL TB'!$R:$R,'CCL GROUP P&amp;L'!$A24,'XCCL TB'!E:E)</f>
        <v/>
      </c>
      <c r="R24" s="11">
        <f>SUMIF('XCCL TB'!$R:$R,'CCL GROUP P&amp;L'!$A24,'XCCL TB'!F:F)</f>
        <v/>
      </c>
      <c r="S24" s="11">
        <f>SUMIF('XCCL TB'!$R:$R,'CCL GROUP P&amp;L'!$A24,'XCCL TB'!G:G)</f>
        <v/>
      </c>
      <c r="T24" s="11">
        <f>SUMIF('XCCL TB'!$R:$R,'CCL GROUP P&amp;L'!$A24,'XCCL TB'!H:H)</f>
        <v/>
      </c>
      <c r="U24" s="51" t="n"/>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80449.37999999999</v>
      </c>
      <c r="C25" s="65" t="n">
        <v>80189.5</v>
      </c>
      <c r="D25" s="65" t="n">
        <v>81511.13</v>
      </c>
      <c r="E25" s="65" t="n">
        <v>90510.11</v>
      </c>
      <c r="F25" s="65" t="n">
        <v>96177.78000000001</v>
      </c>
      <c r="G25" s="65" t="n">
        <v>84419.56000000001</v>
      </c>
      <c r="H25" s="65" t="n">
        <v>93553.59999999999</v>
      </c>
      <c r="I25" s="65" t="n">
        <v>83711.35000000001</v>
      </c>
      <c r="J25" s="65" t="n">
        <v>80189.67999999998</v>
      </c>
      <c r="K25" s="65" t="n">
        <v>87094.09000000001</v>
      </c>
      <c r="L25" s="65" t="n">
        <v>83735.12999999998</v>
      </c>
      <c r="M25" s="65" t="n">
        <v>89319.05</v>
      </c>
      <c r="N25" s="23">
        <f>SUM(B25:M25)</f>
        <v/>
      </c>
      <c r="O25" s="12">
        <f>SUM(O16:O24)</f>
        <v/>
      </c>
      <c r="P25" s="12">
        <f>SUM(P16:P24)</f>
        <v/>
      </c>
      <c r="Q25" s="12">
        <f>SUM(Q16:Q24)</f>
        <v/>
      </c>
      <c r="R25" s="12">
        <f>SUM(R16:R24)</f>
        <v/>
      </c>
      <c r="S25" s="12">
        <f>SUM(S16:S24)</f>
        <v/>
      </c>
      <c r="T25" s="12">
        <f>SUM(T16:T24)</f>
        <v/>
      </c>
      <c r="U25" s="52" t="n"/>
      <c r="V25" s="52" t="n"/>
      <c r="W25" s="52" t="n"/>
      <c r="X25" s="52" t="n"/>
      <c r="Y25" s="52" t="n"/>
      <c r="Z25" s="52" t="n"/>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50"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3486.8</v>
      </c>
      <c r="C27" s="64" t="n">
        <v>4436.02</v>
      </c>
      <c r="D27" s="64" t="n">
        <v>3753.959999999999</v>
      </c>
      <c r="E27" s="64" t="n">
        <v>3632.41</v>
      </c>
      <c r="F27" s="64" t="n">
        <v>4941.57</v>
      </c>
      <c r="G27" s="64" t="n">
        <v>4203.429999999999</v>
      </c>
      <c r="H27" s="64" t="n">
        <v>4653.66</v>
      </c>
      <c r="I27" s="64" t="n">
        <v>4412.52</v>
      </c>
      <c r="J27" s="64" t="n">
        <v>3173.719999999999</v>
      </c>
      <c r="K27" s="64" t="n">
        <v>3893.77</v>
      </c>
      <c r="L27" s="64" t="n">
        <v>3833.63</v>
      </c>
      <c r="M27" s="64" t="n">
        <v>3176.019999999999</v>
      </c>
      <c r="N27" s="22">
        <f>SUM(B27:M27)</f>
        <v/>
      </c>
      <c r="O27" s="11">
        <f>SUMIF('XCCL TB'!$R:$R,'CCL GROUP P&amp;L'!$A27,'XCCL TB'!C:C)</f>
        <v/>
      </c>
      <c r="P27" s="11">
        <f>SUMIF('XCCL TB'!$R:$R,'CCL GROUP P&amp;L'!$A27,'XCCL TB'!D:D)</f>
        <v/>
      </c>
      <c r="Q27" s="11">
        <f>SUMIF('XCCL TB'!$R:$R,'CCL GROUP P&amp;L'!$A27,'XCCL TB'!E:E)</f>
        <v/>
      </c>
      <c r="R27" s="11">
        <f>SUMIF('XCCL TB'!$R:$R,'CCL GROUP P&amp;L'!$A27,'XCCL TB'!F:F)</f>
        <v/>
      </c>
      <c r="S27" s="11">
        <f>SUMIF('XCCL TB'!$R:$R,'CCL GROUP P&amp;L'!$A27,'XCCL TB'!G:G)</f>
        <v/>
      </c>
      <c r="T27" s="11">
        <f>SUMIF('XCCL TB'!$R:$R,'CCL GROUP P&amp;L'!$A27,'XCCL TB'!H:H)</f>
        <v/>
      </c>
      <c r="U27" s="51" t="n"/>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553.97</v>
      </c>
      <c r="C28" s="64" t="n">
        <v>366.79</v>
      </c>
      <c r="D28" s="64" t="n">
        <v>460.3</v>
      </c>
      <c r="E28" s="64" t="n">
        <v>1071.96</v>
      </c>
      <c r="F28" s="64" t="n">
        <v>1666.99</v>
      </c>
      <c r="G28" s="64" t="n">
        <v>544.8200000000001</v>
      </c>
      <c r="H28" s="64" t="n">
        <v>841.02</v>
      </c>
      <c r="I28" s="64" t="n">
        <v>555.03</v>
      </c>
      <c r="J28" s="64" t="n">
        <v>769.3399999999999</v>
      </c>
      <c r="K28" s="64" t="n">
        <v>103.34</v>
      </c>
      <c r="L28" s="64" t="n">
        <v>246.05</v>
      </c>
      <c r="M28" s="64" t="n">
        <v>153.25</v>
      </c>
      <c r="N28" s="22">
        <f>SUM(B28:M28)</f>
        <v/>
      </c>
      <c r="O28" s="11">
        <f>SUMIF('XCCL TB'!$R:$R,'CCL GROUP P&amp;L'!$A28,'XCCL TB'!C:C)</f>
        <v/>
      </c>
      <c r="P28" s="11">
        <f>SUMIF('XCCL TB'!$R:$R,'CCL GROUP P&amp;L'!$A28,'XCCL TB'!D:D)</f>
        <v/>
      </c>
      <c r="Q28" s="11">
        <f>SUMIF('XCCL TB'!$R:$R,'CCL GROUP P&amp;L'!$A28,'XCCL TB'!E:E)</f>
        <v/>
      </c>
      <c r="R28" s="11">
        <f>SUMIF('XCCL TB'!$R:$R,'CCL GROUP P&amp;L'!$A28,'XCCL TB'!F:F)</f>
        <v/>
      </c>
      <c r="S28" s="11">
        <f>SUMIF('XCCL TB'!$R:$R,'CCL GROUP P&amp;L'!$A28,'XCCL TB'!G:G)</f>
        <v/>
      </c>
      <c r="T28" s="11">
        <f>SUMIF('XCCL TB'!$R:$R,'CCL GROUP P&amp;L'!$A28,'XCCL TB'!H:H)</f>
        <v/>
      </c>
      <c r="U28" s="51" t="n"/>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471.52</v>
      </c>
      <c r="C29" s="64" t="n">
        <v>667.4199999999998</v>
      </c>
      <c r="D29" s="64" t="n">
        <v>173.17</v>
      </c>
      <c r="E29" s="64" t="n">
        <v>225.2</v>
      </c>
      <c r="F29" s="64" t="n">
        <v>362.05</v>
      </c>
      <c r="G29" s="64" t="n">
        <v>294.42</v>
      </c>
      <c r="H29" s="64" t="n">
        <v>200.35</v>
      </c>
      <c r="I29" s="64" t="n">
        <v>268.53</v>
      </c>
      <c r="J29" s="64" t="n">
        <v>137.82</v>
      </c>
      <c r="K29" s="64" t="n">
        <v>413.39</v>
      </c>
      <c r="L29" s="64" t="n">
        <v>460.89</v>
      </c>
      <c r="M29" s="64" t="n">
        <v>312.44</v>
      </c>
      <c r="N29" s="22">
        <f>SUM(B29:M29)</f>
        <v/>
      </c>
      <c r="O29" s="11">
        <f>SUMIF('XCCL TB'!$R:$R,'CCL GROUP P&amp;L'!$A29,'XCCL TB'!C:C)</f>
        <v/>
      </c>
      <c r="P29" s="11">
        <f>SUMIF('XCCL TB'!$R:$R,'CCL GROUP P&amp;L'!$A29,'XCCL TB'!D:D)</f>
        <v/>
      </c>
      <c r="Q29" s="11">
        <f>SUMIF('XCCL TB'!$R:$R,'CCL GROUP P&amp;L'!$A29,'XCCL TB'!E:E)</f>
        <v/>
      </c>
      <c r="R29" s="11">
        <f>SUMIF('XCCL TB'!$R:$R,'CCL GROUP P&amp;L'!$A29,'XCCL TB'!F:F)</f>
        <v/>
      </c>
      <c r="S29" s="11">
        <f>SUMIF('XCCL TB'!$R:$R,'CCL GROUP P&amp;L'!$A29,'XCCL TB'!G:G)</f>
        <v/>
      </c>
      <c r="T29" s="11">
        <f>SUMIF('XCCL TB'!$R:$R,'CCL GROUP P&amp;L'!$A29,'XCCL TB'!H:H)</f>
        <v/>
      </c>
      <c r="U29" s="51" t="n"/>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SUMIF('XCCL TB'!$R:$R,'CCL GROUP P&amp;L'!$A30,'XCCL TB'!C:C)</f>
        <v/>
      </c>
      <c r="P30" s="11">
        <f>SUMIF('XCCL TB'!$R:$R,'CCL GROUP P&amp;L'!$A30,'XCCL TB'!D:D)</f>
        <v/>
      </c>
      <c r="Q30" s="11">
        <f>SUMIF('XCCL TB'!$R:$R,'CCL GROUP P&amp;L'!$A30,'XCCL TB'!E:E)</f>
        <v/>
      </c>
      <c r="R30" s="11">
        <f>SUMIF('XCCL TB'!$R:$R,'CCL GROUP P&amp;L'!$A30,'XCCL TB'!F:F)</f>
        <v/>
      </c>
      <c r="S30" s="11">
        <f>SUMIF('XCCL TB'!$R:$R,'CCL GROUP P&amp;L'!$A30,'XCCL TB'!G:G)</f>
        <v/>
      </c>
      <c r="T30" s="11">
        <f>SUMIF('XCCL TB'!$R:$R,'CCL GROUP P&amp;L'!$A30,'XCCL TB'!H:H)</f>
        <v/>
      </c>
      <c r="U30" s="51" t="n"/>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153.59</v>
      </c>
      <c r="C31" s="64" t="n">
        <v>449.7599999999999</v>
      </c>
      <c r="D31" s="64" t="n">
        <v>649.5799999999999</v>
      </c>
      <c r="E31" s="64" t="n">
        <v>115.08</v>
      </c>
      <c r="F31" s="64" t="n">
        <v>666.6900000000001</v>
      </c>
      <c r="G31" s="64" t="n">
        <v>166.09</v>
      </c>
      <c r="H31" s="64" t="n">
        <v>255.14</v>
      </c>
      <c r="I31" s="64" t="n">
        <v>169.81</v>
      </c>
      <c r="J31" s="64" t="n">
        <v>146.99</v>
      </c>
      <c r="K31" s="64" t="n">
        <v>752.9499999999999</v>
      </c>
      <c r="L31" s="64" t="n">
        <v>55.19</v>
      </c>
      <c r="M31" s="64" t="n">
        <v>180.45</v>
      </c>
      <c r="N31" s="22">
        <f>SUM(B31:M31)</f>
        <v/>
      </c>
      <c r="O31" s="11">
        <f>SUMIF('XCCL TB'!$R:$R,'CCL GROUP P&amp;L'!$A31,'XCCL TB'!C:C)</f>
        <v/>
      </c>
      <c r="P31" s="11">
        <f>SUMIF('XCCL TB'!$R:$R,'CCL GROUP P&amp;L'!$A31,'XCCL TB'!D:D)</f>
        <v/>
      </c>
      <c r="Q31" s="11">
        <f>SUMIF('XCCL TB'!$R:$R,'CCL GROUP P&amp;L'!$A31,'XCCL TB'!E:E)</f>
        <v/>
      </c>
      <c r="R31" s="11">
        <f>SUMIF('XCCL TB'!$R:$R,'CCL GROUP P&amp;L'!$A31,'XCCL TB'!F:F)</f>
        <v/>
      </c>
      <c r="S31" s="11">
        <f>SUMIF('XCCL TB'!$R:$R,'CCL GROUP P&amp;L'!$A31,'XCCL TB'!G:G)</f>
        <v/>
      </c>
      <c r="T31" s="11">
        <f>SUMIF('XCCL TB'!$R:$R,'CCL GROUP P&amp;L'!$A31,'XCCL TB'!H:H)</f>
        <v/>
      </c>
      <c r="U31" s="51" t="n"/>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197.98</v>
      </c>
      <c r="C32" s="64" t="n">
        <v>451.74</v>
      </c>
      <c r="D32" s="64" t="n">
        <v>490.08</v>
      </c>
      <c r="E32" s="64" t="n">
        <v>283.9</v>
      </c>
      <c r="F32" s="64" t="n">
        <v>244.65</v>
      </c>
      <c r="G32" s="64" t="n">
        <v>296.47</v>
      </c>
      <c r="H32" s="64" t="n">
        <v>303.94</v>
      </c>
      <c r="I32" s="64" t="n">
        <v>713.0799999999999</v>
      </c>
      <c r="J32" s="64" t="n">
        <v>288.32</v>
      </c>
      <c r="K32" s="64" t="n">
        <v>469.11</v>
      </c>
      <c r="L32" s="64" t="n">
        <v>222.69</v>
      </c>
      <c r="M32" s="64" t="n">
        <v>499.3</v>
      </c>
      <c r="N32" s="22">
        <f>SUM(B32:M32)</f>
        <v/>
      </c>
      <c r="O32" s="11">
        <f>SUMIF('XCCL TB'!$R:$R,'CCL GROUP P&amp;L'!$A32,'XCCL TB'!C:C)</f>
        <v/>
      </c>
      <c r="P32" s="11">
        <f>SUMIF('XCCL TB'!$R:$R,'CCL GROUP P&amp;L'!$A32,'XCCL TB'!D:D)</f>
        <v/>
      </c>
      <c r="Q32" s="11">
        <f>SUMIF('XCCL TB'!$R:$R,'CCL GROUP P&amp;L'!$A32,'XCCL TB'!E:E)</f>
        <v/>
      </c>
      <c r="R32" s="11">
        <f>SUMIF('XCCL TB'!$R:$R,'CCL GROUP P&amp;L'!$A32,'XCCL TB'!F:F)</f>
        <v/>
      </c>
      <c r="S32" s="11">
        <f>SUMIF('XCCL TB'!$R:$R,'CCL GROUP P&amp;L'!$A32,'XCCL TB'!G:G)</f>
        <v/>
      </c>
      <c r="T32" s="11">
        <f>SUMIF('XCCL TB'!$R:$R,'CCL GROUP P&amp;L'!$A32,'XCCL TB'!H:H)</f>
        <v/>
      </c>
      <c r="U32" s="51" t="n"/>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SUMIF('XCCL TB'!$R:$R,'CCL GROUP P&amp;L'!$A33,'XCCL TB'!C:C)</f>
        <v/>
      </c>
      <c r="P33" s="11">
        <f>SUMIF('XCCL TB'!$R:$R,'CCL GROUP P&amp;L'!$A33,'XCCL TB'!D:D)</f>
        <v/>
      </c>
      <c r="Q33" s="11">
        <f>SUMIF('XCCL TB'!$R:$R,'CCL GROUP P&amp;L'!$A33,'XCCL TB'!E:E)</f>
        <v/>
      </c>
      <c r="R33" s="11">
        <f>SUMIF('XCCL TB'!$R:$R,'CCL GROUP P&amp;L'!$A33,'XCCL TB'!F:F)</f>
        <v/>
      </c>
      <c r="S33" s="11">
        <f>SUMIF('XCCL TB'!$R:$R,'CCL GROUP P&amp;L'!$A33,'XCCL TB'!G:G)</f>
        <v/>
      </c>
      <c r="T33" s="11">
        <f>SUMIF('XCCL TB'!$R:$R,'CCL GROUP P&amp;L'!$A33,'XCCL TB'!H:H)</f>
        <v/>
      </c>
      <c r="U33" s="51" t="n"/>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4863.859999999999</v>
      </c>
      <c r="C34" s="65" t="n">
        <v>6371.73</v>
      </c>
      <c r="D34" s="65" t="n">
        <v>5527.089999999999</v>
      </c>
      <c r="E34" s="65" t="n">
        <v>5328.549999999999</v>
      </c>
      <c r="F34" s="65" t="n">
        <v>7881.950000000001</v>
      </c>
      <c r="G34" s="65" t="n">
        <v>5505.23</v>
      </c>
      <c r="H34" s="65" t="n">
        <v>6254.110000000001</v>
      </c>
      <c r="I34" s="65" t="n">
        <v>6118.969999999999</v>
      </c>
      <c r="J34" s="65" t="n">
        <v>4516.19</v>
      </c>
      <c r="K34" s="65" t="n">
        <v>5632.559999999999</v>
      </c>
      <c r="L34" s="65" t="n">
        <v>4818.449999999999</v>
      </c>
      <c r="M34" s="65" t="n">
        <v>4321.459999999999</v>
      </c>
      <c r="N34" s="23">
        <f>SUM(B34:M34)</f>
        <v/>
      </c>
      <c r="O34" s="12">
        <f>SUM(O27:O33)</f>
        <v/>
      </c>
      <c r="P34" s="12">
        <f>SUM(P27:P33)</f>
        <v/>
      </c>
      <c r="Q34" s="12">
        <f>SUM(Q27:Q33)</f>
        <v/>
      </c>
      <c r="R34" s="12">
        <f>SUM(R27:R33)</f>
        <v/>
      </c>
      <c r="S34" s="12">
        <f>SUM(S27:S33)</f>
        <v/>
      </c>
      <c r="T34" s="12">
        <f>SUM(T27:T33)</f>
        <v/>
      </c>
      <c r="U34" s="52" t="n"/>
      <c r="V34" s="52" t="n"/>
      <c r="W34" s="52" t="n"/>
      <c r="X34" s="52" t="n"/>
      <c r="Y34" s="52" t="n"/>
      <c r="Z34" s="52" t="n"/>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50"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SUMIF('XCCL TB'!$R:$R,'CCL GROUP P&amp;L'!$A36,'XCCL TB'!C:C)</f>
        <v/>
      </c>
      <c r="P36" s="11">
        <f>SUMIF('XCCL TB'!$R:$R,'CCL GROUP P&amp;L'!$A36,'XCCL TB'!D:D)</f>
        <v/>
      </c>
      <c r="Q36" s="11">
        <f>SUMIF('XCCL TB'!$R:$R,'CCL GROUP P&amp;L'!$A36,'XCCL TB'!E:E)</f>
        <v/>
      </c>
      <c r="R36" s="11">
        <f>SUMIF('XCCL TB'!$R:$R,'CCL GROUP P&amp;L'!$A36,'XCCL TB'!F:F)</f>
        <v/>
      </c>
      <c r="S36" s="11">
        <f>SUMIF('XCCL TB'!$R:$R,'CCL GROUP P&amp;L'!$A36,'XCCL TB'!G:G)</f>
        <v/>
      </c>
      <c r="T36" s="11">
        <f>SUMIF('XCCL TB'!$R:$R,'CCL GROUP P&amp;L'!$A36,'XCCL TB'!H:H)</f>
        <v/>
      </c>
      <c r="U36" s="51" t="n"/>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4216</v>
      </c>
      <c r="C37" s="64" t="n">
        <v>4216</v>
      </c>
      <c r="D37" s="64" t="n">
        <v>4252.88</v>
      </c>
      <c r="E37" s="64" t="n">
        <v>4215.96</v>
      </c>
      <c r="F37" s="64" t="n">
        <v>4215.97</v>
      </c>
      <c r="G37" s="64" t="n">
        <v>4215.96</v>
      </c>
      <c r="H37" s="64" t="n">
        <v>4215.96</v>
      </c>
      <c r="I37" s="64" t="n">
        <v>4215.96</v>
      </c>
      <c r="J37" s="64" t="n">
        <v>4215.96</v>
      </c>
      <c r="K37" s="64" t="n">
        <v>4215.96</v>
      </c>
      <c r="L37" s="64" t="n">
        <v>4215.96</v>
      </c>
      <c r="M37" s="64" t="n">
        <v>4215.96</v>
      </c>
      <c r="N37" s="22">
        <f>SUM(B37:M37)</f>
        <v/>
      </c>
      <c r="O37" s="11">
        <f>SUMIF('XCCL TB'!$R:$R,'CCL GROUP P&amp;L'!$A37,'XCCL TB'!C:C)</f>
        <v/>
      </c>
      <c r="P37" s="11">
        <f>SUMIF('XCCL TB'!$R:$R,'CCL GROUP P&amp;L'!$A37,'XCCL TB'!D:D)</f>
        <v/>
      </c>
      <c r="Q37" s="11">
        <f>SUMIF('XCCL TB'!$R:$R,'CCL GROUP P&amp;L'!$A37,'XCCL TB'!E:E)</f>
        <v/>
      </c>
      <c r="R37" s="11">
        <f>SUMIF('XCCL TB'!$R:$R,'CCL GROUP P&amp;L'!$A37,'XCCL TB'!F:F)</f>
        <v/>
      </c>
      <c r="S37" s="11">
        <f>SUMIF('XCCL TB'!$R:$R,'CCL GROUP P&amp;L'!$A37,'XCCL TB'!G:G)</f>
        <v/>
      </c>
      <c r="T37" s="11">
        <f>SUMIF('XCCL TB'!$R:$R,'CCL GROUP P&amp;L'!$A37,'XCCL TB'!H:H)</f>
        <v/>
      </c>
      <c r="U37" s="51" t="n"/>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7293.17</v>
      </c>
      <c r="C38" s="64" t="n">
        <v>3581.979999999997</v>
      </c>
      <c r="D38" s="64" t="n">
        <v>6113.52</v>
      </c>
      <c r="E38" s="64" t="n">
        <v>6572.95</v>
      </c>
      <c r="F38" s="64" t="n">
        <v>8871.389999999999</v>
      </c>
      <c r="G38" s="64" t="n">
        <v>3397.38</v>
      </c>
      <c r="H38" s="64" t="n">
        <v>3556.85</v>
      </c>
      <c r="I38" s="64" t="n">
        <v>1130.46</v>
      </c>
      <c r="J38" s="64" t="n">
        <v>1301.95</v>
      </c>
      <c r="K38" s="64" t="n">
        <v>4209.12</v>
      </c>
      <c r="L38" s="64" t="n">
        <v>4857.27</v>
      </c>
      <c r="M38" s="64" t="n">
        <v>3314.26</v>
      </c>
      <c r="N38" s="22">
        <f>SUM(B38:M38)</f>
        <v/>
      </c>
      <c r="O38" s="11">
        <f>SUMIF('XCCL TB'!$R:$R,'CCL GROUP P&amp;L'!$A38,'XCCL TB'!C:C)</f>
        <v/>
      </c>
      <c r="P38" s="11">
        <f>SUMIF('XCCL TB'!$R:$R,'CCL GROUP P&amp;L'!$A38,'XCCL TB'!D:D)</f>
        <v/>
      </c>
      <c r="Q38" s="11">
        <f>SUMIF('XCCL TB'!$R:$R,'CCL GROUP P&amp;L'!$A38,'XCCL TB'!E:E)</f>
        <v/>
      </c>
      <c r="R38" s="11">
        <f>SUMIF('XCCL TB'!$R:$R,'CCL GROUP P&amp;L'!$A38,'XCCL TB'!F:F)</f>
        <v/>
      </c>
      <c r="S38" s="11">
        <f>SUMIF('XCCL TB'!$R:$R,'CCL GROUP P&amp;L'!$A38,'XCCL TB'!G:G)</f>
        <v/>
      </c>
      <c r="T38" s="11">
        <f>SUMIF('XCCL TB'!$R:$R,'CCL GROUP P&amp;L'!$A38,'XCCL TB'!H:H)</f>
        <v/>
      </c>
      <c r="U38" s="51" t="n"/>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3574.13</v>
      </c>
      <c r="C39" s="64" t="n">
        <v>646.99</v>
      </c>
      <c r="D39" s="64" t="n">
        <v>1700.16</v>
      </c>
      <c r="E39" s="64" t="n">
        <v>734.7900000000001</v>
      </c>
      <c r="F39" s="64" t="n">
        <v>1195.08</v>
      </c>
      <c r="G39" s="64" t="n">
        <v>1138.4</v>
      </c>
      <c r="H39" s="64" t="n">
        <v>242.08</v>
      </c>
      <c r="I39" s="64" t="n">
        <v>1720.8</v>
      </c>
      <c r="J39" s="64" t="n">
        <v>1954.24</v>
      </c>
      <c r="K39" s="64" t="n">
        <v>1703.11</v>
      </c>
      <c r="L39" s="64" t="n">
        <v>1295.370000000001</v>
      </c>
      <c r="M39" s="64" t="n">
        <v>824.37</v>
      </c>
      <c r="N39" s="22">
        <f>SUM(B39:M39)</f>
        <v/>
      </c>
      <c r="O39" s="11">
        <f>SUMIF('XCCL TB'!$R:$R,'CCL GROUP P&amp;L'!$A39,'XCCL TB'!C:C)</f>
        <v/>
      </c>
      <c r="P39" s="11">
        <f>SUMIF('XCCL TB'!$R:$R,'CCL GROUP P&amp;L'!$A39,'XCCL TB'!D:D)</f>
        <v/>
      </c>
      <c r="Q39" s="11">
        <f>SUMIF('XCCL TB'!$R:$R,'CCL GROUP P&amp;L'!$A39,'XCCL TB'!E:E)</f>
        <v/>
      </c>
      <c r="R39" s="11">
        <f>SUMIF('XCCL TB'!$R:$R,'CCL GROUP P&amp;L'!$A39,'XCCL TB'!F:F)</f>
        <v/>
      </c>
      <c r="S39" s="11">
        <f>SUMIF('XCCL TB'!$R:$R,'CCL GROUP P&amp;L'!$A39,'XCCL TB'!G:G)</f>
        <v/>
      </c>
      <c r="T39" s="11">
        <f>SUMIF('XCCL TB'!$R:$R,'CCL GROUP P&amp;L'!$A39,'XCCL TB'!H:H)</f>
        <v/>
      </c>
      <c r="U39" s="51" t="n"/>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844.7200000000001</v>
      </c>
      <c r="C40" s="64" t="n">
        <v>377.33</v>
      </c>
      <c r="D40" s="64" t="n">
        <v>660.41</v>
      </c>
      <c r="E40" s="64" t="n">
        <v>907.7100000000002</v>
      </c>
      <c r="F40" s="64" t="n">
        <v>1018.55</v>
      </c>
      <c r="G40" s="64" t="n">
        <v>404.7500000000001</v>
      </c>
      <c r="H40" s="64" t="n">
        <v>817.0799999999999</v>
      </c>
      <c r="I40" s="64" t="n">
        <v>506.95</v>
      </c>
      <c r="J40" s="64" t="n">
        <v>566.5</v>
      </c>
      <c r="K40" s="64" t="n">
        <v>721.65</v>
      </c>
      <c r="L40" s="64" t="n">
        <v>785.0700000000001</v>
      </c>
      <c r="M40" s="64" t="n">
        <v>302</v>
      </c>
      <c r="N40" s="22">
        <f>SUM(B40:M40)</f>
        <v/>
      </c>
      <c r="O40" s="11">
        <f>SUMIF('XCCL TB'!$R:$R,'CCL GROUP P&amp;L'!$A40,'XCCL TB'!C:C)</f>
        <v/>
      </c>
      <c r="P40" s="11">
        <f>SUMIF('XCCL TB'!$R:$R,'CCL GROUP P&amp;L'!$A40,'XCCL TB'!D:D)</f>
        <v/>
      </c>
      <c r="Q40" s="11">
        <f>SUMIF('XCCL TB'!$R:$R,'CCL GROUP P&amp;L'!$A40,'XCCL TB'!E:E)</f>
        <v/>
      </c>
      <c r="R40" s="11">
        <f>SUMIF('XCCL TB'!$R:$R,'CCL GROUP P&amp;L'!$A40,'XCCL TB'!F:F)</f>
        <v/>
      </c>
      <c r="S40" s="11">
        <f>SUMIF('XCCL TB'!$R:$R,'CCL GROUP P&amp;L'!$A40,'XCCL TB'!G:G)</f>
        <v/>
      </c>
      <c r="T40" s="11">
        <f>SUMIF('XCCL TB'!$R:$R,'CCL GROUP P&amp;L'!$A40,'XCCL TB'!H:H)</f>
        <v/>
      </c>
      <c r="U40" s="51" t="n"/>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1040.38</v>
      </c>
      <c r="C41" s="64" t="n">
        <v>1029.28</v>
      </c>
      <c r="D41" s="64" t="n">
        <v>1216.85</v>
      </c>
      <c r="E41" s="64" t="n">
        <v>973.6900000000001</v>
      </c>
      <c r="F41" s="64" t="n">
        <v>1138.28</v>
      </c>
      <c r="G41" s="64" t="n">
        <v>1133.12</v>
      </c>
      <c r="H41" s="64" t="n">
        <v>1031.32</v>
      </c>
      <c r="I41" s="64" t="n">
        <v>940.5000000000001</v>
      </c>
      <c r="J41" s="64" t="n">
        <v>1474.52</v>
      </c>
      <c r="K41" s="64" t="n">
        <v>1086.24</v>
      </c>
      <c r="L41" s="64" t="n">
        <v>1096.32</v>
      </c>
      <c r="M41" s="64" t="n">
        <v>1192.64</v>
      </c>
      <c r="N41" s="22">
        <f>SUM(B41:M41)</f>
        <v/>
      </c>
      <c r="O41" s="11">
        <f>SUMIF('XCCL TB'!$R:$R,'CCL GROUP P&amp;L'!$A41,'XCCL TB'!C:C)</f>
        <v/>
      </c>
      <c r="P41" s="11">
        <f>SUMIF('XCCL TB'!$R:$R,'CCL GROUP P&amp;L'!$A41,'XCCL TB'!D:D)</f>
        <v/>
      </c>
      <c r="Q41" s="11">
        <f>SUMIF('XCCL TB'!$R:$R,'CCL GROUP P&amp;L'!$A41,'XCCL TB'!E:E)</f>
        <v/>
      </c>
      <c r="R41" s="11">
        <f>SUMIF('XCCL TB'!$R:$R,'CCL GROUP P&amp;L'!$A41,'XCCL TB'!F:F)</f>
        <v/>
      </c>
      <c r="S41" s="11">
        <f>SUMIF('XCCL TB'!$R:$R,'CCL GROUP P&amp;L'!$A41,'XCCL TB'!G:G)</f>
        <v/>
      </c>
      <c r="T41" s="11">
        <f>SUMIF('XCCL TB'!$R:$R,'CCL GROUP P&amp;L'!$A41,'XCCL TB'!H:H)</f>
        <v/>
      </c>
      <c r="U41" s="51" t="n"/>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1244.08</v>
      </c>
      <c r="C42" s="64" t="n">
        <v>743.4699999999999</v>
      </c>
      <c r="D42" s="64" t="n">
        <v>841.4899999999999</v>
      </c>
      <c r="E42" s="64" t="n">
        <v>766.6400000000001</v>
      </c>
      <c r="F42" s="64" t="n">
        <v>673.5899999999999</v>
      </c>
      <c r="G42" s="64" t="n">
        <v>851.1600000000001</v>
      </c>
      <c r="H42" s="64" t="n">
        <v>606.1999999999999</v>
      </c>
      <c r="I42" s="64" t="n">
        <v>694.02</v>
      </c>
      <c r="J42" s="64" t="n">
        <v>694.27</v>
      </c>
      <c r="K42" s="64" t="n">
        <v>1186.23</v>
      </c>
      <c r="L42" s="64" t="n">
        <v>747.63</v>
      </c>
      <c r="M42" s="64" t="n">
        <v>784.53</v>
      </c>
      <c r="N42" s="22">
        <f>SUM(B42:M42)</f>
        <v/>
      </c>
      <c r="O42" s="11">
        <f>SUMIF('XCCL TB'!$R:$R,'CCL GROUP P&amp;L'!$A42,'XCCL TB'!C:C)</f>
        <v/>
      </c>
      <c r="P42" s="11">
        <f>SUMIF('XCCL TB'!$R:$R,'CCL GROUP P&amp;L'!$A42,'XCCL TB'!D:D)</f>
        <v/>
      </c>
      <c r="Q42" s="11">
        <f>SUMIF('XCCL TB'!$R:$R,'CCL GROUP P&amp;L'!$A42,'XCCL TB'!E:E)</f>
        <v/>
      </c>
      <c r="R42" s="11">
        <f>SUMIF('XCCL TB'!$R:$R,'CCL GROUP P&amp;L'!$A42,'XCCL TB'!F:F)</f>
        <v/>
      </c>
      <c r="S42" s="11">
        <f>SUMIF('XCCL TB'!$R:$R,'CCL GROUP P&amp;L'!$A42,'XCCL TB'!G:G)</f>
        <v/>
      </c>
      <c r="T42" s="11">
        <f>SUMIF('XCCL TB'!$R:$R,'CCL GROUP P&amp;L'!$A42,'XCCL TB'!H:H)</f>
        <v/>
      </c>
      <c r="U42" s="51" t="n"/>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4691.72</v>
      </c>
      <c r="C43" s="64" t="n">
        <v>301.64</v>
      </c>
      <c r="D43" s="64" t="n">
        <v>379.31</v>
      </c>
      <c r="E43" s="64" t="n">
        <v>5181.32</v>
      </c>
      <c r="F43" s="64" t="n">
        <v>449.51</v>
      </c>
      <c r="G43" s="64" t="n">
        <v>423.26</v>
      </c>
      <c r="H43" s="64" t="n">
        <v>4906.49</v>
      </c>
      <c r="I43" s="64" t="n">
        <v>843.59</v>
      </c>
      <c r="J43" s="64" t="n">
        <v>1265.45</v>
      </c>
      <c r="K43" s="64" t="n">
        <v>2046.01</v>
      </c>
      <c r="L43" s="64" t="n">
        <v>1891.51</v>
      </c>
      <c r="M43" s="64" t="n">
        <v>1691.85</v>
      </c>
      <c r="N43" s="22">
        <f>SUM(B43:M43)</f>
        <v/>
      </c>
      <c r="O43" s="11">
        <f>SUMIF('XCCL TB'!$R:$R,'CCL GROUP P&amp;L'!$A43,'XCCL TB'!C:C)</f>
        <v/>
      </c>
      <c r="P43" s="11">
        <f>SUMIF('XCCL TB'!$R:$R,'CCL GROUP P&amp;L'!$A43,'XCCL TB'!D:D)</f>
        <v/>
      </c>
      <c r="Q43" s="11">
        <f>SUMIF('XCCL TB'!$R:$R,'CCL GROUP P&amp;L'!$A43,'XCCL TB'!E:E)</f>
        <v/>
      </c>
      <c r="R43" s="11">
        <f>SUMIF('XCCL TB'!$R:$R,'CCL GROUP P&amp;L'!$A43,'XCCL TB'!F:F)</f>
        <v/>
      </c>
      <c r="S43" s="11">
        <f>SUMIF('XCCL TB'!$R:$R,'CCL GROUP P&amp;L'!$A43,'XCCL TB'!G:G)</f>
        <v/>
      </c>
      <c r="T43" s="11">
        <f>SUMIF('XCCL TB'!$R:$R,'CCL GROUP P&amp;L'!$A43,'XCCL TB'!H:H)</f>
        <v/>
      </c>
      <c r="U43" s="51" t="n"/>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SUMIF('XCCL TB'!$R:$R,'CCL GROUP P&amp;L'!$A44,'XCCL TB'!C:C)</f>
        <v/>
      </c>
      <c r="P44" s="11">
        <f>SUMIF('XCCL TB'!$R:$R,'CCL GROUP P&amp;L'!$A44,'XCCL TB'!D:D)</f>
        <v/>
      </c>
      <c r="Q44" s="11">
        <f>SUMIF('XCCL TB'!$R:$R,'CCL GROUP P&amp;L'!$A44,'XCCL TB'!E:E)</f>
        <v/>
      </c>
      <c r="R44" s="11">
        <f>SUMIF('XCCL TB'!$R:$R,'CCL GROUP P&amp;L'!$A44,'XCCL TB'!F:F)</f>
        <v/>
      </c>
      <c r="S44" s="11">
        <f>SUMIF('XCCL TB'!$R:$R,'CCL GROUP P&amp;L'!$A44,'XCCL TB'!G:G)</f>
        <v/>
      </c>
      <c r="T44" s="11">
        <f>SUMIF('XCCL TB'!$R:$R,'CCL GROUP P&amp;L'!$A44,'XCCL TB'!H:H)</f>
        <v/>
      </c>
      <c r="U44" s="51" t="n"/>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57</v>
      </c>
      <c r="K45" s="64" t="n">
        <v>324.79</v>
      </c>
      <c r="L45" s="64" t="n">
        <v>29.98</v>
      </c>
      <c r="M45" s="64" t="n">
        <v>0</v>
      </c>
      <c r="N45" s="22">
        <f>SUM(B45:M45)</f>
        <v/>
      </c>
      <c r="O45" s="11">
        <f>SUMIF('XCCL TB'!$R:$R,'CCL GROUP P&amp;L'!$A45,'XCCL TB'!C:C)</f>
        <v/>
      </c>
      <c r="P45" s="11">
        <f>SUMIF('XCCL TB'!$R:$R,'CCL GROUP P&amp;L'!$A45,'XCCL TB'!D:D)</f>
        <v/>
      </c>
      <c r="Q45" s="11">
        <f>SUMIF('XCCL TB'!$R:$R,'CCL GROUP P&amp;L'!$A45,'XCCL TB'!E:E)</f>
        <v/>
      </c>
      <c r="R45" s="11">
        <f>SUMIF('XCCL TB'!$R:$R,'CCL GROUP P&amp;L'!$A45,'XCCL TB'!F:F)</f>
        <v/>
      </c>
      <c r="S45" s="11">
        <f>SUMIF('XCCL TB'!$R:$R,'CCL GROUP P&amp;L'!$A45,'XCCL TB'!G:G)</f>
        <v/>
      </c>
      <c r="T45" s="11">
        <f>SUMIF('XCCL TB'!$R:$R,'CCL GROUP P&amp;L'!$A45,'XCCL TB'!H:H)</f>
        <v/>
      </c>
      <c r="U45" s="51" t="n"/>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SUMIF('XCCL TB'!$R:$R,'CCL GROUP P&amp;L'!$A46,'XCCL TB'!C:C)</f>
        <v/>
      </c>
      <c r="P46" s="11">
        <f>SUMIF('XCCL TB'!$R:$R,'CCL GROUP P&amp;L'!$A46,'XCCL TB'!D:D)</f>
        <v/>
      </c>
      <c r="Q46" s="11">
        <f>SUMIF('XCCL TB'!$R:$R,'CCL GROUP P&amp;L'!$A46,'XCCL TB'!E:E)</f>
        <v/>
      </c>
      <c r="R46" s="11">
        <f>SUMIF('XCCL TB'!$R:$R,'CCL GROUP P&amp;L'!$A46,'XCCL TB'!F:F)</f>
        <v/>
      </c>
      <c r="S46" s="11">
        <f>SUMIF('XCCL TB'!$R:$R,'CCL GROUP P&amp;L'!$A46,'XCCL TB'!G:G)</f>
        <v/>
      </c>
      <c r="T46" s="11">
        <f>SUMIF('XCCL TB'!$R:$R,'CCL GROUP P&amp;L'!$A46,'XCCL TB'!H:H)</f>
        <v/>
      </c>
      <c r="U46" s="51" t="n"/>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22904.2</v>
      </c>
      <c r="C47" s="65" t="n">
        <v>10896.69</v>
      </c>
      <c r="D47" s="65" t="n">
        <v>15164.62</v>
      </c>
      <c r="E47" s="65" t="n">
        <v>19353.06</v>
      </c>
      <c r="F47" s="65" t="n">
        <v>17562.37</v>
      </c>
      <c r="G47" s="65" t="n">
        <v>11564.03</v>
      </c>
      <c r="H47" s="65" t="n">
        <v>15375.98</v>
      </c>
      <c r="I47" s="65" t="n">
        <v>10052.28</v>
      </c>
      <c r="J47" s="65" t="n">
        <v>11529.89</v>
      </c>
      <c r="K47" s="65" t="n">
        <v>15493.11</v>
      </c>
      <c r="L47" s="65" t="n">
        <v>14919.11</v>
      </c>
      <c r="M47" s="65" t="n">
        <v>12325.61</v>
      </c>
      <c r="N47" s="24">
        <f>SUM(B47:M47)</f>
        <v/>
      </c>
      <c r="O47" s="12">
        <f>SUM(O36:O46)</f>
        <v/>
      </c>
      <c r="P47" s="12">
        <f>SUM(P36:P46)</f>
        <v/>
      </c>
      <c r="Q47" s="12">
        <f>SUM(Q36:Q46)</f>
        <v/>
      </c>
      <c r="R47" s="12">
        <f>SUM(R36:R46)</f>
        <v/>
      </c>
      <c r="S47" s="12">
        <f>SUM(S36:S46)</f>
        <v/>
      </c>
      <c r="T47" s="12">
        <f>SUM(T36:T46)</f>
        <v/>
      </c>
      <c r="U47" s="52" t="n"/>
      <c r="V47" s="52" t="n"/>
      <c r="W47" s="52" t="n"/>
      <c r="X47" s="52" t="n"/>
      <c r="Y47" s="52" t="n"/>
      <c r="Z47" s="52" t="n"/>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108217.44</v>
      </c>
      <c r="C48" s="62" t="n">
        <v>97457.92</v>
      </c>
      <c r="D48" s="62" t="n">
        <v>102202.84</v>
      </c>
      <c r="E48" s="62" t="n">
        <v>115191.72</v>
      </c>
      <c r="F48" s="62" t="n">
        <v>121622.1</v>
      </c>
      <c r="G48" s="62" t="n">
        <v>101488.82</v>
      </c>
      <c r="H48" s="62" t="n">
        <v>115183.69</v>
      </c>
      <c r="I48" s="62" t="n">
        <v>99882.60000000001</v>
      </c>
      <c r="J48" s="62" t="n">
        <v>96235.75999999998</v>
      </c>
      <c r="K48" s="62" t="n">
        <v>108219.76</v>
      </c>
      <c r="L48" s="62" t="n">
        <v>103472.69</v>
      </c>
      <c r="M48" s="62" t="n">
        <v>105966.12</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49" t="n"/>
      <c r="V48" s="49" t="n"/>
      <c r="W48" s="49" t="n"/>
      <c r="X48" s="49" t="n"/>
      <c r="Y48" s="49" t="n"/>
      <c r="Z48" s="49" t="n"/>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U49" s="48" t="n"/>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18931.52</v>
      </c>
      <c r="C50" s="18" t="n">
        <v>38378.84999999999</v>
      </c>
      <c r="D50" s="18" t="n">
        <v>68316.94</v>
      </c>
      <c r="E50" s="18" t="n">
        <v>36408.49000000002</v>
      </c>
      <c r="F50" s="18" t="n">
        <v>8293.799999999988</v>
      </c>
      <c r="G50" s="18" t="n">
        <v>47809.59</v>
      </c>
      <c r="H50" s="18" t="n">
        <v>87436.17000000003</v>
      </c>
      <c r="I50" s="18" t="n">
        <v>25009.14999999999</v>
      </c>
      <c r="J50" s="18" t="n">
        <v>13286.37000000001</v>
      </c>
      <c r="K50" s="18" t="n">
        <v>-1172.350000000006</v>
      </c>
      <c r="L50" s="18" t="n">
        <v>27474.32000000002</v>
      </c>
      <c r="M50" s="18" t="n">
        <v>48422.41999999997</v>
      </c>
      <c r="N50" s="18">
        <f>SUM(B50:M50)</f>
        <v/>
      </c>
      <c r="O50" s="18">
        <f>O11-O48</f>
        <v/>
      </c>
      <c r="P50" s="18">
        <f>P11-P48</f>
        <v/>
      </c>
      <c r="Q50" s="18">
        <f>Q11-Q48</f>
        <v/>
      </c>
      <c r="R50" s="18">
        <f>R11-R48</f>
        <v/>
      </c>
      <c r="S50" s="18">
        <f>S11-S48</f>
        <v/>
      </c>
      <c r="T50" s="18">
        <f>T11-T48</f>
        <v/>
      </c>
      <c r="U50" s="18" t="n"/>
      <c r="V50" s="18" t="n"/>
      <c r="W50" s="18" t="n"/>
      <c r="X50" s="18" t="n"/>
      <c r="Y50" s="18" t="n"/>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U51" s="48" t="n"/>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U52" s="48" t="n"/>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SUMIF('XCCL TB'!$R:$R,'CCL GROUP P&amp;L'!$A53,'XCCL TB'!C:C)</f>
        <v/>
      </c>
      <c r="P53" s="11">
        <f>SUMIF('XCCL TB'!$R:$R,'CCL GROUP P&amp;L'!$A53,'XCCL TB'!D:D)</f>
        <v/>
      </c>
      <c r="Q53" s="11">
        <f>SUMIF('XCCL TB'!$R:$R,'CCL GROUP P&amp;L'!$A53,'XCCL TB'!E:E)</f>
        <v/>
      </c>
      <c r="R53" s="11">
        <f>SUMIF('XCCL TB'!$R:$R,'CCL GROUP P&amp;L'!$A53,'XCCL TB'!F:F)</f>
        <v/>
      </c>
      <c r="S53" s="11">
        <f>SUMIF('XCCL TB'!$R:$R,'CCL GROUP P&amp;L'!$A53,'XCCL TB'!G:G)</f>
        <v/>
      </c>
      <c r="T53" s="11">
        <f>SUMIF('XCCL TB'!$R:$R,'CCL GROUP P&amp;L'!$A53,'XCCL TB'!H:H)</f>
        <v/>
      </c>
      <c r="U53" s="51" t="n"/>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SUMIF('XCCL TB'!$R:$R,'CCL GROUP P&amp;L'!$A54,'XCCL TB'!C:C)</f>
        <v/>
      </c>
      <c r="P54" s="11">
        <f>SUMIF('XCCL TB'!$R:$R,'CCL GROUP P&amp;L'!$A54,'XCCL TB'!D:D)</f>
        <v/>
      </c>
      <c r="Q54" s="11">
        <f>SUMIF('XCCL TB'!$R:$R,'CCL GROUP P&amp;L'!$A54,'XCCL TB'!E:E)</f>
        <v/>
      </c>
      <c r="R54" s="11">
        <f>SUMIF('XCCL TB'!$R:$R,'CCL GROUP P&amp;L'!$A54,'XCCL TB'!F:F)</f>
        <v/>
      </c>
      <c r="S54" s="11">
        <f>SUMIF('XCCL TB'!$R:$R,'CCL GROUP P&amp;L'!$A54,'XCCL TB'!G:G)</f>
        <v/>
      </c>
      <c r="T54" s="11">
        <f>SUMIF('XCCL TB'!$R:$R,'CCL GROUP P&amp;L'!$A54,'XCCL TB'!H:H)</f>
        <v/>
      </c>
      <c r="U54" s="51" t="n"/>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SUMIF('XCCL TB'!$R:$R,'CCL GROUP P&amp;L'!$A55,'XCCL TB'!C:C)</f>
        <v/>
      </c>
      <c r="P55" s="11">
        <f>SUMIF('XCCL TB'!$R:$R,'CCL GROUP P&amp;L'!$A55,'XCCL TB'!D:D)</f>
        <v/>
      </c>
      <c r="Q55" s="11">
        <f>SUMIF('XCCL TB'!$R:$R,'CCL GROUP P&amp;L'!$A55,'XCCL TB'!E:E)</f>
        <v/>
      </c>
      <c r="R55" s="11">
        <f>SUMIF('XCCL TB'!$R:$R,'CCL GROUP P&amp;L'!$A55,'XCCL TB'!F:F)</f>
        <v/>
      </c>
      <c r="S55" s="11">
        <f>SUMIF('XCCL TB'!$R:$R,'CCL GROUP P&amp;L'!$A55,'XCCL TB'!G:G)</f>
        <v/>
      </c>
      <c r="T55" s="11">
        <f>SUMIF('XCCL TB'!$R:$R,'CCL GROUP P&amp;L'!$A55,'XCCL TB'!H:H)</f>
        <v/>
      </c>
      <c r="U55" s="51" t="n"/>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SUMIF('XCCL TB'!$R:$R,'CCL GROUP P&amp;L'!$A56,'XCCL TB'!C:C)</f>
        <v/>
      </c>
      <c r="P56" s="11">
        <f>SUMIF('XCCL TB'!$R:$R,'CCL GROUP P&amp;L'!$A56,'XCCL TB'!D:D)</f>
        <v/>
      </c>
      <c r="Q56" s="11">
        <f>SUMIF('XCCL TB'!$R:$R,'CCL GROUP P&amp;L'!$A56,'XCCL TB'!E:E)</f>
        <v/>
      </c>
      <c r="R56" s="11">
        <f>SUMIF('XCCL TB'!$R:$R,'CCL GROUP P&amp;L'!$A56,'XCCL TB'!F:F)</f>
        <v/>
      </c>
      <c r="S56" s="11">
        <f>SUMIF('XCCL TB'!$R:$R,'CCL GROUP P&amp;L'!$A56,'XCCL TB'!G:G)</f>
        <v/>
      </c>
      <c r="T56" s="11">
        <f>SUMIF('XCCL TB'!$R:$R,'CCL GROUP P&amp;L'!$A56,'XCCL TB'!H:H)</f>
        <v/>
      </c>
      <c r="U56" s="51" t="n"/>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109.5</v>
      </c>
      <c r="J57" s="64" t="n">
        <v>0</v>
      </c>
      <c r="K57" s="64" t="n">
        <v>0</v>
      </c>
      <c r="L57" s="64" t="n">
        <v>391.15</v>
      </c>
      <c r="M57" s="64" t="n">
        <v>853.53</v>
      </c>
      <c r="N57" s="22">
        <f>SUM(B57:M57)</f>
        <v/>
      </c>
      <c r="O57" s="11">
        <f>SUMIF('XCCL TB'!$R:$R,'CCL GROUP P&amp;L'!$A57,'XCCL TB'!C:C)</f>
        <v/>
      </c>
      <c r="P57" s="11">
        <f>SUMIF('XCCL TB'!$R:$R,'CCL GROUP P&amp;L'!$A57,'XCCL TB'!D:D)</f>
        <v/>
      </c>
      <c r="Q57" s="11">
        <f>SUMIF('XCCL TB'!$R:$R,'CCL GROUP P&amp;L'!$A57,'XCCL TB'!E:E)</f>
        <v/>
      </c>
      <c r="R57" s="11">
        <f>SUMIF('XCCL TB'!$R:$R,'CCL GROUP P&amp;L'!$A57,'XCCL TB'!F:F)</f>
        <v/>
      </c>
      <c r="S57" s="11">
        <f>SUMIF('XCCL TB'!$R:$R,'CCL GROUP P&amp;L'!$A57,'XCCL TB'!G:G)</f>
        <v/>
      </c>
      <c r="T57" s="11">
        <f>SUMIF('XCCL TB'!$R:$R,'CCL GROUP P&amp;L'!$A57,'XCCL TB'!H:H)</f>
        <v/>
      </c>
      <c r="U57" s="51" t="n"/>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SUMIF('XCCL TB'!$R:$R,'CCL GROUP P&amp;L'!$A58,'XCCL TB'!C:C)</f>
        <v/>
      </c>
      <c r="P58" s="11">
        <f>SUMIF('XCCL TB'!$R:$R,'CCL GROUP P&amp;L'!$A58,'XCCL TB'!D:D)</f>
        <v/>
      </c>
      <c r="Q58" s="11">
        <f>SUMIF('XCCL TB'!$R:$R,'CCL GROUP P&amp;L'!$A58,'XCCL TB'!E:E)</f>
        <v/>
      </c>
      <c r="R58" s="11">
        <f>SUMIF('XCCL TB'!$R:$R,'CCL GROUP P&amp;L'!$A58,'XCCL TB'!F:F)</f>
        <v/>
      </c>
      <c r="S58" s="11">
        <f>SUMIF('XCCL TB'!$R:$R,'CCL GROUP P&amp;L'!$A58,'XCCL TB'!G:G)</f>
        <v/>
      </c>
      <c r="T58" s="11">
        <f>SUMIF('XCCL TB'!$R:$R,'CCL GROUP P&amp;L'!$A58,'XCCL TB'!H:H)</f>
        <v/>
      </c>
      <c r="U58" s="51" t="n"/>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604.14</v>
      </c>
      <c r="C59" s="64" t="n">
        <v>604.11</v>
      </c>
      <c r="D59" s="64" t="n">
        <v>604.11</v>
      </c>
      <c r="E59" s="64" t="n">
        <v>604.14</v>
      </c>
      <c r="F59" s="64" t="n">
        <v>604.14</v>
      </c>
      <c r="G59" s="64" t="n">
        <v>604.14</v>
      </c>
      <c r="H59" s="64" t="n">
        <v>604.14</v>
      </c>
      <c r="I59" s="64" t="n">
        <v>604.14</v>
      </c>
      <c r="J59" s="64" t="n">
        <v>604.11</v>
      </c>
      <c r="K59" s="64" t="n">
        <v>644.4000000000001</v>
      </c>
      <c r="L59" s="64" t="n">
        <v>644.4000000000001</v>
      </c>
      <c r="M59" s="64" t="n">
        <v>644.4000000000001</v>
      </c>
      <c r="N59" s="22">
        <f>SUM(B59:M59)</f>
        <v/>
      </c>
      <c r="O59" s="11">
        <f>SUMIF('XCCL TB'!$R:$R,'CCL GROUP P&amp;L'!$A59,'XCCL TB'!C:C)</f>
        <v/>
      </c>
      <c r="P59" s="11">
        <f>SUMIF('XCCL TB'!$R:$R,'CCL GROUP P&amp;L'!$A59,'XCCL TB'!D:D)</f>
        <v/>
      </c>
      <c r="Q59" s="11">
        <f>SUMIF('XCCL TB'!$R:$R,'CCL GROUP P&amp;L'!$A59,'XCCL TB'!E:E)</f>
        <v/>
      </c>
      <c r="R59" s="11">
        <f>SUMIF('XCCL TB'!$R:$R,'CCL GROUP P&amp;L'!$A59,'XCCL TB'!F:F)</f>
        <v/>
      </c>
      <c r="S59" s="11">
        <f>SUMIF('XCCL TB'!$R:$R,'CCL GROUP P&amp;L'!$A59,'XCCL TB'!G:G)</f>
        <v/>
      </c>
      <c r="T59" s="11">
        <f>SUMIF('XCCL TB'!$R:$R,'CCL GROUP P&amp;L'!$A59,'XCCL TB'!H:H)</f>
        <v/>
      </c>
      <c r="U59" s="51" t="n"/>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503.6200000000001</v>
      </c>
      <c r="C60" s="64" t="n">
        <v>186.09</v>
      </c>
      <c r="D60" s="64" t="n">
        <v>654.6100000000001</v>
      </c>
      <c r="E60" s="64" t="n">
        <v>19.19</v>
      </c>
      <c r="F60" s="64" t="n">
        <v>-23.74999999999999</v>
      </c>
      <c r="G60" s="64" t="n">
        <v>121.57</v>
      </c>
      <c r="H60" s="64" t="n">
        <v>36.74</v>
      </c>
      <c r="I60" s="64" t="n">
        <v>17.99</v>
      </c>
      <c r="J60" s="64" t="n">
        <v>19.79</v>
      </c>
      <c r="K60" s="64" t="n">
        <v>343.49</v>
      </c>
      <c r="L60" s="64" t="n">
        <v>128.58</v>
      </c>
      <c r="M60" s="64" t="n">
        <v>643.5400000000001</v>
      </c>
      <c r="N60" s="22">
        <f>SUM(B60:M60)</f>
        <v/>
      </c>
      <c r="O60" s="11">
        <f>SUMIF('XCCL TB'!$R:$R,'CCL GROUP P&amp;L'!$A60,'XCCL TB'!C:C)</f>
        <v/>
      </c>
      <c r="P60" s="11">
        <f>SUMIF('XCCL TB'!$R:$R,'CCL GROUP P&amp;L'!$A60,'XCCL TB'!D:D)</f>
        <v/>
      </c>
      <c r="Q60" s="11">
        <f>SUMIF('XCCL TB'!$R:$R,'CCL GROUP P&amp;L'!$A60,'XCCL TB'!E:E)</f>
        <v/>
      </c>
      <c r="R60" s="11">
        <f>SUMIF('XCCL TB'!$R:$R,'CCL GROUP P&amp;L'!$A60,'XCCL TB'!F:F)</f>
        <v/>
      </c>
      <c r="S60" s="11">
        <f>SUMIF('XCCL TB'!$R:$R,'CCL GROUP P&amp;L'!$A60,'XCCL TB'!G:G)</f>
        <v/>
      </c>
      <c r="T60" s="11">
        <f>SUMIF('XCCL TB'!$R:$R,'CCL GROUP P&amp;L'!$A60,'XCCL TB'!H:H)</f>
        <v/>
      </c>
      <c r="U60" s="51" t="n"/>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145.03</v>
      </c>
      <c r="C61" s="64" t="n">
        <v>236.45</v>
      </c>
      <c r="D61" s="64" t="n">
        <v>33.33</v>
      </c>
      <c r="E61" s="64" t="n">
        <v>32.78</v>
      </c>
      <c r="F61" s="64" t="n">
        <v>36.08</v>
      </c>
      <c r="G61" s="64" t="n">
        <v>210.25</v>
      </c>
      <c r="H61" s="64" t="n">
        <v>85.37</v>
      </c>
      <c r="I61" s="64" t="n">
        <v>0</v>
      </c>
      <c r="J61" s="64" t="n">
        <v>0</v>
      </c>
      <c r="K61" s="64" t="n">
        <v>52.42</v>
      </c>
      <c r="L61" s="64" t="n">
        <v>89.65000000000001</v>
      </c>
      <c r="M61" s="64" t="n">
        <v>26.98</v>
      </c>
      <c r="N61" s="22">
        <f>SUM(B61:M61)</f>
        <v/>
      </c>
      <c r="O61" s="11">
        <f>SUMIF('XCCL TB'!$R:$R,'CCL GROUP P&amp;L'!$A61,'XCCL TB'!C:C)</f>
        <v/>
      </c>
      <c r="P61" s="11">
        <f>SUMIF('XCCL TB'!$R:$R,'CCL GROUP P&amp;L'!$A61,'XCCL TB'!D:D)</f>
        <v/>
      </c>
      <c r="Q61" s="11">
        <f>SUMIF('XCCL TB'!$R:$R,'CCL GROUP P&amp;L'!$A61,'XCCL TB'!E:E)</f>
        <v/>
      </c>
      <c r="R61" s="11">
        <f>SUMIF('XCCL TB'!$R:$R,'CCL GROUP P&amp;L'!$A61,'XCCL TB'!F:F)</f>
        <v/>
      </c>
      <c r="S61" s="11">
        <f>SUMIF('XCCL TB'!$R:$R,'CCL GROUP P&amp;L'!$A61,'XCCL TB'!G:G)</f>
        <v/>
      </c>
      <c r="T61" s="11">
        <f>SUMIF('XCCL TB'!$R:$R,'CCL GROUP P&amp;L'!$A61,'XCCL TB'!H:H)</f>
        <v/>
      </c>
      <c r="U61" s="51" t="n"/>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15</v>
      </c>
      <c r="C62" s="64" t="n">
        <v>159.95</v>
      </c>
      <c r="D62" s="64" t="n">
        <v>225</v>
      </c>
      <c r="E62" s="64" t="n">
        <v>122.6</v>
      </c>
      <c r="F62" s="64" t="n">
        <v>105</v>
      </c>
      <c r="G62" s="64" t="n">
        <v>33</v>
      </c>
      <c r="H62" s="64" t="n">
        <v>32</v>
      </c>
      <c r="I62" s="64" t="n">
        <v>20.99</v>
      </c>
      <c r="J62" s="64" t="n">
        <v>112</v>
      </c>
      <c r="K62" s="64" t="n">
        <v>274</v>
      </c>
      <c r="L62" s="64" t="n">
        <v>239</v>
      </c>
      <c r="M62" s="64" t="n">
        <v>51.15000000000001</v>
      </c>
      <c r="N62" s="22">
        <f>SUM(B62:M62)</f>
        <v/>
      </c>
      <c r="O62" s="11">
        <f>SUMIF('XCCL TB'!$R:$R,'CCL GROUP P&amp;L'!$A62,'XCCL TB'!C:C)</f>
        <v/>
      </c>
      <c r="P62" s="11">
        <f>SUMIF('XCCL TB'!$R:$R,'CCL GROUP P&amp;L'!$A62,'XCCL TB'!D:D)</f>
        <v/>
      </c>
      <c r="Q62" s="11">
        <f>SUMIF('XCCL TB'!$R:$R,'CCL GROUP P&amp;L'!$A62,'XCCL TB'!E:E)</f>
        <v/>
      </c>
      <c r="R62" s="11">
        <f>SUMIF('XCCL TB'!$R:$R,'CCL GROUP P&amp;L'!$A62,'XCCL TB'!F:F)</f>
        <v/>
      </c>
      <c r="S62" s="11">
        <f>SUMIF('XCCL TB'!$R:$R,'CCL GROUP P&amp;L'!$A62,'XCCL TB'!G:G)</f>
        <v/>
      </c>
      <c r="T62" s="11">
        <f>SUMIF('XCCL TB'!$R:$R,'CCL GROUP P&amp;L'!$A62,'XCCL TB'!H:H)</f>
        <v/>
      </c>
      <c r="U62" s="51" t="n"/>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SUMIF('XCCL TB'!$R:$R,'CCL GROUP P&amp;L'!$A63,'XCCL TB'!C:C)</f>
        <v/>
      </c>
      <c r="P63" s="11">
        <f>SUMIF('XCCL TB'!$R:$R,'CCL GROUP P&amp;L'!$A63,'XCCL TB'!D:D)</f>
        <v/>
      </c>
      <c r="Q63" s="11">
        <f>SUMIF('XCCL TB'!$R:$R,'CCL GROUP P&amp;L'!$A63,'XCCL TB'!E:E)</f>
        <v/>
      </c>
      <c r="R63" s="11">
        <f>SUMIF('XCCL TB'!$R:$R,'CCL GROUP P&amp;L'!$A63,'XCCL TB'!F:F)</f>
        <v/>
      </c>
      <c r="S63" s="11">
        <f>SUMIF('XCCL TB'!$R:$R,'CCL GROUP P&amp;L'!$A63,'XCCL TB'!G:G)</f>
        <v/>
      </c>
      <c r="T63" s="11">
        <f>SUMIF('XCCL TB'!$R:$R,'CCL GROUP P&amp;L'!$A63,'XCCL TB'!H:H)</f>
        <v/>
      </c>
      <c r="U63" s="51" t="n"/>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SUMIF('XCCL TB'!$R:$R,'CCL GROUP P&amp;L'!$A64,'XCCL TB'!C:C)</f>
        <v/>
      </c>
      <c r="P64" s="11">
        <f>SUMIF('XCCL TB'!$R:$R,'CCL GROUP P&amp;L'!$A64,'XCCL TB'!D:D)</f>
        <v/>
      </c>
      <c r="Q64" s="11">
        <f>SUMIF('XCCL TB'!$R:$R,'CCL GROUP P&amp;L'!$A64,'XCCL TB'!E:E)</f>
        <v/>
      </c>
      <c r="R64" s="11">
        <f>SUMIF('XCCL TB'!$R:$R,'CCL GROUP P&amp;L'!$A64,'XCCL TB'!F:F)</f>
        <v/>
      </c>
      <c r="S64" s="11">
        <f>SUMIF('XCCL TB'!$R:$R,'CCL GROUP P&amp;L'!$A64,'XCCL TB'!G:G)</f>
        <v/>
      </c>
      <c r="T64" s="11">
        <f>SUMIF('XCCL TB'!$R:$R,'CCL GROUP P&amp;L'!$A64,'XCCL TB'!H:H)</f>
        <v/>
      </c>
      <c r="U64" s="51" t="n"/>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7485.6</v>
      </c>
      <c r="C65" s="64" t="n">
        <v>30</v>
      </c>
      <c r="D65" s="64" t="n">
        <v>11062.8</v>
      </c>
      <c r="E65" s="64" t="n">
        <v>3073.2</v>
      </c>
      <c r="F65" s="64" t="n">
        <v>0</v>
      </c>
      <c r="G65" s="64" t="n">
        <v>0</v>
      </c>
      <c r="H65" s="64" t="n">
        <v>0</v>
      </c>
      <c r="I65" s="64" t="n">
        <v>0</v>
      </c>
      <c r="J65" s="64" t="n">
        <v>0</v>
      </c>
      <c r="K65" s="64" t="n">
        <v>0</v>
      </c>
      <c r="L65" s="64" t="n">
        <v>0</v>
      </c>
      <c r="M65" s="64" t="n">
        <v>3112.8</v>
      </c>
      <c r="N65" s="22">
        <f>SUM(B65:M65)</f>
        <v/>
      </c>
      <c r="O65" s="11">
        <f>SUMIF('XCCL TB'!$R:$R,'CCL GROUP P&amp;L'!$A65,'XCCL TB'!C:C)</f>
        <v/>
      </c>
      <c r="P65" s="11">
        <f>SUMIF('XCCL TB'!$R:$R,'CCL GROUP P&amp;L'!$A65,'XCCL TB'!D:D)</f>
        <v/>
      </c>
      <c r="Q65" s="11">
        <f>SUMIF('XCCL TB'!$R:$R,'CCL GROUP P&amp;L'!$A65,'XCCL TB'!E:E)</f>
        <v/>
      </c>
      <c r="R65" s="11">
        <f>SUMIF('XCCL TB'!$R:$R,'CCL GROUP P&amp;L'!$A65,'XCCL TB'!F:F)</f>
        <v/>
      </c>
      <c r="S65" s="11">
        <f>SUMIF('XCCL TB'!$R:$R,'CCL GROUP P&amp;L'!$A65,'XCCL TB'!G:G)</f>
        <v/>
      </c>
      <c r="T65" s="11">
        <f>SUMIF('XCCL TB'!$R:$R,'CCL GROUP P&amp;L'!$A65,'XCCL TB'!H:H)</f>
        <v/>
      </c>
      <c r="U65" s="51" t="n"/>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SUMIF('XCCL TB'!$R:$R,'CCL GROUP P&amp;L'!$A66,'XCCL TB'!C:C)</f>
        <v/>
      </c>
      <c r="P66" s="11">
        <f>SUMIF('XCCL TB'!$R:$R,'CCL GROUP P&amp;L'!$A66,'XCCL TB'!D:D)</f>
        <v/>
      </c>
      <c r="Q66" s="11">
        <f>SUMIF('XCCL TB'!$R:$R,'CCL GROUP P&amp;L'!$A66,'XCCL TB'!E:E)</f>
        <v/>
      </c>
      <c r="R66" s="11">
        <f>SUMIF('XCCL TB'!$R:$R,'CCL GROUP P&amp;L'!$A66,'XCCL TB'!F:F)</f>
        <v/>
      </c>
      <c r="S66" s="11">
        <f>SUMIF('XCCL TB'!$R:$R,'CCL GROUP P&amp;L'!$A66,'XCCL TB'!G:G)</f>
        <v/>
      </c>
      <c r="T66" s="11">
        <f>SUMIF('XCCL TB'!$R:$R,'CCL GROUP P&amp;L'!$A66,'XCCL TB'!H:H)</f>
        <v/>
      </c>
      <c r="U66" s="51" t="n"/>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1068</v>
      </c>
      <c r="D67" s="64" t="n">
        <v>0</v>
      </c>
      <c r="E67" s="64" t="n">
        <v>1220.4</v>
      </c>
      <c r="F67" s="64" t="n">
        <v>0</v>
      </c>
      <c r="G67" s="64" t="n">
        <v>750.6</v>
      </c>
      <c r="H67" s="64" t="n">
        <v>0</v>
      </c>
      <c r="I67" s="64" t="n">
        <v>0</v>
      </c>
      <c r="J67" s="64" t="n">
        <v>0</v>
      </c>
      <c r="K67" s="64" t="n">
        <v>0</v>
      </c>
      <c r="L67" s="64" t="n">
        <v>0</v>
      </c>
      <c r="M67" s="64" t="n">
        <v>939.6</v>
      </c>
      <c r="N67" s="22">
        <f>SUM(B67:M67)</f>
        <v/>
      </c>
      <c r="O67" s="11">
        <f>SUMIF('XCCL TB'!$R:$R,'CCL GROUP P&amp;L'!$A67,'XCCL TB'!C:C)</f>
        <v/>
      </c>
      <c r="P67" s="11">
        <f>SUMIF('XCCL TB'!$R:$R,'CCL GROUP P&amp;L'!$A67,'XCCL TB'!D:D)</f>
        <v/>
      </c>
      <c r="Q67" s="11">
        <f>SUMIF('XCCL TB'!$R:$R,'CCL GROUP P&amp;L'!$A67,'XCCL TB'!E:E)</f>
        <v/>
      </c>
      <c r="R67" s="11">
        <f>SUMIF('XCCL TB'!$R:$R,'CCL GROUP P&amp;L'!$A67,'XCCL TB'!F:F)</f>
        <v/>
      </c>
      <c r="S67" s="11">
        <f>SUMIF('XCCL TB'!$R:$R,'CCL GROUP P&amp;L'!$A67,'XCCL TB'!G:G)</f>
        <v/>
      </c>
      <c r="T67" s="11">
        <f>SUMIF('XCCL TB'!$R:$R,'CCL GROUP P&amp;L'!$A67,'XCCL TB'!H:H)</f>
        <v/>
      </c>
      <c r="U67" s="51" t="n"/>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159</v>
      </c>
      <c r="C68" s="64" t="n">
        <v>154.4</v>
      </c>
      <c r="D68" s="64" t="n">
        <v>242.15</v>
      </c>
      <c r="E68" s="64" t="n">
        <v>157.57</v>
      </c>
      <c r="F68" s="64" t="n">
        <v>227.35</v>
      </c>
      <c r="G68" s="64" t="n">
        <v>354.85</v>
      </c>
      <c r="H68" s="64" t="n">
        <v>247.7</v>
      </c>
      <c r="I68" s="64" t="n">
        <v>124.9</v>
      </c>
      <c r="J68" s="64" t="n">
        <v>117.15</v>
      </c>
      <c r="K68" s="64" t="n">
        <v>159.9</v>
      </c>
      <c r="L68" s="64" t="n">
        <v>125.75</v>
      </c>
      <c r="M68" s="64" t="n">
        <v>116.05</v>
      </c>
      <c r="N68" s="22">
        <f>SUM(B68:M68)</f>
        <v/>
      </c>
      <c r="O68" s="11">
        <f>SUMIF('XCCL TB'!$R:$R,'CCL GROUP P&amp;L'!$A68,'XCCL TB'!C:C)</f>
        <v/>
      </c>
      <c r="P68" s="11">
        <f>SUMIF('XCCL TB'!$R:$R,'CCL GROUP P&amp;L'!$A68,'XCCL TB'!D:D)</f>
        <v/>
      </c>
      <c r="Q68" s="11">
        <f>SUMIF('XCCL TB'!$R:$R,'CCL GROUP P&amp;L'!$A68,'XCCL TB'!E:E)</f>
        <v/>
      </c>
      <c r="R68" s="11">
        <f>SUMIF('XCCL TB'!$R:$R,'CCL GROUP P&amp;L'!$A68,'XCCL TB'!F:F)</f>
        <v/>
      </c>
      <c r="S68" s="11">
        <f>SUMIF('XCCL TB'!$R:$R,'CCL GROUP P&amp;L'!$A68,'XCCL TB'!G:G)</f>
        <v/>
      </c>
      <c r="T68" s="11">
        <f>SUMIF('XCCL TB'!$R:$R,'CCL GROUP P&amp;L'!$A68,'XCCL TB'!H:H)</f>
        <v/>
      </c>
      <c r="U68" s="51" t="n"/>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8912.390000000001</v>
      </c>
      <c r="C69" s="65" t="n">
        <v>2439</v>
      </c>
      <c r="D69" s="65" t="n">
        <v>12822</v>
      </c>
      <c r="E69" s="65" t="n">
        <v>5229.879999999999</v>
      </c>
      <c r="F69" s="65" t="n">
        <v>948.8200000000001</v>
      </c>
      <c r="G69" s="65" t="n">
        <v>2074.41</v>
      </c>
      <c r="H69" s="65" t="n">
        <v>1005.95</v>
      </c>
      <c r="I69" s="65" t="n">
        <v>877.52</v>
      </c>
      <c r="J69" s="65" t="n">
        <v>853.05</v>
      </c>
      <c r="K69" s="65" t="n">
        <v>1474.21</v>
      </c>
      <c r="L69" s="65" t="n">
        <v>1618.53</v>
      </c>
      <c r="M69" s="65" t="n">
        <v>6388.050000000001</v>
      </c>
      <c r="N69" s="23">
        <f>SUM(B69:M69)</f>
        <v/>
      </c>
      <c r="O69" s="12">
        <f>SUM(O57:O68)</f>
        <v/>
      </c>
      <c r="P69" s="12">
        <f>SUM(P57:P68)</f>
        <v/>
      </c>
      <c r="Q69" s="12">
        <f>SUM(Q57:Q68)</f>
        <v/>
      </c>
      <c r="R69" s="12">
        <f>SUM(R57:R68)</f>
        <v/>
      </c>
      <c r="S69" s="12">
        <f>SUM(S57:S68)</f>
        <v/>
      </c>
      <c r="T69" s="12">
        <f>SUM(T57:T68)</f>
        <v/>
      </c>
      <c r="U69" s="52" t="n"/>
      <c r="V69" s="52" t="n"/>
      <c r="W69" s="52" t="n"/>
      <c r="X69" s="52" t="n"/>
      <c r="Y69" s="52" t="n"/>
      <c r="Z69" s="52" t="n"/>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10019.13</v>
      </c>
      <c r="C70" s="18" t="n">
        <v>35939.84999999999</v>
      </c>
      <c r="D70" s="18" t="n">
        <v>55494.94</v>
      </c>
      <c r="E70" s="18" t="n">
        <v>31178.61000000002</v>
      </c>
      <c r="F70" s="18" t="n">
        <v>7344.979999999989</v>
      </c>
      <c r="G70" s="18" t="n">
        <v>45735.17999999999</v>
      </c>
      <c r="H70" s="18" t="n">
        <v>86430.22000000003</v>
      </c>
      <c r="I70" s="18" t="n">
        <v>24131.62999999999</v>
      </c>
      <c r="J70" s="18" t="n">
        <v>12433.32000000001</v>
      </c>
      <c r="K70" s="18" t="n">
        <v>-2646.560000000006</v>
      </c>
      <c r="L70" s="18" t="n">
        <v>25855.79000000002</v>
      </c>
      <c r="M70" s="18" t="n">
        <v>42034.36999999997</v>
      </c>
      <c r="N70" s="18">
        <f>SUM(B70:M70)</f>
        <v/>
      </c>
      <c r="O70" s="18">
        <f>O50-O69</f>
        <v/>
      </c>
      <c r="P70" s="18">
        <f>P50-P69</f>
        <v/>
      </c>
      <c r="Q70" s="18">
        <f>Q50-Q69</f>
        <v/>
      </c>
      <c r="R70" s="18">
        <f>R50-R69</f>
        <v/>
      </c>
      <c r="S70" s="18">
        <f>S50-S69</f>
        <v/>
      </c>
      <c r="T70" s="18">
        <f>T50-T69</f>
        <v/>
      </c>
      <c r="U70" s="18" t="n"/>
      <c r="V70" s="18" t="n"/>
      <c r="W70" s="18" t="n"/>
      <c r="X70" s="18" t="n"/>
      <c r="Y70" s="18">
        <f>Y50-Y69</f>
        <v/>
      </c>
      <c r="Z70" s="18" t="n"/>
      <c r="AA70" s="18">
        <f>AA50-AA69</f>
        <v/>
      </c>
      <c r="AB70" s="18" t="n"/>
      <c r="AC70" s="18" t="n"/>
      <c r="AD70" s="18" t="n"/>
      <c r="AE70" s="18" t="n"/>
      <c r="AF70" s="18" t="n"/>
      <c r="AG70" s="18" t="n"/>
      <c r="AH70" s="18" t="n"/>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U71" s="48" t="n"/>
      <c r="V71" s="48" t="n"/>
      <c r="W71" s="48" t="n"/>
      <c r="X71" s="48" t="n"/>
      <c r="Y71" s="48" t="n"/>
      <c r="Z71" s="48" t="n"/>
      <c r="AA71" s="4">
        <f>SUM(O71:T71)</f>
        <v/>
      </c>
      <c r="AB71" s="35" t="n"/>
      <c r="AC71" s="48" t="n"/>
      <c r="AD71" s="48" t="n"/>
      <c r="AE71" s="48" t="n"/>
      <c r="AF71" s="48" t="n"/>
      <c r="AG71" s="48" t="n"/>
      <c r="AH71" s="48" t="n"/>
    </row>
    <row r="72">
      <c r="A72" s="8"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c r="AA72" s="35" t="n"/>
      <c r="AC72" s="35" t="n"/>
      <c r="AD72" s="35" t="n"/>
      <c r="AE72" s="35" t="n"/>
      <c r="AF72" s="35" t="n"/>
      <c r="AG72" s="35" t="n"/>
      <c r="AH72" s="35" t="n"/>
      <c r="AJ72" s="35" t="n"/>
      <c r="AK72" s="35" t="n"/>
      <c r="AL72" s="35" t="n"/>
      <c r="AM72" s="35" t="n"/>
      <c r="AN72" s="35" t="n"/>
      <c r="AO72" s="35" t="n"/>
      <c r="AP72" s="35" t="n"/>
    </row>
    <row r="73">
      <c r="A73" s="8" t="inlineStr">
        <is>
          <t>Borrowing Costs</t>
        </is>
      </c>
      <c r="B73" s="35" t="n"/>
      <c r="C73" s="35" t="n"/>
      <c r="D73" s="35" t="n"/>
      <c r="E73" s="35" t="n"/>
      <c r="F73" s="35" t="n"/>
      <c r="G73" s="35" t="n"/>
      <c r="H73" s="35" t="n"/>
      <c r="I73" s="35" t="n"/>
      <c r="J73" s="35" t="n"/>
      <c r="K73" s="35" t="n"/>
      <c r="L73" s="35" t="n"/>
      <c r="M73" s="35" t="n"/>
      <c r="N73" s="35" t="n"/>
      <c r="O73" s="35" t="n">
        <v>0</v>
      </c>
      <c r="P73" s="35" t="n">
        <v>0</v>
      </c>
      <c r="Q73" s="35" t="n">
        <v>0</v>
      </c>
      <c r="R73" s="35" t="n">
        <v>0</v>
      </c>
      <c r="S73" s="35" t="n">
        <v>0</v>
      </c>
      <c r="T73" s="35" t="n">
        <v>0</v>
      </c>
      <c r="U73" s="35" t="n"/>
      <c r="V73" s="35" t="n"/>
      <c r="W73" s="35" t="n"/>
      <c r="X73" s="35" t="n"/>
      <c r="Y73" s="35" t="n"/>
      <c r="Z73" s="35" t="n"/>
      <c r="AA73" s="35" t="n"/>
      <c r="AB73" s="4" t="n">
        <v>0</v>
      </c>
      <c r="AC73" s="35" t="n"/>
      <c r="AD73" s="35" t="n"/>
      <c r="AE73" s="35" t="n"/>
      <c r="AF73" s="35" t="n"/>
      <c r="AG73" s="35" t="n"/>
      <c r="AH73" s="35" t="n"/>
      <c r="AJ73" s="332" t="inlineStr">
        <is>
          <t>Model assumptions 2027:</t>
        </is>
      </c>
      <c r="AN73" s="35" t="n"/>
      <c r="AO73" s="35" t="n"/>
      <c r="AP73" s="35" t="n"/>
    </row>
    <row r="74">
      <c r="A74" s="8" t="inlineStr">
        <is>
          <t>Depreciation</t>
        </is>
      </c>
      <c r="B74" s="35" t="n"/>
      <c r="C74" s="35" t="n"/>
      <c r="D74" s="35" t="n"/>
      <c r="E74" s="35" t="n"/>
      <c r="F74" s="35" t="n"/>
      <c r="G74" s="35" t="n"/>
      <c r="H74" s="35" t="n"/>
      <c r="I74" s="35" t="n"/>
      <c r="J74" s="35" t="n"/>
      <c r="K74" s="35" t="n"/>
      <c r="L74" s="35" t="n"/>
      <c r="M74" s="35" t="n"/>
      <c r="N74" s="35" t="n"/>
      <c r="O74" s="35" t="n">
        <v>2722.942382543945</v>
      </c>
      <c r="P74" s="35" t="n">
        <v>2722.942382543945</v>
      </c>
      <c r="Q74" s="35" t="n">
        <v>2722.942382543945</v>
      </c>
      <c r="R74" s="35" t="n">
        <v>2722.942382543945</v>
      </c>
      <c r="S74" s="35" t="n">
        <v>2722.942382543945</v>
      </c>
      <c r="T74" s="35" t="n">
        <v>2722.942382543945</v>
      </c>
      <c r="U74" s="35" t="n"/>
      <c r="V74" s="35" t="n"/>
      <c r="W74" s="35" t="n"/>
      <c r="X74" s="35" t="n"/>
      <c r="Y74" s="35" t="n"/>
      <c r="Z74" s="35" t="n"/>
      <c r="AA74" s="35" t="n"/>
      <c r="AB74" s="35">
        <f>SUM(O74:Z74)</f>
        <v/>
      </c>
      <c r="AC74" s="35" t="n"/>
      <c r="AD74" s="35" t="n"/>
      <c r="AE74" s="35" t="n"/>
      <c r="AF74" s="35" t="n"/>
      <c r="AG74" s="35" t="n"/>
      <c r="AH74" s="35" t="n"/>
      <c r="AJ74" t="inlineStr">
        <is>
          <t>Salary Uplift</t>
        </is>
      </c>
      <c r="AL74" s="446" t="n">
        <v>0.05</v>
      </c>
      <c r="AM74" s="331">
        <f>1+AL74</f>
        <v/>
      </c>
      <c r="AN74" s="35" t="n"/>
      <c r="AO74" s="35" t="n"/>
      <c r="AP74" s="35" t="n"/>
    </row>
    <row r="75">
      <c r="A75" s="8" t="inlineStr">
        <is>
          <t>Amortisation</t>
        </is>
      </c>
      <c r="B75" s="35" t="n"/>
      <c r="C75" s="35" t="n"/>
      <c r="D75" s="35" t="n"/>
      <c r="E75" s="35" t="n"/>
      <c r="F75" s="35" t="n"/>
      <c r="G75" s="35" t="n"/>
      <c r="H75" s="35" t="n"/>
      <c r="I75" s="35" t="n"/>
      <c r="J75" s="35" t="n"/>
      <c r="K75" s="35" t="n"/>
      <c r="L75" s="35" t="n"/>
      <c r="M75" s="35" t="n"/>
      <c r="N75" s="35" t="n"/>
      <c r="O75" s="35" t="n">
        <v>0</v>
      </c>
      <c r="P75" s="35" t="n">
        <v>0</v>
      </c>
      <c r="Q75" s="35" t="n">
        <v>0</v>
      </c>
      <c r="R75" s="35" t="n">
        <v>0</v>
      </c>
      <c r="S75" s="35" t="n">
        <v>0</v>
      </c>
      <c r="T75" s="35" t="n">
        <v>0</v>
      </c>
      <c r="U75" s="35" t="n"/>
      <c r="V75" s="35" t="n"/>
      <c r="W75" s="35" t="n"/>
      <c r="X75" s="35" t="n"/>
      <c r="Y75" s="35" t="n"/>
      <c r="Z75" s="35" t="n"/>
      <c r="AA75" s="35" t="n"/>
      <c r="AB75" s="35">
        <f>SUM(O75:Z75)</f>
        <v/>
      </c>
      <c r="AC75" s="35" t="n"/>
      <c r="AD75" s="35" t="n"/>
      <c r="AE75" s="35" t="n"/>
      <c r="AF75" s="35" t="n"/>
      <c r="AG75" s="35" t="n"/>
      <c r="AH75" s="35" t="n"/>
      <c r="AJ75" t="inlineStr">
        <is>
          <t>Fee uplift</t>
        </is>
      </c>
      <c r="AL75" s="446" t="n">
        <v>0.07000000000000001</v>
      </c>
      <c r="AM75" s="331">
        <f>AL75+1</f>
        <v/>
      </c>
      <c r="AN75" s="35" t="n"/>
      <c r="AO75" s="35" t="n"/>
      <c r="AP75" s="35" t="n"/>
    </row>
    <row r="76">
      <c r="A76" s="8" t="inlineStr">
        <is>
          <t>Profit Before Tax</t>
        </is>
      </c>
      <c r="B76" s="35" t="n"/>
      <c r="C76" s="35" t="n"/>
      <c r="D76" s="35" t="n"/>
      <c r="E76" s="35" t="n"/>
      <c r="F76" s="35" t="n"/>
      <c r="G76" s="35" t="n"/>
      <c r="H76" s="35" t="n"/>
      <c r="I76" s="35" t="n"/>
      <c r="J76" s="35" t="n"/>
      <c r="K76" s="35" t="n"/>
      <c r="L76" s="35" t="n"/>
      <c r="M76" s="35" t="n"/>
      <c r="N76" s="35" t="n"/>
      <c r="O76" s="35">
        <f>O70-O74</f>
        <v/>
      </c>
      <c r="P76" s="35">
        <f>P70-P74</f>
        <v/>
      </c>
      <c r="Q76" s="35">
        <f>Q70-Q74</f>
        <v/>
      </c>
      <c r="R76" s="35">
        <f>R70-R74</f>
        <v/>
      </c>
      <c r="S76" s="35">
        <f>S70-S74</f>
        <v/>
      </c>
      <c r="T76" s="35">
        <f>T70-T74</f>
        <v/>
      </c>
      <c r="U76" s="35" t="n"/>
      <c r="V76" s="35" t="n"/>
      <c r="W76" s="35" t="n"/>
      <c r="X76" s="35" t="n"/>
      <c r="Y76" s="35" t="n"/>
      <c r="Z76" s="35" t="n"/>
      <c r="AA76" s="35" t="n"/>
      <c r="AB76" s="35">
        <f>SUM(O76:Z76)</f>
        <v/>
      </c>
      <c r="AC76" s="35" t="n"/>
      <c r="AD76" s="35" t="n"/>
      <c r="AE76" s="35" t="n"/>
      <c r="AF76" s="35" t="n"/>
      <c r="AG76" s="35" t="n"/>
      <c r="AH76" s="35" t="n"/>
      <c r="AJ76" t="inlineStr">
        <is>
          <t>Monthly volume growth</t>
        </is>
      </c>
      <c r="AL76" s="446" t="n">
        <v>0.01</v>
      </c>
      <c r="AM76" s="331">
        <f>AL76+1</f>
        <v/>
      </c>
      <c r="AN76" s="35" t="n"/>
      <c r="AO76" s="35" t="n"/>
      <c r="AP76" s="35" t="n"/>
    </row>
    <row r="77" ht="15.75" customHeight="1" s="393" thickBot="1">
      <c r="A77" s="200" t="inlineStr">
        <is>
          <t>Corp Tax Due</t>
        </is>
      </c>
      <c r="B77" s="199" t="n"/>
      <c r="C77" s="199" t="n"/>
      <c r="D77" s="199" t="n"/>
      <c r="E77" s="199" t="n"/>
      <c r="F77" s="199" t="n"/>
      <c r="G77" s="199" t="n"/>
      <c r="H77" s="199" t="n"/>
      <c r="I77" s="199" t="n"/>
      <c r="J77" s="199" t="n"/>
      <c r="K77" s="199" t="n"/>
      <c r="L77" s="199" t="n"/>
      <c r="M77" s="199" t="n"/>
      <c r="N77" s="199" t="n"/>
      <c r="O77" s="199">
        <f>O76*0.25</f>
        <v/>
      </c>
      <c r="P77" s="199">
        <f>P76*0.25</f>
        <v/>
      </c>
      <c r="Q77" s="199">
        <f>Q76*0.25</f>
        <v/>
      </c>
      <c r="R77" s="199">
        <f>R76*0.25</f>
        <v/>
      </c>
      <c r="S77" s="199">
        <f>S76*0.25</f>
        <v/>
      </c>
      <c r="T77" s="199">
        <f>T76*0.25</f>
        <v/>
      </c>
      <c r="U77" s="199" t="n"/>
      <c r="V77" s="199" t="n"/>
      <c r="W77" s="199" t="n"/>
      <c r="X77" s="199" t="n"/>
      <c r="Y77" s="199" t="n"/>
      <c r="Z77" s="199" t="n"/>
      <c r="AA77" s="199" t="n"/>
      <c r="AB77" s="199">
        <f>SUM(O77:Z77)</f>
        <v/>
      </c>
      <c r="AC77" s="199" t="n"/>
      <c r="AD77" s="199" t="n"/>
      <c r="AE77" s="199" t="n"/>
      <c r="AF77" s="199" t="n"/>
      <c r="AG77" s="199" t="n"/>
      <c r="AH77" s="199" t="n"/>
      <c r="AJ77" t="inlineStr">
        <is>
          <t>Easter fallback</t>
        </is>
      </c>
      <c r="AL77" s="446" t="n">
        <v>0.04</v>
      </c>
      <c r="AM77" s="331">
        <f>AL77+1</f>
        <v/>
      </c>
      <c r="AN77" s="35" t="n"/>
      <c r="AO77" s="35" t="n"/>
      <c r="AP77" s="35" t="n"/>
    </row>
    <row r="78" ht="15.75" customHeight="1" s="393" thickTop="1">
      <c r="A78" s="8"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5" t="n"/>
      <c r="AA78" s="35" t="n"/>
      <c r="AC78" s="35" t="n"/>
      <c r="AD78" s="35" t="n"/>
      <c r="AE78" s="35" t="n"/>
      <c r="AF78" s="35" t="n"/>
      <c r="AG78" s="35" t="n"/>
      <c r="AH78" s="35" t="n"/>
      <c r="AJ78" t="inlineStr">
        <is>
          <t>Inflation</t>
        </is>
      </c>
      <c r="AL78" s="446" t="n">
        <v>0.06</v>
      </c>
      <c r="AM78" s="331">
        <f>AL78+1</f>
        <v/>
      </c>
      <c r="AN78" s="35" t="n"/>
      <c r="AO78" s="35" t="n"/>
      <c r="AP78" s="35" t="n"/>
    </row>
    <row r="79">
      <c r="A79" s="8" t="n"/>
      <c r="B79" s="35" t="n"/>
      <c r="C79" s="35" t="n"/>
      <c r="D79" s="35" t="n"/>
      <c r="E79" s="35" t="n"/>
      <c r="F79" s="35" t="n"/>
      <c r="G79" s="35" t="n"/>
      <c r="H79" s="35" t="n"/>
      <c r="I79" s="35" t="n"/>
      <c r="J79" s="35" t="n"/>
      <c r="K79" s="35" t="n"/>
      <c r="L79" s="35" t="n"/>
      <c r="M79" s="35" t="n"/>
      <c r="N79" s="35" t="n"/>
      <c r="O79" s="35" t="n"/>
      <c r="P79" s="35" t="n"/>
      <c r="Q79" s="35" t="n"/>
      <c r="R79" s="35" t="n"/>
      <c r="S79" s="35" t="n"/>
      <c r="T79" s="35" t="n"/>
      <c r="U79" s="35" t="n"/>
      <c r="V79" s="35" t="n"/>
      <c r="W79" s="35" t="n"/>
      <c r="X79" s="35" t="n"/>
      <c r="Y79" s="35" t="n"/>
      <c r="Z79" s="35" t="n"/>
      <c r="AA79" s="35" t="n"/>
      <c r="AC79" s="35" t="n"/>
      <c r="AD79" s="35" t="n"/>
      <c r="AE79" s="35" t="n"/>
      <c r="AF79" s="35" t="n"/>
      <c r="AG79" s="35" t="n"/>
      <c r="AH79" s="35" t="n"/>
      <c r="AJ79" s="35" t="n"/>
      <c r="AK79" s="35" t="n"/>
      <c r="AL79" s="35" t="n"/>
      <c r="AM79" s="35" t="n"/>
      <c r="AN79" s="35" t="n"/>
      <c r="AO79" s="35" t="n"/>
      <c r="AP79" s="35" t="n"/>
    </row>
    <row r="80">
      <c r="A80" s="4" t="inlineStr">
        <is>
          <t>Memo</t>
        </is>
      </c>
    </row>
    <row r="81">
      <c r="A81" s="4" t="inlineStr">
        <is>
          <t>Direct - Sales</t>
        </is>
      </c>
      <c r="B81" s="4" t="n">
        <v>127148.96</v>
      </c>
      <c r="C81" s="4" t="n">
        <v>135836.77</v>
      </c>
      <c r="D81" s="4" t="n">
        <v>170519.78</v>
      </c>
      <c r="E81" s="4" t="n">
        <v>151600.21</v>
      </c>
      <c r="F81" s="4" t="n">
        <v>129915.9</v>
      </c>
      <c r="G81" s="4" t="n">
        <v>149298.41</v>
      </c>
      <c r="H81" s="4" t="n">
        <v>202619.86</v>
      </c>
      <c r="I81" s="4" t="n">
        <v>124891.75</v>
      </c>
      <c r="J81" s="4" t="n">
        <v>109522.13</v>
      </c>
      <c r="O81" s="4">
        <f>-SUMIF('XCCL TB'!$T:$T,'CCL GROUP P&amp;L'!$A81,'XCCL TB'!C:C)</f>
        <v/>
      </c>
      <c r="P81" s="4">
        <f>-SUMIF('XCCL TB'!$T:$T,'CCL GROUP P&amp;L'!$A81,'XCCL TB'!D:D)</f>
        <v/>
      </c>
      <c r="Q81" s="4">
        <f>-SUMIF('XCCL TB'!$T:$T,'CCL GROUP P&amp;L'!$A81,'XCCL TB'!E:E)</f>
        <v/>
      </c>
      <c r="R81" s="4">
        <f>-SUMIF('XCCL TB'!$T:$T,'CCL GROUP P&amp;L'!$A81,'XCCL TB'!F:F)</f>
        <v/>
      </c>
      <c r="S81" s="4">
        <f>-SUMIF('XCCL TB'!$T:$T,'CCL GROUP P&amp;L'!$A81,'XCCL TB'!G:G)</f>
        <v/>
      </c>
      <c r="T81" s="4">
        <f>-SUMIF('XCCL TB'!$T:$T,'CCL GROUP P&amp;L'!$A81,'XCCL TB'!H:H)</f>
        <v/>
      </c>
    </row>
    <row r="82">
      <c r="A82" s="14" t="inlineStr">
        <is>
          <t>Direct - Staff Cost</t>
        </is>
      </c>
      <c r="B82" s="61" t="n">
        <v>-80449.37999999999</v>
      </c>
      <c r="C82" s="61" t="n">
        <v>-80189.5</v>
      </c>
      <c r="D82" s="61" t="n">
        <v>-81511.13</v>
      </c>
      <c r="E82" s="61" t="n">
        <v>-90510.11</v>
      </c>
      <c r="F82" s="61" t="n">
        <v>-96177.78000000001</v>
      </c>
      <c r="G82" s="61" t="n">
        <v>-84419.56000000001</v>
      </c>
      <c r="H82" s="61" t="n">
        <v>-93553.59999999999</v>
      </c>
      <c r="I82" s="61" t="n">
        <v>-83711.35000000001</v>
      </c>
      <c r="J82" s="61" t="n">
        <v>-80189.67999999998</v>
      </c>
      <c r="K82" s="61" t="n"/>
      <c r="L82" s="61" t="n"/>
      <c r="M82" s="61" t="n"/>
      <c r="O82" s="4">
        <f>-SUMIF('XCCL TB'!$T:$T,'CCL GROUP P&amp;L'!$A82,'XCCL TB'!C:C)</f>
        <v/>
      </c>
      <c r="P82" s="4">
        <f>-SUMIF('XCCL TB'!$T:$T,'CCL GROUP P&amp;L'!$A82,'XCCL TB'!D:D)</f>
        <v/>
      </c>
      <c r="Q82" s="4">
        <f>-SUMIF('XCCL TB'!$T:$T,'CCL GROUP P&amp;L'!$A82,'XCCL TB'!E:E)</f>
        <v/>
      </c>
      <c r="R82" s="4">
        <f>-SUMIF('XCCL TB'!$T:$T,'CCL GROUP P&amp;L'!$A82,'XCCL TB'!F:F)</f>
        <v/>
      </c>
      <c r="S82" s="4">
        <f>-SUMIF('XCCL TB'!$T:$T,'CCL GROUP P&amp;L'!$A82,'XCCL TB'!G:G)</f>
        <v/>
      </c>
      <c r="T82" s="4">
        <f>-SUMIF('XCCL TB'!$T:$T,'CCL GROUP P&amp;L'!$A82,'XCCL TB'!H:H)</f>
        <v/>
      </c>
    </row>
    <row r="83">
      <c r="A83" s="4" t="inlineStr">
        <is>
          <t>Direct - Childcare Cost</t>
        </is>
      </c>
      <c r="B83" s="61" t="n">
        <v>-4863.859999999999</v>
      </c>
      <c r="C83" s="61" t="n">
        <v>-6371.73</v>
      </c>
      <c r="D83" s="61" t="n">
        <v>-5527.09</v>
      </c>
      <c r="E83" s="61" t="n">
        <v>-5328.55</v>
      </c>
      <c r="F83" s="61" t="n">
        <v>-7881.950000000001</v>
      </c>
      <c r="G83" s="61" t="n">
        <v>-5505.23</v>
      </c>
      <c r="H83" s="61" t="n">
        <v>-6254.110000000001</v>
      </c>
      <c r="I83" s="61" t="n">
        <v>-6118.969999999999</v>
      </c>
      <c r="J83" s="61" t="n">
        <v>-4516.19</v>
      </c>
      <c r="K83" s="61" t="n"/>
      <c r="L83" s="61" t="n"/>
      <c r="M83" s="61" t="n"/>
      <c r="O83" s="4">
        <f>-SUMIF('XCCL TB'!$T:$T,'CCL GROUP P&amp;L'!$A83,'XCCL TB'!C:C)</f>
        <v/>
      </c>
      <c r="P83" s="4">
        <f>-SUMIF('XCCL TB'!$T:$T,'CCL GROUP P&amp;L'!$A83,'XCCL TB'!D:D)</f>
        <v/>
      </c>
      <c r="Q83" s="4">
        <f>-SUMIF('XCCL TB'!$T:$T,'CCL GROUP P&amp;L'!$A83,'XCCL TB'!E:E)</f>
        <v/>
      </c>
      <c r="R83" s="4">
        <f>-SUMIF('XCCL TB'!$T:$T,'CCL GROUP P&amp;L'!$A83,'XCCL TB'!F:F)</f>
        <v/>
      </c>
      <c r="S83" s="4">
        <f>-SUMIF('XCCL TB'!$T:$T,'CCL GROUP P&amp;L'!$A83,'XCCL TB'!G:G)</f>
        <v/>
      </c>
      <c r="T83" s="4">
        <f>-SUMIF('XCCL TB'!$T:$T,'CCL GROUP P&amp;L'!$A83,'XCCL TB'!H:H)</f>
        <v/>
      </c>
    </row>
    <row r="84">
      <c r="A84" s="4" t="inlineStr">
        <is>
          <t>Direct - Premises &amp; Admin</t>
        </is>
      </c>
      <c r="B84" s="61" t="n">
        <v>-22904.2</v>
      </c>
      <c r="C84" s="61" t="n">
        <v>-10896.69</v>
      </c>
      <c r="D84" s="61" t="n">
        <v>-15164.62</v>
      </c>
      <c r="E84" s="61" t="n">
        <v>-19353.06</v>
      </c>
      <c r="F84" s="61" t="n">
        <v>-17562.37</v>
      </c>
      <c r="G84" s="61" t="n">
        <v>-11564.03</v>
      </c>
      <c r="H84" s="61" t="n">
        <v>-15375.98</v>
      </c>
      <c r="I84" s="61" t="n">
        <v>-10052.28</v>
      </c>
      <c r="J84" s="61" t="n">
        <v>-11529.89</v>
      </c>
      <c r="K84" s="61" t="n"/>
      <c r="L84" s="61" t="n"/>
      <c r="M84" s="61" t="n"/>
      <c r="O84" s="4">
        <f>-SUMIF('XCCL TB'!$T:$T,'CCL GROUP P&amp;L'!$A84,'XCCL TB'!C:C)</f>
        <v/>
      </c>
      <c r="P84" s="4">
        <f>-SUMIF('XCCL TB'!$T:$T,'CCL GROUP P&amp;L'!$A84,'XCCL TB'!D:D)</f>
        <v/>
      </c>
      <c r="Q84" s="4">
        <f>-SUMIF('XCCL TB'!$T:$T,'CCL GROUP P&amp;L'!$A84,'XCCL TB'!E:E)</f>
        <v/>
      </c>
      <c r="R84" s="4">
        <f>-SUMIF('XCCL TB'!$T:$T,'CCL GROUP P&amp;L'!$A84,'XCCL TB'!F:F)</f>
        <v/>
      </c>
      <c r="S84" s="4">
        <f>-SUMIF('XCCL TB'!$T:$T,'CCL GROUP P&amp;L'!$A84,'XCCL TB'!G:G)</f>
        <v/>
      </c>
      <c r="T84" s="4">
        <f>-SUMIF('XCCL TB'!$T:$T,'CCL GROUP P&amp;L'!$A84,'XCCL TB'!H:H)</f>
        <v/>
      </c>
    </row>
    <row r="85">
      <c r="A85" s="4" t="inlineStr">
        <is>
          <t>In-Direct - Staff Cost</t>
        </is>
      </c>
      <c r="B85" s="61" t="n">
        <v>0</v>
      </c>
      <c r="C85" s="61" t="n">
        <v>0</v>
      </c>
      <c r="D85" s="61" t="n">
        <v>0</v>
      </c>
      <c r="E85" s="61" t="n">
        <v>0</v>
      </c>
      <c r="F85" s="61" t="n">
        <v>0</v>
      </c>
      <c r="G85" s="61" t="n">
        <v>0</v>
      </c>
      <c r="H85" s="61" t="n">
        <v>0</v>
      </c>
      <c r="I85" s="61" t="n">
        <v>0</v>
      </c>
      <c r="J85" s="61" t="n">
        <v>0</v>
      </c>
      <c r="K85" s="61" t="n"/>
      <c r="L85" s="61" t="n"/>
      <c r="M85" s="61" t="n"/>
      <c r="O85" s="4">
        <f>-SUMIF('XCCL TB'!$T:$T,'CCL GROUP P&amp;L'!$A85,'XCCL TB'!C:C)</f>
        <v/>
      </c>
      <c r="P85" s="4">
        <f>-SUMIF('XCCL TB'!$T:$T,'CCL GROUP P&amp;L'!$A85,'XCCL TB'!D:D)</f>
        <v/>
      </c>
      <c r="Q85" s="4">
        <f>-SUMIF('XCCL TB'!$T:$T,'CCL GROUP P&amp;L'!$A85,'XCCL TB'!E:E)</f>
        <v/>
      </c>
      <c r="R85" s="4">
        <f>-SUMIF('XCCL TB'!$T:$T,'CCL GROUP P&amp;L'!$A85,'XCCL TB'!F:F)</f>
        <v/>
      </c>
      <c r="S85" s="4">
        <f>-SUMIF('XCCL TB'!$T:$T,'CCL GROUP P&amp;L'!$A85,'XCCL TB'!G:G)</f>
        <v/>
      </c>
      <c r="T85" s="4">
        <f>-SUMIF('XCCL TB'!$T:$T,'CCL GROUP P&amp;L'!$A85,'XCCL TB'!H:H)</f>
        <v/>
      </c>
    </row>
    <row r="86">
      <c r="A86" s="4" t="inlineStr">
        <is>
          <t>In-Direct - Overheads</t>
        </is>
      </c>
      <c r="B86" s="61" t="n">
        <v>-8912.390000000001</v>
      </c>
      <c r="C86" s="61" t="n">
        <v>-2439</v>
      </c>
      <c r="D86" s="61" t="n">
        <v>-12822</v>
      </c>
      <c r="E86" s="61" t="n">
        <v>-5229.879999999999</v>
      </c>
      <c r="F86" s="61" t="n">
        <v>-948.8200000000001</v>
      </c>
      <c r="G86" s="61" t="n">
        <v>-2074.41</v>
      </c>
      <c r="H86" s="61" t="n">
        <v>-1005.95</v>
      </c>
      <c r="I86" s="61" t="n">
        <v>-877.52</v>
      </c>
      <c r="J86" s="61" t="n">
        <v>-853.05</v>
      </c>
      <c r="K86" s="61" t="n"/>
      <c r="L86" s="61" t="n"/>
      <c r="M86" s="61" t="n"/>
      <c r="O86" s="4">
        <f>-SUMIF('XCCL TB'!$T:$T,'CCL GROUP P&amp;L'!$A86,'XCCL TB'!C:C)</f>
        <v/>
      </c>
      <c r="P86" s="4">
        <f>-SUMIF('XCCL TB'!$T:$T,'CCL GROUP P&amp;L'!$A86,'XCCL TB'!D:D)</f>
        <v/>
      </c>
      <c r="Q86" s="4">
        <f>-SUMIF('XCCL TB'!$T:$T,'CCL GROUP P&amp;L'!$A86,'XCCL TB'!E:E)</f>
        <v/>
      </c>
      <c r="R86" s="4">
        <f>-SUMIF('XCCL TB'!$T:$T,'CCL GROUP P&amp;L'!$A86,'XCCL TB'!F:F)</f>
        <v/>
      </c>
      <c r="S86" s="4">
        <f>-SUMIF('XCCL TB'!$T:$T,'CCL GROUP P&amp;L'!$A86,'XCCL TB'!G:G)</f>
        <v/>
      </c>
      <c r="T86" s="4">
        <f>-SUMIF('XCCL TB'!$T:$T,'CCL GROUP P&amp;L'!$A86,'XCCL TB'!H:H)</f>
        <v/>
      </c>
    </row>
    <row r="87" ht="15.75" customHeight="1" s="393" thickBot="1">
      <c r="B87" s="67" t="n">
        <v>10019.13</v>
      </c>
      <c r="C87" s="67" t="n">
        <v>35939.85</v>
      </c>
      <c r="D87" s="67" t="n">
        <v>55494.94</v>
      </c>
      <c r="E87" s="67" t="n">
        <v>31178.61000000002</v>
      </c>
      <c r="F87" s="67" t="n">
        <v>7344.979999999985</v>
      </c>
      <c r="G87" s="67" t="n">
        <v>45735.17999999999</v>
      </c>
      <c r="H87" s="67" t="n">
        <v>86430.22000000003</v>
      </c>
      <c r="I87" s="67" t="n">
        <v>24131.62999999999</v>
      </c>
      <c r="J87" s="67" t="n">
        <v>12433.32000000001</v>
      </c>
      <c r="K87" s="61" t="n"/>
      <c r="L87" s="61" t="n"/>
      <c r="M87" s="61" t="n"/>
      <c r="O87" s="10">
        <f>SUM(O81:O86)</f>
        <v/>
      </c>
      <c r="P87" s="10">
        <f>SUM(P81:P86)</f>
        <v/>
      </c>
      <c r="Q87" s="10">
        <f>SUM(Q81:Q86)</f>
        <v/>
      </c>
      <c r="R87" s="10">
        <f>SUM(R81:R86)</f>
        <v/>
      </c>
      <c r="S87" s="10">
        <f>SUM(S81:S86)</f>
        <v/>
      </c>
      <c r="T87" s="10">
        <f>SUM(T81:T86)</f>
        <v/>
      </c>
      <c r="U87" s="10" t="n"/>
      <c r="V87" s="10" t="n"/>
      <c r="W87" s="10" t="n"/>
      <c r="X87" s="10" t="n"/>
      <c r="Y87" s="10" t="n"/>
      <c r="Z87" s="10" t="n"/>
      <c r="AC87" s="10" t="n"/>
      <c r="AD87" s="10" t="n"/>
      <c r="AE87" s="10" t="n"/>
      <c r="AF87" s="10" t="n"/>
      <c r="AG87" s="10" t="n"/>
      <c r="AH87" s="10" t="n"/>
    </row>
    <row r="88" ht="15.75" customHeight="1" s="393" thickTop="1">
      <c r="B88" s="61" t="n">
        <v>0</v>
      </c>
      <c r="C88" s="61" t="n">
        <v>0</v>
      </c>
      <c r="D88" s="61" t="n">
        <v>0</v>
      </c>
      <c r="E88" s="61" t="n">
        <v>0</v>
      </c>
      <c r="F88" s="61" t="n">
        <v>0</v>
      </c>
      <c r="G88" s="61" t="n">
        <v>0</v>
      </c>
      <c r="H88" s="61" t="n">
        <v>0</v>
      </c>
      <c r="I88" s="61" t="n">
        <v>0</v>
      </c>
      <c r="J88" s="61" t="n">
        <v>0</v>
      </c>
      <c r="K88" s="61" t="n"/>
      <c r="L88" s="61" t="n"/>
      <c r="M88" s="61" t="n"/>
      <c r="O88" s="4">
        <f>+O70-O87</f>
        <v/>
      </c>
      <c r="P88" s="4">
        <f>+P70-P87</f>
        <v/>
      </c>
      <c r="Q88" s="4">
        <f>+Q70-Q87</f>
        <v/>
      </c>
      <c r="R88" s="4">
        <f>+R70-R87</f>
        <v/>
      </c>
      <c r="S88" s="4">
        <f>+S70-S87</f>
        <v/>
      </c>
      <c r="T88" s="4">
        <f>+T70-T87</f>
        <v/>
      </c>
    </row>
    <row r="89">
      <c r="B89" s="61" t="n"/>
      <c r="C89" s="61" t="n"/>
      <c r="D89" s="61" t="n"/>
      <c r="E89" s="61" t="n"/>
      <c r="F89" s="61" t="n"/>
      <c r="G89" s="61" t="n"/>
      <c r="H89" s="61" t="n"/>
      <c r="I89" s="61" t="n"/>
      <c r="J89" s="61" t="n"/>
      <c r="K89" s="61" t="n"/>
      <c r="L89" s="61" t="n"/>
      <c r="M89" s="61" t="n"/>
    </row>
    <row r="90">
      <c r="B90" s="61" t="n">
        <v>0</v>
      </c>
      <c r="C90" s="61" t="n">
        <v>0</v>
      </c>
      <c r="D90" s="61" t="n">
        <v>0</v>
      </c>
      <c r="E90" s="61" t="n">
        <v>0</v>
      </c>
      <c r="F90" s="61" t="n">
        <v>-1.546140993013978e-11</v>
      </c>
      <c r="G90" s="61" t="n">
        <v>0</v>
      </c>
      <c r="H90" s="61" t="n">
        <v>0</v>
      </c>
      <c r="I90" s="61" t="n">
        <v>0</v>
      </c>
      <c r="J90" s="61" t="n">
        <v>0</v>
      </c>
      <c r="K90" s="61" t="n"/>
      <c r="L90" s="61" t="n"/>
      <c r="M90" s="61" t="n"/>
      <c r="O90" s="4">
        <f>O87+O91</f>
        <v/>
      </c>
      <c r="P90" s="4">
        <f>P87+P91</f>
        <v/>
      </c>
      <c r="Q90" s="4">
        <f>Q87+Q91</f>
        <v/>
      </c>
      <c r="R90" s="4">
        <f>R87+R91</f>
        <v/>
      </c>
      <c r="S90" s="4">
        <f>S87+S91</f>
        <v/>
      </c>
      <c r="T90" s="4">
        <f>T87+T91</f>
        <v/>
      </c>
    </row>
    <row r="91">
      <c r="B91" s="61" t="n">
        <v>-10019.12999999999</v>
      </c>
      <c r="C91" s="61" t="n">
        <v>-35939.84999999999</v>
      </c>
      <c r="D91" s="61" t="n">
        <v>-55494.94</v>
      </c>
      <c r="E91" s="61" t="n">
        <v>-31178.61000000002</v>
      </c>
      <c r="F91" s="61" t="n">
        <v>-7344.98</v>
      </c>
      <c r="G91" s="61" t="n">
        <v>-45735.17999999999</v>
      </c>
      <c r="H91" s="61" t="n">
        <v>-86430.21999999997</v>
      </c>
      <c r="I91" s="61" t="n">
        <v>-24131.62999999999</v>
      </c>
      <c r="J91" s="61" t="n">
        <v>-12433.32</v>
      </c>
      <c r="K91" s="61" t="n"/>
      <c r="L91" s="61" t="n"/>
      <c r="M91" s="61" t="n"/>
      <c r="O91" s="4">
        <f>SUM('XCCL TB'!C2:C55)</f>
        <v/>
      </c>
      <c r="P91" s="4">
        <f>SUM('XCCL TB'!D2:D55)</f>
        <v/>
      </c>
      <c r="Q91" s="4">
        <f>SUM('XCCL TB'!E2:E55)</f>
        <v/>
      </c>
      <c r="R91" s="4">
        <f>SUM('XCCL TB'!F2:F55)</f>
        <v/>
      </c>
      <c r="S91" s="4">
        <f>SUM('XCCL TB'!G2:G55)</f>
        <v/>
      </c>
      <c r="T91" s="4">
        <f>SUM('XCCL TB'!H2:H55)</f>
        <v/>
      </c>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4.xml><?xml version="1.0" encoding="utf-8"?>
<worksheet xmlns="http://schemas.openxmlformats.org/spreadsheetml/2006/main">
  <sheetPr>
    <tabColor rgb="FFCC3300"/>
    <outlinePr summaryBelow="1" summaryRight="1"/>
    <pageSetUpPr/>
  </sheetPr>
  <dimension ref="A1:AP99"/>
  <sheetViews>
    <sheetView topLeftCell="A4" zoomScale="85" zoomScaleNormal="85" workbookViewId="0">
      <selection activeCell="AD71" sqref="AD71"/>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0"/>
    <col width="13.28515625" bestFit="1" customWidth="1" style="4" min="21" max="26"/>
    <col width="12.85546875" bestFit="1" customWidth="1" style="4" min="27" max="27"/>
    <col width="11.42578125" bestFit="1" customWidth="1" style="4" min="28" max="28"/>
    <col width="13.28515625" bestFit="1" customWidth="1" style="4" min="29" max="34"/>
    <col width="11.7109375"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CCL HO &amp; Finance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47"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U3" s="48"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49"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49"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50"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49"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-(SUMIF('XCCL Blank TB'!$R:$R,'CCL HO P&amp;L'!$A8,'XCCL Blank TB'!C:C)+(SUMIF('XCCL HO TB'!$R:$R,'CCL HO P&amp;L'!$A8,'XCCL HO TB'!C:C)))</f>
        <v/>
      </c>
      <c r="P8" s="11">
        <f>-(SUMIF('XCCL Blank TB'!$R:$R,'CCL HO P&amp;L'!$A8,'XCCL Blank TB'!D:D)+(SUMIF('XCCL HO TB'!$R:$R,'CCL HO P&amp;L'!$A8,'XCCL HO TB'!D:D)))</f>
        <v/>
      </c>
      <c r="Q8" s="11">
        <f>-(SUMIF('XCCL Blank TB'!$R:$R,'CCL HO P&amp;L'!$A8,'XCCL Blank TB'!E:E)+(SUMIF('XCCL HO TB'!$R:$R,'CCL HO P&amp;L'!$A8,'XCCL HO TB'!E:E)))</f>
        <v/>
      </c>
      <c r="R8" s="11">
        <f>-(SUMIF('XCCL Blank TB'!$R:$R,'CCL HO P&amp;L'!$A8,'XCCL Blank TB'!F:F)+(SUMIF('XCCL HO TB'!$R:$R,'CCL HO P&amp;L'!$A8,'XCCL HO TB'!F:F)))</f>
        <v/>
      </c>
      <c r="S8" s="11">
        <f>-(SUMIF('XCCL Blank TB'!$R:$R,'CCL HO P&amp;L'!$A8,'XCCL Blank TB'!G:G)+(SUMIF('XCCL HO TB'!$R:$R,'CCL HO P&amp;L'!$A8,'XCCL HO TB'!G:G)))</f>
        <v/>
      </c>
      <c r="T8" s="11">
        <f>-(SUMIF('XCCL Blank TB'!$R:$R,'CCL HO P&amp;L'!$A8,'XCCL Blank TB'!H:H)+(SUMIF('XCCL HO TB'!$R:$R,'CCL HO P&amp;L'!$A8,'XCCL HO TB'!H:H)))</f>
        <v/>
      </c>
      <c r="U8" s="51" t="n"/>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-(SUMIF('XCCL Blank TB'!$R:$R,'CCL HO P&amp;L'!$A9,'XCCL Blank TB'!C:C)+(SUMIF('XCCL HO TB'!$R:$R,'CCL HO P&amp;L'!$A9,'XCCL HO TB'!C:C)))</f>
        <v/>
      </c>
      <c r="P9" s="11">
        <f>-(SUMIF('XCCL Blank TB'!$R:$R,'CCL HO P&amp;L'!$A9,'XCCL Blank TB'!D:D)+(SUMIF('XCCL HO TB'!$R:$R,'CCL HO P&amp;L'!$A9,'XCCL HO TB'!D:D)))</f>
        <v/>
      </c>
      <c r="Q9" s="11">
        <f>-(SUMIF('XCCL Blank TB'!$R:$R,'CCL HO P&amp;L'!$A9,'XCCL Blank TB'!E:E)+(SUMIF('XCCL HO TB'!$R:$R,'CCL HO P&amp;L'!$A9,'XCCL HO TB'!E:E)))</f>
        <v/>
      </c>
      <c r="R9" s="11">
        <f>-(SUMIF('XCCL Blank TB'!$R:$R,'CCL HO P&amp;L'!$A9,'XCCL Blank TB'!F:F)+(SUMIF('XCCL HO TB'!$R:$R,'CCL HO P&amp;L'!$A9,'XCCL HO TB'!F:F)))</f>
        <v/>
      </c>
      <c r="S9" s="11">
        <f>-(SUMIF('XCCL Blank TB'!$R:$R,'CCL HO P&amp;L'!$A9,'XCCL Blank TB'!G:G)+(SUMIF('XCCL HO TB'!$R:$R,'CCL HO P&amp;L'!$A9,'XCCL HO TB'!G:G)))</f>
        <v/>
      </c>
      <c r="T9" s="11">
        <f>-(SUMIF('XCCL Blank TB'!$R:$R,'CCL HO P&amp;L'!$A9,'XCCL Blank TB'!H:H)+(SUMIF('XCCL HO TB'!$R:$R,'CCL HO P&amp;L'!$A9,'XCCL HO TB'!H:H)))</f>
        <v/>
      </c>
      <c r="U9" s="51" t="n"/>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-(SUMIF('XCCL Blank TB'!$R:$R,'CCL HO P&amp;L'!$A10,'XCCL Blank TB'!C:C)+(SUMIF('XCCL HO TB'!$R:$R,'CCL HO P&amp;L'!$A10,'XCCL HO TB'!C:C)))</f>
        <v/>
      </c>
      <c r="P10" s="11">
        <f>-(SUMIF('XCCL Blank TB'!$R:$R,'CCL HO P&amp;L'!$A10,'XCCL Blank TB'!D:D)+(SUMIF('XCCL HO TB'!$R:$R,'CCL HO P&amp;L'!$A10,'XCCL HO TB'!D:D)))</f>
        <v/>
      </c>
      <c r="Q10" s="11">
        <f>-(SUMIF('XCCL Blank TB'!$R:$R,'CCL HO P&amp;L'!$A10,'XCCL Blank TB'!E:E)+(SUMIF('XCCL HO TB'!$R:$R,'CCL HO P&amp;L'!$A10,'XCCL HO TB'!E:E)))</f>
        <v/>
      </c>
      <c r="R10" s="11">
        <f>-(SUMIF('XCCL Blank TB'!$R:$R,'CCL HO P&amp;L'!$A10,'XCCL Blank TB'!F:F)+(SUMIF('XCCL HO TB'!$R:$R,'CCL HO P&amp;L'!$A10,'XCCL HO TB'!F:F)))</f>
        <v/>
      </c>
      <c r="S10" s="11">
        <f>-(SUMIF('XCCL Blank TB'!$R:$R,'CCL HO P&amp;L'!$A10,'XCCL Blank TB'!G:G)+(SUMIF('XCCL HO TB'!$R:$R,'CCL HO P&amp;L'!$A10,'XCCL HO TB'!G:G)))</f>
        <v/>
      </c>
      <c r="T10" s="11">
        <f>-(SUMIF('XCCL Blank TB'!$R:$R,'CCL HO P&amp;L'!$A10,'XCCL Blank TB'!H:H)+(SUMIF('XCCL HO TB'!$R:$R,'CCL HO P&amp;L'!$A10,'XCCL HO TB'!H:H)))</f>
        <v/>
      </c>
      <c r="U10" s="51" t="n"/>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0</v>
      </c>
      <c r="K11" s="65" t="n">
        <v>0</v>
      </c>
      <c r="L11" s="65" t="n">
        <v>0</v>
      </c>
      <c r="M11" s="65" t="n">
        <v>0</v>
      </c>
      <c r="N11" s="23">
        <f>SUM(B11:M11)</f>
        <v/>
      </c>
      <c r="O11" s="12">
        <f>SUM(O8:O10)</f>
        <v/>
      </c>
      <c r="P11" s="12">
        <f>SUM(P8:P10)</f>
        <v/>
      </c>
      <c r="Q11" s="12">
        <f>SUM(Q8:Q10)</f>
        <v/>
      </c>
      <c r="R11" s="12">
        <f>SUM(R8:R10)</f>
        <v/>
      </c>
      <c r="S11" s="12">
        <f>SUM(S8:S10)</f>
        <v/>
      </c>
      <c r="T11" s="12">
        <f>SUM(T8:T10)</f>
        <v/>
      </c>
      <c r="U11" s="5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50"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50"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49"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SUMIF('XCCL Blank TB'!$R:$R,'CCL HO P&amp;L'!$A16,'XCCL Blank TB'!C:C)+(SUMIF('XCCL HO TB'!$R:$R,'CCL HO P&amp;L'!$A16,'XCCL HO TB'!C:C))</f>
        <v/>
      </c>
      <c r="P16" s="11">
        <f>SUMIF('XCCL Blank TB'!$R:$R,'CCL HO P&amp;L'!$A16,'XCCL Blank TB'!D:D)+(SUMIF('XCCL HO TB'!$R:$R,'CCL HO P&amp;L'!$A16,'XCCL HO TB'!D:D))</f>
        <v/>
      </c>
      <c r="Q16" s="11">
        <f>SUMIF('XCCL Blank TB'!$R:$R,'CCL HO P&amp;L'!$A16,'XCCL Blank TB'!E:E)+(SUMIF('XCCL HO TB'!$R:$R,'CCL HO P&amp;L'!$A16,'XCCL HO TB'!E:E))</f>
        <v/>
      </c>
      <c r="R16" s="11">
        <f>SUMIF('XCCL Blank TB'!$R:$R,'CCL HO P&amp;L'!$A16,'XCCL Blank TB'!F:F)+(SUMIF('XCCL HO TB'!$R:$R,'CCL HO P&amp;L'!$A16,'XCCL HO TB'!F:F))</f>
        <v/>
      </c>
      <c r="S16" s="11">
        <f>SUMIF('XCCL Blank TB'!$R:$R,'CCL HO P&amp;L'!$A16,'XCCL Blank TB'!G:G)+(SUMIF('XCCL HO TB'!$R:$R,'CCL HO P&amp;L'!$A16,'XCCL HO TB'!G:G))</f>
        <v/>
      </c>
      <c r="T16" s="11">
        <f>SUMIF('XCCL Blank TB'!$R:$R,'CCL HO P&amp;L'!$A16,'XCCL Blank TB'!H:H)+(SUMIF('XCCL HO TB'!$R:$R,'CCL HO P&amp;L'!$A16,'XCCL HO TB'!H:H))</f>
        <v/>
      </c>
      <c r="U16" s="51" t="n"/>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SUMIF('XCCL Blank TB'!$R:$R,'CCL HO P&amp;L'!$A17,'XCCL Blank TB'!C:C)+(SUMIF('XCCL HO TB'!$R:$R,'CCL HO P&amp;L'!$A17,'XCCL HO TB'!C:C))</f>
        <v/>
      </c>
      <c r="P17" s="11">
        <f>SUMIF('XCCL Blank TB'!$R:$R,'CCL HO P&amp;L'!$A17,'XCCL Blank TB'!D:D)+(SUMIF('XCCL HO TB'!$R:$R,'CCL HO P&amp;L'!$A17,'XCCL HO TB'!D:D))</f>
        <v/>
      </c>
      <c r="Q17" s="11">
        <f>SUMIF('XCCL Blank TB'!$R:$R,'CCL HO P&amp;L'!$A17,'XCCL Blank TB'!E:E)+(SUMIF('XCCL HO TB'!$R:$R,'CCL HO P&amp;L'!$A17,'XCCL HO TB'!E:E))</f>
        <v/>
      </c>
      <c r="R17" s="11">
        <f>SUMIF('XCCL Blank TB'!$R:$R,'CCL HO P&amp;L'!$A17,'XCCL Blank TB'!F:F)+(SUMIF('XCCL HO TB'!$R:$R,'CCL HO P&amp;L'!$A17,'XCCL HO TB'!F:F))</f>
        <v/>
      </c>
      <c r="S17" s="11">
        <f>SUMIF('XCCL Blank TB'!$R:$R,'CCL HO P&amp;L'!$A17,'XCCL Blank TB'!G:G)+(SUMIF('XCCL HO TB'!$R:$R,'CCL HO P&amp;L'!$A17,'XCCL HO TB'!G:G))</f>
        <v/>
      </c>
      <c r="T17" s="11">
        <f>SUMIF('XCCL Blank TB'!$R:$R,'CCL HO P&amp;L'!$A17,'XCCL Blank TB'!H:H)+(SUMIF('XCCL HO TB'!$R:$R,'CCL HO P&amp;L'!$A17,'XCCL HO TB'!H:H))</f>
        <v/>
      </c>
      <c r="U17" s="51" t="n"/>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SUMIF('XCCL Blank TB'!$R:$R,'CCL HO P&amp;L'!$A18,'XCCL Blank TB'!C:C)+(SUMIF('XCCL HO TB'!$R:$R,'CCL HO P&amp;L'!$A18,'XCCL HO TB'!C:C))</f>
        <v/>
      </c>
      <c r="P18" s="11">
        <f>SUMIF('XCCL Blank TB'!$R:$R,'CCL HO P&amp;L'!$A18,'XCCL Blank TB'!D:D)+(SUMIF('XCCL HO TB'!$R:$R,'CCL HO P&amp;L'!$A18,'XCCL HO TB'!D:D))</f>
        <v/>
      </c>
      <c r="Q18" s="11">
        <f>SUMIF('XCCL Blank TB'!$R:$R,'CCL HO P&amp;L'!$A18,'XCCL Blank TB'!E:E)+(SUMIF('XCCL HO TB'!$R:$R,'CCL HO P&amp;L'!$A18,'XCCL HO TB'!E:E))</f>
        <v/>
      </c>
      <c r="R18" s="11">
        <f>SUMIF('XCCL Blank TB'!$R:$R,'CCL HO P&amp;L'!$A18,'XCCL Blank TB'!F:F)+(SUMIF('XCCL HO TB'!$R:$R,'CCL HO P&amp;L'!$A18,'XCCL HO TB'!F:F))</f>
        <v/>
      </c>
      <c r="S18" s="11">
        <f>SUMIF('XCCL Blank TB'!$R:$R,'CCL HO P&amp;L'!$A18,'XCCL Blank TB'!G:G)+(SUMIF('XCCL HO TB'!$R:$R,'CCL HO P&amp;L'!$A18,'XCCL HO TB'!G:G))</f>
        <v/>
      </c>
      <c r="T18" s="11">
        <f>SUMIF('XCCL Blank TB'!$R:$R,'CCL HO P&amp;L'!$A18,'XCCL Blank TB'!H:H)+(SUMIF('XCCL HO TB'!$R:$R,'CCL HO P&amp;L'!$A18,'XCCL HO TB'!H:H))</f>
        <v/>
      </c>
      <c r="U18" s="51" t="n"/>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SUMIF('XCCL Blank TB'!$R:$R,'CCL HO P&amp;L'!$A19,'XCCL Blank TB'!C:C)+(SUMIF('XCCL HO TB'!$R:$R,'CCL HO P&amp;L'!$A19,'XCCL HO TB'!C:C))</f>
        <v/>
      </c>
      <c r="P19" s="11">
        <f>SUMIF('XCCL Blank TB'!$R:$R,'CCL HO P&amp;L'!$A19,'XCCL Blank TB'!D:D)+(SUMIF('XCCL HO TB'!$R:$R,'CCL HO P&amp;L'!$A19,'XCCL HO TB'!D:D))</f>
        <v/>
      </c>
      <c r="Q19" s="11">
        <f>SUMIF('XCCL Blank TB'!$R:$R,'CCL HO P&amp;L'!$A19,'XCCL Blank TB'!E:E)+(SUMIF('XCCL HO TB'!$R:$R,'CCL HO P&amp;L'!$A19,'XCCL HO TB'!E:E))</f>
        <v/>
      </c>
      <c r="R19" s="11">
        <f>SUMIF('XCCL Blank TB'!$R:$R,'CCL HO P&amp;L'!$A19,'XCCL Blank TB'!F:F)+(SUMIF('XCCL HO TB'!$R:$R,'CCL HO P&amp;L'!$A19,'XCCL HO TB'!F:F))</f>
        <v/>
      </c>
      <c r="S19" s="11">
        <f>SUMIF('XCCL Blank TB'!$R:$R,'CCL HO P&amp;L'!$A19,'XCCL Blank TB'!G:G)+(SUMIF('XCCL HO TB'!$R:$R,'CCL HO P&amp;L'!$A19,'XCCL HO TB'!G:G))</f>
        <v/>
      </c>
      <c r="T19" s="11">
        <f>SUMIF('XCCL Blank TB'!$R:$R,'CCL HO P&amp;L'!$A19,'XCCL Blank TB'!H:H)+(SUMIF('XCCL HO TB'!$R:$R,'CCL HO P&amp;L'!$A19,'XCCL HO TB'!H:H))</f>
        <v/>
      </c>
      <c r="U19" s="51" t="n"/>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252</v>
      </c>
      <c r="H20" s="64" t="n">
        <v>0</v>
      </c>
      <c r="I20" s="64" t="n">
        <v>0</v>
      </c>
      <c r="J20" s="64" t="n">
        <v>0</v>
      </c>
      <c r="K20" s="64" t="n">
        <v>0</v>
      </c>
      <c r="L20" s="64" t="n">
        <v>0</v>
      </c>
      <c r="M20" s="64" t="n">
        <v>0</v>
      </c>
      <c r="N20" s="22">
        <f>SUM(B20:M20)</f>
        <v/>
      </c>
      <c r="O20" s="11">
        <f>SUMIF('XCCL Blank TB'!$R:$R,'CCL HO P&amp;L'!$A20,'XCCL Blank TB'!C:C)+(SUMIF('XCCL HO TB'!$R:$R,'CCL HO P&amp;L'!$A20,'XCCL HO TB'!C:C))</f>
        <v/>
      </c>
      <c r="P20" s="11">
        <f>SUMIF('XCCL Blank TB'!$R:$R,'CCL HO P&amp;L'!$A20,'XCCL Blank TB'!D:D)+(SUMIF('XCCL HO TB'!$R:$R,'CCL HO P&amp;L'!$A20,'XCCL HO TB'!D:D))</f>
        <v/>
      </c>
      <c r="Q20" s="11">
        <f>SUMIF('XCCL Blank TB'!$R:$R,'CCL HO P&amp;L'!$A20,'XCCL Blank TB'!E:E)+(SUMIF('XCCL HO TB'!$R:$R,'CCL HO P&amp;L'!$A20,'XCCL HO TB'!E:E))</f>
        <v/>
      </c>
      <c r="R20" s="11">
        <f>SUMIF('XCCL Blank TB'!$R:$R,'CCL HO P&amp;L'!$A20,'XCCL Blank TB'!F:F)+(SUMIF('XCCL HO TB'!$R:$R,'CCL HO P&amp;L'!$A20,'XCCL HO TB'!F:F))</f>
        <v/>
      </c>
      <c r="S20" s="11">
        <f>SUMIF('XCCL Blank TB'!$R:$R,'CCL HO P&amp;L'!$A20,'XCCL Blank TB'!G:G)+(SUMIF('XCCL HO TB'!$R:$R,'CCL HO P&amp;L'!$A20,'XCCL HO TB'!G:G))</f>
        <v/>
      </c>
      <c r="T20" s="11">
        <f>SUMIF('XCCL Blank TB'!$R:$R,'CCL HO P&amp;L'!$A20,'XCCL Blank TB'!H:H)+(SUMIF('XCCL HO TB'!$R:$R,'CCL HO P&amp;L'!$A20,'XCCL HO TB'!H:H))</f>
        <v/>
      </c>
      <c r="U20" s="51" t="n"/>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0</v>
      </c>
      <c r="F21" s="64" t="n">
        <v>0</v>
      </c>
      <c r="G21" s="64" t="n">
        <v>0</v>
      </c>
      <c r="H21" s="64" t="n">
        <v>0</v>
      </c>
      <c r="I21" s="64" t="n">
        <v>0</v>
      </c>
      <c r="J21" s="64" t="n">
        <v>0</v>
      </c>
      <c r="K21" s="64" t="n">
        <v>0</v>
      </c>
      <c r="L21" s="64" t="n">
        <v>0</v>
      </c>
      <c r="M21" s="64" t="n">
        <v>0</v>
      </c>
      <c r="N21" s="22">
        <f>SUM(B21:M21)</f>
        <v/>
      </c>
      <c r="O21" s="11">
        <f>SUMIF('XCCL Blank TB'!$R:$R,'CCL HO P&amp;L'!$A21,'XCCL Blank TB'!C:C)+(SUMIF('XCCL HO TB'!$R:$R,'CCL HO P&amp;L'!$A21,'XCCL HO TB'!C:C))</f>
        <v/>
      </c>
      <c r="P21" s="11">
        <f>SUMIF('XCCL Blank TB'!$R:$R,'CCL HO P&amp;L'!$A21,'XCCL Blank TB'!D:D)+(SUMIF('XCCL HO TB'!$R:$R,'CCL HO P&amp;L'!$A21,'XCCL HO TB'!D:D))</f>
        <v/>
      </c>
      <c r="Q21" s="11">
        <f>SUMIF('XCCL Blank TB'!$R:$R,'CCL HO P&amp;L'!$A21,'XCCL Blank TB'!E:E)+(SUMIF('XCCL HO TB'!$R:$R,'CCL HO P&amp;L'!$A21,'XCCL HO TB'!E:E))</f>
        <v/>
      </c>
      <c r="R21" s="11">
        <f>SUMIF('XCCL Blank TB'!$R:$R,'CCL HO P&amp;L'!$A21,'XCCL Blank TB'!F:F)+(SUMIF('XCCL HO TB'!$R:$R,'CCL HO P&amp;L'!$A21,'XCCL HO TB'!F:F))</f>
        <v/>
      </c>
      <c r="S21" s="11">
        <f>SUMIF('XCCL Blank TB'!$R:$R,'CCL HO P&amp;L'!$A21,'XCCL Blank TB'!G:G)+(SUMIF('XCCL HO TB'!$R:$R,'CCL HO P&amp;L'!$A21,'XCCL HO TB'!G:G))</f>
        <v/>
      </c>
      <c r="T21" s="11">
        <f>SUMIF('XCCL Blank TB'!$R:$R,'CCL HO P&amp;L'!$A21,'XCCL Blank TB'!H:H)+(SUMIF('XCCL HO TB'!$R:$R,'CCL HO P&amp;L'!$A21,'XCCL HO TB'!H:H))</f>
        <v/>
      </c>
      <c r="U21" s="51" t="n"/>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1917.6</v>
      </c>
      <c r="G22" s="64" t="n">
        <v>380.58</v>
      </c>
      <c r="H22" s="64" t="n">
        <v>0</v>
      </c>
      <c r="I22" s="64" t="n">
        <v>0</v>
      </c>
      <c r="J22" s="64" t="n">
        <v>0</v>
      </c>
      <c r="K22" s="64" t="n">
        <v>0</v>
      </c>
      <c r="L22" s="64" t="n">
        <v>0</v>
      </c>
      <c r="M22" s="64" t="n">
        <v>0</v>
      </c>
      <c r="N22" s="22">
        <f>SUM(B22:M22)</f>
        <v/>
      </c>
      <c r="O22" s="11">
        <f>SUMIF('XCCL Blank TB'!$R:$R,'CCL HO P&amp;L'!$A22,'XCCL Blank TB'!C:C)+(SUMIF('XCCL HO TB'!$R:$R,'CCL HO P&amp;L'!$A22,'XCCL HO TB'!C:C))</f>
        <v/>
      </c>
      <c r="P22" s="11">
        <f>SUMIF('XCCL Blank TB'!$R:$R,'CCL HO P&amp;L'!$A22,'XCCL Blank TB'!D:D)+(SUMIF('XCCL HO TB'!$R:$R,'CCL HO P&amp;L'!$A22,'XCCL HO TB'!D:D))</f>
        <v/>
      </c>
      <c r="Q22" s="11">
        <f>SUMIF('XCCL Blank TB'!$R:$R,'CCL HO P&amp;L'!$A22,'XCCL Blank TB'!E:E)+(SUMIF('XCCL HO TB'!$R:$R,'CCL HO P&amp;L'!$A22,'XCCL HO TB'!E:E))</f>
        <v/>
      </c>
      <c r="R22" s="11">
        <f>SUMIF('XCCL Blank TB'!$R:$R,'CCL HO P&amp;L'!$A22,'XCCL Blank TB'!F:F)+(SUMIF('XCCL HO TB'!$R:$R,'CCL HO P&amp;L'!$A22,'XCCL HO TB'!F:F))</f>
        <v/>
      </c>
      <c r="S22" s="11">
        <f>SUMIF('XCCL Blank TB'!$R:$R,'CCL HO P&amp;L'!$A22,'XCCL Blank TB'!G:G)+(SUMIF('XCCL HO TB'!$R:$R,'CCL HO P&amp;L'!$A22,'XCCL HO TB'!G:G))</f>
        <v/>
      </c>
      <c r="T22" s="11">
        <f>SUMIF('XCCL Blank TB'!$R:$R,'CCL HO P&amp;L'!$A22,'XCCL Blank TB'!H:H)+(SUMIF('XCCL HO TB'!$R:$R,'CCL HO P&amp;L'!$A22,'XCCL HO TB'!H:H))</f>
        <v/>
      </c>
      <c r="U22" s="51" t="n"/>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SUMIF('XCCL Blank TB'!$R:$R,'CCL HO P&amp;L'!$A23,'XCCL Blank TB'!C:C)+(SUMIF('XCCL HO TB'!$R:$R,'CCL HO P&amp;L'!$A23,'XCCL HO TB'!C:C))</f>
        <v/>
      </c>
      <c r="P23" s="11">
        <f>SUMIF('XCCL Blank TB'!$R:$R,'CCL HO P&amp;L'!$A23,'XCCL Blank TB'!D:D)+(SUMIF('XCCL HO TB'!$R:$R,'CCL HO P&amp;L'!$A23,'XCCL HO TB'!D:D))</f>
        <v/>
      </c>
      <c r="Q23" s="11">
        <f>SUMIF('XCCL Blank TB'!$R:$R,'CCL HO P&amp;L'!$A23,'XCCL Blank TB'!E:E)+(SUMIF('XCCL HO TB'!$R:$R,'CCL HO P&amp;L'!$A23,'XCCL HO TB'!E:E))</f>
        <v/>
      </c>
      <c r="R23" s="11">
        <f>SUMIF('XCCL Blank TB'!$R:$R,'CCL HO P&amp;L'!$A23,'XCCL Blank TB'!F:F)+(SUMIF('XCCL HO TB'!$R:$R,'CCL HO P&amp;L'!$A23,'XCCL HO TB'!F:F))</f>
        <v/>
      </c>
      <c r="S23" s="11">
        <f>SUMIF('XCCL Blank TB'!$R:$R,'CCL HO P&amp;L'!$A23,'XCCL Blank TB'!G:G)+(SUMIF('XCCL HO TB'!$R:$R,'CCL HO P&amp;L'!$A23,'XCCL HO TB'!G:G))</f>
        <v/>
      </c>
      <c r="T23" s="11">
        <f>SUMIF('XCCL Blank TB'!$R:$R,'CCL HO P&amp;L'!$A23,'XCCL Blank TB'!H:H)+(SUMIF('XCCL HO TB'!$R:$R,'CCL HO P&amp;L'!$A23,'XCCL HO TB'!H:H))</f>
        <v/>
      </c>
      <c r="U23" s="51" t="n"/>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SUMIF('XCCL Blank TB'!$R:$R,'CCL HO P&amp;L'!$A24,'XCCL Blank TB'!C:C)+(SUMIF('XCCL HO TB'!$R:$R,'CCL HO P&amp;L'!$A24,'XCCL HO TB'!C:C))</f>
        <v/>
      </c>
      <c r="P24" s="11">
        <f>SUMIF('XCCL Blank TB'!$R:$R,'CCL HO P&amp;L'!$A24,'XCCL Blank TB'!D:D)+(SUMIF('XCCL HO TB'!$R:$R,'CCL HO P&amp;L'!$A24,'XCCL HO TB'!D:D))</f>
        <v/>
      </c>
      <c r="Q24" s="11">
        <f>SUMIF('XCCL Blank TB'!$R:$R,'CCL HO P&amp;L'!$A24,'XCCL Blank TB'!E:E)+(SUMIF('XCCL HO TB'!$R:$R,'CCL HO P&amp;L'!$A24,'XCCL HO TB'!E:E))</f>
        <v/>
      </c>
      <c r="R24" s="11">
        <f>SUMIF('XCCL Blank TB'!$R:$R,'CCL HO P&amp;L'!$A24,'XCCL Blank TB'!F:F)+(SUMIF('XCCL HO TB'!$R:$R,'CCL HO P&amp;L'!$A24,'XCCL HO TB'!F:F))</f>
        <v/>
      </c>
      <c r="S24" s="11">
        <f>SUMIF('XCCL Blank TB'!$R:$R,'CCL HO P&amp;L'!$A24,'XCCL Blank TB'!G:G)+(SUMIF('XCCL HO TB'!$R:$R,'CCL HO P&amp;L'!$A24,'XCCL HO TB'!G:G))</f>
        <v/>
      </c>
      <c r="T24" s="11">
        <f>SUMIF('XCCL Blank TB'!$R:$R,'CCL HO P&amp;L'!$A24,'XCCL Blank TB'!H:H)+(SUMIF('XCCL HO TB'!$R:$R,'CCL HO P&amp;L'!$A24,'XCCL HO TB'!H:H))</f>
        <v/>
      </c>
      <c r="U24" s="51" t="n"/>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0</v>
      </c>
      <c r="C25" s="65" t="n">
        <v>0</v>
      </c>
      <c r="D25" s="65" t="n">
        <v>0</v>
      </c>
      <c r="E25" s="65" t="n">
        <v>0</v>
      </c>
      <c r="F25" s="65" t="n">
        <v>1917.6</v>
      </c>
      <c r="G25" s="65" t="n">
        <v>632.5799999999999</v>
      </c>
      <c r="H25" s="65" t="n">
        <v>0</v>
      </c>
      <c r="I25" s="65" t="n">
        <v>0</v>
      </c>
      <c r="J25" s="65" t="n">
        <v>0</v>
      </c>
      <c r="K25" s="65" t="n">
        <v>0</v>
      </c>
      <c r="L25" s="65" t="n">
        <v>0</v>
      </c>
      <c r="M25" s="65" t="n">
        <v>0</v>
      </c>
      <c r="N25" s="23">
        <f>SUM(B25:M25)</f>
        <v/>
      </c>
      <c r="O25" s="12">
        <f>SUM(O16:O24)</f>
        <v/>
      </c>
      <c r="P25" s="12">
        <f>SUM(P16:P24)</f>
        <v/>
      </c>
      <c r="Q25" s="12">
        <f>SUM(Q16:Q24)</f>
        <v/>
      </c>
      <c r="R25" s="12">
        <f>SUM(R16:R24)</f>
        <v/>
      </c>
      <c r="S25" s="12">
        <f>SUM(S16:S24)</f>
        <v/>
      </c>
      <c r="T25" s="12">
        <f>SUM(T16:T24)</f>
        <v/>
      </c>
      <c r="U25" s="5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50"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0</v>
      </c>
      <c r="F27" s="64" t="n">
        <v>0</v>
      </c>
      <c r="G27" s="64" t="n">
        <v>0</v>
      </c>
      <c r="H27" s="64" t="n">
        <v>20.97</v>
      </c>
      <c r="I27" s="64" t="n">
        <v>0</v>
      </c>
      <c r="J27" s="64" t="n">
        <v>0</v>
      </c>
      <c r="K27" s="64" t="n">
        <v>0</v>
      </c>
      <c r="L27" s="64" t="n">
        <v>0</v>
      </c>
      <c r="M27" s="64" t="n">
        <v>0</v>
      </c>
      <c r="N27" s="22">
        <f>SUM(B27:M27)</f>
        <v/>
      </c>
      <c r="O27" s="11">
        <f>SUMIF('XCCL Blank TB'!$R:$R,'CCL HO P&amp;L'!$A27,'XCCL Blank TB'!C:C)+(SUMIF('XCCL HO TB'!$R:$R,'CCL HO P&amp;L'!$A27,'XCCL HO TB'!C:C))</f>
        <v/>
      </c>
      <c r="P27" s="11">
        <f>SUMIF('XCCL Blank TB'!$R:$R,'CCL HO P&amp;L'!$A27,'XCCL Blank TB'!D:D)+(SUMIF('XCCL HO TB'!$R:$R,'CCL HO P&amp;L'!$A27,'XCCL HO TB'!D:D))</f>
        <v/>
      </c>
      <c r="Q27" s="11">
        <f>SUMIF('XCCL Blank TB'!$R:$R,'CCL HO P&amp;L'!$A27,'XCCL Blank TB'!E:E)+(SUMIF('XCCL HO TB'!$R:$R,'CCL HO P&amp;L'!$A27,'XCCL HO TB'!E:E))</f>
        <v/>
      </c>
      <c r="R27" s="11">
        <f>SUMIF('XCCL Blank TB'!$R:$R,'CCL HO P&amp;L'!$A27,'XCCL Blank TB'!F:F)+(SUMIF('XCCL HO TB'!$R:$R,'CCL HO P&amp;L'!$A27,'XCCL HO TB'!F:F))</f>
        <v/>
      </c>
      <c r="S27" s="11">
        <f>SUMIF('XCCL Blank TB'!$R:$R,'CCL HO P&amp;L'!$A27,'XCCL Blank TB'!G:G)+(SUMIF('XCCL HO TB'!$R:$R,'CCL HO P&amp;L'!$A27,'XCCL HO TB'!G:G))</f>
        <v/>
      </c>
      <c r="T27" s="11">
        <f>SUMIF('XCCL Blank TB'!$R:$R,'CCL HO P&amp;L'!$A27,'XCCL Blank TB'!H:H)+(SUMIF('XCCL HO TB'!$R:$R,'CCL HO P&amp;L'!$A27,'XCCL HO TB'!H:H))</f>
        <v/>
      </c>
      <c r="U27" s="51" t="n"/>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62.78</v>
      </c>
      <c r="C28" s="64" t="n">
        <v>0</v>
      </c>
      <c r="D28" s="64" t="n">
        <v>0</v>
      </c>
      <c r="E28" s="64" t="n">
        <v>0</v>
      </c>
      <c r="F28" s="64" t="n">
        <v>0</v>
      </c>
      <c r="G28" s="64" t="n">
        <v>0</v>
      </c>
      <c r="H28" s="64" t="n">
        <v>0</v>
      </c>
      <c r="I28" s="64" t="n">
        <v>0</v>
      </c>
      <c r="J28" s="64" t="n">
        <v>0</v>
      </c>
      <c r="K28" s="64" t="n">
        <v>0</v>
      </c>
      <c r="L28" s="64" t="n">
        <v>0</v>
      </c>
      <c r="M28" s="64" t="n">
        <v>0</v>
      </c>
      <c r="N28" s="22">
        <f>SUM(B28:M28)</f>
        <v/>
      </c>
      <c r="O28" s="11">
        <f>SUMIF('XCCL Blank TB'!$R:$R,'CCL HO P&amp;L'!$A28,'XCCL Blank TB'!C:C)+(SUMIF('XCCL HO TB'!$R:$R,'CCL HO P&amp;L'!$A28,'XCCL HO TB'!C:C))</f>
        <v/>
      </c>
      <c r="P28" s="11">
        <f>SUMIF('XCCL Blank TB'!$R:$R,'CCL HO P&amp;L'!$A28,'XCCL Blank TB'!D:D)+(SUMIF('XCCL HO TB'!$R:$R,'CCL HO P&amp;L'!$A28,'XCCL HO TB'!D:D))</f>
        <v/>
      </c>
      <c r="Q28" s="11">
        <f>SUMIF('XCCL Blank TB'!$R:$R,'CCL HO P&amp;L'!$A28,'XCCL Blank TB'!E:E)+(SUMIF('XCCL HO TB'!$R:$R,'CCL HO P&amp;L'!$A28,'XCCL HO TB'!E:E))</f>
        <v/>
      </c>
      <c r="R28" s="11">
        <f>SUMIF('XCCL Blank TB'!$R:$R,'CCL HO P&amp;L'!$A28,'XCCL Blank TB'!F:F)+(SUMIF('XCCL HO TB'!$R:$R,'CCL HO P&amp;L'!$A28,'XCCL HO TB'!F:F))</f>
        <v/>
      </c>
      <c r="S28" s="11">
        <f>SUMIF('XCCL Blank TB'!$R:$R,'CCL HO P&amp;L'!$A28,'XCCL Blank TB'!G:G)+(SUMIF('XCCL HO TB'!$R:$R,'CCL HO P&amp;L'!$A28,'XCCL HO TB'!G:G))</f>
        <v/>
      </c>
      <c r="T28" s="11">
        <f>SUMIF('XCCL Blank TB'!$R:$R,'CCL HO P&amp;L'!$A28,'XCCL Blank TB'!H:H)+(SUMIF('XCCL HO TB'!$R:$R,'CCL HO P&amp;L'!$A28,'XCCL HO TB'!H:H))</f>
        <v/>
      </c>
      <c r="U28" s="51" t="n"/>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165.27</v>
      </c>
      <c r="C29" s="64" t="n">
        <v>0</v>
      </c>
      <c r="D29" s="64" t="n">
        <v>0</v>
      </c>
      <c r="E29" s="64" t="n">
        <v>0</v>
      </c>
      <c r="F29" s="64" t="n">
        <v>0</v>
      </c>
      <c r="G29" s="64" t="n">
        <v>0</v>
      </c>
      <c r="H29" s="64" t="n">
        <v>0</v>
      </c>
      <c r="I29" s="64" t="n">
        <v>0</v>
      </c>
      <c r="J29" s="64" t="n">
        <v>0</v>
      </c>
      <c r="K29" s="64" t="n">
        <v>0</v>
      </c>
      <c r="L29" s="64" t="n">
        <v>0</v>
      </c>
      <c r="M29" s="64" t="n">
        <v>0</v>
      </c>
      <c r="N29" s="22">
        <f>SUM(B29:M29)</f>
        <v/>
      </c>
      <c r="O29" s="11">
        <f>SUMIF('XCCL Blank TB'!$R:$R,'CCL HO P&amp;L'!$A29,'XCCL Blank TB'!C:C)+(SUMIF('XCCL HO TB'!$R:$R,'CCL HO P&amp;L'!$A29,'XCCL HO TB'!C:C))</f>
        <v/>
      </c>
      <c r="P29" s="11">
        <f>SUMIF('XCCL Blank TB'!$R:$R,'CCL HO P&amp;L'!$A29,'XCCL Blank TB'!D:D)+(SUMIF('XCCL HO TB'!$R:$R,'CCL HO P&amp;L'!$A29,'XCCL HO TB'!D:D))</f>
        <v/>
      </c>
      <c r="Q29" s="11">
        <f>SUMIF('XCCL Blank TB'!$R:$R,'CCL HO P&amp;L'!$A29,'XCCL Blank TB'!E:E)+(SUMIF('XCCL HO TB'!$R:$R,'CCL HO P&amp;L'!$A29,'XCCL HO TB'!E:E))</f>
        <v/>
      </c>
      <c r="R29" s="11">
        <f>SUMIF('XCCL Blank TB'!$R:$R,'CCL HO P&amp;L'!$A29,'XCCL Blank TB'!F:F)+(SUMIF('XCCL HO TB'!$R:$R,'CCL HO P&amp;L'!$A29,'XCCL HO TB'!F:F))</f>
        <v/>
      </c>
      <c r="S29" s="11">
        <f>SUMIF('XCCL Blank TB'!$R:$R,'CCL HO P&amp;L'!$A29,'XCCL Blank TB'!G:G)+(SUMIF('XCCL HO TB'!$R:$R,'CCL HO P&amp;L'!$A29,'XCCL HO TB'!G:G))</f>
        <v/>
      </c>
      <c r="T29" s="11">
        <f>SUMIF('XCCL Blank TB'!$R:$R,'CCL HO P&amp;L'!$A29,'XCCL Blank TB'!H:H)+(SUMIF('XCCL HO TB'!$R:$R,'CCL HO P&amp;L'!$A29,'XCCL HO TB'!H:H))</f>
        <v/>
      </c>
      <c r="U29" s="51" t="n"/>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SUMIF('XCCL Blank TB'!$R:$R,'CCL HO P&amp;L'!$A30,'XCCL Blank TB'!C:C)+(SUMIF('XCCL HO TB'!$R:$R,'CCL HO P&amp;L'!$A30,'XCCL HO TB'!C:C))</f>
        <v/>
      </c>
      <c r="P30" s="11">
        <f>SUMIF('XCCL Blank TB'!$R:$R,'CCL HO P&amp;L'!$A30,'XCCL Blank TB'!D:D)+(SUMIF('XCCL HO TB'!$R:$R,'CCL HO P&amp;L'!$A30,'XCCL HO TB'!D:D))</f>
        <v/>
      </c>
      <c r="Q30" s="11">
        <f>SUMIF('XCCL Blank TB'!$R:$R,'CCL HO P&amp;L'!$A30,'XCCL Blank TB'!E:E)+(SUMIF('XCCL HO TB'!$R:$R,'CCL HO P&amp;L'!$A30,'XCCL HO TB'!E:E))</f>
        <v/>
      </c>
      <c r="R30" s="11">
        <f>SUMIF('XCCL Blank TB'!$R:$R,'CCL HO P&amp;L'!$A30,'XCCL Blank TB'!F:F)+(SUMIF('XCCL HO TB'!$R:$R,'CCL HO P&amp;L'!$A30,'XCCL HO TB'!F:F))</f>
        <v/>
      </c>
      <c r="S30" s="11">
        <f>SUMIF('XCCL Blank TB'!$R:$R,'CCL HO P&amp;L'!$A30,'XCCL Blank TB'!G:G)+(SUMIF('XCCL HO TB'!$R:$R,'CCL HO P&amp;L'!$A30,'XCCL HO TB'!G:G))</f>
        <v/>
      </c>
      <c r="T30" s="11">
        <f>SUMIF('XCCL Blank TB'!$R:$R,'CCL HO P&amp;L'!$A30,'XCCL Blank TB'!H:H)+(SUMIF('XCCL HO TB'!$R:$R,'CCL HO P&amp;L'!$A30,'XCCL HO TB'!H:H))</f>
        <v/>
      </c>
      <c r="U30" s="51" t="n"/>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0</v>
      </c>
      <c r="J31" s="64" t="n">
        <v>0</v>
      </c>
      <c r="K31" s="64" t="n">
        <v>47.98</v>
      </c>
      <c r="L31" s="64" t="n">
        <v>0</v>
      </c>
      <c r="M31" s="64" t="n">
        <v>0</v>
      </c>
      <c r="N31" s="22">
        <f>SUM(B31:M31)</f>
        <v/>
      </c>
      <c r="O31" s="11">
        <f>SUMIF('XCCL Blank TB'!$R:$R,'CCL HO P&amp;L'!$A31,'XCCL Blank TB'!C:C)+(SUMIF('XCCL HO TB'!$R:$R,'CCL HO P&amp;L'!$A31,'XCCL HO TB'!C:C))</f>
        <v/>
      </c>
      <c r="P31" s="11">
        <f>SUMIF('XCCL Blank TB'!$R:$R,'CCL HO P&amp;L'!$A31,'XCCL Blank TB'!D:D)+(SUMIF('XCCL HO TB'!$R:$R,'CCL HO P&amp;L'!$A31,'XCCL HO TB'!D:D))</f>
        <v/>
      </c>
      <c r="Q31" s="11">
        <f>SUMIF('XCCL Blank TB'!$R:$R,'CCL HO P&amp;L'!$A31,'XCCL Blank TB'!E:E)+(SUMIF('XCCL HO TB'!$R:$R,'CCL HO P&amp;L'!$A31,'XCCL HO TB'!E:E))</f>
        <v/>
      </c>
      <c r="R31" s="11">
        <f>SUMIF('XCCL Blank TB'!$R:$R,'CCL HO P&amp;L'!$A31,'XCCL Blank TB'!F:F)+(SUMIF('XCCL HO TB'!$R:$R,'CCL HO P&amp;L'!$A31,'XCCL HO TB'!F:F))</f>
        <v/>
      </c>
      <c r="S31" s="11">
        <f>SUMIF('XCCL Blank TB'!$R:$R,'CCL HO P&amp;L'!$A31,'XCCL Blank TB'!G:G)+(SUMIF('XCCL HO TB'!$R:$R,'CCL HO P&amp;L'!$A31,'XCCL HO TB'!G:G))</f>
        <v/>
      </c>
      <c r="T31" s="11">
        <f>SUMIF('XCCL Blank TB'!$R:$R,'CCL HO P&amp;L'!$A31,'XCCL Blank TB'!H:H)+(SUMIF('XCCL HO TB'!$R:$R,'CCL HO P&amp;L'!$A31,'XCCL HO TB'!H:H))</f>
        <v/>
      </c>
      <c r="U31" s="51" t="n"/>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0</v>
      </c>
      <c r="I32" s="64" t="n">
        <v>0</v>
      </c>
      <c r="J32" s="64" t="n">
        <v>0</v>
      </c>
      <c r="K32" s="64" t="n">
        <v>0</v>
      </c>
      <c r="L32" s="64" t="n">
        <v>0</v>
      </c>
      <c r="M32" s="64" t="n">
        <v>0</v>
      </c>
      <c r="N32" s="22">
        <f>SUM(B32:M32)</f>
        <v/>
      </c>
      <c r="O32" s="11">
        <f>SUMIF('XCCL Blank TB'!$R:$R,'CCL HO P&amp;L'!$A32,'XCCL Blank TB'!C:C)+(SUMIF('XCCL HO TB'!$R:$R,'CCL HO P&amp;L'!$A32,'XCCL HO TB'!C:C))</f>
        <v/>
      </c>
      <c r="P32" s="11">
        <f>SUMIF('XCCL Blank TB'!$R:$R,'CCL HO P&amp;L'!$A32,'XCCL Blank TB'!D:D)+(SUMIF('XCCL HO TB'!$R:$R,'CCL HO P&amp;L'!$A32,'XCCL HO TB'!D:D))</f>
        <v/>
      </c>
      <c r="Q32" s="11">
        <f>SUMIF('XCCL Blank TB'!$R:$R,'CCL HO P&amp;L'!$A32,'XCCL Blank TB'!E:E)+(SUMIF('XCCL HO TB'!$R:$R,'CCL HO P&amp;L'!$A32,'XCCL HO TB'!E:E))</f>
        <v/>
      </c>
      <c r="R32" s="11">
        <f>SUMIF('XCCL Blank TB'!$R:$R,'CCL HO P&amp;L'!$A32,'XCCL Blank TB'!F:F)+(SUMIF('XCCL HO TB'!$R:$R,'CCL HO P&amp;L'!$A32,'XCCL HO TB'!F:F))</f>
        <v/>
      </c>
      <c r="S32" s="11">
        <f>SUMIF('XCCL Blank TB'!$R:$R,'CCL HO P&amp;L'!$A32,'XCCL Blank TB'!G:G)+(SUMIF('XCCL HO TB'!$R:$R,'CCL HO P&amp;L'!$A32,'XCCL HO TB'!G:G))</f>
        <v/>
      </c>
      <c r="T32" s="11">
        <f>SUMIF('XCCL Blank TB'!$R:$R,'CCL HO P&amp;L'!$A32,'XCCL Blank TB'!H:H)+(SUMIF('XCCL HO TB'!$R:$R,'CCL HO P&amp;L'!$A32,'XCCL HO TB'!H:H))</f>
        <v/>
      </c>
      <c r="U32" s="51" t="n"/>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SUMIF('XCCL Blank TB'!$R:$R,'CCL HO P&amp;L'!$A33,'XCCL Blank TB'!C:C)+(SUMIF('XCCL HO TB'!$R:$R,'CCL HO P&amp;L'!$A33,'XCCL HO TB'!C:C))</f>
        <v/>
      </c>
      <c r="P33" s="11">
        <f>SUMIF('XCCL Blank TB'!$R:$R,'CCL HO P&amp;L'!$A33,'XCCL Blank TB'!D:D)+(SUMIF('XCCL HO TB'!$R:$R,'CCL HO P&amp;L'!$A33,'XCCL HO TB'!D:D))</f>
        <v/>
      </c>
      <c r="Q33" s="11">
        <f>SUMIF('XCCL Blank TB'!$R:$R,'CCL HO P&amp;L'!$A33,'XCCL Blank TB'!E:E)+(SUMIF('XCCL HO TB'!$R:$R,'CCL HO P&amp;L'!$A33,'XCCL HO TB'!E:E))</f>
        <v/>
      </c>
      <c r="R33" s="11">
        <f>SUMIF('XCCL Blank TB'!$R:$R,'CCL HO P&amp;L'!$A33,'XCCL Blank TB'!F:F)+(SUMIF('XCCL HO TB'!$R:$R,'CCL HO P&amp;L'!$A33,'XCCL HO TB'!F:F))</f>
        <v/>
      </c>
      <c r="S33" s="11">
        <f>SUMIF('XCCL Blank TB'!$R:$R,'CCL HO P&amp;L'!$A33,'XCCL Blank TB'!G:G)+(SUMIF('XCCL HO TB'!$R:$R,'CCL HO P&amp;L'!$A33,'XCCL HO TB'!G:G))</f>
        <v/>
      </c>
      <c r="T33" s="11">
        <f>SUMIF('XCCL Blank TB'!$R:$R,'CCL HO P&amp;L'!$A33,'XCCL Blank TB'!H:H)+(SUMIF('XCCL HO TB'!$R:$R,'CCL HO P&amp;L'!$A33,'XCCL HO TB'!H:H))</f>
        <v/>
      </c>
      <c r="U33" s="51" t="n"/>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228.05</v>
      </c>
      <c r="C34" s="65" t="n">
        <v>0</v>
      </c>
      <c r="D34" s="65" t="n">
        <v>0</v>
      </c>
      <c r="E34" s="65" t="n">
        <v>0</v>
      </c>
      <c r="F34" s="65" t="n">
        <v>0</v>
      </c>
      <c r="G34" s="65" t="n">
        <v>0</v>
      </c>
      <c r="H34" s="65" t="n">
        <v>20.97</v>
      </c>
      <c r="I34" s="65" t="n">
        <v>0</v>
      </c>
      <c r="J34" s="65" t="n">
        <v>0</v>
      </c>
      <c r="K34" s="65" t="n">
        <v>47.98</v>
      </c>
      <c r="L34" s="65" t="n">
        <v>0</v>
      </c>
      <c r="M34" s="65" t="n">
        <v>0</v>
      </c>
      <c r="N34" s="23">
        <f>SUM(B34:M34)</f>
        <v/>
      </c>
      <c r="O34" s="12">
        <f>SUM(O27:O33)</f>
        <v/>
      </c>
      <c r="P34" s="12">
        <f>SUM(P27:P33)</f>
        <v/>
      </c>
      <c r="Q34" s="12">
        <f>SUM(Q27:Q33)</f>
        <v/>
      </c>
      <c r="R34" s="12">
        <f>SUM(R27:R33)</f>
        <v/>
      </c>
      <c r="S34" s="12">
        <f>SUM(S27:S33)</f>
        <v/>
      </c>
      <c r="T34" s="12">
        <f>SUM(T27:T33)</f>
        <v/>
      </c>
      <c r="U34" s="5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50"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SUMIF('XCCL Blank TB'!$R:$R,'CCL HO P&amp;L'!$A36,'XCCL Blank TB'!C:C)+(SUMIF('XCCL HO TB'!$R:$R,'CCL HO P&amp;L'!$A36,'XCCL HO TB'!C:C))</f>
        <v/>
      </c>
      <c r="P36" s="11">
        <f>SUMIF('XCCL Blank TB'!$R:$R,'CCL HO P&amp;L'!$A36,'XCCL Blank TB'!D:D)+(SUMIF('XCCL HO TB'!$R:$R,'CCL HO P&amp;L'!$A36,'XCCL HO TB'!D:D))</f>
        <v/>
      </c>
      <c r="Q36" s="11">
        <f>SUMIF('XCCL Blank TB'!$R:$R,'CCL HO P&amp;L'!$A36,'XCCL Blank TB'!E:E)+(SUMIF('XCCL HO TB'!$R:$R,'CCL HO P&amp;L'!$A36,'XCCL HO TB'!E:E))</f>
        <v/>
      </c>
      <c r="R36" s="11">
        <f>SUMIF('XCCL Blank TB'!$R:$R,'CCL HO P&amp;L'!$A36,'XCCL Blank TB'!F:F)+(SUMIF('XCCL HO TB'!$R:$R,'CCL HO P&amp;L'!$A36,'XCCL HO TB'!F:F))</f>
        <v/>
      </c>
      <c r="S36" s="11">
        <f>SUMIF('XCCL Blank TB'!$R:$R,'CCL HO P&amp;L'!$A36,'XCCL Blank TB'!G:G)+(SUMIF('XCCL HO TB'!$R:$R,'CCL HO P&amp;L'!$A36,'XCCL HO TB'!G:G))</f>
        <v/>
      </c>
      <c r="T36" s="11">
        <f>SUMIF('XCCL Blank TB'!$R:$R,'CCL HO P&amp;L'!$A36,'XCCL Blank TB'!H:H)+(SUMIF('XCCL HO TB'!$R:$R,'CCL HO P&amp;L'!$A36,'XCCL HO TB'!H:H))</f>
        <v/>
      </c>
      <c r="U36" s="51" t="n"/>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0</v>
      </c>
      <c r="C37" s="64" t="n">
        <v>0</v>
      </c>
      <c r="D37" s="64" t="n">
        <v>0</v>
      </c>
      <c r="E37" s="64" t="n">
        <v>0</v>
      </c>
      <c r="F37" s="64" t="n">
        <v>0</v>
      </c>
      <c r="G37" s="64" t="n">
        <v>0</v>
      </c>
      <c r="H37" s="64" t="n">
        <v>0</v>
      </c>
      <c r="I37" s="64" t="n">
        <v>0</v>
      </c>
      <c r="J37" s="64" t="n">
        <v>0</v>
      </c>
      <c r="K37" s="64" t="n">
        <v>0</v>
      </c>
      <c r="L37" s="64" t="n">
        <v>0</v>
      </c>
      <c r="M37" s="64" t="n">
        <v>0</v>
      </c>
      <c r="N37" s="22">
        <f>SUM(B37:M37)</f>
        <v/>
      </c>
      <c r="O37" s="11">
        <f>SUMIF('XCCL Blank TB'!$R:$R,'CCL HO P&amp;L'!$A37,'XCCL Blank TB'!C:C)+(SUMIF('XCCL HO TB'!$R:$R,'CCL HO P&amp;L'!$A37,'XCCL HO TB'!C:C))</f>
        <v/>
      </c>
      <c r="P37" s="11">
        <f>SUMIF('XCCL Blank TB'!$R:$R,'CCL HO P&amp;L'!$A37,'XCCL Blank TB'!D:D)+(SUMIF('XCCL HO TB'!$R:$R,'CCL HO P&amp;L'!$A37,'XCCL HO TB'!D:D))</f>
        <v/>
      </c>
      <c r="Q37" s="11">
        <f>SUMIF('XCCL Blank TB'!$R:$R,'CCL HO P&amp;L'!$A37,'XCCL Blank TB'!E:E)+(SUMIF('XCCL HO TB'!$R:$R,'CCL HO P&amp;L'!$A37,'XCCL HO TB'!E:E))</f>
        <v/>
      </c>
      <c r="R37" s="11">
        <f>SUMIF('XCCL Blank TB'!$R:$R,'CCL HO P&amp;L'!$A37,'XCCL Blank TB'!F:F)+(SUMIF('XCCL HO TB'!$R:$R,'CCL HO P&amp;L'!$A37,'XCCL HO TB'!F:F))</f>
        <v/>
      </c>
      <c r="S37" s="11">
        <f>SUMIF('XCCL Blank TB'!$R:$R,'CCL HO P&amp;L'!$A37,'XCCL Blank TB'!G:G)+(SUMIF('XCCL HO TB'!$R:$R,'CCL HO P&amp;L'!$A37,'XCCL HO TB'!G:G))</f>
        <v/>
      </c>
      <c r="T37" s="11">
        <f>SUMIF('XCCL Blank TB'!$R:$R,'CCL HO P&amp;L'!$A37,'XCCL Blank TB'!H:H)+(SUMIF('XCCL HO TB'!$R:$R,'CCL HO P&amp;L'!$A37,'XCCL HO TB'!H:H))</f>
        <v/>
      </c>
      <c r="U37" s="51" t="n"/>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0</v>
      </c>
      <c r="C38" s="64" t="n">
        <v>0</v>
      </c>
      <c r="D38" s="64" t="n">
        <v>0</v>
      </c>
      <c r="E38" s="64" t="n">
        <v>0</v>
      </c>
      <c r="F38" s="64" t="n">
        <v>3705.06</v>
      </c>
      <c r="G38" s="64" t="n">
        <v>0</v>
      </c>
      <c r="H38" s="64" t="n">
        <v>0</v>
      </c>
      <c r="I38" s="64" t="n">
        <v>1930.97</v>
      </c>
      <c r="J38" s="64" t="n">
        <v>0</v>
      </c>
      <c r="K38" s="64" t="n">
        <v>0</v>
      </c>
      <c r="L38" s="64" t="n">
        <v>0</v>
      </c>
      <c r="M38" s="64" t="n">
        <v>0</v>
      </c>
      <c r="N38" s="22">
        <f>SUM(B38:M38)</f>
        <v/>
      </c>
      <c r="O38" s="11">
        <f>SUMIF('XCCL Blank TB'!$R:$R,'CCL HO P&amp;L'!$A38,'XCCL Blank TB'!C:C)+(SUMIF('XCCL HO TB'!$R:$R,'CCL HO P&amp;L'!$A38,'XCCL HO TB'!C:C))</f>
        <v/>
      </c>
      <c r="P38" s="11">
        <f>SUMIF('XCCL Blank TB'!$R:$R,'CCL HO P&amp;L'!$A38,'XCCL Blank TB'!D:D)+(SUMIF('XCCL HO TB'!$R:$R,'CCL HO P&amp;L'!$A38,'XCCL HO TB'!D:D))</f>
        <v/>
      </c>
      <c r="Q38" s="11">
        <f>SUMIF('XCCL Blank TB'!$R:$R,'CCL HO P&amp;L'!$A38,'XCCL Blank TB'!E:E)+(SUMIF('XCCL HO TB'!$R:$R,'CCL HO P&amp;L'!$A38,'XCCL HO TB'!E:E))</f>
        <v/>
      </c>
      <c r="R38" s="11">
        <f>SUMIF('XCCL Blank TB'!$R:$R,'CCL HO P&amp;L'!$A38,'XCCL Blank TB'!F:F)+(SUMIF('XCCL HO TB'!$R:$R,'CCL HO P&amp;L'!$A38,'XCCL HO TB'!F:F))</f>
        <v/>
      </c>
      <c r="S38" s="11">
        <f>SUMIF('XCCL Blank TB'!$R:$R,'CCL HO P&amp;L'!$A38,'XCCL Blank TB'!G:G)+(SUMIF('XCCL HO TB'!$R:$R,'CCL HO P&amp;L'!$A38,'XCCL HO TB'!G:G))</f>
        <v/>
      </c>
      <c r="T38" s="11">
        <f>SUMIF('XCCL Blank TB'!$R:$R,'CCL HO P&amp;L'!$A38,'XCCL Blank TB'!H:H)+(SUMIF('XCCL HO TB'!$R:$R,'CCL HO P&amp;L'!$A38,'XCCL HO TB'!H:H))</f>
        <v/>
      </c>
      <c r="U38" s="51" t="n"/>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120</v>
      </c>
      <c r="D39" s="64" t="n">
        <v>42</v>
      </c>
      <c r="E39" s="64" t="n">
        <v>0</v>
      </c>
      <c r="F39" s="64" t="n">
        <v>0</v>
      </c>
      <c r="G39" s="64" t="n">
        <v>15</v>
      </c>
      <c r="H39" s="64" t="n">
        <v>0</v>
      </c>
      <c r="I39" s="64" t="n">
        <v>0</v>
      </c>
      <c r="J39" s="64" t="n">
        <v>68.48999999999999</v>
      </c>
      <c r="K39" s="64" t="n">
        <v>405</v>
      </c>
      <c r="L39" s="64" t="n">
        <v>0</v>
      </c>
      <c r="M39" s="64" t="n">
        <v>0</v>
      </c>
      <c r="N39" s="22">
        <f>SUM(B39:M39)</f>
        <v/>
      </c>
      <c r="O39" s="11">
        <f>SUMIF('XCCL Blank TB'!$R:$R,'CCL HO P&amp;L'!$A39,'XCCL Blank TB'!C:C)+(SUMIF('XCCL HO TB'!$R:$R,'CCL HO P&amp;L'!$A39,'XCCL HO TB'!C:C))</f>
        <v/>
      </c>
      <c r="P39" s="11">
        <f>SUMIF('XCCL Blank TB'!$R:$R,'CCL HO P&amp;L'!$A39,'XCCL Blank TB'!D:D)+(SUMIF('XCCL HO TB'!$R:$R,'CCL HO P&amp;L'!$A39,'XCCL HO TB'!D:D))</f>
        <v/>
      </c>
      <c r="Q39" s="11">
        <f>SUMIF('XCCL Blank TB'!$R:$R,'CCL HO P&amp;L'!$A39,'XCCL Blank TB'!E:E)+(SUMIF('XCCL HO TB'!$R:$R,'CCL HO P&amp;L'!$A39,'XCCL HO TB'!E:E))</f>
        <v/>
      </c>
      <c r="R39" s="11">
        <f>SUMIF('XCCL Blank TB'!$R:$R,'CCL HO P&amp;L'!$A39,'XCCL Blank TB'!F:F)+(SUMIF('XCCL HO TB'!$R:$R,'CCL HO P&amp;L'!$A39,'XCCL HO TB'!F:F))</f>
        <v/>
      </c>
      <c r="S39" s="11">
        <f>SUMIF('XCCL Blank TB'!$R:$R,'CCL HO P&amp;L'!$A39,'XCCL Blank TB'!G:G)+(SUMIF('XCCL HO TB'!$R:$R,'CCL HO P&amp;L'!$A39,'XCCL HO TB'!G:G))</f>
        <v/>
      </c>
      <c r="T39" s="11">
        <f>SUMIF('XCCL Blank TB'!$R:$R,'CCL HO P&amp;L'!$A39,'XCCL Blank TB'!H:H)+(SUMIF('XCCL HO TB'!$R:$R,'CCL HO P&amp;L'!$A39,'XCCL HO TB'!H:H))</f>
        <v/>
      </c>
      <c r="U39" s="51" t="n"/>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0</v>
      </c>
      <c r="K40" s="64" t="n">
        <v>0</v>
      </c>
      <c r="L40" s="64" t="n">
        <v>0</v>
      </c>
      <c r="M40" s="64" t="n">
        <v>0</v>
      </c>
      <c r="N40" s="22">
        <f>SUM(B40:M40)</f>
        <v/>
      </c>
      <c r="O40" s="11">
        <f>SUMIF('XCCL Blank TB'!$R:$R,'CCL HO P&amp;L'!$A40,'XCCL Blank TB'!C:C)+(SUMIF('XCCL HO TB'!$R:$R,'CCL HO P&amp;L'!$A40,'XCCL HO TB'!C:C))</f>
        <v/>
      </c>
      <c r="P40" s="11">
        <f>SUMIF('XCCL Blank TB'!$R:$R,'CCL HO P&amp;L'!$A40,'XCCL Blank TB'!D:D)+(SUMIF('XCCL HO TB'!$R:$R,'CCL HO P&amp;L'!$A40,'XCCL HO TB'!D:D))</f>
        <v/>
      </c>
      <c r="Q40" s="11">
        <f>SUMIF('XCCL Blank TB'!$R:$R,'CCL HO P&amp;L'!$A40,'XCCL Blank TB'!E:E)+(SUMIF('XCCL HO TB'!$R:$R,'CCL HO P&amp;L'!$A40,'XCCL HO TB'!E:E))</f>
        <v/>
      </c>
      <c r="R40" s="11">
        <f>SUMIF('XCCL Blank TB'!$R:$R,'CCL HO P&amp;L'!$A40,'XCCL Blank TB'!F:F)+(SUMIF('XCCL HO TB'!$R:$R,'CCL HO P&amp;L'!$A40,'XCCL HO TB'!F:F))</f>
        <v/>
      </c>
      <c r="S40" s="11">
        <f>SUMIF('XCCL Blank TB'!$R:$R,'CCL HO P&amp;L'!$A40,'XCCL Blank TB'!G:G)+(SUMIF('XCCL HO TB'!$R:$R,'CCL HO P&amp;L'!$A40,'XCCL HO TB'!G:G))</f>
        <v/>
      </c>
      <c r="T40" s="11">
        <f>SUMIF('XCCL Blank TB'!$R:$R,'CCL HO P&amp;L'!$A40,'XCCL Blank TB'!H:H)+(SUMIF('XCCL HO TB'!$R:$R,'CCL HO P&amp;L'!$A40,'XCCL HO TB'!H:H))</f>
        <v/>
      </c>
      <c r="U40" s="51" t="n"/>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0</v>
      </c>
      <c r="E41" s="64" t="n">
        <v>0</v>
      </c>
      <c r="F41" s="64" t="n">
        <v>0</v>
      </c>
      <c r="G41" s="64" t="n">
        <v>0</v>
      </c>
      <c r="H41" s="64" t="n">
        <v>0</v>
      </c>
      <c r="I41" s="64" t="n">
        <v>0</v>
      </c>
      <c r="J41" s="64" t="n">
        <v>0</v>
      </c>
      <c r="K41" s="64" t="n">
        <v>0</v>
      </c>
      <c r="L41" s="64" t="n">
        <v>0</v>
      </c>
      <c r="M41" s="64" t="n">
        <v>0</v>
      </c>
      <c r="N41" s="22">
        <f>SUM(B41:M41)</f>
        <v/>
      </c>
      <c r="O41" s="11">
        <f>SUMIF('XCCL Blank TB'!$R:$R,'CCL HO P&amp;L'!$A41,'XCCL Blank TB'!C:C)+(SUMIF('XCCL HO TB'!$R:$R,'CCL HO P&amp;L'!$A41,'XCCL HO TB'!C:C))</f>
        <v/>
      </c>
      <c r="P41" s="11">
        <f>SUMIF('XCCL Blank TB'!$R:$R,'CCL HO P&amp;L'!$A41,'XCCL Blank TB'!D:D)+(SUMIF('XCCL HO TB'!$R:$R,'CCL HO P&amp;L'!$A41,'XCCL HO TB'!D:D))</f>
        <v/>
      </c>
      <c r="Q41" s="11">
        <f>SUMIF('XCCL Blank TB'!$R:$R,'CCL HO P&amp;L'!$A41,'XCCL Blank TB'!E:E)+(SUMIF('XCCL HO TB'!$R:$R,'CCL HO P&amp;L'!$A41,'XCCL HO TB'!E:E))</f>
        <v/>
      </c>
      <c r="R41" s="11">
        <f>SUMIF('XCCL Blank TB'!$R:$R,'CCL HO P&amp;L'!$A41,'XCCL Blank TB'!F:F)+(SUMIF('XCCL HO TB'!$R:$R,'CCL HO P&amp;L'!$A41,'XCCL HO TB'!F:F))</f>
        <v/>
      </c>
      <c r="S41" s="11">
        <f>SUMIF('XCCL Blank TB'!$R:$R,'CCL HO P&amp;L'!$A41,'XCCL Blank TB'!G:G)+(SUMIF('XCCL HO TB'!$R:$R,'CCL HO P&amp;L'!$A41,'XCCL HO TB'!G:G))</f>
        <v/>
      </c>
      <c r="T41" s="11">
        <f>SUMIF('XCCL Blank TB'!$R:$R,'CCL HO P&amp;L'!$A41,'XCCL Blank TB'!H:H)+(SUMIF('XCCL HO TB'!$R:$R,'CCL HO P&amp;L'!$A41,'XCCL HO TB'!H:H))</f>
        <v/>
      </c>
      <c r="U41" s="51" t="n"/>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420</v>
      </c>
      <c r="C42" s="64" t="n">
        <v>420</v>
      </c>
      <c r="D42" s="64" t="n">
        <v>420</v>
      </c>
      <c r="E42" s="64" t="n">
        <v>0</v>
      </c>
      <c r="F42" s="64" t="n">
        <v>0</v>
      </c>
      <c r="G42" s="64" t="n">
        <v>0</v>
      </c>
      <c r="H42" s="64" t="n">
        <v>1260</v>
      </c>
      <c r="I42" s="64" t="n">
        <v>0</v>
      </c>
      <c r="J42" s="64" t="n">
        <v>0</v>
      </c>
      <c r="K42" s="64" t="n">
        <v>35.97</v>
      </c>
      <c r="L42" s="64" t="n">
        <v>0</v>
      </c>
      <c r="M42" s="64" t="n">
        <v>0</v>
      </c>
      <c r="N42" s="22">
        <f>SUM(B42:M42)</f>
        <v/>
      </c>
      <c r="O42" s="11">
        <f>SUMIF('XCCL Blank TB'!$R:$R,'CCL HO P&amp;L'!$A42,'XCCL Blank TB'!C:C)+(SUMIF('XCCL HO TB'!$R:$R,'CCL HO P&amp;L'!$A42,'XCCL HO TB'!C:C))</f>
        <v/>
      </c>
      <c r="P42" s="11">
        <f>SUMIF('XCCL Blank TB'!$R:$R,'CCL HO P&amp;L'!$A42,'XCCL Blank TB'!D:D)+(SUMIF('XCCL HO TB'!$R:$R,'CCL HO P&amp;L'!$A42,'XCCL HO TB'!D:D))</f>
        <v/>
      </c>
      <c r="Q42" s="11">
        <f>SUMIF('XCCL Blank TB'!$R:$R,'CCL HO P&amp;L'!$A42,'XCCL Blank TB'!E:E)+(SUMIF('XCCL HO TB'!$R:$R,'CCL HO P&amp;L'!$A42,'XCCL HO TB'!E:E))</f>
        <v/>
      </c>
      <c r="R42" s="11">
        <f>SUMIF('XCCL Blank TB'!$R:$R,'CCL HO P&amp;L'!$A42,'XCCL Blank TB'!F:F)+(SUMIF('XCCL HO TB'!$R:$R,'CCL HO P&amp;L'!$A42,'XCCL HO TB'!F:F))</f>
        <v/>
      </c>
      <c r="S42" s="11">
        <f>SUMIF('XCCL Blank TB'!$R:$R,'CCL HO P&amp;L'!$A42,'XCCL Blank TB'!G:G)+(SUMIF('XCCL HO TB'!$R:$R,'CCL HO P&amp;L'!$A42,'XCCL HO TB'!G:G))</f>
        <v/>
      </c>
      <c r="T42" s="11">
        <f>SUMIF('XCCL Blank TB'!$R:$R,'CCL HO P&amp;L'!$A42,'XCCL Blank TB'!H:H)+(SUMIF('XCCL HO TB'!$R:$R,'CCL HO P&amp;L'!$A42,'XCCL HO TB'!H:H))</f>
        <v/>
      </c>
      <c r="U42" s="51" t="n"/>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4691.72</v>
      </c>
      <c r="C43" s="64" t="n">
        <v>301.64</v>
      </c>
      <c r="D43" s="64" t="n">
        <v>379.31</v>
      </c>
      <c r="E43" s="64" t="n">
        <v>5181.32</v>
      </c>
      <c r="F43" s="64" t="n">
        <v>449.51</v>
      </c>
      <c r="G43" s="64" t="n">
        <v>423.26</v>
      </c>
      <c r="H43" s="64" t="n">
        <v>4906.49</v>
      </c>
      <c r="I43" s="64" t="n">
        <v>843.59</v>
      </c>
      <c r="J43" s="64" t="n">
        <v>1265.45</v>
      </c>
      <c r="K43" s="64" t="n">
        <v>2046.01</v>
      </c>
      <c r="L43" s="64" t="n">
        <v>1891.51</v>
      </c>
      <c r="M43" s="64" t="n">
        <v>1691.85</v>
      </c>
      <c r="N43" s="22">
        <f>SUM(B43:M43)</f>
        <v/>
      </c>
      <c r="O43" s="11">
        <f>SUMIF('XCCL Blank TB'!$R:$R,'CCL HO P&amp;L'!$A43,'XCCL Blank TB'!C:C)+(SUMIF('XCCL HO TB'!$R:$R,'CCL HO P&amp;L'!$A43,'XCCL HO TB'!C:C))</f>
        <v/>
      </c>
      <c r="P43" s="11">
        <f>SUMIF('XCCL Blank TB'!$R:$R,'CCL HO P&amp;L'!$A43,'XCCL Blank TB'!D:D)+(SUMIF('XCCL HO TB'!$R:$R,'CCL HO P&amp;L'!$A43,'XCCL HO TB'!D:D))</f>
        <v/>
      </c>
      <c r="Q43" s="11">
        <f>SUMIF('XCCL Blank TB'!$R:$R,'CCL HO P&amp;L'!$A43,'XCCL Blank TB'!E:E)+(SUMIF('XCCL HO TB'!$R:$R,'CCL HO P&amp;L'!$A43,'XCCL HO TB'!E:E))</f>
        <v/>
      </c>
      <c r="R43" s="11">
        <f>SUMIF('XCCL Blank TB'!$R:$R,'CCL HO P&amp;L'!$A43,'XCCL Blank TB'!F:F)+(SUMIF('XCCL HO TB'!$R:$R,'CCL HO P&amp;L'!$A43,'XCCL HO TB'!F:F))</f>
        <v/>
      </c>
      <c r="S43" s="11">
        <f>SUMIF('XCCL Blank TB'!$R:$R,'CCL HO P&amp;L'!$A43,'XCCL Blank TB'!G:G)+(SUMIF('XCCL HO TB'!$R:$R,'CCL HO P&amp;L'!$A43,'XCCL HO TB'!G:G))</f>
        <v/>
      </c>
      <c r="T43" s="11">
        <f>SUMIF('XCCL Blank TB'!$R:$R,'CCL HO P&amp;L'!$A43,'XCCL Blank TB'!H:H)+(SUMIF('XCCL HO TB'!$R:$R,'CCL HO P&amp;L'!$A43,'XCCL HO TB'!H:H))</f>
        <v/>
      </c>
      <c r="U43" s="51" t="n"/>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SUMIF('XCCL Blank TB'!$R:$R,'CCL HO P&amp;L'!$A44,'XCCL Blank TB'!C:C)+(SUMIF('XCCL HO TB'!$R:$R,'CCL HO P&amp;L'!$A44,'XCCL HO TB'!C:C))</f>
        <v/>
      </c>
      <c r="P44" s="11">
        <f>SUMIF('XCCL Blank TB'!$R:$R,'CCL HO P&amp;L'!$A44,'XCCL Blank TB'!D:D)+(SUMIF('XCCL HO TB'!$R:$R,'CCL HO P&amp;L'!$A44,'XCCL HO TB'!D:D))</f>
        <v/>
      </c>
      <c r="Q44" s="11">
        <f>SUMIF('XCCL Blank TB'!$R:$R,'CCL HO P&amp;L'!$A44,'XCCL Blank TB'!E:E)+(SUMIF('XCCL HO TB'!$R:$R,'CCL HO P&amp;L'!$A44,'XCCL HO TB'!E:E))</f>
        <v/>
      </c>
      <c r="R44" s="11">
        <f>SUMIF('XCCL Blank TB'!$R:$R,'CCL HO P&amp;L'!$A44,'XCCL Blank TB'!F:F)+(SUMIF('XCCL HO TB'!$R:$R,'CCL HO P&amp;L'!$A44,'XCCL HO TB'!F:F))</f>
        <v/>
      </c>
      <c r="S44" s="11">
        <f>SUMIF('XCCL Blank TB'!$R:$R,'CCL HO P&amp;L'!$A44,'XCCL Blank TB'!G:G)+(SUMIF('XCCL HO TB'!$R:$R,'CCL HO P&amp;L'!$A44,'XCCL HO TB'!G:G))</f>
        <v/>
      </c>
      <c r="T44" s="11">
        <f>SUMIF('XCCL Blank TB'!$R:$R,'CCL HO P&amp;L'!$A44,'XCCL Blank TB'!H:H)+(SUMIF('XCCL HO TB'!$R:$R,'CCL HO P&amp;L'!$A44,'XCCL HO TB'!H:H))</f>
        <v/>
      </c>
      <c r="U44" s="51" t="n"/>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SUMIF('XCCL Blank TB'!$R:$R,'CCL HO P&amp;L'!$A45,'XCCL Blank TB'!C:C)+(SUMIF('XCCL HO TB'!$R:$R,'CCL HO P&amp;L'!$A45,'XCCL HO TB'!C:C))</f>
        <v/>
      </c>
      <c r="P45" s="11">
        <f>SUMIF('XCCL Blank TB'!$R:$R,'CCL HO P&amp;L'!$A45,'XCCL Blank TB'!D:D)+(SUMIF('XCCL HO TB'!$R:$R,'CCL HO P&amp;L'!$A45,'XCCL HO TB'!D:D))</f>
        <v/>
      </c>
      <c r="Q45" s="11">
        <f>SUMIF('XCCL Blank TB'!$R:$R,'CCL HO P&amp;L'!$A45,'XCCL Blank TB'!E:E)+(SUMIF('XCCL HO TB'!$R:$R,'CCL HO P&amp;L'!$A45,'XCCL HO TB'!E:E))</f>
        <v/>
      </c>
      <c r="R45" s="11">
        <f>SUMIF('XCCL Blank TB'!$R:$R,'CCL HO P&amp;L'!$A45,'XCCL Blank TB'!F:F)+(SUMIF('XCCL HO TB'!$R:$R,'CCL HO P&amp;L'!$A45,'XCCL HO TB'!F:F))</f>
        <v/>
      </c>
      <c r="S45" s="11">
        <f>SUMIF('XCCL Blank TB'!$R:$R,'CCL HO P&amp;L'!$A45,'XCCL Blank TB'!G:G)+(SUMIF('XCCL HO TB'!$R:$R,'CCL HO P&amp;L'!$A45,'XCCL HO TB'!G:G))</f>
        <v/>
      </c>
      <c r="T45" s="11">
        <f>SUMIF('XCCL Blank TB'!$R:$R,'CCL HO P&amp;L'!$A45,'XCCL Blank TB'!H:H)+(SUMIF('XCCL HO TB'!$R:$R,'CCL HO P&amp;L'!$A45,'XCCL HO TB'!H:H))</f>
        <v/>
      </c>
      <c r="U45" s="51" t="n"/>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SUMIF('XCCL Blank TB'!$R:$R,'CCL HO P&amp;L'!$A46,'XCCL Blank TB'!C:C)+(SUMIF('XCCL HO TB'!$R:$R,'CCL HO P&amp;L'!$A46,'XCCL HO TB'!C:C))</f>
        <v/>
      </c>
      <c r="P46" s="11">
        <f>SUMIF('XCCL Blank TB'!$R:$R,'CCL HO P&amp;L'!$A46,'XCCL Blank TB'!D:D)+(SUMIF('XCCL HO TB'!$R:$R,'CCL HO P&amp;L'!$A46,'XCCL HO TB'!D:D))</f>
        <v/>
      </c>
      <c r="Q46" s="11">
        <f>SUMIF('XCCL Blank TB'!$R:$R,'CCL HO P&amp;L'!$A46,'XCCL Blank TB'!E:E)+(SUMIF('XCCL HO TB'!$R:$R,'CCL HO P&amp;L'!$A46,'XCCL HO TB'!E:E))</f>
        <v/>
      </c>
      <c r="R46" s="11">
        <f>SUMIF('XCCL Blank TB'!$R:$R,'CCL HO P&amp;L'!$A46,'XCCL Blank TB'!F:F)+(SUMIF('XCCL HO TB'!$R:$R,'CCL HO P&amp;L'!$A46,'XCCL HO TB'!F:F))</f>
        <v/>
      </c>
      <c r="S46" s="11">
        <f>SUMIF('XCCL Blank TB'!$R:$R,'CCL HO P&amp;L'!$A46,'XCCL Blank TB'!G:G)+(SUMIF('XCCL HO TB'!$R:$R,'CCL HO P&amp;L'!$A46,'XCCL HO TB'!G:G))</f>
        <v/>
      </c>
      <c r="T46" s="11">
        <f>SUMIF('XCCL Blank TB'!$R:$R,'CCL HO P&amp;L'!$A46,'XCCL Blank TB'!H:H)+(SUMIF('XCCL HO TB'!$R:$R,'CCL HO P&amp;L'!$A46,'XCCL HO TB'!H:H))</f>
        <v/>
      </c>
      <c r="U46" s="51" t="n"/>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5111.72</v>
      </c>
      <c r="C47" s="65" t="n">
        <v>841.64</v>
      </c>
      <c r="D47" s="65" t="n">
        <v>841.3099999999999</v>
      </c>
      <c r="E47" s="65" t="n">
        <v>5181.32</v>
      </c>
      <c r="F47" s="65" t="n">
        <v>4154.57</v>
      </c>
      <c r="G47" s="65" t="n">
        <v>438.26</v>
      </c>
      <c r="H47" s="65" t="n">
        <v>6166.49</v>
      </c>
      <c r="I47" s="65" t="n">
        <v>2774.56</v>
      </c>
      <c r="J47" s="65" t="n">
        <v>1333.94</v>
      </c>
      <c r="K47" s="65" t="n">
        <v>2486.98</v>
      </c>
      <c r="L47" s="65" t="n">
        <v>1891.51</v>
      </c>
      <c r="M47" s="65" t="n">
        <v>1691.85</v>
      </c>
      <c r="N47" s="24">
        <f>SUM(B47:M47)</f>
        <v/>
      </c>
      <c r="O47" s="12">
        <f>SUM(O36:O46)</f>
        <v/>
      </c>
      <c r="P47" s="12">
        <f>SUM(P36:P46)</f>
        <v/>
      </c>
      <c r="Q47" s="12">
        <f>SUM(Q36:Q46)</f>
        <v/>
      </c>
      <c r="R47" s="12">
        <f>SUM(R36:R46)</f>
        <v/>
      </c>
      <c r="S47" s="12">
        <f>SUM(S36:S46)</f>
        <v/>
      </c>
      <c r="T47" s="12">
        <f>SUM(T36:T46)</f>
        <v/>
      </c>
      <c r="U47" s="5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5339.77</v>
      </c>
      <c r="C48" s="62" t="n">
        <v>841.64</v>
      </c>
      <c r="D48" s="62" t="n">
        <v>841.3099999999999</v>
      </c>
      <c r="E48" s="62" t="n">
        <v>5181.32</v>
      </c>
      <c r="F48" s="62" t="n">
        <v>6072.17</v>
      </c>
      <c r="G48" s="62" t="n">
        <v>1070.84</v>
      </c>
      <c r="H48" s="62" t="n">
        <v>6187.46</v>
      </c>
      <c r="I48" s="62" t="n">
        <v>2774.56</v>
      </c>
      <c r="J48" s="62" t="n">
        <v>1333.94</v>
      </c>
      <c r="K48" s="62" t="n">
        <v>2534.96</v>
      </c>
      <c r="L48" s="62" t="n">
        <v>1891.51</v>
      </c>
      <c r="M48" s="62" t="n">
        <v>1691.85</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49">
        <f>U25+U34+U47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U49" s="48" t="n"/>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-5339.77</v>
      </c>
      <c r="C50" s="18" t="n">
        <v>-841.64</v>
      </c>
      <c r="D50" s="18" t="n">
        <v>-841.3099999999999</v>
      </c>
      <c r="E50" s="18" t="n">
        <v>-5181.32</v>
      </c>
      <c r="F50" s="18" t="n">
        <v>-6072.17</v>
      </c>
      <c r="G50" s="18" t="n">
        <v>-1070.84</v>
      </c>
      <c r="H50" s="18" t="n">
        <v>-6187.46</v>
      </c>
      <c r="I50" s="18" t="n">
        <v>-2774.56</v>
      </c>
      <c r="J50" s="18" t="n">
        <v>-1333.94</v>
      </c>
      <c r="K50" s="18" t="n">
        <v>-2534.96</v>
      </c>
      <c r="L50" s="18" t="n">
        <v>-1891.51</v>
      </c>
      <c r="M50" s="18" t="n">
        <v>-1691.85</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U51" s="48" t="n"/>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U52" s="48" t="n"/>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SUMIF('XCCL Blank TB'!$R:$R,'CCL HO P&amp;L'!$A53,'XCCL Blank TB'!C:C)+(SUMIF('XCCL HO TB'!$R:$R,'CCL HO P&amp;L'!$A53,'XCCL HO TB'!C:C))</f>
        <v/>
      </c>
      <c r="P53" s="11">
        <f>SUMIF('XCCL Blank TB'!$R:$R,'CCL HO P&amp;L'!$A53,'XCCL Blank TB'!D:D)+(SUMIF('XCCL HO TB'!$R:$R,'CCL HO P&amp;L'!$A53,'XCCL HO TB'!D:D))</f>
        <v/>
      </c>
      <c r="Q53" s="11">
        <f>SUMIF('XCCL Blank TB'!$R:$R,'CCL HO P&amp;L'!$A53,'XCCL Blank TB'!E:E)+(SUMIF('XCCL HO TB'!$R:$R,'CCL HO P&amp;L'!$A53,'XCCL HO TB'!E:E))</f>
        <v/>
      </c>
      <c r="R53" s="11">
        <f>SUMIF('XCCL Blank TB'!$R:$R,'CCL HO P&amp;L'!$A53,'XCCL Blank TB'!F:F)+(SUMIF('XCCL HO TB'!$R:$R,'CCL HO P&amp;L'!$A53,'XCCL HO TB'!F:F))</f>
        <v/>
      </c>
      <c r="S53" s="11">
        <f>SUMIF('XCCL Blank TB'!$R:$R,'CCL HO P&amp;L'!$A53,'XCCL Blank TB'!G:G)+(SUMIF('XCCL HO TB'!$R:$R,'CCL HO P&amp;L'!$A53,'XCCL HO TB'!G:G))</f>
        <v/>
      </c>
      <c r="T53" s="11">
        <f>SUMIF('XCCL Blank TB'!$R:$R,'CCL HO P&amp;L'!$A53,'XCCL Blank TB'!H:H)+(SUMIF('XCCL HO TB'!$R:$R,'CCL HO P&amp;L'!$A53,'XCCL HO TB'!H:H))</f>
        <v/>
      </c>
      <c r="U53" s="51" t="n"/>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SUMIF('XCCL Blank TB'!$R:$R,'CCL HO P&amp;L'!$A54,'XCCL Blank TB'!C:C)+(SUMIF('XCCL HO TB'!$R:$R,'CCL HO P&amp;L'!$A54,'XCCL HO TB'!C:C))</f>
        <v/>
      </c>
      <c r="P54" s="11">
        <f>SUMIF('XCCL Blank TB'!$R:$R,'CCL HO P&amp;L'!$A54,'XCCL Blank TB'!D:D)+(SUMIF('XCCL HO TB'!$R:$R,'CCL HO P&amp;L'!$A54,'XCCL HO TB'!D:D))</f>
        <v/>
      </c>
      <c r="Q54" s="11">
        <f>SUMIF('XCCL Blank TB'!$R:$R,'CCL HO P&amp;L'!$A54,'XCCL Blank TB'!E:E)+(SUMIF('XCCL HO TB'!$R:$R,'CCL HO P&amp;L'!$A54,'XCCL HO TB'!E:E))</f>
        <v/>
      </c>
      <c r="R54" s="11">
        <f>SUMIF('XCCL Blank TB'!$R:$R,'CCL HO P&amp;L'!$A54,'XCCL Blank TB'!F:F)+(SUMIF('XCCL HO TB'!$R:$R,'CCL HO P&amp;L'!$A54,'XCCL HO TB'!F:F))</f>
        <v/>
      </c>
      <c r="S54" s="11">
        <f>SUMIF('XCCL Blank TB'!$R:$R,'CCL HO P&amp;L'!$A54,'XCCL Blank TB'!G:G)+(SUMIF('XCCL HO TB'!$R:$R,'CCL HO P&amp;L'!$A54,'XCCL HO TB'!G:G))</f>
        <v/>
      </c>
      <c r="T54" s="11">
        <f>SUMIF('XCCL Blank TB'!$R:$R,'CCL HO P&amp;L'!$A54,'XCCL Blank TB'!H:H)+(SUMIF('XCCL HO TB'!$R:$R,'CCL HO P&amp;L'!$A54,'XCCL HO TB'!H:H))</f>
        <v/>
      </c>
      <c r="U54" s="51" t="n"/>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SUMIF('XCCL Blank TB'!$R:$R,'CCL HO P&amp;L'!$A55,'XCCL Blank TB'!C:C)+(SUMIF('XCCL HO TB'!$R:$R,'CCL HO P&amp;L'!$A55,'XCCL HO TB'!C:C))</f>
        <v/>
      </c>
      <c r="P55" s="11">
        <f>SUMIF('XCCL Blank TB'!$R:$R,'CCL HO P&amp;L'!$A55,'XCCL Blank TB'!D:D)+(SUMIF('XCCL HO TB'!$R:$R,'CCL HO P&amp;L'!$A55,'XCCL HO TB'!D:D))</f>
        <v/>
      </c>
      <c r="Q55" s="11">
        <f>SUMIF('XCCL Blank TB'!$R:$R,'CCL HO P&amp;L'!$A55,'XCCL Blank TB'!E:E)+(SUMIF('XCCL HO TB'!$R:$R,'CCL HO P&amp;L'!$A55,'XCCL HO TB'!E:E))</f>
        <v/>
      </c>
      <c r="R55" s="11">
        <f>SUMIF('XCCL Blank TB'!$R:$R,'CCL HO P&amp;L'!$A55,'XCCL Blank TB'!F:F)+(SUMIF('XCCL HO TB'!$R:$R,'CCL HO P&amp;L'!$A55,'XCCL HO TB'!F:F))</f>
        <v/>
      </c>
      <c r="S55" s="11">
        <f>SUMIF('XCCL Blank TB'!$R:$R,'CCL HO P&amp;L'!$A55,'XCCL Blank TB'!G:G)+(SUMIF('XCCL HO TB'!$R:$R,'CCL HO P&amp;L'!$A55,'XCCL HO TB'!G:G))</f>
        <v/>
      </c>
      <c r="T55" s="11">
        <f>SUMIF('XCCL Blank TB'!$R:$R,'CCL HO P&amp;L'!$A55,'XCCL Blank TB'!H:H)+(SUMIF('XCCL HO TB'!$R:$R,'CCL HO P&amp;L'!$A55,'XCCL HO TB'!H:H))</f>
        <v/>
      </c>
      <c r="U55" s="51" t="n"/>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SUMIF('XCCL Blank TB'!$R:$R,'CCL HO P&amp;L'!$A56,'XCCL Blank TB'!C:C)+(SUMIF('XCCL HO TB'!$R:$R,'CCL HO P&amp;L'!$A56,'XCCL HO TB'!C:C))</f>
        <v/>
      </c>
      <c r="P56" s="11">
        <f>SUMIF('XCCL Blank TB'!$R:$R,'CCL HO P&amp;L'!$A56,'XCCL Blank TB'!D:D)+(SUMIF('XCCL HO TB'!$R:$R,'CCL HO P&amp;L'!$A56,'XCCL HO TB'!D:D))</f>
        <v/>
      </c>
      <c r="Q56" s="11">
        <f>SUMIF('XCCL Blank TB'!$R:$R,'CCL HO P&amp;L'!$A56,'XCCL Blank TB'!E:E)+(SUMIF('XCCL HO TB'!$R:$R,'CCL HO P&amp;L'!$A56,'XCCL HO TB'!E:E))</f>
        <v/>
      </c>
      <c r="R56" s="11">
        <f>SUMIF('XCCL Blank TB'!$R:$R,'CCL HO P&amp;L'!$A56,'XCCL Blank TB'!F:F)+(SUMIF('XCCL HO TB'!$R:$R,'CCL HO P&amp;L'!$A56,'XCCL HO TB'!F:F))</f>
        <v/>
      </c>
      <c r="S56" s="11">
        <f>SUMIF('XCCL Blank TB'!$R:$R,'CCL HO P&amp;L'!$A56,'XCCL Blank TB'!G:G)+(SUMIF('XCCL HO TB'!$R:$R,'CCL HO P&amp;L'!$A56,'XCCL HO TB'!G:G))</f>
        <v/>
      </c>
      <c r="T56" s="11">
        <f>SUMIF('XCCL Blank TB'!$R:$R,'CCL HO P&amp;L'!$A56,'XCCL Blank TB'!H:H)+(SUMIF('XCCL HO TB'!$R:$R,'CCL HO P&amp;L'!$A56,'XCCL HO TB'!H:H))</f>
        <v/>
      </c>
      <c r="U56" s="51" t="n"/>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202.57</v>
      </c>
      <c r="N57" s="22">
        <f>SUM(B57:M57)</f>
        <v/>
      </c>
      <c r="O57" s="11">
        <f>SUMIF('XCCL Blank TB'!$R:$R,'CCL HO P&amp;L'!$A57,'XCCL Blank TB'!C:C)+(SUMIF('XCCL HO TB'!$R:$R,'CCL HO P&amp;L'!$A57,'XCCL HO TB'!C:C))</f>
        <v/>
      </c>
      <c r="P57" s="11">
        <f>SUMIF('XCCL Blank TB'!$R:$R,'CCL HO P&amp;L'!$A57,'XCCL Blank TB'!D:D)+(SUMIF('XCCL HO TB'!$R:$R,'CCL HO P&amp;L'!$A57,'XCCL HO TB'!D:D))</f>
        <v/>
      </c>
      <c r="Q57" s="11">
        <f>SUMIF('XCCL Blank TB'!$R:$R,'CCL HO P&amp;L'!$A57,'XCCL Blank TB'!E:E)+(SUMIF('XCCL HO TB'!$R:$R,'CCL HO P&amp;L'!$A57,'XCCL HO TB'!E:E))</f>
        <v/>
      </c>
      <c r="R57" s="11">
        <f>SUMIF('XCCL Blank TB'!$R:$R,'CCL HO P&amp;L'!$A57,'XCCL Blank TB'!F:F)+(SUMIF('XCCL HO TB'!$R:$R,'CCL HO P&amp;L'!$A57,'XCCL HO TB'!F:F))</f>
        <v/>
      </c>
      <c r="S57" s="11">
        <f>SUMIF('XCCL Blank TB'!$R:$R,'CCL HO P&amp;L'!$A57,'XCCL Blank TB'!G:G)+(SUMIF('XCCL HO TB'!$R:$R,'CCL HO P&amp;L'!$A57,'XCCL HO TB'!G:G))</f>
        <v/>
      </c>
      <c r="T57" s="11">
        <f>SUMIF('XCCL Blank TB'!$R:$R,'CCL HO P&amp;L'!$A57,'XCCL Blank TB'!H:H)+(SUMIF('XCCL HO TB'!$R:$R,'CCL HO P&amp;L'!$A57,'XCCL HO TB'!H:H))</f>
        <v/>
      </c>
      <c r="U57" s="51" t="n"/>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SUMIF('XCCL Blank TB'!$R:$R,'CCL HO P&amp;L'!$A58,'XCCL Blank TB'!C:C)+(SUMIF('XCCL HO TB'!$R:$R,'CCL HO P&amp;L'!$A58,'XCCL HO TB'!C:C))</f>
        <v/>
      </c>
      <c r="P58" s="11">
        <f>SUMIF('XCCL Blank TB'!$R:$R,'CCL HO P&amp;L'!$A58,'XCCL Blank TB'!D:D)+(SUMIF('XCCL HO TB'!$R:$R,'CCL HO P&amp;L'!$A58,'XCCL HO TB'!D:D))</f>
        <v/>
      </c>
      <c r="Q58" s="11">
        <f>SUMIF('XCCL Blank TB'!$R:$R,'CCL HO P&amp;L'!$A58,'XCCL Blank TB'!E:E)+(SUMIF('XCCL HO TB'!$R:$R,'CCL HO P&amp;L'!$A58,'XCCL HO TB'!E:E))</f>
        <v/>
      </c>
      <c r="R58" s="11">
        <f>SUMIF('XCCL Blank TB'!$R:$R,'CCL HO P&amp;L'!$A58,'XCCL Blank TB'!F:F)+(SUMIF('XCCL HO TB'!$R:$R,'CCL HO P&amp;L'!$A58,'XCCL HO TB'!F:F))</f>
        <v/>
      </c>
      <c r="S58" s="11">
        <f>SUMIF('XCCL Blank TB'!$R:$R,'CCL HO P&amp;L'!$A58,'XCCL Blank TB'!G:G)+(SUMIF('XCCL HO TB'!$R:$R,'CCL HO P&amp;L'!$A58,'XCCL HO TB'!G:G))</f>
        <v/>
      </c>
      <c r="T58" s="11">
        <f>SUMIF('XCCL Blank TB'!$R:$R,'CCL HO P&amp;L'!$A58,'XCCL Blank TB'!H:H)+(SUMIF('XCCL HO TB'!$R:$R,'CCL HO P&amp;L'!$A58,'XCCL HO TB'!H:H))</f>
        <v/>
      </c>
      <c r="U58" s="51" t="n"/>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0</v>
      </c>
      <c r="H59" s="64" t="n">
        <v>0</v>
      </c>
      <c r="I59" s="64" t="n">
        <v>0</v>
      </c>
      <c r="J59" s="64" t="n">
        <v>0</v>
      </c>
      <c r="K59" s="64" t="n">
        <v>0</v>
      </c>
      <c r="L59" s="64" t="n">
        <v>0</v>
      </c>
      <c r="M59" s="64" t="n">
        <v>0</v>
      </c>
      <c r="N59" s="22">
        <f>SUM(B59:M59)</f>
        <v/>
      </c>
      <c r="O59" s="11">
        <f>SUMIF('XCCL Blank TB'!$R:$R,'CCL HO P&amp;L'!$A59,'XCCL Blank TB'!C:C)+(SUMIF('XCCL HO TB'!$R:$R,'CCL HO P&amp;L'!$A59,'XCCL HO TB'!C:C))</f>
        <v/>
      </c>
      <c r="P59" s="11">
        <f>SUMIF('XCCL Blank TB'!$R:$R,'CCL HO P&amp;L'!$A59,'XCCL Blank TB'!D:D)+(SUMIF('XCCL HO TB'!$R:$R,'CCL HO P&amp;L'!$A59,'XCCL HO TB'!D:D))</f>
        <v/>
      </c>
      <c r="Q59" s="11">
        <f>SUMIF('XCCL Blank TB'!$R:$R,'CCL HO P&amp;L'!$A59,'XCCL Blank TB'!E:E)+(SUMIF('XCCL HO TB'!$R:$R,'CCL HO P&amp;L'!$A59,'XCCL HO TB'!E:E))</f>
        <v/>
      </c>
      <c r="R59" s="11">
        <f>SUMIF('XCCL Blank TB'!$R:$R,'CCL HO P&amp;L'!$A59,'XCCL Blank TB'!F:F)+(SUMIF('XCCL HO TB'!$R:$R,'CCL HO P&amp;L'!$A59,'XCCL HO TB'!F:F))</f>
        <v/>
      </c>
      <c r="S59" s="11">
        <f>SUMIF('XCCL Blank TB'!$R:$R,'CCL HO P&amp;L'!$A59,'XCCL Blank TB'!G:G)+(SUMIF('XCCL HO TB'!$R:$R,'CCL HO P&amp;L'!$A59,'XCCL HO TB'!G:G))</f>
        <v/>
      </c>
      <c r="T59" s="11">
        <f>SUMIF('XCCL Blank TB'!$R:$R,'CCL HO P&amp;L'!$A59,'XCCL Blank TB'!H:H)+(SUMIF('XCCL HO TB'!$R:$R,'CCL HO P&amp;L'!$A59,'XCCL HO TB'!H:H))</f>
        <v/>
      </c>
      <c r="U59" s="51" t="n"/>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v>
      </c>
      <c r="C60" s="64" t="n">
        <v>100</v>
      </c>
      <c r="D60" s="64" t="n">
        <v>0</v>
      </c>
      <c r="E60" s="64" t="n">
        <v>0</v>
      </c>
      <c r="F60" s="64" t="n">
        <v>-41.73999999999999</v>
      </c>
      <c r="G60" s="64" t="n">
        <v>-13.43</v>
      </c>
      <c r="H60" s="64" t="n">
        <v>0</v>
      </c>
      <c r="I60" s="64" t="n">
        <v>0</v>
      </c>
      <c r="J60" s="64" t="n">
        <v>0</v>
      </c>
      <c r="K60" s="64" t="n">
        <v>7.5</v>
      </c>
      <c r="L60" s="64" t="n">
        <v>109.99</v>
      </c>
      <c r="M60" s="64" t="n">
        <v>269.95</v>
      </c>
      <c r="N60" s="22">
        <f>SUM(B60:M60)</f>
        <v/>
      </c>
      <c r="O60" s="11">
        <f>SUMIF('XCCL Blank TB'!$R:$R,'CCL HO P&amp;L'!$A60,'XCCL Blank TB'!C:C)+(SUMIF('XCCL HO TB'!$R:$R,'CCL HO P&amp;L'!$A60,'XCCL HO TB'!C:C))</f>
        <v/>
      </c>
      <c r="P60" s="11">
        <f>SUMIF('XCCL Blank TB'!$R:$R,'CCL HO P&amp;L'!$A60,'XCCL Blank TB'!D:D)+(SUMIF('XCCL HO TB'!$R:$R,'CCL HO P&amp;L'!$A60,'XCCL HO TB'!D:D))</f>
        <v/>
      </c>
      <c r="Q60" s="11">
        <f>SUMIF('XCCL Blank TB'!$R:$R,'CCL HO P&amp;L'!$A60,'XCCL Blank TB'!E:E)+(SUMIF('XCCL HO TB'!$R:$R,'CCL HO P&amp;L'!$A60,'XCCL HO TB'!E:E))</f>
        <v/>
      </c>
      <c r="R60" s="11">
        <f>SUMIF('XCCL Blank TB'!$R:$R,'CCL HO P&amp;L'!$A60,'XCCL Blank TB'!F:F)+(SUMIF('XCCL HO TB'!$R:$R,'CCL HO P&amp;L'!$A60,'XCCL HO TB'!F:F))</f>
        <v/>
      </c>
      <c r="S60" s="11">
        <f>SUMIF('XCCL Blank TB'!$R:$R,'CCL HO P&amp;L'!$A60,'XCCL Blank TB'!G:G)+(SUMIF('XCCL HO TB'!$R:$R,'CCL HO P&amp;L'!$A60,'XCCL HO TB'!G:G))</f>
        <v/>
      </c>
      <c r="T60" s="11">
        <f>SUMIF('XCCL Blank TB'!$R:$R,'CCL HO P&amp;L'!$A60,'XCCL Blank TB'!H:H)+(SUMIF('XCCL HO TB'!$R:$R,'CCL HO P&amp;L'!$A60,'XCCL HO TB'!H:H))</f>
        <v/>
      </c>
      <c r="U60" s="51" t="n"/>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9.23</v>
      </c>
      <c r="C61" s="64" t="n">
        <v>140</v>
      </c>
      <c r="D61" s="64" t="n">
        <v>0</v>
      </c>
      <c r="E61" s="64" t="n">
        <v>0</v>
      </c>
      <c r="F61" s="64" t="n">
        <v>0</v>
      </c>
      <c r="G61" s="64" t="n">
        <v>0</v>
      </c>
      <c r="H61" s="64" t="n">
        <v>0</v>
      </c>
      <c r="I61" s="64" t="n">
        <v>0</v>
      </c>
      <c r="J61" s="64" t="n">
        <v>0</v>
      </c>
      <c r="K61" s="64" t="n">
        <v>0</v>
      </c>
      <c r="L61" s="64" t="n">
        <v>0</v>
      </c>
      <c r="M61" s="64" t="n">
        <v>0</v>
      </c>
      <c r="N61" s="22">
        <f>SUM(B61:M61)</f>
        <v/>
      </c>
      <c r="O61" s="11">
        <f>SUMIF('XCCL Blank TB'!$R:$R,'CCL HO P&amp;L'!$A61,'XCCL Blank TB'!C:C)+(SUMIF('XCCL HO TB'!$R:$R,'CCL HO P&amp;L'!$A61,'XCCL HO TB'!C:C))</f>
        <v/>
      </c>
      <c r="P61" s="11">
        <f>SUMIF('XCCL Blank TB'!$R:$R,'CCL HO P&amp;L'!$A61,'XCCL Blank TB'!D:D)+(SUMIF('XCCL HO TB'!$R:$R,'CCL HO P&amp;L'!$A61,'XCCL HO TB'!D:D))</f>
        <v/>
      </c>
      <c r="Q61" s="11">
        <f>SUMIF('XCCL Blank TB'!$R:$R,'CCL HO P&amp;L'!$A61,'XCCL Blank TB'!E:E)+(SUMIF('XCCL HO TB'!$R:$R,'CCL HO P&amp;L'!$A61,'XCCL HO TB'!E:E))</f>
        <v/>
      </c>
      <c r="R61" s="11">
        <f>SUMIF('XCCL Blank TB'!$R:$R,'CCL HO P&amp;L'!$A61,'XCCL Blank TB'!F:F)+(SUMIF('XCCL HO TB'!$R:$R,'CCL HO P&amp;L'!$A61,'XCCL HO TB'!F:F))</f>
        <v/>
      </c>
      <c r="S61" s="11">
        <f>SUMIF('XCCL Blank TB'!$R:$R,'CCL HO P&amp;L'!$A61,'XCCL Blank TB'!G:G)+(SUMIF('XCCL HO TB'!$R:$R,'CCL HO P&amp;L'!$A61,'XCCL HO TB'!G:G))</f>
        <v/>
      </c>
      <c r="T61" s="11">
        <f>SUMIF('XCCL Blank TB'!$R:$R,'CCL HO P&amp;L'!$A61,'XCCL Blank TB'!H:H)+(SUMIF('XCCL HO TB'!$R:$R,'CCL HO P&amp;L'!$A61,'XCCL HO TB'!H:H))</f>
        <v/>
      </c>
      <c r="U61" s="51" t="n"/>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0</v>
      </c>
      <c r="K62" s="64" t="n">
        <v>0</v>
      </c>
      <c r="L62" s="64" t="n">
        <v>0</v>
      </c>
      <c r="M62" s="64" t="n">
        <v>0</v>
      </c>
      <c r="N62" s="22">
        <f>SUM(B62:M62)</f>
        <v/>
      </c>
      <c r="O62" s="11">
        <f>SUMIF('XCCL Blank TB'!$R:$R,'CCL HO P&amp;L'!$A62,'XCCL Blank TB'!C:C)+(SUMIF('XCCL HO TB'!$R:$R,'CCL HO P&amp;L'!$A62,'XCCL HO TB'!C:C))</f>
        <v/>
      </c>
      <c r="P62" s="11">
        <f>SUMIF('XCCL Blank TB'!$R:$R,'CCL HO P&amp;L'!$A62,'XCCL Blank TB'!D:D)+(SUMIF('XCCL HO TB'!$R:$R,'CCL HO P&amp;L'!$A62,'XCCL HO TB'!D:D))</f>
        <v/>
      </c>
      <c r="Q62" s="11">
        <f>SUMIF('XCCL Blank TB'!$R:$R,'CCL HO P&amp;L'!$A62,'XCCL Blank TB'!E:E)+(SUMIF('XCCL HO TB'!$R:$R,'CCL HO P&amp;L'!$A62,'XCCL HO TB'!E:E))</f>
        <v/>
      </c>
      <c r="R62" s="11">
        <f>SUMIF('XCCL Blank TB'!$R:$R,'CCL HO P&amp;L'!$A62,'XCCL Blank TB'!F:F)+(SUMIF('XCCL HO TB'!$R:$R,'CCL HO P&amp;L'!$A62,'XCCL HO TB'!F:F))</f>
        <v/>
      </c>
      <c r="S62" s="11">
        <f>SUMIF('XCCL Blank TB'!$R:$R,'CCL HO P&amp;L'!$A62,'XCCL Blank TB'!G:G)+(SUMIF('XCCL HO TB'!$R:$R,'CCL HO P&amp;L'!$A62,'XCCL HO TB'!G:G))</f>
        <v/>
      </c>
      <c r="T62" s="11">
        <f>SUMIF('XCCL Blank TB'!$R:$R,'CCL HO P&amp;L'!$A62,'XCCL Blank TB'!H:H)+(SUMIF('XCCL HO TB'!$R:$R,'CCL HO P&amp;L'!$A62,'XCCL HO TB'!H:H))</f>
        <v/>
      </c>
      <c r="U62" s="51" t="n"/>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SUMIF('XCCL Blank TB'!$R:$R,'CCL HO P&amp;L'!$A63,'XCCL Blank TB'!C:C)+(SUMIF('XCCL HO TB'!$R:$R,'CCL HO P&amp;L'!$A63,'XCCL HO TB'!C:C))</f>
        <v/>
      </c>
      <c r="P63" s="11">
        <f>SUMIF('XCCL Blank TB'!$R:$R,'CCL HO P&amp;L'!$A63,'XCCL Blank TB'!D:D)+(SUMIF('XCCL HO TB'!$R:$R,'CCL HO P&amp;L'!$A63,'XCCL HO TB'!D:D))</f>
        <v/>
      </c>
      <c r="Q63" s="11">
        <f>SUMIF('XCCL Blank TB'!$R:$R,'CCL HO P&amp;L'!$A63,'XCCL Blank TB'!E:E)+(SUMIF('XCCL HO TB'!$R:$R,'CCL HO P&amp;L'!$A63,'XCCL HO TB'!E:E))</f>
        <v/>
      </c>
      <c r="R63" s="11">
        <f>SUMIF('XCCL Blank TB'!$R:$R,'CCL HO P&amp;L'!$A63,'XCCL Blank TB'!F:F)+(SUMIF('XCCL HO TB'!$R:$R,'CCL HO P&amp;L'!$A63,'XCCL HO TB'!F:F))</f>
        <v/>
      </c>
      <c r="S63" s="11">
        <f>SUMIF('XCCL Blank TB'!$R:$R,'CCL HO P&amp;L'!$A63,'XCCL Blank TB'!G:G)+(SUMIF('XCCL HO TB'!$R:$R,'CCL HO P&amp;L'!$A63,'XCCL HO TB'!G:G))</f>
        <v/>
      </c>
      <c r="T63" s="11">
        <f>SUMIF('XCCL Blank TB'!$R:$R,'CCL HO P&amp;L'!$A63,'XCCL Blank TB'!H:H)+(SUMIF('XCCL HO TB'!$R:$R,'CCL HO P&amp;L'!$A63,'XCCL HO TB'!H:H))</f>
        <v/>
      </c>
      <c r="U63" s="51" t="n"/>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SUMIF('XCCL Blank TB'!$R:$R,'CCL HO P&amp;L'!$A64,'XCCL Blank TB'!C:C)+(SUMIF('XCCL HO TB'!$R:$R,'CCL HO P&amp;L'!$A64,'XCCL HO TB'!C:C))</f>
        <v/>
      </c>
      <c r="P64" s="11">
        <f>SUMIF('XCCL Blank TB'!$R:$R,'CCL HO P&amp;L'!$A64,'XCCL Blank TB'!D:D)+(SUMIF('XCCL HO TB'!$R:$R,'CCL HO P&amp;L'!$A64,'XCCL HO TB'!D:D))</f>
        <v/>
      </c>
      <c r="Q64" s="11">
        <f>SUMIF('XCCL Blank TB'!$R:$R,'CCL HO P&amp;L'!$A64,'XCCL Blank TB'!E:E)+(SUMIF('XCCL HO TB'!$R:$R,'CCL HO P&amp;L'!$A64,'XCCL HO TB'!E:E))</f>
        <v/>
      </c>
      <c r="R64" s="11">
        <f>SUMIF('XCCL Blank TB'!$R:$R,'CCL HO P&amp;L'!$A64,'XCCL Blank TB'!F:F)+(SUMIF('XCCL HO TB'!$R:$R,'CCL HO P&amp;L'!$A64,'XCCL HO TB'!F:F))</f>
        <v/>
      </c>
      <c r="S64" s="11">
        <f>SUMIF('XCCL Blank TB'!$R:$R,'CCL HO P&amp;L'!$A64,'XCCL Blank TB'!G:G)+(SUMIF('XCCL HO TB'!$R:$R,'CCL HO P&amp;L'!$A64,'XCCL HO TB'!G:G))</f>
        <v/>
      </c>
      <c r="T64" s="11">
        <f>SUMIF('XCCL Blank TB'!$R:$R,'CCL HO P&amp;L'!$A64,'XCCL Blank TB'!H:H)+(SUMIF('XCCL HO TB'!$R:$R,'CCL HO P&amp;L'!$A64,'XCCL HO TB'!H:H))</f>
        <v/>
      </c>
      <c r="U64" s="51" t="n"/>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7485.6</v>
      </c>
      <c r="C65" s="64" t="n">
        <v>30</v>
      </c>
      <c r="D65" s="64" t="n">
        <v>11062.8</v>
      </c>
      <c r="E65" s="64" t="n">
        <v>3073.2</v>
      </c>
      <c r="F65" s="64" t="n">
        <v>0</v>
      </c>
      <c r="G65" s="64" t="n">
        <v>0</v>
      </c>
      <c r="H65" s="64" t="n">
        <v>0</v>
      </c>
      <c r="I65" s="64" t="n">
        <v>0</v>
      </c>
      <c r="J65" s="64" t="n">
        <v>0</v>
      </c>
      <c r="K65" s="64" t="n">
        <v>0</v>
      </c>
      <c r="L65" s="64" t="n">
        <v>0</v>
      </c>
      <c r="M65" s="64" t="n">
        <v>3112.8</v>
      </c>
      <c r="N65" s="22">
        <f>SUM(B65:M65)</f>
        <v/>
      </c>
      <c r="O65" s="11">
        <f>SUMIF('XCCL Blank TB'!$R:$R,'CCL HO P&amp;L'!$A65,'XCCL Blank TB'!C:C)+(SUMIF('XCCL HO TB'!$R:$R,'CCL HO P&amp;L'!$A65,'XCCL HO TB'!C:C))</f>
        <v/>
      </c>
      <c r="P65" s="11">
        <f>SUMIF('XCCL Blank TB'!$R:$R,'CCL HO P&amp;L'!$A65,'XCCL Blank TB'!D:D)+(SUMIF('XCCL HO TB'!$R:$R,'CCL HO P&amp;L'!$A65,'XCCL HO TB'!D:D))</f>
        <v/>
      </c>
      <c r="Q65" s="11">
        <f>SUMIF('XCCL Blank TB'!$R:$R,'CCL HO P&amp;L'!$A65,'XCCL Blank TB'!E:E)+(SUMIF('XCCL HO TB'!$R:$R,'CCL HO P&amp;L'!$A65,'XCCL HO TB'!E:E))</f>
        <v/>
      </c>
      <c r="R65" s="11">
        <f>SUMIF('XCCL Blank TB'!$R:$R,'CCL HO P&amp;L'!$A65,'XCCL Blank TB'!F:F)+(SUMIF('XCCL HO TB'!$R:$R,'CCL HO P&amp;L'!$A65,'XCCL HO TB'!F:F))</f>
        <v/>
      </c>
      <c r="S65" s="11">
        <f>SUMIF('XCCL Blank TB'!$R:$R,'CCL HO P&amp;L'!$A65,'XCCL Blank TB'!G:G)+(SUMIF('XCCL HO TB'!$R:$R,'CCL HO P&amp;L'!$A65,'XCCL HO TB'!G:G))</f>
        <v/>
      </c>
      <c r="T65" s="11">
        <f>SUMIF('XCCL Blank TB'!$R:$R,'CCL HO P&amp;L'!$A65,'XCCL Blank TB'!H:H)+(SUMIF('XCCL HO TB'!$R:$R,'CCL HO P&amp;L'!$A65,'XCCL HO TB'!H:H))</f>
        <v/>
      </c>
      <c r="U65" s="51" t="n"/>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SUMIF('XCCL Blank TB'!$R:$R,'CCL HO P&amp;L'!$A66,'XCCL Blank TB'!C:C)+(SUMIF('XCCL HO TB'!$R:$R,'CCL HO P&amp;L'!$A66,'XCCL HO TB'!C:C))</f>
        <v/>
      </c>
      <c r="P66" s="11">
        <f>SUMIF('XCCL Blank TB'!$R:$R,'CCL HO P&amp;L'!$A66,'XCCL Blank TB'!D:D)+(SUMIF('XCCL HO TB'!$R:$R,'CCL HO P&amp;L'!$A66,'XCCL HO TB'!D:D))</f>
        <v/>
      </c>
      <c r="Q66" s="11">
        <f>SUMIF('XCCL Blank TB'!$R:$R,'CCL HO P&amp;L'!$A66,'XCCL Blank TB'!E:E)+(SUMIF('XCCL HO TB'!$R:$R,'CCL HO P&amp;L'!$A66,'XCCL HO TB'!E:E))</f>
        <v/>
      </c>
      <c r="R66" s="11">
        <f>SUMIF('XCCL Blank TB'!$R:$R,'CCL HO P&amp;L'!$A66,'XCCL Blank TB'!F:F)+(SUMIF('XCCL HO TB'!$R:$R,'CCL HO P&amp;L'!$A66,'XCCL HO TB'!F:F))</f>
        <v/>
      </c>
      <c r="S66" s="11">
        <f>SUMIF('XCCL Blank TB'!$R:$R,'CCL HO P&amp;L'!$A66,'XCCL Blank TB'!G:G)+(SUMIF('XCCL HO TB'!$R:$R,'CCL HO P&amp;L'!$A66,'XCCL HO TB'!G:G))</f>
        <v/>
      </c>
      <c r="T66" s="11">
        <f>SUMIF('XCCL Blank TB'!$R:$R,'CCL HO P&amp;L'!$A66,'XCCL Blank TB'!H:H)+(SUMIF('XCCL HO TB'!$R:$R,'CCL HO P&amp;L'!$A66,'XCCL HO TB'!H:H))</f>
        <v/>
      </c>
      <c r="U66" s="51" t="n"/>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1068</v>
      </c>
      <c r="D67" s="64" t="n">
        <v>0</v>
      </c>
      <c r="E67" s="64" t="n">
        <v>1220.4</v>
      </c>
      <c r="F67" s="64" t="n">
        <v>0</v>
      </c>
      <c r="G67" s="64" t="n">
        <v>750.6</v>
      </c>
      <c r="H67" s="64" t="n">
        <v>0</v>
      </c>
      <c r="I67" s="64" t="n">
        <v>0</v>
      </c>
      <c r="J67" s="64" t="n">
        <v>0</v>
      </c>
      <c r="K67" s="64" t="n">
        <v>0</v>
      </c>
      <c r="L67" s="64" t="n">
        <v>0</v>
      </c>
      <c r="M67" s="64" t="n">
        <v>939.6</v>
      </c>
      <c r="N67" s="22">
        <f>SUM(B67:M67)</f>
        <v/>
      </c>
      <c r="O67" s="11">
        <f>SUMIF('XCCL Blank TB'!$R:$R,'CCL HO P&amp;L'!$A67,'XCCL Blank TB'!C:C)+(SUMIF('XCCL HO TB'!$R:$R,'CCL HO P&amp;L'!$A67,'XCCL HO TB'!C:C))</f>
        <v/>
      </c>
      <c r="P67" s="11">
        <f>SUMIF('XCCL Blank TB'!$R:$R,'CCL HO P&amp;L'!$A67,'XCCL Blank TB'!D:D)+(SUMIF('XCCL HO TB'!$R:$R,'CCL HO P&amp;L'!$A67,'XCCL HO TB'!D:D))</f>
        <v/>
      </c>
      <c r="Q67" s="11">
        <f>SUMIF('XCCL Blank TB'!$R:$R,'CCL HO P&amp;L'!$A67,'XCCL Blank TB'!E:E)+(SUMIF('XCCL HO TB'!$R:$R,'CCL HO P&amp;L'!$A67,'XCCL HO TB'!E:E))</f>
        <v/>
      </c>
      <c r="R67" s="11">
        <f>SUMIF('XCCL Blank TB'!$R:$R,'CCL HO P&amp;L'!$A67,'XCCL Blank TB'!F:F)+(SUMIF('XCCL HO TB'!$R:$R,'CCL HO P&amp;L'!$A67,'XCCL HO TB'!F:F))</f>
        <v/>
      </c>
      <c r="S67" s="11">
        <f>SUMIF('XCCL Blank TB'!$R:$R,'CCL HO P&amp;L'!$A67,'XCCL Blank TB'!G:G)+(SUMIF('XCCL HO TB'!$R:$R,'CCL HO P&amp;L'!$A67,'XCCL HO TB'!G:G))</f>
        <v/>
      </c>
      <c r="T67" s="11">
        <f>SUMIF('XCCL Blank TB'!$R:$R,'CCL HO P&amp;L'!$A67,'XCCL Blank TB'!H:H)+(SUMIF('XCCL HO TB'!$R:$R,'CCL HO P&amp;L'!$A67,'XCCL HO TB'!H:H))</f>
        <v/>
      </c>
      <c r="U67" s="51" t="n"/>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159</v>
      </c>
      <c r="C68" s="64" t="n">
        <v>154.4</v>
      </c>
      <c r="D68" s="64" t="n">
        <v>242.15</v>
      </c>
      <c r="E68" s="64" t="n">
        <v>157.57</v>
      </c>
      <c r="F68" s="64" t="n">
        <v>227.35</v>
      </c>
      <c r="G68" s="64" t="n">
        <v>354.85</v>
      </c>
      <c r="H68" s="64" t="n">
        <v>247.7</v>
      </c>
      <c r="I68" s="64" t="n">
        <v>124.9</v>
      </c>
      <c r="J68" s="64" t="n">
        <v>117.15</v>
      </c>
      <c r="K68" s="64" t="n">
        <v>159.9</v>
      </c>
      <c r="L68" s="64" t="n">
        <v>125.75</v>
      </c>
      <c r="M68" s="64" t="n">
        <v>116.05</v>
      </c>
      <c r="N68" s="22">
        <f>SUM(B68:M68)</f>
        <v/>
      </c>
      <c r="O68" s="11">
        <f>SUMIF('XCCL Blank TB'!$R:$R,'CCL HO P&amp;L'!$A68,'XCCL Blank TB'!C:C)+(SUMIF('XCCL HO TB'!$R:$R,'CCL HO P&amp;L'!$A68,'XCCL HO TB'!C:C))</f>
        <v/>
      </c>
      <c r="P68" s="11">
        <f>SUMIF('XCCL Blank TB'!$R:$R,'CCL HO P&amp;L'!$A68,'XCCL Blank TB'!D:D)+(SUMIF('XCCL HO TB'!$R:$R,'CCL HO P&amp;L'!$A68,'XCCL HO TB'!D:D))</f>
        <v/>
      </c>
      <c r="Q68" s="11">
        <f>SUMIF('XCCL Blank TB'!$R:$R,'CCL HO P&amp;L'!$A68,'XCCL Blank TB'!E:E)+(SUMIF('XCCL HO TB'!$R:$R,'CCL HO P&amp;L'!$A68,'XCCL HO TB'!E:E))</f>
        <v/>
      </c>
      <c r="R68" s="11">
        <f>SUMIF('XCCL Blank TB'!$R:$R,'CCL HO P&amp;L'!$A68,'XCCL Blank TB'!F:F)+(SUMIF('XCCL HO TB'!$R:$R,'CCL HO P&amp;L'!$A68,'XCCL HO TB'!F:F))</f>
        <v/>
      </c>
      <c r="S68" s="11">
        <f>SUMIF('XCCL Blank TB'!$R:$R,'CCL HO P&amp;L'!$A68,'XCCL Blank TB'!G:G)+(SUMIF('XCCL HO TB'!$R:$R,'CCL HO P&amp;L'!$A68,'XCCL HO TB'!G:G))</f>
        <v/>
      </c>
      <c r="T68" s="11">
        <f>SUMIF('XCCL Blank TB'!$R:$R,'CCL HO P&amp;L'!$A68,'XCCL Blank TB'!H:H)+(SUMIF('XCCL HO TB'!$R:$R,'CCL HO P&amp;L'!$A68,'XCCL HO TB'!H:H))</f>
        <v/>
      </c>
      <c r="U68" s="51" t="n"/>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7653.83</v>
      </c>
      <c r="C69" s="65" t="n">
        <v>1492.4</v>
      </c>
      <c r="D69" s="65" t="n">
        <v>11304.95</v>
      </c>
      <c r="E69" s="65" t="n">
        <v>4451.17</v>
      </c>
      <c r="F69" s="65" t="n">
        <v>185.61</v>
      </c>
      <c r="G69" s="65" t="n">
        <v>1092.02</v>
      </c>
      <c r="H69" s="65" t="n">
        <v>247.7</v>
      </c>
      <c r="I69" s="65" t="n">
        <v>124.9</v>
      </c>
      <c r="J69" s="65" t="n">
        <v>117.15</v>
      </c>
      <c r="K69" s="65" t="n">
        <v>167.4</v>
      </c>
      <c r="L69" s="65" t="n">
        <v>235.74</v>
      </c>
      <c r="M69" s="65" t="n">
        <v>4640.97</v>
      </c>
      <c r="N69" s="23">
        <f>SUM(B69:M69)</f>
        <v/>
      </c>
      <c r="O69" s="12">
        <f>SUM(O57:O68)</f>
        <v/>
      </c>
      <c r="P69" s="12">
        <f>SUM(P57:P68)</f>
        <v/>
      </c>
      <c r="Q69" s="12">
        <f>SUM(Q57:Q68)</f>
        <v/>
      </c>
      <c r="R69" s="12">
        <f>SUM(R57:R68)</f>
        <v/>
      </c>
      <c r="S69" s="12">
        <f>SUM(S57:S68)</f>
        <v/>
      </c>
      <c r="T69" s="12">
        <f>SUM(T57:T68)</f>
        <v/>
      </c>
      <c r="U69" s="52">
        <f>SUM(U57:U68)</f>
        <v/>
      </c>
      <c r="V69" s="52">
        <f>SUM(V57:V68)</f>
        <v/>
      </c>
      <c r="W69" s="52">
        <f>SUM(W57:W68)</f>
        <v/>
      </c>
      <c r="X69" s="52">
        <f>SUM(X57:X68)</f>
        <v/>
      </c>
      <c r="Y69" s="52">
        <f>SUM(Y57:Y68)</f>
        <v/>
      </c>
      <c r="Z69" s="52">
        <f>SUM(Z57:Z68)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-12993.6</v>
      </c>
      <c r="C70" s="18" t="n">
        <v>-2334.04</v>
      </c>
      <c r="D70" s="18" t="n">
        <v>-12146.26</v>
      </c>
      <c r="E70" s="18" t="n">
        <v>-9632.49</v>
      </c>
      <c r="F70" s="18" t="n">
        <v>-6257.78</v>
      </c>
      <c r="G70" s="18" t="n">
        <v>-2162.86</v>
      </c>
      <c r="H70" s="18" t="n">
        <v>-6435.16</v>
      </c>
      <c r="I70" s="18" t="n">
        <v>-2899.46</v>
      </c>
      <c r="J70" s="18" t="n">
        <v>-1451.09</v>
      </c>
      <c r="K70" s="18" t="n">
        <v>-2702.36</v>
      </c>
      <c r="L70" s="18" t="n">
        <v>-2127.25</v>
      </c>
      <c r="M70" s="18" t="n">
        <v>-6332.82</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B71" s="61" t="n"/>
      <c r="C71" s="61" t="n"/>
      <c r="D71" s="61" t="n"/>
      <c r="E71" s="61" t="n"/>
      <c r="F71" s="61" t="n"/>
      <c r="G71" s="61" t="n"/>
      <c r="H71" s="61" t="n"/>
      <c r="I71" s="61" t="n"/>
      <c r="J71" s="61" t="n"/>
      <c r="K71" s="61" t="n"/>
      <c r="L71" s="61" t="n"/>
      <c r="M71" s="61" t="n"/>
      <c r="N71" s="4">
        <f>SUM(B71:M71)</f>
        <v/>
      </c>
      <c r="U71" s="48" t="n"/>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U72" s="48" t="n"/>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5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5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5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5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5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69"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-12993.6</v>
      </c>
      <c r="C79" s="66" t="n">
        <v>-2334.04</v>
      </c>
      <c r="D79" s="66" t="n">
        <v>-12146.26</v>
      </c>
      <c r="E79" s="66" t="n">
        <v>-9632.49</v>
      </c>
      <c r="F79" s="66" t="n">
        <v>-6257.78</v>
      </c>
      <c r="G79" s="66" t="n">
        <v>-2162.86</v>
      </c>
      <c r="H79" s="66" t="n">
        <v>-6435.16</v>
      </c>
      <c r="I79" s="66" t="n">
        <v>-2899.46</v>
      </c>
      <c r="J79" s="66" t="n">
        <v>-1451.09</v>
      </c>
      <c r="K79" s="66" t="n">
        <v>-2702.36</v>
      </c>
      <c r="L79" s="66" t="n">
        <v>-2127.25</v>
      </c>
      <c r="M79" s="66" t="n">
        <v>-6332.82</v>
      </c>
      <c r="N79" s="55">
        <f>SUM(B79:M79)</f>
        <v/>
      </c>
      <c r="O79" s="18">
        <f>O70+SUM(O73:O78)</f>
        <v/>
      </c>
      <c r="P79" s="18">
        <f>P70+SUM(P73:P78)</f>
        <v/>
      </c>
      <c r="Q79" s="18">
        <f>Q70+SUM(Q73:Q78)</f>
        <v/>
      </c>
      <c r="R79" s="18">
        <f>R70+SUM(R73:R78)</f>
        <v/>
      </c>
      <c r="S79" s="18">
        <f>S70+SUM(S73:S78)</f>
        <v/>
      </c>
      <c r="T79" s="18">
        <f>T70+SUM(T73:T78)</f>
        <v/>
      </c>
      <c r="U79" s="70" t="n"/>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U80" s="48" t="n"/>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14" t="inlineStr">
        <is>
          <t>Direct - Sales</t>
        </is>
      </c>
      <c r="B82" s="61" t="n">
        <v>0</v>
      </c>
      <c r="C82" s="61" t="n">
        <v>0</v>
      </c>
      <c r="D82" s="61" t="n">
        <v>0</v>
      </c>
      <c r="E82" s="61" t="n">
        <v>0</v>
      </c>
      <c r="F82" s="61" t="n">
        <v>0</v>
      </c>
      <c r="G82" s="61" t="n">
        <v>0</v>
      </c>
      <c r="H82" s="61" t="n">
        <v>0</v>
      </c>
      <c r="I82" s="61" t="n">
        <v>0</v>
      </c>
      <c r="J82" s="61" t="n">
        <v>0</v>
      </c>
      <c r="K82" s="61" t="n">
        <v>0</v>
      </c>
      <c r="L82" s="61" t="n">
        <v>0</v>
      </c>
      <c r="M82" s="61" t="n"/>
      <c r="O82" s="4">
        <f>-SUMIF('XCCL Blank TB'!$T:$T,'KNL HO P&amp;L'!$A73,'XCCL Blank TB'!C:C)-SUMIF('XCCL HO TB'!$T:$T,'KNL HO P&amp;L'!$A73,'XCCL HO TB'!C:C)</f>
        <v/>
      </c>
      <c r="P82" s="4">
        <f>-SUMIF('XCCL Blank TB'!$T:$T,'KNL HO P&amp;L'!$A73,'XCCL Blank TB'!D:D)-SUMIF('XCCL HO TB'!$T:$T,'KNL HO P&amp;L'!$A73,'XCCL HO TB'!D:D)</f>
        <v/>
      </c>
      <c r="Q82" s="4">
        <f>-SUMIF('XCCL Blank TB'!$T:$T,'KNL HO P&amp;L'!$A73,'XCCL Blank TB'!E:E)-SUMIF('XCCL HO TB'!$T:$T,'KNL HO P&amp;L'!$A73,'XCCL HO TB'!E:E)</f>
        <v/>
      </c>
      <c r="R82" s="4">
        <f>-SUMIF('XCCL Blank TB'!$T:$T,'KNL HO P&amp;L'!$A73,'XCCL Blank TB'!F:F)-SUMIF('XCCL HO TB'!$T:$T,'KNL HO P&amp;L'!$A73,'XCCL HO TB'!F:F)</f>
        <v/>
      </c>
      <c r="S82" s="4">
        <f>-SUMIF('XCCL Blank TB'!$T:$T,'KNL HO P&amp;L'!$A73,'XCCL Blank TB'!G:G)-SUMIF('XCCL HO TB'!$T:$T,'KNL HO P&amp;L'!$A73,'XCCL HO TB'!G:G)</f>
        <v/>
      </c>
      <c r="T82" s="4">
        <f>-SUMIF('XCCL Blank TB'!$T:$T,'KNL HO P&amp;L'!$A73,'XCCL Blank TB'!H:H)-SUMIF('XCCL HO TB'!$T:$T,'KNL HO P&amp;L'!$A73,'XCCL HO TB'!H:H)</f>
        <v/>
      </c>
      <c r="U82" s="4">
        <f>-SUMIF('XCCL Blank TB'!$T:$T,'CCL HO P&amp;L'!$A82,'XCCL Blank TB'!I:I)-SUMIF('XCCL HO TB'!$T:$T,'CCL HO P&amp;L'!$A82,'XCCL HO TB'!I:I)</f>
        <v/>
      </c>
      <c r="V82" s="4">
        <f>-SUMIF('XCCL Blank TB'!$T:$T,'CCL HO P&amp;L'!$A82,'XCCL Blank TB'!J:J)-SUMIF('XCCL HO TB'!$T:$T,'CCL HO P&amp;L'!$A82,'XCCL HO TB'!J:J)</f>
        <v/>
      </c>
      <c r="W82" s="4">
        <f>-SUMIF('XCCL Blank TB'!$T:$T,'CCL HO P&amp;L'!$A82,'XCCL Blank TB'!K:K)-SUMIF('XCCL HO TB'!$T:$T,'CCL HO P&amp;L'!$A82,'XCCL HO TB'!K:K)</f>
        <v/>
      </c>
      <c r="X82" s="4">
        <f>-SUMIF('XCCL Blank TB'!$T:$T,'CCL HO P&amp;L'!$A82,'XCCL Blank TB'!L:L)-SUMIF('XCCL HO TB'!$T:$T,'CCL HO P&amp;L'!$A82,'XCCL HO TB'!L:L)</f>
        <v/>
      </c>
      <c r="Y82" s="4">
        <f>-SUMIF('XCCL Blank TB'!$T:$T,'CCL HO P&amp;L'!$A82,'XCCL Blank TB'!M:M)-SUMIF('XCCL HO TB'!$T:$T,'CCL HO P&amp;L'!$A82,'XCCL HO TB'!M:M)</f>
        <v/>
      </c>
      <c r="Z82" s="4">
        <f>-SUMIF('XCCL Blank TB'!$T:$T,'CCL HO P&amp;L'!$A82,'XCCL Blank TB'!N:N)-SUMIF('XCCL HO TB'!$T:$T,'CCL HO P&amp;L'!$A82,'XCCL HO TB'!N:N)</f>
        <v/>
      </c>
    </row>
    <row r="83">
      <c r="A83" s="4" t="inlineStr">
        <is>
          <t>Direct - Staff Cost</t>
        </is>
      </c>
      <c r="B83" s="4" t="n">
        <v>0</v>
      </c>
      <c r="C83" s="4" t="n">
        <v>0</v>
      </c>
      <c r="D83" s="4" t="n">
        <v>0</v>
      </c>
      <c r="E83" s="4" t="n">
        <v>0</v>
      </c>
      <c r="F83" s="4" t="n">
        <v>-1917.6</v>
      </c>
      <c r="G83" s="4" t="n">
        <v>-632.5799999999999</v>
      </c>
      <c r="H83" s="4" t="n">
        <v>0</v>
      </c>
      <c r="I83" s="4" t="n">
        <v>0</v>
      </c>
      <c r="J83" s="4" t="n">
        <v>0</v>
      </c>
      <c r="K83" s="4" t="n">
        <v>0</v>
      </c>
      <c r="L83" s="4" t="n">
        <v>0</v>
      </c>
      <c r="O83" s="4">
        <f>-SUMIF('XCCL Blank TB'!$T:$T,'KNL HO P&amp;L'!$A74,'XCCL Blank TB'!C:C)-SUMIF('XCCL HO TB'!$T:$T,'KNL HO P&amp;L'!$A74,'XCCL HO TB'!C:C)</f>
        <v/>
      </c>
      <c r="P83" s="4">
        <f>-SUMIF('XCCL Blank TB'!$T:$T,'KNL HO P&amp;L'!$A74,'XCCL Blank TB'!D:D)-SUMIF('XCCL HO TB'!$T:$T,'KNL HO P&amp;L'!$A74,'XCCL HO TB'!D:D)</f>
        <v/>
      </c>
      <c r="Q83" s="4">
        <f>-SUMIF('XCCL Blank TB'!$T:$T,'KNL HO P&amp;L'!$A74,'XCCL Blank TB'!E:E)-SUMIF('XCCL HO TB'!$T:$T,'KNL HO P&amp;L'!$A74,'XCCL HO TB'!E:E)</f>
        <v/>
      </c>
      <c r="R83" s="4">
        <f>-SUMIF('XCCL Blank TB'!$T:$T,'KNL HO P&amp;L'!$A74,'XCCL Blank TB'!F:F)-SUMIF('XCCL HO TB'!$T:$T,'KNL HO P&amp;L'!$A74,'XCCL HO TB'!F:F)</f>
        <v/>
      </c>
      <c r="S83" s="4">
        <f>-SUMIF('XCCL Blank TB'!$T:$T,'KNL HO P&amp;L'!$A74,'XCCL Blank TB'!G:G)-SUMIF('XCCL HO TB'!$T:$T,'KNL HO P&amp;L'!$A74,'XCCL HO TB'!G:G)</f>
        <v/>
      </c>
      <c r="T83" s="4">
        <f>-SUMIF('XCCL Blank TB'!$T:$T,'KNL HO P&amp;L'!$A74,'XCCL Blank TB'!H:H)-SUMIF('XCCL HO TB'!$T:$T,'KNL HO P&amp;L'!$A74,'XCCL HO TB'!H:H)</f>
        <v/>
      </c>
      <c r="U83" s="4">
        <f>-SUMIF('XCCL Blank TB'!$T:$T,'CCL HO P&amp;L'!$A83,'XCCL Blank TB'!I:I)-SUMIF('XCCL HO TB'!$T:$T,'CCL HO P&amp;L'!$A83,'XCCL HO TB'!I:I)</f>
        <v/>
      </c>
      <c r="V83" s="4">
        <f>-SUMIF('XCCL Blank TB'!$T:$T,'CCL HO P&amp;L'!$A83,'XCCL Blank TB'!J:J)-SUMIF('XCCL HO TB'!$T:$T,'CCL HO P&amp;L'!$A83,'XCCL HO TB'!J:J)</f>
        <v/>
      </c>
      <c r="W83" s="4">
        <f>-SUMIF('XCCL Blank TB'!$T:$T,'CCL HO P&amp;L'!$A83,'XCCL Blank TB'!K:K)-SUMIF('XCCL HO TB'!$T:$T,'CCL HO P&amp;L'!$A83,'XCCL HO TB'!K:K)</f>
        <v/>
      </c>
      <c r="X83" s="4">
        <f>-SUMIF('XCCL Blank TB'!$T:$T,'CCL HO P&amp;L'!$A83,'XCCL Blank TB'!L:L)-SUMIF('XCCL HO TB'!$T:$T,'CCL HO P&amp;L'!$A83,'XCCL HO TB'!L:L)</f>
        <v/>
      </c>
      <c r="Y83" s="4">
        <f>-SUMIF('XCCL Blank TB'!$T:$T,'CCL HO P&amp;L'!$A83,'XCCL Blank TB'!M:M)-SUMIF('XCCL HO TB'!$T:$T,'CCL HO P&amp;L'!$A83,'XCCL HO TB'!M:M)</f>
        <v/>
      </c>
      <c r="Z83" s="4">
        <f>-SUMIF('XCCL Blank TB'!$T:$T,'CCL HO P&amp;L'!$A83,'XCCL Blank TB'!N:N)-SUMIF('XCCL HO TB'!$T:$T,'CCL HO P&amp;L'!$A83,'XCCL HO TB'!N:N)</f>
        <v/>
      </c>
    </row>
    <row r="84">
      <c r="A84" s="4" t="inlineStr">
        <is>
          <t>Direct - Childcare Cost</t>
        </is>
      </c>
      <c r="B84" s="4" t="n">
        <v>-228.05</v>
      </c>
      <c r="C84" s="4" t="n">
        <v>0</v>
      </c>
      <c r="D84" s="4" t="n">
        <v>0</v>
      </c>
      <c r="E84" s="4" t="n">
        <v>0</v>
      </c>
      <c r="F84" s="4" t="n">
        <v>0</v>
      </c>
      <c r="G84" s="4" t="n">
        <v>0</v>
      </c>
      <c r="H84" s="4" t="n">
        <v>-20.97</v>
      </c>
      <c r="I84" s="4" t="n">
        <v>0</v>
      </c>
      <c r="J84" s="4" t="n">
        <v>0</v>
      </c>
      <c r="K84" s="4" t="n">
        <v>-47.98</v>
      </c>
      <c r="L84" s="4" t="n">
        <v>0</v>
      </c>
      <c r="O84" s="4">
        <f>-SUMIF('XCCL Blank TB'!$T:$T,'KNL HO P&amp;L'!$A75,'XCCL Blank TB'!C:C)-SUMIF('XCCL HO TB'!$T:$T,'KNL HO P&amp;L'!$A75,'XCCL HO TB'!C:C)</f>
        <v/>
      </c>
      <c r="P84" s="4">
        <f>-SUMIF('XCCL Blank TB'!$T:$T,'KNL HO P&amp;L'!$A75,'XCCL Blank TB'!D:D)-SUMIF('XCCL HO TB'!$T:$T,'KNL HO P&amp;L'!$A75,'XCCL HO TB'!D:D)</f>
        <v/>
      </c>
      <c r="Q84" s="4">
        <f>-SUMIF('XCCL Blank TB'!$T:$T,'KNL HO P&amp;L'!$A75,'XCCL Blank TB'!E:E)-SUMIF('XCCL HO TB'!$T:$T,'KNL HO P&amp;L'!$A75,'XCCL HO TB'!E:E)</f>
        <v/>
      </c>
      <c r="R84" s="4">
        <f>-SUMIF('XCCL Blank TB'!$T:$T,'KNL HO P&amp;L'!$A75,'XCCL Blank TB'!F:F)-SUMIF('XCCL HO TB'!$T:$T,'KNL HO P&amp;L'!$A75,'XCCL HO TB'!F:F)</f>
        <v/>
      </c>
      <c r="S84" s="4">
        <f>-SUMIF('XCCL Blank TB'!$T:$T,'KNL HO P&amp;L'!$A75,'XCCL Blank TB'!G:G)-SUMIF('XCCL HO TB'!$T:$T,'KNL HO P&amp;L'!$A75,'XCCL HO TB'!G:G)</f>
        <v/>
      </c>
      <c r="T84" s="4">
        <f>-SUMIF('XCCL Blank TB'!$T:$T,'KNL HO P&amp;L'!$A75,'XCCL Blank TB'!H:H)-SUMIF('XCCL HO TB'!$T:$T,'KNL HO P&amp;L'!$A75,'XCCL HO TB'!H:H)</f>
        <v/>
      </c>
      <c r="U84" s="4">
        <f>-SUMIF('XCCL Blank TB'!$T:$T,'CCL HO P&amp;L'!$A84,'XCCL Blank TB'!I:I)-SUMIF('XCCL HO TB'!$T:$T,'CCL HO P&amp;L'!$A84,'XCCL HO TB'!I:I)</f>
        <v/>
      </c>
      <c r="V84" s="4">
        <f>-SUMIF('XCCL Blank TB'!$T:$T,'CCL HO P&amp;L'!$A84,'XCCL Blank TB'!J:J)-SUMIF('XCCL HO TB'!$T:$T,'CCL HO P&amp;L'!$A84,'XCCL HO TB'!J:J)</f>
        <v/>
      </c>
      <c r="W84" s="4">
        <f>-SUMIF('XCCL Blank TB'!$T:$T,'CCL HO P&amp;L'!$A84,'XCCL Blank TB'!K:K)-SUMIF('XCCL HO TB'!$T:$T,'CCL HO P&amp;L'!$A84,'XCCL HO TB'!K:K)</f>
        <v/>
      </c>
      <c r="X84" s="4">
        <f>-SUMIF('XCCL Blank TB'!$T:$T,'CCL HO P&amp;L'!$A84,'XCCL Blank TB'!L:L)-SUMIF('XCCL HO TB'!$T:$T,'CCL HO P&amp;L'!$A84,'XCCL HO TB'!L:L)</f>
        <v/>
      </c>
      <c r="Y84" s="4">
        <f>-SUMIF('XCCL Blank TB'!$T:$T,'CCL HO P&amp;L'!$A84,'XCCL Blank TB'!M:M)-SUMIF('XCCL HO TB'!$T:$T,'CCL HO P&amp;L'!$A84,'XCCL HO TB'!M:M)</f>
        <v/>
      </c>
      <c r="Z84" s="4">
        <f>-SUMIF('XCCL Blank TB'!$T:$T,'CCL HO P&amp;L'!$A84,'XCCL Blank TB'!N:N)-SUMIF('XCCL HO TB'!$T:$T,'CCL HO P&amp;L'!$A84,'XCCL HO TB'!N:N)</f>
        <v/>
      </c>
    </row>
    <row r="85">
      <c r="A85" s="4" t="inlineStr">
        <is>
          <t>Direct - Premises &amp; Admin</t>
        </is>
      </c>
      <c r="B85" s="61" t="n">
        <v>-5111.72</v>
      </c>
      <c r="C85" s="61" t="n">
        <v>-841.64</v>
      </c>
      <c r="D85" s="61" t="n">
        <v>-841.3099999999999</v>
      </c>
      <c r="E85" s="61" t="n">
        <v>-5181.32</v>
      </c>
      <c r="F85" s="61" t="n">
        <v>-4154.57</v>
      </c>
      <c r="G85" s="61" t="n">
        <v>-438.26</v>
      </c>
      <c r="H85" s="61" t="n">
        <v>-6166.49</v>
      </c>
      <c r="I85" s="61" t="n">
        <v>-2774.56</v>
      </c>
      <c r="J85" s="61" t="n">
        <v>-1333.94</v>
      </c>
      <c r="K85" s="61" t="n">
        <v>-2486.98</v>
      </c>
      <c r="L85" s="61" t="n">
        <v>-1891.51</v>
      </c>
      <c r="M85" s="61" t="n"/>
      <c r="O85" s="4">
        <f>-SUMIF('XCCL Blank TB'!$T:$T,'KNL HO P&amp;L'!$A76,'XCCL Blank TB'!C:C)-SUMIF('XCCL HO TB'!$T:$T,'KNL HO P&amp;L'!$A76,'XCCL HO TB'!C:C)</f>
        <v/>
      </c>
      <c r="P85" s="4">
        <f>-SUMIF('XCCL Blank TB'!$T:$T,'KNL HO P&amp;L'!$A76,'XCCL Blank TB'!D:D)-SUMIF('XCCL HO TB'!$T:$T,'KNL HO P&amp;L'!$A76,'XCCL HO TB'!D:D)</f>
        <v/>
      </c>
      <c r="Q85" s="4">
        <f>-SUMIF('XCCL Blank TB'!$T:$T,'KNL HO P&amp;L'!$A76,'XCCL Blank TB'!E:E)-SUMIF('XCCL HO TB'!$T:$T,'KNL HO P&amp;L'!$A76,'XCCL HO TB'!E:E)</f>
        <v/>
      </c>
      <c r="R85" s="4">
        <f>-SUMIF('XCCL Blank TB'!$T:$T,'KNL HO P&amp;L'!$A76,'XCCL Blank TB'!F:F)-SUMIF('XCCL HO TB'!$T:$T,'KNL HO P&amp;L'!$A76,'XCCL HO TB'!F:F)</f>
        <v/>
      </c>
      <c r="S85" s="4">
        <f>-SUMIF('XCCL Blank TB'!$T:$T,'KNL HO P&amp;L'!$A76,'XCCL Blank TB'!G:G)-SUMIF('XCCL HO TB'!$T:$T,'KNL HO P&amp;L'!$A76,'XCCL HO TB'!G:G)</f>
        <v/>
      </c>
      <c r="T85" s="4">
        <f>-SUMIF('XCCL Blank TB'!$T:$T,'KNL HO P&amp;L'!$A76,'XCCL Blank TB'!H:H)-SUMIF('XCCL HO TB'!$T:$T,'KNL HO P&amp;L'!$A76,'XCCL HO TB'!H:H)</f>
        <v/>
      </c>
      <c r="U85" s="4">
        <f>-SUMIF('XCCL Blank TB'!$T:$T,'CCL HO P&amp;L'!$A85,'XCCL Blank TB'!I:I)-SUMIF('XCCL HO TB'!$T:$T,'CCL HO P&amp;L'!$A85,'XCCL HO TB'!I:I)</f>
        <v/>
      </c>
      <c r="V85" s="4">
        <f>-SUMIF('XCCL Blank TB'!$T:$T,'CCL HO P&amp;L'!$A85,'XCCL Blank TB'!J:J)-SUMIF('XCCL HO TB'!$T:$T,'CCL HO P&amp;L'!$A85,'XCCL HO TB'!J:J)</f>
        <v/>
      </c>
      <c r="W85" s="4">
        <f>-SUMIF('XCCL Blank TB'!$T:$T,'CCL HO P&amp;L'!$A85,'XCCL Blank TB'!K:K)-SUMIF('XCCL HO TB'!$T:$T,'CCL HO P&amp;L'!$A85,'XCCL HO TB'!K:K)</f>
        <v/>
      </c>
      <c r="X85" s="4">
        <f>-SUMIF('XCCL Blank TB'!$T:$T,'CCL HO P&amp;L'!$A85,'XCCL Blank TB'!L:L)-SUMIF('XCCL HO TB'!$T:$T,'CCL HO P&amp;L'!$A85,'XCCL HO TB'!L:L)</f>
        <v/>
      </c>
      <c r="Y85" s="4">
        <f>-SUMIF('XCCL Blank TB'!$T:$T,'CCL HO P&amp;L'!$A85,'XCCL Blank TB'!M:M)-SUMIF('XCCL HO TB'!$T:$T,'CCL HO P&amp;L'!$A85,'XCCL HO TB'!M:M)</f>
        <v/>
      </c>
      <c r="Z85" s="4">
        <f>-SUMIF('XCCL Blank TB'!$T:$T,'CCL HO P&amp;L'!$A85,'XCCL Blank TB'!N:N)-SUMIF('XCCL HO TB'!$T:$T,'CCL HO P&amp;L'!$A85,'XCCL HO TB'!N:N)</f>
        <v/>
      </c>
    </row>
    <row r="86">
      <c r="A86" s="4" t="inlineStr">
        <is>
          <t>In-Direct - Staff Cost</t>
        </is>
      </c>
      <c r="B86" s="4" t="n">
        <v>0</v>
      </c>
      <c r="C86" s="4" t="n">
        <v>0</v>
      </c>
      <c r="D86" s="4" t="n">
        <v>0</v>
      </c>
      <c r="E86" s="4" t="n">
        <v>0</v>
      </c>
      <c r="F86" s="4" t="n">
        <v>0</v>
      </c>
      <c r="G86" s="4" t="n">
        <v>0</v>
      </c>
      <c r="H86" s="4" t="n">
        <v>0</v>
      </c>
      <c r="I86" s="4" t="n">
        <v>0</v>
      </c>
      <c r="J86" s="4" t="n">
        <v>0</v>
      </c>
      <c r="K86" s="4" t="n">
        <v>0</v>
      </c>
      <c r="L86" s="4" t="n">
        <v>0</v>
      </c>
      <c r="O86" s="4">
        <f>-SUMIF('XCCL Blank TB'!$T:$T,'KNL HO P&amp;L'!$A77,'XCCL Blank TB'!C:C)-SUMIF('XCCL HO TB'!$T:$T,'KNL HO P&amp;L'!$A77,'XCCL HO TB'!C:C)</f>
        <v/>
      </c>
      <c r="P86" s="4">
        <f>-SUMIF('XCCL Blank TB'!$T:$T,'KNL HO P&amp;L'!$A77,'XCCL Blank TB'!D:D)-SUMIF('XCCL HO TB'!$T:$T,'KNL HO P&amp;L'!$A77,'XCCL HO TB'!D:D)</f>
        <v/>
      </c>
      <c r="Q86" s="4">
        <f>-SUMIF('XCCL Blank TB'!$T:$T,'KNL HO P&amp;L'!$A77,'XCCL Blank TB'!E:E)-SUMIF('XCCL HO TB'!$T:$T,'KNL HO P&amp;L'!$A77,'XCCL HO TB'!E:E)</f>
        <v/>
      </c>
      <c r="R86" s="4">
        <f>-SUMIF('XCCL Blank TB'!$T:$T,'KNL HO P&amp;L'!$A77,'XCCL Blank TB'!F:F)-SUMIF('XCCL HO TB'!$T:$T,'KNL HO P&amp;L'!$A77,'XCCL HO TB'!F:F)</f>
        <v/>
      </c>
      <c r="S86" s="4">
        <f>-SUMIF('XCCL Blank TB'!$T:$T,'KNL HO P&amp;L'!$A77,'XCCL Blank TB'!G:G)-SUMIF('XCCL HO TB'!$T:$T,'KNL HO P&amp;L'!$A77,'XCCL HO TB'!G:G)</f>
        <v/>
      </c>
      <c r="T86" s="4">
        <f>-SUMIF('XCCL Blank TB'!$T:$T,'KNL HO P&amp;L'!$A77,'XCCL Blank TB'!H:H)-SUMIF('XCCL HO TB'!$T:$T,'KNL HO P&amp;L'!$A77,'XCCL HO TB'!H:H)</f>
        <v/>
      </c>
      <c r="U86" s="4">
        <f>-SUMIF('XCCL Blank TB'!$T:$T,'CCL HO P&amp;L'!$A86,'XCCL Blank TB'!I:I)-SUMIF('XCCL HO TB'!$T:$T,'CCL HO P&amp;L'!$A86,'XCCL HO TB'!I:I)</f>
        <v/>
      </c>
      <c r="V86" s="4">
        <f>-SUMIF('XCCL Blank TB'!$T:$T,'CCL HO P&amp;L'!$A86,'XCCL Blank TB'!J:J)-SUMIF('XCCL HO TB'!$T:$T,'CCL HO P&amp;L'!$A86,'XCCL HO TB'!J:J)</f>
        <v/>
      </c>
      <c r="W86" s="4">
        <f>-SUMIF('XCCL Blank TB'!$T:$T,'CCL HO P&amp;L'!$A86,'XCCL Blank TB'!K:K)-SUMIF('XCCL HO TB'!$T:$T,'CCL HO P&amp;L'!$A86,'XCCL HO TB'!K:K)</f>
        <v/>
      </c>
      <c r="X86" s="4">
        <f>-SUMIF('XCCL Blank TB'!$T:$T,'CCL HO P&amp;L'!$A86,'XCCL Blank TB'!L:L)-SUMIF('XCCL HO TB'!$T:$T,'CCL HO P&amp;L'!$A86,'XCCL HO TB'!L:L)</f>
        <v/>
      </c>
      <c r="Y86" s="4">
        <f>-SUMIF('XCCL Blank TB'!$T:$T,'CCL HO P&amp;L'!$A86,'XCCL Blank TB'!M:M)-SUMIF('XCCL HO TB'!$T:$T,'CCL HO P&amp;L'!$A86,'XCCL HO TB'!M:M)</f>
        <v/>
      </c>
      <c r="Z86" s="4">
        <f>-SUMIF('XCCL Blank TB'!$T:$T,'CCL HO P&amp;L'!$A86,'XCCL Blank TB'!N:N)-SUMIF('XCCL HO TB'!$T:$T,'CCL HO P&amp;L'!$A86,'XCCL HO TB'!N:N)</f>
        <v/>
      </c>
    </row>
    <row r="87">
      <c r="A87" s="4" t="inlineStr">
        <is>
          <t>In-Direct - Overheads</t>
        </is>
      </c>
      <c r="B87" s="4" t="n">
        <v>-7653.83</v>
      </c>
      <c r="C87" s="4" t="n">
        <v>-1492.4</v>
      </c>
      <c r="D87" s="4" t="n">
        <v>-11304.95</v>
      </c>
      <c r="E87" s="4" t="n">
        <v>-4451.17</v>
      </c>
      <c r="F87" s="4" t="n">
        <v>-185.61</v>
      </c>
      <c r="G87" s="4" t="n">
        <v>-1092.02</v>
      </c>
      <c r="H87" s="4" t="n">
        <v>-247.7</v>
      </c>
      <c r="I87" s="4" t="n">
        <v>-124.9</v>
      </c>
      <c r="J87" s="4" t="n">
        <v>-117.15</v>
      </c>
      <c r="K87" s="4" t="n">
        <v>-167.4</v>
      </c>
      <c r="L87" s="4" t="n">
        <v>-235.74</v>
      </c>
      <c r="O87" s="4">
        <f>-SUMIF('XCCL Blank TB'!$T:$T,'KNL HO P&amp;L'!$A78,'XCCL Blank TB'!C:C)-SUMIF('XCCL HO TB'!$T:$T,'KNL HO P&amp;L'!$A78,'XCCL HO TB'!C:C)</f>
        <v/>
      </c>
      <c r="P87" s="4">
        <f>-SUMIF('XCCL Blank TB'!$T:$T,'KNL HO P&amp;L'!$A78,'XCCL Blank TB'!D:D)-SUMIF('XCCL HO TB'!$T:$T,'KNL HO P&amp;L'!$A78,'XCCL HO TB'!D:D)</f>
        <v/>
      </c>
      <c r="Q87" s="4">
        <f>-SUMIF('XCCL Blank TB'!$T:$T,'KNL HO P&amp;L'!$A78,'XCCL Blank TB'!E:E)-SUMIF('XCCL HO TB'!$T:$T,'KNL HO P&amp;L'!$A78,'XCCL HO TB'!E:E)</f>
        <v/>
      </c>
      <c r="R87" s="4">
        <f>-SUMIF('XCCL Blank TB'!$T:$T,'KNL HO P&amp;L'!$A78,'XCCL Blank TB'!F:F)-SUMIF('XCCL HO TB'!$T:$T,'KNL HO P&amp;L'!$A78,'XCCL HO TB'!F:F)</f>
        <v/>
      </c>
      <c r="S87" s="4">
        <f>-SUMIF('XCCL Blank TB'!$T:$T,'KNL HO P&amp;L'!$A78,'XCCL Blank TB'!G:G)-SUMIF('XCCL HO TB'!$T:$T,'KNL HO P&amp;L'!$A78,'XCCL HO TB'!G:G)</f>
        <v/>
      </c>
      <c r="T87" s="4">
        <f>-SUMIF('XCCL Blank TB'!$T:$T,'KNL HO P&amp;L'!$A78,'XCCL Blank TB'!H:H)-SUMIF('XCCL HO TB'!$T:$T,'KNL HO P&amp;L'!$A78,'XCCL HO TB'!H:H)</f>
        <v/>
      </c>
      <c r="U87" s="4">
        <f>-SUMIF('XCCL Blank TB'!$T:$T,'CCL HO P&amp;L'!$A87,'XCCL Blank TB'!I:I)-SUMIF('XCCL HO TB'!$T:$T,'CCL HO P&amp;L'!$A87,'XCCL HO TB'!I:I)</f>
        <v/>
      </c>
      <c r="V87" s="4">
        <f>-SUMIF('XCCL Blank TB'!$T:$T,'CCL HO P&amp;L'!$A87,'XCCL Blank TB'!J:J)-SUMIF('XCCL HO TB'!$T:$T,'CCL HO P&amp;L'!$A87,'XCCL HO TB'!J:J)</f>
        <v/>
      </c>
      <c r="W87" s="4">
        <f>-SUMIF('XCCL Blank TB'!$T:$T,'CCL HO P&amp;L'!$A87,'XCCL Blank TB'!K:K)-SUMIF('XCCL HO TB'!$T:$T,'CCL HO P&amp;L'!$A87,'XCCL HO TB'!K:K)</f>
        <v/>
      </c>
      <c r="X87" s="4">
        <f>-SUMIF('XCCL Blank TB'!$T:$T,'CCL HO P&amp;L'!$A87,'XCCL Blank TB'!L:L)-SUMIF('XCCL HO TB'!$T:$T,'CCL HO P&amp;L'!$A87,'XCCL HO TB'!L:L)</f>
        <v/>
      </c>
      <c r="Y87" s="4">
        <f>-SUMIF('XCCL Blank TB'!$T:$T,'CCL HO P&amp;L'!$A87,'XCCL Blank TB'!M:M)-SUMIF('XCCL HO TB'!$T:$T,'CCL HO P&amp;L'!$A87,'XCCL HO TB'!M:M)</f>
        <v/>
      </c>
      <c r="Z87" s="4">
        <f>-SUMIF('XCCL Blank TB'!$T:$T,'CCL HO P&amp;L'!$A87,'XCCL Blank TB'!N:N)-SUMIF('XCCL HO TB'!$T:$T,'CCL HO P&amp;L'!$A87,'XCCL HO TB'!N:N)</f>
        <v/>
      </c>
    </row>
    <row r="88" ht="15.75" customHeight="1" s="393" thickBot="1">
      <c r="B88" s="67" t="n">
        <v>-12993.6</v>
      </c>
      <c r="C88" s="67" t="n">
        <v>-2334.04</v>
      </c>
      <c r="D88" s="67" t="n">
        <v>-12146.26</v>
      </c>
      <c r="E88" s="67" t="n">
        <v>-9632.49</v>
      </c>
      <c r="F88" s="67" t="n">
        <v>-6257.78</v>
      </c>
      <c r="G88" s="67" t="n">
        <v>-2162.86</v>
      </c>
      <c r="H88" s="67" t="n">
        <v>-6435.16</v>
      </c>
      <c r="I88" s="67" t="n">
        <v>-2899.46</v>
      </c>
      <c r="J88" s="67" t="n">
        <v>-1451.09</v>
      </c>
      <c r="K88" s="67" t="n">
        <v>-2702.36</v>
      </c>
      <c r="L88" s="67" t="n">
        <v>-2127.25</v>
      </c>
      <c r="M88" s="67" t="n"/>
      <c r="N88" s="10" t="n"/>
      <c r="O88" s="10">
        <f>SUM(O82:O87)</f>
        <v/>
      </c>
      <c r="P88" s="10">
        <f>SUM(P82:P87)</f>
        <v/>
      </c>
      <c r="Q88" s="10">
        <f>SUM(Q82:Q87)</f>
        <v/>
      </c>
      <c r="R88" s="10">
        <f>SUM(R82:R87)</f>
        <v/>
      </c>
      <c r="S88" s="10">
        <f>SUM(S82:S87)</f>
        <v/>
      </c>
      <c r="T88" s="10">
        <f>SUM(T82:T87)</f>
        <v/>
      </c>
      <c r="U88" s="10">
        <f>SUM(U82:U87)</f>
        <v/>
      </c>
      <c r="V88" s="10">
        <f>SUM(V82:V87)</f>
        <v/>
      </c>
      <c r="W88" s="10">
        <f>SUM(W82:W87)</f>
        <v/>
      </c>
      <c r="X88" s="10">
        <f>SUM(X82:X87)</f>
        <v/>
      </c>
      <c r="Y88" s="10">
        <f>SUM(Y82:Y87)</f>
        <v/>
      </c>
      <c r="Z88" s="10">
        <f>SUM(Z82:Z87)</f>
        <v/>
      </c>
      <c r="AA88" s="10">
        <f>SUM(AA82:AA87)</f>
        <v/>
      </c>
      <c r="AC88" s="10" t="n"/>
      <c r="AD88" s="10" t="n"/>
      <c r="AE88" s="10" t="n"/>
      <c r="AF88" s="10" t="n"/>
      <c r="AG88" s="10" t="n"/>
      <c r="AH88" s="10" t="n"/>
      <c r="AJ88" s="10" t="n"/>
      <c r="AK88" s="10" t="n"/>
      <c r="AL88" s="10" t="n"/>
      <c r="AM88" s="10" t="n"/>
      <c r="AN88" s="10" t="n"/>
      <c r="AO88" s="10" t="n"/>
      <c r="AP88" s="10" t="n"/>
    </row>
    <row r="89" ht="15.75" customHeight="1" s="393" thickTop="1">
      <c r="B89" s="61" t="n">
        <v>0</v>
      </c>
      <c r="C89" s="61" t="n">
        <v>0</v>
      </c>
      <c r="D89" s="61" t="n">
        <v>0</v>
      </c>
      <c r="E89" s="61" t="n">
        <v>0</v>
      </c>
      <c r="F89" s="61" t="n">
        <v>0</v>
      </c>
      <c r="G89" s="61" t="n">
        <v>0</v>
      </c>
      <c r="H89" s="61" t="n">
        <v>0</v>
      </c>
      <c r="I89" s="61" t="n">
        <v>0</v>
      </c>
      <c r="J89" s="61" t="n">
        <v>0</v>
      </c>
      <c r="K89" s="61" t="n">
        <v>0</v>
      </c>
      <c r="L89" s="61" t="n">
        <v>0</v>
      </c>
      <c r="M89" s="61" t="n">
        <v>-6332.82</v>
      </c>
      <c r="O89" s="4">
        <f>+O70-O88</f>
        <v/>
      </c>
      <c r="P89" s="4">
        <f>+P70-P88</f>
        <v/>
      </c>
      <c r="Q89" s="4">
        <f>+Q70-Q88</f>
        <v/>
      </c>
      <c r="R89" s="4">
        <f>+R70-R88</f>
        <v/>
      </c>
      <c r="S89" s="4">
        <f>+S70-S88</f>
        <v/>
      </c>
      <c r="T89" s="4">
        <f>+T70-T88</f>
        <v/>
      </c>
      <c r="U89" s="4">
        <f>+U70-U88</f>
        <v/>
      </c>
      <c r="V89" s="4">
        <f>+V70-V88</f>
        <v/>
      </c>
      <c r="W89" s="4">
        <f>+W70-W88</f>
        <v/>
      </c>
      <c r="X89" s="4">
        <f>+X70-X88</f>
        <v/>
      </c>
      <c r="Y89" s="4">
        <f>+Y70-Y88</f>
        <v/>
      </c>
      <c r="Z89" s="4">
        <f>+Z70-Z88</f>
        <v/>
      </c>
    </row>
    <row r="90">
      <c r="B90" s="61" t="n"/>
      <c r="C90" s="61" t="n"/>
      <c r="D90" s="61" t="n"/>
      <c r="E90" s="61" t="n"/>
      <c r="F90" s="61" t="n"/>
      <c r="G90" s="61" t="n"/>
      <c r="H90" s="61" t="n"/>
      <c r="I90" s="61" t="n"/>
      <c r="J90" s="61" t="n"/>
      <c r="K90" s="61" t="n"/>
      <c r="L90" s="61" t="n"/>
      <c r="M90" s="61" t="n"/>
    </row>
    <row r="91">
      <c r="B91" s="61" t="n">
        <v>0</v>
      </c>
      <c r="C91" s="61" t="n">
        <v>0</v>
      </c>
      <c r="D91" s="61" t="n">
        <v>0</v>
      </c>
      <c r="E91" s="61" t="n">
        <v>0</v>
      </c>
      <c r="F91" s="61" t="n">
        <v>0</v>
      </c>
      <c r="G91" s="61" t="n">
        <v>0</v>
      </c>
      <c r="H91" s="61" t="n">
        <v>0</v>
      </c>
      <c r="I91" s="61" t="n">
        <v>0</v>
      </c>
      <c r="J91" s="61" t="n">
        <v>0</v>
      </c>
      <c r="K91" s="61" t="n">
        <v>0</v>
      </c>
      <c r="L91" s="61" t="n">
        <v>0</v>
      </c>
      <c r="M91" s="61" t="n">
        <v>6332.82</v>
      </c>
      <c r="O91" s="4">
        <f>O88+O92</f>
        <v/>
      </c>
      <c r="P91" s="4">
        <f>P88+P92</f>
        <v/>
      </c>
      <c r="Q91" s="4">
        <f>Q88+Q92</f>
        <v/>
      </c>
      <c r="R91" s="4">
        <f>R88+R92</f>
        <v/>
      </c>
      <c r="S91" s="4">
        <f>S88+S92</f>
        <v/>
      </c>
      <c r="T91" s="4">
        <f>T88+T92</f>
        <v/>
      </c>
      <c r="U91" s="4">
        <f>U88+U92</f>
        <v/>
      </c>
      <c r="V91" s="4">
        <f>V88+V92</f>
        <v/>
      </c>
      <c r="W91" s="4">
        <f>W88+W92</f>
        <v/>
      </c>
      <c r="X91" s="4">
        <f>X88+X92</f>
        <v/>
      </c>
      <c r="Y91" s="4">
        <f>Y88+Y92</f>
        <v/>
      </c>
      <c r="Z91" s="4">
        <f>Z88+Z92</f>
        <v/>
      </c>
    </row>
    <row r="92">
      <c r="B92" s="61" t="n">
        <v>12993.6</v>
      </c>
      <c r="C92" s="61" t="n">
        <v>2334.04</v>
      </c>
      <c r="D92" s="61" t="n">
        <v>12146.26</v>
      </c>
      <c r="E92" s="61" t="n">
        <v>9632.49</v>
      </c>
      <c r="F92" s="61" t="n">
        <v>6257.780000000001</v>
      </c>
      <c r="G92" s="61" t="n">
        <v>2162.86</v>
      </c>
      <c r="H92" s="61" t="n">
        <v>6435.16</v>
      </c>
      <c r="I92" s="61" t="n">
        <v>2899.46</v>
      </c>
      <c r="J92" s="61" t="n">
        <v>1451.09</v>
      </c>
      <c r="K92" s="61" t="n">
        <v>2702.36</v>
      </c>
      <c r="L92" s="61" t="n">
        <v>2127.25</v>
      </c>
      <c r="M92" s="61" t="n">
        <v>6332.82</v>
      </c>
      <c r="O92" s="4">
        <f>SUM('XCCL Blank TB'!C2:C37)+SUM('XCCL HO TB'!C2:C44)</f>
        <v/>
      </c>
      <c r="P92" s="4">
        <f>SUM('XCCL Blank TB'!D2:D37)+SUM('XCCL HO TB'!D2:D44)</f>
        <v/>
      </c>
      <c r="Q92" s="4">
        <f>SUM('XCCL Blank TB'!E2:E37)+SUM('XCCL HO TB'!E2:E44)</f>
        <v/>
      </c>
      <c r="R92" s="4">
        <f>SUM('XCCL Blank TB'!F2:F37)+SUM('XCCL HO TB'!F2:F44)</f>
        <v/>
      </c>
      <c r="S92" s="4">
        <f>SUM('XCCL Blank TB'!G2:G37)+SUM('XCCL HO TB'!G2:G44)</f>
        <v/>
      </c>
      <c r="T92" s="4">
        <f>SUM('XCCL Blank TB'!H2:H37)+SUM('XCCL HO TB'!H2:H44)</f>
        <v/>
      </c>
      <c r="U92" s="4">
        <f>SUM('XCCL Blank TB'!I2:I37)+SUM('XCCL HO TB'!I2:I44)</f>
        <v/>
      </c>
      <c r="V92" s="4">
        <f>SUM('XCCL Blank TB'!J2:J37)+SUM('XCCL HO TB'!J2:J44)</f>
        <v/>
      </c>
      <c r="W92" s="4">
        <f>SUM('XCCL Blank TB'!K2:K37)+SUM('XCCL HO TB'!K2:K44)</f>
        <v/>
      </c>
      <c r="X92" s="4">
        <f>SUM('XCCL Blank TB'!L2:L37)+SUM('XCCL HO TB'!L2:L44)</f>
        <v/>
      </c>
      <c r="Y92" s="4">
        <f>SUM('XCCL Blank TB'!M2:M37)+SUM('XCCL HO TB'!M2:M44)</f>
        <v/>
      </c>
      <c r="Z92" s="4">
        <f>SUM('XCCL Blank TB'!N2:N37)+SUM('XCCL HO TB'!N2:N44)</f>
        <v/>
      </c>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5.xml><?xml version="1.0" encoding="utf-8"?>
<worksheet xmlns="http://schemas.openxmlformats.org/spreadsheetml/2006/main">
  <sheetPr>
    <tabColor rgb="FF7030A0"/>
    <outlinePr summaryBelow="1" summaryRight="1"/>
    <pageSetUpPr/>
  </sheetPr>
  <dimension ref="A1:AP104"/>
  <sheetViews>
    <sheetView topLeftCell="E1"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11.7109375" customWidth="1" style="82" min="35" max="35"/>
    <col width="9.85546875" bestFit="1" customWidth="1" style="4" min="36" max="36"/>
    <col width="9.42578125" bestFit="1" customWidth="1" style="4" min="37" max="39"/>
    <col width="5.7109375" customWidth="1" style="4" min="40" max="40"/>
    <col width="9.85546875" bestFit="1" customWidth="1" style="4" min="41" max="42"/>
    <col width="9.140625" customWidth="1" style="4" min="43" max="43"/>
    <col width="9.140625" customWidth="1" style="4" min="44" max="16384"/>
  </cols>
  <sheetData>
    <row r="1" ht="18.75" customHeight="1" s="393">
      <c r="A1" s="30" t="inlineStr">
        <is>
          <t>YBHN Group</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77841.63</v>
      </c>
      <c r="C8" s="64" t="n">
        <v>66526.10000000001</v>
      </c>
      <c r="D8" s="64" t="n">
        <v>69958.23</v>
      </c>
      <c r="E8" s="64" t="n">
        <v>80658.53999999999</v>
      </c>
      <c r="F8" s="64" t="n">
        <v>73269.45</v>
      </c>
      <c r="G8" s="64" t="n">
        <v>64964.12</v>
      </c>
      <c r="H8" s="64" t="n">
        <v>76266.69</v>
      </c>
      <c r="I8" s="64" t="n">
        <v>62869.39999999999</v>
      </c>
      <c r="J8" s="64" t="n">
        <v>48012.53999999999</v>
      </c>
      <c r="K8" s="64" t="n">
        <v>51561.83</v>
      </c>
      <c r="L8" s="64" t="n">
        <v>40955.97</v>
      </c>
      <c r="M8" s="64" t="n">
        <v>49145.36</v>
      </c>
      <c r="N8" s="22">
        <f>SUM(B8:M8)</f>
        <v/>
      </c>
      <c r="O8" s="11">
        <f>-SUMIF('YBHN TB'!$R:$R,'YBHN GROUP P&amp;L'!$A8,'YBHN TB'!C:C)</f>
        <v/>
      </c>
      <c r="P8" s="11">
        <f>-SUMIF('YBHN TB'!$R:$R,'YBHN GROUP P&amp;L'!$A8,'YBHN TB'!D:D)</f>
        <v/>
      </c>
      <c r="Q8" s="11">
        <f>-SUMIF('YBHN TB'!$R:$R,'YBHN GROUP P&amp;L'!$A8,'YBHN TB'!E:E)</f>
        <v/>
      </c>
      <c r="R8" s="11">
        <f>-SUMIF('YBHN TB'!$R:$R,'YBHN GROUP P&amp;L'!$A8,'YBHN TB'!F:F)</f>
        <v/>
      </c>
      <c r="S8" s="11">
        <f>-SUMIF('YBHN TB'!$R:$R,'YBHN GROUP P&amp;L'!$A8,'YBHN TB'!G:G)</f>
        <v/>
      </c>
      <c r="T8" s="11">
        <f>-SUMIF('YBHN TB'!$R:$R,'YBHN GROUP P&amp;L'!$A8,'YBHN TB'!H:H)</f>
        <v/>
      </c>
      <c r="U8" s="11">
        <f>-SUMIF('YBHN TB'!$R:$R,'YBHN GROUP P&amp;L'!$A8,'YBHN TB'!I:I)</f>
        <v/>
      </c>
      <c r="V8" s="51">
        <f>'YBHN HO P&amp;L'!V8+'LE P&amp;L'!V8+'HS P&amp;L'!V8+'WH P&amp;L'!V8</f>
        <v/>
      </c>
      <c r="W8" s="51">
        <f>'YBHN HO P&amp;L'!W8+'LE P&amp;L'!W8+'HS P&amp;L'!W8+'WH P&amp;L'!W8</f>
        <v/>
      </c>
      <c r="X8" s="51">
        <f>'YBHN HO P&amp;L'!X8+'LE P&amp;L'!X8+'HS P&amp;L'!X8+'WH P&amp;L'!X8</f>
        <v/>
      </c>
      <c r="Y8" s="51">
        <f>'YBHN HO P&amp;L'!Y8+'LE P&amp;L'!Y8+'HS P&amp;L'!Y8+'WH P&amp;L'!Y8</f>
        <v/>
      </c>
      <c r="Z8" s="51">
        <f>'YBHN HO P&amp;L'!Z8+'LE P&amp;L'!Z8+'HS P&amp;L'!Z8+'WH P&amp;L'!Z8</f>
        <v/>
      </c>
      <c r="AA8" s="22">
        <f>SUM(O8:U8)</f>
        <v/>
      </c>
      <c r="AB8" s="22">
        <f>SUM(O8:Z8)</f>
        <v/>
      </c>
      <c r="AC8" s="51">
        <f>'YBHN HO P&amp;L'!AC8+'LE P&amp;L'!AC8+'HS P&amp;L'!AC8+'WH P&amp;L'!AC8</f>
        <v/>
      </c>
      <c r="AD8" s="51">
        <f>'YBHN HO P&amp;L'!AD8+'LE P&amp;L'!AD8+'HS P&amp;L'!AD8+'WH P&amp;L'!AD8</f>
        <v/>
      </c>
      <c r="AE8" s="51">
        <f>'YBHN HO P&amp;L'!AE8+'LE P&amp;L'!AE8+'HS P&amp;L'!AE8+'WH P&amp;L'!AE8</f>
        <v/>
      </c>
      <c r="AF8" s="51">
        <f>'YBHN HO P&amp;L'!AF8+'LE P&amp;L'!AF8+'HS P&amp;L'!AF8+'WH P&amp;L'!AF8</f>
        <v/>
      </c>
      <c r="AG8" s="51">
        <f>'YBHN HO P&amp;L'!AG8+'LE P&amp;L'!AG8+'HS P&amp;L'!AG8+'WH P&amp;L'!AG8</f>
        <v/>
      </c>
      <c r="AH8" s="51">
        <f>'YBHN HO P&amp;L'!AH8+'LE P&amp;L'!AH8+'HS P&amp;L'!AH8+'WH P&amp;L'!AH8</f>
        <v/>
      </c>
      <c r="AJ8" s="22">
        <f>SUM(E8:Q8)-$N8</f>
        <v/>
      </c>
      <c r="AK8" s="22">
        <f>SUM(H8:T8)-$N8</f>
        <v/>
      </c>
      <c r="AL8" s="22">
        <f>SUM(K8:W8)-$N8</f>
        <v/>
      </c>
      <c r="AM8" s="53">
        <f>SUM(N8:Z8)-$N8</f>
        <v/>
      </c>
      <c r="AN8" s="56" t="n"/>
      <c r="AO8" s="22">
        <f>SUM(AC8:AE8)+SUM(R8:Z8)</f>
        <v/>
      </c>
      <c r="AP8" s="22">
        <f>SUM(AC8:AH8)+SUM(U8:Z8)</f>
        <v/>
      </c>
    </row>
    <row r="9">
      <c r="A9" s="14" t="inlineStr">
        <is>
          <t>EEEF Embeded</t>
        </is>
      </c>
      <c r="B9" s="64" t="n">
        <v>24675.3</v>
      </c>
      <c r="C9" s="64" t="n">
        <v>24675.3</v>
      </c>
      <c r="D9" s="64" t="n">
        <v>32687.2</v>
      </c>
      <c r="E9" s="64" t="n">
        <v>18618.73999999999</v>
      </c>
      <c r="F9" s="64" t="n">
        <v>18618.73999999999</v>
      </c>
      <c r="G9" s="64" t="n">
        <v>18618.74</v>
      </c>
      <c r="H9" s="64" t="n">
        <v>41524.17</v>
      </c>
      <c r="I9" s="64" t="n">
        <v>0</v>
      </c>
      <c r="J9" s="64" t="n">
        <v>18221.63</v>
      </c>
      <c r="K9" s="64" t="n">
        <v>18221.63</v>
      </c>
      <c r="L9" s="64" t="n">
        <v>38768.95</v>
      </c>
      <c r="M9" s="64" t="n">
        <v>39267.79</v>
      </c>
      <c r="N9" s="22">
        <f>SUM(B9:M9)</f>
        <v/>
      </c>
      <c r="O9" s="11">
        <f>-SUMIF('YBHN TB'!$R:$R,'YBHN GROUP P&amp;L'!$A9,'YBHN TB'!C:C)</f>
        <v/>
      </c>
      <c r="P9" s="11">
        <f>-SUMIF('YBHN TB'!$R:$R,'YBHN GROUP P&amp;L'!$A9,'YBHN TB'!D:D)</f>
        <v/>
      </c>
      <c r="Q9" s="11">
        <f>-SUMIF('YBHN TB'!$R:$R,'YBHN GROUP P&amp;L'!$A9,'YBHN TB'!E:E)</f>
        <v/>
      </c>
      <c r="R9" s="11">
        <f>-SUMIF('YBHN TB'!$R:$R,'YBHN GROUP P&amp;L'!$A9,'YBHN TB'!F:F)</f>
        <v/>
      </c>
      <c r="S9" s="11">
        <f>-SUMIF('YBHN TB'!$R:$R,'YBHN GROUP P&amp;L'!$A9,'YBHN TB'!G:G)</f>
        <v/>
      </c>
      <c r="T9" s="11">
        <f>-SUMIF('YBHN TB'!$R:$R,'YBHN GROUP P&amp;L'!$A9,'YBHN TB'!H:H)</f>
        <v/>
      </c>
      <c r="U9" s="11">
        <f>-SUMIF('YBHN TB'!$R:$R,'YBHN GROUP P&amp;L'!$A9,'YBHN TB'!I:I)</f>
        <v/>
      </c>
      <c r="V9" s="51">
        <f>'YBHN HO P&amp;L'!V9+'LE P&amp;L'!V9+'HS P&amp;L'!V9+'WH P&amp;L'!V9</f>
        <v/>
      </c>
      <c r="W9" s="51">
        <f>'YBHN HO P&amp;L'!W9+'LE P&amp;L'!W9+'HS P&amp;L'!W9+'WH P&amp;L'!W9</f>
        <v/>
      </c>
      <c r="X9" s="51">
        <f>'YBHN HO P&amp;L'!X9+'LE P&amp;L'!X9+'HS P&amp;L'!X9+'WH P&amp;L'!X9</f>
        <v/>
      </c>
      <c r="Y9" s="51">
        <f>'YBHN HO P&amp;L'!Y9+'LE P&amp;L'!Y9+'HS P&amp;L'!Y9+'WH P&amp;L'!Y9</f>
        <v/>
      </c>
      <c r="Z9" s="51">
        <f>'YBHN HO P&amp;L'!Z9+'LE P&amp;L'!Z9+'HS P&amp;L'!Z9+'WH P&amp;L'!Z9</f>
        <v/>
      </c>
      <c r="AA9" s="22">
        <f>SUM(O9:U9)</f>
        <v/>
      </c>
      <c r="AB9" s="22">
        <f>SUM(O9:Z9)</f>
        <v/>
      </c>
      <c r="AC9" s="51">
        <f>'YBHN HO P&amp;L'!AC9+'LE P&amp;L'!AC9+'HS P&amp;L'!AC9+'WH P&amp;L'!AC9</f>
        <v/>
      </c>
      <c r="AD9" s="51">
        <f>'YBHN HO P&amp;L'!AD9+'LE P&amp;L'!AD9+'HS P&amp;L'!AD9+'WH P&amp;L'!AD9</f>
        <v/>
      </c>
      <c r="AE9" s="51">
        <f>'YBHN HO P&amp;L'!AE9+'LE P&amp;L'!AE9+'HS P&amp;L'!AE9+'WH P&amp;L'!AE9</f>
        <v/>
      </c>
      <c r="AF9" s="51">
        <f>'YBHN HO P&amp;L'!AF9+'LE P&amp;L'!AF9+'HS P&amp;L'!AF9+'WH P&amp;L'!AF9</f>
        <v/>
      </c>
      <c r="AG9" s="51">
        <f>'YBHN HO P&amp;L'!AG9+'LE P&amp;L'!AG9+'HS P&amp;L'!AG9+'WH P&amp;L'!AG9</f>
        <v/>
      </c>
      <c r="AH9" s="51">
        <f>'YBHN HO P&amp;L'!AH9+'LE P&amp;L'!AH9+'HS P&amp;L'!AH9+'WH P&amp;L'!AH9</f>
        <v/>
      </c>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5162.469999999999</v>
      </c>
      <c r="J10" s="64" t="n">
        <v>0</v>
      </c>
      <c r="K10" s="64" t="n">
        <v>0</v>
      </c>
      <c r="L10" s="64" t="n">
        <v>0</v>
      </c>
      <c r="M10" s="64" t="n">
        <v>0</v>
      </c>
      <c r="N10" s="22">
        <f>SUM(B10:M10)</f>
        <v/>
      </c>
      <c r="O10" s="11">
        <f>-SUMIF('YBHN TB'!$R:$R,'YBHN GROUP P&amp;L'!$A10,'YBHN TB'!C:C)</f>
        <v/>
      </c>
      <c r="P10" s="11">
        <f>-SUMIF('YBHN TB'!$R:$R,'YBHN GROUP P&amp;L'!$A10,'YBHN TB'!D:D)</f>
        <v/>
      </c>
      <c r="Q10" s="11">
        <f>-SUMIF('YBHN TB'!$R:$R,'YBHN GROUP P&amp;L'!$A10,'YBHN TB'!E:E)</f>
        <v/>
      </c>
      <c r="R10" s="11">
        <f>-SUMIF('YBHN TB'!$R:$R,'YBHN GROUP P&amp;L'!$A10,'YBHN TB'!F:F)</f>
        <v/>
      </c>
      <c r="S10" s="11">
        <f>-SUMIF('YBHN TB'!$R:$R,'YBHN GROUP P&amp;L'!$A10,'YBHN TB'!G:G)</f>
        <v/>
      </c>
      <c r="T10" s="11">
        <f>-SUMIF('YBHN TB'!$R:$R,'YBHN GROUP P&amp;L'!$A10,'YBHN TB'!H:H)</f>
        <v/>
      </c>
      <c r="U10" s="11">
        <f>-SUMIF('YBHN TB'!$R:$R,'YBHN GROUP P&amp;L'!$A10,'YBHN TB'!I:I)</f>
        <v/>
      </c>
      <c r="V10" s="51">
        <f>'YBHN HO P&amp;L'!V10+'LE P&amp;L'!V10+'HS P&amp;L'!V10+'WH P&amp;L'!V10</f>
        <v/>
      </c>
      <c r="W10" s="51">
        <f>'YBHN HO P&amp;L'!W10+'LE P&amp;L'!W10+'HS P&amp;L'!W10+'WH P&amp;L'!W10</f>
        <v/>
      </c>
      <c r="X10" s="51">
        <f>'YBHN HO P&amp;L'!X10+'LE P&amp;L'!X10+'HS P&amp;L'!X10+'WH P&amp;L'!X10</f>
        <v/>
      </c>
      <c r="Y10" s="51">
        <f>'YBHN HO P&amp;L'!Y10+'LE P&amp;L'!Y10+'HS P&amp;L'!Y10+'WH P&amp;L'!Y10</f>
        <v/>
      </c>
      <c r="Z10" s="51">
        <f>'YBHN HO P&amp;L'!Z10+'LE P&amp;L'!Z10+'HS P&amp;L'!Z10+'WH P&amp;L'!Z10</f>
        <v/>
      </c>
      <c r="AA10" s="22">
        <f>SUM(O10:U10)</f>
        <v/>
      </c>
      <c r="AB10" s="22">
        <f>SUM(O10:Z10)</f>
        <v/>
      </c>
      <c r="AC10" s="51">
        <f>'YBHN HO P&amp;L'!AC10+'LE P&amp;L'!AC10+'HS P&amp;L'!AC10+'WH P&amp;L'!AC10</f>
        <v/>
      </c>
      <c r="AD10" s="51">
        <f>'YBHN HO P&amp;L'!AD10+'LE P&amp;L'!AD10+'HS P&amp;L'!AD10+'WH P&amp;L'!AD10</f>
        <v/>
      </c>
      <c r="AE10" s="51">
        <f>'YBHN HO P&amp;L'!AE10+'LE P&amp;L'!AE10+'HS P&amp;L'!AE10+'WH P&amp;L'!AE10</f>
        <v/>
      </c>
      <c r="AF10" s="51">
        <f>'YBHN HO P&amp;L'!AF10+'LE P&amp;L'!AF10+'HS P&amp;L'!AF10+'WH P&amp;L'!AF10</f>
        <v/>
      </c>
      <c r="AG10" s="51">
        <f>'YBHN HO P&amp;L'!AG10+'LE P&amp;L'!AG10+'HS P&amp;L'!AG10+'WH P&amp;L'!AG10</f>
        <v/>
      </c>
      <c r="AH10" s="51">
        <f>'YBHN HO P&amp;L'!AH10+'LE P&amp;L'!AH10+'HS P&amp;L'!AH10+'WH P&amp;L'!AH10</f>
        <v/>
      </c>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102516.93</v>
      </c>
      <c r="C11" s="65" t="n">
        <v>91201.40000000001</v>
      </c>
      <c r="D11" s="65" t="n">
        <v>102645.43</v>
      </c>
      <c r="E11" s="65" t="n">
        <v>99277.27999999998</v>
      </c>
      <c r="F11" s="65" t="n">
        <v>91888.18999999999</v>
      </c>
      <c r="G11" s="65" t="n">
        <v>83582.85999999999</v>
      </c>
      <c r="H11" s="65" t="n">
        <v>117790.86</v>
      </c>
      <c r="I11" s="65" t="n">
        <v>68031.87</v>
      </c>
      <c r="J11" s="65" t="n">
        <v>66234.17</v>
      </c>
      <c r="K11" s="65" t="n">
        <v>69783.46000000001</v>
      </c>
      <c r="L11" s="65" t="n">
        <v>79724.92</v>
      </c>
      <c r="M11" s="65" t="n">
        <v>88413.14999999999</v>
      </c>
      <c r="N11" s="23">
        <f>SUM(B11:M11)</f>
        <v/>
      </c>
      <c r="O11" s="12">
        <f>SUM(O8:O10)</f>
        <v/>
      </c>
      <c r="P11" s="12">
        <f>SUM(P8:P10)</f>
        <v/>
      </c>
      <c r="Q11" s="12">
        <f>SUM(Q8:Q10)</f>
        <v/>
      </c>
      <c r="R11" s="12">
        <f>SUM(R8:R10)</f>
        <v/>
      </c>
      <c r="S11" s="12">
        <f>SUM(S8:S10)</f>
        <v/>
      </c>
      <c r="T11" s="12">
        <f>SUM(T8:T10)</f>
        <v/>
      </c>
      <c r="U11" s="12">
        <f>SUM(U8:U10)</f>
        <v/>
      </c>
      <c r="V11" s="52">
        <f>'YBHN HO P&amp;L'!V11+'LE P&amp;L'!V11+'HS P&amp;L'!V11+'WH P&amp;L'!V11</f>
        <v/>
      </c>
      <c r="W11" s="52">
        <f>'YBHN HO P&amp;L'!W11+'LE P&amp;L'!W11+'HS P&amp;L'!W11+'WH P&amp;L'!W11</f>
        <v/>
      </c>
      <c r="X11" s="52">
        <f>'YBHN HO P&amp;L'!X11+'LE P&amp;L'!X11+'HS P&amp;L'!X11+'WH P&amp;L'!X11</f>
        <v/>
      </c>
      <c r="Y11" s="52">
        <f>'YBHN HO P&amp;L'!Y11+'LE P&amp;L'!Y11+'HS P&amp;L'!Y11+'WH P&amp;L'!Y11</f>
        <v/>
      </c>
      <c r="Z11" s="52">
        <f>'YBHN HO P&amp;L'!Z11+'LE P&amp;L'!Z11+'HS P&amp;L'!Z11+'WH P&amp;L'!Z11</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f>'YBHN HO P&amp;L'!V12+'LE P&amp;L'!V12+'HS P&amp;L'!V12+'WH P&amp;L'!V12</f>
        <v/>
      </c>
      <c r="W12" s="50">
        <f>'YBHN HO P&amp;L'!W12+'LE P&amp;L'!W12+'HS P&amp;L'!W12+'WH P&amp;L'!W12</f>
        <v/>
      </c>
      <c r="X12" s="50">
        <f>'YBHN HO P&amp;L'!X12+'LE P&amp;L'!X12+'HS P&amp;L'!X12+'WH P&amp;L'!X12</f>
        <v/>
      </c>
      <c r="Y12" s="50">
        <f>'YBHN HO P&amp;L'!Y12+'LE P&amp;L'!Y12+'HS P&amp;L'!Y12+'WH P&amp;L'!Y12</f>
        <v/>
      </c>
      <c r="Z12" s="50">
        <f>'YBHN HO P&amp;L'!Z12+'LE P&amp;L'!Z12+'HS P&amp;L'!Z12+'WH P&amp;L'!Z12</f>
        <v/>
      </c>
      <c r="AA12" s="22">
        <f>SUM(O12:T12)</f>
        <v/>
      </c>
      <c r="AB12" s="22">
        <f>SUM(O12:Z12)</f>
        <v/>
      </c>
      <c r="AC12" s="50">
        <f>'YBHN HO P&amp;L'!AC12+'LE P&amp;L'!AC12+'HS P&amp;L'!AC12+'WH P&amp;L'!AC12</f>
        <v/>
      </c>
      <c r="AD12" s="50">
        <f>'YBHN HO P&amp;L'!AD12+'LE P&amp;L'!AD12+'HS P&amp;L'!AD12+'WH P&amp;L'!AD12</f>
        <v/>
      </c>
      <c r="AE12" s="50">
        <f>'YBHN HO P&amp;L'!AE12+'LE P&amp;L'!AE12+'HS P&amp;L'!AE12+'WH P&amp;L'!AE12</f>
        <v/>
      </c>
      <c r="AF12" s="50">
        <f>'YBHN HO P&amp;L'!AF12+'LE P&amp;L'!AF12+'HS P&amp;L'!AF12+'WH P&amp;L'!AF12</f>
        <v/>
      </c>
      <c r="AG12" s="50">
        <f>'YBHN HO P&amp;L'!AG12+'LE P&amp;L'!AG12+'HS P&amp;L'!AG12+'WH P&amp;L'!AG12</f>
        <v/>
      </c>
      <c r="AH12" s="50">
        <f>'YBHN HO P&amp;L'!AH12+'LE P&amp;L'!AH12+'HS P&amp;L'!AH12+'WH P&amp;L'!AH12</f>
        <v/>
      </c>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f>'YBHN HO P&amp;L'!V15+'LE P&amp;L'!V15+'HS P&amp;L'!V15+'WH P&amp;L'!V15</f>
        <v/>
      </c>
      <c r="W15" s="49">
        <f>'YBHN HO P&amp;L'!W15+'LE P&amp;L'!W15+'HS P&amp;L'!W15+'WH P&amp;L'!W15</f>
        <v/>
      </c>
      <c r="X15" s="49">
        <f>'YBHN HO P&amp;L'!X15+'LE P&amp;L'!X15+'HS P&amp;L'!X15+'WH P&amp;L'!X15</f>
        <v/>
      </c>
      <c r="Y15" s="49">
        <f>'YBHN HO P&amp;L'!Y15+'LE P&amp;L'!Y15+'HS P&amp;L'!Y15+'WH P&amp;L'!Y15</f>
        <v/>
      </c>
      <c r="Z15" s="49">
        <f>'YBHN HO P&amp;L'!Z15+'LE P&amp;L'!Z15+'HS P&amp;L'!Z15+'WH P&amp;L'!Z15</f>
        <v/>
      </c>
      <c r="AA15" s="22">
        <f>SUM(O15:T15)</f>
        <v/>
      </c>
      <c r="AB15" s="22">
        <f>SUM(O15:Z15)</f>
        <v/>
      </c>
      <c r="AC15" s="49">
        <f>'YBHN HO P&amp;L'!AC15+'LE P&amp;L'!AC15+'HS P&amp;L'!AC15+'WH P&amp;L'!AC15</f>
        <v/>
      </c>
      <c r="AD15" s="49">
        <f>'YBHN HO P&amp;L'!AD15+'LE P&amp;L'!AD15+'HS P&amp;L'!AD15+'WH P&amp;L'!AD15</f>
        <v/>
      </c>
      <c r="AE15" s="49">
        <f>'YBHN HO P&amp;L'!AE15+'LE P&amp;L'!AE15+'HS P&amp;L'!AE15+'WH P&amp;L'!AE15</f>
        <v/>
      </c>
      <c r="AF15" s="49">
        <f>'YBHN HO P&amp;L'!AF15+'LE P&amp;L'!AF15+'HS P&amp;L'!AF15+'WH P&amp;L'!AF15</f>
        <v/>
      </c>
      <c r="AG15" s="49">
        <f>'YBHN HO P&amp;L'!AG15+'LE P&amp;L'!AG15+'HS P&amp;L'!AG15+'WH P&amp;L'!AG15</f>
        <v/>
      </c>
      <c r="AH15" s="49">
        <f>'YBHN HO P&amp;L'!AH15+'LE P&amp;L'!AH15+'HS P&amp;L'!AH15+'WH P&amp;L'!AH15</f>
        <v/>
      </c>
      <c r="AJ15" s="22">
        <f>SUM(E15:Q15)-$N15</f>
        <v/>
      </c>
      <c r="AK15" s="22">
        <f>SUM(H15:T15)-$N15</f>
        <v/>
      </c>
      <c r="AL15" s="22">
        <f>SUM(K15:W15)-$N15</f>
        <v/>
      </c>
      <c r="AM15" s="53">
        <f>SUM(N15:Z15)-$N15</f>
        <v/>
      </c>
      <c r="AN15" s="56" t="n"/>
      <c r="AO15" s="22">
        <f>SUM(I15:U15)-$N15</f>
        <v/>
      </c>
      <c r="AP15" s="22">
        <f>SUM(J15:V15)-$N15</f>
        <v/>
      </c>
    </row>
    <row r="16">
      <c r="A16" s="14" t="inlineStr">
        <is>
          <t>Nursery Salaries</t>
        </is>
      </c>
      <c r="B16" s="64" t="n">
        <v>41319.78</v>
      </c>
      <c r="C16" s="64" t="n">
        <v>40020.23</v>
      </c>
      <c r="D16" s="64" t="n">
        <v>42002.11</v>
      </c>
      <c r="E16" s="64" t="n">
        <v>44294.99</v>
      </c>
      <c r="F16" s="64" t="n">
        <v>45439.21</v>
      </c>
      <c r="G16" s="64" t="n">
        <v>45019.63</v>
      </c>
      <c r="H16" s="64" t="n">
        <v>47818.86</v>
      </c>
      <c r="I16" s="64" t="n">
        <v>43012.48</v>
      </c>
      <c r="J16" s="64" t="n">
        <v>49303.41</v>
      </c>
      <c r="K16" s="64" t="n">
        <v>49177.19</v>
      </c>
      <c r="L16" s="64" t="n">
        <v>49609.86</v>
      </c>
      <c r="M16" s="64" t="n">
        <v>49669.99000000001</v>
      </c>
      <c r="N16" s="22">
        <f>SUM(B16:M16)</f>
        <v/>
      </c>
      <c r="O16" s="11">
        <f>SUMIF('YBHN TB'!$R:$R,'YBHN GROUP P&amp;L'!$A16,'YBHN TB'!C:C)</f>
        <v/>
      </c>
      <c r="P16" s="11">
        <f>SUMIF('YBHN TB'!$R:$R,'YBHN GROUP P&amp;L'!$A16,'YBHN TB'!D:D)</f>
        <v/>
      </c>
      <c r="Q16" s="11">
        <f>SUMIF('YBHN TB'!$R:$R,'YBHN GROUP P&amp;L'!$A16,'YBHN TB'!E:E)</f>
        <v/>
      </c>
      <c r="R16" s="11">
        <f>SUMIF('YBHN TB'!$R:$R,'YBHN GROUP P&amp;L'!$A16,'YBHN TB'!F:F)</f>
        <v/>
      </c>
      <c r="S16" s="11">
        <f>SUMIF('YBHN TB'!$R:$R,'YBHN GROUP P&amp;L'!$A16,'YBHN TB'!G:G)</f>
        <v/>
      </c>
      <c r="T16" s="11">
        <f>SUMIF('YBHN TB'!$R:$R,'YBHN GROUP P&amp;L'!$A16,'YBHN TB'!H:H)</f>
        <v/>
      </c>
      <c r="U16" s="11">
        <f>SUMIF('YBHN TB'!$R:$R,'YBHN GROUP P&amp;L'!$A16,'YBHN TB'!I:I)</f>
        <v/>
      </c>
      <c r="V16" s="51">
        <f>'YBHN HO P&amp;L'!V16+'LE P&amp;L'!V16+'HS P&amp;L'!V16+'WH P&amp;L'!V16</f>
        <v/>
      </c>
      <c r="W16" s="51">
        <f>'YBHN HO P&amp;L'!W16+'LE P&amp;L'!W16+'HS P&amp;L'!W16+'WH P&amp;L'!W16</f>
        <v/>
      </c>
      <c r="X16" s="51">
        <f>'YBHN HO P&amp;L'!X16+'LE P&amp;L'!X16+'HS P&amp;L'!X16+'WH P&amp;L'!X16</f>
        <v/>
      </c>
      <c r="Y16" s="51">
        <f>'YBHN HO P&amp;L'!Y16+'LE P&amp;L'!Y16+'HS P&amp;L'!Y16+'WH P&amp;L'!Y16</f>
        <v/>
      </c>
      <c r="Z16" s="51">
        <f>'YBHN HO P&amp;L'!Z16+'LE P&amp;L'!Z16+'HS P&amp;L'!Z16+'WH P&amp;L'!Z16</f>
        <v/>
      </c>
      <c r="AA16" s="22">
        <f>SUM(O16:U16)</f>
        <v/>
      </c>
      <c r="AB16" s="22">
        <f>SUM(O16:Z16)</f>
        <v/>
      </c>
      <c r="AC16" s="51">
        <f>'YBHN HO P&amp;L'!AC16+'LE P&amp;L'!AC16+'HS P&amp;L'!AC16+'WH P&amp;L'!AC16</f>
        <v/>
      </c>
      <c r="AD16" s="51">
        <f>'YBHN HO P&amp;L'!AD16+'LE P&amp;L'!AD16+'HS P&amp;L'!AD16+'WH P&amp;L'!AD16</f>
        <v/>
      </c>
      <c r="AE16" s="51">
        <f>'YBHN HO P&amp;L'!AE16+'LE P&amp;L'!AE16+'HS P&amp;L'!AE16+'WH P&amp;L'!AE16</f>
        <v/>
      </c>
      <c r="AF16" s="51">
        <f>'YBHN HO P&amp;L'!AF16+'LE P&amp;L'!AF16+'HS P&amp;L'!AF16+'WH P&amp;L'!AF16</f>
        <v/>
      </c>
      <c r="AG16" s="51">
        <f>'YBHN HO P&amp;L'!AG16+'LE P&amp;L'!AG16+'HS P&amp;L'!AG16+'WH P&amp;L'!AG16</f>
        <v/>
      </c>
      <c r="AH16" s="51">
        <f>'YBHN HO P&amp;L'!AH16+'LE P&amp;L'!AH16+'HS P&amp;L'!AH16+'WH P&amp;L'!AH16</f>
        <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3434.6</v>
      </c>
      <c r="C17" s="64" t="n">
        <v>3254.86</v>
      </c>
      <c r="D17" s="64" t="n">
        <v>3179.25</v>
      </c>
      <c r="E17" s="64" t="n">
        <v>4906.440000000001</v>
      </c>
      <c r="F17" s="64" t="n">
        <v>5050.110000000001</v>
      </c>
      <c r="G17" s="64" t="n">
        <v>5114.61</v>
      </c>
      <c r="H17" s="64" t="n">
        <v>5403.94</v>
      </c>
      <c r="I17" s="64" t="n">
        <v>4607.38</v>
      </c>
      <c r="J17" s="64" t="n">
        <v>5257.32</v>
      </c>
      <c r="K17" s="64" t="n">
        <v>5470.15</v>
      </c>
      <c r="L17" s="64" t="n">
        <v>5447.35</v>
      </c>
      <c r="M17" s="64" t="n">
        <v>5508.51</v>
      </c>
      <c r="N17" s="22">
        <f>SUM(B17:M17)</f>
        <v/>
      </c>
      <c r="O17" s="11">
        <f>SUMIF('YBHN TB'!$R:$R,'YBHN GROUP P&amp;L'!$A17,'YBHN TB'!C:C)</f>
        <v/>
      </c>
      <c r="P17" s="11">
        <f>SUMIF('YBHN TB'!$R:$R,'YBHN GROUP P&amp;L'!$A17,'YBHN TB'!D:D)</f>
        <v/>
      </c>
      <c r="Q17" s="11">
        <f>SUMIF('YBHN TB'!$R:$R,'YBHN GROUP P&amp;L'!$A17,'YBHN TB'!E:E)</f>
        <v/>
      </c>
      <c r="R17" s="11">
        <f>SUMIF('YBHN TB'!$R:$R,'YBHN GROUP P&amp;L'!$A17,'YBHN TB'!F:F)</f>
        <v/>
      </c>
      <c r="S17" s="11">
        <f>SUMIF('YBHN TB'!$R:$R,'YBHN GROUP P&amp;L'!$A17,'YBHN TB'!G:G)</f>
        <v/>
      </c>
      <c r="T17" s="11">
        <f>SUMIF('YBHN TB'!$R:$R,'YBHN GROUP P&amp;L'!$A17,'YBHN TB'!H:H)</f>
        <v/>
      </c>
      <c r="U17" s="11">
        <f>SUMIF('YBHN TB'!$R:$R,'YBHN GROUP P&amp;L'!$A17,'YBHN TB'!I:I)</f>
        <v/>
      </c>
      <c r="V17" s="51">
        <f>'YBHN HO P&amp;L'!V17+'LE P&amp;L'!V17+'HS P&amp;L'!V17+'WH P&amp;L'!V17</f>
        <v/>
      </c>
      <c r="W17" s="51">
        <f>'YBHN HO P&amp;L'!W17+'LE P&amp;L'!W17+'HS P&amp;L'!W17+'WH P&amp;L'!W17</f>
        <v/>
      </c>
      <c r="X17" s="51">
        <f>'YBHN HO P&amp;L'!X17+'LE P&amp;L'!X17+'HS P&amp;L'!X17+'WH P&amp;L'!X17</f>
        <v/>
      </c>
      <c r="Y17" s="51">
        <f>'YBHN HO P&amp;L'!Y17+'LE P&amp;L'!Y17+'HS P&amp;L'!Y17+'WH P&amp;L'!Y17</f>
        <v/>
      </c>
      <c r="Z17" s="51">
        <f>'YBHN HO P&amp;L'!Z17+'LE P&amp;L'!Z17+'HS P&amp;L'!Z17+'WH P&amp;L'!Z17</f>
        <v/>
      </c>
      <c r="AA17" s="22">
        <f>SUM(O17:U17)</f>
        <v/>
      </c>
      <c r="AB17" s="22">
        <f>SUM(O17:Z17)</f>
        <v/>
      </c>
      <c r="AC17" s="51">
        <f>'YBHN HO P&amp;L'!AC17+'LE P&amp;L'!AC17+'HS P&amp;L'!AC17+'WH P&amp;L'!AC17</f>
        <v/>
      </c>
      <c r="AD17" s="51">
        <f>'YBHN HO P&amp;L'!AD17+'LE P&amp;L'!AD17+'HS P&amp;L'!AD17+'WH P&amp;L'!AD17</f>
        <v/>
      </c>
      <c r="AE17" s="51">
        <f>'YBHN HO P&amp;L'!AE17+'LE P&amp;L'!AE17+'HS P&amp;L'!AE17+'WH P&amp;L'!AE17</f>
        <v/>
      </c>
      <c r="AF17" s="51">
        <f>'YBHN HO P&amp;L'!AF17+'LE P&amp;L'!AF17+'HS P&amp;L'!AF17+'WH P&amp;L'!AF17</f>
        <v/>
      </c>
      <c r="AG17" s="51">
        <f>'YBHN HO P&amp;L'!AG17+'LE P&amp;L'!AG17+'HS P&amp;L'!AG17+'WH P&amp;L'!AG17</f>
        <v/>
      </c>
      <c r="AH17" s="51">
        <f>'YBHN HO P&amp;L'!AH17+'LE P&amp;L'!AH17+'HS P&amp;L'!AH17+'WH P&amp;L'!AH17</f>
        <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859.27</v>
      </c>
      <c r="C18" s="64" t="n">
        <v>815.1199999999999</v>
      </c>
      <c r="D18" s="64" t="n">
        <v>754.52</v>
      </c>
      <c r="E18" s="64" t="n">
        <v>780.86</v>
      </c>
      <c r="F18" s="64" t="n">
        <v>832.29</v>
      </c>
      <c r="G18" s="64" t="n">
        <v>831.34</v>
      </c>
      <c r="H18" s="64" t="n">
        <v>813</v>
      </c>
      <c r="I18" s="64" t="n">
        <v>686.12</v>
      </c>
      <c r="J18" s="64" t="n">
        <v>598.62</v>
      </c>
      <c r="K18" s="64" t="n">
        <v>666.9200000000001</v>
      </c>
      <c r="L18" s="64" t="n">
        <v>925.02</v>
      </c>
      <c r="M18" s="64" t="n">
        <v>930.0699999999999</v>
      </c>
      <c r="N18" s="22">
        <f>SUM(B18:M18)</f>
        <v/>
      </c>
      <c r="O18" s="11">
        <f>SUMIF('YBHN TB'!$R:$R,'YBHN GROUP P&amp;L'!$A18,'YBHN TB'!C:C)</f>
        <v/>
      </c>
      <c r="P18" s="11">
        <f>SUMIF('YBHN TB'!$R:$R,'YBHN GROUP P&amp;L'!$A18,'YBHN TB'!D:D)</f>
        <v/>
      </c>
      <c r="Q18" s="11">
        <f>SUMIF('YBHN TB'!$R:$R,'YBHN GROUP P&amp;L'!$A18,'YBHN TB'!E:E)</f>
        <v/>
      </c>
      <c r="R18" s="11">
        <f>SUMIF('YBHN TB'!$R:$R,'YBHN GROUP P&amp;L'!$A18,'YBHN TB'!F:F)</f>
        <v/>
      </c>
      <c r="S18" s="11">
        <f>SUMIF('YBHN TB'!$R:$R,'YBHN GROUP P&amp;L'!$A18,'YBHN TB'!G:G)</f>
        <v/>
      </c>
      <c r="T18" s="11">
        <f>SUMIF('YBHN TB'!$R:$R,'YBHN GROUP P&amp;L'!$A18,'YBHN TB'!H:H)</f>
        <v/>
      </c>
      <c r="U18" s="11">
        <f>SUMIF('YBHN TB'!$R:$R,'YBHN GROUP P&amp;L'!$A18,'YBHN TB'!I:I)</f>
        <v/>
      </c>
      <c r="V18" s="51">
        <f>'YBHN HO P&amp;L'!V18+'LE P&amp;L'!V18+'HS P&amp;L'!V18+'WH P&amp;L'!V18</f>
        <v/>
      </c>
      <c r="W18" s="51">
        <f>'YBHN HO P&amp;L'!W18+'LE P&amp;L'!W18+'HS P&amp;L'!W18+'WH P&amp;L'!W18</f>
        <v/>
      </c>
      <c r="X18" s="51">
        <f>'YBHN HO P&amp;L'!X18+'LE P&amp;L'!X18+'HS P&amp;L'!X18+'WH P&amp;L'!X18</f>
        <v/>
      </c>
      <c r="Y18" s="51">
        <f>'YBHN HO P&amp;L'!Y18+'LE P&amp;L'!Y18+'HS P&amp;L'!Y18+'WH P&amp;L'!Y18</f>
        <v/>
      </c>
      <c r="Z18" s="51">
        <f>'YBHN HO P&amp;L'!Z18+'LE P&amp;L'!Z18+'HS P&amp;L'!Z18+'WH P&amp;L'!Z18</f>
        <v/>
      </c>
      <c r="AA18" s="22">
        <f>SUM(O18:U18)</f>
        <v/>
      </c>
      <c r="AB18" s="22">
        <f>SUM(O18:Z18)</f>
        <v/>
      </c>
      <c r="AC18" s="51">
        <f>'YBHN HO P&amp;L'!AC18+'LE P&amp;L'!AC18+'HS P&amp;L'!AC18+'WH P&amp;L'!AC18</f>
        <v/>
      </c>
      <c r="AD18" s="51">
        <f>'YBHN HO P&amp;L'!AD18+'LE P&amp;L'!AD18+'HS P&amp;L'!AD18+'WH P&amp;L'!AD18</f>
        <v/>
      </c>
      <c r="AE18" s="51">
        <f>'YBHN HO P&amp;L'!AE18+'LE P&amp;L'!AE18+'HS P&amp;L'!AE18+'WH P&amp;L'!AE18</f>
        <v/>
      </c>
      <c r="AF18" s="51">
        <f>'YBHN HO P&amp;L'!AF18+'LE P&amp;L'!AF18+'HS P&amp;L'!AF18+'WH P&amp;L'!AF18</f>
        <v/>
      </c>
      <c r="AG18" s="51">
        <f>'YBHN HO P&amp;L'!AG18+'LE P&amp;L'!AG18+'HS P&amp;L'!AG18+'WH P&amp;L'!AG18</f>
        <v/>
      </c>
      <c r="AH18" s="51">
        <f>'YBHN HO P&amp;L'!AH18+'LE P&amp;L'!AH18+'HS P&amp;L'!AH18+'WH P&amp;L'!AH18</f>
        <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102.56</v>
      </c>
      <c r="C19" s="64" t="n">
        <v>219.84</v>
      </c>
      <c r="D19" s="64" t="n">
        <v>299.8200000000001</v>
      </c>
      <c r="E19" s="64" t="n">
        <v>106.38</v>
      </c>
      <c r="F19" s="64" t="n">
        <v>92.34</v>
      </c>
      <c r="G19" s="64" t="n">
        <v>0</v>
      </c>
      <c r="H19" s="64" t="n">
        <v>365.88</v>
      </c>
      <c r="I19" s="64" t="n">
        <v>91.14</v>
      </c>
      <c r="J19" s="64" t="n">
        <v>24.97</v>
      </c>
      <c r="K19" s="64" t="n">
        <v>534</v>
      </c>
      <c r="L19" s="64" t="n">
        <v>0</v>
      </c>
      <c r="M19" s="64" t="n">
        <v>35.82</v>
      </c>
      <c r="N19" s="22">
        <f>SUM(B19:M19)</f>
        <v/>
      </c>
      <c r="O19" s="11">
        <f>SUMIF('YBHN TB'!$R:$R,'YBHN GROUP P&amp;L'!$A19,'YBHN TB'!C:C)</f>
        <v/>
      </c>
      <c r="P19" s="11">
        <f>SUMIF('YBHN TB'!$R:$R,'YBHN GROUP P&amp;L'!$A19,'YBHN TB'!D:D)</f>
        <v/>
      </c>
      <c r="Q19" s="11">
        <f>SUMIF('YBHN TB'!$R:$R,'YBHN GROUP P&amp;L'!$A19,'YBHN TB'!E:E)</f>
        <v/>
      </c>
      <c r="R19" s="11">
        <f>SUMIF('YBHN TB'!$R:$R,'YBHN GROUP P&amp;L'!$A19,'YBHN TB'!F:F)</f>
        <v/>
      </c>
      <c r="S19" s="11">
        <f>SUMIF('YBHN TB'!$R:$R,'YBHN GROUP P&amp;L'!$A19,'YBHN TB'!G:G)</f>
        <v/>
      </c>
      <c r="T19" s="11">
        <f>SUMIF('YBHN TB'!$R:$R,'YBHN GROUP P&amp;L'!$A19,'YBHN TB'!H:H)</f>
        <v/>
      </c>
      <c r="U19" s="11">
        <f>SUMIF('YBHN TB'!$R:$R,'YBHN GROUP P&amp;L'!$A19,'YBHN TB'!I:I)</f>
        <v/>
      </c>
      <c r="V19" s="51">
        <f>'YBHN HO P&amp;L'!V19+'LE P&amp;L'!V19+'HS P&amp;L'!V19+'WH P&amp;L'!V19</f>
        <v/>
      </c>
      <c r="W19" s="51">
        <f>'YBHN HO P&amp;L'!W19+'LE P&amp;L'!W19+'HS P&amp;L'!W19+'WH P&amp;L'!W19</f>
        <v/>
      </c>
      <c r="X19" s="51">
        <f>'YBHN HO P&amp;L'!X19+'LE P&amp;L'!X19+'HS P&amp;L'!X19+'WH P&amp;L'!X19</f>
        <v/>
      </c>
      <c r="Y19" s="51">
        <f>'YBHN HO P&amp;L'!Y19+'LE P&amp;L'!Y19+'HS P&amp;L'!Y19+'WH P&amp;L'!Y19</f>
        <v/>
      </c>
      <c r="Z19" s="51">
        <f>'YBHN HO P&amp;L'!Z19+'LE P&amp;L'!Z19+'HS P&amp;L'!Z19+'WH P&amp;L'!Z19</f>
        <v/>
      </c>
      <c r="AA19" s="22">
        <f>SUM(O19:U19)</f>
        <v/>
      </c>
      <c r="AB19" s="22">
        <f>SUM(O19:Z19)</f>
        <v/>
      </c>
      <c r="AC19" s="51">
        <f>'YBHN HO P&amp;L'!AC19+'LE P&amp;L'!AC19+'HS P&amp;L'!AC19+'WH P&amp;L'!AC19</f>
        <v/>
      </c>
      <c r="AD19" s="51">
        <f>'YBHN HO P&amp;L'!AD19+'LE P&amp;L'!AD19+'HS P&amp;L'!AD19+'WH P&amp;L'!AD19</f>
        <v/>
      </c>
      <c r="AE19" s="51">
        <f>'YBHN HO P&amp;L'!AE19+'LE P&amp;L'!AE19+'HS P&amp;L'!AE19+'WH P&amp;L'!AE19</f>
        <v/>
      </c>
      <c r="AF19" s="51">
        <f>'YBHN HO P&amp;L'!AF19+'LE P&amp;L'!AF19+'HS P&amp;L'!AF19+'WH P&amp;L'!AF19</f>
        <v/>
      </c>
      <c r="AG19" s="51">
        <f>'YBHN HO P&amp;L'!AG19+'LE P&amp;L'!AG19+'HS P&amp;L'!AG19+'WH P&amp;L'!AG19</f>
        <v/>
      </c>
      <c r="AH19" s="51">
        <f>'YBHN HO P&amp;L'!AH19+'LE P&amp;L'!AH19+'HS P&amp;L'!AH19+'WH P&amp;L'!AH19</f>
        <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61.99</v>
      </c>
      <c r="C20" s="64" t="n">
        <v>72</v>
      </c>
      <c r="D20" s="64" t="n">
        <v>0</v>
      </c>
      <c r="E20" s="64" t="n">
        <v>31.2</v>
      </c>
      <c r="F20" s="64" t="n">
        <v>133.2</v>
      </c>
      <c r="G20" s="64" t="n">
        <v>120</v>
      </c>
      <c r="H20" s="64" t="n">
        <v>37.2</v>
      </c>
      <c r="I20" s="64" t="n">
        <v>307.19</v>
      </c>
      <c r="J20" s="64" t="n">
        <v>52</v>
      </c>
      <c r="K20" s="64" t="n">
        <v>117.19</v>
      </c>
      <c r="L20" s="64" t="n">
        <v>558.62</v>
      </c>
      <c r="M20" s="64" t="n">
        <v>0</v>
      </c>
      <c r="N20" s="22">
        <f>SUM(B20:M20)</f>
        <v/>
      </c>
      <c r="O20" s="11">
        <f>SUMIF('YBHN TB'!$R:$R,'YBHN GROUP P&amp;L'!$A20,'YBHN TB'!C:C)</f>
        <v/>
      </c>
      <c r="P20" s="11">
        <f>SUMIF('YBHN TB'!$R:$R,'YBHN GROUP P&amp;L'!$A20,'YBHN TB'!D:D)</f>
        <v/>
      </c>
      <c r="Q20" s="11">
        <f>SUMIF('YBHN TB'!$R:$R,'YBHN GROUP P&amp;L'!$A20,'YBHN TB'!E:E)</f>
        <v/>
      </c>
      <c r="R20" s="11">
        <f>SUMIF('YBHN TB'!$R:$R,'YBHN GROUP P&amp;L'!$A20,'YBHN TB'!F:F)</f>
        <v/>
      </c>
      <c r="S20" s="11">
        <f>SUMIF('YBHN TB'!$R:$R,'YBHN GROUP P&amp;L'!$A20,'YBHN TB'!G:G)</f>
        <v/>
      </c>
      <c r="T20" s="11">
        <f>SUMIF('YBHN TB'!$R:$R,'YBHN GROUP P&amp;L'!$A20,'YBHN TB'!H:H)</f>
        <v/>
      </c>
      <c r="U20" s="11">
        <f>SUMIF('YBHN TB'!$R:$R,'YBHN GROUP P&amp;L'!$A20,'YBHN TB'!I:I)</f>
        <v/>
      </c>
      <c r="V20" s="51">
        <f>'YBHN HO P&amp;L'!V20+'LE P&amp;L'!V20+'HS P&amp;L'!V20+'WH P&amp;L'!V20</f>
        <v/>
      </c>
      <c r="W20" s="51">
        <f>'YBHN HO P&amp;L'!W20+'LE P&amp;L'!W20+'HS P&amp;L'!W20+'WH P&amp;L'!W20</f>
        <v/>
      </c>
      <c r="X20" s="51">
        <f>'YBHN HO P&amp;L'!X20+'LE P&amp;L'!X20+'HS P&amp;L'!X20+'WH P&amp;L'!X20</f>
        <v/>
      </c>
      <c r="Y20" s="51">
        <f>'YBHN HO P&amp;L'!Y20+'LE P&amp;L'!Y20+'HS P&amp;L'!Y20+'WH P&amp;L'!Y20</f>
        <v/>
      </c>
      <c r="Z20" s="51">
        <f>'YBHN HO P&amp;L'!Z20+'LE P&amp;L'!Z20+'HS P&amp;L'!Z20+'WH P&amp;L'!Z20</f>
        <v/>
      </c>
      <c r="AA20" s="22">
        <f>SUM(O20:U20)</f>
        <v/>
      </c>
      <c r="AB20" s="22">
        <f>SUM(O20:Z20)</f>
        <v/>
      </c>
      <c r="AC20" s="51">
        <f>'YBHN HO P&amp;L'!AC20+'LE P&amp;L'!AC20+'HS P&amp;L'!AC20+'WH P&amp;L'!AC20</f>
        <v/>
      </c>
      <c r="AD20" s="51">
        <f>'YBHN HO P&amp;L'!AD20+'LE P&amp;L'!AD20+'HS P&amp;L'!AD20+'WH P&amp;L'!AD20</f>
        <v/>
      </c>
      <c r="AE20" s="51">
        <f>'YBHN HO P&amp;L'!AE20+'LE P&amp;L'!AE20+'HS P&amp;L'!AE20+'WH P&amp;L'!AE20</f>
        <v/>
      </c>
      <c r="AF20" s="51">
        <f>'YBHN HO P&amp;L'!AF20+'LE P&amp;L'!AF20+'HS P&amp;L'!AF20+'WH P&amp;L'!AF20</f>
        <v/>
      </c>
      <c r="AG20" s="51">
        <f>'YBHN HO P&amp;L'!AG20+'LE P&amp;L'!AG20+'HS P&amp;L'!AG20+'WH P&amp;L'!AG20</f>
        <v/>
      </c>
      <c r="AH20" s="51">
        <f>'YBHN HO P&amp;L'!AH20+'LE P&amp;L'!AH20+'HS P&amp;L'!AH20+'WH P&amp;L'!AH20</f>
        <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287.15</v>
      </c>
      <c r="C21" s="64" t="n">
        <v>337.61</v>
      </c>
      <c r="D21" s="64" t="n">
        <v>222.99</v>
      </c>
      <c r="E21" s="64" t="n">
        <v>369.5</v>
      </c>
      <c r="F21" s="64" t="n">
        <v>264.89</v>
      </c>
      <c r="G21" s="64" t="n">
        <v>250.93</v>
      </c>
      <c r="H21" s="64" t="n">
        <v>192.58</v>
      </c>
      <c r="I21" s="64" t="n">
        <v>262.18</v>
      </c>
      <c r="J21" s="64" t="n">
        <v>352.82</v>
      </c>
      <c r="K21" s="64" t="n">
        <v>345.1900000000001</v>
      </c>
      <c r="L21" s="64" t="n">
        <v>152.88</v>
      </c>
      <c r="M21" s="64" t="n">
        <v>105.76</v>
      </c>
      <c r="N21" s="22">
        <f>SUM(B21:M21)</f>
        <v/>
      </c>
      <c r="O21" s="11">
        <f>SUMIF('YBHN TB'!$R:$R,'YBHN GROUP P&amp;L'!$A21,'YBHN TB'!C:C)</f>
        <v/>
      </c>
      <c r="P21" s="11">
        <f>SUMIF('YBHN TB'!$R:$R,'YBHN GROUP P&amp;L'!$A21,'YBHN TB'!D:D)</f>
        <v/>
      </c>
      <c r="Q21" s="11">
        <f>SUMIF('YBHN TB'!$R:$R,'YBHN GROUP P&amp;L'!$A21,'YBHN TB'!E:E)</f>
        <v/>
      </c>
      <c r="R21" s="11">
        <f>SUMIF('YBHN TB'!$R:$R,'YBHN GROUP P&amp;L'!$A21,'YBHN TB'!F:F)</f>
        <v/>
      </c>
      <c r="S21" s="11">
        <f>SUMIF('YBHN TB'!$R:$R,'YBHN GROUP P&amp;L'!$A21,'YBHN TB'!G:G)</f>
        <v/>
      </c>
      <c r="T21" s="11">
        <f>SUMIF('YBHN TB'!$R:$R,'YBHN GROUP P&amp;L'!$A21,'YBHN TB'!H:H)</f>
        <v/>
      </c>
      <c r="U21" s="11">
        <f>SUMIF('YBHN TB'!$R:$R,'YBHN GROUP P&amp;L'!$A21,'YBHN TB'!I:I)</f>
        <v/>
      </c>
      <c r="V21" s="51">
        <f>'YBHN HO P&amp;L'!V21+'LE P&amp;L'!V21+'HS P&amp;L'!V21+'WH P&amp;L'!V21</f>
        <v/>
      </c>
      <c r="W21" s="51">
        <f>'YBHN HO P&amp;L'!W21+'LE P&amp;L'!W21+'HS P&amp;L'!W21+'WH P&amp;L'!W21</f>
        <v/>
      </c>
      <c r="X21" s="51">
        <f>'YBHN HO P&amp;L'!X21+'LE P&amp;L'!X21+'HS P&amp;L'!X21+'WH P&amp;L'!X21</f>
        <v/>
      </c>
      <c r="Y21" s="51">
        <f>'YBHN HO P&amp;L'!Y21+'LE P&amp;L'!Y21+'HS P&amp;L'!Y21+'WH P&amp;L'!Y21</f>
        <v/>
      </c>
      <c r="Z21" s="51">
        <f>'YBHN HO P&amp;L'!Z21+'LE P&amp;L'!Z21+'HS P&amp;L'!Z21+'WH P&amp;L'!Z21</f>
        <v/>
      </c>
      <c r="AA21" s="22">
        <f>SUM(O21:U21)</f>
        <v/>
      </c>
      <c r="AB21" s="22">
        <f>SUM(O21:Z21)</f>
        <v/>
      </c>
      <c r="AC21" s="51">
        <f>'YBHN HO P&amp;L'!AC21+'LE P&amp;L'!AC21+'HS P&amp;L'!AC21+'WH P&amp;L'!AC21</f>
        <v/>
      </c>
      <c r="AD21" s="51">
        <f>'YBHN HO P&amp;L'!AD21+'LE P&amp;L'!AD21+'HS P&amp;L'!AD21+'WH P&amp;L'!AD21</f>
        <v/>
      </c>
      <c r="AE21" s="51">
        <f>'YBHN HO P&amp;L'!AE21+'LE P&amp;L'!AE21+'HS P&amp;L'!AE21+'WH P&amp;L'!AE21</f>
        <v/>
      </c>
      <c r="AF21" s="51">
        <f>'YBHN HO P&amp;L'!AF21+'LE P&amp;L'!AF21+'HS P&amp;L'!AF21+'WH P&amp;L'!AF21</f>
        <v/>
      </c>
      <c r="AG21" s="51">
        <f>'YBHN HO P&amp;L'!AG21+'LE P&amp;L'!AG21+'HS P&amp;L'!AG21+'WH P&amp;L'!AG21</f>
        <v/>
      </c>
      <c r="AH21" s="51">
        <f>'YBHN HO P&amp;L'!AH21+'LE P&amp;L'!AH21+'HS P&amp;L'!AH21+'WH P&amp;L'!AH21</f>
        <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7085.94</v>
      </c>
      <c r="C22" s="64" t="n">
        <v>2050</v>
      </c>
      <c r="D22" s="64" t="n">
        <v>1589.67</v>
      </c>
      <c r="E22" s="64" t="n">
        <v>667.9400000000001</v>
      </c>
      <c r="F22" s="64" t="n">
        <v>1928.6</v>
      </c>
      <c r="G22" s="64" t="n">
        <v>3710.27</v>
      </c>
      <c r="H22" s="64" t="n">
        <v>7220.33</v>
      </c>
      <c r="I22" s="64" t="n">
        <v>3434</v>
      </c>
      <c r="J22" s="64" t="n">
        <v>2623</v>
      </c>
      <c r="K22" s="64" t="n">
        <v>4004.61</v>
      </c>
      <c r="L22" s="64" t="n">
        <v>2527.46</v>
      </c>
      <c r="M22" s="64" t="n">
        <v>4279.71</v>
      </c>
      <c r="N22" s="22">
        <f>SUM(B22:M22)</f>
        <v/>
      </c>
      <c r="O22" s="11">
        <f>SUMIF('YBHN TB'!$R:$R,'YBHN GROUP P&amp;L'!$A22,'YBHN TB'!C:C)</f>
        <v/>
      </c>
      <c r="P22" s="11">
        <f>SUMIF('YBHN TB'!$R:$R,'YBHN GROUP P&amp;L'!$A22,'YBHN TB'!D:D)</f>
        <v/>
      </c>
      <c r="Q22" s="11">
        <f>SUMIF('YBHN TB'!$R:$R,'YBHN GROUP P&amp;L'!$A22,'YBHN TB'!E:E)</f>
        <v/>
      </c>
      <c r="R22" s="11">
        <f>SUMIF('YBHN TB'!$R:$R,'YBHN GROUP P&amp;L'!$A22,'YBHN TB'!F:F)</f>
        <v/>
      </c>
      <c r="S22" s="11">
        <f>SUMIF('YBHN TB'!$R:$R,'YBHN GROUP P&amp;L'!$A22,'YBHN TB'!G:G)</f>
        <v/>
      </c>
      <c r="T22" s="11">
        <f>SUMIF('YBHN TB'!$R:$R,'YBHN GROUP P&amp;L'!$A22,'YBHN TB'!H:H)</f>
        <v/>
      </c>
      <c r="U22" s="11">
        <f>SUMIF('YBHN TB'!$R:$R,'YBHN GROUP P&amp;L'!$A22,'YBHN TB'!I:I)</f>
        <v/>
      </c>
      <c r="V22" s="51">
        <f>'YBHN HO P&amp;L'!V22+'LE P&amp;L'!V22+'HS P&amp;L'!V22+'WH P&amp;L'!V22</f>
        <v/>
      </c>
      <c r="W22" s="51">
        <f>'YBHN HO P&amp;L'!W22+'LE P&amp;L'!W22+'HS P&amp;L'!W22+'WH P&amp;L'!W22</f>
        <v/>
      </c>
      <c r="X22" s="51">
        <f>'YBHN HO P&amp;L'!X22+'LE P&amp;L'!X22+'HS P&amp;L'!X22+'WH P&amp;L'!X22</f>
        <v/>
      </c>
      <c r="Y22" s="51">
        <f>'YBHN HO P&amp;L'!Y22+'LE P&amp;L'!Y22+'HS P&amp;L'!Y22+'WH P&amp;L'!Y22</f>
        <v/>
      </c>
      <c r="Z22" s="51">
        <f>'YBHN HO P&amp;L'!Z22+'LE P&amp;L'!Z22+'HS P&amp;L'!Z22+'WH P&amp;L'!Z22</f>
        <v/>
      </c>
      <c r="AA22" s="22">
        <f>SUM(O22:U22)</f>
        <v/>
      </c>
      <c r="AB22" s="22">
        <f>SUM(O22:Z22)</f>
        <v/>
      </c>
      <c r="AC22" s="51">
        <f>'YBHN HO P&amp;L'!AC22+'LE P&amp;L'!AC22+'HS P&amp;L'!AC22+'WH P&amp;L'!AC22</f>
        <v/>
      </c>
      <c r="AD22" s="51">
        <f>'YBHN HO P&amp;L'!AD22+'LE P&amp;L'!AD22+'HS P&amp;L'!AD22+'WH P&amp;L'!AD22</f>
        <v/>
      </c>
      <c r="AE22" s="51">
        <f>'YBHN HO P&amp;L'!AE22+'LE P&amp;L'!AE22+'HS P&amp;L'!AE22+'WH P&amp;L'!AE22</f>
        <v/>
      </c>
      <c r="AF22" s="51">
        <f>'YBHN HO P&amp;L'!AF22+'LE P&amp;L'!AF22+'HS P&amp;L'!AF22+'WH P&amp;L'!AF22</f>
        <v/>
      </c>
      <c r="AG22" s="51">
        <f>'YBHN HO P&amp;L'!AG22+'LE P&amp;L'!AG22+'HS P&amp;L'!AG22+'WH P&amp;L'!AG22</f>
        <v/>
      </c>
      <c r="AH22" s="51">
        <f>'YBHN HO P&amp;L'!AH22+'LE P&amp;L'!AH22+'HS P&amp;L'!AH22+'WH P&amp;L'!AH22</f>
        <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33</v>
      </c>
      <c r="I23" s="64" t="n">
        <v>0</v>
      </c>
      <c r="J23" s="64" t="n">
        <v>31.5</v>
      </c>
      <c r="K23" s="64" t="n">
        <v>0</v>
      </c>
      <c r="L23" s="64" t="n">
        <v>1300</v>
      </c>
      <c r="M23" s="64" t="n">
        <v>0</v>
      </c>
      <c r="N23" s="22">
        <f>SUM(B23:M23)</f>
        <v/>
      </c>
      <c r="O23" s="11">
        <f>SUMIF('YBHN TB'!$R:$R,'YBHN GROUP P&amp;L'!$A23,'YBHN TB'!C:C)</f>
        <v/>
      </c>
      <c r="P23" s="11">
        <f>SUMIF('YBHN TB'!$R:$R,'YBHN GROUP P&amp;L'!$A23,'YBHN TB'!D:D)</f>
        <v/>
      </c>
      <c r="Q23" s="11">
        <f>SUMIF('YBHN TB'!$R:$R,'YBHN GROUP P&amp;L'!$A23,'YBHN TB'!E:E)</f>
        <v/>
      </c>
      <c r="R23" s="11">
        <f>SUMIF('YBHN TB'!$R:$R,'YBHN GROUP P&amp;L'!$A23,'YBHN TB'!F:F)</f>
        <v/>
      </c>
      <c r="S23" s="11">
        <f>SUMIF('YBHN TB'!$R:$R,'YBHN GROUP P&amp;L'!$A23,'YBHN TB'!G:G)</f>
        <v/>
      </c>
      <c r="T23" s="11">
        <f>SUMIF('YBHN TB'!$R:$R,'YBHN GROUP P&amp;L'!$A23,'YBHN TB'!H:H)</f>
        <v/>
      </c>
      <c r="U23" s="11">
        <f>SUMIF('YBHN TB'!$R:$R,'YBHN GROUP P&amp;L'!$A23,'YBHN TB'!I:I)</f>
        <v/>
      </c>
      <c r="V23" s="51">
        <f>'YBHN HO P&amp;L'!V23+'LE P&amp;L'!V23+'HS P&amp;L'!V23+'WH P&amp;L'!V23</f>
        <v/>
      </c>
      <c r="W23" s="51">
        <f>'YBHN HO P&amp;L'!W23+'LE P&amp;L'!W23+'HS P&amp;L'!W23+'WH P&amp;L'!W23</f>
        <v/>
      </c>
      <c r="X23" s="51">
        <f>'YBHN HO P&amp;L'!X23+'LE P&amp;L'!X23+'HS P&amp;L'!X23+'WH P&amp;L'!X23</f>
        <v/>
      </c>
      <c r="Y23" s="51">
        <f>'YBHN HO P&amp;L'!Y23+'LE P&amp;L'!Y23+'HS P&amp;L'!Y23+'WH P&amp;L'!Y23</f>
        <v/>
      </c>
      <c r="Z23" s="51">
        <f>'YBHN HO P&amp;L'!Z23+'LE P&amp;L'!Z23+'HS P&amp;L'!Z23+'WH P&amp;L'!Z23</f>
        <v/>
      </c>
      <c r="AA23" s="22">
        <f>SUM(O23:U23)</f>
        <v/>
      </c>
      <c r="AB23" s="22">
        <f>SUM(O23:Z23)</f>
        <v/>
      </c>
      <c r="AC23" s="51">
        <f>'YBHN HO P&amp;L'!AC23+'LE P&amp;L'!AC23+'HS P&amp;L'!AC23+'WH P&amp;L'!AC23</f>
        <v/>
      </c>
      <c r="AD23" s="51">
        <f>'YBHN HO P&amp;L'!AD23+'LE P&amp;L'!AD23+'HS P&amp;L'!AD23+'WH P&amp;L'!AD23</f>
        <v/>
      </c>
      <c r="AE23" s="51">
        <f>'YBHN HO P&amp;L'!AE23+'LE P&amp;L'!AE23+'HS P&amp;L'!AE23+'WH P&amp;L'!AE23</f>
        <v/>
      </c>
      <c r="AF23" s="51">
        <f>'YBHN HO P&amp;L'!AF23+'LE P&amp;L'!AF23+'HS P&amp;L'!AF23+'WH P&amp;L'!AF23</f>
        <v/>
      </c>
      <c r="AG23" s="51">
        <f>'YBHN HO P&amp;L'!AG23+'LE P&amp;L'!AG23+'HS P&amp;L'!AG23+'WH P&amp;L'!AG23</f>
        <v/>
      </c>
      <c r="AH23" s="51">
        <f>'YBHN HO P&amp;L'!AH23+'LE P&amp;L'!AH23+'HS P&amp;L'!AH23+'WH P&amp;L'!AH23</f>
        <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TB'!$R:$R,'YBHN GROUP P&amp;L'!$A24,'YBHN TB'!C:C)</f>
        <v/>
      </c>
      <c r="P24" s="11">
        <f>SUMIF('YBHN TB'!$R:$R,'YBHN GROUP P&amp;L'!$A24,'YBHN TB'!D:D)</f>
        <v/>
      </c>
      <c r="Q24" s="11">
        <f>SUMIF('YBHN TB'!$R:$R,'YBHN GROUP P&amp;L'!$A24,'YBHN TB'!E:E)</f>
        <v/>
      </c>
      <c r="R24" s="11">
        <f>SUMIF('YBHN TB'!$R:$R,'YBHN GROUP P&amp;L'!$A24,'YBHN TB'!F:F)</f>
        <v/>
      </c>
      <c r="S24" s="11">
        <f>SUMIF('YBHN TB'!$R:$R,'YBHN GROUP P&amp;L'!$A24,'YBHN TB'!G:G)</f>
        <v/>
      </c>
      <c r="T24" s="11">
        <f>SUMIF('YBHN TB'!$R:$R,'YBHN GROUP P&amp;L'!$A24,'YBHN TB'!H:H)</f>
        <v/>
      </c>
      <c r="U24" s="11">
        <f>SUMIF('YBHN TB'!$R:$R,'YBHN GROUP P&amp;L'!$A24,'YBHN TB'!I:I)</f>
        <v/>
      </c>
      <c r="V24" s="51">
        <f>'YBHN HO P&amp;L'!V24+'LE P&amp;L'!V24+'HS P&amp;L'!V24+'WH P&amp;L'!V24</f>
        <v/>
      </c>
      <c r="W24" s="51">
        <f>'YBHN HO P&amp;L'!W24+'LE P&amp;L'!W24+'HS P&amp;L'!W24+'WH P&amp;L'!W24</f>
        <v/>
      </c>
      <c r="X24" s="51">
        <f>'YBHN HO P&amp;L'!X24+'LE P&amp;L'!X24+'HS P&amp;L'!X24+'WH P&amp;L'!X24</f>
        <v/>
      </c>
      <c r="Y24" s="51">
        <f>'YBHN HO P&amp;L'!Y24+'LE P&amp;L'!Y24+'HS P&amp;L'!Y24+'WH P&amp;L'!Y24</f>
        <v/>
      </c>
      <c r="Z24" s="51">
        <f>'YBHN HO P&amp;L'!Z24+'LE P&amp;L'!Z24+'HS P&amp;L'!Z24+'WH P&amp;L'!Z24</f>
        <v/>
      </c>
      <c r="AA24" s="22">
        <f>SUM(O24:U24)</f>
        <v/>
      </c>
      <c r="AB24" s="22">
        <f>SUM(O24:Z24)</f>
        <v/>
      </c>
      <c r="AC24" s="51">
        <f>'YBHN HO P&amp;L'!AC24+'LE P&amp;L'!AC24+'HS P&amp;L'!AC24+'WH P&amp;L'!AC24</f>
        <v/>
      </c>
      <c r="AD24" s="51">
        <f>'YBHN HO P&amp;L'!AD24+'LE P&amp;L'!AD24+'HS P&amp;L'!AD24+'WH P&amp;L'!AD24</f>
        <v/>
      </c>
      <c r="AE24" s="51">
        <f>'YBHN HO P&amp;L'!AE24+'LE P&amp;L'!AE24+'HS P&amp;L'!AE24+'WH P&amp;L'!AE24</f>
        <v/>
      </c>
      <c r="AF24" s="51">
        <f>'YBHN HO P&amp;L'!AF24+'LE P&amp;L'!AF24+'HS P&amp;L'!AF24+'WH P&amp;L'!AF24</f>
        <v/>
      </c>
      <c r="AG24" s="51">
        <f>'YBHN HO P&amp;L'!AG24+'LE P&amp;L'!AG24+'HS P&amp;L'!AG24+'WH P&amp;L'!AG24</f>
        <v/>
      </c>
      <c r="AH24" s="51">
        <f>'YBHN HO P&amp;L'!AH24+'LE P&amp;L'!AH24+'HS P&amp;L'!AH24+'WH P&amp;L'!AH24</f>
        <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53151.28999999999</v>
      </c>
      <c r="C25" s="65" t="n">
        <v>46769.66</v>
      </c>
      <c r="D25" s="65" t="n">
        <v>48048.35999999999</v>
      </c>
      <c r="E25" s="65" t="n">
        <v>51157.31</v>
      </c>
      <c r="F25" s="65" t="n">
        <v>53740.63999999999</v>
      </c>
      <c r="G25" s="65" t="n">
        <v>55046.78</v>
      </c>
      <c r="H25" s="65" t="n">
        <v>61884.79</v>
      </c>
      <c r="I25" s="65" t="n">
        <v>52400.49</v>
      </c>
      <c r="J25" s="65" t="n">
        <v>58243.64</v>
      </c>
      <c r="K25" s="65" t="n">
        <v>60315.25000000001</v>
      </c>
      <c r="L25" s="65" t="n">
        <v>60521.19</v>
      </c>
      <c r="M25" s="65" t="n">
        <v>60529.86000000001</v>
      </c>
      <c r="N25" s="23">
        <f>SUM(B25:M25)</f>
        <v/>
      </c>
      <c r="O25" s="12">
        <f>SUM(O16:O24)</f>
        <v/>
      </c>
      <c r="P25" s="12">
        <f>SUM(P16:P24)</f>
        <v/>
      </c>
      <c r="Q25" s="12">
        <f>SUM(Q16:Q24)</f>
        <v/>
      </c>
      <c r="R25" s="12">
        <f>SUM(R16:R24)</f>
        <v/>
      </c>
      <c r="S25" s="12">
        <f>SUM(S16:S24)</f>
        <v/>
      </c>
      <c r="T25" s="12">
        <f>SUM(T16:T24)</f>
        <v/>
      </c>
      <c r="U25" s="12">
        <f>SUM(U16:U24)</f>
        <v/>
      </c>
      <c r="V25" s="52">
        <f>'YBHN HO P&amp;L'!V25+'LE P&amp;L'!V25+'HS P&amp;L'!V25+'WH P&amp;L'!V25</f>
        <v/>
      </c>
      <c r="W25" s="52">
        <f>'YBHN HO P&amp;L'!W25+'LE P&amp;L'!W25+'HS P&amp;L'!W25+'WH P&amp;L'!W25</f>
        <v/>
      </c>
      <c r="X25" s="52">
        <f>'YBHN HO P&amp;L'!X25+'LE P&amp;L'!X25+'HS P&amp;L'!X25+'WH P&amp;L'!X25</f>
        <v/>
      </c>
      <c r="Y25" s="52">
        <f>'YBHN HO P&amp;L'!Y25+'LE P&amp;L'!Y25+'HS P&amp;L'!Y25+'WH P&amp;L'!Y25</f>
        <v/>
      </c>
      <c r="Z25" s="52">
        <f>'YBHN HO P&amp;L'!Z25+'LE P&amp;L'!Z25+'HS P&amp;L'!Z25+'WH P&amp;L'!Z25</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f>'YBHN HO P&amp;L'!V26+'LE P&amp;L'!V26+'HS P&amp;L'!V26+'WH P&amp;L'!V26</f>
        <v/>
      </c>
      <c r="W26" s="50">
        <f>'YBHN HO P&amp;L'!W26+'LE P&amp;L'!W26+'HS P&amp;L'!W26+'WH P&amp;L'!W26</f>
        <v/>
      </c>
      <c r="X26" s="50">
        <f>'YBHN HO P&amp;L'!X26+'LE P&amp;L'!X26+'HS P&amp;L'!X26+'WH P&amp;L'!X26</f>
        <v/>
      </c>
      <c r="Y26" s="50">
        <f>'YBHN HO P&amp;L'!Y26+'LE P&amp;L'!Y26+'HS P&amp;L'!Y26+'WH P&amp;L'!Y26</f>
        <v/>
      </c>
      <c r="Z26" s="50">
        <f>'YBHN HO P&amp;L'!Z26+'LE P&amp;L'!Z26+'HS P&amp;L'!Z26+'WH P&amp;L'!Z26</f>
        <v/>
      </c>
      <c r="AA26" s="22">
        <f>SUM(O26:T26)</f>
        <v/>
      </c>
      <c r="AB26" s="22">
        <f>SUM(O26:Z26)</f>
        <v/>
      </c>
      <c r="AC26" s="50">
        <f>'YBHN HO P&amp;L'!AC26+'LE P&amp;L'!AC26+'HS P&amp;L'!AC26+'WH P&amp;L'!AC26</f>
        <v/>
      </c>
      <c r="AD26" s="50">
        <f>'YBHN HO P&amp;L'!AD26+'LE P&amp;L'!AD26+'HS P&amp;L'!AD26+'WH P&amp;L'!AD26</f>
        <v/>
      </c>
      <c r="AE26" s="50">
        <f>'YBHN HO P&amp;L'!AE26+'LE P&amp;L'!AE26+'HS P&amp;L'!AE26+'WH P&amp;L'!AE26</f>
        <v/>
      </c>
      <c r="AF26" s="50">
        <f>'YBHN HO P&amp;L'!AF26+'LE P&amp;L'!AF26+'HS P&amp;L'!AF26+'WH P&amp;L'!AF26</f>
        <v/>
      </c>
      <c r="AG26" s="50">
        <f>'YBHN HO P&amp;L'!AG26+'LE P&amp;L'!AG26+'HS P&amp;L'!AG26+'WH P&amp;L'!AG26</f>
        <v/>
      </c>
      <c r="AH26" s="50">
        <f>'YBHN HO P&amp;L'!AH26+'LE P&amp;L'!AH26+'HS P&amp;L'!AH26+'WH P&amp;L'!AH26</f>
        <v/>
      </c>
      <c r="AJ26" s="22">
        <f>SUM(E26:Q26)-$N26</f>
        <v/>
      </c>
      <c r="AK26" s="22">
        <f>SUM(H26:T26)-$N26</f>
        <v/>
      </c>
      <c r="AL26" s="22">
        <f>SUM(K26:W26)-$N26</f>
        <v/>
      </c>
      <c r="AM26" s="53">
        <f>SUM(N26:Z26)-$N26</f>
        <v/>
      </c>
      <c r="AN26" s="56" t="n"/>
      <c r="AO26" s="22">
        <f>SUM(I26:U26)-$N26</f>
        <v/>
      </c>
      <c r="AP26" s="22">
        <f>SUM(J26:V26)-$N26</f>
        <v/>
      </c>
    </row>
    <row r="27">
      <c r="A27" s="14" t="inlineStr">
        <is>
          <t>Catering Costs</t>
        </is>
      </c>
      <c r="B27" s="64" t="n">
        <v>2381.8</v>
      </c>
      <c r="C27" s="64" t="n">
        <v>2254.54</v>
      </c>
      <c r="D27" s="64" t="n">
        <v>2257.89</v>
      </c>
      <c r="E27" s="64" t="n">
        <v>1588.93</v>
      </c>
      <c r="F27" s="64" t="n">
        <v>2120.43</v>
      </c>
      <c r="G27" s="64" t="n">
        <v>1869.87</v>
      </c>
      <c r="H27" s="64" t="n">
        <v>1921.71</v>
      </c>
      <c r="I27" s="64" t="n">
        <v>1651.48</v>
      </c>
      <c r="J27" s="64" t="n">
        <v>1974.4</v>
      </c>
      <c r="K27" s="64" t="n">
        <v>2611.91</v>
      </c>
      <c r="L27" s="64" t="n">
        <v>1828.7</v>
      </c>
      <c r="M27" s="64" t="n">
        <v>1940.75</v>
      </c>
      <c r="N27" s="22">
        <f>SUM(B27:M27)</f>
        <v/>
      </c>
      <c r="O27" s="11">
        <f>SUMIF('YBHN TB'!$R:$R,'YBHN GROUP P&amp;L'!$A27,'YBHN TB'!C:C)</f>
        <v/>
      </c>
      <c r="P27" s="11">
        <f>SUMIF('YBHN TB'!$R:$R,'YBHN GROUP P&amp;L'!$A27,'YBHN TB'!D:D)</f>
        <v/>
      </c>
      <c r="Q27" s="11">
        <f>SUMIF('YBHN TB'!$R:$R,'YBHN GROUP P&amp;L'!$A27,'YBHN TB'!E:E)</f>
        <v/>
      </c>
      <c r="R27" s="11">
        <f>SUMIF('YBHN TB'!$R:$R,'YBHN GROUP P&amp;L'!$A27,'YBHN TB'!F:F)</f>
        <v/>
      </c>
      <c r="S27" s="11">
        <f>SUMIF('YBHN TB'!$R:$R,'YBHN GROUP P&amp;L'!$A27,'YBHN TB'!G:G)</f>
        <v/>
      </c>
      <c r="T27" s="11">
        <f>SUMIF('YBHN TB'!$R:$R,'YBHN GROUP P&amp;L'!$A27,'YBHN TB'!H:H)</f>
        <v/>
      </c>
      <c r="U27" s="11">
        <f>SUMIF('YBHN TB'!$R:$R,'YBHN GROUP P&amp;L'!$A27,'YBHN TB'!I:I)</f>
        <v/>
      </c>
      <c r="V27" s="51">
        <f>'YBHN HO P&amp;L'!V27+'LE P&amp;L'!V27+'HS P&amp;L'!V27+'WH P&amp;L'!V27</f>
        <v/>
      </c>
      <c r="W27" s="51">
        <f>'YBHN HO P&amp;L'!W27+'LE P&amp;L'!W27+'HS P&amp;L'!W27+'WH P&amp;L'!W27</f>
        <v/>
      </c>
      <c r="X27" s="51">
        <f>'YBHN HO P&amp;L'!X27+'LE P&amp;L'!X27+'HS P&amp;L'!X27+'WH P&amp;L'!X27</f>
        <v/>
      </c>
      <c r="Y27" s="51">
        <f>'YBHN HO P&amp;L'!Y27+'LE P&amp;L'!Y27+'HS P&amp;L'!Y27+'WH P&amp;L'!Y27</f>
        <v/>
      </c>
      <c r="Z27" s="51">
        <f>'YBHN HO P&amp;L'!Z27+'LE P&amp;L'!Z27+'HS P&amp;L'!Z27+'WH P&amp;L'!Z27</f>
        <v/>
      </c>
      <c r="AA27" s="22">
        <f>SUM(O27:U27)</f>
        <v/>
      </c>
      <c r="AB27" s="22">
        <f>SUM(O27:Z27)</f>
        <v/>
      </c>
      <c r="AC27" s="51">
        <f>Z$8*$AI27</f>
        <v/>
      </c>
      <c r="AD27" s="51">
        <f>Z$8*$AI27</f>
        <v/>
      </c>
      <c r="AE27" s="51">
        <f>Z$8*$AI27</f>
        <v/>
      </c>
      <c r="AF27" s="51">
        <f>Z$8*$AI27</f>
        <v/>
      </c>
      <c r="AG27" s="51">
        <f>Z$8*$AI27</f>
        <v/>
      </c>
      <c r="AH27" s="51">
        <f>Z$8*$AI27</f>
        <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85.96000000000001</v>
      </c>
      <c r="C28" s="64" t="n">
        <v>2533.19</v>
      </c>
      <c r="D28" s="64" t="n">
        <v>408.11</v>
      </c>
      <c r="E28" s="64" t="n">
        <v>213.42</v>
      </c>
      <c r="F28" s="64" t="n">
        <v>368.73</v>
      </c>
      <c r="G28" s="64" t="n">
        <v>67.42</v>
      </c>
      <c r="H28" s="64" t="n">
        <v>179.26</v>
      </c>
      <c r="I28" s="64" t="n">
        <v>197.3</v>
      </c>
      <c r="J28" s="64" t="n">
        <v>3851.36</v>
      </c>
      <c r="K28" s="64" t="n">
        <v>103.26</v>
      </c>
      <c r="L28" s="64" t="n">
        <v>120.64</v>
      </c>
      <c r="M28" s="64" t="n">
        <v>37.20999999999999</v>
      </c>
      <c r="N28" s="22">
        <f>SUM(B28:M28)</f>
        <v/>
      </c>
      <c r="O28" s="11">
        <f>SUMIF('YBHN TB'!$R:$R,'YBHN GROUP P&amp;L'!$A28,'YBHN TB'!C:C)</f>
        <v/>
      </c>
      <c r="P28" s="11">
        <f>SUMIF('YBHN TB'!$R:$R,'YBHN GROUP P&amp;L'!$A28,'YBHN TB'!D:D)</f>
        <v/>
      </c>
      <c r="Q28" s="11">
        <f>SUMIF('YBHN TB'!$R:$R,'YBHN GROUP P&amp;L'!$A28,'YBHN TB'!E:E)</f>
        <v/>
      </c>
      <c r="R28" s="11">
        <f>SUMIF('YBHN TB'!$R:$R,'YBHN GROUP P&amp;L'!$A28,'YBHN TB'!F:F)</f>
        <v/>
      </c>
      <c r="S28" s="11">
        <f>SUMIF('YBHN TB'!$R:$R,'YBHN GROUP P&amp;L'!$A28,'YBHN TB'!G:G)</f>
        <v/>
      </c>
      <c r="T28" s="11">
        <f>SUMIF('YBHN TB'!$R:$R,'YBHN GROUP P&amp;L'!$A28,'YBHN TB'!H:H)</f>
        <v/>
      </c>
      <c r="U28" s="11">
        <f>SUMIF('YBHN TB'!$R:$R,'YBHN GROUP P&amp;L'!$A28,'YBHN TB'!I:I)</f>
        <v/>
      </c>
      <c r="V28" s="51">
        <f>'YBHN HO P&amp;L'!V28+'LE P&amp;L'!V28+'HS P&amp;L'!V28+'WH P&amp;L'!V28</f>
        <v/>
      </c>
      <c r="W28" s="51">
        <f>'YBHN HO P&amp;L'!W28+'LE P&amp;L'!W28+'HS P&amp;L'!W28+'WH P&amp;L'!W28</f>
        <v/>
      </c>
      <c r="X28" s="51">
        <f>'YBHN HO P&amp;L'!X28+'LE P&amp;L'!X28+'HS P&amp;L'!X28+'WH P&amp;L'!X28</f>
        <v/>
      </c>
      <c r="Y28" s="51">
        <f>'YBHN HO P&amp;L'!Y28+'LE P&amp;L'!Y28+'HS P&amp;L'!Y28+'WH P&amp;L'!Y28</f>
        <v/>
      </c>
      <c r="Z28" s="51">
        <f>'YBHN HO P&amp;L'!Z28+'LE P&amp;L'!Z28+'HS P&amp;L'!Z28+'WH P&amp;L'!Z28</f>
        <v/>
      </c>
      <c r="AA28" s="22">
        <f>SUM(O28:U28)</f>
        <v/>
      </c>
      <c r="AB28" s="22">
        <f>SUM(O28:Z28)</f>
        <v/>
      </c>
      <c r="AC28" s="51">
        <f>'YBHN HO P&amp;L'!AC28+'LE P&amp;L'!AC28+'HS P&amp;L'!AC28+'WH P&amp;L'!AC28</f>
        <v/>
      </c>
      <c r="AD28" s="51">
        <f>'YBHN HO P&amp;L'!AD28+'LE P&amp;L'!AD28+'HS P&amp;L'!AD28+'WH P&amp;L'!AD28</f>
        <v/>
      </c>
      <c r="AE28" s="51">
        <f>'YBHN HO P&amp;L'!AE28+'LE P&amp;L'!AE28+'HS P&amp;L'!AE28+'WH P&amp;L'!AE28</f>
        <v/>
      </c>
      <c r="AF28" s="51">
        <f>'YBHN HO P&amp;L'!AF28+'LE P&amp;L'!AF28+'HS P&amp;L'!AF28+'WH P&amp;L'!AF28</f>
        <v/>
      </c>
      <c r="AG28" s="51">
        <f>'YBHN HO P&amp;L'!AG28+'LE P&amp;L'!AG28+'HS P&amp;L'!AG28+'WH P&amp;L'!AG28</f>
        <v/>
      </c>
      <c r="AH28" s="51">
        <f>'YBHN HO P&amp;L'!AH28+'LE P&amp;L'!AH28+'HS P&amp;L'!AH28+'WH P&amp;L'!AH28</f>
        <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196.08</v>
      </c>
      <c r="C29" s="64" t="n">
        <v>380.03</v>
      </c>
      <c r="D29" s="64" t="n">
        <v>282.88</v>
      </c>
      <c r="E29" s="64" t="n">
        <v>198.79</v>
      </c>
      <c r="F29" s="64" t="n">
        <v>175.75</v>
      </c>
      <c r="G29" s="64" t="n">
        <v>199.6</v>
      </c>
      <c r="H29" s="64" t="n">
        <v>48.36</v>
      </c>
      <c r="I29" s="64" t="n">
        <v>142.09</v>
      </c>
      <c r="J29" s="64" t="n">
        <v>272.74</v>
      </c>
      <c r="K29" s="64" t="n">
        <v>118.14</v>
      </c>
      <c r="L29" s="64" t="n">
        <v>461.49</v>
      </c>
      <c r="M29" s="64" t="n">
        <v>114.88</v>
      </c>
      <c r="N29" s="22">
        <f>SUM(B29:M29)</f>
        <v/>
      </c>
      <c r="O29" s="11">
        <f>SUMIF('YBHN TB'!$R:$R,'YBHN GROUP P&amp;L'!$A29,'YBHN TB'!C:C)</f>
        <v/>
      </c>
      <c r="P29" s="11">
        <f>SUMIF('YBHN TB'!$R:$R,'YBHN GROUP P&amp;L'!$A29,'YBHN TB'!D:D)</f>
        <v/>
      </c>
      <c r="Q29" s="11">
        <f>SUMIF('YBHN TB'!$R:$R,'YBHN GROUP P&amp;L'!$A29,'YBHN TB'!E:E)</f>
        <v/>
      </c>
      <c r="R29" s="11">
        <f>SUMIF('YBHN TB'!$R:$R,'YBHN GROUP P&amp;L'!$A29,'YBHN TB'!F:F)</f>
        <v/>
      </c>
      <c r="S29" s="11">
        <f>SUMIF('YBHN TB'!$R:$R,'YBHN GROUP P&amp;L'!$A29,'YBHN TB'!G:G)</f>
        <v/>
      </c>
      <c r="T29" s="11">
        <f>SUMIF('YBHN TB'!$R:$R,'YBHN GROUP P&amp;L'!$A29,'YBHN TB'!H:H)</f>
        <v/>
      </c>
      <c r="U29" s="11">
        <f>SUMIF('YBHN TB'!$R:$R,'YBHN GROUP P&amp;L'!$A29,'YBHN TB'!I:I)</f>
        <v/>
      </c>
      <c r="V29" s="51">
        <f>'YBHN HO P&amp;L'!V29+'LE P&amp;L'!V29+'HS P&amp;L'!V29+'WH P&amp;L'!V29</f>
        <v/>
      </c>
      <c r="W29" s="51">
        <f>'YBHN HO P&amp;L'!W29+'LE P&amp;L'!W29+'HS P&amp;L'!W29+'WH P&amp;L'!W29</f>
        <v/>
      </c>
      <c r="X29" s="51">
        <f>'YBHN HO P&amp;L'!X29+'LE P&amp;L'!X29+'HS P&amp;L'!X29+'WH P&amp;L'!X29</f>
        <v/>
      </c>
      <c r="Y29" s="51">
        <f>'YBHN HO P&amp;L'!Y29+'LE P&amp;L'!Y29+'HS P&amp;L'!Y29+'WH P&amp;L'!Y29</f>
        <v/>
      </c>
      <c r="Z29" s="51">
        <f>'YBHN HO P&amp;L'!Z29+'LE P&amp;L'!Z29+'HS P&amp;L'!Z29+'WH P&amp;L'!Z29</f>
        <v/>
      </c>
      <c r="AA29" s="22">
        <f>SUM(O29:U29)</f>
        <v/>
      </c>
      <c r="AB29" s="22">
        <f>SUM(O29:Z29)</f>
        <v/>
      </c>
      <c r="AC29" s="51">
        <f>Z$8*$AI29</f>
        <v/>
      </c>
      <c r="AD29" s="51">
        <f>Z$8*$AI29</f>
        <v/>
      </c>
      <c r="AE29" s="51">
        <f>Z$8*$AI29</f>
        <v/>
      </c>
      <c r="AF29" s="51">
        <f>Z$8*$AI29</f>
        <v/>
      </c>
      <c r="AG29" s="51">
        <f>Z$8*$AI29</f>
        <v/>
      </c>
      <c r="AH29" s="51">
        <f>Z$8*$AI29</f>
        <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TB'!$R:$R,'YBHN GROUP P&amp;L'!$A30,'YBHN TB'!C:C)</f>
        <v/>
      </c>
      <c r="P30" s="11">
        <f>SUMIF('YBHN TB'!$R:$R,'YBHN GROUP P&amp;L'!$A30,'YBHN TB'!D:D)</f>
        <v/>
      </c>
      <c r="Q30" s="11">
        <f>SUMIF('YBHN TB'!$R:$R,'YBHN GROUP P&amp;L'!$A30,'YBHN TB'!E:E)</f>
        <v/>
      </c>
      <c r="R30" s="11">
        <f>SUMIF('YBHN TB'!$R:$R,'YBHN GROUP P&amp;L'!$A30,'YBHN TB'!F:F)</f>
        <v/>
      </c>
      <c r="S30" s="11">
        <f>SUMIF('YBHN TB'!$R:$R,'YBHN GROUP P&amp;L'!$A30,'YBHN TB'!G:G)</f>
        <v/>
      </c>
      <c r="T30" s="11">
        <f>SUMIF('YBHN TB'!$R:$R,'YBHN GROUP P&amp;L'!$A30,'YBHN TB'!H:H)</f>
        <v/>
      </c>
      <c r="U30" s="11">
        <f>SUMIF('YBHN TB'!$R:$R,'YBHN GROUP P&amp;L'!$A30,'YBHN TB'!I:I)</f>
        <v/>
      </c>
      <c r="V30" s="51">
        <f>'YBHN HO P&amp;L'!V30+'LE P&amp;L'!V30+'HS P&amp;L'!V30+'WH P&amp;L'!V30</f>
        <v/>
      </c>
      <c r="W30" s="51">
        <f>'YBHN HO P&amp;L'!W30+'LE P&amp;L'!W30+'HS P&amp;L'!W30+'WH P&amp;L'!W30</f>
        <v/>
      </c>
      <c r="X30" s="51">
        <f>'YBHN HO P&amp;L'!X30+'LE P&amp;L'!X30+'HS P&amp;L'!X30+'WH P&amp;L'!X30</f>
        <v/>
      </c>
      <c r="Y30" s="51">
        <f>'YBHN HO P&amp;L'!Y30+'LE P&amp;L'!Y30+'HS P&amp;L'!Y30+'WH P&amp;L'!Y30</f>
        <v/>
      </c>
      <c r="Z30" s="51">
        <f>'YBHN HO P&amp;L'!Z30+'LE P&amp;L'!Z30+'HS P&amp;L'!Z30+'WH P&amp;L'!Z30</f>
        <v/>
      </c>
      <c r="AA30" s="22">
        <f>SUM(O30:U30)</f>
        <v/>
      </c>
      <c r="AB30" s="22">
        <f>SUM(O30:Z30)</f>
        <v/>
      </c>
      <c r="AC30" s="51">
        <f>'YBHN HO P&amp;L'!AC30+'LE P&amp;L'!AC30+'HS P&amp;L'!AC30+'WH P&amp;L'!AC30</f>
        <v/>
      </c>
      <c r="AD30" s="51">
        <f>'YBHN HO P&amp;L'!AD30+'LE P&amp;L'!AD30+'HS P&amp;L'!AD30+'WH P&amp;L'!AD30</f>
        <v/>
      </c>
      <c r="AE30" s="51">
        <f>'YBHN HO P&amp;L'!AE30+'LE P&amp;L'!AE30+'HS P&amp;L'!AE30+'WH P&amp;L'!AE30</f>
        <v/>
      </c>
      <c r="AF30" s="51">
        <f>'YBHN HO P&amp;L'!AF30+'LE P&amp;L'!AF30+'HS P&amp;L'!AF30+'WH P&amp;L'!AF30</f>
        <v/>
      </c>
      <c r="AG30" s="51">
        <f>'YBHN HO P&amp;L'!AG30+'LE P&amp;L'!AG30+'HS P&amp;L'!AG30+'WH P&amp;L'!AG30</f>
        <v/>
      </c>
      <c r="AH30" s="51">
        <f>'YBHN HO P&amp;L'!AH30+'LE P&amp;L'!AH30+'HS P&amp;L'!AH30+'WH P&amp;L'!AH30</f>
        <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80.35000000000001</v>
      </c>
      <c r="C31" s="64" t="n">
        <v>254.48</v>
      </c>
      <c r="D31" s="64" t="n">
        <v>271.36</v>
      </c>
      <c r="E31" s="64" t="n">
        <v>127.96</v>
      </c>
      <c r="F31" s="64" t="n">
        <v>114.68</v>
      </c>
      <c r="G31" s="64" t="n">
        <v>25</v>
      </c>
      <c r="H31" s="64" t="n">
        <v>117.42</v>
      </c>
      <c r="I31" s="64" t="n">
        <v>747.5600000000001</v>
      </c>
      <c r="J31" s="64" t="n">
        <v>940.75</v>
      </c>
      <c r="K31" s="64" t="n">
        <v>134.47</v>
      </c>
      <c r="L31" s="64" t="n">
        <v>122.22</v>
      </c>
      <c r="M31" s="64" t="n">
        <v>195.87</v>
      </c>
      <c r="N31" s="22">
        <f>SUM(B31:M31)</f>
        <v/>
      </c>
      <c r="O31" s="11">
        <f>SUMIF('YBHN TB'!$R:$R,'YBHN GROUP P&amp;L'!$A31,'YBHN TB'!C:C)</f>
        <v/>
      </c>
      <c r="P31" s="11">
        <f>SUMIF('YBHN TB'!$R:$R,'YBHN GROUP P&amp;L'!$A31,'YBHN TB'!D:D)</f>
        <v/>
      </c>
      <c r="Q31" s="11">
        <f>SUMIF('YBHN TB'!$R:$R,'YBHN GROUP P&amp;L'!$A31,'YBHN TB'!E:E)</f>
        <v/>
      </c>
      <c r="R31" s="11">
        <f>SUMIF('YBHN TB'!$R:$R,'YBHN GROUP P&amp;L'!$A31,'YBHN TB'!F:F)</f>
        <v/>
      </c>
      <c r="S31" s="11">
        <f>SUMIF('YBHN TB'!$R:$R,'YBHN GROUP P&amp;L'!$A31,'YBHN TB'!G:G)</f>
        <v/>
      </c>
      <c r="T31" s="11">
        <f>SUMIF('YBHN TB'!$R:$R,'YBHN GROUP P&amp;L'!$A31,'YBHN TB'!H:H)</f>
        <v/>
      </c>
      <c r="U31" s="11">
        <f>SUMIF('YBHN TB'!$R:$R,'YBHN GROUP P&amp;L'!$A31,'YBHN TB'!I:I)</f>
        <v/>
      </c>
      <c r="V31" s="51">
        <f>'YBHN HO P&amp;L'!V31+'LE P&amp;L'!V31+'HS P&amp;L'!V31+'WH P&amp;L'!V31</f>
        <v/>
      </c>
      <c r="W31" s="51">
        <f>'YBHN HO P&amp;L'!W31+'LE P&amp;L'!W31+'HS P&amp;L'!W31+'WH P&amp;L'!W31</f>
        <v/>
      </c>
      <c r="X31" s="51">
        <f>'YBHN HO P&amp;L'!X31+'LE P&amp;L'!X31+'HS P&amp;L'!X31+'WH P&amp;L'!X31</f>
        <v/>
      </c>
      <c r="Y31" s="51">
        <f>'YBHN HO P&amp;L'!Y31+'LE P&amp;L'!Y31+'HS P&amp;L'!Y31+'WH P&amp;L'!Y31</f>
        <v/>
      </c>
      <c r="Z31" s="51">
        <f>'YBHN HO P&amp;L'!Z31+'LE P&amp;L'!Z31+'HS P&amp;L'!Z31+'WH P&amp;L'!Z31</f>
        <v/>
      </c>
      <c r="AA31" s="22">
        <f>SUM(O31:U31)</f>
        <v/>
      </c>
      <c r="AB31" s="22">
        <f>SUM(O31:Z31)</f>
        <v/>
      </c>
      <c r="AC31" s="51">
        <f>'YBHN HO P&amp;L'!AC31+'LE P&amp;L'!AC31+'HS P&amp;L'!AC31+'WH P&amp;L'!AC31</f>
        <v/>
      </c>
      <c r="AD31" s="51">
        <f>'YBHN HO P&amp;L'!AD31+'LE P&amp;L'!AD31+'HS P&amp;L'!AD31+'WH P&amp;L'!AD31</f>
        <v/>
      </c>
      <c r="AE31" s="51">
        <f>'YBHN HO P&amp;L'!AE31+'LE P&amp;L'!AE31+'HS P&amp;L'!AE31+'WH P&amp;L'!AE31</f>
        <v/>
      </c>
      <c r="AF31" s="51">
        <f>'YBHN HO P&amp;L'!AF31+'LE P&amp;L'!AF31+'HS P&amp;L'!AF31+'WH P&amp;L'!AF31</f>
        <v/>
      </c>
      <c r="AG31" s="51">
        <f>'YBHN HO P&amp;L'!AG31+'LE P&amp;L'!AG31+'HS P&amp;L'!AG31+'WH P&amp;L'!AG31</f>
        <v/>
      </c>
      <c r="AH31" s="51">
        <f>'YBHN HO P&amp;L'!AH31+'LE P&amp;L'!AH31+'HS P&amp;L'!AH31+'WH P&amp;L'!AH31</f>
        <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255.92</v>
      </c>
      <c r="C32" s="64" t="n">
        <v>78.02000000000001</v>
      </c>
      <c r="D32" s="64" t="n">
        <v>57.88</v>
      </c>
      <c r="E32" s="64" t="n">
        <v>131.46</v>
      </c>
      <c r="F32" s="64" t="n">
        <v>191.74</v>
      </c>
      <c r="G32" s="64" t="n">
        <v>133.69</v>
      </c>
      <c r="H32" s="64" t="n">
        <v>222.43</v>
      </c>
      <c r="I32" s="64" t="n">
        <v>171.86</v>
      </c>
      <c r="J32" s="64" t="n">
        <v>219.4</v>
      </c>
      <c r="K32" s="64" t="n">
        <v>163.84</v>
      </c>
      <c r="L32" s="64" t="n">
        <v>239.61</v>
      </c>
      <c r="M32" s="64" t="n">
        <v>375.03</v>
      </c>
      <c r="N32" s="22">
        <f>SUM(B32:M32)</f>
        <v/>
      </c>
      <c r="O32" s="11">
        <f>SUMIF('YBHN TB'!$R:$R,'YBHN GROUP P&amp;L'!$A32,'YBHN TB'!C:C)</f>
        <v/>
      </c>
      <c r="P32" s="11">
        <f>SUMIF('YBHN TB'!$R:$R,'YBHN GROUP P&amp;L'!$A32,'YBHN TB'!D:D)</f>
        <v/>
      </c>
      <c r="Q32" s="11">
        <f>SUMIF('YBHN TB'!$R:$R,'YBHN GROUP P&amp;L'!$A32,'YBHN TB'!E:E)</f>
        <v/>
      </c>
      <c r="R32" s="11">
        <f>SUMIF('YBHN TB'!$R:$R,'YBHN GROUP P&amp;L'!$A32,'YBHN TB'!F:F)</f>
        <v/>
      </c>
      <c r="S32" s="11">
        <f>SUMIF('YBHN TB'!$R:$R,'YBHN GROUP P&amp;L'!$A32,'YBHN TB'!G:G)</f>
        <v/>
      </c>
      <c r="T32" s="11">
        <f>SUMIF('YBHN TB'!$R:$R,'YBHN GROUP P&amp;L'!$A32,'YBHN TB'!H:H)</f>
        <v/>
      </c>
      <c r="U32" s="11">
        <f>SUMIF('YBHN TB'!$R:$R,'YBHN GROUP P&amp;L'!$A32,'YBHN TB'!I:I)</f>
        <v/>
      </c>
      <c r="V32" s="51">
        <f>'YBHN HO P&amp;L'!V32+'LE P&amp;L'!V32+'HS P&amp;L'!V32+'WH P&amp;L'!V32</f>
        <v/>
      </c>
      <c r="W32" s="51">
        <f>'YBHN HO P&amp;L'!W32+'LE P&amp;L'!W32+'HS P&amp;L'!W32+'WH P&amp;L'!W32</f>
        <v/>
      </c>
      <c r="X32" s="51">
        <f>'YBHN HO P&amp;L'!X32+'LE P&amp;L'!X32+'HS P&amp;L'!X32+'WH P&amp;L'!X32</f>
        <v/>
      </c>
      <c r="Y32" s="51">
        <f>'YBHN HO P&amp;L'!Y32+'LE P&amp;L'!Y32+'HS P&amp;L'!Y32+'WH P&amp;L'!Y32</f>
        <v/>
      </c>
      <c r="Z32" s="51">
        <f>'YBHN HO P&amp;L'!Z32+'LE P&amp;L'!Z32+'HS P&amp;L'!Z32+'WH P&amp;L'!Z32</f>
        <v/>
      </c>
      <c r="AA32" s="22">
        <f>SUM(O32:U32)</f>
        <v/>
      </c>
      <c r="AB32" s="22">
        <f>SUM(O32:Z32)</f>
        <v/>
      </c>
      <c r="AC32" s="51">
        <f>Z$8*$AI32</f>
        <v/>
      </c>
      <c r="AD32" s="51">
        <f>Z$8*$AI32</f>
        <v/>
      </c>
      <c r="AE32" s="51">
        <f>Z$8*$AI32</f>
        <v/>
      </c>
      <c r="AF32" s="51">
        <f>Z$8*$AI32</f>
        <v/>
      </c>
      <c r="AG32" s="51">
        <f>Z$8*$AI32</f>
        <v/>
      </c>
      <c r="AH32" s="51">
        <f>Z$8*$AI32</f>
        <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TB'!$R:$R,'YBHN GROUP P&amp;L'!$A33,'YBHN TB'!C:C)</f>
        <v/>
      </c>
      <c r="P33" s="11">
        <f>SUMIF('YBHN TB'!$R:$R,'YBHN GROUP P&amp;L'!$A33,'YBHN TB'!D:D)</f>
        <v/>
      </c>
      <c r="Q33" s="11">
        <f>SUMIF('YBHN TB'!$R:$R,'YBHN GROUP P&amp;L'!$A33,'YBHN TB'!E:E)</f>
        <v/>
      </c>
      <c r="R33" s="11">
        <f>SUMIF('YBHN TB'!$R:$R,'YBHN GROUP P&amp;L'!$A33,'YBHN TB'!F:F)</f>
        <v/>
      </c>
      <c r="S33" s="11">
        <f>SUMIF('YBHN TB'!$R:$R,'YBHN GROUP P&amp;L'!$A33,'YBHN TB'!G:G)</f>
        <v/>
      </c>
      <c r="T33" s="11">
        <f>SUMIF('YBHN TB'!$R:$R,'YBHN GROUP P&amp;L'!$A33,'YBHN TB'!H:H)</f>
        <v/>
      </c>
      <c r="U33" s="11">
        <f>SUMIF('YBHN TB'!$R:$R,'YBHN GROUP P&amp;L'!$A33,'YBHN TB'!I:I)</f>
        <v/>
      </c>
      <c r="V33" s="51">
        <f>'YBHN HO P&amp;L'!V33+'LE P&amp;L'!V33+'HS P&amp;L'!V33+'WH P&amp;L'!V33</f>
        <v/>
      </c>
      <c r="W33" s="51">
        <f>'YBHN HO P&amp;L'!W33+'LE P&amp;L'!W33+'HS P&amp;L'!W33+'WH P&amp;L'!W33</f>
        <v/>
      </c>
      <c r="X33" s="51">
        <f>'YBHN HO P&amp;L'!X33+'LE P&amp;L'!X33+'HS P&amp;L'!X33+'WH P&amp;L'!X33</f>
        <v/>
      </c>
      <c r="Y33" s="51">
        <f>'YBHN HO P&amp;L'!Y33+'LE P&amp;L'!Y33+'HS P&amp;L'!Y33+'WH P&amp;L'!Y33</f>
        <v/>
      </c>
      <c r="Z33" s="51">
        <f>'YBHN HO P&amp;L'!Z33+'LE P&amp;L'!Z33+'HS P&amp;L'!Z33+'WH P&amp;L'!Z33</f>
        <v/>
      </c>
      <c r="AA33" s="22">
        <f>SUM(O33:U33)</f>
        <v/>
      </c>
      <c r="AB33" s="22">
        <f>SUM(O33:Z33)</f>
        <v/>
      </c>
      <c r="AC33" s="51">
        <f>'YBHN HO P&amp;L'!AC33+'LE P&amp;L'!AC33+'HS P&amp;L'!AC33+'WH P&amp;L'!AC33</f>
        <v/>
      </c>
      <c r="AD33" s="51">
        <f>'YBHN HO P&amp;L'!AD33+'LE P&amp;L'!AD33+'HS P&amp;L'!AD33+'WH P&amp;L'!AD33</f>
        <v/>
      </c>
      <c r="AE33" s="51">
        <f>'YBHN HO P&amp;L'!AE33+'LE P&amp;L'!AE33+'HS P&amp;L'!AE33+'WH P&amp;L'!AE33</f>
        <v/>
      </c>
      <c r="AF33" s="51">
        <f>'YBHN HO P&amp;L'!AF33+'LE P&amp;L'!AF33+'HS P&amp;L'!AF33+'WH P&amp;L'!AF33</f>
        <v/>
      </c>
      <c r="AG33" s="51">
        <f>'YBHN HO P&amp;L'!AG33+'LE P&amp;L'!AG33+'HS P&amp;L'!AG33+'WH P&amp;L'!AG33</f>
        <v/>
      </c>
      <c r="AH33" s="51">
        <f>'YBHN HO P&amp;L'!AH33+'LE P&amp;L'!AH33+'HS P&amp;L'!AH33+'WH P&amp;L'!AH33</f>
        <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3000.11</v>
      </c>
      <c r="C34" s="65" t="n">
        <v>5500.26</v>
      </c>
      <c r="D34" s="65" t="n">
        <v>3278.120000000001</v>
      </c>
      <c r="E34" s="65" t="n">
        <v>2260.56</v>
      </c>
      <c r="F34" s="65" t="n">
        <v>2971.33</v>
      </c>
      <c r="G34" s="65" t="n">
        <v>2295.58</v>
      </c>
      <c r="H34" s="65" t="n">
        <v>2489.18</v>
      </c>
      <c r="I34" s="65" t="n">
        <v>2910.29</v>
      </c>
      <c r="J34" s="65" t="n">
        <v>7258.65</v>
      </c>
      <c r="K34" s="65" t="n">
        <v>3131.62</v>
      </c>
      <c r="L34" s="65" t="n">
        <v>2772.66</v>
      </c>
      <c r="M34" s="65" t="n">
        <v>2663.74</v>
      </c>
      <c r="N34" s="23">
        <f>SUM(B34:M34)</f>
        <v/>
      </c>
      <c r="O34" s="12">
        <f>SUM(O27:O33)</f>
        <v/>
      </c>
      <c r="P34" s="12">
        <f>SUM(P27:P33)</f>
        <v/>
      </c>
      <c r="Q34" s="12">
        <f>SUM(Q27:Q33)</f>
        <v/>
      </c>
      <c r="R34" s="12">
        <f>SUM(R27:R33)</f>
        <v/>
      </c>
      <c r="S34" s="12">
        <f>SUM(S27:S33)</f>
        <v/>
      </c>
      <c r="T34" s="12">
        <f>SUM(T27:T33)</f>
        <v/>
      </c>
      <c r="U34" s="12">
        <f>SUM(U27:U33)</f>
        <v/>
      </c>
      <c r="V34" s="52">
        <f>'YBHN HO P&amp;L'!V34+'LE P&amp;L'!V34+'HS P&amp;L'!V34+'WH P&amp;L'!V34</f>
        <v/>
      </c>
      <c r="W34" s="52">
        <f>'YBHN HO P&amp;L'!W34+'LE P&amp;L'!W34+'HS P&amp;L'!W34+'WH P&amp;L'!W34</f>
        <v/>
      </c>
      <c r="X34" s="52">
        <f>'YBHN HO P&amp;L'!X34+'LE P&amp;L'!X34+'HS P&amp;L'!X34+'WH P&amp;L'!X34</f>
        <v/>
      </c>
      <c r="Y34" s="52">
        <f>'YBHN HO P&amp;L'!Y34+'LE P&amp;L'!Y34+'HS P&amp;L'!Y34+'WH P&amp;L'!Y34</f>
        <v/>
      </c>
      <c r="Z34" s="52">
        <f>'YBHN HO P&amp;L'!Z34+'LE P&amp;L'!Z34+'HS P&amp;L'!Z34+'WH P&amp;L'!Z34</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f>'YBHN HO P&amp;L'!V35+'LE P&amp;L'!V35+'HS P&amp;L'!V35+'WH P&amp;L'!V35</f>
        <v/>
      </c>
      <c r="W35" s="50">
        <f>'YBHN HO P&amp;L'!W35+'LE P&amp;L'!W35+'HS P&amp;L'!W35+'WH P&amp;L'!W35</f>
        <v/>
      </c>
      <c r="X35" s="50">
        <f>'YBHN HO P&amp;L'!X35+'LE P&amp;L'!X35+'HS P&amp;L'!X35+'WH P&amp;L'!X35</f>
        <v/>
      </c>
      <c r="Y35" s="50">
        <f>'YBHN HO P&amp;L'!Y35+'LE P&amp;L'!Y35+'HS P&amp;L'!Y35+'WH P&amp;L'!Y35</f>
        <v/>
      </c>
      <c r="Z35" s="50">
        <f>'YBHN HO P&amp;L'!Z35+'LE P&amp;L'!Z35+'HS P&amp;L'!Z35+'WH P&amp;L'!Z35</f>
        <v/>
      </c>
      <c r="AA35" s="22">
        <f>SUM(O35:T35)</f>
        <v/>
      </c>
      <c r="AB35" s="22">
        <f>SUM(O35:Z35)</f>
        <v/>
      </c>
      <c r="AC35" s="50">
        <f>'YBHN HO P&amp;L'!AC35+'LE P&amp;L'!AC35+'HS P&amp;L'!AC35+'WH P&amp;L'!AC35</f>
        <v/>
      </c>
      <c r="AD35" s="50">
        <f>'YBHN HO P&amp;L'!AD35+'LE P&amp;L'!AD35+'HS P&amp;L'!AD35+'WH P&amp;L'!AD35</f>
        <v/>
      </c>
      <c r="AE35" s="50">
        <f>'YBHN HO P&amp;L'!AE35+'LE P&amp;L'!AE35+'HS P&amp;L'!AE35+'WH P&amp;L'!AE35</f>
        <v/>
      </c>
      <c r="AF35" s="50">
        <f>'YBHN HO P&amp;L'!AF35+'LE P&amp;L'!AF35+'HS P&amp;L'!AF35+'WH P&amp;L'!AF35</f>
        <v/>
      </c>
      <c r="AG35" s="50">
        <f>'YBHN HO P&amp;L'!AG35+'LE P&amp;L'!AG35+'HS P&amp;L'!AG35+'WH P&amp;L'!AG35</f>
        <v/>
      </c>
      <c r="AH35" s="50">
        <f>'YBHN HO P&amp;L'!AH35+'LE P&amp;L'!AH35+'HS P&amp;L'!AH35+'WH P&amp;L'!AH35</f>
        <v/>
      </c>
      <c r="AJ35" s="22">
        <f>SUM(E35:Q35)-$N35</f>
        <v/>
      </c>
      <c r="AK35" s="22">
        <f>SUM(H35:T35)-$N35</f>
        <v/>
      </c>
      <c r="AL35" s="22">
        <f>SUM(K35:W35)-$N35</f>
        <v/>
      </c>
      <c r="AM35" s="53">
        <f>SUM(N35:Z35)-$N35</f>
        <v/>
      </c>
      <c r="AN35" s="56" t="n"/>
      <c r="AO35" s="22">
        <f>SUM(I35:U35)-$N35</f>
        <v/>
      </c>
      <c r="AP35" s="22">
        <f>SUM(J35:V35)-$N35</f>
        <v/>
      </c>
    </row>
    <row r="36">
      <c r="A36" s="14" t="inlineStr">
        <is>
          <t>Rent</t>
        </is>
      </c>
      <c r="B36" s="64" t="n">
        <v>1352.17</v>
      </c>
      <c r="C36" s="64" t="n">
        <v>1352.17</v>
      </c>
      <c r="D36" s="64" t="n">
        <v>1352.17</v>
      </c>
      <c r="E36" s="64" t="n">
        <v>1352.17</v>
      </c>
      <c r="F36" s="64" t="n">
        <v>1352.16</v>
      </c>
      <c r="G36" s="64" t="n">
        <v>1352.17</v>
      </c>
      <c r="H36" s="64" t="n">
        <v>1352.18</v>
      </c>
      <c r="I36" s="64" t="n">
        <v>1352.17</v>
      </c>
      <c r="J36" s="64" t="n">
        <v>1352.15</v>
      </c>
      <c r="K36" s="64" t="n">
        <v>1352.17</v>
      </c>
      <c r="L36" s="64" t="n">
        <v>1352.17</v>
      </c>
      <c r="M36" s="64" t="n">
        <v>1352.17</v>
      </c>
      <c r="N36" s="22">
        <f>SUM(B36:M36)</f>
        <v/>
      </c>
      <c r="O36" s="11">
        <f>SUMIF('YBHN TB'!$R:$R,'YBHN GROUP P&amp;L'!$A36,'YBHN TB'!C:C)</f>
        <v/>
      </c>
      <c r="P36" s="11">
        <f>SUMIF('YBHN TB'!$R:$R,'YBHN GROUP P&amp;L'!$A36,'YBHN TB'!D:D)</f>
        <v/>
      </c>
      <c r="Q36" s="11">
        <f>SUMIF('YBHN TB'!$R:$R,'YBHN GROUP P&amp;L'!$A36,'YBHN TB'!E:E)</f>
        <v/>
      </c>
      <c r="R36" s="11">
        <f>SUMIF('YBHN TB'!$R:$R,'YBHN GROUP P&amp;L'!$A36,'YBHN TB'!F:F)</f>
        <v/>
      </c>
      <c r="S36" s="11">
        <f>SUMIF('YBHN TB'!$R:$R,'YBHN GROUP P&amp;L'!$A36,'YBHN TB'!G:G)</f>
        <v/>
      </c>
      <c r="T36" s="11">
        <f>SUMIF('YBHN TB'!$R:$R,'YBHN GROUP P&amp;L'!$A36,'YBHN TB'!H:H)</f>
        <v/>
      </c>
      <c r="U36" s="11">
        <f>SUMIF('YBHN TB'!$R:$R,'YBHN GROUP P&amp;L'!$A36,'YBHN TB'!I:I)</f>
        <v/>
      </c>
      <c r="V36" s="51">
        <f>'YBHN HO P&amp;L'!V36+'LE P&amp;L'!V36+'HS P&amp;L'!V36+'WH P&amp;L'!V36</f>
        <v/>
      </c>
      <c r="W36" s="51">
        <f>'YBHN HO P&amp;L'!W36+'LE P&amp;L'!W36+'HS P&amp;L'!W36+'WH P&amp;L'!W36</f>
        <v/>
      </c>
      <c r="X36" s="51">
        <f>'YBHN HO P&amp;L'!X36+'LE P&amp;L'!X36+'HS P&amp;L'!X36+'WH P&amp;L'!X36</f>
        <v/>
      </c>
      <c r="Y36" s="51">
        <f>'YBHN HO P&amp;L'!Y36+'LE P&amp;L'!Y36+'HS P&amp;L'!Y36+'WH P&amp;L'!Y36</f>
        <v/>
      </c>
      <c r="Z36" s="51">
        <f>'YBHN HO P&amp;L'!Z36+'LE P&amp;L'!Z36+'HS P&amp;L'!Z36+'WH P&amp;L'!Z36</f>
        <v/>
      </c>
      <c r="AA36" s="22">
        <f>SUM(O36:U36)</f>
        <v/>
      </c>
      <c r="AB36" s="22">
        <f>SUM(O36:Z36)</f>
        <v/>
      </c>
      <c r="AC36" s="51">
        <f>'YBHN HO P&amp;L'!AC36+'LE P&amp;L'!AC36+'HS P&amp;L'!AC36+'WH P&amp;L'!AC36</f>
        <v/>
      </c>
      <c r="AD36" s="51">
        <f>'YBHN HO P&amp;L'!AD36+'LE P&amp;L'!AD36+'HS P&amp;L'!AD36+'WH P&amp;L'!AD36</f>
        <v/>
      </c>
      <c r="AE36" s="51">
        <f>'YBHN HO P&amp;L'!AE36+'LE P&amp;L'!AE36+'HS P&amp;L'!AE36+'WH P&amp;L'!AE36</f>
        <v/>
      </c>
      <c r="AF36" s="51">
        <f>'YBHN HO P&amp;L'!AF36+'LE P&amp;L'!AF36+'HS P&amp;L'!AF36+'WH P&amp;L'!AF36</f>
        <v/>
      </c>
      <c r="AG36" s="51">
        <f>'YBHN HO P&amp;L'!AG36+'LE P&amp;L'!AG36+'HS P&amp;L'!AG36+'WH P&amp;L'!AG36</f>
        <v/>
      </c>
      <c r="AH36" s="51">
        <f>'YBHN HO P&amp;L'!AH36+'LE P&amp;L'!AH36+'HS P&amp;L'!AH36+'WH P&amp;L'!AH36</f>
        <v/>
      </c>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2675.89</v>
      </c>
      <c r="C37" s="64" t="n">
        <v>2675.89</v>
      </c>
      <c r="D37" s="64" t="n">
        <v>2675.89</v>
      </c>
      <c r="E37" s="64" t="n">
        <v>2675.89</v>
      </c>
      <c r="F37" s="64" t="n">
        <v>2675.87</v>
      </c>
      <c r="G37" s="64" t="n">
        <v>2675.89</v>
      </c>
      <c r="H37" s="64" t="n">
        <v>2675.89</v>
      </c>
      <c r="I37" s="64" t="n">
        <v>2675.89</v>
      </c>
      <c r="J37" s="64" t="n">
        <v>2675.89</v>
      </c>
      <c r="K37" s="64" t="n">
        <v>2675.89</v>
      </c>
      <c r="L37" s="64" t="n">
        <v>2675.89</v>
      </c>
      <c r="M37" s="64" t="n">
        <v>2675.89</v>
      </c>
      <c r="N37" s="22">
        <f>SUM(B37:M37)</f>
        <v/>
      </c>
      <c r="O37" s="11">
        <f>SUMIF('YBHN TB'!$R:$R,'YBHN GROUP P&amp;L'!$A37,'YBHN TB'!C:C)</f>
        <v/>
      </c>
      <c r="P37" s="11">
        <f>SUMIF('YBHN TB'!$R:$R,'YBHN GROUP P&amp;L'!$A37,'YBHN TB'!D:D)</f>
        <v/>
      </c>
      <c r="Q37" s="11">
        <f>SUMIF('YBHN TB'!$R:$R,'YBHN GROUP P&amp;L'!$A37,'YBHN TB'!E:E)</f>
        <v/>
      </c>
      <c r="R37" s="11">
        <f>SUMIF('YBHN TB'!$R:$R,'YBHN GROUP P&amp;L'!$A37,'YBHN TB'!F:F)</f>
        <v/>
      </c>
      <c r="S37" s="11">
        <f>SUMIF('YBHN TB'!$R:$R,'YBHN GROUP P&amp;L'!$A37,'YBHN TB'!G:G)</f>
        <v/>
      </c>
      <c r="T37" s="11">
        <f>SUMIF('YBHN TB'!$R:$R,'YBHN GROUP P&amp;L'!$A37,'YBHN TB'!H:H)</f>
        <v/>
      </c>
      <c r="U37" s="11">
        <f>SUMIF('YBHN TB'!$R:$R,'YBHN GROUP P&amp;L'!$A37,'YBHN TB'!I:I)</f>
        <v/>
      </c>
      <c r="V37" s="51">
        <f>'YBHN HO P&amp;L'!V37+'LE P&amp;L'!V37+'HS P&amp;L'!V37+'WH P&amp;L'!V37</f>
        <v/>
      </c>
      <c r="W37" s="51">
        <f>'YBHN HO P&amp;L'!W37+'LE P&amp;L'!W37+'HS P&amp;L'!W37+'WH P&amp;L'!W37</f>
        <v/>
      </c>
      <c r="X37" s="51">
        <f>'YBHN HO P&amp;L'!X37+'LE P&amp;L'!X37+'HS P&amp;L'!X37+'WH P&amp;L'!X37</f>
        <v/>
      </c>
      <c r="Y37" s="51">
        <f>'YBHN HO P&amp;L'!Y37+'LE P&amp;L'!Y37+'HS P&amp;L'!Y37+'WH P&amp;L'!Y37</f>
        <v/>
      </c>
      <c r="Z37" s="51">
        <f>'YBHN HO P&amp;L'!Z37+'LE P&amp;L'!Z37+'HS P&amp;L'!Z37+'WH P&amp;L'!Z37</f>
        <v/>
      </c>
      <c r="AA37" s="22">
        <f>SUM(O37:U37)</f>
        <v/>
      </c>
      <c r="AB37" s="22">
        <f>SUM(O37:Z37)</f>
        <v/>
      </c>
      <c r="AC37" s="51">
        <f>'YBHN HO P&amp;L'!AC37+'LE P&amp;L'!AC37+'HS P&amp;L'!AC37+'WH P&amp;L'!AC37</f>
        <v/>
      </c>
      <c r="AD37" s="51">
        <f>'YBHN HO P&amp;L'!AD37+'LE P&amp;L'!AD37+'HS P&amp;L'!AD37+'WH P&amp;L'!AD37</f>
        <v/>
      </c>
      <c r="AE37" s="51">
        <f>'YBHN HO P&amp;L'!AE37+'LE P&amp;L'!AE37+'HS P&amp;L'!AE37+'WH P&amp;L'!AE37</f>
        <v/>
      </c>
      <c r="AF37" s="51">
        <f>'YBHN HO P&amp;L'!AF37+'LE P&amp;L'!AF37+'HS P&amp;L'!AF37+'WH P&amp;L'!AF37</f>
        <v/>
      </c>
      <c r="AG37" s="51">
        <f>'YBHN HO P&amp;L'!AG37+'LE P&amp;L'!AG37+'HS P&amp;L'!AG37+'WH P&amp;L'!AG37</f>
        <v/>
      </c>
      <c r="AH37" s="51">
        <f>'YBHN HO P&amp;L'!AH37+'LE P&amp;L'!AH37+'HS P&amp;L'!AH37+'WH P&amp;L'!AH37</f>
        <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3509.46</v>
      </c>
      <c r="C38" s="64" t="n">
        <v>3660.35</v>
      </c>
      <c r="D38" s="64" t="n">
        <v>5568.2</v>
      </c>
      <c r="E38" s="64" t="n">
        <v>8007.949999999999</v>
      </c>
      <c r="F38" s="64" t="n">
        <v>1788.74</v>
      </c>
      <c r="G38" s="64" t="n">
        <v>1689.65</v>
      </c>
      <c r="H38" s="64" t="n">
        <v>169.8400000000001</v>
      </c>
      <c r="I38" s="64" t="n">
        <v>3754.63</v>
      </c>
      <c r="J38" s="64" t="n">
        <v>-37.61000000000001</v>
      </c>
      <c r="K38" s="64" t="n">
        <v>3108.2</v>
      </c>
      <c r="L38" s="64" t="n">
        <v>3987.78</v>
      </c>
      <c r="M38" s="64" t="n">
        <v>3893.51</v>
      </c>
      <c r="N38" s="22">
        <f>SUM(B38:M38)</f>
        <v/>
      </c>
      <c r="O38" s="11">
        <f>SUMIF('YBHN TB'!$R:$R,'YBHN GROUP P&amp;L'!$A38,'YBHN TB'!C:C)</f>
        <v/>
      </c>
      <c r="P38" s="11">
        <f>SUMIF('YBHN TB'!$R:$R,'YBHN GROUP P&amp;L'!$A38,'YBHN TB'!D:D)</f>
        <v/>
      </c>
      <c r="Q38" s="11">
        <f>SUMIF('YBHN TB'!$R:$R,'YBHN GROUP P&amp;L'!$A38,'YBHN TB'!E:E)</f>
        <v/>
      </c>
      <c r="R38" s="11">
        <f>SUMIF('YBHN TB'!$R:$R,'YBHN GROUP P&amp;L'!$A38,'YBHN TB'!F:F)</f>
        <v/>
      </c>
      <c r="S38" s="11">
        <f>SUMIF('YBHN TB'!$R:$R,'YBHN GROUP P&amp;L'!$A38,'YBHN TB'!G:G)</f>
        <v/>
      </c>
      <c r="T38" s="11">
        <f>SUMIF('YBHN TB'!$R:$R,'YBHN GROUP P&amp;L'!$A38,'YBHN TB'!H:H)</f>
        <v/>
      </c>
      <c r="U38" s="11">
        <f>SUMIF('YBHN TB'!$R:$R,'YBHN GROUP P&amp;L'!$A38,'YBHN TB'!I:I)</f>
        <v/>
      </c>
      <c r="V38" s="51">
        <f>'YBHN HO P&amp;L'!V38+'LE P&amp;L'!V38+'HS P&amp;L'!V38+'WH P&amp;L'!V38</f>
        <v/>
      </c>
      <c r="W38" s="51">
        <f>'YBHN HO P&amp;L'!W38+'LE P&amp;L'!W38+'HS P&amp;L'!W38+'WH P&amp;L'!W38</f>
        <v/>
      </c>
      <c r="X38" s="51">
        <f>'YBHN HO P&amp;L'!X38+'LE P&amp;L'!X38+'HS P&amp;L'!X38+'WH P&amp;L'!X38</f>
        <v/>
      </c>
      <c r="Y38" s="51">
        <f>'YBHN HO P&amp;L'!Y38+'LE P&amp;L'!Y38+'HS P&amp;L'!Y38+'WH P&amp;L'!Y38</f>
        <v/>
      </c>
      <c r="Z38" s="51">
        <f>'YBHN HO P&amp;L'!Z38+'LE P&amp;L'!Z38+'HS P&amp;L'!Z38+'WH P&amp;L'!Z38</f>
        <v/>
      </c>
      <c r="AA38" s="22">
        <f>SUM(O38:U38)</f>
        <v/>
      </c>
      <c r="AB38" s="22">
        <f>SUM(O38:Z38)</f>
        <v/>
      </c>
      <c r="AC38" s="51">
        <f>'YBHN HO P&amp;L'!AC38+'LE P&amp;L'!AC38+'HS P&amp;L'!AC38+'WH P&amp;L'!AC38</f>
        <v/>
      </c>
      <c r="AD38" s="51">
        <f>'YBHN HO P&amp;L'!AD38+'LE P&amp;L'!AD38+'HS P&amp;L'!AD38+'WH P&amp;L'!AD38</f>
        <v/>
      </c>
      <c r="AE38" s="51">
        <f>'YBHN HO P&amp;L'!AE38+'LE P&amp;L'!AE38+'HS P&amp;L'!AE38+'WH P&amp;L'!AE38</f>
        <v/>
      </c>
      <c r="AF38" s="51">
        <f>'YBHN HO P&amp;L'!AF38+'LE P&amp;L'!AF38+'HS P&amp;L'!AF38+'WH P&amp;L'!AF38</f>
        <v/>
      </c>
      <c r="AG38" s="51">
        <f>'YBHN HO P&amp;L'!AG38+'LE P&amp;L'!AG38+'HS P&amp;L'!AG38+'WH P&amp;L'!AG38</f>
        <v/>
      </c>
      <c r="AH38" s="51">
        <f>'YBHN HO P&amp;L'!AH38+'LE P&amp;L'!AH38+'HS P&amp;L'!AH38+'WH P&amp;L'!AH38</f>
        <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469.71</v>
      </c>
      <c r="C39" s="64" t="n">
        <v>684.62</v>
      </c>
      <c r="D39" s="64" t="n">
        <v>1279.46</v>
      </c>
      <c r="E39" s="64" t="n">
        <v>467.35</v>
      </c>
      <c r="F39" s="64" t="n">
        <v>370.59</v>
      </c>
      <c r="G39" s="64" t="n">
        <v>9013.309999999999</v>
      </c>
      <c r="H39" s="64" t="n">
        <v>3047.56</v>
      </c>
      <c r="I39" s="64" t="n">
        <v>883.29</v>
      </c>
      <c r="J39" s="64" t="n">
        <v>196.41</v>
      </c>
      <c r="K39" s="64" t="n">
        <v>0</v>
      </c>
      <c r="L39" s="64" t="n">
        <v>27.8</v>
      </c>
      <c r="M39" s="64" t="n">
        <v>502.36</v>
      </c>
      <c r="N39" s="22">
        <f>SUM(B39:M39)</f>
        <v/>
      </c>
      <c r="O39" s="11">
        <f>SUMIF('YBHN TB'!$R:$R,'YBHN GROUP P&amp;L'!$A39,'YBHN TB'!C:C)</f>
        <v/>
      </c>
      <c r="P39" s="11">
        <f>SUMIF('YBHN TB'!$R:$R,'YBHN GROUP P&amp;L'!$A39,'YBHN TB'!D:D)</f>
        <v/>
      </c>
      <c r="Q39" s="11">
        <f>SUMIF('YBHN TB'!$R:$R,'YBHN GROUP P&amp;L'!$A39,'YBHN TB'!E:E)</f>
        <v/>
      </c>
      <c r="R39" s="11">
        <f>SUMIF('YBHN TB'!$R:$R,'YBHN GROUP P&amp;L'!$A39,'YBHN TB'!F:F)</f>
        <v/>
      </c>
      <c r="S39" s="11">
        <f>SUMIF('YBHN TB'!$R:$R,'YBHN GROUP P&amp;L'!$A39,'YBHN TB'!G:G)</f>
        <v/>
      </c>
      <c r="T39" s="11">
        <f>SUMIF('YBHN TB'!$R:$R,'YBHN GROUP P&amp;L'!$A39,'YBHN TB'!H:H)</f>
        <v/>
      </c>
      <c r="U39" s="11">
        <f>SUMIF('YBHN TB'!$R:$R,'YBHN GROUP P&amp;L'!$A39,'YBHN TB'!I:I)</f>
        <v/>
      </c>
      <c r="V39" s="51">
        <f>'YBHN HO P&amp;L'!V39+'LE P&amp;L'!V39+'HS P&amp;L'!V39+'WH P&amp;L'!V39</f>
        <v/>
      </c>
      <c r="W39" s="51">
        <f>'YBHN HO P&amp;L'!W39+'LE P&amp;L'!W39+'HS P&amp;L'!W39+'WH P&amp;L'!W39</f>
        <v/>
      </c>
      <c r="X39" s="51">
        <f>'YBHN HO P&amp;L'!X39+'LE P&amp;L'!X39+'HS P&amp;L'!X39+'WH P&amp;L'!X39</f>
        <v/>
      </c>
      <c r="Y39" s="51">
        <f>'YBHN HO P&amp;L'!Y39+'LE P&amp;L'!Y39+'HS P&amp;L'!Y39+'WH P&amp;L'!Y39</f>
        <v/>
      </c>
      <c r="Z39" s="51">
        <f>'YBHN HO P&amp;L'!Z39+'LE P&amp;L'!Z39+'HS P&amp;L'!Z39+'WH P&amp;L'!Z39</f>
        <v/>
      </c>
      <c r="AA39" s="22">
        <f>SUM(O39:U39)</f>
        <v/>
      </c>
      <c r="AB39" s="22">
        <f>SUM(O39:Z39)</f>
        <v/>
      </c>
      <c r="AC39" s="51">
        <f>'YBHN HO P&amp;L'!AC39+'LE P&amp;L'!AC39+'HS P&amp;L'!AC39+'WH P&amp;L'!AC39</f>
        <v/>
      </c>
      <c r="AD39" s="51">
        <f>'YBHN HO P&amp;L'!AD39+'LE P&amp;L'!AD39+'HS P&amp;L'!AD39+'WH P&amp;L'!AD39</f>
        <v/>
      </c>
      <c r="AE39" s="51">
        <f>'YBHN HO P&amp;L'!AE39+'LE P&amp;L'!AE39+'HS P&amp;L'!AE39+'WH P&amp;L'!AE39</f>
        <v/>
      </c>
      <c r="AF39" s="51">
        <f>'YBHN HO P&amp;L'!AF39+'LE P&amp;L'!AF39+'HS P&amp;L'!AF39+'WH P&amp;L'!AF39</f>
        <v/>
      </c>
      <c r="AG39" s="51">
        <f>'YBHN HO P&amp;L'!AG39+'LE P&amp;L'!AG39+'HS P&amp;L'!AG39+'WH P&amp;L'!AG39</f>
        <v/>
      </c>
      <c r="AH39" s="51">
        <f>'YBHN HO P&amp;L'!AH39+'LE P&amp;L'!AH39+'HS P&amp;L'!AH39+'WH P&amp;L'!AH39</f>
        <v/>
      </c>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565.36</v>
      </c>
      <c r="C40" s="64" t="n">
        <v>146.78</v>
      </c>
      <c r="D40" s="64" t="n">
        <v>1009.05</v>
      </c>
      <c r="E40" s="64" t="n">
        <v>591.6899999999999</v>
      </c>
      <c r="F40" s="64" t="n">
        <v>683.0300000000001</v>
      </c>
      <c r="G40" s="64" t="n">
        <v>228.26</v>
      </c>
      <c r="H40" s="64" t="n">
        <v>275.9400000000001</v>
      </c>
      <c r="I40" s="64" t="n">
        <v>419.46</v>
      </c>
      <c r="J40" s="64" t="n">
        <v>706.9599999999999</v>
      </c>
      <c r="K40" s="64" t="n">
        <v>518.13</v>
      </c>
      <c r="L40" s="64" t="n">
        <v>302.55</v>
      </c>
      <c r="M40" s="64" t="n">
        <v>223.94</v>
      </c>
      <c r="N40" s="22">
        <f>SUM(B40:M40)</f>
        <v/>
      </c>
      <c r="O40" s="11">
        <f>SUMIF('YBHN TB'!$R:$R,'YBHN GROUP P&amp;L'!$A40,'YBHN TB'!C:C)</f>
        <v/>
      </c>
      <c r="P40" s="11">
        <f>SUMIF('YBHN TB'!$R:$R,'YBHN GROUP P&amp;L'!$A40,'YBHN TB'!D:D)</f>
        <v/>
      </c>
      <c r="Q40" s="11">
        <f>SUMIF('YBHN TB'!$R:$R,'YBHN GROUP P&amp;L'!$A40,'YBHN TB'!E:E)</f>
        <v/>
      </c>
      <c r="R40" s="11">
        <f>SUMIF('YBHN TB'!$R:$R,'YBHN GROUP P&amp;L'!$A40,'YBHN TB'!F:F)</f>
        <v/>
      </c>
      <c r="S40" s="11">
        <f>SUMIF('YBHN TB'!$R:$R,'YBHN GROUP P&amp;L'!$A40,'YBHN TB'!G:G)</f>
        <v/>
      </c>
      <c r="T40" s="11">
        <f>SUMIF('YBHN TB'!$R:$R,'YBHN GROUP P&amp;L'!$A40,'YBHN TB'!H:H)</f>
        <v/>
      </c>
      <c r="U40" s="11">
        <f>SUMIF('YBHN TB'!$R:$R,'YBHN GROUP P&amp;L'!$A40,'YBHN TB'!I:I)</f>
        <v/>
      </c>
      <c r="V40" s="51">
        <f>'YBHN HO P&amp;L'!V40+'LE P&amp;L'!V40+'HS P&amp;L'!V40+'WH P&amp;L'!V40</f>
        <v/>
      </c>
      <c r="W40" s="51">
        <f>'YBHN HO P&amp;L'!W40+'LE P&amp;L'!W40+'HS P&amp;L'!W40+'WH P&amp;L'!W40</f>
        <v/>
      </c>
      <c r="X40" s="51">
        <f>'YBHN HO P&amp;L'!X40+'LE P&amp;L'!X40+'HS P&amp;L'!X40+'WH P&amp;L'!X40</f>
        <v/>
      </c>
      <c r="Y40" s="51">
        <f>'YBHN HO P&amp;L'!Y40+'LE P&amp;L'!Y40+'HS P&amp;L'!Y40+'WH P&amp;L'!Y40</f>
        <v/>
      </c>
      <c r="Z40" s="51">
        <f>'YBHN HO P&amp;L'!Z40+'LE P&amp;L'!Z40+'HS P&amp;L'!Z40+'WH P&amp;L'!Z40</f>
        <v/>
      </c>
      <c r="AA40" s="22">
        <f>SUM(O40:U40)</f>
        <v/>
      </c>
      <c r="AB40" s="22">
        <f>SUM(O40:Z40)</f>
        <v/>
      </c>
      <c r="AC40" s="51">
        <f>'YBHN HO P&amp;L'!AC40+'LE P&amp;L'!AC40+'HS P&amp;L'!AC40+'WH P&amp;L'!AC40</f>
        <v/>
      </c>
      <c r="AD40" s="51">
        <f>'YBHN HO P&amp;L'!AD40+'LE P&amp;L'!AD40+'HS P&amp;L'!AD40+'WH P&amp;L'!AD40</f>
        <v/>
      </c>
      <c r="AE40" s="51">
        <f>'YBHN HO P&amp;L'!AE40+'LE P&amp;L'!AE40+'HS P&amp;L'!AE40+'WH P&amp;L'!AE40</f>
        <v/>
      </c>
      <c r="AF40" s="51">
        <f>'YBHN HO P&amp;L'!AF40+'LE P&amp;L'!AF40+'HS P&amp;L'!AF40+'WH P&amp;L'!AF40</f>
        <v/>
      </c>
      <c r="AG40" s="51">
        <f>'YBHN HO P&amp;L'!AG40+'LE P&amp;L'!AG40+'HS P&amp;L'!AG40+'WH P&amp;L'!AG40</f>
        <v/>
      </c>
      <c r="AH40" s="51">
        <f>'YBHN HO P&amp;L'!AH40+'LE P&amp;L'!AH40+'HS P&amp;L'!AH40+'WH P&amp;L'!AH40</f>
        <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652.52</v>
      </c>
      <c r="C41" s="64" t="n">
        <v>805.1400000000001</v>
      </c>
      <c r="D41" s="64" t="n">
        <v>828.9799999999999</v>
      </c>
      <c r="E41" s="64" t="n">
        <v>628.63</v>
      </c>
      <c r="F41" s="64" t="n">
        <v>649.87</v>
      </c>
      <c r="G41" s="64" t="n">
        <v>768.5600000000001</v>
      </c>
      <c r="H41" s="64" t="n">
        <v>727.29</v>
      </c>
      <c r="I41" s="64" t="n">
        <v>991.83</v>
      </c>
      <c r="J41" s="64" t="n">
        <v>1199.28</v>
      </c>
      <c r="K41" s="64" t="n">
        <v>829.89</v>
      </c>
      <c r="L41" s="64" t="n">
        <v>1015.03</v>
      </c>
      <c r="M41" s="64" t="n">
        <v>1120.28</v>
      </c>
      <c r="N41" s="22">
        <f>SUM(B41:M41)</f>
        <v/>
      </c>
      <c r="O41" s="11">
        <f>SUMIF('YBHN TB'!$R:$R,'YBHN GROUP P&amp;L'!$A41,'YBHN TB'!C:C)</f>
        <v/>
      </c>
      <c r="P41" s="11">
        <f>SUMIF('YBHN TB'!$R:$R,'YBHN GROUP P&amp;L'!$A41,'YBHN TB'!D:D)</f>
        <v/>
      </c>
      <c r="Q41" s="11">
        <f>SUMIF('YBHN TB'!$R:$R,'YBHN GROUP P&amp;L'!$A41,'YBHN TB'!E:E)</f>
        <v/>
      </c>
      <c r="R41" s="11">
        <f>SUMIF('YBHN TB'!$R:$R,'YBHN GROUP P&amp;L'!$A41,'YBHN TB'!F:F)</f>
        <v/>
      </c>
      <c r="S41" s="11">
        <f>SUMIF('YBHN TB'!$R:$R,'YBHN GROUP P&amp;L'!$A41,'YBHN TB'!G:G)</f>
        <v/>
      </c>
      <c r="T41" s="11">
        <f>SUMIF('YBHN TB'!$R:$R,'YBHN GROUP P&amp;L'!$A41,'YBHN TB'!H:H)</f>
        <v/>
      </c>
      <c r="U41" s="11">
        <f>SUMIF('YBHN TB'!$R:$R,'YBHN GROUP P&amp;L'!$A41,'YBHN TB'!I:I)</f>
        <v/>
      </c>
      <c r="V41" s="51">
        <f>'YBHN HO P&amp;L'!V41+'LE P&amp;L'!V41+'HS P&amp;L'!V41+'WH P&amp;L'!V41</f>
        <v/>
      </c>
      <c r="W41" s="51">
        <f>'YBHN HO P&amp;L'!W41+'LE P&amp;L'!W41+'HS P&amp;L'!W41+'WH P&amp;L'!W41</f>
        <v/>
      </c>
      <c r="X41" s="51">
        <f>'YBHN HO P&amp;L'!X41+'LE P&amp;L'!X41+'HS P&amp;L'!X41+'WH P&amp;L'!X41</f>
        <v/>
      </c>
      <c r="Y41" s="51">
        <f>'YBHN HO P&amp;L'!Y41+'LE P&amp;L'!Y41+'HS P&amp;L'!Y41+'WH P&amp;L'!Y41</f>
        <v/>
      </c>
      <c r="Z41" s="51">
        <f>'YBHN HO P&amp;L'!Z41+'LE P&amp;L'!Z41+'HS P&amp;L'!Z41+'WH P&amp;L'!Z41</f>
        <v/>
      </c>
      <c r="AA41" s="22">
        <f>SUM(O41:U41)</f>
        <v/>
      </c>
      <c r="AB41" s="22">
        <f>SUM(O41:Z41)</f>
        <v/>
      </c>
      <c r="AC41" s="51">
        <f>'YBHN HO P&amp;L'!AC41+'LE P&amp;L'!AC41+'HS P&amp;L'!AC41+'WH P&amp;L'!AC41</f>
        <v/>
      </c>
      <c r="AD41" s="51">
        <f>'YBHN HO P&amp;L'!AD41+'LE P&amp;L'!AD41+'HS P&amp;L'!AD41+'WH P&amp;L'!AD41</f>
        <v/>
      </c>
      <c r="AE41" s="51">
        <f>'YBHN HO P&amp;L'!AE41+'LE P&amp;L'!AE41+'HS P&amp;L'!AE41+'WH P&amp;L'!AE41</f>
        <v/>
      </c>
      <c r="AF41" s="51">
        <f>'YBHN HO P&amp;L'!AF41+'LE P&amp;L'!AF41+'HS P&amp;L'!AF41+'WH P&amp;L'!AF41</f>
        <v/>
      </c>
      <c r="AG41" s="51">
        <f>'YBHN HO P&amp;L'!AG41+'LE P&amp;L'!AG41+'HS P&amp;L'!AG41+'WH P&amp;L'!AG41</f>
        <v/>
      </c>
      <c r="AH41" s="51">
        <f>'YBHN HO P&amp;L'!AH41+'LE P&amp;L'!AH41+'HS P&amp;L'!AH41+'WH P&amp;L'!AH41</f>
        <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79.33</v>
      </c>
      <c r="C42" s="64" t="n">
        <v>93.42999999999999</v>
      </c>
      <c r="D42" s="64" t="n">
        <v>72.05</v>
      </c>
      <c r="E42" s="64" t="n">
        <v>142.42</v>
      </c>
      <c r="F42" s="64" t="n">
        <v>44.7</v>
      </c>
      <c r="G42" s="64" t="n">
        <v>72.30000000000001</v>
      </c>
      <c r="H42" s="64" t="n">
        <v>44.95999999999999</v>
      </c>
      <c r="I42" s="64" t="n">
        <v>322.6</v>
      </c>
      <c r="J42" s="64" t="n">
        <v>319.56</v>
      </c>
      <c r="K42" s="64" t="n">
        <v>760.77</v>
      </c>
      <c r="L42" s="64" t="n">
        <v>49.97</v>
      </c>
      <c r="M42" s="64" t="n">
        <v>-386.72</v>
      </c>
      <c r="N42" s="22">
        <f>SUM(B42:M42)</f>
        <v/>
      </c>
      <c r="O42" s="11">
        <f>SUMIF('YBHN TB'!$R:$R,'YBHN GROUP P&amp;L'!$A42,'YBHN TB'!C:C)</f>
        <v/>
      </c>
      <c r="P42" s="11">
        <f>SUMIF('YBHN TB'!$R:$R,'YBHN GROUP P&amp;L'!$A42,'YBHN TB'!D:D)</f>
        <v/>
      </c>
      <c r="Q42" s="11">
        <f>SUMIF('YBHN TB'!$R:$R,'YBHN GROUP P&amp;L'!$A42,'YBHN TB'!E:E)</f>
        <v/>
      </c>
      <c r="R42" s="11">
        <f>SUMIF('YBHN TB'!$R:$R,'YBHN GROUP P&amp;L'!$A42,'YBHN TB'!F:F)</f>
        <v/>
      </c>
      <c r="S42" s="11">
        <f>SUMIF('YBHN TB'!$R:$R,'YBHN GROUP P&amp;L'!$A42,'YBHN TB'!G:G)</f>
        <v/>
      </c>
      <c r="T42" s="11">
        <f>SUMIF('YBHN TB'!$R:$R,'YBHN GROUP P&amp;L'!$A42,'YBHN TB'!H:H)</f>
        <v/>
      </c>
      <c r="U42" s="11">
        <f>SUMIF('YBHN TB'!$R:$R,'YBHN GROUP P&amp;L'!$A42,'YBHN TB'!I:I)</f>
        <v/>
      </c>
      <c r="V42" s="51">
        <f>'YBHN HO P&amp;L'!V42+'LE P&amp;L'!V42+'HS P&amp;L'!V42+'WH P&amp;L'!V42</f>
        <v/>
      </c>
      <c r="W42" s="51">
        <f>'YBHN HO P&amp;L'!W42+'LE P&amp;L'!W42+'HS P&amp;L'!W42+'WH P&amp;L'!W42</f>
        <v/>
      </c>
      <c r="X42" s="51">
        <f>'YBHN HO P&amp;L'!X42+'LE P&amp;L'!X42+'HS P&amp;L'!X42+'WH P&amp;L'!X42</f>
        <v/>
      </c>
      <c r="Y42" s="51">
        <f>'YBHN HO P&amp;L'!Y42+'LE P&amp;L'!Y42+'HS P&amp;L'!Y42+'WH P&amp;L'!Y42</f>
        <v/>
      </c>
      <c r="Z42" s="51">
        <f>'YBHN HO P&amp;L'!Z42+'LE P&amp;L'!Z42+'HS P&amp;L'!Z42+'WH P&amp;L'!Z42</f>
        <v/>
      </c>
      <c r="AA42" s="22">
        <f>SUM(O42:U42)</f>
        <v/>
      </c>
      <c r="AB42" s="22">
        <f>SUM(O42:Z42)</f>
        <v/>
      </c>
      <c r="AC42" s="51">
        <f>'YBHN HO P&amp;L'!AC42+'LE P&amp;L'!AC42+'HS P&amp;L'!AC42+'WH P&amp;L'!AC42</f>
        <v/>
      </c>
      <c r="AD42" s="51">
        <f>'YBHN HO P&amp;L'!AD42+'LE P&amp;L'!AD42+'HS P&amp;L'!AD42+'WH P&amp;L'!AD42</f>
        <v/>
      </c>
      <c r="AE42" s="51">
        <f>'YBHN HO P&amp;L'!AE42+'LE P&amp;L'!AE42+'HS P&amp;L'!AE42+'WH P&amp;L'!AE42</f>
        <v/>
      </c>
      <c r="AF42" s="51">
        <f>'YBHN HO P&amp;L'!AF42+'LE P&amp;L'!AF42+'HS P&amp;L'!AF42+'WH P&amp;L'!AF42</f>
        <v/>
      </c>
      <c r="AG42" s="51">
        <f>'YBHN HO P&amp;L'!AG42+'LE P&amp;L'!AG42+'HS P&amp;L'!AG42+'WH P&amp;L'!AG42</f>
        <v/>
      </c>
      <c r="AH42" s="51">
        <f>'YBHN HO P&amp;L'!AH42+'LE P&amp;L'!AH42+'HS P&amp;L'!AH42+'WH P&amp;L'!AH42</f>
        <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20</v>
      </c>
      <c r="K43" s="64" t="n">
        <v>10</v>
      </c>
      <c r="L43" s="64" t="n">
        <v>10</v>
      </c>
      <c r="M43" s="64" t="n">
        <v>10</v>
      </c>
      <c r="N43" s="22">
        <f>SUM(B43:M43)</f>
        <v/>
      </c>
      <c r="O43" s="11">
        <f>SUMIF('YBHN TB'!$R:$R,'YBHN GROUP P&amp;L'!$A43,'YBHN TB'!C:C)</f>
        <v/>
      </c>
      <c r="P43" s="11">
        <f>SUMIF('YBHN TB'!$R:$R,'YBHN GROUP P&amp;L'!$A43,'YBHN TB'!D:D)</f>
        <v/>
      </c>
      <c r="Q43" s="11">
        <f>SUMIF('YBHN TB'!$R:$R,'YBHN GROUP P&amp;L'!$A43,'YBHN TB'!E:E)</f>
        <v/>
      </c>
      <c r="R43" s="11">
        <f>SUMIF('YBHN TB'!$R:$R,'YBHN GROUP P&amp;L'!$A43,'YBHN TB'!F:F)</f>
        <v/>
      </c>
      <c r="S43" s="11">
        <f>SUMIF('YBHN TB'!$R:$R,'YBHN GROUP P&amp;L'!$A43,'YBHN TB'!G:G)</f>
        <v/>
      </c>
      <c r="T43" s="11">
        <f>SUMIF('YBHN TB'!$R:$R,'YBHN GROUP P&amp;L'!$A43,'YBHN TB'!H:H)</f>
        <v/>
      </c>
      <c r="U43" s="11">
        <f>SUMIF('YBHN TB'!$R:$R,'YBHN GROUP P&amp;L'!$A43,'YBHN TB'!I:I)</f>
        <v/>
      </c>
      <c r="V43" s="51">
        <f>'YBHN HO P&amp;L'!V43+'LE P&amp;L'!V43+'HS P&amp;L'!V43+'WH P&amp;L'!V43</f>
        <v/>
      </c>
      <c r="W43" s="51">
        <f>'YBHN HO P&amp;L'!W43+'LE P&amp;L'!W43+'HS P&amp;L'!W43+'WH P&amp;L'!W43</f>
        <v/>
      </c>
      <c r="X43" s="51">
        <f>'YBHN HO P&amp;L'!X43+'LE P&amp;L'!X43+'HS P&amp;L'!X43+'WH P&amp;L'!X43</f>
        <v/>
      </c>
      <c r="Y43" s="51">
        <f>'YBHN HO P&amp;L'!Y43+'LE P&amp;L'!Y43+'HS P&amp;L'!Y43+'WH P&amp;L'!Y43</f>
        <v/>
      </c>
      <c r="Z43" s="51">
        <f>'YBHN HO P&amp;L'!Z43+'LE P&amp;L'!Z43+'HS P&amp;L'!Z43+'WH P&amp;L'!Z43</f>
        <v/>
      </c>
      <c r="AA43" s="22">
        <f>SUM(O43:U43)</f>
        <v/>
      </c>
      <c r="AB43" s="22">
        <f>SUM(O43:Z43)</f>
        <v/>
      </c>
      <c r="AC43" s="51">
        <f>'YBHN HO P&amp;L'!AC43+'LE P&amp;L'!AC43+'HS P&amp;L'!AC43+'WH P&amp;L'!AC43</f>
        <v/>
      </c>
      <c r="AD43" s="51">
        <f>'YBHN HO P&amp;L'!AD43+'LE P&amp;L'!AD43+'HS P&amp;L'!AD43+'WH P&amp;L'!AD43</f>
        <v/>
      </c>
      <c r="AE43" s="51">
        <f>'YBHN HO P&amp;L'!AE43+'LE P&amp;L'!AE43+'HS P&amp;L'!AE43+'WH P&amp;L'!AE43</f>
        <v/>
      </c>
      <c r="AF43" s="51">
        <f>'YBHN HO P&amp;L'!AF43+'LE P&amp;L'!AF43+'HS P&amp;L'!AF43+'WH P&amp;L'!AF43</f>
        <v/>
      </c>
      <c r="AG43" s="51">
        <f>'YBHN HO P&amp;L'!AG43+'LE P&amp;L'!AG43+'HS P&amp;L'!AG43+'WH P&amp;L'!AG43</f>
        <v/>
      </c>
      <c r="AH43" s="51">
        <f>'YBHN HO P&amp;L'!AH43+'LE P&amp;L'!AH43+'HS P&amp;L'!AH43+'WH P&amp;L'!AH43</f>
        <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TB'!$R:$R,'YBHN GROUP P&amp;L'!$A44,'YBHN TB'!C:C)</f>
        <v/>
      </c>
      <c r="P44" s="11">
        <f>SUMIF('YBHN TB'!$R:$R,'YBHN GROUP P&amp;L'!$A44,'YBHN TB'!D:D)</f>
        <v/>
      </c>
      <c r="Q44" s="11">
        <f>SUMIF('YBHN TB'!$R:$R,'YBHN GROUP P&amp;L'!$A44,'YBHN TB'!E:E)</f>
        <v/>
      </c>
      <c r="R44" s="11">
        <f>SUMIF('YBHN TB'!$R:$R,'YBHN GROUP P&amp;L'!$A44,'YBHN TB'!F:F)</f>
        <v/>
      </c>
      <c r="S44" s="11">
        <f>SUMIF('YBHN TB'!$R:$R,'YBHN GROUP P&amp;L'!$A44,'YBHN TB'!G:G)</f>
        <v/>
      </c>
      <c r="T44" s="11">
        <f>SUMIF('YBHN TB'!$R:$R,'YBHN GROUP P&amp;L'!$A44,'YBHN TB'!H:H)</f>
        <v/>
      </c>
      <c r="U44" s="11">
        <f>SUMIF('YBHN TB'!$R:$R,'YBHN GROUP P&amp;L'!$A44,'YBHN TB'!I:I)</f>
        <v/>
      </c>
      <c r="V44" s="51">
        <f>'YBHN HO P&amp;L'!V44+'LE P&amp;L'!V44+'HS P&amp;L'!V44+'WH P&amp;L'!V44</f>
        <v/>
      </c>
      <c r="W44" s="51">
        <f>'YBHN HO P&amp;L'!W44+'LE P&amp;L'!W44+'HS P&amp;L'!W44+'WH P&amp;L'!W44</f>
        <v/>
      </c>
      <c r="X44" s="51">
        <f>'YBHN HO P&amp;L'!X44+'LE P&amp;L'!X44+'HS P&amp;L'!X44+'WH P&amp;L'!X44</f>
        <v/>
      </c>
      <c r="Y44" s="51">
        <f>'YBHN HO P&amp;L'!Y44+'LE P&amp;L'!Y44+'HS P&amp;L'!Y44+'WH P&amp;L'!Y44</f>
        <v/>
      </c>
      <c r="Z44" s="51">
        <f>'YBHN HO P&amp;L'!Z44+'LE P&amp;L'!Z44+'HS P&amp;L'!Z44+'WH P&amp;L'!Z44</f>
        <v/>
      </c>
      <c r="AA44" s="22">
        <f>SUM(O44:U44)</f>
        <v/>
      </c>
      <c r="AB44" s="22">
        <f>SUM(O44:Z44)</f>
        <v/>
      </c>
      <c r="AC44" s="51">
        <f>'YBHN HO P&amp;L'!AC44+'LE P&amp;L'!AC44+'HS P&amp;L'!AC44+'WH P&amp;L'!AC44</f>
        <v/>
      </c>
      <c r="AD44" s="51">
        <f>'YBHN HO P&amp;L'!AD44+'LE P&amp;L'!AD44+'HS P&amp;L'!AD44+'WH P&amp;L'!AD44</f>
        <v/>
      </c>
      <c r="AE44" s="51">
        <f>'YBHN HO P&amp;L'!AE44+'LE P&amp;L'!AE44+'HS P&amp;L'!AE44+'WH P&amp;L'!AE44</f>
        <v/>
      </c>
      <c r="AF44" s="51">
        <f>'YBHN HO P&amp;L'!AF44+'LE P&amp;L'!AF44+'HS P&amp;L'!AF44+'WH P&amp;L'!AF44</f>
        <v/>
      </c>
      <c r="AG44" s="51">
        <f>'YBHN HO P&amp;L'!AG44+'LE P&amp;L'!AG44+'HS P&amp;L'!AG44+'WH P&amp;L'!AG44</f>
        <v/>
      </c>
      <c r="AH44" s="51">
        <f>'YBHN HO P&amp;L'!AH44+'LE P&amp;L'!AH44+'HS P&amp;L'!AH44+'WH P&amp;L'!AH44</f>
        <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2555.59</v>
      </c>
      <c r="C45" s="64" t="n">
        <v>2594.31</v>
      </c>
      <c r="D45" s="64" t="n">
        <v>2549.76</v>
      </c>
      <c r="E45" s="64" t="n">
        <v>2555.52</v>
      </c>
      <c r="F45" s="64" t="n">
        <v>2555.85</v>
      </c>
      <c r="G45" s="64" t="n">
        <v>2592.7</v>
      </c>
      <c r="H45" s="64" t="n">
        <v>2549.98</v>
      </c>
      <c r="I45" s="64" t="n">
        <v>2897.94</v>
      </c>
      <c r="J45" s="64" t="n">
        <v>2549.95</v>
      </c>
      <c r="K45" s="64" t="n">
        <v>549.84</v>
      </c>
      <c r="L45" s="64" t="n">
        <v>0</v>
      </c>
      <c r="M45" s="64" t="n">
        <v>1.99</v>
      </c>
      <c r="N45" s="22">
        <f>SUM(B45:M45)</f>
        <v/>
      </c>
      <c r="O45" s="11">
        <f>SUMIF('YBHN TB'!$R:$R,'YBHN GROUP P&amp;L'!$A45,'YBHN TB'!C:C)</f>
        <v/>
      </c>
      <c r="P45" s="11">
        <f>SUMIF('YBHN TB'!$R:$R,'YBHN GROUP P&amp;L'!$A45,'YBHN TB'!D:D)</f>
        <v/>
      </c>
      <c r="Q45" s="11">
        <f>SUMIF('YBHN TB'!$R:$R,'YBHN GROUP P&amp;L'!$A45,'YBHN TB'!E:E)</f>
        <v/>
      </c>
      <c r="R45" s="11">
        <f>SUMIF('YBHN TB'!$R:$R,'YBHN GROUP P&amp;L'!$A45,'YBHN TB'!F:F)</f>
        <v/>
      </c>
      <c r="S45" s="11">
        <f>SUMIF('YBHN TB'!$R:$R,'YBHN GROUP P&amp;L'!$A45,'YBHN TB'!G:G)</f>
        <v/>
      </c>
      <c r="T45" s="11">
        <f>SUMIF('YBHN TB'!$R:$R,'YBHN GROUP P&amp;L'!$A45,'YBHN TB'!H:H)</f>
        <v/>
      </c>
      <c r="U45" s="11">
        <f>SUMIF('YBHN TB'!$R:$R,'YBHN GROUP P&amp;L'!$A45,'YBHN TB'!I:I)</f>
        <v/>
      </c>
      <c r="V45" s="51">
        <f>'YBHN HO P&amp;L'!V45+'LE P&amp;L'!V45+'HS P&amp;L'!V45+'WH P&amp;L'!V45</f>
        <v/>
      </c>
      <c r="W45" s="51">
        <f>'YBHN HO P&amp;L'!W45+'LE P&amp;L'!W45+'HS P&amp;L'!W45+'WH P&amp;L'!W45</f>
        <v/>
      </c>
      <c r="X45" s="51">
        <f>'YBHN HO P&amp;L'!X45+'LE P&amp;L'!X45+'HS P&amp;L'!X45+'WH P&amp;L'!X45</f>
        <v/>
      </c>
      <c r="Y45" s="51">
        <f>'YBHN HO P&amp;L'!Y45+'LE P&amp;L'!Y45+'HS P&amp;L'!Y45+'WH P&amp;L'!Y45</f>
        <v/>
      </c>
      <c r="Z45" s="51">
        <f>'YBHN HO P&amp;L'!Z45+'LE P&amp;L'!Z45+'HS P&amp;L'!Z45+'WH P&amp;L'!Z45</f>
        <v/>
      </c>
      <c r="AA45" s="22">
        <f>SUM(O45:U45)</f>
        <v/>
      </c>
      <c r="AB45" s="22">
        <f>SUM(O45:Z45)</f>
        <v/>
      </c>
      <c r="AC45" s="51">
        <f>'YBHN HO P&amp;L'!AC45+'LE P&amp;L'!AC45+'HS P&amp;L'!AC45+'WH P&amp;L'!AC45</f>
        <v/>
      </c>
      <c r="AD45" s="51">
        <f>'YBHN HO P&amp;L'!AD45+'LE P&amp;L'!AD45+'HS P&amp;L'!AD45+'WH P&amp;L'!AD45</f>
        <v/>
      </c>
      <c r="AE45" s="51">
        <f>'YBHN HO P&amp;L'!AE45+'LE P&amp;L'!AE45+'HS P&amp;L'!AE45+'WH P&amp;L'!AE45</f>
        <v/>
      </c>
      <c r="AF45" s="51">
        <f>'YBHN HO P&amp;L'!AF45+'LE P&amp;L'!AF45+'HS P&amp;L'!AF45+'WH P&amp;L'!AF45</f>
        <v/>
      </c>
      <c r="AG45" s="51">
        <f>'YBHN HO P&amp;L'!AG45+'LE P&amp;L'!AG45+'HS P&amp;L'!AG45+'WH P&amp;L'!AG45</f>
        <v/>
      </c>
      <c r="AH45" s="51">
        <f>'YBHN HO P&amp;L'!AH45+'LE P&amp;L'!AH45+'HS P&amp;L'!AH45+'WH P&amp;L'!AH45</f>
        <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TB'!$R:$R,'YBHN GROUP P&amp;L'!$A46,'YBHN TB'!C:C)</f>
        <v/>
      </c>
      <c r="P46" s="11">
        <f>SUMIF('YBHN TB'!$R:$R,'YBHN GROUP P&amp;L'!$A46,'YBHN TB'!D:D)</f>
        <v/>
      </c>
      <c r="Q46" s="11">
        <f>SUMIF('YBHN TB'!$R:$R,'YBHN GROUP P&amp;L'!$A46,'YBHN TB'!E:E)</f>
        <v/>
      </c>
      <c r="R46" s="11">
        <f>SUMIF('YBHN TB'!$R:$R,'YBHN GROUP P&amp;L'!$A46,'YBHN TB'!F:F)</f>
        <v/>
      </c>
      <c r="S46" s="11">
        <f>SUMIF('YBHN TB'!$R:$R,'YBHN GROUP P&amp;L'!$A46,'YBHN TB'!G:G)</f>
        <v/>
      </c>
      <c r="T46" s="11">
        <f>SUMIF('YBHN TB'!$R:$R,'YBHN GROUP P&amp;L'!$A46,'YBHN TB'!H:H)</f>
        <v/>
      </c>
      <c r="U46" s="11">
        <f>SUMIF('YBHN TB'!$R:$R,'YBHN GROUP P&amp;L'!$A46,'YBHN TB'!I:I)</f>
        <v/>
      </c>
      <c r="V46" s="51">
        <f>'YBHN HO P&amp;L'!V46+'LE P&amp;L'!V46+'HS P&amp;L'!V46+'WH P&amp;L'!V46</f>
        <v/>
      </c>
      <c r="W46" s="51">
        <f>'YBHN HO P&amp;L'!W46+'LE P&amp;L'!W46+'HS P&amp;L'!W46+'WH P&amp;L'!W46</f>
        <v/>
      </c>
      <c r="X46" s="51">
        <f>'YBHN HO P&amp;L'!X46+'LE P&amp;L'!X46+'HS P&amp;L'!X46+'WH P&amp;L'!X46</f>
        <v/>
      </c>
      <c r="Y46" s="51">
        <f>'YBHN HO P&amp;L'!Y46+'LE P&amp;L'!Y46+'HS P&amp;L'!Y46+'WH P&amp;L'!Y46</f>
        <v/>
      </c>
      <c r="Z46" s="51">
        <f>'YBHN HO P&amp;L'!Z46+'LE P&amp;L'!Z46+'HS P&amp;L'!Z46+'WH P&amp;L'!Z46</f>
        <v/>
      </c>
      <c r="AA46" s="22">
        <f>SUM(O46:U46)</f>
        <v/>
      </c>
      <c r="AB46" s="22">
        <f>SUM(O46:Z46)</f>
        <v/>
      </c>
      <c r="AC46" s="51">
        <f>'YBHN HO P&amp;L'!AC46+'LE P&amp;L'!AC46+'HS P&amp;L'!AC46+'WH P&amp;L'!AC46</f>
        <v/>
      </c>
      <c r="AD46" s="51">
        <f>'YBHN HO P&amp;L'!AD46+'LE P&amp;L'!AD46+'HS P&amp;L'!AD46+'WH P&amp;L'!AD46</f>
        <v/>
      </c>
      <c r="AE46" s="51">
        <f>'YBHN HO P&amp;L'!AE46+'LE P&amp;L'!AE46+'HS P&amp;L'!AE46+'WH P&amp;L'!AE46</f>
        <v/>
      </c>
      <c r="AF46" s="51">
        <f>'YBHN HO P&amp;L'!AF46+'LE P&amp;L'!AF46+'HS P&amp;L'!AF46+'WH P&amp;L'!AF46</f>
        <v/>
      </c>
      <c r="AG46" s="51">
        <f>'YBHN HO P&amp;L'!AG46+'LE P&amp;L'!AG46+'HS P&amp;L'!AG46+'WH P&amp;L'!AG46</f>
        <v/>
      </c>
      <c r="AH46" s="51">
        <f>'YBHN HO P&amp;L'!AH46+'LE P&amp;L'!AH46+'HS P&amp;L'!AH46+'WH P&amp;L'!AH46</f>
        <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11860.03</v>
      </c>
      <c r="C47" s="65" t="n">
        <v>12012.69</v>
      </c>
      <c r="D47" s="65" t="n">
        <v>15335.56</v>
      </c>
      <c r="E47" s="65" t="n">
        <v>16421.62</v>
      </c>
      <c r="F47" s="65" t="n">
        <v>10120.81</v>
      </c>
      <c r="G47" s="65" t="n">
        <v>18392.84</v>
      </c>
      <c r="H47" s="65" t="n">
        <v>10843.64</v>
      </c>
      <c r="I47" s="65" t="n">
        <v>13297.81</v>
      </c>
      <c r="J47" s="65" t="n">
        <v>8982.59</v>
      </c>
      <c r="K47" s="65" t="n">
        <v>9804.889999999999</v>
      </c>
      <c r="L47" s="65" t="n">
        <v>9421.189999999999</v>
      </c>
      <c r="M47" s="65" t="n">
        <v>9393.420000000002</v>
      </c>
      <c r="N47" s="24">
        <f>SUM(B47:M47)</f>
        <v/>
      </c>
      <c r="O47" s="12">
        <f>SUM(O36:O46)</f>
        <v/>
      </c>
      <c r="P47" s="12">
        <f>SUM(P36:P46)</f>
        <v/>
      </c>
      <c r="Q47" s="12">
        <f>SUM(Q36:Q46)</f>
        <v/>
      </c>
      <c r="R47" s="12">
        <f>SUM(R36:R46)</f>
        <v/>
      </c>
      <c r="S47" s="12">
        <f>SUM(S36:S46)</f>
        <v/>
      </c>
      <c r="T47" s="12">
        <f>SUM(T36:T46)</f>
        <v/>
      </c>
      <c r="U47" s="12">
        <f>SUM(U36:U46)</f>
        <v/>
      </c>
      <c r="V47" s="52">
        <f>'YBHN HO P&amp;L'!V47+'LE P&amp;L'!V47+'HS P&amp;L'!V47+'WH P&amp;L'!V47</f>
        <v/>
      </c>
      <c r="W47" s="52">
        <f>'YBHN HO P&amp;L'!W47+'LE P&amp;L'!W47+'HS P&amp;L'!W47+'WH P&amp;L'!W47</f>
        <v/>
      </c>
      <c r="X47" s="52">
        <f>'YBHN HO P&amp;L'!X47+'LE P&amp;L'!X47+'HS P&amp;L'!X47+'WH P&amp;L'!X47</f>
        <v/>
      </c>
      <c r="Y47" s="52">
        <f>'YBHN HO P&amp;L'!Y47+'LE P&amp;L'!Y47+'HS P&amp;L'!Y47+'WH P&amp;L'!Y47</f>
        <v/>
      </c>
      <c r="Z47" s="52">
        <f>'YBHN HO P&amp;L'!Z47+'LE P&amp;L'!Z47+'HS P&amp;L'!Z47+'WH P&amp;L'!Z47</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68011.42999999999</v>
      </c>
      <c r="C48" s="62" t="n">
        <v>64282.61</v>
      </c>
      <c r="D48" s="62" t="n">
        <v>66662.03999999999</v>
      </c>
      <c r="E48" s="62" t="n">
        <v>69839.48999999999</v>
      </c>
      <c r="F48" s="62" t="n">
        <v>66832.78</v>
      </c>
      <c r="G48" s="62" t="n">
        <v>75735.2</v>
      </c>
      <c r="H48" s="62" t="n">
        <v>75217.61</v>
      </c>
      <c r="I48" s="62" t="n">
        <v>68608.59</v>
      </c>
      <c r="J48" s="62" t="n">
        <v>74484.88</v>
      </c>
      <c r="K48" s="62" t="n">
        <v>73251.76000000001</v>
      </c>
      <c r="L48" s="62" t="n">
        <v>72715.03999999999</v>
      </c>
      <c r="M48" s="62" t="n">
        <v>72587.02</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'YBHN HO P&amp;L'!V48+'LE P&amp;L'!V48+'HS P&amp;L'!V48+'WH P&amp;L'!V48</f>
        <v/>
      </c>
      <c r="W48" s="49">
        <f>'YBHN HO P&amp;L'!W48+'LE P&amp;L'!W48+'HS P&amp;L'!W48+'WH P&amp;L'!W48</f>
        <v/>
      </c>
      <c r="X48" s="49">
        <f>'YBHN HO P&amp;L'!X48+'LE P&amp;L'!X48+'HS P&amp;L'!X48+'WH P&amp;L'!X48</f>
        <v/>
      </c>
      <c r="Y48" s="49">
        <f>'YBHN HO P&amp;L'!Y48+'LE P&amp;L'!Y48+'HS P&amp;L'!Y48+'WH P&amp;L'!Y48</f>
        <v/>
      </c>
      <c r="Z48" s="49">
        <f>'YBHN HO P&amp;L'!Z48+'LE P&amp;L'!Z48+'HS P&amp;L'!Z48+'WH P&amp;L'!Z48</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f>'YBHN HO P&amp;L'!V49+'LE P&amp;L'!V49+'HS P&amp;L'!V49+'WH P&amp;L'!V49</f>
        <v/>
      </c>
      <c r="W49" s="48">
        <f>'YBHN HO P&amp;L'!W49+'LE P&amp;L'!W49+'HS P&amp;L'!W49+'WH P&amp;L'!W49</f>
        <v/>
      </c>
      <c r="X49" s="48">
        <f>'YBHN HO P&amp;L'!X49+'LE P&amp;L'!X49+'HS P&amp;L'!X49+'WH P&amp;L'!X49</f>
        <v/>
      </c>
      <c r="Y49" s="48">
        <f>'YBHN HO P&amp;L'!Y49+'LE P&amp;L'!Y49+'HS P&amp;L'!Y49+'WH P&amp;L'!Y49</f>
        <v/>
      </c>
      <c r="Z49" s="48">
        <f>'YBHN HO P&amp;L'!Z49+'LE P&amp;L'!Z49+'HS P&amp;L'!Z49+'WH P&amp;L'!Z49</f>
        <v/>
      </c>
      <c r="AA49" s="22">
        <f>SUM(O49:T49)</f>
        <v/>
      </c>
      <c r="AB49" s="22">
        <f>SUM(O49:Z49)</f>
        <v/>
      </c>
      <c r="AC49" s="48">
        <f>'YBHN HO P&amp;L'!AC49+'LE P&amp;L'!AC49+'HS P&amp;L'!AC49+'WH P&amp;L'!AC49</f>
        <v/>
      </c>
      <c r="AD49" s="48">
        <f>'YBHN HO P&amp;L'!AD49+'LE P&amp;L'!AD49+'HS P&amp;L'!AD49+'WH P&amp;L'!AD49</f>
        <v/>
      </c>
      <c r="AE49" s="48">
        <f>'YBHN HO P&amp;L'!AE49+'LE P&amp;L'!AE49+'HS P&amp;L'!AE49+'WH P&amp;L'!AE49</f>
        <v/>
      </c>
      <c r="AF49" s="48">
        <f>'YBHN HO P&amp;L'!AF49+'LE P&amp;L'!AF49+'HS P&amp;L'!AF49+'WH P&amp;L'!AF49</f>
        <v/>
      </c>
      <c r="AG49" s="48">
        <f>'YBHN HO P&amp;L'!AG49+'LE P&amp;L'!AG49+'HS P&amp;L'!AG49+'WH P&amp;L'!AG49</f>
        <v/>
      </c>
      <c r="AH49" s="48">
        <f>'YBHN HO P&amp;L'!AH49+'LE P&amp;L'!AH49+'HS P&amp;L'!AH49+'WH P&amp;L'!AH49</f>
        <v/>
      </c>
      <c r="AJ49" s="22">
        <f>SUM(E49:Q49)-$N49</f>
        <v/>
      </c>
      <c r="AK49" s="22">
        <f>SUM(H49:T49)-$N49</f>
        <v/>
      </c>
      <c r="AL49" s="22">
        <f>SUM(K49:W49)-$N49</f>
        <v/>
      </c>
      <c r="AM49" s="53">
        <f>SUM(N49:Z49)-$N49</f>
        <v/>
      </c>
      <c r="AN49" s="56" t="n"/>
      <c r="AO49" s="22">
        <f>SUM(I49:U49)-$N49</f>
        <v/>
      </c>
      <c r="AP49" s="22">
        <f>SUM(J49:V49)-$N49</f>
        <v/>
      </c>
    </row>
    <row r="50">
      <c r="A50" s="17" t="inlineStr">
        <is>
          <t>CONTRIBUTION</t>
        </is>
      </c>
      <c r="B50" s="18" t="n">
        <v>34505.50000000001</v>
      </c>
      <c r="C50" s="18" t="n">
        <v>26918.79000000001</v>
      </c>
      <c r="D50" s="18" t="n">
        <v>35983.39</v>
      </c>
      <c r="E50" s="18" t="n">
        <v>29437.78999999999</v>
      </c>
      <c r="F50" s="18" t="n">
        <v>25055.40999999999</v>
      </c>
      <c r="G50" s="18" t="n">
        <v>7847.659999999989</v>
      </c>
      <c r="H50" s="18" t="n">
        <v>42573.25</v>
      </c>
      <c r="I50" s="18" t="n">
        <v>-576.7200000000012</v>
      </c>
      <c r="J50" s="18" t="n">
        <v>-8250.710000000006</v>
      </c>
      <c r="K50" s="18" t="n">
        <v>-3468.300000000003</v>
      </c>
      <c r="L50" s="18" t="n">
        <v>7009.880000000005</v>
      </c>
      <c r="M50" s="18" t="n">
        <v>15826.12999999999</v>
      </c>
      <c r="N50" s="18">
        <f>SUM(B50:M50)</f>
        <v/>
      </c>
      <c r="O50" s="18">
        <f>O11-O48</f>
        <v/>
      </c>
      <c r="P50" s="18">
        <f>P11-P48</f>
        <v/>
      </c>
      <c r="Q50" s="18">
        <f>Q11-Q48</f>
        <v/>
      </c>
      <c r="R50" s="18">
        <f>R11-R48</f>
        <v/>
      </c>
      <c r="S50" s="18">
        <f>S11-S48</f>
        <v/>
      </c>
      <c r="T50" s="18">
        <f>T11-T48</f>
        <v/>
      </c>
      <c r="U50" s="18">
        <f>U11-U48</f>
        <v/>
      </c>
      <c r="V50" s="18">
        <f>'YBHN HO P&amp;L'!V50+'LE P&amp;L'!V50+'HS P&amp;L'!V50+'WH P&amp;L'!V50</f>
        <v/>
      </c>
      <c r="W50" s="18">
        <f>'YBHN HO P&amp;L'!W50+'LE P&amp;L'!W50+'HS P&amp;L'!W50+'WH P&amp;L'!W50</f>
        <v/>
      </c>
      <c r="X50" s="18">
        <f>'YBHN HO P&amp;L'!X50+'LE P&amp;L'!X50+'HS P&amp;L'!X50+'WH P&amp;L'!X50</f>
        <v/>
      </c>
      <c r="Y50" s="18">
        <f>'YBHN HO P&amp;L'!Y50+'LE P&amp;L'!Y50+'HS P&amp;L'!Y50+'WH P&amp;L'!Y50</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f>'YBHN HO P&amp;L'!V51+'LE P&amp;L'!V51+'HS P&amp;L'!V51+'WH P&amp;L'!V51</f>
        <v/>
      </c>
      <c r="W51" s="48">
        <f>'YBHN HO P&amp;L'!W51+'LE P&amp;L'!W51+'HS P&amp;L'!W51+'WH P&amp;L'!W51</f>
        <v/>
      </c>
      <c r="X51" s="48">
        <f>'YBHN HO P&amp;L'!X51+'LE P&amp;L'!X51+'HS P&amp;L'!X51+'WH P&amp;L'!X51</f>
        <v/>
      </c>
      <c r="Y51" s="48">
        <f>'YBHN HO P&amp;L'!Y51+'LE P&amp;L'!Y51+'HS P&amp;L'!Y51+'WH P&amp;L'!Y51</f>
        <v/>
      </c>
      <c r="Z51" s="48">
        <f>'YBHN HO P&amp;L'!Z51+'LE P&amp;L'!Z51+'HS P&amp;L'!Z51+'WH P&amp;L'!Z51</f>
        <v/>
      </c>
      <c r="AA51" s="22">
        <f>SUM(O51:T51)</f>
        <v/>
      </c>
      <c r="AB51" s="22">
        <f>SUM(O51:Z51)</f>
        <v/>
      </c>
      <c r="AC51" s="48">
        <f>'YBHN HO P&amp;L'!AC51+'LE P&amp;L'!AC51+'HS P&amp;L'!AC51+'WH P&amp;L'!AC51</f>
        <v/>
      </c>
      <c r="AD51" s="48">
        <f>'YBHN HO P&amp;L'!AD51+'LE P&amp;L'!AD51+'HS P&amp;L'!AD51+'WH P&amp;L'!AD51</f>
        <v/>
      </c>
      <c r="AE51" s="48">
        <f>'YBHN HO P&amp;L'!AE51+'LE P&amp;L'!AE51+'HS P&amp;L'!AE51+'WH P&amp;L'!AE51</f>
        <v/>
      </c>
      <c r="AF51" s="48">
        <f>'YBHN HO P&amp;L'!AF51+'LE P&amp;L'!AF51+'HS P&amp;L'!AF51+'WH P&amp;L'!AF51</f>
        <v/>
      </c>
      <c r="AG51" s="48">
        <f>'YBHN HO P&amp;L'!AG51+'LE P&amp;L'!AG51+'HS P&amp;L'!AG51+'WH P&amp;L'!AG51</f>
        <v/>
      </c>
      <c r="AH51" s="48">
        <f>'YBHN HO P&amp;L'!AH51+'LE P&amp;L'!AH51+'HS P&amp;L'!AH51+'WH P&amp;L'!AH51</f>
        <v/>
      </c>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f>'YBHN HO P&amp;L'!V52+'LE P&amp;L'!V52+'HS P&amp;L'!V52+'WH P&amp;L'!V52</f>
        <v/>
      </c>
      <c r="W52" s="48">
        <f>'YBHN HO P&amp;L'!W52+'LE P&amp;L'!W52+'HS P&amp;L'!W52+'WH P&amp;L'!W52</f>
        <v/>
      </c>
      <c r="X52" s="48">
        <f>'YBHN HO P&amp;L'!X52+'LE P&amp;L'!X52+'HS P&amp;L'!X52+'WH P&amp;L'!X52</f>
        <v/>
      </c>
      <c r="Y52" s="48">
        <f>'YBHN HO P&amp;L'!Y52+'LE P&amp;L'!Y52+'HS P&amp;L'!Y52+'WH P&amp;L'!Y52</f>
        <v/>
      </c>
      <c r="Z52" s="48">
        <f>'YBHN HO P&amp;L'!Z52+'LE P&amp;L'!Z52+'HS P&amp;L'!Z52+'WH P&amp;L'!Z52</f>
        <v/>
      </c>
      <c r="AA52" s="22">
        <f>SUM(O52:T52)</f>
        <v/>
      </c>
      <c r="AB52" s="22">
        <f>SUM(O52:Z52)</f>
        <v/>
      </c>
      <c r="AC52" s="48">
        <f>'YBHN HO P&amp;L'!AC52+'LE P&amp;L'!AC52+'HS P&amp;L'!AC52+'WH P&amp;L'!AC52</f>
        <v/>
      </c>
      <c r="AD52" s="48">
        <f>'YBHN HO P&amp;L'!AD52+'LE P&amp;L'!AD52+'HS P&amp;L'!AD52+'WH P&amp;L'!AD52</f>
        <v/>
      </c>
      <c r="AE52" s="48">
        <f>'YBHN HO P&amp;L'!AE52+'LE P&amp;L'!AE52+'HS P&amp;L'!AE52+'WH P&amp;L'!AE52</f>
        <v/>
      </c>
      <c r="AF52" s="48">
        <f>'YBHN HO P&amp;L'!AF52+'LE P&amp;L'!AF52+'HS P&amp;L'!AF52+'WH P&amp;L'!AF52</f>
        <v/>
      </c>
      <c r="AG52" s="48">
        <f>'YBHN HO P&amp;L'!AG52+'LE P&amp;L'!AG52+'HS P&amp;L'!AG52+'WH P&amp;L'!AG52</f>
        <v/>
      </c>
      <c r="AH52" s="48">
        <f>'YBHN HO P&amp;L'!AH52+'LE P&amp;L'!AH52+'HS P&amp;L'!AH52+'WH P&amp;L'!AH52</f>
        <v/>
      </c>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TB'!$R:$R,'YBHN GROUP P&amp;L'!$A53,'YBHN TB'!C:C)</f>
        <v/>
      </c>
      <c r="P53" s="11">
        <f>SUMIF('YBHN TB'!$R:$R,'YBHN GROUP P&amp;L'!$A53,'YBHN TB'!D:D)</f>
        <v/>
      </c>
      <c r="Q53" s="11">
        <f>SUMIF('YBHN TB'!$R:$R,'YBHN GROUP P&amp;L'!$A53,'YBHN TB'!E:E)</f>
        <v/>
      </c>
      <c r="R53" s="11">
        <f>SUMIF('YBHN TB'!$R:$R,'YBHN GROUP P&amp;L'!$A53,'YBHN TB'!F:F)</f>
        <v/>
      </c>
      <c r="S53" s="11">
        <f>SUMIF('YBHN TB'!$R:$R,'YBHN GROUP P&amp;L'!$A53,'YBHN TB'!G:G)</f>
        <v/>
      </c>
      <c r="T53" s="11">
        <f>SUMIF('YBHN TB'!$R:$R,'YBHN GROUP P&amp;L'!$A53,'YBHN TB'!H:H)</f>
        <v/>
      </c>
      <c r="U53" s="11">
        <f>SUMIF('YBHN TB'!$R:$R,'YBHN GROUP P&amp;L'!$A53,'YBHN TB'!I:I)</f>
        <v/>
      </c>
      <c r="V53" s="51">
        <f>'YBHN HO P&amp;L'!V53+'LE P&amp;L'!V53+'HS P&amp;L'!V53+'WH P&amp;L'!V53</f>
        <v/>
      </c>
      <c r="W53" s="51">
        <f>'YBHN HO P&amp;L'!W53+'LE P&amp;L'!W53+'HS P&amp;L'!W53+'WH P&amp;L'!W53</f>
        <v/>
      </c>
      <c r="X53" s="51">
        <f>'YBHN HO P&amp;L'!X53+'LE P&amp;L'!X53+'HS P&amp;L'!X53+'WH P&amp;L'!X53</f>
        <v/>
      </c>
      <c r="Y53" s="51">
        <f>'YBHN HO P&amp;L'!Y53+'LE P&amp;L'!Y53+'HS P&amp;L'!Y53+'WH P&amp;L'!Y53</f>
        <v/>
      </c>
      <c r="Z53" s="51">
        <f>'YBHN HO P&amp;L'!Z53+'LE P&amp;L'!Z53+'HS P&amp;L'!Z53+'WH P&amp;L'!Z53</f>
        <v/>
      </c>
      <c r="AA53" s="22">
        <f>SUM(O53:U53)</f>
        <v/>
      </c>
      <c r="AB53" s="22">
        <f>SUM(O53:Z53)</f>
        <v/>
      </c>
      <c r="AC53" s="51">
        <f>'YBHN HO P&amp;L'!AC53+'LE P&amp;L'!AC53+'HS P&amp;L'!AC53+'WH P&amp;L'!AC53</f>
        <v/>
      </c>
      <c r="AD53" s="51">
        <f>'YBHN HO P&amp;L'!AD53+'LE P&amp;L'!AD53+'HS P&amp;L'!AD53+'WH P&amp;L'!AD53</f>
        <v/>
      </c>
      <c r="AE53" s="51">
        <f>'YBHN HO P&amp;L'!AE53+'LE P&amp;L'!AE53+'HS P&amp;L'!AE53+'WH P&amp;L'!AE53</f>
        <v/>
      </c>
      <c r="AF53" s="51">
        <f>'YBHN HO P&amp;L'!AF53+'LE P&amp;L'!AF53+'HS P&amp;L'!AF53+'WH P&amp;L'!AF53</f>
        <v/>
      </c>
      <c r="AG53" s="51">
        <f>'YBHN HO P&amp;L'!AG53+'LE P&amp;L'!AG53+'HS P&amp;L'!AG53+'WH P&amp;L'!AG53</f>
        <v/>
      </c>
      <c r="AH53" s="51">
        <f>'YBHN HO P&amp;L'!AH53+'LE P&amp;L'!AH53+'HS P&amp;L'!AH53+'WH P&amp;L'!AH53</f>
        <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TB'!$R:$R,'YBHN GROUP P&amp;L'!$A54,'YBHN TB'!C:C)</f>
        <v/>
      </c>
      <c r="P54" s="11">
        <f>SUMIF('YBHN TB'!$R:$R,'YBHN GROUP P&amp;L'!$A54,'YBHN TB'!D:D)</f>
        <v/>
      </c>
      <c r="Q54" s="11">
        <f>SUMIF('YBHN TB'!$R:$R,'YBHN GROUP P&amp;L'!$A54,'YBHN TB'!E:E)</f>
        <v/>
      </c>
      <c r="R54" s="11">
        <f>SUMIF('YBHN TB'!$R:$R,'YBHN GROUP P&amp;L'!$A54,'YBHN TB'!F:F)</f>
        <v/>
      </c>
      <c r="S54" s="11">
        <f>SUMIF('YBHN TB'!$R:$R,'YBHN GROUP P&amp;L'!$A54,'YBHN TB'!G:G)</f>
        <v/>
      </c>
      <c r="T54" s="11">
        <f>SUMIF('YBHN TB'!$R:$R,'YBHN GROUP P&amp;L'!$A54,'YBHN TB'!H:H)</f>
        <v/>
      </c>
      <c r="U54" s="11">
        <f>SUMIF('YBHN TB'!$R:$R,'YBHN GROUP P&amp;L'!$A54,'YBHN TB'!I:I)</f>
        <v/>
      </c>
      <c r="V54" s="51">
        <f>'YBHN HO P&amp;L'!V54+'LE P&amp;L'!V54+'HS P&amp;L'!V54+'WH P&amp;L'!V54</f>
        <v/>
      </c>
      <c r="W54" s="51">
        <f>'YBHN HO P&amp;L'!W54+'LE P&amp;L'!W54+'HS P&amp;L'!W54+'WH P&amp;L'!W54</f>
        <v/>
      </c>
      <c r="X54" s="51">
        <f>'YBHN HO P&amp;L'!X54+'LE P&amp;L'!X54+'HS P&amp;L'!X54+'WH P&amp;L'!X54</f>
        <v/>
      </c>
      <c r="Y54" s="51">
        <f>'YBHN HO P&amp;L'!Y54+'LE P&amp;L'!Y54+'HS P&amp;L'!Y54+'WH P&amp;L'!Y54</f>
        <v/>
      </c>
      <c r="Z54" s="51">
        <f>'YBHN HO P&amp;L'!Z54+'LE P&amp;L'!Z54+'HS P&amp;L'!Z54+'WH P&amp;L'!Z54</f>
        <v/>
      </c>
      <c r="AA54" s="22">
        <f>SUM(O54:U54)</f>
        <v/>
      </c>
      <c r="AB54" s="22">
        <f>SUM(O54:Z54)</f>
        <v/>
      </c>
      <c r="AC54" s="51">
        <f>'YBHN HO P&amp;L'!AC54+'LE P&amp;L'!AC54+'HS P&amp;L'!AC54+'WH P&amp;L'!AC54</f>
        <v/>
      </c>
      <c r="AD54" s="51">
        <f>'YBHN HO P&amp;L'!AD54+'LE P&amp;L'!AD54+'HS P&amp;L'!AD54+'WH P&amp;L'!AD54</f>
        <v/>
      </c>
      <c r="AE54" s="51">
        <f>'YBHN HO P&amp;L'!AE54+'LE P&amp;L'!AE54+'HS P&amp;L'!AE54+'WH P&amp;L'!AE54</f>
        <v/>
      </c>
      <c r="AF54" s="51">
        <f>'YBHN HO P&amp;L'!AF54+'LE P&amp;L'!AF54+'HS P&amp;L'!AF54+'WH P&amp;L'!AF54</f>
        <v/>
      </c>
      <c r="AG54" s="51">
        <f>'YBHN HO P&amp;L'!AG54+'LE P&amp;L'!AG54+'HS P&amp;L'!AG54+'WH P&amp;L'!AG54</f>
        <v/>
      </c>
      <c r="AH54" s="51">
        <f>'YBHN HO P&amp;L'!AH54+'LE P&amp;L'!AH54+'HS P&amp;L'!AH54+'WH P&amp;L'!AH54</f>
        <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TB'!$R:$R,'YBHN GROUP P&amp;L'!$A55,'YBHN TB'!C:C)</f>
        <v/>
      </c>
      <c r="P55" s="11">
        <f>SUMIF('YBHN TB'!$R:$R,'YBHN GROUP P&amp;L'!$A55,'YBHN TB'!D:D)</f>
        <v/>
      </c>
      <c r="Q55" s="11">
        <f>SUMIF('YBHN TB'!$R:$R,'YBHN GROUP P&amp;L'!$A55,'YBHN TB'!E:E)</f>
        <v/>
      </c>
      <c r="R55" s="11">
        <f>SUMIF('YBHN TB'!$R:$R,'YBHN GROUP P&amp;L'!$A55,'YBHN TB'!F:F)</f>
        <v/>
      </c>
      <c r="S55" s="11">
        <f>SUMIF('YBHN TB'!$R:$R,'YBHN GROUP P&amp;L'!$A55,'YBHN TB'!G:G)</f>
        <v/>
      </c>
      <c r="T55" s="11">
        <f>SUMIF('YBHN TB'!$R:$R,'YBHN GROUP P&amp;L'!$A55,'YBHN TB'!H:H)</f>
        <v/>
      </c>
      <c r="U55" s="11">
        <f>SUMIF('YBHN TB'!$R:$R,'YBHN GROUP P&amp;L'!$A55,'YBHN TB'!I:I)</f>
        <v/>
      </c>
      <c r="V55" s="51">
        <f>'YBHN HO P&amp;L'!V55+'LE P&amp;L'!V55+'HS P&amp;L'!V55+'WH P&amp;L'!V55</f>
        <v/>
      </c>
      <c r="W55" s="51">
        <f>'YBHN HO P&amp;L'!W55+'LE P&amp;L'!W55+'HS P&amp;L'!W55+'WH P&amp;L'!W55</f>
        <v/>
      </c>
      <c r="X55" s="51">
        <f>'YBHN HO P&amp;L'!X55+'LE P&amp;L'!X55+'HS P&amp;L'!X55+'WH P&amp;L'!X55</f>
        <v/>
      </c>
      <c r="Y55" s="51">
        <f>'YBHN HO P&amp;L'!Y55+'LE P&amp;L'!Y55+'HS P&amp;L'!Y55+'WH P&amp;L'!Y55</f>
        <v/>
      </c>
      <c r="Z55" s="51">
        <f>'YBHN HO P&amp;L'!Z55+'LE P&amp;L'!Z55+'HS P&amp;L'!Z55+'WH P&amp;L'!Z55</f>
        <v/>
      </c>
      <c r="AA55" s="22">
        <f>SUM(O55:U55)</f>
        <v/>
      </c>
      <c r="AB55" s="22">
        <f>SUM(O55:Z55)</f>
        <v/>
      </c>
      <c r="AC55" s="51">
        <f>'YBHN HO P&amp;L'!AC55+'LE P&amp;L'!AC55+'HS P&amp;L'!AC55+'WH P&amp;L'!AC55</f>
        <v/>
      </c>
      <c r="AD55" s="51">
        <f>'YBHN HO P&amp;L'!AD55+'LE P&amp;L'!AD55+'HS P&amp;L'!AD55+'WH P&amp;L'!AD55</f>
        <v/>
      </c>
      <c r="AE55" s="51">
        <f>'YBHN HO P&amp;L'!AE55+'LE P&amp;L'!AE55+'HS P&amp;L'!AE55+'WH P&amp;L'!AE55</f>
        <v/>
      </c>
      <c r="AF55" s="51">
        <f>'YBHN HO P&amp;L'!AF55+'LE P&amp;L'!AF55+'HS P&amp;L'!AF55+'WH P&amp;L'!AF55</f>
        <v/>
      </c>
      <c r="AG55" s="51">
        <f>'YBHN HO P&amp;L'!AG55+'LE P&amp;L'!AG55+'HS P&amp;L'!AG55+'WH P&amp;L'!AG55</f>
        <v/>
      </c>
      <c r="AH55" s="51">
        <f>'YBHN HO P&amp;L'!AH55+'LE P&amp;L'!AH55+'HS P&amp;L'!AH55+'WH P&amp;L'!AH55</f>
        <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TB'!$R:$R,'YBHN GROUP P&amp;L'!$A56,'YBHN TB'!C:C)</f>
        <v/>
      </c>
      <c r="P56" s="11">
        <f>SUMIF('YBHN TB'!$R:$R,'YBHN GROUP P&amp;L'!$A56,'YBHN TB'!D:D)</f>
        <v/>
      </c>
      <c r="Q56" s="11">
        <f>SUMIF('YBHN TB'!$R:$R,'YBHN GROUP P&amp;L'!$A56,'YBHN TB'!E:E)</f>
        <v/>
      </c>
      <c r="R56" s="11">
        <f>SUMIF('YBHN TB'!$R:$R,'YBHN GROUP P&amp;L'!$A56,'YBHN TB'!F:F)</f>
        <v/>
      </c>
      <c r="S56" s="11">
        <f>SUMIF('YBHN TB'!$R:$R,'YBHN GROUP P&amp;L'!$A56,'YBHN TB'!G:G)</f>
        <v/>
      </c>
      <c r="T56" s="11">
        <f>SUMIF('YBHN TB'!$R:$R,'YBHN GROUP P&amp;L'!$A56,'YBHN TB'!H:H)</f>
        <v/>
      </c>
      <c r="U56" s="11">
        <f>SUMIF('YBHN TB'!$R:$R,'YBHN GROUP P&amp;L'!$A56,'YBHN TB'!I:I)</f>
        <v/>
      </c>
      <c r="V56" s="51">
        <f>'YBHN HO P&amp;L'!V56+'LE P&amp;L'!V56+'HS P&amp;L'!V56+'WH P&amp;L'!V56</f>
        <v/>
      </c>
      <c r="W56" s="51">
        <f>'YBHN HO P&amp;L'!W56+'LE P&amp;L'!W56+'HS P&amp;L'!W56+'WH P&amp;L'!W56</f>
        <v/>
      </c>
      <c r="X56" s="51">
        <f>'YBHN HO P&amp;L'!X56+'LE P&amp;L'!X56+'HS P&amp;L'!X56+'WH P&amp;L'!X56</f>
        <v/>
      </c>
      <c r="Y56" s="51">
        <f>'YBHN HO P&amp;L'!Y56+'LE P&amp;L'!Y56+'HS P&amp;L'!Y56+'WH P&amp;L'!Y56</f>
        <v/>
      </c>
      <c r="Z56" s="51">
        <f>'YBHN HO P&amp;L'!Z56+'LE P&amp;L'!Z56+'HS P&amp;L'!Z56+'WH P&amp;L'!Z56</f>
        <v/>
      </c>
      <c r="AA56" s="22">
        <f>SUM(O56:U56)</f>
        <v/>
      </c>
      <c r="AB56" s="22">
        <f>SUM(O56:Z56)</f>
        <v/>
      </c>
      <c r="AC56" s="51">
        <f>'YBHN HO P&amp;L'!AC56+'LE P&amp;L'!AC56+'HS P&amp;L'!AC56+'WH P&amp;L'!AC56</f>
        <v/>
      </c>
      <c r="AD56" s="51">
        <f>'YBHN HO P&amp;L'!AD56+'LE P&amp;L'!AD56+'HS P&amp;L'!AD56+'WH P&amp;L'!AD56</f>
        <v/>
      </c>
      <c r="AE56" s="51">
        <f>'YBHN HO P&amp;L'!AE56+'LE P&amp;L'!AE56+'HS P&amp;L'!AE56+'WH P&amp;L'!AE56</f>
        <v/>
      </c>
      <c r="AF56" s="51">
        <f>'YBHN HO P&amp;L'!AF56+'LE P&amp;L'!AF56+'HS P&amp;L'!AF56+'WH P&amp;L'!AF56</f>
        <v/>
      </c>
      <c r="AG56" s="51">
        <f>'YBHN HO P&amp;L'!AG56+'LE P&amp;L'!AG56+'HS P&amp;L'!AG56+'WH P&amp;L'!AG56</f>
        <v/>
      </c>
      <c r="AH56" s="51">
        <f>'YBHN HO P&amp;L'!AH56+'LE P&amp;L'!AH56+'HS P&amp;L'!AH56+'WH P&amp;L'!AH56</f>
        <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200</v>
      </c>
      <c r="M57" s="64" t="n">
        <v>407.15</v>
      </c>
      <c r="N57" s="22">
        <f>SUM(B57:M57)</f>
        <v/>
      </c>
      <c r="O57" s="11">
        <f>SUMIF('YBHN TB'!$R:$R,'YBHN GROUP P&amp;L'!$A57,'YBHN TB'!C:C)</f>
        <v/>
      </c>
      <c r="P57" s="11">
        <f>SUMIF('YBHN TB'!$R:$R,'YBHN GROUP P&amp;L'!$A57,'YBHN TB'!D:D)</f>
        <v/>
      </c>
      <c r="Q57" s="11">
        <f>SUMIF('YBHN TB'!$R:$R,'YBHN GROUP P&amp;L'!$A57,'YBHN TB'!E:E)</f>
        <v/>
      </c>
      <c r="R57" s="11">
        <f>SUMIF('YBHN TB'!$R:$R,'YBHN GROUP P&amp;L'!$A57,'YBHN TB'!F:F)</f>
        <v/>
      </c>
      <c r="S57" s="11">
        <f>SUMIF('YBHN TB'!$R:$R,'YBHN GROUP P&amp;L'!$A57,'YBHN TB'!G:G)</f>
        <v/>
      </c>
      <c r="T57" s="11">
        <f>SUMIF('YBHN TB'!$R:$R,'YBHN GROUP P&amp;L'!$A57,'YBHN TB'!H:H)</f>
        <v/>
      </c>
      <c r="U57" s="11">
        <f>SUMIF('YBHN TB'!$R:$R,'YBHN GROUP P&amp;L'!$A57,'YBHN TB'!I:I)</f>
        <v/>
      </c>
      <c r="V57" s="51">
        <f>'YBHN HO P&amp;L'!V57+'LE P&amp;L'!V57+'HS P&amp;L'!V57+'WH P&amp;L'!V57</f>
        <v/>
      </c>
      <c r="W57" s="51">
        <f>'YBHN HO P&amp;L'!W57+'LE P&amp;L'!W57+'HS P&amp;L'!W57+'WH P&amp;L'!W57</f>
        <v/>
      </c>
      <c r="X57" s="51">
        <f>'YBHN HO P&amp;L'!X57+'LE P&amp;L'!X57+'HS P&amp;L'!X57+'WH P&amp;L'!X57</f>
        <v/>
      </c>
      <c r="Y57" s="51">
        <f>'YBHN HO P&amp;L'!Y57+'LE P&amp;L'!Y57+'HS P&amp;L'!Y57+'WH P&amp;L'!Y57</f>
        <v/>
      </c>
      <c r="Z57" s="51">
        <f>'YBHN HO P&amp;L'!Z57+'LE P&amp;L'!Z57+'HS P&amp;L'!Z57+'WH P&amp;L'!Z57</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TB'!$R:$R,'YBHN GROUP P&amp;L'!$A58,'YBHN TB'!C:C)</f>
        <v/>
      </c>
      <c r="P58" s="11">
        <f>SUMIF('YBHN TB'!$R:$R,'YBHN GROUP P&amp;L'!$A58,'YBHN TB'!D:D)</f>
        <v/>
      </c>
      <c r="Q58" s="11">
        <f>SUMIF('YBHN TB'!$R:$R,'YBHN GROUP P&amp;L'!$A58,'YBHN TB'!E:E)</f>
        <v/>
      </c>
      <c r="R58" s="11">
        <f>SUMIF('YBHN TB'!$R:$R,'YBHN GROUP P&amp;L'!$A58,'YBHN TB'!F:F)</f>
        <v/>
      </c>
      <c r="S58" s="11">
        <f>SUMIF('YBHN TB'!$R:$R,'YBHN GROUP P&amp;L'!$A58,'YBHN TB'!G:G)</f>
        <v/>
      </c>
      <c r="T58" s="11">
        <f>SUMIF('YBHN TB'!$R:$R,'YBHN GROUP P&amp;L'!$A58,'YBHN TB'!H:H)</f>
        <v/>
      </c>
      <c r="U58" s="11">
        <f>SUMIF('YBHN TB'!$R:$R,'YBHN GROUP P&amp;L'!$A58,'YBHN TB'!I:I)</f>
        <v/>
      </c>
      <c r="V58" s="51">
        <f>'YBHN HO P&amp;L'!V58+'LE P&amp;L'!V58+'HS P&amp;L'!V58+'WH P&amp;L'!V58</f>
        <v/>
      </c>
      <c r="W58" s="51">
        <f>'YBHN HO P&amp;L'!W58+'LE P&amp;L'!W58+'HS P&amp;L'!W58+'WH P&amp;L'!W58</f>
        <v/>
      </c>
      <c r="X58" s="51">
        <f>'YBHN HO P&amp;L'!X58+'LE P&amp;L'!X58+'HS P&amp;L'!X58+'WH P&amp;L'!X58</f>
        <v/>
      </c>
      <c r="Y58" s="51">
        <f>'YBHN HO P&amp;L'!Y58+'LE P&amp;L'!Y58+'HS P&amp;L'!Y58+'WH P&amp;L'!Y58</f>
        <v/>
      </c>
      <c r="Z58" s="51">
        <f>'YBHN HO P&amp;L'!Z58+'LE P&amp;L'!Z58+'HS P&amp;L'!Z58+'WH P&amp;L'!Z58</f>
        <v/>
      </c>
      <c r="AA58" s="22">
        <f>SUM(O58:U58)</f>
        <v/>
      </c>
      <c r="AB58" s="22">
        <f>SUM(O58:Z58)</f>
        <v/>
      </c>
      <c r="AC58" s="51">
        <f>'YBHN HO P&amp;L'!AC58+'LE P&amp;L'!AC58+'HS P&amp;L'!AC58+'WH P&amp;L'!AC58</f>
        <v/>
      </c>
      <c r="AD58" s="51">
        <f>'YBHN HO P&amp;L'!AD58+'LE P&amp;L'!AD58+'HS P&amp;L'!AD58+'WH P&amp;L'!AD58</f>
        <v/>
      </c>
      <c r="AE58" s="51">
        <f>'YBHN HO P&amp;L'!AE58+'LE P&amp;L'!AE58+'HS P&amp;L'!AE58+'WH P&amp;L'!AE58</f>
        <v/>
      </c>
      <c r="AF58" s="51">
        <f>'YBHN HO P&amp;L'!AF58+'LE P&amp;L'!AF58+'HS P&amp;L'!AF58+'WH P&amp;L'!AF58</f>
        <v/>
      </c>
      <c r="AG58" s="51">
        <f>'YBHN HO P&amp;L'!AG58+'LE P&amp;L'!AG58+'HS P&amp;L'!AG58+'WH P&amp;L'!AG58</f>
        <v/>
      </c>
      <c r="AH58" s="51">
        <f>'YBHN HO P&amp;L'!AH58+'LE P&amp;L'!AH58+'HS P&amp;L'!AH58+'WH P&amp;L'!AH58</f>
        <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402.76</v>
      </c>
      <c r="C59" s="64" t="n">
        <v>402.76</v>
      </c>
      <c r="D59" s="64" t="n">
        <v>402.76</v>
      </c>
      <c r="E59" s="64" t="n">
        <v>402.76</v>
      </c>
      <c r="F59" s="64" t="n">
        <v>402.74</v>
      </c>
      <c r="G59" s="64" t="n">
        <v>617.5599999999999</v>
      </c>
      <c r="H59" s="64" t="n">
        <v>617.5599999999999</v>
      </c>
      <c r="I59" s="64" t="n">
        <v>617.5599999999999</v>
      </c>
      <c r="J59" s="64" t="n">
        <v>617.5599999999999</v>
      </c>
      <c r="K59" s="64" t="n">
        <v>644.4000000000001</v>
      </c>
      <c r="L59" s="64" t="n">
        <v>644.4000000000001</v>
      </c>
      <c r="M59" s="64" t="n">
        <v>644.4000000000001</v>
      </c>
      <c r="N59" s="22">
        <f>SUM(B59:M59)</f>
        <v/>
      </c>
      <c r="O59" s="11">
        <f>SUMIF('YBHN TB'!$R:$R,'YBHN GROUP P&amp;L'!$A59,'YBHN TB'!C:C)</f>
        <v/>
      </c>
      <c r="P59" s="11">
        <f>SUMIF('YBHN TB'!$R:$R,'YBHN GROUP P&amp;L'!$A59,'YBHN TB'!D:D)</f>
        <v/>
      </c>
      <c r="Q59" s="11">
        <f>SUMIF('YBHN TB'!$R:$R,'YBHN GROUP P&amp;L'!$A59,'YBHN TB'!E:E)</f>
        <v/>
      </c>
      <c r="R59" s="11">
        <f>SUMIF('YBHN TB'!$R:$R,'YBHN GROUP P&amp;L'!$A59,'YBHN TB'!F:F)</f>
        <v/>
      </c>
      <c r="S59" s="11">
        <f>SUMIF('YBHN TB'!$R:$R,'YBHN GROUP P&amp;L'!$A59,'YBHN TB'!G:G)</f>
        <v/>
      </c>
      <c r="T59" s="11">
        <f>SUMIF('YBHN TB'!$R:$R,'YBHN GROUP P&amp;L'!$A59,'YBHN TB'!H:H)</f>
        <v/>
      </c>
      <c r="U59" s="11">
        <f>SUMIF('YBHN TB'!$R:$R,'YBHN GROUP P&amp;L'!$A59,'YBHN TB'!I:I)</f>
        <v/>
      </c>
      <c r="V59" s="51">
        <f>'YBHN HO P&amp;L'!V59+'LE P&amp;L'!V59+'HS P&amp;L'!V59+'WH P&amp;L'!V59</f>
        <v/>
      </c>
      <c r="W59" s="51">
        <f>'YBHN HO P&amp;L'!W59+'LE P&amp;L'!W59+'HS P&amp;L'!W59+'WH P&amp;L'!W59</f>
        <v/>
      </c>
      <c r="X59" s="51">
        <f>'YBHN HO P&amp;L'!X59+'LE P&amp;L'!X59+'HS P&amp;L'!X59+'WH P&amp;L'!X59</f>
        <v/>
      </c>
      <c r="Y59" s="51">
        <f>'YBHN HO P&amp;L'!Y59+'LE P&amp;L'!Y59+'HS P&amp;L'!Y59+'WH P&amp;L'!Y59</f>
        <v/>
      </c>
      <c r="Z59" s="51">
        <f>'YBHN HO P&amp;L'!Z59+'LE P&amp;L'!Z59+'HS P&amp;L'!Z59+'WH P&amp;L'!Z59</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1832.77</v>
      </c>
      <c r="C60" s="64" t="n">
        <v>463.8100000000002</v>
      </c>
      <c r="D60" s="64" t="n">
        <v>665.2400000000001</v>
      </c>
      <c r="E60" s="64" t="n">
        <v>1210.149999999999</v>
      </c>
      <c r="F60" s="64" t="n">
        <v>210.41</v>
      </c>
      <c r="G60" s="64" t="n">
        <v>467.98</v>
      </c>
      <c r="H60" s="64" t="n">
        <v>263.02</v>
      </c>
      <c r="I60" s="64" t="n">
        <v>203.55</v>
      </c>
      <c r="J60" s="64" t="n">
        <v>260.11</v>
      </c>
      <c r="K60" s="64" t="n">
        <v>514.09</v>
      </c>
      <c r="L60" s="64" t="n">
        <v>330.8000000000001</v>
      </c>
      <c r="M60" s="64" t="n">
        <v>277.3400000000001</v>
      </c>
      <c r="N60" s="22">
        <f>SUM(B60:M60)</f>
        <v/>
      </c>
      <c r="O60" s="11">
        <f>SUMIF('YBHN TB'!$R:$R,'YBHN GROUP P&amp;L'!$A60,'YBHN TB'!C:C)</f>
        <v/>
      </c>
      <c r="P60" s="11">
        <f>SUMIF('YBHN TB'!$R:$R,'YBHN GROUP P&amp;L'!$A60,'YBHN TB'!D:D)</f>
        <v/>
      </c>
      <c r="Q60" s="11">
        <f>SUMIF('YBHN TB'!$R:$R,'YBHN GROUP P&amp;L'!$A60,'YBHN TB'!E:E)</f>
        <v/>
      </c>
      <c r="R60" s="11">
        <f>SUMIF('YBHN TB'!$R:$R,'YBHN GROUP P&amp;L'!$A60,'YBHN TB'!F:F)</f>
        <v/>
      </c>
      <c r="S60" s="11">
        <f>SUMIF('YBHN TB'!$R:$R,'YBHN GROUP P&amp;L'!$A60,'YBHN TB'!G:G)</f>
        <v/>
      </c>
      <c r="T60" s="11">
        <f>SUMIF('YBHN TB'!$R:$R,'YBHN GROUP P&amp;L'!$A60,'YBHN TB'!H:H)</f>
        <v/>
      </c>
      <c r="U60" s="11">
        <f>SUMIF('YBHN TB'!$R:$R,'YBHN GROUP P&amp;L'!$A60,'YBHN TB'!I:I)</f>
        <v/>
      </c>
      <c r="V60" s="51">
        <f>'YBHN HO P&amp;L'!V60+'LE P&amp;L'!V60+'HS P&amp;L'!V60+'WH P&amp;L'!V60</f>
        <v/>
      </c>
      <c r="W60" s="51">
        <f>'YBHN HO P&amp;L'!W60+'LE P&amp;L'!W60+'HS P&amp;L'!W60+'WH P&amp;L'!W60</f>
        <v/>
      </c>
      <c r="X60" s="51">
        <f>'YBHN HO P&amp;L'!X60+'LE P&amp;L'!X60+'HS P&amp;L'!X60+'WH P&amp;L'!X60</f>
        <v/>
      </c>
      <c r="Y60" s="51">
        <f>'YBHN HO P&amp;L'!Y60+'LE P&amp;L'!Y60+'HS P&amp;L'!Y60+'WH P&amp;L'!Y60</f>
        <v/>
      </c>
      <c r="Z60" s="51">
        <f>'YBHN HO P&amp;L'!Z60+'LE P&amp;L'!Z60+'HS P&amp;L'!Z60+'WH P&amp;L'!Z60</f>
        <v/>
      </c>
      <c r="AA60" s="22">
        <f>SUM(O60:U60)</f>
        <v/>
      </c>
      <c r="AB60" s="22">
        <f>SUM(O60:Z60)</f>
        <v/>
      </c>
      <c r="AC60" s="51">
        <f>'YBHN HO P&amp;L'!AC60+'LE P&amp;L'!AC60+'HS P&amp;L'!AC60+'WH P&amp;L'!AC60</f>
        <v/>
      </c>
      <c r="AD60" s="51">
        <f>'YBHN HO P&amp;L'!AD60+'LE P&amp;L'!AD60+'HS P&amp;L'!AD60+'WH P&amp;L'!AD60</f>
        <v/>
      </c>
      <c r="AE60" s="51">
        <f>'YBHN HO P&amp;L'!AE60+'LE P&amp;L'!AE60+'HS P&amp;L'!AE60+'WH P&amp;L'!AE60</f>
        <v/>
      </c>
      <c r="AF60" s="51">
        <f>'YBHN HO P&amp;L'!AF60+'LE P&amp;L'!AF60+'HS P&amp;L'!AF60+'WH P&amp;L'!AF60</f>
        <v/>
      </c>
      <c r="AG60" s="51">
        <f>'YBHN HO P&amp;L'!AG60+'LE P&amp;L'!AG60+'HS P&amp;L'!AG60+'WH P&amp;L'!AG60</f>
        <v/>
      </c>
      <c r="AH60" s="51">
        <f>'YBHN HO P&amp;L'!AH60+'LE P&amp;L'!AH60+'HS P&amp;L'!AH60+'WH P&amp;L'!AH60</f>
        <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57.93000000000001</v>
      </c>
      <c r="E61" s="64" t="n">
        <v>0</v>
      </c>
      <c r="F61" s="64" t="n">
        <v>68.36</v>
      </c>
      <c r="G61" s="64" t="n">
        <v>127.99</v>
      </c>
      <c r="H61" s="64" t="n">
        <v>97.05</v>
      </c>
      <c r="I61" s="64" t="n">
        <v>0</v>
      </c>
      <c r="J61" s="64" t="n">
        <v>19.94</v>
      </c>
      <c r="K61" s="64" t="n">
        <v>102.72</v>
      </c>
      <c r="L61" s="64" t="n">
        <v>66.54000000000001</v>
      </c>
      <c r="M61" s="64" t="n">
        <v>99.97999999999999</v>
      </c>
      <c r="N61" s="22">
        <f>SUM(B61:M61)</f>
        <v/>
      </c>
      <c r="O61" s="11">
        <f>SUMIF('YBHN TB'!$R:$R,'YBHN GROUP P&amp;L'!$A61,'YBHN TB'!C:C)</f>
        <v/>
      </c>
      <c r="P61" s="11">
        <f>SUMIF('YBHN TB'!$R:$R,'YBHN GROUP P&amp;L'!$A61,'YBHN TB'!D:D)</f>
        <v/>
      </c>
      <c r="Q61" s="11">
        <f>SUMIF('YBHN TB'!$R:$R,'YBHN GROUP P&amp;L'!$A61,'YBHN TB'!E:E)</f>
        <v/>
      </c>
      <c r="R61" s="11">
        <f>SUMIF('YBHN TB'!$R:$R,'YBHN GROUP P&amp;L'!$A61,'YBHN TB'!F:F)</f>
        <v/>
      </c>
      <c r="S61" s="11">
        <f>SUMIF('YBHN TB'!$R:$R,'YBHN GROUP P&amp;L'!$A61,'YBHN TB'!G:G)</f>
        <v/>
      </c>
      <c r="T61" s="11">
        <f>SUMIF('YBHN TB'!$R:$R,'YBHN GROUP P&amp;L'!$A61,'YBHN TB'!H:H)</f>
        <v/>
      </c>
      <c r="U61" s="11">
        <f>SUMIF('YBHN TB'!$R:$R,'YBHN GROUP P&amp;L'!$A61,'YBHN TB'!I:I)</f>
        <v/>
      </c>
      <c r="V61" s="51">
        <f>'YBHN HO P&amp;L'!V61+'LE P&amp;L'!V61+'HS P&amp;L'!V61+'WH P&amp;L'!V61</f>
        <v/>
      </c>
      <c r="W61" s="51">
        <f>'YBHN HO P&amp;L'!W61+'LE P&amp;L'!W61+'HS P&amp;L'!W61+'WH P&amp;L'!W61</f>
        <v/>
      </c>
      <c r="X61" s="51">
        <f>'YBHN HO P&amp;L'!X61+'LE P&amp;L'!X61+'HS P&amp;L'!X61+'WH P&amp;L'!X61</f>
        <v/>
      </c>
      <c r="Y61" s="51">
        <f>'YBHN HO P&amp;L'!Y61+'LE P&amp;L'!Y61+'HS P&amp;L'!Y61+'WH P&amp;L'!Y61</f>
        <v/>
      </c>
      <c r="Z61" s="51">
        <f>'YBHN HO P&amp;L'!Z61+'LE P&amp;L'!Z61+'HS P&amp;L'!Z61+'WH P&amp;L'!Z61</f>
        <v/>
      </c>
      <c r="AA61" s="22">
        <f>SUM(O61:U61)</f>
        <v/>
      </c>
      <c r="AB61" s="22">
        <f>SUM(O61:Z61)</f>
        <v/>
      </c>
      <c r="AC61" s="51">
        <f>'YBHN HO P&amp;L'!AC61+'LE P&amp;L'!AC61+'HS P&amp;L'!AC61+'WH P&amp;L'!AC61</f>
        <v/>
      </c>
      <c r="AD61" s="51">
        <f>'YBHN HO P&amp;L'!AD61+'LE P&amp;L'!AD61+'HS P&amp;L'!AD61+'WH P&amp;L'!AD61</f>
        <v/>
      </c>
      <c r="AE61" s="51">
        <f>'YBHN HO P&amp;L'!AE61+'LE P&amp;L'!AE61+'HS P&amp;L'!AE61+'WH P&amp;L'!AE61</f>
        <v/>
      </c>
      <c r="AF61" s="51">
        <f>'YBHN HO P&amp;L'!AF61+'LE P&amp;L'!AF61+'HS P&amp;L'!AF61+'WH P&amp;L'!AF61</f>
        <v/>
      </c>
      <c r="AG61" s="51">
        <f>'YBHN HO P&amp;L'!AG61+'LE P&amp;L'!AG61+'HS P&amp;L'!AG61+'WH P&amp;L'!AG61</f>
        <v/>
      </c>
      <c r="AH61" s="51">
        <f>'YBHN HO P&amp;L'!AH61+'LE P&amp;L'!AH61+'HS P&amp;L'!AH61+'WH P&amp;L'!AH61</f>
        <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64</v>
      </c>
      <c r="C62" s="64" t="n">
        <v>581.26</v>
      </c>
      <c r="D62" s="64" t="n">
        <v>391.9</v>
      </c>
      <c r="E62" s="64" t="n">
        <v>90</v>
      </c>
      <c r="F62" s="64" t="n">
        <v>55</v>
      </c>
      <c r="G62" s="64" t="n">
        <v>55</v>
      </c>
      <c r="H62" s="64" t="n">
        <v>62</v>
      </c>
      <c r="I62" s="64" t="n">
        <v>0</v>
      </c>
      <c r="J62" s="64" t="n">
        <v>697.5</v>
      </c>
      <c r="K62" s="64" t="n">
        <v>70</v>
      </c>
      <c r="L62" s="64" t="n">
        <v>0</v>
      </c>
      <c r="M62" s="64" t="n">
        <v>20</v>
      </c>
      <c r="N62" s="22">
        <f>SUM(B62:M62)</f>
        <v/>
      </c>
      <c r="O62" s="11">
        <f>SUMIF('YBHN TB'!$R:$R,'YBHN GROUP P&amp;L'!$A62,'YBHN TB'!C:C)</f>
        <v/>
      </c>
      <c r="P62" s="11">
        <f>SUMIF('YBHN TB'!$R:$R,'YBHN GROUP P&amp;L'!$A62,'YBHN TB'!D:D)</f>
        <v/>
      </c>
      <c r="Q62" s="11">
        <f>SUMIF('YBHN TB'!$R:$R,'YBHN GROUP P&amp;L'!$A62,'YBHN TB'!E:E)</f>
        <v/>
      </c>
      <c r="R62" s="11">
        <f>SUMIF('YBHN TB'!$R:$R,'YBHN GROUP P&amp;L'!$A62,'YBHN TB'!F:F)</f>
        <v/>
      </c>
      <c r="S62" s="11">
        <f>SUMIF('YBHN TB'!$R:$R,'YBHN GROUP P&amp;L'!$A62,'YBHN TB'!G:G)</f>
        <v/>
      </c>
      <c r="T62" s="11">
        <f>SUMIF('YBHN TB'!$R:$R,'YBHN GROUP P&amp;L'!$A62,'YBHN TB'!H:H)</f>
        <v/>
      </c>
      <c r="U62" s="11">
        <f>SUMIF('YBHN TB'!$R:$R,'YBHN GROUP P&amp;L'!$A62,'YBHN TB'!I:I)</f>
        <v/>
      </c>
      <c r="V62" s="51">
        <f>'YBHN HO P&amp;L'!V62+'LE P&amp;L'!V62+'HS P&amp;L'!V62+'WH P&amp;L'!V62</f>
        <v/>
      </c>
      <c r="W62" s="51">
        <f>'YBHN HO P&amp;L'!W62+'LE P&amp;L'!W62+'HS P&amp;L'!W62+'WH P&amp;L'!W62</f>
        <v/>
      </c>
      <c r="X62" s="51">
        <f>'YBHN HO P&amp;L'!X62+'LE P&amp;L'!X62+'HS P&amp;L'!X62+'WH P&amp;L'!X62</f>
        <v/>
      </c>
      <c r="Y62" s="51">
        <f>'YBHN HO P&amp;L'!Y62+'LE P&amp;L'!Y62+'HS P&amp;L'!Y62+'WH P&amp;L'!Y62</f>
        <v/>
      </c>
      <c r="Z62" s="51">
        <f>'YBHN HO P&amp;L'!Z62+'LE P&amp;L'!Z62+'HS P&amp;L'!Z62+'WH P&amp;L'!Z62</f>
        <v/>
      </c>
      <c r="AA62" s="22">
        <f>SUM(O62:U62)</f>
        <v/>
      </c>
      <c r="AB62" s="22">
        <f>SUM(O62:Z62)</f>
        <v/>
      </c>
      <c r="AC62" s="51">
        <f>'YBHN HO P&amp;L'!AC62+'LE P&amp;L'!AC62+'HS P&amp;L'!AC62+'WH P&amp;L'!AC62</f>
        <v/>
      </c>
      <c r="AD62" s="51">
        <f>'YBHN HO P&amp;L'!AD62+'LE P&amp;L'!AD62+'HS P&amp;L'!AD62+'WH P&amp;L'!AD62</f>
        <v/>
      </c>
      <c r="AE62" s="51">
        <f>'YBHN HO P&amp;L'!AE62+'LE P&amp;L'!AE62+'HS P&amp;L'!AE62+'WH P&amp;L'!AE62</f>
        <v/>
      </c>
      <c r="AF62" s="51">
        <f>'YBHN HO P&amp;L'!AF62+'LE P&amp;L'!AF62+'HS P&amp;L'!AF62+'WH P&amp;L'!AF62</f>
        <v/>
      </c>
      <c r="AG62" s="51">
        <f>'YBHN HO P&amp;L'!AG62+'LE P&amp;L'!AG62+'HS P&amp;L'!AG62+'WH P&amp;L'!AG62</f>
        <v/>
      </c>
      <c r="AH62" s="51">
        <f>'YBHN HO P&amp;L'!AH62+'LE P&amp;L'!AH62+'HS P&amp;L'!AH62+'WH P&amp;L'!AH62</f>
        <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TB'!$R:$R,'YBHN GROUP P&amp;L'!$A63,'YBHN TB'!C:C)</f>
        <v/>
      </c>
      <c r="P63" s="11">
        <f>SUMIF('YBHN TB'!$R:$R,'YBHN GROUP P&amp;L'!$A63,'YBHN TB'!D:D)</f>
        <v/>
      </c>
      <c r="Q63" s="11">
        <f>SUMIF('YBHN TB'!$R:$R,'YBHN GROUP P&amp;L'!$A63,'YBHN TB'!E:E)</f>
        <v/>
      </c>
      <c r="R63" s="11">
        <f>SUMIF('YBHN TB'!$R:$R,'YBHN GROUP P&amp;L'!$A63,'YBHN TB'!F:F)</f>
        <v/>
      </c>
      <c r="S63" s="11">
        <f>SUMIF('YBHN TB'!$R:$R,'YBHN GROUP P&amp;L'!$A63,'YBHN TB'!G:G)</f>
        <v/>
      </c>
      <c r="T63" s="11">
        <f>SUMIF('YBHN TB'!$R:$R,'YBHN GROUP P&amp;L'!$A63,'YBHN TB'!H:H)</f>
        <v/>
      </c>
      <c r="U63" s="11">
        <f>SUMIF('YBHN TB'!$R:$R,'YBHN GROUP P&amp;L'!$A63,'YBHN TB'!I:I)</f>
        <v/>
      </c>
      <c r="V63" s="51">
        <f>'YBHN HO P&amp;L'!V63+'LE P&amp;L'!V63+'HS P&amp;L'!V63+'WH P&amp;L'!V63</f>
        <v/>
      </c>
      <c r="W63" s="51">
        <f>'YBHN HO P&amp;L'!W63+'LE P&amp;L'!W63+'HS P&amp;L'!W63+'WH P&amp;L'!W63</f>
        <v/>
      </c>
      <c r="X63" s="51">
        <f>'YBHN HO P&amp;L'!X63+'LE P&amp;L'!X63+'HS P&amp;L'!X63+'WH P&amp;L'!X63</f>
        <v/>
      </c>
      <c r="Y63" s="51">
        <f>'YBHN HO P&amp;L'!Y63+'LE P&amp;L'!Y63+'HS P&amp;L'!Y63+'WH P&amp;L'!Y63</f>
        <v/>
      </c>
      <c r="Z63" s="51">
        <f>'YBHN HO P&amp;L'!Z63+'LE P&amp;L'!Z63+'HS P&amp;L'!Z63+'WH P&amp;L'!Z63</f>
        <v/>
      </c>
      <c r="AA63" s="22">
        <f>SUM(O63:U63)</f>
        <v/>
      </c>
      <c r="AB63" s="22">
        <f>SUM(O63:Z63)</f>
        <v/>
      </c>
      <c r="AC63" s="51">
        <f>'YBHN HO P&amp;L'!AC63+'LE P&amp;L'!AC63+'HS P&amp;L'!AC63+'WH P&amp;L'!AC63</f>
        <v/>
      </c>
      <c r="AD63" s="51">
        <f>'YBHN HO P&amp;L'!AD63+'LE P&amp;L'!AD63+'HS P&amp;L'!AD63+'WH P&amp;L'!AD63</f>
        <v/>
      </c>
      <c r="AE63" s="51">
        <f>'YBHN HO P&amp;L'!AE63+'LE P&amp;L'!AE63+'HS P&amp;L'!AE63+'WH P&amp;L'!AE63</f>
        <v/>
      </c>
      <c r="AF63" s="51">
        <f>'YBHN HO P&amp;L'!AF63+'LE P&amp;L'!AF63+'HS P&amp;L'!AF63+'WH P&amp;L'!AF63</f>
        <v/>
      </c>
      <c r="AG63" s="51">
        <f>'YBHN HO P&amp;L'!AG63+'LE P&amp;L'!AG63+'HS P&amp;L'!AG63+'WH P&amp;L'!AG63</f>
        <v/>
      </c>
      <c r="AH63" s="51">
        <f>'YBHN HO P&amp;L'!AH63+'LE P&amp;L'!AH63+'HS P&amp;L'!AH63+'WH P&amp;L'!AH63</f>
        <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TB'!$R:$R,'YBHN GROUP P&amp;L'!$A64,'YBHN TB'!C:C)</f>
        <v/>
      </c>
      <c r="P64" s="11">
        <f>SUMIF('YBHN TB'!$R:$R,'YBHN GROUP P&amp;L'!$A64,'YBHN TB'!D:D)</f>
        <v/>
      </c>
      <c r="Q64" s="11">
        <f>SUMIF('YBHN TB'!$R:$R,'YBHN GROUP P&amp;L'!$A64,'YBHN TB'!E:E)</f>
        <v/>
      </c>
      <c r="R64" s="11">
        <f>SUMIF('YBHN TB'!$R:$R,'YBHN GROUP P&amp;L'!$A64,'YBHN TB'!F:F)</f>
        <v/>
      </c>
      <c r="S64" s="11">
        <f>SUMIF('YBHN TB'!$R:$R,'YBHN GROUP P&amp;L'!$A64,'YBHN TB'!G:G)</f>
        <v/>
      </c>
      <c r="T64" s="11">
        <f>SUMIF('YBHN TB'!$R:$R,'YBHN GROUP P&amp;L'!$A64,'YBHN TB'!H:H)</f>
        <v/>
      </c>
      <c r="U64" s="11">
        <f>SUMIF('YBHN TB'!$R:$R,'YBHN GROUP P&amp;L'!$A64,'YBHN TB'!I:I)</f>
        <v/>
      </c>
      <c r="V64" s="51">
        <f>'YBHN HO P&amp;L'!V64+'LE P&amp;L'!V64+'HS P&amp;L'!V64+'WH P&amp;L'!V64</f>
        <v/>
      </c>
      <c r="W64" s="51">
        <f>'YBHN HO P&amp;L'!W64+'LE P&amp;L'!W64+'HS P&amp;L'!W64+'WH P&amp;L'!W64</f>
        <v/>
      </c>
      <c r="X64" s="51">
        <f>'YBHN HO P&amp;L'!X64+'LE P&amp;L'!X64+'HS P&amp;L'!X64+'WH P&amp;L'!X64</f>
        <v/>
      </c>
      <c r="Y64" s="51">
        <f>'YBHN HO P&amp;L'!Y64+'LE P&amp;L'!Y64+'HS P&amp;L'!Y64+'WH P&amp;L'!Y64</f>
        <v/>
      </c>
      <c r="Z64" s="51">
        <f>'YBHN HO P&amp;L'!Z64+'LE P&amp;L'!Z64+'HS P&amp;L'!Z64+'WH P&amp;L'!Z64</f>
        <v/>
      </c>
      <c r="AA64" s="22">
        <f>SUM(O64:U64)</f>
        <v/>
      </c>
      <c r="AB64" s="22">
        <f>SUM(O64:Z64)</f>
        <v/>
      </c>
      <c r="AC64" s="51">
        <f>'YBHN HO P&amp;L'!AC64+'LE P&amp;L'!AC64+'HS P&amp;L'!AC64+'WH P&amp;L'!AC64</f>
        <v/>
      </c>
      <c r="AD64" s="51">
        <f>'YBHN HO P&amp;L'!AD64+'LE P&amp;L'!AD64+'HS P&amp;L'!AD64+'WH P&amp;L'!AD64</f>
        <v/>
      </c>
      <c r="AE64" s="51">
        <f>'YBHN HO P&amp;L'!AE64+'LE P&amp;L'!AE64+'HS P&amp;L'!AE64+'WH P&amp;L'!AE64</f>
        <v/>
      </c>
      <c r="AF64" s="51">
        <f>'YBHN HO P&amp;L'!AF64+'LE P&amp;L'!AF64+'HS P&amp;L'!AF64+'WH P&amp;L'!AF64</f>
        <v/>
      </c>
      <c r="AG64" s="51">
        <f>'YBHN HO P&amp;L'!AG64+'LE P&amp;L'!AG64+'HS P&amp;L'!AG64+'WH P&amp;L'!AG64</f>
        <v/>
      </c>
      <c r="AH64" s="51">
        <f>'YBHN HO P&amp;L'!AH64+'LE P&amp;L'!AH64+'HS P&amp;L'!AH64+'WH P&amp;L'!AH64</f>
        <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30</v>
      </c>
      <c r="D65" s="64" t="n">
        <v>0</v>
      </c>
      <c r="E65" s="64" t="n">
        <v>0</v>
      </c>
      <c r="F65" s="64" t="n">
        <v>0</v>
      </c>
      <c r="G65" s="64" t="n">
        <v>0</v>
      </c>
      <c r="H65" s="64" t="n">
        <v>0</v>
      </c>
      <c r="I65" s="64" t="n">
        <v>0</v>
      </c>
      <c r="J65" s="64" t="n">
        <v>0</v>
      </c>
      <c r="K65" s="64" t="n">
        <v>0</v>
      </c>
      <c r="L65" s="64" t="n">
        <v>0</v>
      </c>
      <c r="M65" s="64" t="n">
        <v>0</v>
      </c>
      <c r="N65" s="22">
        <f>SUM(B65:M65)</f>
        <v/>
      </c>
      <c r="O65" s="11">
        <f>SUMIF('YBHN TB'!$R:$R,'YBHN GROUP P&amp;L'!$A65,'YBHN TB'!C:C)</f>
        <v/>
      </c>
      <c r="P65" s="11">
        <f>SUMIF('YBHN TB'!$R:$R,'YBHN GROUP P&amp;L'!$A65,'YBHN TB'!D:D)</f>
        <v/>
      </c>
      <c r="Q65" s="11">
        <f>SUMIF('YBHN TB'!$R:$R,'YBHN GROUP P&amp;L'!$A65,'YBHN TB'!E:E)</f>
        <v/>
      </c>
      <c r="R65" s="11">
        <f>SUMIF('YBHN TB'!$R:$R,'YBHN GROUP P&amp;L'!$A65,'YBHN TB'!F:F)</f>
        <v/>
      </c>
      <c r="S65" s="11">
        <f>SUMIF('YBHN TB'!$R:$R,'YBHN GROUP P&amp;L'!$A65,'YBHN TB'!G:G)</f>
        <v/>
      </c>
      <c r="T65" s="11">
        <f>SUMIF('YBHN TB'!$R:$R,'YBHN GROUP P&amp;L'!$A65,'YBHN TB'!H:H)</f>
        <v/>
      </c>
      <c r="U65" s="11">
        <f>SUMIF('YBHN TB'!$R:$R,'YBHN GROUP P&amp;L'!$A65,'YBHN TB'!I:I)</f>
        <v/>
      </c>
      <c r="V65" s="51">
        <f>'YBHN HO P&amp;L'!V65+'LE P&amp;L'!V65+'HS P&amp;L'!V65+'WH P&amp;L'!V65</f>
        <v/>
      </c>
      <c r="W65" s="51">
        <f>'YBHN HO P&amp;L'!W65+'LE P&amp;L'!W65+'HS P&amp;L'!W65+'WH P&amp;L'!W65</f>
        <v/>
      </c>
      <c r="X65" s="51">
        <f>'YBHN HO P&amp;L'!X65+'LE P&amp;L'!X65+'HS P&amp;L'!X65+'WH P&amp;L'!X65</f>
        <v/>
      </c>
      <c r="Y65" s="51">
        <f>'YBHN HO P&amp;L'!Y65+'LE P&amp;L'!Y65+'HS P&amp;L'!Y65+'WH P&amp;L'!Y65</f>
        <v/>
      </c>
      <c r="Z65" s="51">
        <f>'YBHN HO P&amp;L'!Z65+'LE P&amp;L'!Z65+'HS P&amp;L'!Z65+'WH P&amp;L'!Z65</f>
        <v/>
      </c>
      <c r="AA65" s="22">
        <f>SUM(O65:U65)</f>
        <v/>
      </c>
      <c r="AB65" s="22">
        <f>SUM(O65:Z65)</f>
        <v/>
      </c>
      <c r="AC65" s="51">
        <f>'YBHN HO P&amp;L'!AC65+'LE P&amp;L'!AC65+'HS P&amp;L'!AC65+'WH P&amp;L'!AC65</f>
        <v/>
      </c>
      <c r="AD65" s="51">
        <f>'YBHN HO P&amp;L'!AD65+'LE P&amp;L'!AD65+'HS P&amp;L'!AD65+'WH P&amp;L'!AD65</f>
        <v/>
      </c>
      <c r="AE65" s="51">
        <f>'YBHN HO P&amp;L'!AE65+'LE P&amp;L'!AE65+'HS P&amp;L'!AE65+'WH P&amp;L'!AE65</f>
        <v/>
      </c>
      <c r="AF65" s="51">
        <f>'YBHN HO P&amp;L'!AF65+'LE P&amp;L'!AF65+'HS P&amp;L'!AF65+'WH P&amp;L'!AF65</f>
        <v/>
      </c>
      <c r="AG65" s="51">
        <f>'YBHN HO P&amp;L'!AG65+'LE P&amp;L'!AG65+'HS P&amp;L'!AG65+'WH P&amp;L'!AG65</f>
        <v/>
      </c>
      <c r="AH65" s="51">
        <f>'YBHN HO P&amp;L'!AH65+'LE P&amp;L'!AH65+'HS P&amp;L'!AH65+'WH P&amp;L'!AH65</f>
        <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TB'!$R:$R,'YBHN GROUP P&amp;L'!$A66,'YBHN TB'!C:C)</f>
        <v/>
      </c>
      <c r="P66" s="11">
        <f>SUMIF('YBHN TB'!$R:$R,'YBHN GROUP P&amp;L'!$A66,'YBHN TB'!D:D)</f>
        <v/>
      </c>
      <c r="Q66" s="11">
        <f>SUMIF('YBHN TB'!$R:$R,'YBHN GROUP P&amp;L'!$A66,'YBHN TB'!E:E)</f>
        <v/>
      </c>
      <c r="R66" s="11">
        <f>SUMIF('YBHN TB'!$R:$R,'YBHN GROUP P&amp;L'!$A66,'YBHN TB'!F:F)</f>
        <v/>
      </c>
      <c r="S66" s="11">
        <f>SUMIF('YBHN TB'!$R:$R,'YBHN GROUP P&amp;L'!$A66,'YBHN TB'!G:G)</f>
        <v/>
      </c>
      <c r="T66" s="11">
        <f>SUMIF('YBHN TB'!$R:$R,'YBHN GROUP P&amp;L'!$A66,'YBHN TB'!H:H)</f>
        <v/>
      </c>
      <c r="U66" s="11">
        <f>SUMIF('YBHN TB'!$R:$R,'YBHN GROUP P&amp;L'!$A66,'YBHN TB'!I:I)</f>
        <v/>
      </c>
      <c r="V66" s="51">
        <f>'YBHN HO P&amp;L'!V66+'LE P&amp;L'!V66+'HS P&amp;L'!V66+'WH P&amp;L'!V66</f>
        <v/>
      </c>
      <c r="W66" s="51">
        <f>'YBHN HO P&amp;L'!W66+'LE P&amp;L'!W66+'HS P&amp;L'!W66+'WH P&amp;L'!W66</f>
        <v/>
      </c>
      <c r="X66" s="51">
        <f>'YBHN HO P&amp;L'!X66+'LE P&amp;L'!X66+'HS P&amp;L'!X66+'WH P&amp;L'!X66</f>
        <v/>
      </c>
      <c r="Y66" s="51">
        <f>'YBHN HO P&amp;L'!Y66+'LE P&amp;L'!Y66+'HS P&amp;L'!Y66+'WH P&amp;L'!Y66</f>
        <v/>
      </c>
      <c r="Z66" s="51">
        <f>'YBHN HO P&amp;L'!Z66+'LE P&amp;L'!Z66+'HS P&amp;L'!Z66+'WH P&amp;L'!Z66</f>
        <v/>
      </c>
      <c r="AA66" s="22">
        <f>SUM(O66:U66)</f>
        <v/>
      </c>
      <c r="AB66" s="22">
        <f>SUM(O66:Z66)</f>
        <v/>
      </c>
      <c r="AC66" s="51">
        <f>'YBHN HO P&amp;L'!AC66+'LE P&amp;L'!AC66+'HS P&amp;L'!AC66+'WH P&amp;L'!AC66</f>
        <v/>
      </c>
      <c r="AD66" s="51">
        <f>'YBHN HO P&amp;L'!AD66+'LE P&amp;L'!AD66+'HS P&amp;L'!AD66+'WH P&amp;L'!AD66</f>
        <v/>
      </c>
      <c r="AE66" s="51">
        <f>'YBHN HO P&amp;L'!AE66+'LE P&amp;L'!AE66+'HS P&amp;L'!AE66+'WH P&amp;L'!AE66</f>
        <v/>
      </c>
      <c r="AF66" s="51">
        <f>'YBHN HO P&amp;L'!AF66+'LE P&amp;L'!AF66+'HS P&amp;L'!AF66+'WH P&amp;L'!AF66</f>
        <v/>
      </c>
      <c r="AG66" s="51">
        <f>'YBHN HO P&amp;L'!AG66+'LE P&amp;L'!AG66+'HS P&amp;L'!AG66+'WH P&amp;L'!AG66</f>
        <v/>
      </c>
      <c r="AH66" s="51">
        <f>'YBHN HO P&amp;L'!AH66+'LE P&amp;L'!AH66+'HS P&amp;L'!AH66+'WH P&amp;L'!AH66</f>
        <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1220.4</v>
      </c>
      <c r="F67" s="64" t="n">
        <v>0</v>
      </c>
      <c r="G67" s="64" t="n">
        <v>0</v>
      </c>
      <c r="H67" s="64" t="n">
        <v>62.55</v>
      </c>
      <c r="I67" s="64" t="n">
        <v>62.55</v>
      </c>
      <c r="J67" s="64" t="n">
        <v>62.55</v>
      </c>
      <c r="K67" s="64" t="n">
        <v>62.55</v>
      </c>
      <c r="L67" s="64" t="n">
        <v>62.55</v>
      </c>
      <c r="M67" s="64" t="n">
        <v>1002.15</v>
      </c>
      <c r="N67" s="22">
        <f>SUM(B67:M67)</f>
        <v/>
      </c>
      <c r="O67" s="11">
        <f>SUMIF('YBHN TB'!$R:$R,'YBHN GROUP P&amp;L'!$A67,'YBHN TB'!C:C)</f>
        <v/>
      </c>
      <c r="P67" s="11">
        <f>SUMIF('YBHN TB'!$R:$R,'YBHN GROUP P&amp;L'!$A67,'YBHN TB'!D:D)</f>
        <v/>
      </c>
      <c r="Q67" s="11">
        <f>SUMIF('YBHN TB'!$R:$R,'YBHN GROUP P&amp;L'!$A67,'YBHN TB'!E:E)</f>
        <v/>
      </c>
      <c r="R67" s="11">
        <f>SUMIF('YBHN TB'!$R:$R,'YBHN GROUP P&amp;L'!$A67,'YBHN TB'!F:F)</f>
        <v/>
      </c>
      <c r="S67" s="11">
        <f>SUMIF('YBHN TB'!$R:$R,'YBHN GROUP P&amp;L'!$A67,'YBHN TB'!G:G)</f>
        <v/>
      </c>
      <c r="T67" s="11">
        <f>SUMIF('YBHN TB'!$R:$R,'YBHN GROUP P&amp;L'!$A67,'YBHN TB'!H:H)</f>
        <v/>
      </c>
      <c r="U67" s="11">
        <f>SUMIF('YBHN TB'!$R:$R,'YBHN GROUP P&amp;L'!$A67,'YBHN TB'!I:I)</f>
        <v/>
      </c>
      <c r="V67" s="51">
        <f>'YBHN HO P&amp;L'!V67+'LE P&amp;L'!V67+'HS P&amp;L'!V67+'WH P&amp;L'!V67</f>
        <v/>
      </c>
      <c r="W67" s="51">
        <f>'YBHN HO P&amp;L'!W67+'LE P&amp;L'!W67+'HS P&amp;L'!W67+'WH P&amp;L'!W67</f>
        <v/>
      </c>
      <c r="X67" s="51">
        <f>'YBHN HO P&amp;L'!X67+'LE P&amp;L'!X67+'HS P&amp;L'!X67+'WH P&amp;L'!X67</f>
        <v/>
      </c>
      <c r="Y67" s="51">
        <f>'YBHN HO P&amp;L'!Y67+'LE P&amp;L'!Y67+'HS P&amp;L'!Y67+'WH P&amp;L'!Y67</f>
        <v/>
      </c>
      <c r="Z67" s="51">
        <f>'YBHN HO P&amp;L'!Z67+'LE P&amp;L'!Z67+'HS P&amp;L'!Z67+'WH P&amp;L'!Z67</f>
        <v/>
      </c>
      <c r="AA67" s="22">
        <f>SUM(O67:U67)</f>
        <v/>
      </c>
      <c r="AB67" s="22">
        <f>SUM(O67:Z67)</f>
        <v/>
      </c>
      <c r="AC67" s="51">
        <f>'YBHN HO P&amp;L'!AC67+'LE P&amp;L'!AC67+'HS P&amp;L'!AC67+'WH P&amp;L'!AC67</f>
        <v/>
      </c>
      <c r="AD67" s="51">
        <f>'YBHN HO P&amp;L'!AD67+'LE P&amp;L'!AD67+'HS P&amp;L'!AD67+'WH P&amp;L'!AD67</f>
        <v/>
      </c>
      <c r="AE67" s="51">
        <f>'YBHN HO P&amp;L'!AE67+'LE P&amp;L'!AE67+'HS P&amp;L'!AE67+'WH P&amp;L'!AE67</f>
        <v/>
      </c>
      <c r="AF67" s="51">
        <f>'YBHN HO P&amp;L'!AF67+'LE P&amp;L'!AF67+'HS P&amp;L'!AF67+'WH P&amp;L'!AF67</f>
        <v/>
      </c>
      <c r="AG67" s="51">
        <f>'YBHN HO P&amp;L'!AG67+'LE P&amp;L'!AG67+'HS P&amp;L'!AG67+'WH P&amp;L'!AG67</f>
        <v/>
      </c>
      <c r="AH67" s="51">
        <f>'YBHN HO P&amp;L'!AH67+'LE P&amp;L'!AH67+'HS P&amp;L'!AH67+'WH P&amp;L'!AH67</f>
        <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26.95</v>
      </c>
      <c r="C68" s="64" t="n">
        <v>29.75</v>
      </c>
      <c r="D68" s="64" t="n">
        <v>23.45</v>
      </c>
      <c r="E68" s="64" t="n">
        <v>28.7</v>
      </c>
      <c r="F68" s="64" t="n">
        <v>25.2</v>
      </c>
      <c r="G68" s="64" t="n">
        <v>24.15</v>
      </c>
      <c r="H68" s="64" t="n">
        <v>24.85</v>
      </c>
      <c r="I68" s="64" t="n">
        <v>23.8</v>
      </c>
      <c r="J68" s="64" t="n">
        <v>17.85</v>
      </c>
      <c r="K68" s="64" t="n">
        <v>20.3</v>
      </c>
      <c r="L68" s="64" t="n">
        <v>21</v>
      </c>
      <c r="M68" s="64" t="n">
        <v>19.95</v>
      </c>
      <c r="N68" s="22">
        <f>SUM(B68:M68)</f>
        <v/>
      </c>
      <c r="O68" s="11">
        <f>SUMIF('YBHN TB'!$R:$R,'YBHN GROUP P&amp;L'!$A68,'YBHN TB'!C:C)</f>
        <v/>
      </c>
      <c r="P68" s="11">
        <f>SUMIF('YBHN TB'!$R:$R,'YBHN GROUP P&amp;L'!$A68,'YBHN TB'!D:D)</f>
        <v/>
      </c>
      <c r="Q68" s="11">
        <f>SUMIF('YBHN TB'!$R:$R,'YBHN GROUP P&amp;L'!$A68,'YBHN TB'!E:E)</f>
        <v/>
      </c>
      <c r="R68" s="11">
        <f>SUMIF('YBHN TB'!$R:$R,'YBHN GROUP P&amp;L'!$A68,'YBHN TB'!F:F)</f>
        <v/>
      </c>
      <c r="S68" s="11">
        <f>SUMIF('YBHN TB'!$R:$R,'YBHN GROUP P&amp;L'!$A68,'YBHN TB'!G:G)</f>
        <v/>
      </c>
      <c r="T68" s="11">
        <f>SUMIF('YBHN TB'!$R:$R,'YBHN GROUP P&amp;L'!$A68,'YBHN TB'!H:H)</f>
        <v/>
      </c>
      <c r="U68" s="11">
        <f>SUMIF('YBHN TB'!$R:$R,'YBHN GROUP P&amp;L'!$A68,'YBHN TB'!I:I)</f>
        <v/>
      </c>
      <c r="V68" s="51">
        <f>'YBHN HO P&amp;L'!V68+'LE P&amp;L'!V68+'HS P&amp;L'!V68+'WH P&amp;L'!V68</f>
        <v/>
      </c>
      <c r="W68" s="51">
        <f>'YBHN HO P&amp;L'!W68+'LE P&amp;L'!W68+'HS P&amp;L'!W68+'WH P&amp;L'!W68</f>
        <v/>
      </c>
      <c r="X68" s="51">
        <f>'YBHN HO P&amp;L'!X68+'LE P&amp;L'!X68+'HS P&amp;L'!X68+'WH P&amp;L'!X68</f>
        <v/>
      </c>
      <c r="Y68" s="51">
        <f>'YBHN HO P&amp;L'!Y68+'LE P&amp;L'!Y68+'HS P&amp;L'!Y68+'WH P&amp;L'!Y68</f>
        <v/>
      </c>
      <c r="Z68" s="51">
        <f>'YBHN HO P&amp;L'!Z68+'LE P&amp;L'!Z68+'HS P&amp;L'!Z68+'WH P&amp;L'!Z68</f>
        <v/>
      </c>
      <c r="AA68" s="22">
        <f>SUM(O68:U68)</f>
        <v/>
      </c>
      <c r="AB68" s="22">
        <f>SUM(O68:Z68)</f>
        <v/>
      </c>
      <c r="AC68" s="51">
        <f>'YBHN HO P&amp;L'!AC68+'LE P&amp;L'!AC68+'HS P&amp;L'!AC68+'WH P&amp;L'!AC68</f>
        <v/>
      </c>
      <c r="AD68" s="51">
        <f>'YBHN HO P&amp;L'!AD68+'LE P&amp;L'!AD68+'HS P&amp;L'!AD68+'WH P&amp;L'!AD68</f>
        <v/>
      </c>
      <c r="AE68" s="51">
        <f>'YBHN HO P&amp;L'!AE68+'LE P&amp;L'!AE68+'HS P&amp;L'!AE68+'WH P&amp;L'!AE68</f>
        <v/>
      </c>
      <c r="AF68" s="51">
        <f>'YBHN HO P&amp;L'!AF68+'LE P&amp;L'!AF68+'HS P&amp;L'!AF68+'WH P&amp;L'!AF68</f>
        <v/>
      </c>
      <c r="AG68" s="51">
        <f>'YBHN HO P&amp;L'!AG68+'LE P&amp;L'!AG68+'HS P&amp;L'!AG68+'WH P&amp;L'!AG68</f>
        <v/>
      </c>
      <c r="AH68" s="51">
        <f>'YBHN HO P&amp;L'!AH68+'LE P&amp;L'!AH68+'HS P&amp;L'!AH68+'WH P&amp;L'!AH68</f>
        <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2326.48</v>
      </c>
      <c r="C69" s="65" t="n">
        <v>1507.58</v>
      </c>
      <c r="D69" s="65" t="n">
        <v>1541.28</v>
      </c>
      <c r="E69" s="65" t="n">
        <v>2952.009999999999</v>
      </c>
      <c r="F69" s="65" t="n">
        <v>761.71</v>
      </c>
      <c r="G69" s="65" t="n">
        <v>1292.68</v>
      </c>
      <c r="H69" s="65" t="n">
        <v>1127.03</v>
      </c>
      <c r="I69" s="65" t="n">
        <v>907.4599999999998</v>
      </c>
      <c r="J69" s="65" t="n">
        <v>1675.51</v>
      </c>
      <c r="K69" s="65" t="n">
        <v>1414.06</v>
      </c>
      <c r="L69" s="65" t="n">
        <v>1325.29</v>
      </c>
      <c r="M69" s="65" t="n">
        <v>2470.97</v>
      </c>
      <c r="N69" s="23">
        <f>SUM(B69:M69)</f>
        <v/>
      </c>
      <c r="O69" s="12">
        <f>SUM(O57:O68)</f>
        <v/>
      </c>
      <c r="P69" s="12">
        <f>SUM(P57:P68)</f>
        <v/>
      </c>
      <c r="Q69" s="12">
        <f>SUM(Q57:Q68)</f>
        <v/>
      </c>
      <c r="R69" s="12">
        <f>SUM(R57:R68)</f>
        <v/>
      </c>
      <c r="S69" s="12">
        <f>SUM(S57:S68)</f>
        <v/>
      </c>
      <c r="T69" s="12">
        <f>SUM(T57:T68)</f>
        <v/>
      </c>
      <c r="U69" s="12">
        <f>SUM(U57:U68)</f>
        <v/>
      </c>
      <c r="V69" s="52">
        <f>'YBHN HO P&amp;L'!V69+'LE P&amp;L'!V69+'HS P&amp;L'!V69+'WH P&amp;L'!V69</f>
        <v/>
      </c>
      <c r="W69" s="52">
        <f>'YBHN HO P&amp;L'!W69+'LE P&amp;L'!W69+'HS P&amp;L'!W69+'WH P&amp;L'!W69</f>
        <v/>
      </c>
      <c r="X69" s="52">
        <f>'YBHN HO P&amp;L'!X69+'LE P&amp;L'!X69+'HS P&amp;L'!X69+'WH P&amp;L'!X69</f>
        <v/>
      </c>
      <c r="Y69" s="52">
        <f>'YBHN HO P&amp;L'!Y69+'LE P&amp;L'!Y69+'HS P&amp;L'!Y69+'WH P&amp;L'!Y69</f>
        <v/>
      </c>
      <c r="Z69" s="52">
        <f>'YBHN HO P&amp;L'!Z69+'LE P&amp;L'!Z69+'HS P&amp;L'!Z69+'WH P&amp;L'!Z69</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32179.02000000001</v>
      </c>
      <c r="C70" s="18" t="n">
        <v>25411.21000000001</v>
      </c>
      <c r="D70" s="18" t="n">
        <v>34442.11</v>
      </c>
      <c r="E70" s="18" t="n">
        <v>26485.78</v>
      </c>
      <c r="F70" s="18" t="n">
        <v>24293.69999999999</v>
      </c>
      <c r="G70" s="18" t="n">
        <v>6554.979999999989</v>
      </c>
      <c r="H70" s="18" t="n">
        <v>41446.22</v>
      </c>
      <c r="I70" s="18" t="n">
        <v>-1484.180000000001</v>
      </c>
      <c r="J70" s="18" t="n">
        <v>-9926.220000000007</v>
      </c>
      <c r="K70" s="18" t="n">
        <v>-4882.360000000003</v>
      </c>
      <c r="L70" s="18" t="n">
        <v>5684.590000000005</v>
      </c>
      <c r="M70" s="18" t="n">
        <v>13355.15999999999</v>
      </c>
      <c r="N70" s="18">
        <f>SUM(B70:M70)</f>
        <v/>
      </c>
      <c r="O70" s="18">
        <f>O50-O69</f>
        <v/>
      </c>
      <c r="P70" s="18">
        <f>P50-P69</f>
        <v/>
      </c>
      <c r="Q70" s="18">
        <f>Q50-Q69</f>
        <v/>
      </c>
      <c r="R70" s="18">
        <f>R50-R69</f>
        <v/>
      </c>
      <c r="S70" s="18">
        <f>S50-S69</f>
        <v/>
      </c>
      <c r="T70" s="18">
        <f>T50-T69</f>
        <v/>
      </c>
      <c r="U70" s="18">
        <f>U50-U69</f>
        <v/>
      </c>
      <c r="V70" s="18">
        <f>'YBHN HO P&amp;L'!V70+'LE P&amp;L'!V70+'HS P&amp;L'!V70+'WH P&amp;L'!V70</f>
        <v/>
      </c>
      <c r="W70" s="18">
        <f>'YBHN HO P&amp;L'!W70+'LE P&amp;L'!W70+'HS P&amp;L'!W70+'WH P&amp;L'!W70</f>
        <v/>
      </c>
      <c r="X70" s="18">
        <f>'YBHN HO P&amp;L'!X70+'LE P&amp;L'!X70+'HS P&amp;L'!X70+'WH P&amp;L'!X70</f>
        <v/>
      </c>
      <c r="Y70" s="18">
        <f>Y50-Y69</f>
        <v/>
      </c>
      <c r="Z70" s="18">
        <f>'YBHN HO P&amp;L'!Z70+'LE P&amp;L'!Z70+'HS P&amp;L'!Z70+'WH P&amp;L'!Z70</f>
        <v/>
      </c>
      <c r="AA70" s="18">
        <f>AA50-AA69</f>
        <v/>
      </c>
      <c r="AB70" s="18">
        <f>'YBHN HO P&amp;L'!AB70+'LE P&amp;L'!AB70+'HS P&amp;L'!AB70+'WH P&amp;L'!AB70</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32179.02000000001</v>
      </c>
      <c r="C79" s="66" t="n">
        <v>25411.21000000001</v>
      </c>
      <c r="D79" s="66" t="n">
        <v>34442.11</v>
      </c>
      <c r="E79" s="66" t="n">
        <v>26485.78</v>
      </c>
      <c r="F79" s="66" t="n">
        <v>24293.69999999999</v>
      </c>
      <c r="G79" s="66" t="n">
        <v>6554.979999999989</v>
      </c>
      <c r="H79" s="66" t="n">
        <v>41446.22</v>
      </c>
      <c r="I79" s="66" t="n">
        <v>-1484.180000000001</v>
      </c>
      <c r="J79" s="66" t="n">
        <v>-9926.220000000007</v>
      </c>
      <c r="K79" s="66" t="n">
        <v>-4882.360000000003</v>
      </c>
      <c r="L79" s="66" t="n">
        <v>5684.590000000005</v>
      </c>
      <c r="M79" s="66" t="n">
        <v>13355.15999999999</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N80" s="4">
        <f>SUM(B80:M80)</f>
        <v/>
      </c>
      <c r="AA80" s="4">
        <f>SUM(O80:T80)</f>
        <v/>
      </c>
    </row>
    <row r="81">
      <c r="A81" s="6" t="n"/>
      <c r="N81" s="4">
        <f>SUM(B81:M81)</f>
        <v/>
      </c>
      <c r="AA81" s="4">
        <f>SUM(O81:T81)</f>
        <v/>
      </c>
    </row>
    <row r="82">
      <c r="A82" s="14" t="inlineStr">
        <is>
          <t>Borrowing Costs</t>
        </is>
      </c>
      <c r="I82" s="35" t="n"/>
      <c r="J82" s="35" t="n"/>
      <c r="K82" s="35" t="n"/>
      <c r="L82" s="35" t="n"/>
      <c r="M82" s="35" t="n"/>
      <c r="N82" s="35" t="n"/>
      <c r="O82" s="4" t="n">
        <v>0</v>
      </c>
      <c r="P82" s="4" t="n">
        <v>0</v>
      </c>
      <c r="Q82" s="4" t="n">
        <v>0</v>
      </c>
      <c r="R82" s="4" t="n">
        <v>0</v>
      </c>
      <c r="S82" s="4" t="n">
        <v>0</v>
      </c>
      <c r="T82" s="4" t="n">
        <v>0</v>
      </c>
      <c r="U82" s="4" t="n">
        <v>1</v>
      </c>
      <c r="V82" s="4" t="n">
        <v>0</v>
      </c>
      <c r="W82" s="4" t="n">
        <v>0</v>
      </c>
      <c r="X82" s="4" t="n">
        <v>0</v>
      </c>
      <c r="Y82" s="4" t="n">
        <v>0</v>
      </c>
      <c r="Z82" s="4" t="n">
        <v>0</v>
      </c>
      <c r="AB82" s="4">
        <f>SUM(O82:Z82)</f>
        <v/>
      </c>
    </row>
    <row r="83">
      <c r="A83" s="14" t="inlineStr">
        <is>
          <t>Depreciation</t>
        </is>
      </c>
      <c r="I83" s="35" t="n"/>
      <c r="J83" s="35" t="n"/>
      <c r="K83" s="35" t="n"/>
      <c r="L83" s="35" t="n"/>
      <c r="M83" s="35" t="n"/>
      <c r="N83" s="35" t="n"/>
      <c r="O83" s="4" t="n">
        <v>579.4525</v>
      </c>
      <c r="P83" s="4" t="n">
        <v>579.4525</v>
      </c>
      <c r="Q83" s="4" t="n">
        <v>579.4525</v>
      </c>
      <c r="R83" s="4" t="n">
        <v>579.4525</v>
      </c>
      <c r="S83" s="4" t="n">
        <v>579.4525</v>
      </c>
      <c r="T83" s="4" t="n">
        <v>579.4525</v>
      </c>
      <c r="U83" s="4" t="n">
        <v>580.4525</v>
      </c>
      <c r="V83" s="4" t="n">
        <v>547.8125</v>
      </c>
      <c r="W83" s="4" t="n">
        <v>547.8125</v>
      </c>
      <c r="X83" s="4" t="n">
        <v>547.8125</v>
      </c>
      <c r="Y83" s="4" t="n">
        <v>547.8125</v>
      </c>
      <c r="Z83" s="4" t="n">
        <v>542.1725</v>
      </c>
      <c r="AB83" s="4">
        <f>SUM(O83:Z83)</f>
        <v/>
      </c>
    </row>
    <row r="84">
      <c r="A84" s="14" t="inlineStr">
        <is>
          <t>Amortisation</t>
        </is>
      </c>
      <c r="I84" s="35" t="n"/>
      <c r="J84" s="35" t="n"/>
      <c r="K84" s="35" t="n"/>
      <c r="L84" s="35" t="n"/>
      <c r="M84" s="35" t="n"/>
      <c r="N84" s="35" t="n"/>
      <c r="O84" s="4" t="n">
        <v>0</v>
      </c>
      <c r="P84" s="4" t="n">
        <v>0</v>
      </c>
      <c r="Q84" s="4" t="n">
        <v>0</v>
      </c>
      <c r="R84" s="4" t="n">
        <v>0</v>
      </c>
      <c r="S84" s="4" t="n">
        <v>0</v>
      </c>
      <c r="T84" s="4" t="n">
        <v>0</v>
      </c>
      <c r="U84" s="4" t="n">
        <v>1</v>
      </c>
      <c r="V84" s="4" t="n">
        <v>0</v>
      </c>
      <c r="W84" s="4" t="n">
        <v>0</v>
      </c>
      <c r="X84" s="4" t="n">
        <v>0</v>
      </c>
      <c r="Y84" s="4" t="n">
        <v>0</v>
      </c>
      <c r="Z84" s="4" t="n">
        <v>0</v>
      </c>
      <c r="AB84" s="4">
        <f>SUM(O84:Z84)</f>
        <v/>
      </c>
    </row>
    <row r="85">
      <c r="A85" s="391" t="inlineStr">
        <is>
          <t>Profit Before Tax</t>
        </is>
      </c>
      <c r="B85" s="35" t="n"/>
      <c r="C85" s="35" t="n"/>
      <c r="D85" s="35" t="n"/>
      <c r="E85" s="35" t="n"/>
      <c r="F85" s="35" t="n"/>
      <c r="G85" s="35" t="n"/>
      <c r="H85" s="35" t="n"/>
      <c r="I85" s="35" t="n"/>
      <c r="J85" s="35" t="n"/>
      <c r="K85" s="35" t="n"/>
      <c r="L85" s="35" t="n"/>
      <c r="M85" s="35" t="n"/>
      <c r="N85" s="35" t="n"/>
      <c r="O85" s="35">
        <f>O70-SUM(O82:O84)</f>
        <v/>
      </c>
      <c r="P85" s="35">
        <f>P70-SUM(P82:P84)</f>
        <v/>
      </c>
      <c r="Q85" s="35">
        <f>Q70-SUM(Q82:Q84)</f>
        <v/>
      </c>
      <c r="R85" s="35">
        <f>R70-SUM(R82:R84)</f>
        <v/>
      </c>
      <c r="S85" s="35">
        <f>S70-SUM(S82:S84)</f>
        <v/>
      </c>
      <c r="T85" s="35">
        <f>T70-SUM(T82:T84)</f>
        <v/>
      </c>
      <c r="U85" s="35">
        <f>U70-SUM(U82:U84)</f>
        <v/>
      </c>
      <c r="V85" s="35">
        <f>V70-SUM(V82:V84)</f>
        <v/>
      </c>
      <c r="W85" s="35">
        <f>W70-SUM(W82:W84)</f>
        <v/>
      </c>
      <c r="X85" s="35">
        <f>X70-SUM(X82:X84)</f>
        <v/>
      </c>
      <c r="Y85" s="35">
        <f>Y70-SUM(Y82:Y84)</f>
        <v/>
      </c>
      <c r="Z85" s="35">
        <f>Z70-SUM(Z82:Z84)</f>
        <v/>
      </c>
      <c r="AA85" s="35" t="n"/>
      <c r="AB85" s="35">
        <f>AB70-SUM(AB82:AB84)</f>
        <v/>
      </c>
      <c r="AC85" s="35" t="n"/>
      <c r="AD85" s="35" t="n"/>
      <c r="AE85" s="35" t="n"/>
      <c r="AF85" s="35" t="n"/>
      <c r="AG85" s="35" t="n"/>
      <c r="AH85" s="35" t="n"/>
    </row>
    <row r="86" ht="15.75" customHeight="1" s="393" thickBot="1">
      <c r="A86" s="198" t="inlineStr">
        <is>
          <t>Corp Tax Due</t>
        </is>
      </c>
      <c r="B86" s="10" t="n"/>
      <c r="C86" s="10" t="n"/>
      <c r="D86" s="10" t="n"/>
      <c r="E86" s="10" t="n"/>
      <c r="F86" s="10" t="n"/>
      <c r="G86" s="10" t="n"/>
      <c r="H86" s="10" t="n"/>
      <c r="I86" s="199" t="n"/>
      <c r="J86" s="199" t="n"/>
      <c r="K86" s="199" t="n"/>
      <c r="L86" s="199" t="n"/>
      <c r="M86" s="199" t="n"/>
      <c r="N86" s="199" t="n"/>
      <c r="O86" s="199">
        <f>(O85*0.25)</f>
        <v/>
      </c>
      <c r="P86" s="199">
        <f>(P85*0.25)</f>
        <v/>
      </c>
      <c r="Q86" s="199">
        <f>(Q85*0.25)</f>
        <v/>
      </c>
      <c r="R86" s="199">
        <f>(R85*0.25)</f>
        <v/>
      </c>
      <c r="S86" s="199">
        <f>(S85*0.25)</f>
        <v/>
      </c>
      <c r="T86" s="199">
        <f>(T85*0.25)</f>
        <v/>
      </c>
      <c r="U86" s="199">
        <f>(U85*0.25)</f>
        <v/>
      </c>
      <c r="V86" s="199">
        <f>(V85*0.25)</f>
        <v/>
      </c>
      <c r="W86" s="199">
        <f>(W85*0.25)</f>
        <v/>
      </c>
      <c r="X86" s="199">
        <f>(X85*0.25)</f>
        <v/>
      </c>
      <c r="Y86" s="199">
        <f>(Y85*0.25)</f>
        <v/>
      </c>
      <c r="Z86" s="199">
        <f>(Z85*0.25)</f>
        <v/>
      </c>
      <c r="AA86" s="199" t="n"/>
      <c r="AB86" s="199">
        <f>(AB85*0.25)</f>
        <v/>
      </c>
      <c r="AC86" s="199" t="n"/>
      <c r="AD86" s="199" t="n"/>
      <c r="AE86" s="199" t="n"/>
      <c r="AF86" s="199" t="n"/>
      <c r="AG86" s="199" t="n"/>
      <c r="AH86" s="199" t="n"/>
    </row>
    <row r="87" ht="15.75" customHeight="1" s="393" thickTop="1">
      <c r="A87" s="6" t="n"/>
    </row>
    <row r="91">
      <c r="A91" s="4" t="inlineStr">
        <is>
          <t>Memo</t>
        </is>
      </c>
    </row>
    <row r="92">
      <c r="A92" s="4" t="inlineStr">
        <is>
          <t>Direct - Sales</t>
        </is>
      </c>
      <c r="B92" s="4" t="n">
        <v>102516.93</v>
      </c>
      <c r="C92" s="4" t="n">
        <v>91201.40000000001</v>
      </c>
      <c r="D92" s="4" t="n">
        <v>102645.43</v>
      </c>
      <c r="E92" s="4" t="n">
        <v>99277.27999999998</v>
      </c>
      <c r="F92" s="4" t="n">
        <v>91888.18999999999</v>
      </c>
      <c r="G92" s="4" t="n">
        <v>83582.85999999999</v>
      </c>
      <c r="H92" s="4" t="n">
        <v>117790.86</v>
      </c>
      <c r="I92" s="4" t="n">
        <v>68031.87</v>
      </c>
      <c r="J92" s="4" t="n">
        <v>66234.17</v>
      </c>
      <c r="K92" s="4" t="n">
        <v>69783.46000000001</v>
      </c>
      <c r="L92" s="4" t="n">
        <v>79724.92</v>
      </c>
      <c r="O92" s="4">
        <f>-SUMIF('YBHN TB'!$T:$T,'YBHN GROUP P&amp;L'!$A92,'YBHN TB'!C:C)</f>
        <v/>
      </c>
      <c r="P92" s="4">
        <f>-SUMIF('YBHN TB'!$T:$T,'YBHN GROUP P&amp;L'!$A92,'YBHN TB'!D:D)</f>
        <v/>
      </c>
      <c r="Q92" s="4">
        <f>-SUMIF('YBHN TB'!$T:$T,'YBHN GROUP P&amp;L'!$A92,'YBHN TB'!E:E)</f>
        <v/>
      </c>
      <c r="R92" s="4">
        <f>-SUMIF('YBHN TB'!$T:$T,'YBHN GROUP P&amp;L'!$A92,'YBHN TB'!F:F)</f>
        <v/>
      </c>
      <c r="S92" s="4">
        <f>-SUMIF('YBHN TB'!$T:$T,'YBHN GROUP P&amp;L'!$A92,'YBHN TB'!G:G)</f>
        <v/>
      </c>
      <c r="T92" s="4">
        <f>-SUMIF('YBHN TB'!$T:$T,'YBHN GROUP P&amp;L'!$A92,'YBHN TB'!H:H)</f>
        <v/>
      </c>
      <c r="U92" s="4">
        <f>-SUMIF('YBHN TB'!$T:$T,'YBHN GROUP P&amp;L'!$A92,'YBHN TB'!I:I)</f>
        <v/>
      </c>
      <c r="V92" s="4">
        <f>-SUMIF('YBHN TB'!$T:$T,'YBHN GROUP P&amp;L'!$A92,'YBHN TB'!J:J)</f>
        <v/>
      </c>
      <c r="W92" s="4">
        <f>-SUMIF('YBHN TB'!$T:$T,'YBHN GROUP P&amp;L'!$A92,'YBHN TB'!K:K)</f>
        <v/>
      </c>
      <c r="X92" s="4">
        <f>-SUMIF('YBHN TB'!$T:$T,'YBHN GROUP P&amp;L'!$A92,'YBHN TB'!L:L)</f>
        <v/>
      </c>
      <c r="Y92" s="4">
        <f>-SUMIF('YBHN TB'!$T:$T,'YBHN GROUP P&amp;L'!$A92,'YBHN TB'!M:M)</f>
        <v/>
      </c>
      <c r="Z92" s="4">
        <f>-SUMIF('YBHN TB'!$T:$T,'YBHN GROUP P&amp;L'!$A92,'YBHN TB'!N:N)</f>
        <v/>
      </c>
    </row>
    <row r="93">
      <c r="A93" s="14" t="inlineStr">
        <is>
          <t>Direct - Staff Cost</t>
        </is>
      </c>
      <c r="B93" s="61" t="n">
        <v>-53151.28999999999</v>
      </c>
      <c r="C93" s="61" t="n">
        <v>-46769.66</v>
      </c>
      <c r="D93" s="61" t="n">
        <v>-48048.35999999999</v>
      </c>
      <c r="E93" s="61" t="n">
        <v>-51157.31</v>
      </c>
      <c r="F93" s="61" t="n">
        <v>-53740.63999999999</v>
      </c>
      <c r="G93" s="61" t="n">
        <v>-55046.78</v>
      </c>
      <c r="H93" s="61" t="n">
        <v>-61884.79</v>
      </c>
      <c r="I93" s="61" t="n">
        <v>-52400.49</v>
      </c>
      <c r="J93" s="61" t="n">
        <v>-58243.64</v>
      </c>
      <c r="K93" s="61" t="n">
        <v>-60315.25000000001</v>
      </c>
      <c r="L93" s="61" t="n">
        <v>-60521.19</v>
      </c>
      <c r="M93" s="61" t="n"/>
      <c r="O93" s="4">
        <f>-SUMIF('YBHN TB'!$T:$T,'YBHN GROUP P&amp;L'!$A93,'YBHN TB'!C:C)</f>
        <v/>
      </c>
      <c r="P93" s="4">
        <f>-SUMIF('YBHN TB'!$T:$T,'YBHN GROUP P&amp;L'!$A93,'YBHN TB'!D:D)</f>
        <v/>
      </c>
      <c r="Q93" s="4">
        <f>-SUMIF('YBHN TB'!$T:$T,'YBHN GROUP P&amp;L'!$A93,'YBHN TB'!E:E)</f>
        <v/>
      </c>
      <c r="R93" s="4">
        <f>-SUMIF('YBHN TB'!$T:$T,'YBHN GROUP P&amp;L'!$A93,'YBHN TB'!F:F)</f>
        <v/>
      </c>
      <c r="S93" s="4">
        <f>-SUMIF('YBHN TB'!$T:$T,'YBHN GROUP P&amp;L'!$A93,'YBHN TB'!G:G)</f>
        <v/>
      </c>
      <c r="T93" s="4">
        <f>-SUMIF('YBHN TB'!$T:$T,'YBHN GROUP P&amp;L'!$A93,'YBHN TB'!H:H)</f>
        <v/>
      </c>
      <c r="U93" s="4">
        <f>-SUMIF('YBHN TB'!$T:$T,'YBHN GROUP P&amp;L'!$A93,'YBHN TB'!I:I)</f>
        <v/>
      </c>
      <c r="V93" s="4">
        <f>-SUMIF('YBHN TB'!$T:$T,'YBHN GROUP P&amp;L'!$A93,'YBHN TB'!J:J)</f>
        <v/>
      </c>
      <c r="W93" s="4">
        <f>-SUMIF('YBHN TB'!$T:$T,'YBHN GROUP P&amp;L'!$A93,'YBHN TB'!K:K)</f>
        <v/>
      </c>
      <c r="X93" s="4">
        <f>-SUMIF('YBHN TB'!$T:$T,'YBHN GROUP P&amp;L'!$A93,'YBHN TB'!L:L)</f>
        <v/>
      </c>
      <c r="Y93" s="4">
        <f>-SUMIF('YBHN TB'!$T:$T,'YBHN GROUP P&amp;L'!$A93,'YBHN TB'!M:M)</f>
        <v/>
      </c>
      <c r="Z93" s="4">
        <f>-SUMIF('YBHN TB'!$T:$T,'YBHN GROUP P&amp;L'!$A93,'YBHN TB'!N:N)</f>
        <v/>
      </c>
    </row>
    <row r="94">
      <c r="A94" s="4" t="inlineStr">
        <is>
          <t>Direct - Childcare Cost</t>
        </is>
      </c>
      <c r="B94" s="61" t="n">
        <v>-3000.11</v>
      </c>
      <c r="C94" s="61" t="n">
        <v>-5500.259999999999</v>
      </c>
      <c r="D94" s="61" t="n">
        <v>-3278.120000000001</v>
      </c>
      <c r="E94" s="61" t="n">
        <v>-2260.56</v>
      </c>
      <c r="F94" s="61" t="n">
        <v>-2971.33</v>
      </c>
      <c r="G94" s="61" t="n">
        <v>-2295.58</v>
      </c>
      <c r="H94" s="61" t="n">
        <v>-2489.18</v>
      </c>
      <c r="I94" s="61" t="n">
        <v>-2910.29</v>
      </c>
      <c r="J94" s="61" t="n">
        <v>-7258.65</v>
      </c>
      <c r="K94" s="61" t="n">
        <v>-3131.62</v>
      </c>
      <c r="L94" s="61" t="n">
        <v>-2772.66</v>
      </c>
      <c r="M94" s="61" t="n">
        <v>-2663.74</v>
      </c>
      <c r="O94" s="4">
        <f>-SUMIF('YBHN TB'!$T:$T,'YBHN GROUP P&amp;L'!$A94,'YBHN TB'!C:C)</f>
        <v/>
      </c>
      <c r="P94" s="4">
        <f>-SUMIF('YBHN TB'!$T:$T,'YBHN GROUP P&amp;L'!$A94,'YBHN TB'!D:D)</f>
        <v/>
      </c>
      <c r="Q94" s="4">
        <f>-SUMIF('YBHN TB'!$T:$T,'YBHN GROUP P&amp;L'!$A94,'YBHN TB'!E:E)</f>
        <v/>
      </c>
      <c r="R94" s="4">
        <f>-SUMIF('YBHN TB'!$T:$T,'YBHN GROUP P&amp;L'!$A94,'YBHN TB'!F:F)</f>
        <v/>
      </c>
      <c r="S94" s="4">
        <f>-SUMIF('YBHN TB'!$T:$T,'YBHN GROUP P&amp;L'!$A94,'YBHN TB'!G:G)</f>
        <v/>
      </c>
      <c r="T94" s="4">
        <f>-SUMIF('YBHN TB'!$T:$T,'YBHN GROUP P&amp;L'!$A94,'YBHN TB'!H:H)</f>
        <v/>
      </c>
      <c r="U94" s="4">
        <f>-SUMIF('YBHN TB'!$T:$T,'YBHN GROUP P&amp;L'!$A94,'YBHN TB'!I:I)</f>
        <v/>
      </c>
      <c r="V94" s="4">
        <f>-SUMIF('YBHN TB'!$T:$T,'YBHN GROUP P&amp;L'!$A94,'YBHN TB'!J:J)</f>
        <v/>
      </c>
      <c r="W94" s="4">
        <f>-SUMIF('YBHN TB'!$T:$T,'YBHN GROUP P&amp;L'!$A94,'YBHN TB'!K:K)</f>
        <v/>
      </c>
      <c r="X94" s="4">
        <f>-SUMIF('YBHN TB'!$T:$T,'YBHN GROUP P&amp;L'!$A94,'YBHN TB'!L:L)</f>
        <v/>
      </c>
      <c r="Y94" s="4">
        <f>-SUMIF('YBHN TB'!$T:$T,'YBHN GROUP P&amp;L'!$A94,'YBHN TB'!M:M)</f>
        <v/>
      </c>
      <c r="Z94" s="4">
        <f>-SUMIF('YBHN TB'!$T:$T,'YBHN GROUP P&amp;L'!$A94,'YBHN TB'!N:N)</f>
        <v/>
      </c>
    </row>
    <row r="95">
      <c r="A95" s="4" t="inlineStr">
        <is>
          <t>Direct - Premises &amp; Admin</t>
        </is>
      </c>
      <c r="B95" s="61" t="n">
        <v>-11860.03</v>
      </c>
      <c r="C95" s="61" t="n">
        <v>-12012.69</v>
      </c>
      <c r="D95" s="61" t="n">
        <v>-15335.56</v>
      </c>
      <c r="E95" s="61" t="n">
        <v>-16421.62</v>
      </c>
      <c r="F95" s="61" t="n">
        <v>-10120.81</v>
      </c>
      <c r="G95" s="61" t="n">
        <v>-18392.84</v>
      </c>
      <c r="H95" s="61" t="n">
        <v>-10843.64</v>
      </c>
      <c r="I95" s="61" t="n">
        <v>-13297.81</v>
      </c>
      <c r="J95" s="61" t="n">
        <v>-8982.59</v>
      </c>
      <c r="K95" s="61" t="n">
        <v>-9804.890000000001</v>
      </c>
      <c r="L95" s="61" t="n">
        <v>-9421.189999999999</v>
      </c>
      <c r="M95" s="61" t="n">
        <v>-9393.420000000002</v>
      </c>
      <c r="O95" s="4">
        <f>-SUMIF('YBHN TB'!$T:$T,'YBHN GROUP P&amp;L'!$A95,'YBHN TB'!C:C)</f>
        <v/>
      </c>
      <c r="P95" s="4">
        <f>-SUMIF('YBHN TB'!$T:$T,'YBHN GROUP P&amp;L'!$A95,'YBHN TB'!D:D)</f>
        <v/>
      </c>
      <c r="Q95" s="4">
        <f>-SUMIF('YBHN TB'!$T:$T,'YBHN GROUP P&amp;L'!$A95,'YBHN TB'!E:E)</f>
        <v/>
      </c>
      <c r="R95" s="4">
        <f>-SUMIF('YBHN TB'!$T:$T,'YBHN GROUP P&amp;L'!$A95,'YBHN TB'!F:F)</f>
        <v/>
      </c>
      <c r="S95" s="4">
        <f>-SUMIF('YBHN TB'!$T:$T,'YBHN GROUP P&amp;L'!$A95,'YBHN TB'!G:G)</f>
        <v/>
      </c>
      <c r="T95" s="4">
        <f>-SUMIF('YBHN TB'!$T:$T,'YBHN GROUP P&amp;L'!$A95,'YBHN TB'!H:H)</f>
        <v/>
      </c>
      <c r="U95" s="4">
        <f>-SUMIF('YBHN TB'!$T:$T,'YBHN GROUP P&amp;L'!$A95,'YBHN TB'!I:I)</f>
        <v/>
      </c>
      <c r="V95" s="4">
        <f>-SUMIF('YBHN TB'!$T:$T,'YBHN GROUP P&amp;L'!$A95,'YBHN TB'!J:J)</f>
        <v/>
      </c>
      <c r="W95" s="4">
        <f>-SUMIF('YBHN TB'!$T:$T,'YBHN GROUP P&amp;L'!$A95,'YBHN TB'!K:K)</f>
        <v/>
      </c>
      <c r="X95" s="4">
        <f>-SUMIF('YBHN TB'!$T:$T,'YBHN GROUP P&amp;L'!$A95,'YBHN TB'!L:L)</f>
        <v/>
      </c>
      <c r="Y95" s="4">
        <f>-SUMIF('YBHN TB'!$T:$T,'YBHN GROUP P&amp;L'!$A95,'YBHN TB'!M:M)</f>
        <v/>
      </c>
      <c r="Z95" s="4">
        <f>-SUMIF('YBHN TB'!$T:$T,'YBHN GROUP P&amp;L'!$A95,'YBHN TB'!N:N)</f>
        <v/>
      </c>
    </row>
    <row r="96">
      <c r="A96" s="4" t="inlineStr">
        <is>
          <t>In-Direct - Staff Cost</t>
        </is>
      </c>
      <c r="B96" s="61" t="n">
        <v>0</v>
      </c>
      <c r="C96" s="61" t="n">
        <v>0</v>
      </c>
      <c r="D96" s="61" t="n">
        <v>0</v>
      </c>
      <c r="E96" s="61" t="n">
        <v>0</v>
      </c>
      <c r="F96" s="61" t="n">
        <v>0</v>
      </c>
      <c r="G96" s="61" t="n">
        <v>0</v>
      </c>
      <c r="H96" s="61" t="n">
        <v>0</v>
      </c>
      <c r="I96" s="61" t="n">
        <v>0</v>
      </c>
      <c r="J96" s="61" t="n">
        <v>0</v>
      </c>
      <c r="K96" s="61" t="n">
        <v>0</v>
      </c>
      <c r="L96" s="61" t="n">
        <v>0</v>
      </c>
      <c r="M96" s="61" t="n">
        <v>0</v>
      </c>
      <c r="O96" s="4">
        <f>-SUMIF('YBHN TB'!$T:$T,'YBHN GROUP P&amp;L'!$A96,'YBHN TB'!C:C)</f>
        <v/>
      </c>
      <c r="P96" s="4">
        <f>-SUMIF('YBHN TB'!$T:$T,'YBHN GROUP P&amp;L'!$A96,'YBHN TB'!D:D)</f>
        <v/>
      </c>
      <c r="Q96" s="4">
        <f>-SUMIF('YBHN TB'!$T:$T,'YBHN GROUP P&amp;L'!$A96,'YBHN TB'!E:E)</f>
        <v/>
      </c>
      <c r="R96" s="4">
        <f>-SUMIF('YBHN TB'!$T:$T,'YBHN GROUP P&amp;L'!$A96,'YBHN TB'!F:F)</f>
        <v/>
      </c>
      <c r="S96" s="4">
        <f>-SUMIF('YBHN TB'!$T:$T,'YBHN GROUP P&amp;L'!$A96,'YBHN TB'!G:G)</f>
        <v/>
      </c>
      <c r="T96" s="4">
        <f>-SUMIF('YBHN TB'!$T:$T,'YBHN GROUP P&amp;L'!$A96,'YBHN TB'!H:H)</f>
        <v/>
      </c>
      <c r="U96" s="4">
        <f>-SUMIF('YBHN TB'!$T:$T,'YBHN GROUP P&amp;L'!$A96,'YBHN TB'!I:I)</f>
        <v/>
      </c>
      <c r="V96" s="4">
        <f>-SUMIF('YBHN TB'!$T:$T,'YBHN GROUP P&amp;L'!$A96,'YBHN TB'!J:J)</f>
        <v/>
      </c>
      <c r="W96" s="4">
        <f>-SUMIF('YBHN TB'!$T:$T,'YBHN GROUP P&amp;L'!$A96,'YBHN TB'!K:K)</f>
        <v/>
      </c>
      <c r="X96" s="4">
        <f>-SUMIF('YBHN TB'!$T:$T,'YBHN GROUP P&amp;L'!$A96,'YBHN TB'!L:L)</f>
        <v/>
      </c>
      <c r="Y96" s="4">
        <f>-SUMIF('YBHN TB'!$T:$T,'YBHN GROUP P&amp;L'!$A96,'YBHN TB'!M:M)</f>
        <v/>
      </c>
      <c r="Z96" s="4">
        <f>-SUMIF('YBHN TB'!$T:$T,'YBHN GROUP P&amp;L'!$A96,'YBHN TB'!N:N)</f>
        <v/>
      </c>
    </row>
    <row r="97">
      <c r="A97" s="4" t="inlineStr">
        <is>
          <t>In-Direct - Overheads</t>
        </is>
      </c>
      <c r="B97" s="61" t="n">
        <v>-2326.48</v>
      </c>
      <c r="C97" s="61" t="n">
        <v>-1507.58</v>
      </c>
      <c r="D97" s="61" t="n">
        <v>-1541.28</v>
      </c>
      <c r="E97" s="61" t="n">
        <v>-2952.009999999999</v>
      </c>
      <c r="F97" s="61" t="n">
        <v>-761.71</v>
      </c>
      <c r="G97" s="61" t="n">
        <v>-1292.68</v>
      </c>
      <c r="H97" s="61" t="n">
        <v>-1127.03</v>
      </c>
      <c r="I97" s="61" t="n">
        <v>-907.4599999999998</v>
      </c>
      <c r="J97" s="61" t="n">
        <v>-1675.51</v>
      </c>
      <c r="K97" s="61" t="n">
        <v>-1414.06</v>
      </c>
      <c r="L97" s="61" t="n">
        <v>-1325.29</v>
      </c>
      <c r="M97" s="61" t="n">
        <v>-2470.97</v>
      </c>
      <c r="O97" s="4">
        <f>-SUMIF('YBHN TB'!$T:$T,'YBHN GROUP P&amp;L'!$A97,'YBHN TB'!C:C)</f>
        <v/>
      </c>
      <c r="P97" s="4">
        <f>-SUMIF('YBHN TB'!$T:$T,'YBHN GROUP P&amp;L'!$A97,'YBHN TB'!D:D)</f>
        <v/>
      </c>
      <c r="Q97" s="4">
        <f>-SUMIF('YBHN TB'!$T:$T,'YBHN GROUP P&amp;L'!$A97,'YBHN TB'!E:E)</f>
        <v/>
      </c>
      <c r="R97" s="4">
        <f>-SUMIF('YBHN TB'!$T:$T,'YBHN GROUP P&amp;L'!$A97,'YBHN TB'!F:F)</f>
        <v/>
      </c>
      <c r="S97" s="4">
        <f>-SUMIF('YBHN TB'!$T:$T,'YBHN GROUP P&amp;L'!$A97,'YBHN TB'!G:G)</f>
        <v/>
      </c>
      <c r="T97" s="4">
        <f>-SUMIF('YBHN TB'!$T:$T,'YBHN GROUP P&amp;L'!$A97,'YBHN TB'!H:H)</f>
        <v/>
      </c>
      <c r="U97" s="4">
        <f>-SUMIF('YBHN TB'!$T:$T,'YBHN GROUP P&amp;L'!$A97,'YBHN TB'!I:I)</f>
        <v/>
      </c>
      <c r="V97" s="4">
        <f>-SUMIF('YBHN TB'!$T:$T,'YBHN GROUP P&amp;L'!$A97,'YBHN TB'!J:J)</f>
        <v/>
      </c>
      <c r="W97" s="4">
        <f>-SUMIF('YBHN TB'!$T:$T,'YBHN GROUP P&amp;L'!$A97,'YBHN TB'!K:K)</f>
        <v/>
      </c>
      <c r="X97" s="4">
        <f>-SUMIF('YBHN TB'!$T:$T,'YBHN GROUP P&amp;L'!$A97,'YBHN TB'!L:L)</f>
        <v/>
      </c>
      <c r="Y97" s="4">
        <f>-SUMIF('YBHN TB'!$T:$T,'YBHN GROUP P&amp;L'!$A97,'YBHN TB'!M:M)</f>
        <v/>
      </c>
      <c r="Z97" s="4">
        <f>-SUMIF('YBHN TB'!$T:$T,'YBHN GROUP P&amp;L'!$A97,'YBHN TB'!N:N)</f>
        <v/>
      </c>
    </row>
    <row r="98" ht="15.75" customHeight="1" s="393" thickBot="1">
      <c r="B98" s="67" t="n">
        <v>32179.02000000001</v>
      </c>
      <c r="C98" s="67" t="n">
        <v>25411.21000000001</v>
      </c>
      <c r="D98" s="67" t="n">
        <v>34442.11</v>
      </c>
      <c r="E98" s="67" t="n">
        <v>26485.77999999999</v>
      </c>
      <c r="F98" s="67" t="n">
        <v>24293.7</v>
      </c>
      <c r="G98" s="67" t="n">
        <v>6554.979999999989</v>
      </c>
      <c r="H98" s="67" t="n">
        <v>41446.22</v>
      </c>
      <c r="I98" s="67" t="n">
        <v>-1484.180000000003</v>
      </c>
      <c r="J98" s="67" t="n">
        <v>-9926.220000000001</v>
      </c>
      <c r="K98" s="67" t="n">
        <v>-4882.360000000002</v>
      </c>
      <c r="L98" s="67" t="n">
        <v>5684.590000000005</v>
      </c>
      <c r="M98" s="67" t="n">
        <v>-14528.13</v>
      </c>
      <c r="O98" s="10">
        <f>SUM(O92:O97)</f>
        <v/>
      </c>
      <c r="P98" s="10">
        <f>SUM(P92:P97)</f>
        <v/>
      </c>
      <c r="Q98" s="10">
        <f>SUM(Q92:Q97)</f>
        <v/>
      </c>
      <c r="R98" s="10">
        <f>SUM(R92:R97)</f>
        <v/>
      </c>
      <c r="S98" s="10">
        <f>SUM(S92:S97)</f>
        <v/>
      </c>
      <c r="T98" s="10">
        <f>SUM(T92:T97)</f>
        <v/>
      </c>
      <c r="U98" s="10">
        <f>SUM(U92:U97)</f>
        <v/>
      </c>
      <c r="V98" s="10">
        <f>SUM(V92:V97)</f>
        <v/>
      </c>
      <c r="W98" s="10">
        <f>SUM(W92:W97)</f>
        <v/>
      </c>
      <c r="X98" s="10">
        <f>SUM(X92:X97)</f>
        <v/>
      </c>
      <c r="Y98" s="10">
        <f>SUM(Y92:Y97)</f>
        <v/>
      </c>
      <c r="Z98" s="10">
        <f>SUM(Z92:Z97)</f>
        <v/>
      </c>
      <c r="AC98" s="10" t="n"/>
      <c r="AD98" s="10" t="n"/>
      <c r="AE98" s="10" t="n"/>
      <c r="AF98" s="10" t="n"/>
      <c r="AG98" s="10" t="n"/>
      <c r="AH98" s="10" t="n"/>
    </row>
    <row r="99" ht="15.75" customHeight="1" s="393" thickTop="1">
      <c r="B99" s="61" t="n">
        <v>0</v>
      </c>
      <c r="C99" s="61" t="n">
        <v>0</v>
      </c>
      <c r="D99" s="61" t="n">
        <v>0</v>
      </c>
      <c r="E99" s="61" t="n">
        <v>0</v>
      </c>
      <c r="F99" s="61" t="n">
        <v>0</v>
      </c>
      <c r="G99" s="61" t="n">
        <v>0</v>
      </c>
      <c r="H99" s="61" t="n">
        <v>0</v>
      </c>
      <c r="I99" s="61" t="n">
        <v>1.818989403545856e-12</v>
      </c>
      <c r="J99" s="61" t="n">
        <v>0</v>
      </c>
      <c r="K99" s="61" t="n">
        <v>0</v>
      </c>
      <c r="L99" s="61" t="n">
        <v>0</v>
      </c>
      <c r="M99" s="61" t="n">
        <v>27883.28999999999</v>
      </c>
      <c r="O99" s="4">
        <f>+O70-O98</f>
        <v/>
      </c>
      <c r="P99" s="4">
        <f>+P70-P98</f>
        <v/>
      </c>
      <c r="Q99" s="4">
        <f>+Q70-Q98</f>
        <v/>
      </c>
      <c r="R99" s="4">
        <f>+R70-R98</f>
        <v/>
      </c>
      <c r="S99" s="4">
        <f>+S70-S98</f>
        <v/>
      </c>
      <c r="T99" s="4">
        <f>+T70-T98</f>
        <v/>
      </c>
      <c r="U99" s="4">
        <f>+U70-U98</f>
        <v/>
      </c>
      <c r="V99" s="4">
        <f>+V70-V98</f>
        <v/>
      </c>
      <c r="W99" s="4">
        <f>+W70-W98</f>
        <v/>
      </c>
      <c r="X99" s="4">
        <f>+X70-X98</f>
        <v/>
      </c>
      <c r="Y99" s="4">
        <f>+Y70-Y98</f>
        <v/>
      </c>
      <c r="Z99" s="4">
        <f>+Z70-Z98</f>
        <v/>
      </c>
    </row>
    <row r="100">
      <c r="B100" s="61" t="n"/>
      <c r="C100" s="61" t="n"/>
      <c r="D100" s="61" t="n"/>
      <c r="E100" s="61" t="n"/>
      <c r="F100" s="61" t="n"/>
      <c r="G100" s="61" t="n"/>
      <c r="H100" s="61" t="n"/>
      <c r="I100" s="61" t="n"/>
      <c r="J100" s="61" t="n"/>
      <c r="K100" s="61" t="n"/>
      <c r="L100" s="61" t="n"/>
      <c r="M100" s="61" t="n"/>
    </row>
    <row r="101">
      <c r="B101" s="61" t="n">
        <v>0</v>
      </c>
      <c r="C101" s="61" t="n">
        <v>0</v>
      </c>
      <c r="D101" s="61" t="n">
        <v>0</v>
      </c>
      <c r="E101" s="61" t="n">
        <v>0</v>
      </c>
      <c r="F101" s="61" t="n">
        <v>0</v>
      </c>
      <c r="G101" s="61" t="n">
        <v>0</v>
      </c>
      <c r="H101" s="61" t="n">
        <v>0</v>
      </c>
      <c r="I101" s="61" t="n">
        <v>-5.456968210637569e-12</v>
      </c>
      <c r="J101" s="61" t="n">
        <v>0</v>
      </c>
      <c r="K101" s="61" t="n">
        <v>0</v>
      </c>
      <c r="L101" s="61" t="n">
        <v>0</v>
      </c>
      <c r="M101" s="61" t="n">
        <v>-27883.28999999999</v>
      </c>
      <c r="O101" s="4">
        <f>O98+O102</f>
        <v/>
      </c>
      <c r="P101" s="4">
        <f>P98+P102</f>
        <v/>
      </c>
      <c r="Q101" s="4">
        <f>Q98+Q102</f>
        <v/>
      </c>
      <c r="R101" s="4">
        <f>R98+R102</f>
        <v/>
      </c>
      <c r="S101" s="4">
        <f>S98+S102</f>
        <v/>
      </c>
      <c r="T101" s="4">
        <f>T98+T102</f>
        <v/>
      </c>
      <c r="U101" s="4">
        <f>U98+U102</f>
        <v/>
      </c>
      <c r="V101" s="4">
        <f>V98+V102</f>
        <v/>
      </c>
      <c r="W101" s="4">
        <f>W98+W102</f>
        <v/>
      </c>
      <c r="X101" s="4">
        <f>X98+X102</f>
        <v/>
      </c>
      <c r="Y101" s="4">
        <f>Y98+Y102</f>
        <v/>
      </c>
      <c r="Z101" s="4">
        <f>Z98+Z102</f>
        <v/>
      </c>
    </row>
    <row r="102">
      <c r="B102" s="61" t="n">
        <v>-32179.02000000001</v>
      </c>
      <c r="C102" s="61" t="n">
        <v>-25411.21000000002</v>
      </c>
      <c r="D102" s="61" t="n">
        <v>-34442.11</v>
      </c>
      <c r="E102" s="61" t="n">
        <v>-26485.78</v>
      </c>
      <c r="F102" s="61" t="n">
        <v>-24293.7</v>
      </c>
      <c r="G102" s="61" t="n">
        <v>-6554.979999999985</v>
      </c>
      <c r="H102" s="61" t="n">
        <v>-41446.22</v>
      </c>
      <c r="I102" s="61" t="n">
        <v>1484.179999999997</v>
      </c>
      <c r="J102" s="61" t="n">
        <v>9926.219999999996</v>
      </c>
      <c r="K102" s="61" t="n">
        <v>4882.359999999999</v>
      </c>
      <c r="L102" s="61" t="n">
        <v>-5684.589999999999</v>
      </c>
      <c r="M102" s="61" t="n">
        <v>-13355.15999999999</v>
      </c>
      <c r="O102" s="4">
        <f>SUM('YBHN TB'!C2:C50)</f>
        <v/>
      </c>
      <c r="P102" s="4">
        <f>SUM('YBHN TB'!D2:D50)</f>
        <v/>
      </c>
      <c r="Q102" s="4">
        <f>SUM('YBHN TB'!E2:E50)</f>
        <v/>
      </c>
      <c r="R102" s="4">
        <f>SUM('YBHN TB'!F2:F50)</f>
        <v/>
      </c>
      <c r="S102" s="4">
        <f>SUM('YBHN TB'!G2:G50)</f>
        <v/>
      </c>
      <c r="T102" s="4">
        <f>SUM('YBHN TB'!H2:H50)</f>
        <v/>
      </c>
      <c r="U102" s="4">
        <f>SUM('YBHN TB'!I2:I50)</f>
        <v/>
      </c>
      <c r="V102" s="4">
        <f>SUM('YBHN TB'!J2:J50)</f>
        <v/>
      </c>
      <c r="W102" s="4">
        <f>SUM('YBHN TB'!K2:K50)</f>
        <v/>
      </c>
      <c r="X102" s="4">
        <f>SUM('YBHN TB'!L2:L50)</f>
        <v/>
      </c>
      <c r="Y102" s="4">
        <f>SUM('YBHN TB'!M2:M50)</f>
        <v/>
      </c>
      <c r="Z102" s="4">
        <f>SUM('YBHN TB'!N2:N50)</f>
        <v/>
      </c>
    </row>
    <row r="103">
      <c r="B103" s="61" t="n"/>
      <c r="C103" s="61" t="n"/>
      <c r="D103" s="61" t="n"/>
      <c r="E103" s="61" t="n"/>
      <c r="F103" s="61" t="n"/>
      <c r="G103" s="61" t="n"/>
      <c r="H103" s="61" t="n"/>
      <c r="I103" s="61" t="n"/>
      <c r="J103" s="61" t="n"/>
      <c r="K103" s="61" t="n"/>
      <c r="L103" s="61" t="n"/>
      <c r="M103" s="61" t="n"/>
    </row>
    <row r="104">
      <c r="B104" s="61" t="n"/>
      <c r="C104" s="61" t="n"/>
      <c r="D104" s="61" t="n"/>
      <c r="E104" s="61" t="n"/>
      <c r="F104" s="61" t="n"/>
      <c r="G104" s="61" t="n"/>
      <c r="H104" s="61" t="n"/>
      <c r="I104" s="61" t="n"/>
      <c r="J104" s="61" t="n"/>
      <c r="K104" s="61" t="n"/>
      <c r="L104" s="61" t="n"/>
      <c r="M104"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6.xml><?xml version="1.0" encoding="utf-8"?>
<worksheet xmlns="http://schemas.openxmlformats.org/spreadsheetml/2006/main">
  <sheetPr>
    <tabColor rgb="FFFFFF99"/>
    <outlinePr summaryBelow="1" summaryRight="1"/>
    <pageSetUpPr/>
  </sheetPr>
  <dimension ref="A1:AP96"/>
  <sheetViews>
    <sheetView topLeftCell="G1" zoomScale="85" zoomScaleNormal="85" workbookViewId="0">
      <selection activeCell="AD71" sqref="AD71"/>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9.5703125" bestFit="1" customWidth="1" style="4" min="27" max="27"/>
    <col width="9" bestFit="1" customWidth="1" style="4" min="28" max="28"/>
    <col width="13.28515625" bestFit="1" customWidth="1" style="4" min="29" max="34"/>
    <col width="11.7109375"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YBHN HO &amp; Finance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-(SUMIF('YBHN Blank TB'!$R:$R,'YBHN HO P&amp;L'!$A8,'YBHN Blank TB'!C:C)+(SUMIF('YBHN HO TB'!$R:$R,'YBHN HO P&amp;L'!$A8,'YBHN HO TB'!C:C)))</f>
        <v/>
      </c>
      <c r="P8" s="11">
        <f>-(SUMIF('YBHN Blank TB'!$R:$R,'YBHN HO P&amp;L'!$A8,'YBHN Blank TB'!D:D)+(SUMIF('YBHN HO TB'!$R:$R,'YBHN HO P&amp;L'!$A8,'YBHN HO TB'!D:D)))</f>
        <v/>
      </c>
      <c r="Q8" s="11">
        <f>-(SUMIF('YBHN Blank TB'!$R:$R,'YBHN HO P&amp;L'!$A8,'YBHN Blank TB'!E:E)+(SUMIF('YBHN HO TB'!$R:$R,'YBHN HO P&amp;L'!$A8,'YBHN HO TB'!E:E)))</f>
        <v/>
      </c>
      <c r="R8" s="11">
        <f>-(SUMIF('YBHN Blank TB'!$R:$R,'YBHN HO P&amp;L'!$A8,'YBHN Blank TB'!F:F)+(SUMIF('YBHN HO TB'!$R:$R,'YBHN HO P&amp;L'!$A8,'YBHN HO TB'!F:F)))</f>
        <v/>
      </c>
      <c r="S8" s="11">
        <f>-(SUMIF('YBHN Blank TB'!$R:$R,'YBHN HO P&amp;L'!$A8,'YBHN Blank TB'!G:G)+(SUMIF('YBHN HO TB'!$R:$R,'YBHN HO P&amp;L'!$A8,'YBHN HO TB'!G:G)))</f>
        <v/>
      </c>
      <c r="T8" s="11">
        <f>-(SUMIF('YBHN Blank TB'!$R:$R,'YBHN HO P&amp;L'!$A8,'YBHN Blank TB'!H:H)+(SUMIF('YBHN HO TB'!$R:$R,'YBHN HO P&amp;L'!$A8,'YBHN HO TB'!H:H)))</f>
        <v/>
      </c>
      <c r="U8" s="11">
        <f>-(SUMIF('YBHN Blank TB'!$R:$R,'YBHN HO P&amp;L'!$A8,'YBHN Blank TB'!I:I)+(SUMIF('YBHN HO TB'!$R:$R,'YBHN HO P&amp;L'!$A8,'YBHN HO TB'!I:I)))</f>
        <v/>
      </c>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-(SUMIF('YBHN Blank TB'!$R:$R,'YBHN HO P&amp;L'!$A9,'YBHN Blank TB'!C:C)+(SUMIF('YBHN HO TB'!$R:$R,'YBHN HO P&amp;L'!$A9,'YBHN HO TB'!C:C)))</f>
        <v/>
      </c>
      <c r="P9" s="11">
        <f>-(SUMIF('YBHN Blank TB'!$R:$R,'YBHN HO P&amp;L'!$A9,'YBHN Blank TB'!D:D)+(SUMIF('YBHN HO TB'!$R:$R,'YBHN HO P&amp;L'!$A9,'YBHN HO TB'!D:D)))</f>
        <v/>
      </c>
      <c r="Q9" s="11">
        <f>-(SUMIF('YBHN Blank TB'!$R:$R,'YBHN HO P&amp;L'!$A9,'YBHN Blank TB'!E:E)+(SUMIF('YBHN HO TB'!$R:$R,'YBHN HO P&amp;L'!$A9,'YBHN HO TB'!E:E)))</f>
        <v/>
      </c>
      <c r="R9" s="11">
        <f>-(SUMIF('YBHN Blank TB'!$R:$R,'YBHN HO P&amp;L'!$A9,'YBHN Blank TB'!F:F)+(SUMIF('YBHN HO TB'!$R:$R,'YBHN HO P&amp;L'!$A9,'YBHN HO TB'!F:F)))</f>
        <v/>
      </c>
      <c r="S9" s="11">
        <f>-(SUMIF('YBHN Blank TB'!$R:$R,'YBHN HO P&amp;L'!$A9,'YBHN Blank TB'!G:G)+(SUMIF('YBHN HO TB'!$R:$R,'YBHN HO P&amp;L'!$A9,'YBHN HO TB'!G:G)))</f>
        <v/>
      </c>
      <c r="T9" s="11">
        <f>-(SUMIF('YBHN Blank TB'!$R:$R,'YBHN HO P&amp;L'!$A9,'YBHN Blank TB'!H:H)+(SUMIF('YBHN HO TB'!$R:$R,'YBHN HO P&amp;L'!$A9,'YBHN HO TB'!H:H)))</f>
        <v/>
      </c>
      <c r="U9" s="11">
        <f>-(SUMIF('YBHN Blank TB'!$R:$R,'YBHN HO P&amp;L'!$A9,'YBHN Blank TB'!I:I)+(SUMIF('YBHN HO TB'!$R:$R,'YBHN HO P&amp;L'!$A9,'YBHN HO TB'!I:I)))</f>
        <v/>
      </c>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-(SUMIF('YBHN Blank TB'!$R:$R,'YBHN HO P&amp;L'!$A10,'YBHN Blank TB'!C:C)+(SUMIF('YBHN HO TB'!$R:$R,'YBHN HO P&amp;L'!$A10,'YBHN HO TB'!C:C)))</f>
        <v/>
      </c>
      <c r="P10" s="11">
        <f>-(SUMIF('YBHN Blank TB'!$R:$R,'YBHN HO P&amp;L'!$A10,'YBHN Blank TB'!D:D)+(SUMIF('YBHN HO TB'!$R:$R,'YBHN HO P&amp;L'!$A10,'YBHN HO TB'!D:D)))</f>
        <v/>
      </c>
      <c r="Q10" s="11">
        <f>-(SUMIF('YBHN Blank TB'!$R:$R,'YBHN HO P&amp;L'!$A10,'YBHN Blank TB'!E:E)+(SUMIF('YBHN HO TB'!$R:$R,'YBHN HO P&amp;L'!$A10,'YBHN HO TB'!E:E)))</f>
        <v/>
      </c>
      <c r="R10" s="11">
        <f>-(SUMIF('YBHN Blank TB'!$R:$R,'YBHN HO P&amp;L'!$A10,'YBHN Blank TB'!F:F)+(SUMIF('YBHN HO TB'!$R:$R,'YBHN HO P&amp;L'!$A10,'YBHN HO TB'!F:F)))</f>
        <v/>
      </c>
      <c r="S10" s="11">
        <f>-(SUMIF('YBHN Blank TB'!$R:$R,'YBHN HO P&amp;L'!$A10,'YBHN Blank TB'!G:G)+(SUMIF('YBHN HO TB'!$R:$R,'YBHN HO P&amp;L'!$A10,'YBHN HO TB'!G:G)))</f>
        <v/>
      </c>
      <c r="T10" s="11">
        <f>-(SUMIF('YBHN Blank TB'!$R:$R,'YBHN HO P&amp;L'!$A10,'YBHN Blank TB'!H:H)+(SUMIF('YBHN HO TB'!$R:$R,'YBHN HO P&amp;L'!$A10,'YBHN HO TB'!H:H)))</f>
        <v/>
      </c>
      <c r="U10" s="11">
        <f>-(SUMIF('YBHN Blank TB'!$R:$R,'YBHN HO P&amp;L'!$A10,'YBHN Blank TB'!I:I)+(SUMIF('YBHN HO TB'!$R:$R,'YBHN HO P&amp;L'!$A10,'YBHN HO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0</v>
      </c>
      <c r="K11" s="65" t="n">
        <v>0</v>
      </c>
      <c r="L11" s="65" t="n">
        <v>0</v>
      </c>
      <c r="M11" s="65" t="n">
        <v>0</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(SUMIF('YBHN Blank TB'!$R:$R,'YBHN HO P&amp;L'!$A16,'YBHN Blank TB'!C:C)+(SUMIF('YBHN HO TB'!$R:$R,'YBHN HO P&amp;L'!$A16,'YBHN HO TB'!C:C)))</f>
        <v/>
      </c>
      <c r="P16" s="11">
        <f>(SUMIF('YBHN Blank TB'!$R:$R,'YBHN HO P&amp;L'!$A16,'YBHN Blank TB'!D:D)+(SUMIF('YBHN HO TB'!$R:$R,'YBHN HO P&amp;L'!$A16,'YBHN HO TB'!D:D)))</f>
        <v/>
      </c>
      <c r="Q16" s="11">
        <f>(SUMIF('YBHN Blank TB'!$R:$R,'YBHN HO P&amp;L'!$A16,'YBHN Blank TB'!E:E)+(SUMIF('YBHN HO TB'!$R:$R,'YBHN HO P&amp;L'!$A16,'YBHN HO TB'!E:E)))</f>
        <v/>
      </c>
      <c r="R16" s="11">
        <f>(SUMIF('YBHN Blank TB'!$R:$R,'YBHN HO P&amp;L'!$A16,'YBHN Blank TB'!F:F)+(SUMIF('YBHN HO TB'!$R:$R,'YBHN HO P&amp;L'!$A16,'YBHN HO TB'!F:F)))</f>
        <v/>
      </c>
      <c r="S16" s="11">
        <f>(SUMIF('YBHN Blank TB'!$R:$R,'YBHN HO P&amp;L'!$A16,'YBHN Blank TB'!G:G)+(SUMIF('YBHN HO TB'!$R:$R,'YBHN HO P&amp;L'!$A16,'YBHN HO TB'!G:G)))</f>
        <v/>
      </c>
      <c r="T16" s="11">
        <f>(SUMIF('YBHN Blank TB'!$R:$R,'YBHN HO P&amp;L'!$A16,'YBHN Blank TB'!H:H)+(SUMIF('YBHN HO TB'!$R:$R,'YBHN HO P&amp;L'!$A16,'YBHN HO TB'!H:H)))</f>
        <v/>
      </c>
      <c r="U16" s="11">
        <f>(SUMIF('YBHN Blank TB'!$R:$R,'YBHN HO P&amp;L'!$A16,'YBHN Blank TB'!I:I)+(SUMIF('YBHN HO TB'!$R:$R,'YBHN HO P&amp;L'!$A16,'YBHN HO TB'!I:I)))</f>
        <v/>
      </c>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(SUMIF('YBHN Blank TB'!$R:$R,'YBHN HO P&amp;L'!$A17,'YBHN Blank TB'!C:C)+(SUMIF('YBHN HO TB'!$R:$R,'YBHN HO P&amp;L'!$A17,'YBHN HO TB'!C:C)))</f>
        <v/>
      </c>
      <c r="P17" s="11">
        <f>(SUMIF('YBHN Blank TB'!$R:$R,'YBHN HO P&amp;L'!$A17,'YBHN Blank TB'!D:D)+(SUMIF('YBHN HO TB'!$R:$R,'YBHN HO P&amp;L'!$A17,'YBHN HO TB'!D:D)))</f>
        <v/>
      </c>
      <c r="Q17" s="11">
        <f>(SUMIF('YBHN Blank TB'!$R:$R,'YBHN HO P&amp;L'!$A17,'YBHN Blank TB'!E:E)+(SUMIF('YBHN HO TB'!$R:$R,'YBHN HO P&amp;L'!$A17,'YBHN HO TB'!E:E)))</f>
        <v/>
      </c>
      <c r="R17" s="11">
        <f>(SUMIF('YBHN Blank TB'!$R:$R,'YBHN HO P&amp;L'!$A17,'YBHN Blank TB'!F:F)+(SUMIF('YBHN HO TB'!$R:$R,'YBHN HO P&amp;L'!$A17,'YBHN HO TB'!F:F)))</f>
        <v/>
      </c>
      <c r="S17" s="11">
        <f>(SUMIF('YBHN Blank TB'!$R:$R,'YBHN HO P&amp;L'!$A17,'YBHN Blank TB'!G:G)+(SUMIF('YBHN HO TB'!$R:$R,'YBHN HO P&amp;L'!$A17,'YBHN HO TB'!G:G)))</f>
        <v/>
      </c>
      <c r="T17" s="11">
        <f>(SUMIF('YBHN Blank TB'!$R:$R,'YBHN HO P&amp;L'!$A17,'YBHN Blank TB'!H:H)+(SUMIF('YBHN HO TB'!$R:$R,'YBHN HO P&amp;L'!$A17,'YBHN HO TB'!H:H)))</f>
        <v/>
      </c>
      <c r="U17" s="11">
        <f>(SUMIF('YBHN Blank TB'!$R:$R,'YBHN HO P&amp;L'!$A17,'YBHN Blank TB'!I:I)+(SUMIF('YBHN HO TB'!$R:$R,'YBHN HO P&amp;L'!$A17,'YBHN HO TB'!I:I)))</f>
        <v/>
      </c>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(SUMIF('YBHN Blank TB'!$R:$R,'YBHN HO P&amp;L'!$A18,'YBHN Blank TB'!C:C)+(SUMIF('YBHN HO TB'!$R:$R,'YBHN HO P&amp;L'!$A18,'YBHN HO TB'!C:C)))</f>
        <v/>
      </c>
      <c r="P18" s="11">
        <f>(SUMIF('YBHN Blank TB'!$R:$R,'YBHN HO P&amp;L'!$A18,'YBHN Blank TB'!D:D)+(SUMIF('YBHN HO TB'!$R:$R,'YBHN HO P&amp;L'!$A18,'YBHN HO TB'!D:D)))</f>
        <v/>
      </c>
      <c r="Q18" s="11">
        <f>(SUMIF('YBHN Blank TB'!$R:$R,'YBHN HO P&amp;L'!$A18,'YBHN Blank TB'!E:E)+(SUMIF('YBHN HO TB'!$R:$R,'YBHN HO P&amp;L'!$A18,'YBHN HO TB'!E:E)))</f>
        <v/>
      </c>
      <c r="R18" s="11">
        <f>(SUMIF('YBHN Blank TB'!$R:$R,'YBHN HO P&amp;L'!$A18,'YBHN Blank TB'!F:F)+(SUMIF('YBHN HO TB'!$R:$R,'YBHN HO P&amp;L'!$A18,'YBHN HO TB'!F:F)))</f>
        <v/>
      </c>
      <c r="S18" s="11">
        <f>(SUMIF('YBHN Blank TB'!$R:$R,'YBHN HO P&amp;L'!$A18,'YBHN Blank TB'!G:G)+(SUMIF('YBHN HO TB'!$R:$R,'YBHN HO P&amp;L'!$A18,'YBHN HO TB'!G:G)))</f>
        <v/>
      </c>
      <c r="T18" s="11">
        <f>(SUMIF('YBHN Blank TB'!$R:$R,'YBHN HO P&amp;L'!$A18,'YBHN Blank TB'!H:H)+(SUMIF('YBHN HO TB'!$R:$R,'YBHN HO P&amp;L'!$A18,'YBHN HO TB'!H:H)))</f>
        <v/>
      </c>
      <c r="U18" s="11">
        <f>(SUMIF('YBHN Blank TB'!$R:$R,'YBHN HO P&amp;L'!$A18,'YBHN Blank TB'!I:I)+(SUMIF('YBHN HO TB'!$R:$R,'YBHN HO P&amp;L'!$A18,'YBHN HO TB'!I:I)))</f>
        <v/>
      </c>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(SUMIF('YBHN Blank TB'!$R:$R,'YBHN HO P&amp;L'!$A19,'YBHN Blank TB'!C:C)+(SUMIF('YBHN HO TB'!$R:$R,'YBHN HO P&amp;L'!$A19,'YBHN HO TB'!C:C)))</f>
        <v/>
      </c>
      <c r="P19" s="11">
        <f>(SUMIF('YBHN Blank TB'!$R:$R,'YBHN HO P&amp;L'!$A19,'YBHN Blank TB'!D:D)+(SUMIF('YBHN HO TB'!$R:$R,'YBHN HO P&amp;L'!$A19,'YBHN HO TB'!D:D)))</f>
        <v/>
      </c>
      <c r="Q19" s="11">
        <f>(SUMIF('YBHN Blank TB'!$R:$R,'YBHN HO P&amp;L'!$A19,'YBHN Blank TB'!E:E)+(SUMIF('YBHN HO TB'!$R:$R,'YBHN HO P&amp;L'!$A19,'YBHN HO TB'!E:E)))</f>
        <v/>
      </c>
      <c r="R19" s="11">
        <f>(SUMIF('YBHN Blank TB'!$R:$R,'YBHN HO P&amp;L'!$A19,'YBHN Blank TB'!F:F)+(SUMIF('YBHN HO TB'!$R:$R,'YBHN HO P&amp;L'!$A19,'YBHN HO TB'!F:F)))</f>
        <v/>
      </c>
      <c r="S19" s="11">
        <f>(SUMIF('YBHN Blank TB'!$R:$R,'YBHN HO P&amp;L'!$A19,'YBHN Blank TB'!G:G)+(SUMIF('YBHN HO TB'!$R:$R,'YBHN HO P&amp;L'!$A19,'YBHN HO TB'!G:G)))</f>
        <v/>
      </c>
      <c r="T19" s="11">
        <f>(SUMIF('YBHN Blank TB'!$R:$R,'YBHN HO P&amp;L'!$A19,'YBHN Blank TB'!H:H)+(SUMIF('YBHN HO TB'!$R:$R,'YBHN HO P&amp;L'!$A19,'YBHN HO TB'!H:H)))</f>
        <v/>
      </c>
      <c r="U19" s="11">
        <f>(SUMIF('YBHN Blank TB'!$R:$R,'YBHN HO P&amp;L'!$A19,'YBHN Blank TB'!I:I)+(SUMIF('YBHN HO TB'!$R:$R,'YBHN HO P&amp;L'!$A19,'YBHN HO TB'!I:I)))</f>
        <v/>
      </c>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72</v>
      </c>
      <c r="D20" s="64" t="n">
        <v>0</v>
      </c>
      <c r="E20" s="64" t="n">
        <v>31.2</v>
      </c>
      <c r="F20" s="64" t="n">
        <v>72</v>
      </c>
      <c r="G20" s="64" t="n">
        <v>0</v>
      </c>
      <c r="H20" s="64" t="n">
        <v>0</v>
      </c>
      <c r="I20" s="64" t="n">
        <v>0</v>
      </c>
      <c r="J20" s="64" t="n">
        <v>52</v>
      </c>
      <c r="K20" s="64" t="n">
        <v>117.19</v>
      </c>
      <c r="L20" s="64" t="n">
        <v>0</v>
      </c>
      <c r="M20" s="64" t="n">
        <v>0</v>
      </c>
      <c r="N20" s="22">
        <f>SUM(B20:M20)</f>
        <v/>
      </c>
      <c r="O20" s="11">
        <f>(SUMIF('YBHN Blank TB'!$R:$R,'YBHN HO P&amp;L'!$A20,'YBHN Blank TB'!C:C)+(SUMIF('YBHN HO TB'!$R:$R,'YBHN HO P&amp;L'!$A20,'YBHN HO TB'!C:C)))</f>
        <v/>
      </c>
      <c r="P20" s="11">
        <f>(SUMIF('YBHN Blank TB'!$R:$R,'YBHN HO P&amp;L'!$A20,'YBHN Blank TB'!D:D)+(SUMIF('YBHN HO TB'!$R:$R,'YBHN HO P&amp;L'!$A20,'YBHN HO TB'!D:D)))</f>
        <v/>
      </c>
      <c r="Q20" s="11">
        <f>(SUMIF('YBHN Blank TB'!$R:$R,'YBHN HO P&amp;L'!$A20,'YBHN Blank TB'!E:E)+(SUMIF('YBHN HO TB'!$R:$R,'YBHN HO P&amp;L'!$A20,'YBHN HO TB'!E:E)))</f>
        <v/>
      </c>
      <c r="R20" s="11">
        <f>(SUMIF('YBHN Blank TB'!$R:$R,'YBHN HO P&amp;L'!$A20,'YBHN Blank TB'!F:F)+(SUMIF('YBHN HO TB'!$R:$R,'YBHN HO P&amp;L'!$A20,'YBHN HO TB'!F:F)))</f>
        <v/>
      </c>
      <c r="S20" s="11">
        <f>(SUMIF('YBHN Blank TB'!$R:$R,'YBHN HO P&amp;L'!$A20,'YBHN Blank TB'!G:G)+(SUMIF('YBHN HO TB'!$R:$R,'YBHN HO P&amp;L'!$A20,'YBHN HO TB'!G:G)))</f>
        <v/>
      </c>
      <c r="T20" s="11">
        <f>(SUMIF('YBHN Blank TB'!$R:$R,'YBHN HO P&amp;L'!$A20,'YBHN Blank TB'!H:H)+(SUMIF('YBHN HO TB'!$R:$R,'YBHN HO P&amp;L'!$A20,'YBHN HO TB'!H:H)))</f>
        <v/>
      </c>
      <c r="U20" s="11">
        <f>(SUMIF('YBHN Blank TB'!$R:$R,'YBHN HO P&amp;L'!$A20,'YBHN Blank TB'!I:I)+(SUMIF('YBHN HO TB'!$R:$R,'YBHN HO P&amp;L'!$A20,'YBHN HO TB'!I:I)))</f>
        <v/>
      </c>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98.3</v>
      </c>
      <c r="F21" s="64" t="n">
        <v>125.09</v>
      </c>
      <c r="G21" s="64" t="n">
        <v>0</v>
      </c>
      <c r="H21" s="64" t="n">
        <v>20.24</v>
      </c>
      <c r="I21" s="64" t="n">
        <v>0</v>
      </c>
      <c r="J21" s="64" t="n">
        <v>226.03</v>
      </c>
      <c r="K21" s="64" t="n">
        <v>0</v>
      </c>
      <c r="L21" s="64" t="n">
        <v>19.2</v>
      </c>
      <c r="M21" s="64" t="n">
        <v>10.85</v>
      </c>
      <c r="N21" s="22">
        <f>SUM(B21:M21)</f>
        <v/>
      </c>
      <c r="O21" s="11">
        <f>(SUMIF('YBHN Blank TB'!$R:$R,'YBHN HO P&amp;L'!$A21,'YBHN Blank TB'!C:C)+(SUMIF('YBHN HO TB'!$R:$R,'YBHN HO P&amp;L'!$A21,'YBHN HO TB'!C:C)))</f>
        <v/>
      </c>
      <c r="P21" s="11">
        <f>(SUMIF('YBHN Blank TB'!$R:$R,'YBHN HO P&amp;L'!$A21,'YBHN Blank TB'!D:D)+(SUMIF('YBHN HO TB'!$R:$R,'YBHN HO P&amp;L'!$A21,'YBHN HO TB'!D:D)))</f>
        <v/>
      </c>
      <c r="Q21" s="11">
        <f>(SUMIF('YBHN Blank TB'!$R:$R,'YBHN HO P&amp;L'!$A21,'YBHN Blank TB'!E:E)+(SUMIF('YBHN HO TB'!$R:$R,'YBHN HO P&amp;L'!$A21,'YBHN HO TB'!E:E)))</f>
        <v/>
      </c>
      <c r="R21" s="11">
        <f>(SUMIF('YBHN Blank TB'!$R:$R,'YBHN HO P&amp;L'!$A21,'YBHN Blank TB'!F:F)+(SUMIF('YBHN HO TB'!$R:$R,'YBHN HO P&amp;L'!$A21,'YBHN HO TB'!F:F)))</f>
        <v/>
      </c>
      <c r="S21" s="11">
        <f>(SUMIF('YBHN Blank TB'!$R:$R,'YBHN HO P&amp;L'!$A21,'YBHN Blank TB'!G:G)+(SUMIF('YBHN HO TB'!$R:$R,'YBHN HO P&amp;L'!$A21,'YBHN HO TB'!G:G)))</f>
        <v/>
      </c>
      <c r="T21" s="11">
        <f>(SUMIF('YBHN Blank TB'!$R:$R,'YBHN HO P&amp;L'!$A21,'YBHN Blank TB'!H:H)+(SUMIF('YBHN HO TB'!$R:$R,'YBHN HO P&amp;L'!$A21,'YBHN HO TB'!H:H)))</f>
        <v/>
      </c>
      <c r="U21" s="11">
        <f>(SUMIF('YBHN Blank TB'!$R:$R,'YBHN HO P&amp;L'!$A21,'YBHN Blank TB'!I:I)+(SUMIF('YBHN HO TB'!$R:$R,'YBHN HO P&amp;L'!$A21,'YBHN HO TB'!I:I)))</f>
        <v/>
      </c>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7085.94</v>
      </c>
      <c r="C22" s="64" t="n">
        <v>2050</v>
      </c>
      <c r="D22" s="64" t="n">
        <v>1589.67</v>
      </c>
      <c r="E22" s="64" t="n">
        <v>667.9400000000001</v>
      </c>
      <c r="F22" s="64" t="n">
        <v>1928.6</v>
      </c>
      <c r="G22" s="64" t="n">
        <v>3710.27</v>
      </c>
      <c r="H22" s="64" t="n">
        <v>7220.33</v>
      </c>
      <c r="I22" s="64" t="n">
        <v>3434</v>
      </c>
      <c r="J22" s="64" t="n">
        <v>2623</v>
      </c>
      <c r="K22" s="64" t="n">
        <v>4004.61</v>
      </c>
      <c r="L22" s="64" t="n">
        <v>2527.46</v>
      </c>
      <c r="M22" s="64" t="n">
        <v>4279.71</v>
      </c>
      <c r="N22" s="22">
        <f>SUM(B22:M22)</f>
        <v/>
      </c>
      <c r="O22" s="11">
        <f>(SUMIF('YBHN Blank TB'!$R:$R,'YBHN HO P&amp;L'!$A22,'YBHN Blank TB'!C:C)+(SUMIF('YBHN HO TB'!$R:$R,'YBHN HO P&amp;L'!$A22,'YBHN HO TB'!C:C)))</f>
        <v/>
      </c>
      <c r="P22" s="11">
        <f>(SUMIF('YBHN Blank TB'!$R:$R,'YBHN HO P&amp;L'!$A22,'YBHN Blank TB'!D:D)+(SUMIF('YBHN HO TB'!$R:$R,'YBHN HO P&amp;L'!$A22,'YBHN HO TB'!D:D)))</f>
        <v/>
      </c>
      <c r="Q22" s="11">
        <f>(SUMIF('YBHN Blank TB'!$R:$R,'YBHN HO P&amp;L'!$A22,'YBHN Blank TB'!E:E)+(SUMIF('YBHN HO TB'!$R:$R,'YBHN HO P&amp;L'!$A22,'YBHN HO TB'!E:E)))</f>
        <v/>
      </c>
      <c r="R22" s="11">
        <f>(SUMIF('YBHN Blank TB'!$R:$R,'YBHN HO P&amp;L'!$A22,'YBHN Blank TB'!F:F)+(SUMIF('YBHN HO TB'!$R:$R,'YBHN HO P&amp;L'!$A22,'YBHN HO TB'!F:F)))</f>
        <v/>
      </c>
      <c r="S22" s="11">
        <f>(SUMIF('YBHN Blank TB'!$R:$R,'YBHN HO P&amp;L'!$A22,'YBHN Blank TB'!G:G)+(SUMIF('YBHN HO TB'!$R:$R,'YBHN HO P&amp;L'!$A22,'YBHN HO TB'!G:G)))</f>
        <v/>
      </c>
      <c r="T22" s="11">
        <f>(SUMIF('YBHN Blank TB'!$R:$R,'YBHN HO P&amp;L'!$A22,'YBHN Blank TB'!H:H)+(SUMIF('YBHN HO TB'!$R:$R,'YBHN HO P&amp;L'!$A22,'YBHN HO TB'!H:H)))</f>
        <v/>
      </c>
      <c r="U22" s="11">
        <f>(SUMIF('YBHN Blank TB'!$R:$R,'YBHN HO P&amp;L'!$A22,'YBHN Blank TB'!I:I)+(SUMIF('YBHN HO TB'!$R:$R,'YBHN HO P&amp;L'!$A22,'YBHN HO TB'!I:I)))</f>
        <v/>
      </c>
      <c r="V22" s="51" t="n">
        <v>3600</v>
      </c>
      <c r="W22" s="51" t="n">
        <v>3600</v>
      </c>
      <c r="X22" s="51" t="n">
        <v>3600</v>
      </c>
      <c r="Y22" s="51" t="n">
        <v>3600</v>
      </c>
      <c r="Z22" s="51" t="n">
        <v>3600</v>
      </c>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1300</v>
      </c>
      <c r="M23" s="64" t="n">
        <v>0</v>
      </c>
      <c r="N23" s="22">
        <f>SUM(B23:M23)</f>
        <v/>
      </c>
      <c r="O23" s="11">
        <f>(SUMIF('YBHN Blank TB'!$R:$R,'YBHN HO P&amp;L'!$A23,'YBHN Blank TB'!C:C)+(SUMIF('YBHN HO TB'!$R:$R,'YBHN HO P&amp;L'!$A23,'YBHN HO TB'!C:C)))</f>
        <v/>
      </c>
      <c r="P23" s="11">
        <f>(SUMIF('YBHN Blank TB'!$R:$R,'YBHN HO P&amp;L'!$A23,'YBHN Blank TB'!D:D)+(SUMIF('YBHN HO TB'!$R:$R,'YBHN HO P&amp;L'!$A23,'YBHN HO TB'!D:D)))</f>
        <v/>
      </c>
      <c r="Q23" s="11">
        <f>(SUMIF('YBHN Blank TB'!$R:$R,'YBHN HO P&amp;L'!$A23,'YBHN Blank TB'!E:E)+(SUMIF('YBHN HO TB'!$R:$R,'YBHN HO P&amp;L'!$A23,'YBHN HO TB'!E:E)))</f>
        <v/>
      </c>
      <c r="R23" s="11">
        <f>(SUMIF('YBHN Blank TB'!$R:$R,'YBHN HO P&amp;L'!$A23,'YBHN Blank TB'!F:F)+(SUMIF('YBHN HO TB'!$R:$R,'YBHN HO P&amp;L'!$A23,'YBHN HO TB'!F:F)))</f>
        <v/>
      </c>
      <c r="S23" s="11">
        <f>(SUMIF('YBHN Blank TB'!$R:$R,'YBHN HO P&amp;L'!$A23,'YBHN Blank TB'!G:G)+(SUMIF('YBHN HO TB'!$R:$R,'YBHN HO P&amp;L'!$A23,'YBHN HO TB'!G:G)))</f>
        <v/>
      </c>
      <c r="T23" s="11">
        <f>(SUMIF('YBHN Blank TB'!$R:$R,'YBHN HO P&amp;L'!$A23,'YBHN Blank TB'!H:H)+(SUMIF('YBHN HO TB'!$R:$R,'YBHN HO P&amp;L'!$A23,'YBHN HO TB'!H:H)))</f>
        <v/>
      </c>
      <c r="U23" s="11">
        <f>(SUMIF('YBHN Blank TB'!$R:$R,'YBHN HO P&amp;L'!$A23,'YBHN Blank TB'!I:I)+(SUMIF('YBHN HO TB'!$R:$R,'YBHN HO P&amp;L'!$A23,'YBHN HO TB'!I:I)))</f>
        <v/>
      </c>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Blank TB'!$R:$R,'YBHN HO P&amp;L'!$A24,'YBHN Blank TB'!C:C)+(SUMIF('YBHN HO TB'!$R:$R,'YBHN HO P&amp;L'!$A24,'YBHN HO TB'!C:C)))</f>
        <v/>
      </c>
      <c r="P24" s="11">
        <f>(SUMIF('YBHN Blank TB'!$R:$R,'YBHN HO P&amp;L'!$A24,'YBHN Blank TB'!D:D)+(SUMIF('YBHN HO TB'!$R:$R,'YBHN HO P&amp;L'!$A24,'YBHN HO TB'!D:D)))</f>
        <v/>
      </c>
      <c r="Q24" s="11">
        <f>(SUMIF('YBHN Blank TB'!$R:$R,'YBHN HO P&amp;L'!$A24,'YBHN Blank TB'!E:E)+(SUMIF('YBHN HO TB'!$R:$R,'YBHN HO P&amp;L'!$A24,'YBHN HO TB'!E:E)))</f>
        <v/>
      </c>
      <c r="R24" s="11">
        <f>(SUMIF('YBHN Blank TB'!$R:$R,'YBHN HO P&amp;L'!$A24,'YBHN Blank TB'!F:F)+(SUMIF('YBHN HO TB'!$R:$R,'YBHN HO P&amp;L'!$A24,'YBHN HO TB'!F:F)))</f>
        <v/>
      </c>
      <c r="S24" s="11">
        <f>(SUMIF('YBHN Blank TB'!$R:$R,'YBHN HO P&amp;L'!$A24,'YBHN Blank TB'!G:G)+(SUMIF('YBHN HO TB'!$R:$R,'YBHN HO P&amp;L'!$A24,'YBHN HO TB'!G:G)))</f>
        <v/>
      </c>
      <c r="T24" s="11">
        <f>(SUMIF('YBHN Blank TB'!$R:$R,'YBHN HO P&amp;L'!$A24,'YBHN Blank TB'!H:H)+(SUMIF('YBHN HO TB'!$R:$R,'YBHN HO P&amp;L'!$A24,'YBHN HO TB'!H:H)))</f>
        <v/>
      </c>
      <c r="U24" s="11">
        <f>(SUMIF('YBHN Blank TB'!$R:$R,'YBHN HO P&amp;L'!$A24,'YBHN Blank TB'!I:I)+(SUMIF('YBHN HO TB'!$R:$R,'YBHN HO P&amp;L'!$A24,'YBHN HO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7085.94</v>
      </c>
      <c r="C25" s="65" t="n">
        <v>2122</v>
      </c>
      <c r="D25" s="65" t="n">
        <v>1589.67</v>
      </c>
      <c r="E25" s="65" t="n">
        <v>797.4400000000001</v>
      </c>
      <c r="F25" s="65" t="n">
        <v>2125.69</v>
      </c>
      <c r="G25" s="65" t="n">
        <v>3710.27</v>
      </c>
      <c r="H25" s="65" t="n">
        <v>7240.57</v>
      </c>
      <c r="I25" s="65" t="n">
        <v>3434</v>
      </c>
      <c r="J25" s="65" t="n">
        <v>2901.03</v>
      </c>
      <c r="K25" s="65" t="n">
        <v>4121.8</v>
      </c>
      <c r="L25" s="65" t="n">
        <v>3846.66</v>
      </c>
      <c r="M25" s="65" t="n">
        <v>4290.56</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104.48</v>
      </c>
      <c r="F27" s="64" t="n">
        <v>0</v>
      </c>
      <c r="G27" s="64" t="n">
        <v>0</v>
      </c>
      <c r="H27" s="64" t="n">
        <v>16.44</v>
      </c>
      <c r="I27" s="64" t="n">
        <v>0</v>
      </c>
      <c r="J27" s="64" t="n">
        <v>0</v>
      </c>
      <c r="K27" s="64" t="n">
        <v>0</v>
      </c>
      <c r="L27" s="64" t="n">
        <v>0</v>
      </c>
      <c r="M27" s="64" t="n">
        <v>0</v>
      </c>
      <c r="N27" s="22">
        <f>SUM(B27:M27)</f>
        <v/>
      </c>
      <c r="O27" s="11">
        <f>(SUMIF('YBHN Blank TB'!$R:$R,'YBHN HO P&amp;L'!$A27,'YBHN Blank TB'!C:C)+(SUMIF('YBHN HO TB'!$R:$R,'YBHN HO P&amp;L'!$A27,'YBHN HO TB'!C:C)))</f>
        <v/>
      </c>
      <c r="P27" s="11">
        <f>(SUMIF('YBHN Blank TB'!$R:$R,'YBHN HO P&amp;L'!$A27,'YBHN Blank TB'!D:D)+(SUMIF('YBHN HO TB'!$R:$R,'YBHN HO P&amp;L'!$A27,'YBHN HO TB'!D:D)))</f>
        <v/>
      </c>
      <c r="Q27" s="11">
        <f>(SUMIF('YBHN Blank TB'!$R:$R,'YBHN HO P&amp;L'!$A27,'YBHN Blank TB'!E:E)+(SUMIF('YBHN HO TB'!$R:$R,'YBHN HO P&amp;L'!$A27,'YBHN HO TB'!E:E)))</f>
        <v/>
      </c>
      <c r="R27" s="11">
        <f>(SUMIF('YBHN Blank TB'!$R:$R,'YBHN HO P&amp;L'!$A27,'YBHN Blank TB'!F:F)+(SUMIF('YBHN HO TB'!$R:$R,'YBHN HO P&amp;L'!$A27,'YBHN HO TB'!F:F)))</f>
        <v/>
      </c>
      <c r="S27" s="11">
        <f>(SUMIF('YBHN Blank TB'!$R:$R,'YBHN HO P&amp;L'!$A27,'YBHN Blank TB'!G:G)+(SUMIF('YBHN HO TB'!$R:$R,'YBHN HO P&amp;L'!$A27,'YBHN HO TB'!G:G)))</f>
        <v/>
      </c>
      <c r="T27" s="11">
        <f>(SUMIF('YBHN Blank TB'!$R:$R,'YBHN HO P&amp;L'!$A27,'YBHN Blank TB'!H:H)+(SUMIF('YBHN HO TB'!$R:$R,'YBHN HO P&amp;L'!$A27,'YBHN HO TB'!H:H)))</f>
        <v/>
      </c>
      <c r="U27" s="11">
        <f>(SUMIF('YBHN Blank TB'!$R:$R,'YBHN HO P&amp;L'!$A27,'YBHN Blank TB'!I:I)+(SUMIF('YBHN HO TB'!$R:$R,'YBHN HO P&amp;L'!$A27,'YBHN HO TB'!I:I)))</f>
        <v/>
      </c>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0</v>
      </c>
      <c r="H28" s="64" t="n">
        <v>0</v>
      </c>
      <c r="I28" s="64" t="n">
        <v>0</v>
      </c>
      <c r="J28" s="64" t="n">
        <v>0</v>
      </c>
      <c r="K28" s="64" t="n">
        <v>0</v>
      </c>
      <c r="L28" s="64" t="n">
        <v>0</v>
      </c>
      <c r="M28" s="64" t="n">
        <v>0</v>
      </c>
      <c r="N28" s="22">
        <f>SUM(B28:M28)</f>
        <v/>
      </c>
      <c r="O28" s="11">
        <f>(SUMIF('YBHN Blank TB'!$R:$R,'YBHN HO P&amp;L'!$A28,'YBHN Blank TB'!C:C)+(SUMIF('YBHN HO TB'!$R:$R,'YBHN HO P&amp;L'!$A28,'YBHN HO TB'!C:C)))</f>
        <v/>
      </c>
      <c r="P28" s="11">
        <f>(SUMIF('YBHN Blank TB'!$R:$R,'YBHN HO P&amp;L'!$A28,'YBHN Blank TB'!D:D)+(SUMIF('YBHN HO TB'!$R:$R,'YBHN HO P&amp;L'!$A28,'YBHN HO TB'!D:D)))</f>
        <v/>
      </c>
      <c r="Q28" s="11">
        <f>(SUMIF('YBHN Blank TB'!$R:$R,'YBHN HO P&amp;L'!$A28,'YBHN Blank TB'!E:E)+(SUMIF('YBHN HO TB'!$R:$R,'YBHN HO P&amp;L'!$A28,'YBHN HO TB'!E:E)))</f>
        <v/>
      </c>
      <c r="R28" s="11">
        <f>(SUMIF('YBHN Blank TB'!$R:$R,'YBHN HO P&amp;L'!$A28,'YBHN Blank TB'!F:F)+(SUMIF('YBHN HO TB'!$R:$R,'YBHN HO P&amp;L'!$A28,'YBHN HO TB'!F:F)))</f>
        <v/>
      </c>
      <c r="S28" s="11">
        <f>(SUMIF('YBHN Blank TB'!$R:$R,'YBHN HO P&amp;L'!$A28,'YBHN Blank TB'!G:G)+(SUMIF('YBHN HO TB'!$R:$R,'YBHN HO P&amp;L'!$A28,'YBHN HO TB'!G:G)))</f>
        <v/>
      </c>
      <c r="T28" s="11">
        <f>(SUMIF('YBHN Blank TB'!$R:$R,'YBHN HO P&amp;L'!$A28,'YBHN Blank TB'!H:H)+(SUMIF('YBHN HO TB'!$R:$R,'YBHN HO P&amp;L'!$A28,'YBHN HO TB'!H:H)))</f>
        <v/>
      </c>
      <c r="U28" s="11">
        <f>(SUMIF('YBHN Blank TB'!$R:$R,'YBHN HO P&amp;L'!$A28,'YBHN Blank TB'!I:I)+(SUMIF('YBHN HO TB'!$R:$R,'YBHN HO P&amp;L'!$A28,'YBHN HO TB'!I:I)))</f>
        <v/>
      </c>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0</v>
      </c>
      <c r="K29" s="64" t="n">
        <v>0</v>
      </c>
      <c r="L29" s="64" t="n">
        <v>0</v>
      </c>
      <c r="M29" s="64" t="n">
        <v>0</v>
      </c>
      <c r="N29" s="22">
        <f>SUM(B29:M29)</f>
        <v/>
      </c>
      <c r="O29" s="11">
        <f>(SUMIF('YBHN Blank TB'!$R:$R,'YBHN HO P&amp;L'!$A29,'YBHN Blank TB'!C:C)+(SUMIF('YBHN HO TB'!$R:$R,'YBHN HO P&amp;L'!$A29,'YBHN HO TB'!C:C)))</f>
        <v/>
      </c>
      <c r="P29" s="11">
        <f>(SUMIF('YBHN Blank TB'!$R:$R,'YBHN HO P&amp;L'!$A29,'YBHN Blank TB'!D:D)+(SUMIF('YBHN HO TB'!$R:$R,'YBHN HO P&amp;L'!$A29,'YBHN HO TB'!D:D)))</f>
        <v/>
      </c>
      <c r="Q29" s="11">
        <f>(SUMIF('YBHN Blank TB'!$R:$R,'YBHN HO P&amp;L'!$A29,'YBHN Blank TB'!E:E)+(SUMIF('YBHN HO TB'!$R:$R,'YBHN HO P&amp;L'!$A29,'YBHN HO TB'!E:E)))</f>
        <v/>
      </c>
      <c r="R29" s="11">
        <f>(SUMIF('YBHN Blank TB'!$R:$R,'YBHN HO P&amp;L'!$A29,'YBHN Blank TB'!F:F)+(SUMIF('YBHN HO TB'!$R:$R,'YBHN HO P&amp;L'!$A29,'YBHN HO TB'!F:F)))</f>
        <v/>
      </c>
      <c r="S29" s="11">
        <f>(SUMIF('YBHN Blank TB'!$R:$R,'YBHN HO P&amp;L'!$A29,'YBHN Blank TB'!G:G)+(SUMIF('YBHN HO TB'!$R:$R,'YBHN HO P&amp;L'!$A29,'YBHN HO TB'!G:G)))</f>
        <v/>
      </c>
      <c r="T29" s="11">
        <f>(SUMIF('YBHN Blank TB'!$R:$R,'YBHN HO P&amp;L'!$A29,'YBHN Blank TB'!H:H)+(SUMIF('YBHN HO TB'!$R:$R,'YBHN HO P&amp;L'!$A29,'YBHN HO TB'!H:H)))</f>
        <v/>
      </c>
      <c r="U29" s="11">
        <f>(SUMIF('YBHN Blank TB'!$R:$R,'YBHN HO P&amp;L'!$A29,'YBHN Blank TB'!I:I)+(SUMIF('YBHN HO TB'!$R:$R,'YBHN HO P&amp;L'!$A29,'YBHN HO TB'!I:I)))</f>
        <v/>
      </c>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Blank TB'!$R:$R,'YBHN HO P&amp;L'!$A30,'YBHN Blank TB'!C:C)+(SUMIF('YBHN HO TB'!$R:$R,'YBHN HO P&amp;L'!$A30,'YBHN HO TB'!C:C)))</f>
        <v/>
      </c>
      <c r="P30" s="11">
        <f>(SUMIF('YBHN Blank TB'!$R:$R,'YBHN HO P&amp;L'!$A30,'YBHN Blank TB'!D:D)+(SUMIF('YBHN HO TB'!$R:$R,'YBHN HO P&amp;L'!$A30,'YBHN HO TB'!D:D)))</f>
        <v/>
      </c>
      <c r="Q30" s="11">
        <f>(SUMIF('YBHN Blank TB'!$R:$R,'YBHN HO P&amp;L'!$A30,'YBHN Blank TB'!E:E)+(SUMIF('YBHN HO TB'!$R:$R,'YBHN HO P&amp;L'!$A30,'YBHN HO TB'!E:E)))</f>
        <v/>
      </c>
      <c r="R30" s="11">
        <f>(SUMIF('YBHN Blank TB'!$R:$R,'YBHN HO P&amp;L'!$A30,'YBHN Blank TB'!F:F)+(SUMIF('YBHN HO TB'!$R:$R,'YBHN HO P&amp;L'!$A30,'YBHN HO TB'!F:F)))</f>
        <v/>
      </c>
      <c r="S30" s="11">
        <f>(SUMIF('YBHN Blank TB'!$R:$R,'YBHN HO P&amp;L'!$A30,'YBHN Blank TB'!G:G)+(SUMIF('YBHN HO TB'!$R:$R,'YBHN HO P&amp;L'!$A30,'YBHN HO TB'!G:G)))</f>
        <v/>
      </c>
      <c r="T30" s="11">
        <f>(SUMIF('YBHN Blank TB'!$R:$R,'YBHN HO P&amp;L'!$A30,'YBHN Blank TB'!H:H)+(SUMIF('YBHN HO TB'!$R:$R,'YBHN HO P&amp;L'!$A30,'YBHN HO TB'!H:H)))</f>
        <v/>
      </c>
      <c r="U30" s="11">
        <f>(SUMIF('YBHN Blank TB'!$R:$R,'YBHN HO P&amp;L'!$A30,'YBHN Blank TB'!I:I)+(SUMIF('YBHN HO TB'!$R:$R,'YBHN HO P&amp;L'!$A30,'YBHN HO TB'!I:I)))</f>
        <v/>
      </c>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0</v>
      </c>
      <c r="J31" s="64" t="n">
        <v>0</v>
      </c>
      <c r="K31" s="64" t="n">
        <v>0</v>
      </c>
      <c r="L31" s="64" t="n">
        <v>0</v>
      </c>
      <c r="M31" s="64" t="n">
        <v>0</v>
      </c>
      <c r="N31" s="22">
        <f>SUM(B31:M31)</f>
        <v/>
      </c>
      <c r="O31" s="11">
        <f>(SUMIF('YBHN Blank TB'!$R:$R,'YBHN HO P&amp;L'!$A31,'YBHN Blank TB'!C:C)+(SUMIF('YBHN HO TB'!$R:$R,'YBHN HO P&amp;L'!$A31,'YBHN HO TB'!C:C)))</f>
        <v/>
      </c>
      <c r="P31" s="11">
        <f>(SUMIF('YBHN Blank TB'!$R:$R,'YBHN HO P&amp;L'!$A31,'YBHN Blank TB'!D:D)+(SUMIF('YBHN HO TB'!$R:$R,'YBHN HO P&amp;L'!$A31,'YBHN HO TB'!D:D)))</f>
        <v/>
      </c>
      <c r="Q31" s="11">
        <f>(SUMIF('YBHN Blank TB'!$R:$R,'YBHN HO P&amp;L'!$A31,'YBHN Blank TB'!E:E)+(SUMIF('YBHN HO TB'!$R:$R,'YBHN HO P&amp;L'!$A31,'YBHN HO TB'!E:E)))</f>
        <v/>
      </c>
      <c r="R31" s="11">
        <f>(SUMIF('YBHN Blank TB'!$R:$R,'YBHN HO P&amp;L'!$A31,'YBHN Blank TB'!F:F)+(SUMIF('YBHN HO TB'!$R:$R,'YBHN HO P&amp;L'!$A31,'YBHN HO TB'!F:F)))</f>
        <v/>
      </c>
      <c r="S31" s="11">
        <f>(SUMIF('YBHN Blank TB'!$R:$R,'YBHN HO P&amp;L'!$A31,'YBHN Blank TB'!G:G)+(SUMIF('YBHN HO TB'!$R:$R,'YBHN HO P&amp;L'!$A31,'YBHN HO TB'!G:G)))</f>
        <v/>
      </c>
      <c r="T31" s="11">
        <f>(SUMIF('YBHN Blank TB'!$R:$R,'YBHN HO P&amp;L'!$A31,'YBHN Blank TB'!H:H)+(SUMIF('YBHN HO TB'!$R:$R,'YBHN HO P&amp;L'!$A31,'YBHN HO TB'!H:H)))</f>
        <v/>
      </c>
      <c r="U31" s="11">
        <f>(SUMIF('YBHN Blank TB'!$R:$R,'YBHN HO P&amp;L'!$A31,'YBHN Blank TB'!I:I)+(SUMIF('YBHN HO TB'!$R:$R,'YBHN HO P&amp;L'!$A31,'YBHN HO TB'!I:I)))</f>
        <v/>
      </c>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0</v>
      </c>
      <c r="I32" s="64" t="n">
        <v>0</v>
      </c>
      <c r="J32" s="64" t="n">
        <v>0</v>
      </c>
      <c r="K32" s="64" t="n">
        <v>0</v>
      </c>
      <c r="L32" s="64" t="n">
        <v>0</v>
      </c>
      <c r="M32" s="64" t="n">
        <v>0</v>
      </c>
      <c r="N32" s="22">
        <f>SUM(B32:M32)</f>
        <v/>
      </c>
      <c r="O32" s="11">
        <f>(SUMIF('YBHN Blank TB'!$R:$R,'YBHN HO P&amp;L'!$A32,'YBHN Blank TB'!C:C)+(SUMIF('YBHN HO TB'!$R:$R,'YBHN HO P&amp;L'!$A32,'YBHN HO TB'!C:C)))</f>
        <v/>
      </c>
      <c r="P32" s="11">
        <f>(SUMIF('YBHN Blank TB'!$R:$R,'YBHN HO P&amp;L'!$A32,'YBHN Blank TB'!D:D)+(SUMIF('YBHN HO TB'!$R:$R,'YBHN HO P&amp;L'!$A32,'YBHN HO TB'!D:D)))</f>
        <v/>
      </c>
      <c r="Q32" s="11">
        <f>(SUMIF('YBHN Blank TB'!$R:$R,'YBHN HO P&amp;L'!$A32,'YBHN Blank TB'!E:E)+(SUMIF('YBHN HO TB'!$R:$R,'YBHN HO P&amp;L'!$A32,'YBHN HO TB'!E:E)))</f>
        <v/>
      </c>
      <c r="R32" s="11">
        <f>(SUMIF('YBHN Blank TB'!$R:$R,'YBHN HO P&amp;L'!$A32,'YBHN Blank TB'!F:F)+(SUMIF('YBHN HO TB'!$R:$R,'YBHN HO P&amp;L'!$A32,'YBHN HO TB'!F:F)))</f>
        <v/>
      </c>
      <c r="S32" s="11">
        <f>(SUMIF('YBHN Blank TB'!$R:$R,'YBHN HO P&amp;L'!$A32,'YBHN Blank TB'!G:G)+(SUMIF('YBHN HO TB'!$R:$R,'YBHN HO P&amp;L'!$A32,'YBHN HO TB'!G:G)))</f>
        <v/>
      </c>
      <c r="T32" s="11">
        <f>(SUMIF('YBHN Blank TB'!$R:$R,'YBHN HO P&amp;L'!$A32,'YBHN Blank TB'!H:H)+(SUMIF('YBHN HO TB'!$R:$R,'YBHN HO P&amp;L'!$A32,'YBHN HO TB'!H:H)))</f>
        <v/>
      </c>
      <c r="U32" s="11">
        <f>(SUMIF('YBHN Blank TB'!$R:$R,'YBHN HO P&amp;L'!$A32,'YBHN Blank TB'!I:I)+(SUMIF('YBHN HO TB'!$R:$R,'YBHN HO P&amp;L'!$A32,'YBHN HO TB'!I:I)))</f>
        <v/>
      </c>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Blank TB'!$R:$R,'YBHN HO P&amp;L'!$A33,'YBHN Blank TB'!C:C)+(SUMIF('YBHN HO TB'!$R:$R,'YBHN HO P&amp;L'!$A33,'YBHN HO TB'!C:C)))</f>
        <v/>
      </c>
      <c r="P33" s="11">
        <f>(SUMIF('YBHN Blank TB'!$R:$R,'YBHN HO P&amp;L'!$A33,'YBHN Blank TB'!D:D)+(SUMIF('YBHN HO TB'!$R:$R,'YBHN HO P&amp;L'!$A33,'YBHN HO TB'!D:D)))</f>
        <v/>
      </c>
      <c r="Q33" s="11">
        <f>(SUMIF('YBHN Blank TB'!$R:$R,'YBHN HO P&amp;L'!$A33,'YBHN Blank TB'!E:E)+(SUMIF('YBHN HO TB'!$R:$R,'YBHN HO P&amp;L'!$A33,'YBHN HO TB'!E:E)))</f>
        <v/>
      </c>
      <c r="R33" s="11">
        <f>(SUMIF('YBHN Blank TB'!$R:$R,'YBHN HO P&amp;L'!$A33,'YBHN Blank TB'!F:F)+(SUMIF('YBHN HO TB'!$R:$R,'YBHN HO P&amp;L'!$A33,'YBHN HO TB'!F:F)))</f>
        <v/>
      </c>
      <c r="S33" s="11">
        <f>(SUMIF('YBHN Blank TB'!$R:$R,'YBHN HO P&amp;L'!$A33,'YBHN Blank TB'!G:G)+(SUMIF('YBHN HO TB'!$R:$R,'YBHN HO P&amp;L'!$A33,'YBHN HO TB'!G:G)))</f>
        <v/>
      </c>
      <c r="T33" s="11">
        <f>(SUMIF('YBHN Blank TB'!$R:$R,'YBHN HO P&amp;L'!$A33,'YBHN Blank TB'!H:H)+(SUMIF('YBHN HO TB'!$R:$R,'YBHN HO P&amp;L'!$A33,'YBHN HO TB'!H:H)))</f>
        <v/>
      </c>
      <c r="U33" s="11">
        <f>(SUMIF('YBHN Blank TB'!$R:$R,'YBHN HO P&amp;L'!$A33,'YBHN Blank TB'!I:I)+(SUMIF('YBHN HO TB'!$R:$R,'YBHN HO P&amp;L'!$A33,'YBHN HO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0</v>
      </c>
      <c r="C34" s="65" t="n">
        <v>0</v>
      </c>
      <c r="D34" s="65" t="n">
        <v>0</v>
      </c>
      <c r="E34" s="65" t="n">
        <v>104.48</v>
      </c>
      <c r="F34" s="65" t="n">
        <v>0</v>
      </c>
      <c r="G34" s="65" t="n">
        <v>0</v>
      </c>
      <c r="H34" s="65" t="n">
        <v>16.44</v>
      </c>
      <c r="I34" s="65" t="n">
        <v>0</v>
      </c>
      <c r="J34" s="65" t="n">
        <v>0</v>
      </c>
      <c r="K34" s="65" t="n">
        <v>0</v>
      </c>
      <c r="L34" s="65" t="n">
        <v>0</v>
      </c>
      <c r="M34" s="65" t="n">
        <v>0</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(SUMIF('YBHN Blank TB'!$R:$R,'YBHN HO P&amp;L'!$A36,'YBHN Blank TB'!C:C)+(SUMIF('YBHN HO TB'!$R:$R,'YBHN HO P&amp;L'!$A36,'YBHN HO TB'!C:C)))</f>
        <v/>
      </c>
      <c r="P36" s="11">
        <f>(SUMIF('YBHN Blank TB'!$R:$R,'YBHN HO P&amp;L'!$A36,'YBHN Blank TB'!D:D)+(SUMIF('YBHN HO TB'!$R:$R,'YBHN HO P&amp;L'!$A36,'YBHN HO TB'!D:D)))</f>
        <v/>
      </c>
      <c r="Q36" s="11">
        <f>(SUMIF('YBHN Blank TB'!$R:$R,'YBHN HO P&amp;L'!$A36,'YBHN Blank TB'!E:E)+(SUMIF('YBHN HO TB'!$R:$R,'YBHN HO P&amp;L'!$A36,'YBHN HO TB'!E:E)))</f>
        <v/>
      </c>
      <c r="R36" s="11">
        <f>(SUMIF('YBHN Blank TB'!$R:$R,'YBHN HO P&amp;L'!$A36,'YBHN Blank TB'!F:F)+(SUMIF('YBHN HO TB'!$R:$R,'YBHN HO P&amp;L'!$A36,'YBHN HO TB'!F:F)))</f>
        <v/>
      </c>
      <c r="S36" s="11">
        <f>(SUMIF('YBHN Blank TB'!$R:$R,'YBHN HO P&amp;L'!$A36,'YBHN Blank TB'!G:G)+(SUMIF('YBHN HO TB'!$R:$R,'YBHN HO P&amp;L'!$A36,'YBHN HO TB'!G:G)))</f>
        <v/>
      </c>
      <c r="T36" s="11">
        <f>(SUMIF('YBHN Blank TB'!$R:$R,'YBHN HO P&amp;L'!$A36,'YBHN Blank TB'!H:H)+(SUMIF('YBHN HO TB'!$R:$R,'YBHN HO P&amp;L'!$A36,'YBHN HO TB'!H:H)))</f>
        <v/>
      </c>
      <c r="U36" s="11">
        <f>(SUMIF('YBHN Blank TB'!$R:$R,'YBHN HO P&amp;L'!$A36,'YBHN Blank TB'!I:I)+(SUMIF('YBHN HO TB'!$R:$R,'YBHN HO P&amp;L'!$A36,'YBHN HO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0</v>
      </c>
      <c r="C37" s="64" t="n">
        <v>0</v>
      </c>
      <c r="D37" s="64" t="n">
        <v>0</v>
      </c>
      <c r="E37" s="64" t="n">
        <v>0</v>
      </c>
      <c r="F37" s="64" t="n">
        <v>0</v>
      </c>
      <c r="G37" s="64" t="n">
        <v>0</v>
      </c>
      <c r="H37" s="64" t="n">
        <v>0</v>
      </c>
      <c r="I37" s="64" t="n">
        <v>0</v>
      </c>
      <c r="J37" s="64" t="n">
        <v>0</v>
      </c>
      <c r="K37" s="64" t="n">
        <v>0</v>
      </c>
      <c r="L37" s="64" t="n">
        <v>0</v>
      </c>
      <c r="M37" s="64" t="n">
        <v>0</v>
      </c>
      <c r="N37" s="22">
        <f>SUM(B37:M37)</f>
        <v/>
      </c>
      <c r="O37" s="11">
        <f>(SUMIF('YBHN Blank TB'!$R:$R,'YBHN HO P&amp;L'!$A37,'YBHN Blank TB'!C:C)+(SUMIF('YBHN HO TB'!$R:$R,'YBHN HO P&amp;L'!$A37,'YBHN HO TB'!C:C)))</f>
        <v/>
      </c>
      <c r="P37" s="11">
        <f>(SUMIF('YBHN Blank TB'!$R:$R,'YBHN HO P&amp;L'!$A37,'YBHN Blank TB'!D:D)+(SUMIF('YBHN HO TB'!$R:$R,'YBHN HO P&amp;L'!$A37,'YBHN HO TB'!D:D)))</f>
        <v/>
      </c>
      <c r="Q37" s="11">
        <f>(SUMIF('YBHN Blank TB'!$R:$R,'YBHN HO P&amp;L'!$A37,'YBHN Blank TB'!E:E)+(SUMIF('YBHN HO TB'!$R:$R,'YBHN HO P&amp;L'!$A37,'YBHN HO TB'!E:E)))</f>
        <v/>
      </c>
      <c r="R37" s="11">
        <f>(SUMIF('YBHN Blank TB'!$R:$R,'YBHN HO P&amp;L'!$A37,'YBHN Blank TB'!F:F)+(SUMIF('YBHN HO TB'!$R:$R,'YBHN HO P&amp;L'!$A37,'YBHN HO TB'!F:F)))</f>
        <v/>
      </c>
      <c r="S37" s="11">
        <f>(SUMIF('YBHN Blank TB'!$R:$R,'YBHN HO P&amp;L'!$A37,'YBHN Blank TB'!G:G)+(SUMIF('YBHN HO TB'!$R:$R,'YBHN HO P&amp;L'!$A37,'YBHN HO TB'!G:G)))</f>
        <v/>
      </c>
      <c r="T37" s="11">
        <f>(SUMIF('YBHN Blank TB'!$R:$R,'YBHN HO P&amp;L'!$A37,'YBHN Blank TB'!H:H)+(SUMIF('YBHN HO TB'!$R:$R,'YBHN HO P&amp;L'!$A37,'YBHN HO TB'!H:H)))</f>
        <v/>
      </c>
      <c r="U37" s="11">
        <f>(SUMIF('YBHN Blank TB'!$R:$R,'YBHN HO P&amp;L'!$A37,'YBHN Blank TB'!I:I)+(SUMIF('YBHN HO TB'!$R:$R,'YBHN HO P&amp;L'!$A37,'YBHN HO TB'!I:I)))</f>
        <v/>
      </c>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0</v>
      </c>
      <c r="C38" s="64" t="n">
        <v>0</v>
      </c>
      <c r="D38" s="64" t="n">
        <v>0</v>
      </c>
      <c r="E38" s="64" t="n">
        <v>0</v>
      </c>
      <c r="F38" s="64" t="n">
        <v>0</v>
      </c>
      <c r="G38" s="64" t="n">
        <v>0</v>
      </c>
      <c r="H38" s="64" t="n">
        <v>0</v>
      </c>
      <c r="I38" s="64" t="n">
        <v>0</v>
      </c>
      <c r="J38" s="64" t="n">
        <v>0</v>
      </c>
      <c r="K38" s="64" t="n">
        <v>0</v>
      </c>
      <c r="L38" s="64" t="n">
        <v>0</v>
      </c>
      <c r="M38" s="64" t="n">
        <v>-1212.84</v>
      </c>
      <c r="N38" s="22">
        <f>SUM(B38:M38)</f>
        <v/>
      </c>
      <c r="O38" s="11">
        <f>(SUMIF('YBHN Blank TB'!$R:$R,'YBHN HO P&amp;L'!$A38,'YBHN Blank TB'!C:C)+(SUMIF('YBHN HO TB'!$R:$R,'YBHN HO P&amp;L'!$A38,'YBHN HO TB'!C:C)))</f>
        <v/>
      </c>
      <c r="P38" s="11">
        <f>(SUMIF('YBHN Blank TB'!$R:$R,'YBHN HO P&amp;L'!$A38,'YBHN Blank TB'!D:D)+(SUMIF('YBHN HO TB'!$R:$R,'YBHN HO P&amp;L'!$A38,'YBHN HO TB'!D:D)))</f>
        <v/>
      </c>
      <c r="Q38" s="11">
        <f>(SUMIF('YBHN Blank TB'!$R:$R,'YBHN HO P&amp;L'!$A38,'YBHN Blank TB'!E:E)+(SUMIF('YBHN HO TB'!$R:$R,'YBHN HO P&amp;L'!$A38,'YBHN HO TB'!E:E)))</f>
        <v/>
      </c>
      <c r="R38" s="11">
        <f>(SUMIF('YBHN Blank TB'!$R:$R,'YBHN HO P&amp;L'!$A38,'YBHN Blank TB'!F:F)+(SUMIF('YBHN HO TB'!$R:$R,'YBHN HO P&amp;L'!$A38,'YBHN HO TB'!F:F)))</f>
        <v/>
      </c>
      <c r="S38" s="11">
        <f>(SUMIF('YBHN Blank TB'!$R:$R,'YBHN HO P&amp;L'!$A38,'YBHN Blank TB'!G:G)+(SUMIF('YBHN HO TB'!$R:$R,'YBHN HO P&amp;L'!$A38,'YBHN HO TB'!G:G)))</f>
        <v/>
      </c>
      <c r="T38" s="11">
        <f>(SUMIF('YBHN Blank TB'!$R:$R,'YBHN HO P&amp;L'!$A38,'YBHN Blank TB'!H:H)+(SUMIF('YBHN HO TB'!$R:$R,'YBHN HO P&amp;L'!$A38,'YBHN HO TB'!H:H)))</f>
        <v/>
      </c>
      <c r="U38" s="11">
        <f>(SUMIF('YBHN Blank TB'!$R:$R,'YBHN HO P&amp;L'!$A38,'YBHN Blank TB'!I:I)+(SUMIF('YBHN HO TB'!$R:$R,'YBHN HO P&amp;L'!$A38,'YBHN HO TB'!I:I)))</f>
        <v/>
      </c>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0</v>
      </c>
      <c r="D39" s="64" t="n">
        <v>0</v>
      </c>
      <c r="E39" s="64" t="n">
        <v>0</v>
      </c>
      <c r="F39" s="64" t="n">
        <v>0</v>
      </c>
      <c r="G39" s="64" t="n">
        <v>331.03</v>
      </c>
      <c r="H39" s="64" t="n">
        <v>0</v>
      </c>
      <c r="I39" s="64" t="n">
        <v>0</v>
      </c>
      <c r="J39" s="64" t="n">
        <v>0</v>
      </c>
      <c r="K39" s="64" t="n">
        <v>0</v>
      </c>
      <c r="L39" s="64" t="n">
        <v>0</v>
      </c>
      <c r="M39" s="64" t="n">
        <v>0</v>
      </c>
      <c r="N39" s="22">
        <f>SUM(B39:M39)</f>
        <v/>
      </c>
      <c r="O39" s="11">
        <f>(SUMIF('YBHN Blank TB'!$R:$R,'YBHN HO P&amp;L'!$A39,'YBHN Blank TB'!C:C)+(SUMIF('YBHN HO TB'!$R:$R,'YBHN HO P&amp;L'!$A39,'YBHN HO TB'!C:C)))</f>
        <v/>
      </c>
      <c r="P39" s="11">
        <f>(SUMIF('YBHN Blank TB'!$R:$R,'YBHN HO P&amp;L'!$A39,'YBHN Blank TB'!D:D)+(SUMIF('YBHN HO TB'!$R:$R,'YBHN HO P&amp;L'!$A39,'YBHN HO TB'!D:D)))</f>
        <v/>
      </c>
      <c r="Q39" s="11">
        <f>(SUMIF('YBHN Blank TB'!$R:$R,'YBHN HO P&amp;L'!$A39,'YBHN Blank TB'!E:E)+(SUMIF('YBHN HO TB'!$R:$R,'YBHN HO P&amp;L'!$A39,'YBHN HO TB'!E:E)))</f>
        <v/>
      </c>
      <c r="R39" s="11">
        <f>(SUMIF('YBHN Blank TB'!$R:$R,'YBHN HO P&amp;L'!$A39,'YBHN Blank TB'!F:F)+(SUMIF('YBHN HO TB'!$R:$R,'YBHN HO P&amp;L'!$A39,'YBHN HO TB'!F:F)))</f>
        <v/>
      </c>
      <c r="S39" s="11">
        <f>(SUMIF('YBHN Blank TB'!$R:$R,'YBHN HO P&amp;L'!$A39,'YBHN Blank TB'!G:G)+(SUMIF('YBHN HO TB'!$R:$R,'YBHN HO P&amp;L'!$A39,'YBHN HO TB'!G:G)))</f>
        <v/>
      </c>
      <c r="T39" s="11">
        <f>(SUMIF('YBHN Blank TB'!$R:$R,'YBHN HO P&amp;L'!$A39,'YBHN Blank TB'!H:H)+(SUMIF('YBHN HO TB'!$R:$R,'YBHN HO P&amp;L'!$A39,'YBHN HO TB'!H:H)))</f>
        <v/>
      </c>
      <c r="U39" s="11">
        <f>(SUMIF('YBHN Blank TB'!$R:$R,'YBHN HO P&amp;L'!$A39,'YBHN Blank TB'!I:I)+(SUMIF('YBHN HO TB'!$R:$R,'YBHN HO P&amp;L'!$A39,'YBHN HO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0</v>
      </c>
      <c r="K40" s="64" t="n">
        <v>0</v>
      </c>
      <c r="L40" s="64" t="n">
        <v>0</v>
      </c>
      <c r="M40" s="64" t="n">
        <v>0</v>
      </c>
      <c r="N40" s="22">
        <f>SUM(B40:M40)</f>
        <v/>
      </c>
      <c r="O40" s="11">
        <f>(SUMIF('YBHN Blank TB'!$R:$R,'YBHN HO P&amp;L'!$A40,'YBHN Blank TB'!C:C)+(SUMIF('YBHN HO TB'!$R:$R,'YBHN HO P&amp;L'!$A40,'YBHN HO TB'!C:C)))</f>
        <v/>
      </c>
      <c r="P40" s="11">
        <f>(SUMIF('YBHN Blank TB'!$R:$R,'YBHN HO P&amp;L'!$A40,'YBHN Blank TB'!D:D)+(SUMIF('YBHN HO TB'!$R:$R,'YBHN HO P&amp;L'!$A40,'YBHN HO TB'!D:D)))</f>
        <v/>
      </c>
      <c r="Q40" s="11">
        <f>(SUMIF('YBHN Blank TB'!$R:$R,'YBHN HO P&amp;L'!$A40,'YBHN Blank TB'!E:E)+(SUMIF('YBHN HO TB'!$R:$R,'YBHN HO P&amp;L'!$A40,'YBHN HO TB'!E:E)))</f>
        <v/>
      </c>
      <c r="R40" s="11">
        <f>(SUMIF('YBHN Blank TB'!$R:$R,'YBHN HO P&amp;L'!$A40,'YBHN Blank TB'!F:F)+(SUMIF('YBHN HO TB'!$R:$R,'YBHN HO P&amp;L'!$A40,'YBHN HO TB'!F:F)))</f>
        <v/>
      </c>
      <c r="S40" s="11">
        <f>(SUMIF('YBHN Blank TB'!$R:$R,'YBHN HO P&amp;L'!$A40,'YBHN Blank TB'!G:G)+(SUMIF('YBHN HO TB'!$R:$R,'YBHN HO P&amp;L'!$A40,'YBHN HO TB'!G:G)))</f>
        <v/>
      </c>
      <c r="T40" s="11">
        <f>(SUMIF('YBHN Blank TB'!$R:$R,'YBHN HO P&amp;L'!$A40,'YBHN Blank TB'!H:H)+(SUMIF('YBHN HO TB'!$R:$R,'YBHN HO P&amp;L'!$A40,'YBHN HO TB'!H:H)))</f>
        <v/>
      </c>
      <c r="U40" s="11">
        <f>(SUMIF('YBHN Blank TB'!$R:$R,'YBHN HO P&amp;L'!$A40,'YBHN Blank TB'!I:I)+(SUMIF('YBHN HO TB'!$R:$R,'YBHN HO P&amp;L'!$A40,'YBHN HO TB'!I:I)))</f>
        <v/>
      </c>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102.02</v>
      </c>
      <c r="E41" s="64" t="n">
        <v>0</v>
      </c>
      <c r="F41" s="64" t="n">
        <v>0</v>
      </c>
      <c r="G41" s="64" t="n">
        <v>0</v>
      </c>
      <c r="H41" s="64" t="n">
        <v>0</v>
      </c>
      <c r="I41" s="64" t="n">
        <v>0</v>
      </c>
      <c r="J41" s="64" t="n">
        <v>0</v>
      </c>
      <c r="K41" s="64" t="n">
        <v>0</v>
      </c>
      <c r="L41" s="64" t="n">
        <v>0</v>
      </c>
      <c r="M41" s="64" t="n">
        <v>0</v>
      </c>
      <c r="N41" s="22">
        <f>SUM(B41:M41)</f>
        <v/>
      </c>
      <c r="O41" s="11">
        <f>(SUMIF('YBHN Blank TB'!$R:$R,'YBHN HO P&amp;L'!$A41,'YBHN Blank TB'!C:C)+(SUMIF('YBHN HO TB'!$R:$R,'YBHN HO P&amp;L'!$A41,'YBHN HO TB'!C:C)))</f>
        <v/>
      </c>
      <c r="P41" s="11">
        <f>(SUMIF('YBHN Blank TB'!$R:$R,'YBHN HO P&amp;L'!$A41,'YBHN Blank TB'!D:D)+(SUMIF('YBHN HO TB'!$R:$R,'YBHN HO P&amp;L'!$A41,'YBHN HO TB'!D:D)))</f>
        <v/>
      </c>
      <c r="Q41" s="11">
        <f>(SUMIF('YBHN Blank TB'!$R:$R,'YBHN HO P&amp;L'!$A41,'YBHN Blank TB'!E:E)+(SUMIF('YBHN HO TB'!$R:$R,'YBHN HO P&amp;L'!$A41,'YBHN HO TB'!E:E)))</f>
        <v/>
      </c>
      <c r="R41" s="11">
        <f>(SUMIF('YBHN Blank TB'!$R:$R,'YBHN HO P&amp;L'!$A41,'YBHN Blank TB'!F:F)+(SUMIF('YBHN HO TB'!$R:$R,'YBHN HO P&amp;L'!$A41,'YBHN HO TB'!F:F)))</f>
        <v/>
      </c>
      <c r="S41" s="11">
        <f>(SUMIF('YBHN Blank TB'!$R:$R,'YBHN HO P&amp;L'!$A41,'YBHN Blank TB'!G:G)+(SUMIF('YBHN HO TB'!$R:$R,'YBHN HO P&amp;L'!$A41,'YBHN HO TB'!G:G)))</f>
        <v/>
      </c>
      <c r="T41" s="11">
        <f>(SUMIF('YBHN Blank TB'!$R:$R,'YBHN HO P&amp;L'!$A41,'YBHN Blank TB'!H:H)+(SUMIF('YBHN HO TB'!$R:$R,'YBHN HO P&amp;L'!$A41,'YBHN HO TB'!H:H)))</f>
        <v/>
      </c>
      <c r="U41" s="11">
        <f>(SUMIF('YBHN Blank TB'!$R:$R,'YBHN HO P&amp;L'!$A41,'YBHN Blank TB'!I:I)+(SUMIF('YBHN HO TB'!$R:$R,'YBHN HO P&amp;L'!$A41,'YBHN HO TB'!I:I)))</f>
        <v/>
      </c>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0</v>
      </c>
      <c r="D42" s="64" t="n">
        <v>0</v>
      </c>
      <c r="E42" s="64" t="n">
        <v>0</v>
      </c>
      <c r="F42" s="64" t="n">
        <v>0</v>
      </c>
      <c r="G42" s="64" t="n">
        <v>0</v>
      </c>
      <c r="H42" s="64" t="n">
        <v>0</v>
      </c>
      <c r="I42" s="64" t="n">
        <v>0</v>
      </c>
      <c r="J42" s="64" t="n">
        <v>0</v>
      </c>
      <c r="K42" s="64" t="n">
        <v>0</v>
      </c>
      <c r="L42" s="64" t="n">
        <v>0</v>
      </c>
      <c r="M42" s="64" t="n">
        <v>3.27</v>
      </c>
      <c r="N42" s="22">
        <f>SUM(B42:M42)</f>
        <v/>
      </c>
      <c r="O42" s="11">
        <f>(SUMIF('YBHN Blank TB'!$R:$R,'YBHN HO P&amp;L'!$A42,'YBHN Blank TB'!C:C)+(SUMIF('YBHN HO TB'!$R:$R,'YBHN HO P&amp;L'!$A42,'YBHN HO TB'!C:C)))</f>
        <v/>
      </c>
      <c r="P42" s="11">
        <f>(SUMIF('YBHN Blank TB'!$R:$R,'YBHN HO P&amp;L'!$A42,'YBHN Blank TB'!D:D)+(SUMIF('YBHN HO TB'!$R:$R,'YBHN HO P&amp;L'!$A42,'YBHN HO TB'!D:D)))</f>
        <v/>
      </c>
      <c r="Q42" s="11">
        <f>(SUMIF('YBHN Blank TB'!$R:$R,'YBHN HO P&amp;L'!$A42,'YBHN Blank TB'!E:E)+(SUMIF('YBHN HO TB'!$R:$R,'YBHN HO P&amp;L'!$A42,'YBHN HO TB'!E:E)))</f>
        <v/>
      </c>
      <c r="R42" s="11">
        <f>(SUMIF('YBHN Blank TB'!$R:$R,'YBHN HO P&amp;L'!$A42,'YBHN Blank TB'!F:F)+(SUMIF('YBHN HO TB'!$R:$R,'YBHN HO P&amp;L'!$A42,'YBHN HO TB'!F:F)))</f>
        <v/>
      </c>
      <c r="S42" s="11">
        <f>(SUMIF('YBHN Blank TB'!$R:$R,'YBHN HO P&amp;L'!$A42,'YBHN Blank TB'!G:G)+(SUMIF('YBHN HO TB'!$R:$R,'YBHN HO P&amp;L'!$A42,'YBHN HO TB'!G:G)))</f>
        <v/>
      </c>
      <c r="T42" s="11">
        <f>(SUMIF('YBHN Blank TB'!$R:$R,'YBHN HO P&amp;L'!$A42,'YBHN Blank TB'!H:H)+(SUMIF('YBHN HO TB'!$R:$R,'YBHN HO P&amp;L'!$A42,'YBHN HO TB'!H:H)))</f>
        <v/>
      </c>
      <c r="U42" s="11">
        <f>(SUMIF('YBHN Blank TB'!$R:$R,'YBHN HO P&amp;L'!$A42,'YBHN Blank TB'!I:I)+(SUMIF('YBHN HO TB'!$R:$R,'YBHN HO P&amp;L'!$A42,'YBHN HO TB'!I:I)))</f>
        <v/>
      </c>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(SUMIF('YBHN Blank TB'!$R:$R,'YBHN HO P&amp;L'!$A43,'YBHN Blank TB'!C:C)+(SUMIF('YBHN HO TB'!$R:$R,'YBHN HO P&amp;L'!$A43,'YBHN HO TB'!C:C)))</f>
        <v/>
      </c>
      <c r="P43" s="11">
        <f>(SUMIF('YBHN Blank TB'!$R:$R,'YBHN HO P&amp;L'!$A43,'YBHN Blank TB'!D:D)+(SUMIF('YBHN HO TB'!$R:$R,'YBHN HO P&amp;L'!$A43,'YBHN HO TB'!D:D)))</f>
        <v/>
      </c>
      <c r="Q43" s="11">
        <f>(SUMIF('YBHN Blank TB'!$R:$R,'YBHN HO P&amp;L'!$A43,'YBHN Blank TB'!E:E)+(SUMIF('YBHN HO TB'!$R:$R,'YBHN HO P&amp;L'!$A43,'YBHN HO TB'!E:E)))</f>
        <v/>
      </c>
      <c r="R43" s="11">
        <f>(SUMIF('YBHN Blank TB'!$R:$R,'YBHN HO P&amp;L'!$A43,'YBHN Blank TB'!F:F)+(SUMIF('YBHN HO TB'!$R:$R,'YBHN HO P&amp;L'!$A43,'YBHN HO TB'!F:F)))</f>
        <v/>
      </c>
      <c r="S43" s="11">
        <f>(SUMIF('YBHN Blank TB'!$R:$R,'YBHN HO P&amp;L'!$A43,'YBHN Blank TB'!G:G)+(SUMIF('YBHN HO TB'!$R:$R,'YBHN HO P&amp;L'!$A43,'YBHN HO TB'!G:G)))</f>
        <v/>
      </c>
      <c r="T43" s="11">
        <f>(SUMIF('YBHN Blank TB'!$R:$R,'YBHN HO P&amp;L'!$A43,'YBHN Blank TB'!H:H)+(SUMIF('YBHN HO TB'!$R:$R,'YBHN HO P&amp;L'!$A43,'YBHN HO TB'!H:H)))</f>
        <v/>
      </c>
      <c r="U43" s="11">
        <f>(SUMIF('YBHN Blank TB'!$R:$R,'YBHN HO P&amp;L'!$A43,'YBHN Blank TB'!I:I)+(SUMIF('YBHN HO TB'!$R:$R,'YBHN HO P&amp;L'!$A43,'YBHN HO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Blank TB'!$R:$R,'YBHN HO P&amp;L'!$A44,'YBHN Blank TB'!C:C)+(SUMIF('YBHN HO TB'!$R:$R,'YBHN HO P&amp;L'!$A44,'YBHN HO TB'!C:C)))</f>
        <v/>
      </c>
      <c r="P44" s="11">
        <f>(SUMIF('YBHN Blank TB'!$R:$R,'YBHN HO P&amp;L'!$A44,'YBHN Blank TB'!D:D)+(SUMIF('YBHN HO TB'!$R:$R,'YBHN HO P&amp;L'!$A44,'YBHN HO TB'!D:D)))</f>
        <v/>
      </c>
      <c r="Q44" s="11">
        <f>(SUMIF('YBHN Blank TB'!$R:$R,'YBHN HO P&amp;L'!$A44,'YBHN Blank TB'!E:E)+(SUMIF('YBHN HO TB'!$R:$R,'YBHN HO P&amp;L'!$A44,'YBHN HO TB'!E:E)))</f>
        <v/>
      </c>
      <c r="R44" s="11">
        <f>(SUMIF('YBHN Blank TB'!$R:$R,'YBHN HO P&amp;L'!$A44,'YBHN Blank TB'!F:F)+(SUMIF('YBHN HO TB'!$R:$R,'YBHN HO P&amp;L'!$A44,'YBHN HO TB'!F:F)))</f>
        <v/>
      </c>
      <c r="S44" s="11">
        <f>(SUMIF('YBHN Blank TB'!$R:$R,'YBHN HO P&amp;L'!$A44,'YBHN Blank TB'!G:G)+(SUMIF('YBHN HO TB'!$R:$R,'YBHN HO P&amp;L'!$A44,'YBHN HO TB'!G:G)))</f>
        <v/>
      </c>
      <c r="T44" s="11">
        <f>(SUMIF('YBHN Blank TB'!$R:$R,'YBHN HO P&amp;L'!$A44,'YBHN Blank TB'!H:H)+(SUMIF('YBHN HO TB'!$R:$R,'YBHN HO P&amp;L'!$A44,'YBHN HO TB'!H:H)))</f>
        <v/>
      </c>
      <c r="U44" s="11">
        <f>(SUMIF('YBHN Blank TB'!$R:$R,'YBHN HO P&amp;L'!$A44,'YBHN Blank TB'!I:I)+(SUMIF('YBHN HO TB'!$R:$R,'YBHN HO P&amp;L'!$A44,'YBHN HO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2555.59</v>
      </c>
      <c r="C45" s="64" t="n">
        <v>2594.31</v>
      </c>
      <c r="D45" s="64" t="n">
        <v>2549.76</v>
      </c>
      <c r="E45" s="64" t="n">
        <v>2555.52</v>
      </c>
      <c r="F45" s="64" t="n">
        <v>2555.85</v>
      </c>
      <c r="G45" s="64" t="n">
        <v>2592.7</v>
      </c>
      <c r="H45" s="64" t="n">
        <v>2549.98</v>
      </c>
      <c r="I45" s="64" t="n">
        <v>2549.94</v>
      </c>
      <c r="J45" s="64" t="n">
        <v>2549.95</v>
      </c>
      <c r="K45" s="64" t="n">
        <v>549.84</v>
      </c>
      <c r="L45" s="64" t="n">
        <v>0</v>
      </c>
      <c r="M45" s="64" t="n">
        <v>1.99</v>
      </c>
      <c r="N45" s="22">
        <f>SUM(B45:M45)</f>
        <v/>
      </c>
      <c r="O45" s="11">
        <f>(SUMIF('YBHN Blank TB'!$R:$R,'YBHN HO P&amp;L'!$A45,'YBHN Blank TB'!C:C)+(SUMIF('YBHN HO TB'!$R:$R,'YBHN HO P&amp;L'!$A45,'YBHN HO TB'!C:C)))</f>
        <v/>
      </c>
      <c r="P45" s="11">
        <f>(SUMIF('YBHN Blank TB'!$R:$R,'YBHN HO P&amp;L'!$A45,'YBHN Blank TB'!D:D)+(SUMIF('YBHN HO TB'!$R:$R,'YBHN HO P&amp;L'!$A45,'YBHN HO TB'!D:D)))</f>
        <v/>
      </c>
      <c r="Q45" s="11">
        <f>(SUMIF('YBHN Blank TB'!$R:$R,'YBHN HO P&amp;L'!$A45,'YBHN Blank TB'!E:E)+(SUMIF('YBHN HO TB'!$R:$R,'YBHN HO P&amp;L'!$A45,'YBHN HO TB'!E:E)))</f>
        <v/>
      </c>
      <c r="R45" s="11">
        <f>(SUMIF('YBHN Blank TB'!$R:$R,'YBHN HO P&amp;L'!$A45,'YBHN Blank TB'!F:F)+(SUMIF('YBHN HO TB'!$R:$R,'YBHN HO P&amp;L'!$A45,'YBHN HO TB'!F:F)))</f>
        <v/>
      </c>
      <c r="S45" s="11">
        <f>(SUMIF('YBHN Blank TB'!$R:$R,'YBHN HO P&amp;L'!$A45,'YBHN Blank TB'!G:G)+(SUMIF('YBHN HO TB'!$R:$R,'YBHN HO P&amp;L'!$A45,'YBHN HO TB'!G:G)))</f>
        <v/>
      </c>
      <c r="T45" s="11">
        <f>(SUMIF('YBHN Blank TB'!$R:$R,'YBHN HO P&amp;L'!$A45,'YBHN Blank TB'!H:H)+(SUMIF('YBHN HO TB'!$R:$R,'YBHN HO P&amp;L'!$A45,'YBHN HO TB'!H:H)))</f>
        <v/>
      </c>
      <c r="U45" s="11">
        <f>(SUMIF('YBHN Blank TB'!$R:$R,'YBHN HO P&amp;L'!$A45,'YBHN Blank TB'!I:I)+(SUMIF('YBHN HO TB'!$R:$R,'YBHN HO P&amp;L'!$A45,'YBHN HO TB'!I:I)))</f>
        <v/>
      </c>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Blank TB'!$R:$R,'YBHN HO P&amp;L'!$A46,'YBHN Blank TB'!C:C)+(SUMIF('YBHN HO TB'!$R:$R,'YBHN HO P&amp;L'!$A46,'YBHN HO TB'!C:C)))</f>
        <v/>
      </c>
      <c r="P46" s="11">
        <f>(SUMIF('YBHN Blank TB'!$R:$R,'YBHN HO P&amp;L'!$A46,'YBHN Blank TB'!D:D)+(SUMIF('YBHN HO TB'!$R:$R,'YBHN HO P&amp;L'!$A46,'YBHN HO TB'!D:D)))</f>
        <v/>
      </c>
      <c r="Q46" s="11">
        <f>(SUMIF('YBHN Blank TB'!$R:$R,'YBHN HO P&amp;L'!$A46,'YBHN Blank TB'!E:E)+(SUMIF('YBHN HO TB'!$R:$R,'YBHN HO P&amp;L'!$A46,'YBHN HO TB'!E:E)))</f>
        <v/>
      </c>
      <c r="R46" s="11">
        <f>(SUMIF('YBHN Blank TB'!$R:$R,'YBHN HO P&amp;L'!$A46,'YBHN Blank TB'!F:F)+(SUMIF('YBHN HO TB'!$R:$R,'YBHN HO P&amp;L'!$A46,'YBHN HO TB'!F:F)))</f>
        <v/>
      </c>
      <c r="S46" s="11">
        <f>(SUMIF('YBHN Blank TB'!$R:$R,'YBHN HO P&amp;L'!$A46,'YBHN Blank TB'!G:G)+(SUMIF('YBHN HO TB'!$R:$R,'YBHN HO P&amp;L'!$A46,'YBHN HO TB'!G:G)))</f>
        <v/>
      </c>
      <c r="T46" s="11">
        <f>(SUMIF('YBHN Blank TB'!$R:$R,'YBHN HO P&amp;L'!$A46,'YBHN Blank TB'!H:H)+(SUMIF('YBHN HO TB'!$R:$R,'YBHN HO P&amp;L'!$A46,'YBHN HO TB'!H:H)))</f>
        <v/>
      </c>
      <c r="U46" s="11">
        <f>(SUMIF('YBHN Blank TB'!$R:$R,'YBHN HO P&amp;L'!$A46,'YBHN Blank TB'!I:I)+(SUMIF('YBHN HO TB'!$R:$R,'YBHN HO P&amp;L'!$A46,'YBHN HO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2555.59</v>
      </c>
      <c r="C47" s="65" t="n">
        <v>2594.31</v>
      </c>
      <c r="D47" s="65" t="n">
        <v>2651.78</v>
      </c>
      <c r="E47" s="65" t="n">
        <v>2555.52</v>
      </c>
      <c r="F47" s="65" t="n">
        <v>2555.85</v>
      </c>
      <c r="G47" s="65" t="n">
        <v>2923.73</v>
      </c>
      <c r="H47" s="65" t="n">
        <v>2549.98</v>
      </c>
      <c r="I47" s="65" t="n">
        <v>2549.94</v>
      </c>
      <c r="J47" s="65" t="n">
        <v>2549.95</v>
      </c>
      <c r="K47" s="65" t="n">
        <v>549.84</v>
      </c>
      <c r="L47" s="65" t="n">
        <v>0</v>
      </c>
      <c r="M47" s="65" t="n">
        <v>-1207.58</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9641.529999999999</v>
      </c>
      <c r="C48" s="62" t="n">
        <v>4716.309999999999</v>
      </c>
      <c r="D48" s="62" t="n">
        <v>4241.450000000001</v>
      </c>
      <c r="E48" s="62" t="n">
        <v>3457.44</v>
      </c>
      <c r="F48" s="62" t="n">
        <v>4681.54</v>
      </c>
      <c r="G48" s="62" t="n">
        <v>6634</v>
      </c>
      <c r="H48" s="62" t="n">
        <v>9806.99</v>
      </c>
      <c r="I48" s="62" t="n">
        <v>5983.940000000001</v>
      </c>
      <c r="J48" s="62" t="n">
        <v>5450.98</v>
      </c>
      <c r="K48" s="62" t="n">
        <v>4671.64</v>
      </c>
      <c r="L48" s="62" t="n">
        <v>3846.66</v>
      </c>
      <c r="M48" s="62" t="n">
        <v>3082.98</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-9641.529999999999</v>
      </c>
      <c r="C50" s="18" t="n">
        <v>-4671.809999999999</v>
      </c>
      <c r="D50" s="18" t="n">
        <v>-4241.450000000001</v>
      </c>
      <c r="E50" s="18" t="n">
        <v>-3457.44</v>
      </c>
      <c r="F50" s="18" t="n">
        <v>-4681.54</v>
      </c>
      <c r="G50" s="18" t="n">
        <v>-6634</v>
      </c>
      <c r="H50" s="18" t="n">
        <v>-9806.99</v>
      </c>
      <c r="I50" s="18" t="n">
        <v>-5983.940000000001</v>
      </c>
      <c r="J50" s="18" t="n">
        <v>-5450.98</v>
      </c>
      <c r="K50" s="18" t="n">
        <v>-4671.64</v>
      </c>
      <c r="L50" s="18" t="n">
        <v>-3846.66</v>
      </c>
      <c r="M50" s="18" t="n">
        <v>-3082.98</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Blank TB'!$R:$R,'YBHN HO P&amp;L'!$A53,'YBHN Blank TB'!C:C)+(SUMIF('YBHN HO TB'!$R:$R,'YBHN HO P&amp;L'!$A53,'YBHN HO TB'!C:C)))</f>
        <v/>
      </c>
      <c r="P53" s="11">
        <f>(SUMIF('YBHN Blank TB'!$R:$R,'YBHN HO P&amp;L'!$A53,'YBHN Blank TB'!D:D)+(SUMIF('YBHN HO TB'!$R:$R,'YBHN HO P&amp;L'!$A53,'YBHN HO TB'!D:D)))</f>
        <v/>
      </c>
      <c r="Q53" s="11">
        <f>(SUMIF('YBHN Blank TB'!$R:$R,'YBHN HO P&amp;L'!$A53,'YBHN Blank TB'!E:E)+(SUMIF('YBHN HO TB'!$R:$R,'YBHN HO P&amp;L'!$A53,'YBHN HO TB'!E:E)))</f>
        <v/>
      </c>
      <c r="R53" s="11">
        <f>(SUMIF('YBHN Blank TB'!$R:$R,'YBHN HO P&amp;L'!$A53,'YBHN Blank TB'!F:F)+(SUMIF('YBHN HO TB'!$R:$R,'YBHN HO P&amp;L'!$A53,'YBHN HO TB'!F:F)))</f>
        <v/>
      </c>
      <c r="S53" s="11">
        <f>(SUMIF('YBHN Blank TB'!$R:$R,'YBHN HO P&amp;L'!$A53,'YBHN Blank TB'!G:G)+(SUMIF('YBHN HO TB'!$R:$R,'YBHN HO P&amp;L'!$A53,'YBHN HO TB'!G:G)))</f>
        <v/>
      </c>
      <c r="T53" s="11">
        <f>(SUMIF('YBHN Blank TB'!$R:$R,'YBHN HO P&amp;L'!$A53,'YBHN Blank TB'!H:H)+(SUMIF('YBHN HO TB'!$R:$R,'YBHN HO P&amp;L'!$A53,'YBHN HO TB'!H:H)))</f>
        <v/>
      </c>
      <c r="U53" s="11">
        <f>(SUMIF('YBHN Blank TB'!$R:$R,'YBHN HO P&amp;L'!$A53,'YBHN Blank TB'!I:I)+(SUMIF('YBHN HO TB'!$R:$R,'YBHN HO P&amp;L'!$A53,'YBHN HO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Blank TB'!$R:$R,'YBHN HO P&amp;L'!$A54,'YBHN Blank TB'!C:C)+(SUMIF('YBHN HO TB'!$R:$R,'YBHN HO P&amp;L'!$A54,'YBHN HO TB'!C:C)))</f>
        <v/>
      </c>
      <c r="P54" s="11">
        <f>(SUMIF('YBHN Blank TB'!$R:$R,'YBHN HO P&amp;L'!$A54,'YBHN Blank TB'!D:D)+(SUMIF('YBHN HO TB'!$R:$R,'YBHN HO P&amp;L'!$A54,'YBHN HO TB'!D:D)))</f>
        <v/>
      </c>
      <c r="Q54" s="11">
        <f>(SUMIF('YBHN Blank TB'!$R:$R,'YBHN HO P&amp;L'!$A54,'YBHN Blank TB'!E:E)+(SUMIF('YBHN HO TB'!$R:$R,'YBHN HO P&amp;L'!$A54,'YBHN HO TB'!E:E)))</f>
        <v/>
      </c>
      <c r="R54" s="11">
        <f>(SUMIF('YBHN Blank TB'!$R:$R,'YBHN HO P&amp;L'!$A54,'YBHN Blank TB'!F:F)+(SUMIF('YBHN HO TB'!$R:$R,'YBHN HO P&amp;L'!$A54,'YBHN HO TB'!F:F)))</f>
        <v/>
      </c>
      <c r="S54" s="11">
        <f>(SUMIF('YBHN Blank TB'!$R:$R,'YBHN HO P&amp;L'!$A54,'YBHN Blank TB'!G:G)+(SUMIF('YBHN HO TB'!$R:$R,'YBHN HO P&amp;L'!$A54,'YBHN HO TB'!G:G)))</f>
        <v/>
      </c>
      <c r="T54" s="11">
        <f>(SUMIF('YBHN Blank TB'!$R:$R,'YBHN HO P&amp;L'!$A54,'YBHN Blank TB'!H:H)+(SUMIF('YBHN HO TB'!$R:$R,'YBHN HO P&amp;L'!$A54,'YBHN HO TB'!H:H)))</f>
        <v/>
      </c>
      <c r="U54" s="11">
        <f>(SUMIF('YBHN Blank TB'!$R:$R,'YBHN HO P&amp;L'!$A54,'YBHN Blank TB'!I:I)+(SUMIF('YBHN HO TB'!$R:$R,'YBHN HO P&amp;L'!$A54,'YBHN HO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Blank TB'!$R:$R,'YBHN HO P&amp;L'!$A55,'YBHN Blank TB'!C:C)+(SUMIF('YBHN HO TB'!$R:$R,'YBHN HO P&amp;L'!$A55,'YBHN HO TB'!C:C)))</f>
        <v/>
      </c>
      <c r="P55" s="11">
        <f>(SUMIF('YBHN Blank TB'!$R:$R,'YBHN HO P&amp;L'!$A55,'YBHN Blank TB'!D:D)+(SUMIF('YBHN HO TB'!$R:$R,'YBHN HO P&amp;L'!$A55,'YBHN HO TB'!D:D)))</f>
        <v/>
      </c>
      <c r="Q55" s="11">
        <f>(SUMIF('YBHN Blank TB'!$R:$R,'YBHN HO P&amp;L'!$A55,'YBHN Blank TB'!E:E)+(SUMIF('YBHN HO TB'!$R:$R,'YBHN HO P&amp;L'!$A55,'YBHN HO TB'!E:E)))</f>
        <v/>
      </c>
      <c r="R55" s="11">
        <f>(SUMIF('YBHN Blank TB'!$R:$R,'YBHN HO P&amp;L'!$A55,'YBHN Blank TB'!F:F)+(SUMIF('YBHN HO TB'!$R:$R,'YBHN HO P&amp;L'!$A55,'YBHN HO TB'!F:F)))</f>
        <v/>
      </c>
      <c r="S55" s="11">
        <f>(SUMIF('YBHN Blank TB'!$R:$R,'YBHN HO P&amp;L'!$A55,'YBHN Blank TB'!G:G)+(SUMIF('YBHN HO TB'!$R:$R,'YBHN HO P&amp;L'!$A55,'YBHN HO TB'!G:G)))</f>
        <v/>
      </c>
      <c r="T55" s="11">
        <f>(SUMIF('YBHN Blank TB'!$R:$R,'YBHN HO P&amp;L'!$A55,'YBHN Blank TB'!H:H)+(SUMIF('YBHN HO TB'!$R:$R,'YBHN HO P&amp;L'!$A55,'YBHN HO TB'!H:H)))</f>
        <v/>
      </c>
      <c r="U55" s="11">
        <f>(SUMIF('YBHN Blank TB'!$R:$R,'YBHN HO P&amp;L'!$A55,'YBHN Blank TB'!I:I)+(SUMIF('YBHN HO TB'!$R:$R,'YBHN HO P&amp;L'!$A55,'YBHN HO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Blank TB'!$R:$R,'YBHN HO P&amp;L'!$A56,'YBHN Blank TB'!C:C)+(SUMIF('YBHN HO TB'!$R:$R,'YBHN HO P&amp;L'!$A56,'YBHN HO TB'!C:C)))</f>
        <v/>
      </c>
      <c r="P56" s="11">
        <f>(SUMIF('YBHN Blank TB'!$R:$R,'YBHN HO P&amp;L'!$A56,'YBHN Blank TB'!D:D)+(SUMIF('YBHN HO TB'!$R:$R,'YBHN HO P&amp;L'!$A56,'YBHN HO TB'!D:D)))</f>
        <v/>
      </c>
      <c r="Q56" s="11">
        <f>(SUMIF('YBHN Blank TB'!$R:$R,'YBHN HO P&amp;L'!$A56,'YBHN Blank TB'!E:E)+(SUMIF('YBHN HO TB'!$R:$R,'YBHN HO P&amp;L'!$A56,'YBHN HO TB'!E:E)))</f>
        <v/>
      </c>
      <c r="R56" s="11">
        <f>(SUMIF('YBHN Blank TB'!$R:$R,'YBHN HO P&amp;L'!$A56,'YBHN Blank TB'!F:F)+(SUMIF('YBHN HO TB'!$R:$R,'YBHN HO P&amp;L'!$A56,'YBHN HO TB'!F:F)))</f>
        <v/>
      </c>
      <c r="S56" s="11">
        <f>(SUMIF('YBHN Blank TB'!$R:$R,'YBHN HO P&amp;L'!$A56,'YBHN Blank TB'!G:G)+(SUMIF('YBHN HO TB'!$R:$R,'YBHN HO P&amp;L'!$A56,'YBHN HO TB'!G:G)))</f>
        <v/>
      </c>
      <c r="T56" s="11">
        <f>(SUMIF('YBHN Blank TB'!$R:$R,'YBHN HO P&amp;L'!$A56,'YBHN Blank TB'!H:H)+(SUMIF('YBHN HO TB'!$R:$R,'YBHN HO P&amp;L'!$A56,'YBHN HO TB'!H:H)))</f>
        <v/>
      </c>
      <c r="U56" s="11">
        <f>(SUMIF('YBHN Blank TB'!$R:$R,'YBHN HO P&amp;L'!$A56,'YBHN Blank TB'!I:I)+(SUMIF('YBHN HO TB'!$R:$R,'YBHN HO P&amp;L'!$A56,'YBHN HO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(SUMIF('YBHN Blank TB'!$R:$R,'YBHN HO P&amp;L'!$A57,'YBHN Blank TB'!C:C)+(SUMIF('YBHN HO TB'!$R:$R,'YBHN HO P&amp;L'!$A57,'YBHN HO TB'!C:C)))</f>
        <v/>
      </c>
      <c r="P57" s="11">
        <f>(SUMIF('YBHN Blank TB'!$R:$R,'YBHN HO P&amp;L'!$A57,'YBHN Blank TB'!D:D)+(SUMIF('YBHN HO TB'!$R:$R,'YBHN HO P&amp;L'!$A57,'YBHN HO TB'!D:D)))</f>
        <v/>
      </c>
      <c r="Q57" s="11">
        <f>(SUMIF('YBHN Blank TB'!$R:$R,'YBHN HO P&amp;L'!$A57,'YBHN Blank TB'!E:E)+(SUMIF('YBHN HO TB'!$R:$R,'YBHN HO P&amp;L'!$A57,'YBHN HO TB'!E:E)))</f>
        <v/>
      </c>
      <c r="R57" s="11">
        <f>(SUMIF('YBHN Blank TB'!$R:$R,'YBHN HO P&amp;L'!$A57,'YBHN Blank TB'!F:F)+(SUMIF('YBHN HO TB'!$R:$R,'YBHN HO P&amp;L'!$A57,'YBHN HO TB'!F:F)))</f>
        <v/>
      </c>
      <c r="S57" s="11">
        <f>(SUMIF('YBHN Blank TB'!$R:$R,'YBHN HO P&amp;L'!$A57,'YBHN Blank TB'!G:G)+(SUMIF('YBHN HO TB'!$R:$R,'YBHN HO P&amp;L'!$A57,'YBHN HO TB'!G:G)))</f>
        <v/>
      </c>
      <c r="T57" s="11">
        <f>(SUMIF('YBHN Blank TB'!$R:$R,'YBHN HO P&amp;L'!$A57,'YBHN Blank TB'!H:H)+(SUMIF('YBHN HO TB'!$R:$R,'YBHN HO P&amp;L'!$A57,'YBHN HO TB'!H:H)))</f>
        <v/>
      </c>
      <c r="U57" s="11">
        <f>(SUMIF('YBHN Blank TB'!$R:$R,'YBHN HO P&amp;L'!$A57,'YBHN Blank TB'!I:I)+(SUMIF('YBHN HO TB'!$R:$R,'YBHN HO P&amp;L'!$A57,'YBHN HO TB'!I:I)))</f>
        <v/>
      </c>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Blank TB'!$R:$R,'YBHN HO P&amp;L'!$A58,'YBHN Blank TB'!C:C)+(SUMIF('YBHN HO TB'!$R:$R,'YBHN HO P&amp;L'!$A58,'YBHN HO TB'!C:C)))</f>
        <v/>
      </c>
      <c r="P58" s="11">
        <f>(SUMIF('YBHN Blank TB'!$R:$R,'YBHN HO P&amp;L'!$A58,'YBHN Blank TB'!D:D)+(SUMIF('YBHN HO TB'!$R:$R,'YBHN HO P&amp;L'!$A58,'YBHN HO TB'!D:D)))</f>
        <v/>
      </c>
      <c r="Q58" s="11">
        <f>(SUMIF('YBHN Blank TB'!$R:$R,'YBHN HO P&amp;L'!$A58,'YBHN Blank TB'!E:E)+(SUMIF('YBHN HO TB'!$R:$R,'YBHN HO P&amp;L'!$A58,'YBHN HO TB'!E:E)))</f>
        <v/>
      </c>
      <c r="R58" s="11">
        <f>(SUMIF('YBHN Blank TB'!$R:$R,'YBHN HO P&amp;L'!$A58,'YBHN Blank TB'!F:F)+(SUMIF('YBHN HO TB'!$R:$R,'YBHN HO P&amp;L'!$A58,'YBHN HO TB'!F:F)))</f>
        <v/>
      </c>
      <c r="S58" s="11">
        <f>(SUMIF('YBHN Blank TB'!$R:$R,'YBHN HO P&amp;L'!$A58,'YBHN Blank TB'!G:G)+(SUMIF('YBHN HO TB'!$R:$R,'YBHN HO P&amp;L'!$A58,'YBHN HO TB'!G:G)))</f>
        <v/>
      </c>
      <c r="T58" s="11">
        <f>(SUMIF('YBHN Blank TB'!$R:$R,'YBHN HO P&amp;L'!$A58,'YBHN Blank TB'!H:H)+(SUMIF('YBHN HO TB'!$R:$R,'YBHN HO P&amp;L'!$A58,'YBHN HO TB'!H:H)))</f>
        <v/>
      </c>
      <c r="U58" s="11">
        <f>(SUMIF('YBHN Blank TB'!$R:$R,'YBHN HO P&amp;L'!$A58,'YBHN Blank TB'!I:I)+(SUMIF('YBHN HO TB'!$R:$R,'YBHN HO P&amp;L'!$A58,'YBHN HO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0</v>
      </c>
      <c r="H59" s="64" t="n">
        <v>0</v>
      </c>
      <c r="I59" s="64" t="n">
        <v>0</v>
      </c>
      <c r="J59" s="64" t="n">
        <v>0</v>
      </c>
      <c r="K59" s="64" t="n">
        <v>0</v>
      </c>
      <c r="L59" s="64" t="n">
        <v>0</v>
      </c>
      <c r="M59" s="64" t="n">
        <v>0</v>
      </c>
      <c r="N59" s="22">
        <f>SUM(B59:M59)</f>
        <v/>
      </c>
      <c r="O59" s="11">
        <f>(SUMIF('YBHN Blank TB'!$R:$R,'YBHN HO P&amp;L'!$A59,'YBHN Blank TB'!C:C)+(SUMIF('YBHN HO TB'!$R:$R,'YBHN HO P&amp;L'!$A59,'YBHN HO TB'!C:C)))</f>
        <v/>
      </c>
      <c r="P59" s="11">
        <f>(SUMIF('YBHN Blank TB'!$R:$R,'YBHN HO P&amp;L'!$A59,'YBHN Blank TB'!D:D)+(SUMIF('YBHN HO TB'!$R:$R,'YBHN HO P&amp;L'!$A59,'YBHN HO TB'!D:D)))</f>
        <v/>
      </c>
      <c r="Q59" s="11">
        <f>(SUMIF('YBHN Blank TB'!$R:$R,'YBHN HO P&amp;L'!$A59,'YBHN Blank TB'!E:E)+(SUMIF('YBHN HO TB'!$R:$R,'YBHN HO P&amp;L'!$A59,'YBHN HO TB'!E:E)))</f>
        <v/>
      </c>
      <c r="R59" s="11">
        <f>(SUMIF('YBHN Blank TB'!$R:$R,'YBHN HO P&amp;L'!$A59,'YBHN Blank TB'!F:F)+(SUMIF('YBHN HO TB'!$R:$R,'YBHN HO P&amp;L'!$A59,'YBHN HO TB'!F:F)))</f>
        <v/>
      </c>
      <c r="S59" s="11">
        <f>(SUMIF('YBHN Blank TB'!$R:$R,'YBHN HO P&amp;L'!$A59,'YBHN Blank TB'!G:G)+(SUMIF('YBHN HO TB'!$R:$R,'YBHN HO P&amp;L'!$A59,'YBHN HO TB'!G:G)))</f>
        <v/>
      </c>
      <c r="T59" s="11">
        <f>(SUMIF('YBHN Blank TB'!$R:$R,'YBHN HO P&amp;L'!$A59,'YBHN Blank TB'!H:H)+(SUMIF('YBHN HO TB'!$R:$R,'YBHN HO P&amp;L'!$A59,'YBHN HO TB'!H:H)))</f>
        <v/>
      </c>
      <c r="U59" s="11">
        <f>(SUMIF('YBHN Blank TB'!$R:$R,'YBHN HO P&amp;L'!$A59,'YBHN Blank TB'!I:I)+(SUMIF('YBHN HO TB'!$R:$R,'YBHN HO P&amp;L'!$A59,'YBHN HO TB'!I:I)))</f>
        <v/>
      </c>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1830.97</v>
      </c>
      <c r="C60" s="64" t="n">
        <v>458.41</v>
      </c>
      <c r="D60" s="64" t="n">
        <v>256.59</v>
      </c>
      <c r="E60" s="64" t="n">
        <v>385.3100000000001</v>
      </c>
      <c r="F60" s="64" t="n">
        <v>206.21</v>
      </c>
      <c r="G60" s="64" t="n">
        <v>108.78</v>
      </c>
      <c r="H60" s="64" t="n">
        <v>259.42</v>
      </c>
      <c r="I60" s="64" t="n">
        <v>188.7</v>
      </c>
      <c r="J60" s="64" t="n">
        <v>247.71</v>
      </c>
      <c r="K60" s="64" t="n">
        <v>308.29</v>
      </c>
      <c r="L60" s="64" t="n">
        <v>237.44</v>
      </c>
      <c r="M60" s="64" t="n">
        <v>53.14</v>
      </c>
      <c r="N60" s="22">
        <f>SUM(B60:M60)</f>
        <v/>
      </c>
      <c r="O60" s="11">
        <f>(SUMIF('YBHN Blank TB'!$R:$R,'YBHN HO P&amp;L'!$A60,'YBHN Blank TB'!C:C)+(SUMIF('YBHN HO TB'!$R:$R,'YBHN HO P&amp;L'!$A60,'YBHN HO TB'!C:C)))</f>
        <v/>
      </c>
      <c r="P60" s="11">
        <f>(SUMIF('YBHN Blank TB'!$R:$R,'YBHN HO P&amp;L'!$A60,'YBHN Blank TB'!D:D)+(SUMIF('YBHN HO TB'!$R:$R,'YBHN HO P&amp;L'!$A60,'YBHN HO TB'!D:D)))</f>
        <v/>
      </c>
      <c r="Q60" s="11">
        <f>(SUMIF('YBHN Blank TB'!$R:$R,'YBHN HO P&amp;L'!$A60,'YBHN Blank TB'!E:E)+(SUMIF('YBHN HO TB'!$R:$R,'YBHN HO P&amp;L'!$A60,'YBHN HO TB'!E:E)))</f>
        <v/>
      </c>
      <c r="R60" s="11">
        <f>(SUMIF('YBHN Blank TB'!$R:$R,'YBHN HO P&amp;L'!$A60,'YBHN Blank TB'!F:F)+(SUMIF('YBHN HO TB'!$R:$R,'YBHN HO P&amp;L'!$A60,'YBHN HO TB'!F:F)))</f>
        <v/>
      </c>
      <c r="S60" s="11">
        <f>(SUMIF('YBHN Blank TB'!$R:$R,'YBHN HO P&amp;L'!$A60,'YBHN Blank TB'!G:G)+(SUMIF('YBHN HO TB'!$R:$R,'YBHN HO P&amp;L'!$A60,'YBHN HO TB'!G:G)))</f>
        <v/>
      </c>
      <c r="T60" s="11">
        <f>(SUMIF('YBHN Blank TB'!$R:$R,'YBHN HO P&amp;L'!$A60,'YBHN Blank TB'!H:H)+(SUMIF('YBHN HO TB'!$R:$R,'YBHN HO P&amp;L'!$A60,'YBHN HO TB'!H:H)))</f>
        <v/>
      </c>
      <c r="U60" s="11">
        <f>(SUMIF('YBHN Blank TB'!$R:$R,'YBHN HO P&amp;L'!$A60,'YBHN Blank TB'!I:I)+(SUMIF('YBHN HO TB'!$R:$R,'YBHN HO P&amp;L'!$A60,'YBHN HO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0</v>
      </c>
      <c r="H61" s="64" t="n">
        <v>-1.71</v>
      </c>
      <c r="I61" s="64" t="n">
        <v>0</v>
      </c>
      <c r="J61" s="64" t="n">
        <v>0</v>
      </c>
      <c r="K61" s="64" t="n">
        <v>0</v>
      </c>
      <c r="L61" s="64" t="n">
        <v>0</v>
      </c>
      <c r="M61" s="64" t="n">
        <v>0</v>
      </c>
      <c r="N61" s="22">
        <f>SUM(B61:M61)</f>
        <v/>
      </c>
      <c r="O61" s="11">
        <f>(SUMIF('YBHN Blank TB'!$R:$R,'YBHN HO P&amp;L'!$A61,'YBHN Blank TB'!C:C)+(SUMIF('YBHN HO TB'!$R:$R,'YBHN HO P&amp;L'!$A61,'YBHN HO TB'!C:C)))</f>
        <v/>
      </c>
      <c r="P61" s="11">
        <f>(SUMIF('YBHN Blank TB'!$R:$R,'YBHN HO P&amp;L'!$A61,'YBHN Blank TB'!D:D)+(SUMIF('YBHN HO TB'!$R:$R,'YBHN HO P&amp;L'!$A61,'YBHN HO TB'!D:D)))</f>
        <v/>
      </c>
      <c r="Q61" s="11">
        <f>(SUMIF('YBHN Blank TB'!$R:$R,'YBHN HO P&amp;L'!$A61,'YBHN Blank TB'!E:E)+(SUMIF('YBHN HO TB'!$R:$R,'YBHN HO P&amp;L'!$A61,'YBHN HO TB'!E:E)))</f>
        <v/>
      </c>
      <c r="R61" s="11">
        <f>(SUMIF('YBHN Blank TB'!$R:$R,'YBHN HO P&amp;L'!$A61,'YBHN Blank TB'!F:F)+(SUMIF('YBHN HO TB'!$R:$R,'YBHN HO P&amp;L'!$A61,'YBHN HO TB'!F:F)))</f>
        <v/>
      </c>
      <c r="S61" s="11">
        <f>(SUMIF('YBHN Blank TB'!$R:$R,'YBHN HO P&amp;L'!$A61,'YBHN Blank TB'!G:G)+(SUMIF('YBHN HO TB'!$R:$R,'YBHN HO P&amp;L'!$A61,'YBHN HO TB'!G:G)))</f>
        <v/>
      </c>
      <c r="T61" s="11">
        <f>(SUMIF('YBHN Blank TB'!$R:$R,'YBHN HO P&amp;L'!$A61,'YBHN Blank TB'!H:H)+(SUMIF('YBHN HO TB'!$R:$R,'YBHN HO P&amp;L'!$A61,'YBHN HO TB'!H:H)))</f>
        <v/>
      </c>
      <c r="U61" s="11">
        <f>(SUMIF('YBHN Blank TB'!$R:$R,'YBHN HO P&amp;L'!$A61,'YBHN Blank TB'!I:I)+(SUMIF('YBHN HO TB'!$R:$R,'YBHN HO P&amp;L'!$A61,'YBHN HO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697.5</v>
      </c>
      <c r="K62" s="64" t="n">
        <v>0</v>
      </c>
      <c r="L62" s="64" t="n">
        <v>0</v>
      </c>
      <c r="M62" s="64" t="n">
        <v>20</v>
      </c>
      <c r="N62" s="22">
        <f>SUM(B62:M62)</f>
        <v/>
      </c>
      <c r="O62" s="11">
        <f>(SUMIF('YBHN Blank TB'!$R:$R,'YBHN HO P&amp;L'!$A62,'YBHN Blank TB'!C:C)+(SUMIF('YBHN HO TB'!$R:$R,'YBHN HO P&amp;L'!$A62,'YBHN HO TB'!C:C)))</f>
        <v/>
      </c>
      <c r="P62" s="11">
        <f>(SUMIF('YBHN Blank TB'!$R:$R,'YBHN HO P&amp;L'!$A62,'YBHN Blank TB'!D:D)+(SUMIF('YBHN HO TB'!$R:$R,'YBHN HO P&amp;L'!$A62,'YBHN HO TB'!D:D)))</f>
        <v/>
      </c>
      <c r="Q62" s="11">
        <f>(SUMIF('YBHN Blank TB'!$R:$R,'YBHN HO P&amp;L'!$A62,'YBHN Blank TB'!E:E)+(SUMIF('YBHN HO TB'!$R:$R,'YBHN HO P&amp;L'!$A62,'YBHN HO TB'!E:E)))</f>
        <v/>
      </c>
      <c r="R62" s="11">
        <f>(SUMIF('YBHN Blank TB'!$R:$R,'YBHN HO P&amp;L'!$A62,'YBHN Blank TB'!F:F)+(SUMIF('YBHN HO TB'!$R:$R,'YBHN HO P&amp;L'!$A62,'YBHN HO TB'!F:F)))</f>
        <v/>
      </c>
      <c r="S62" s="11">
        <f>(SUMIF('YBHN Blank TB'!$R:$R,'YBHN HO P&amp;L'!$A62,'YBHN Blank TB'!G:G)+(SUMIF('YBHN HO TB'!$R:$R,'YBHN HO P&amp;L'!$A62,'YBHN HO TB'!G:G)))</f>
        <v/>
      </c>
      <c r="T62" s="11">
        <f>(SUMIF('YBHN Blank TB'!$R:$R,'YBHN HO P&amp;L'!$A62,'YBHN Blank TB'!H:H)+(SUMIF('YBHN HO TB'!$R:$R,'YBHN HO P&amp;L'!$A62,'YBHN HO TB'!H:H)))</f>
        <v/>
      </c>
      <c r="U62" s="11">
        <f>(SUMIF('YBHN Blank TB'!$R:$R,'YBHN HO P&amp;L'!$A62,'YBHN Blank TB'!I:I)+(SUMIF('YBHN HO TB'!$R:$R,'YBHN HO P&amp;L'!$A62,'YBHN HO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Blank TB'!$R:$R,'YBHN HO P&amp;L'!$A63,'YBHN Blank TB'!C:C)+(SUMIF('YBHN HO TB'!$R:$R,'YBHN HO P&amp;L'!$A63,'YBHN HO TB'!C:C)))</f>
        <v/>
      </c>
      <c r="P63" s="11">
        <f>(SUMIF('YBHN Blank TB'!$R:$R,'YBHN HO P&amp;L'!$A63,'YBHN Blank TB'!D:D)+(SUMIF('YBHN HO TB'!$R:$R,'YBHN HO P&amp;L'!$A63,'YBHN HO TB'!D:D)))</f>
        <v/>
      </c>
      <c r="Q63" s="11">
        <f>(SUMIF('YBHN Blank TB'!$R:$R,'YBHN HO P&amp;L'!$A63,'YBHN Blank TB'!E:E)+(SUMIF('YBHN HO TB'!$R:$R,'YBHN HO P&amp;L'!$A63,'YBHN HO TB'!E:E)))</f>
        <v/>
      </c>
      <c r="R63" s="11">
        <f>(SUMIF('YBHN Blank TB'!$R:$R,'YBHN HO P&amp;L'!$A63,'YBHN Blank TB'!F:F)+(SUMIF('YBHN HO TB'!$R:$R,'YBHN HO P&amp;L'!$A63,'YBHN HO TB'!F:F)))</f>
        <v/>
      </c>
      <c r="S63" s="11">
        <f>(SUMIF('YBHN Blank TB'!$R:$R,'YBHN HO P&amp;L'!$A63,'YBHN Blank TB'!G:G)+(SUMIF('YBHN HO TB'!$R:$R,'YBHN HO P&amp;L'!$A63,'YBHN HO TB'!G:G)))</f>
        <v/>
      </c>
      <c r="T63" s="11">
        <f>(SUMIF('YBHN Blank TB'!$R:$R,'YBHN HO P&amp;L'!$A63,'YBHN Blank TB'!H:H)+(SUMIF('YBHN HO TB'!$R:$R,'YBHN HO P&amp;L'!$A63,'YBHN HO TB'!H:H)))</f>
        <v/>
      </c>
      <c r="U63" s="11">
        <f>(SUMIF('YBHN Blank TB'!$R:$R,'YBHN HO P&amp;L'!$A63,'YBHN Blank TB'!I:I)+(SUMIF('YBHN HO TB'!$R:$R,'YBHN HO P&amp;L'!$A63,'YBHN HO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Blank TB'!$R:$R,'YBHN HO P&amp;L'!$A64,'YBHN Blank TB'!C:C)+(SUMIF('YBHN HO TB'!$R:$R,'YBHN HO P&amp;L'!$A64,'YBHN HO TB'!C:C)))</f>
        <v/>
      </c>
      <c r="P64" s="11">
        <f>(SUMIF('YBHN Blank TB'!$R:$R,'YBHN HO P&amp;L'!$A64,'YBHN Blank TB'!D:D)+(SUMIF('YBHN HO TB'!$R:$R,'YBHN HO P&amp;L'!$A64,'YBHN HO TB'!D:D)))</f>
        <v/>
      </c>
      <c r="Q64" s="11">
        <f>(SUMIF('YBHN Blank TB'!$R:$R,'YBHN HO P&amp;L'!$A64,'YBHN Blank TB'!E:E)+(SUMIF('YBHN HO TB'!$R:$R,'YBHN HO P&amp;L'!$A64,'YBHN HO TB'!E:E)))</f>
        <v/>
      </c>
      <c r="R64" s="11">
        <f>(SUMIF('YBHN Blank TB'!$R:$R,'YBHN HO P&amp;L'!$A64,'YBHN Blank TB'!F:F)+(SUMIF('YBHN HO TB'!$R:$R,'YBHN HO P&amp;L'!$A64,'YBHN HO TB'!F:F)))</f>
        <v/>
      </c>
      <c r="S64" s="11">
        <f>(SUMIF('YBHN Blank TB'!$R:$R,'YBHN HO P&amp;L'!$A64,'YBHN Blank TB'!G:G)+(SUMIF('YBHN HO TB'!$R:$R,'YBHN HO P&amp;L'!$A64,'YBHN HO TB'!G:G)))</f>
        <v/>
      </c>
      <c r="T64" s="11">
        <f>(SUMIF('YBHN Blank TB'!$R:$R,'YBHN HO P&amp;L'!$A64,'YBHN Blank TB'!H:H)+(SUMIF('YBHN HO TB'!$R:$R,'YBHN HO P&amp;L'!$A64,'YBHN HO TB'!H:H)))</f>
        <v/>
      </c>
      <c r="U64" s="11">
        <f>(SUMIF('YBHN Blank TB'!$R:$R,'YBHN HO P&amp;L'!$A64,'YBHN Blank TB'!I:I)+(SUMIF('YBHN HO TB'!$R:$R,'YBHN HO P&amp;L'!$A64,'YBHN HO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30</v>
      </c>
      <c r="D65" s="64" t="n">
        <v>0</v>
      </c>
      <c r="E65" s="64" t="n">
        <v>0</v>
      </c>
      <c r="F65" s="64" t="n">
        <v>0</v>
      </c>
      <c r="G65" s="64" t="n">
        <v>0</v>
      </c>
      <c r="H65" s="64" t="n">
        <v>0</v>
      </c>
      <c r="I65" s="64" t="n">
        <v>0</v>
      </c>
      <c r="J65" s="64" t="n">
        <v>0</v>
      </c>
      <c r="K65" s="64" t="n">
        <v>0</v>
      </c>
      <c r="L65" s="64" t="n">
        <v>0</v>
      </c>
      <c r="M65" s="64" t="n">
        <v>0</v>
      </c>
      <c r="N65" s="22">
        <f>SUM(B65:M65)</f>
        <v/>
      </c>
      <c r="O65" s="11">
        <f>(SUMIF('YBHN Blank TB'!$R:$R,'YBHN HO P&amp;L'!$A65,'YBHN Blank TB'!C:C)+(SUMIF('YBHN HO TB'!$R:$R,'YBHN HO P&amp;L'!$A65,'YBHN HO TB'!C:C)))</f>
        <v/>
      </c>
      <c r="P65" s="11">
        <f>(SUMIF('YBHN Blank TB'!$R:$R,'YBHN HO P&amp;L'!$A65,'YBHN Blank TB'!D:D)+(SUMIF('YBHN HO TB'!$R:$R,'YBHN HO P&amp;L'!$A65,'YBHN HO TB'!D:D)))</f>
        <v/>
      </c>
      <c r="Q65" s="11">
        <f>(SUMIF('YBHN Blank TB'!$R:$R,'YBHN HO P&amp;L'!$A65,'YBHN Blank TB'!E:E)+(SUMIF('YBHN HO TB'!$R:$R,'YBHN HO P&amp;L'!$A65,'YBHN HO TB'!E:E)))</f>
        <v/>
      </c>
      <c r="R65" s="11">
        <f>(SUMIF('YBHN Blank TB'!$R:$R,'YBHN HO P&amp;L'!$A65,'YBHN Blank TB'!F:F)+(SUMIF('YBHN HO TB'!$R:$R,'YBHN HO P&amp;L'!$A65,'YBHN HO TB'!F:F)))</f>
        <v/>
      </c>
      <c r="S65" s="11">
        <f>(SUMIF('YBHN Blank TB'!$R:$R,'YBHN HO P&amp;L'!$A65,'YBHN Blank TB'!G:G)+(SUMIF('YBHN HO TB'!$R:$R,'YBHN HO P&amp;L'!$A65,'YBHN HO TB'!G:G)))</f>
        <v/>
      </c>
      <c r="T65" s="11">
        <f>(SUMIF('YBHN Blank TB'!$R:$R,'YBHN HO P&amp;L'!$A65,'YBHN Blank TB'!H:H)+(SUMIF('YBHN HO TB'!$R:$R,'YBHN HO P&amp;L'!$A65,'YBHN HO TB'!H:H)))</f>
        <v/>
      </c>
      <c r="U65" s="11">
        <f>(SUMIF('YBHN Blank TB'!$R:$R,'YBHN HO P&amp;L'!$A65,'YBHN Blank TB'!I:I)+(SUMIF('YBHN HO TB'!$R:$R,'YBHN HO P&amp;L'!$A65,'YBHN HO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Blank TB'!$R:$R,'YBHN HO P&amp;L'!$A66,'YBHN Blank TB'!C:C)+(SUMIF('YBHN HO TB'!$R:$R,'YBHN HO P&amp;L'!$A66,'YBHN HO TB'!C:C)))</f>
        <v/>
      </c>
      <c r="P66" s="11">
        <f>(SUMIF('YBHN Blank TB'!$R:$R,'YBHN HO P&amp;L'!$A66,'YBHN Blank TB'!D:D)+(SUMIF('YBHN HO TB'!$R:$R,'YBHN HO P&amp;L'!$A66,'YBHN HO TB'!D:D)))</f>
        <v/>
      </c>
      <c r="Q66" s="11">
        <f>(SUMIF('YBHN Blank TB'!$R:$R,'YBHN HO P&amp;L'!$A66,'YBHN Blank TB'!E:E)+(SUMIF('YBHN HO TB'!$R:$R,'YBHN HO P&amp;L'!$A66,'YBHN HO TB'!E:E)))</f>
        <v/>
      </c>
      <c r="R66" s="11">
        <f>(SUMIF('YBHN Blank TB'!$R:$R,'YBHN HO P&amp;L'!$A66,'YBHN Blank TB'!F:F)+(SUMIF('YBHN HO TB'!$R:$R,'YBHN HO P&amp;L'!$A66,'YBHN HO TB'!F:F)))</f>
        <v/>
      </c>
      <c r="S66" s="11">
        <f>(SUMIF('YBHN Blank TB'!$R:$R,'YBHN HO P&amp;L'!$A66,'YBHN Blank TB'!G:G)+(SUMIF('YBHN HO TB'!$R:$R,'YBHN HO P&amp;L'!$A66,'YBHN HO TB'!G:G)))</f>
        <v/>
      </c>
      <c r="T66" s="11">
        <f>(SUMIF('YBHN Blank TB'!$R:$R,'YBHN HO P&amp;L'!$A66,'YBHN Blank TB'!H:H)+(SUMIF('YBHN HO TB'!$R:$R,'YBHN HO P&amp;L'!$A66,'YBHN HO TB'!H:H)))</f>
        <v/>
      </c>
      <c r="U66" s="11">
        <f>(SUMIF('YBHN Blank TB'!$R:$R,'YBHN HO P&amp;L'!$A66,'YBHN Blank TB'!I:I)+(SUMIF('YBHN HO TB'!$R:$R,'YBHN HO P&amp;L'!$A66,'YBHN HO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1220.4</v>
      </c>
      <c r="F67" s="64" t="n">
        <v>0</v>
      </c>
      <c r="G67" s="64" t="n">
        <v>0</v>
      </c>
      <c r="H67" s="64" t="n">
        <v>62.55</v>
      </c>
      <c r="I67" s="64" t="n">
        <v>62.55</v>
      </c>
      <c r="J67" s="64" t="n">
        <v>62.55</v>
      </c>
      <c r="K67" s="64" t="n">
        <v>62.55</v>
      </c>
      <c r="L67" s="64" t="n">
        <v>62.55</v>
      </c>
      <c r="M67" s="64" t="n">
        <v>1002.15</v>
      </c>
      <c r="N67" s="22">
        <f>SUM(B67:M67)</f>
        <v/>
      </c>
      <c r="O67" s="11">
        <f>(SUMIF('YBHN Blank TB'!$R:$R,'YBHN HO P&amp;L'!$A67,'YBHN Blank TB'!C:C)+(SUMIF('YBHN HO TB'!$R:$R,'YBHN HO P&amp;L'!$A67,'YBHN HO TB'!C:C)))</f>
        <v/>
      </c>
      <c r="P67" s="11">
        <f>(SUMIF('YBHN Blank TB'!$R:$R,'YBHN HO P&amp;L'!$A67,'YBHN Blank TB'!D:D)+(SUMIF('YBHN HO TB'!$R:$R,'YBHN HO P&amp;L'!$A67,'YBHN HO TB'!D:D)))</f>
        <v/>
      </c>
      <c r="Q67" s="11">
        <f>(SUMIF('YBHN Blank TB'!$R:$R,'YBHN HO P&amp;L'!$A67,'YBHN Blank TB'!E:E)+(SUMIF('YBHN HO TB'!$R:$R,'YBHN HO P&amp;L'!$A67,'YBHN HO TB'!E:E)))</f>
        <v/>
      </c>
      <c r="R67" s="11">
        <f>(SUMIF('YBHN Blank TB'!$R:$R,'YBHN HO P&amp;L'!$A67,'YBHN Blank TB'!F:F)+(SUMIF('YBHN HO TB'!$R:$R,'YBHN HO P&amp;L'!$A67,'YBHN HO TB'!F:F)))</f>
        <v/>
      </c>
      <c r="S67" s="11">
        <f>(SUMIF('YBHN Blank TB'!$R:$R,'YBHN HO P&amp;L'!$A67,'YBHN Blank TB'!G:G)+(SUMIF('YBHN HO TB'!$R:$R,'YBHN HO P&amp;L'!$A67,'YBHN HO TB'!G:G)))</f>
        <v/>
      </c>
      <c r="T67" s="11">
        <f>(SUMIF('YBHN Blank TB'!$R:$R,'YBHN HO P&amp;L'!$A67,'YBHN Blank TB'!H:H)+(SUMIF('YBHN HO TB'!$R:$R,'YBHN HO P&amp;L'!$A67,'YBHN HO TB'!H:H)))</f>
        <v/>
      </c>
      <c r="U67" s="11">
        <f>(SUMIF('YBHN Blank TB'!$R:$R,'YBHN HO P&amp;L'!$A67,'YBHN Blank TB'!I:I)+(SUMIF('YBHN HO TB'!$R:$R,'YBHN HO P&amp;L'!$A67,'YBHN HO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26.95</v>
      </c>
      <c r="C68" s="64" t="n">
        <v>29.75</v>
      </c>
      <c r="D68" s="64" t="n">
        <v>23.45</v>
      </c>
      <c r="E68" s="64" t="n">
        <v>28.7</v>
      </c>
      <c r="F68" s="64" t="n">
        <v>25.2</v>
      </c>
      <c r="G68" s="64" t="n">
        <v>24.15</v>
      </c>
      <c r="H68" s="64" t="n">
        <v>24.85</v>
      </c>
      <c r="I68" s="64" t="n">
        <v>23.8</v>
      </c>
      <c r="J68" s="64" t="n">
        <v>17.85</v>
      </c>
      <c r="K68" s="64" t="n">
        <v>20.3</v>
      </c>
      <c r="L68" s="64" t="n">
        <v>21</v>
      </c>
      <c r="M68" s="64" t="n">
        <v>19.95</v>
      </c>
      <c r="N68" s="22">
        <f>SUM(B68:M68)</f>
        <v/>
      </c>
      <c r="O68" s="11">
        <f>(SUMIF('YBHN Blank TB'!$R:$R,'YBHN HO P&amp;L'!$A68,'YBHN Blank TB'!C:C)+(SUMIF('YBHN HO TB'!$R:$R,'YBHN HO P&amp;L'!$A68,'YBHN HO TB'!C:C)))</f>
        <v/>
      </c>
      <c r="P68" s="11">
        <f>(SUMIF('YBHN Blank TB'!$R:$R,'YBHN HO P&amp;L'!$A68,'YBHN Blank TB'!D:D)+(SUMIF('YBHN HO TB'!$R:$R,'YBHN HO P&amp;L'!$A68,'YBHN HO TB'!D:D)))</f>
        <v/>
      </c>
      <c r="Q68" s="11">
        <f>(SUMIF('YBHN Blank TB'!$R:$R,'YBHN HO P&amp;L'!$A68,'YBHN Blank TB'!E:E)+(SUMIF('YBHN HO TB'!$R:$R,'YBHN HO P&amp;L'!$A68,'YBHN HO TB'!E:E)))</f>
        <v/>
      </c>
      <c r="R68" s="11">
        <f>(SUMIF('YBHN Blank TB'!$R:$R,'YBHN HO P&amp;L'!$A68,'YBHN Blank TB'!F:F)+(SUMIF('YBHN HO TB'!$R:$R,'YBHN HO P&amp;L'!$A68,'YBHN HO TB'!F:F)))</f>
        <v/>
      </c>
      <c r="S68" s="11">
        <f>(SUMIF('YBHN Blank TB'!$R:$R,'YBHN HO P&amp;L'!$A68,'YBHN Blank TB'!G:G)+(SUMIF('YBHN HO TB'!$R:$R,'YBHN HO P&amp;L'!$A68,'YBHN HO TB'!G:G)))</f>
        <v/>
      </c>
      <c r="T68" s="11">
        <f>(SUMIF('YBHN Blank TB'!$R:$R,'YBHN HO P&amp;L'!$A68,'YBHN Blank TB'!H:H)+(SUMIF('YBHN HO TB'!$R:$R,'YBHN HO P&amp;L'!$A68,'YBHN HO TB'!H:H)))</f>
        <v/>
      </c>
      <c r="U68" s="11">
        <f>(SUMIF('YBHN Blank TB'!$R:$R,'YBHN HO P&amp;L'!$A68,'YBHN Blank TB'!I:I)+(SUMIF('YBHN HO TB'!$R:$R,'YBHN HO P&amp;L'!$A68,'YBHN HO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1857.92</v>
      </c>
      <c r="C69" s="65" t="n">
        <v>518.1600000000001</v>
      </c>
      <c r="D69" s="65" t="n">
        <v>280.04</v>
      </c>
      <c r="E69" s="65" t="n">
        <v>1634.41</v>
      </c>
      <c r="F69" s="65" t="n">
        <v>231.41</v>
      </c>
      <c r="G69" s="65" t="n">
        <v>132.93</v>
      </c>
      <c r="H69" s="65" t="n">
        <v>345.1100000000001</v>
      </c>
      <c r="I69" s="65" t="n">
        <v>275.05</v>
      </c>
      <c r="J69" s="65" t="n">
        <v>1025.61</v>
      </c>
      <c r="K69" s="65" t="n">
        <v>391.14</v>
      </c>
      <c r="L69" s="65" t="n">
        <v>320.99</v>
      </c>
      <c r="M69" s="65" t="n">
        <v>1095.24</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-11499.45</v>
      </c>
      <c r="C70" s="18" t="n">
        <v>-5189.969999999999</v>
      </c>
      <c r="D70" s="18" t="n">
        <v>-4521.490000000001</v>
      </c>
      <c r="E70" s="18" t="n">
        <v>-5091.85</v>
      </c>
      <c r="F70" s="18" t="n">
        <v>-4912.95</v>
      </c>
      <c r="G70" s="18" t="n">
        <v>-6766.93</v>
      </c>
      <c r="H70" s="18" t="n">
        <v>-10152.1</v>
      </c>
      <c r="I70" s="18" t="n">
        <v>-6258.990000000001</v>
      </c>
      <c r="J70" s="18" t="n">
        <v>-6476.589999999999</v>
      </c>
      <c r="K70" s="18" t="n">
        <v>-5062.780000000001</v>
      </c>
      <c r="L70" s="18" t="n">
        <v>-4167.65</v>
      </c>
      <c r="M70" s="18" t="n">
        <v>-4178.22</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17"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J71" s="18" t="n"/>
      <c r="AK71" s="18" t="n"/>
      <c r="AL71" s="18" t="n"/>
      <c r="AM71" s="18" t="n"/>
      <c r="AN71" s="18" t="n"/>
      <c r="AO71" s="18" t="n"/>
      <c r="AP71" s="18" t="n"/>
    </row>
    <row r="72">
      <c r="A72" s="8"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c r="AA72" s="35">
        <f>SUM(O72:T72)</f>
        <v/>
      </c>
      <c r="AB72" s="35" t="n"/>
      <c r="AC72" s="35" t="n"/>
      <c r="AD72" s="35" t="n"/>
      <c r="AE72" s="35" t="n"/>
      <c r="AF72" s="35" t="n"/>
      <c r="AG72" s="35" t="n"/>
      <c r="AH72" s="35" t="n"/>
      <c r="AJ72" s="35" t="n"/>
      <c r="AK72" s="35" t="n"/>
      <c r="AL72" s="35" t="n"/>
      <c r="AM72" s="35" t="n"/>
      <c r="AN72" s="35" t="n"/>
      <c r="AO72" s="35" t="n"/>
      <c r="AP72" s="35" t="n"/>
    </row>
    <row r="73">
      <c r="A73" s="8" t="inlineStr">
        <is>
          <t>Borrowing Costs</t>
        </is>
      </c>
      <c r="B73" s="35" t="n"/>
      <c r="C73" s="35" t="n"/>
      <c r="D73" s="35" t="n"/>
      <c r="E73" s="35" t="n"/>
      <c r="F73" s="35" t="n"/>
      <c r="G73" s="35" t="n"/>
      <c r="H73" s="35" t="n"/>
      <c r="I73" s="35" t="n"/>
      <c r="J73" s="35" t="n"/>
      <c r="K73" s="35" t="n"/>
      <c r="L73" s="35" t="n"/>
      <c r="M73" s="35" t="n"/>
      <c r="N73" s="35" t="n"/>
      <c r="O73" s="35" t="n">
        <v>0</v>
      </c>
      <c r="P73" s="35" t="n">
        <v>0</v>
      </c>
      <c r="Q73" s="35" t="n">
        <v>0</v>
      </c>
      <c r="R73" s="35" t="n">
        <v>0</v>
      </c>
      <c r="S73" s="35" t="n">
        <v>0</v>
      </c>
      <c r="T73" s="35" t="n">
        <v>0</v>
      </c>
      <c r="U73" s="35" t="n">
        <v>1</v>
      </c>
      <c r="V73" s="35" t="n">
        <v>0</v>
      </c>
      <c r="W73" s="35" t="n">
        <v>0</v>
      </c>
      <c r="X73" s="35" t="n">
        <v>0</v>
      </c>
      <c r="Y73" s="35" t="n">
        <v>0</v>
      </c>
      <c r="Z73" s="35" t="n">
        <v>0</v>
      </c>
      <c r="AA73" s="35" t="n"/>
      <c r="AB73" s="4" t="n">
        <v>0</v>
      </c>
      <c r="AC73" s="35" t="n"/>
      <c r="AD73" s="35" t="n"/>
      <c r="AE73" s="35" t="n"/>
      <c r="AF73" s="35" t="n"/>
      <c r="AG73" s="35" t="n"/>
      <c r="AH73" s="35" t="n"/>
      <c r="AJ73" s="332" t="inlineStr">
        <is>
          <t>Model assumptions 2027:</t>
        </is>
      </c>
    </row>
    <row r="74">
      <c r="A74" s="8" t="inlineStr">
        <is>
          <t>Depreciation</t>
        </is>
      </c>
      <c r="B74" s="35" t="n"/>
      <c r="C74" s="35" t="n"/>
      <c r="D74" s="35" t="n"/>
      <c r="E74" s="35" t="n"/>
      <c r="F74" s="35" t="n"/>
      <c r="G74" s="35" t="n"/>
      <c r="H74" s="35" t="n"/>
      <c r="I74" s="35" t="n"/>
      <c r="J74" s="35" t="n"/>
      <c r="K74" s="35" t="n"/>
      <c r="L74" s="35" t="n"/>
      <c r="M74" s="35" t="n"/>
      <c r="N74" s="35" t="n"/>
      <c r="O74" s="35" t="n">
        <v>579.4525</v>
      </c>
      <c r="P74" s="35" t="n">
        <v>579.4525</v>
      </c>
      <c r="Q74" s="35" t="n">
        <v>579.4525</v>
      </c>
      <c r="R74" s="35" t="n">
        <v>579.4525</v>
      </c>
      <c r="S74" s="35" t="n">
        <v>579.4525</v>
      </c>
      <c r="T74" s="35" t="n">
        <v>579.4525</v>
      </c>
      <c r="U74" s="35" t="n">
        <v>580.4525</v>
      </c>
      <c r="V74" s="35" t="n">
        <v>547.8125</v>
      </c>
      <c r="W74" s="35" t="n">
        <v>547.8125</v>
      </c>
      <c r="X74" s="35" t="n">
        <v>547.8125</v>
      </c>
      <c r="Y74" s="35" t="n">
        <v>547.8125</v>
      </c>
      <c r="Z74" s="35" t="n">
        <v>542.1725</v>
      </c>
      <c r="AA74" s="35" t="n"/>
      <c r="AB74" s="4" t="n">
        <v>102606.8643965906</v>
      </c>
      <c r="AC74" s="35" t="n"/>
      <c r="AD74" s="35" t="n"/>
      <c r="AE74" s="35" t="n"/>
      <c r="AF74" s="35" t="n"/>
      <c r="AG74" s="35" t="n"/>
      <c r="AH74" s="35" t="n"/>
      <c r="AJ74" t="inlineStr">
        <is>
          <t>Salary Uplift</t>
        </is>
      </c>
      <c r="AL74" s="446" t="n">
        <v>0.05</v>
      </c>
      <c r="AM74" s="331">
        <f>1+AL74</f>
        <v/>
      </c>
    </row>
    <row r="75">
      <c r="A75" s="8" t="inlineStr">
        <is>
          <t>Amortisation</t>
        </is>
      </c>
      <c r="B75" s="35" t="n"/>
      <c r="C75" s="35" t="n"/>
      <c r="D75" s="35" t="n"/>
      <c r="E75" s="35" t="n"/>
      <c r="F75" s="35" t="n"/>
      <c r="G75" s="35" t="n"/>
      <c r="H75" s="35" t="n"/>
      <c r="I75" s="35" t="n"/>
      <c r="J75" s="35" t="n"/>
      <c r="K75" s="35" t="n"/>
      <c r="L75" s="35" t="n"/>
      <c r="M75" s="35" t="n"/>
      <c r="N75" s="35" t="n"/>
      <c r="O75" s="35" t="n">
        <v>0</v>
      </c>
      <c r="P75" s="35" t="n">
        <v>0</v>
      </c>
      <c r="Q75" s="35" t="n">
        <v>0</v>
      </c>
      <c r="R75" s="35" t="n">
        <v>0</v>
      </c>
      <c r="S75" s="35" t="n">
        <v>0</v>
      </c>
      <c r="T75" s="35" t="n">
        <v>0</v>
      </c>
      <c r="U75" s="35" t="n">
        <v>1</v>
      </c>
      <c r="V75" s="35" t="n">
        <v>0</v>
      </c>
      <c r="W75" s="35" t="n">
        <v>0</v>
      </c>
      <c r="X75" s="35" t="n">
        <v>0</v>
      </c>
      <c r="Y75" s="35" t="n">
        <v>0</v>
      </c>
      <c r="Z75" s="35" t="n">
        <v>0</v>
      </c>
      <c r="AA75" s="35" t="n"/>
      <c r="AB75" s="4" t="n">
        <v>0</v>
      </c>
      <c r="AC75" s="35" t="n"/>
      <c r="AD75" s="35" t="n"/>
      <c r="AE75" s="35" t="n"/>
      <c r="AF75" s="35" t="n"/>
      <c r="AG75" s="35" t="n"/>
      <c r="AH75" s="35" t="n"/>
      <c r="AJ75" t="inlineStr">
        <is>
          <t>Fee uplift</t>
        </is>
      </c>
      <c r="AL75" s="446" t="n">
        <v>0.07000000000000001</v>
      </c>
      <c r="AM75" s="331">
        <f>AL75+1</f>
        <v/>
      </c>
    </row>
    <row r="76">
      <c r="A76" s="8" t="inlineStr">
        <is>
          <t>Profit Before Tax</t>
        </is>
      </c>
      <c r="B76" s="35" t="n"/>
      <c r="C76" s="35" t="n"/>
      <c r="D76" s="35" t="n"/>
      <c r="E76" s="35" t="n"/>
      <c r="F76" s="35" t="n"/>
      <c r="G76" s="35" t="n"/>
      <c r="H76" s="35" t="n"/>
      <c r="I76" s="35" t="n"/>
      <c r="J76" s="35" t="n"/>
      <c r="K76" s="35" t="n"/>
      <c r="L76" s="35" t="n"/>
      <c r="M76" s="35" t="n"/>
      <c r="N76" s="35" t="n"/>
      <c r="O76" s="35">
        <f>O70-O74</f>
        <v/>
      </c>
      <c r="P76" s="35">
        <f>P70-P74</f>
        <v/>
      </c>
      <c r="Q76" s="35">
        <f>Q70-Q74</f>
        <v/>
      </c>
      <c r="R76" s="35">
        <f>R70-R74</f>
        <v/>
      </c>
      <c r="S76" s="35">
        <f>S70-S74</f>
        <v/>
      </c>
      <c r="T76" s="35">
        <f>T70-T74</f>
        <v/>
      </c>
      <c r="U76" s="35">
        <f>U70-U74</f>
        <v/>
      </c>
      <c r="V76" s="35">
        <f>V70-V74</f>
        <v/>
      </c>
      <c r="W76" s="35">
        <f>W70-W74</f>
        <v/>
      </c>
      <c r="X76" s="35">
        <f>X70-X74</f>
        <v/>
      </c>
      <c r="Y76" s="35">
        <f>Y70-Y74</f>
        <v/>
      </c>
      <c r="Z76" s="35">
        <f>Z70-Z74</f>
        <v/>
      </c>
      <c r="AA76" s="35" t="n"/>
      <c r="AB76" s="35">
        <f>AB60-AB74</f>
        <v/>
      </c>
      <c r="AC76" s="35" t="n"/>
      <c r="AD76" s="35" t="n"/>
      <c r="AE76" s="35" t="n"/>
      <c r="AF76" s="35" t="n"/>
      <c r="AG76" s="35" t="n"/>
      <c r="AH76" s="35" t="n"/>
      <c r="AJ76" t="inlineStr">
        <is>
          <t>Monthly volume growth</t>
        </is>
      </c>
      <c r="AL76" s="446" t="n">
        <v>0.01</v>
      </c>
      <c r="AM76" s="331">
        <f>AL76+1</f>
        <v/>
      </c>
    </row>
    <row r="77" ht="15.75" customHeight="1" s="393" thickBot="1">
      <c r="A77" s="200" t="inlineStr">
        <is>
          <t>Corp Tax Due</t>
        </is>
      </c>
      <c r="B77" s="199" t="n"/>
      <c r="C77" s="199" t="n"/>
      <c r="D77" s="199" t="n"/>
      <c r="E77" s="199" t="n"/>
      <c r="F77" s="199" t="n"/>
      <c r="G77" s="199" t="n"/>
      <c r="H77" s="199"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t="inlineStr">
        <is>
          <t>Easter fallback</t>
        </is>
      </c>
      <c r="AL77" s="446" t="n">
        <v>0.04</v>
      </c>
      <c r="AM77" s="331">
        <f>AL77+1</f>
        <v/>
      </c>
    </row>
    <row r="78" ht="15.75" customHeight="1" s="393" thickTop="1">
      <c r="A78" s="6" t="n"/>
      <c r="N78" s="4">
        <f>SUM(B78:M78)</f>
        <v/>
      </c>
      <c r="AA78" s="4">
        <f>SUM(O78:T78)</f>
        <v/>
      </c>
      <c r="AB78" s="35" t="n"/>
      <c r="AJ78" t="inlineStr">
        <is>
          <t>Inflation</t>
        </is>
      </c>
      <c r="AL78" s="446" t="n">
        <v>0.06</v>
      </c>
      <c r="AM78" s="331">
        <f>AL78+1</f>
        <v/>
      </c>
    </row>
    <row r="79">
      <c r="A79" s="14" t="inlineStr">
        <is>
          <t>Direct - Sales</t>
        </is>
      </c>
      <c r="B79" s="61" t="n">
        <v>0</v>
      </c>
      <c r="C79" s="61" t="n">
        <v>44.5</v>
      </c>
      <c r="D79" s="61" t="n">
        <v>0</v>
      </c>
      <c r="E79" s="61" t="n">
        <v>0</v>
      </c>
      <c r="F79" s="61" t="n">
        <v>0</v>
      </c>
      <c r="G79" s="61" t="n">
        <v>0</v>
      </c>
      <c r="H79" s="61" t="n">
        <v>0</v>
      </c>
      <c r="I79" s="61" t="n">
        <v>0</v>
      </c>
      <c r="J79" s="61" t="n">
        <v>0</v>
      </c>
      <c r="K79" s="61" t="n">
        <v>0</v>
      </c>
      <c r="L79" s="61" t="n">
        <v>0</v>
      </c>
      <c r="M79" s="61" t="n"/>
      <c r="O79" s="4">
        <f>-SUMIF('YBHN Blank TB'!$T:$T,'YBHN HO P&amp;L'!$A79,'YBHN Blank TB'!C:C)-SUMIF('YBHN HO TB'!$T:$T,'YBHN HO P&amp;L'!$A79,'YBHN HO TB'!C:C)</f>
        <v/>
      </c>
      <c r="P79" s="4">
        <f>-SUMIF('YBHN Blank TB'!$T:$T,'YBHN HO P&amp;L'!$A79,'YBHN Blank TB'!D:D)-SUMIF('YBHN HO TB'!$T:$T,'YBHN HO P&amp;L'!$A79,'YBHN HO TB'!D:D)</f>
        <v/>
      </c>
      <c r="Q79" s="4">
        <f>-SUMIF('YBHN Blank TB'!$T:$T,'YBHN HO P&amp;L'!$A79,'YBHN Blank TB'!E:E)-SUMIF('YBHN HO TB'!$T:$T,'YBHN HO P&amp;L'!$A79,'YBHN HO TB'!E:E)</f>
        <v/>
      </c>
      <c r="R79" s="4">
        <f>-SUMIF('YBHN Blank TB'!$T:$T,'YBHN HO P&amp;L'!$A79,'YBHN Blank TB'!F:F)-SUMIF('YBHN HO TB'!$T:$T,'YBHN HO P&amp;L'!$A79,'YBHN HO TB'!F:F)</f>
        <v/>
      </c>
      <c r="S79" s="4">
        <f>-SUMIF('YBHN Blank TB'!$T:$T,'YBHN HO P&amp;L'!$A79,'YBHN Blank TB'!G:G)-SUMIF('YBHN HO TB'!$T:$T,'YBHN HO P&amp;L'!$A79,'YBHN HO TB'!G:G)</f>
        <v/>
      </c>
      <c r="T79" s="4">
        <f>-SUMIF('YBHN Blank TB'!$T:$T,'YBHN HO P&amp;L'!$A79,'YBHN Blank TB'!H:H)-SUMIF('YBHN HO TB'!$T:$T,'YBHN HO P&amp;L'!$A79,'YBHN HO TB'!H:H)</f>
        <v/>
      </c>
      <c r="U79" s="4">
        <f>-SUMIF('YBHN Blank TB'!$T:$T,'YBHN HO P&amp;L'!$A79,'YBHN Blank TB'!I:I)-SUMIF('YBHN HO TB'!$T:$T,'YBHN HO P&amp;L'!$A79,'YBHN HO TB'!I:I)</f>
        <v/>
      </c>
      <c r="V79" s="4">
        <f>-SUMIF('YBHN Blank TB'!$T:$T,'YBHN HO P&amp;L'!$A79,'YBHN Blank TB'!J:J)-SUMIF('YBHN HO TB'!$T:$T,'YBHN HO P&amp;L'!$A79,'YBHN HO TB'!J:J)</f>
        <v/>
      </c>
      <c r="W79" s="4">
        <f>-SUMIF('YBHN Blank TB'!$T:$T,'YBHN HO P&amp;L'!$A79,'YBHN Blank TB'!K:K)-SUMIF('YBHN HO TB'!$T:$T,'YBHN HO P&amp;L'!$A79,'YBHN HO TB'!K:K)</f>
        <v/>
      </c>
      <c r="X79" s="4">
        <f>-SUMIF('YBHN Blank TB'!$T:$T,'YBHN HO P&amp;L'!$A79,'YBHN Blank TB'!L:L)-SUMIF('YBHN HO TB'!$T:$T,'YBHN HO P&amp;L'!$A79,'YBHN HO TB'!L:L)</f>
        <v/>
      </c>
      <c r="Y79" s="4">
        <f>-SUMIF('YBHN Blank TB'!$T:$T,'YBHN HO P&amp;L'!$A79,'YBHN Blank TB'!M:M)-SUMIF('YBHN HO TB'!$T:$T,'YBHN HO P&amp;L'!$A79,'YBHN HO TB'!M:M)</f>
        <v/>
      </c>
      <c r="Z79" s="4">
        <f>-SUMIF('YBHN Blank TB'!$T:$T,'YBHN HO P&amp;L'!$A79,'YBHN Blank TB'!N:N)-SUMIF('YBHN HO TB'!$T:$T,'YBHN HO P&amp;L'!$A79,'YBHN HO TB'!N:N)</f>
        <v/>
      </c>
      <c r="AA79" s="4">
        <f>SUM(O79:T79)</f>
        <v/>
      </c>
      <c r="AB79" s="35" t="n"/>
    </row>
    <row r="80">
      <c r="A80" s="4" t="inlineStr">
        <is>
          <t>Direct - Staff Cost</t>
        </is>
      </c>
      <c r="B80" s="4" t="n">
        <v>-7085.94</v>
      </c>
      <c r="C80" s="4" t="n">
        <v>-2122</v>
      </c>
      <c r="D80" s="4" t="n">
        <v>-1589.67</v>
      </c>
      <c r="E80" s="4" t="n">
        <v>-797.4400000000001</v>
      </c>
      <c r="F80" s="4" t="n">
        <v>-2125.69</v>
      </c>
      <c r="G80" s="4" t="n">
        <v>-3710.27</v>
      </c>
      <c r="H80" s="4" t="n">
        <v>-7240.57</v>
      </c>
      <c r="I80" s="4" t="n">
        <v>-3434</v>
      </c>
      <c r="J80" s="4" t="n">
        <v>-2901.03</v>
      </c>
      <c r="K80" s="4" t="n">
        <v>-4121.8</v>
      </c>
      <c r="L80" s="4" t="n">
        <v>-3846.66</v>
      </c>
      <c r="O80" s="4">
        <f>-SUMIF('YBHN Blank TB'!$T:$T,'YBHN HO P&amp;L'!$A80,'YBHN Blank TB'!C:C)-SUMIF('YBHN HO TB'!$T:$T,'YBHN HO P&amp;L'!$A80,'YBHN HO TB'!C:C)</f>
        <v/>
      </c>
      <c r="P80" s="4">
        <f>-SUMIF('YBHN Blank TB'!$T:$T,'YBHN HO P&amp;L'!$A80,'YBHN Blank TB'!D:D)-SUMIF('YBHN HO TB'!$T:$T,'YBHN HO P&amp;L'!$A80,'YBHN HO TB'!D:D)</f>
        <v/>
      </c>
      <c r="Q80" s="4">
        <f>-SUMIF('YBHN Blank TB'!$T:$T,'YBHN HO P&amp;L'!$A80,'YBHN Blank TB'!E:E)-SUMIF('YBHN HO TB'!$T:$T,'YBHN HO P&amp;L'!$A80,'YBHN HO TB'!E:E)</f>
        <v/>
      </c>
      <c r="R80" s="4">
        <f>-SUMIF('YBHN Blank TB'!$T:$T,'YBHN HO P&amp;L'!$A80,'YBHN Blank TB'!F:F)-SUMIF('YBHN HO TB'!$T:$T,'YBHN HO P&amp;L'!$A80,'YBHN HO TB'!F:F)</f>
        <v/>
      </c>
      <c r="S80" s="4">
        <f>-SUMIF('YBHN Blank TB'!$T:$T,'YBHN HO P&amp;L'!$A80,'YBHN Blank TB'!G:G)-SUMIF('YBHN HO TB'!$T:$T,'YBHN HO P&amp;L'!$A80,'YBHN HO TB'!G:G)</f>
        <v/>
      </c>
      <c r="T80" s="4">
        <f>-SUMIF('YBHN Blank TB'!$T:$T,'YBHN HO P&amp;L'!$A80,'YBHN Blank TB'!H:H)-SUMIF('YBHN HO TB'!$T:$T,'YBHN HO P&amp;L'!$A80,'YBHN HO TB'!H:H)</f>
        <v/>
      </c>
      <c r="U80" s="4">
        <f>-SUMIF('YBHN Blank TB'!$T:$T,'YBHN HO P&amp;L'!$A80,'YBHN Blank TB'!I:I)-SUMIF('YBHN HO TB'!$T:$T,'YBHN HO P&amp;L'!$A80,'YBHN HO TB'!I:I)</f>
        <v/>
      </c>
      <c r="V80" s="4">
        <f>-SUMIF('YBHN Blank TB'!$T:$T,'YBHN HO P&amp;L'!$A80,'YBHN Blank TB'!J:J)-SUMIF('YBHN HO TB'!$T:$T,'YBHN HO P&amp;L'!$A80,'YBHN HO TB'!J:J)</f>
        <v/>
      </c>
      <c r="W80" s="4">
        <f>-SUMIF('YBHN Blank TB'!$T:$T,'YBHN HO P&amp;L'!$A80,'YBHN Blank TB'!K:K)-SUMIF('YBHN HO TB'!$T:$T,'YBHN HO P&amp;L'!$A80,'YBHN HO TB'!K:K)</f>
        <v/>
      </c>
      <c r="X80" s="4">
        <f>-SUMIF('YBHN Blank TB'!$T:$T,'YBHN HO P&amp;L'!$A80,'YBHN Blank TB'!L:L)-SUMIF('YBHN HO TB'!$T:$T,'YBHN HO P&amp;L'!$A80,'YBHN HO TB'!L:L)</f>
        <v/>
      </c>
      <c r="Y80" s="4">
        <f>-SUMIF('YBHN Blank TB'!$T:$T,'YBHN HO P&amp;L'!$A80,'YBHN Blank TB'!M:M)-SUMIF('YBHN HO TB'!$T:$T,'YBHN HO P&amp;L'!$A80,'YBHN HO TB'!M:M)</f>
        <v/>
      </c>
      <c r="Z80" s="4">
        <f>-SUMIF('YBHN Blank TB'!$T:$T,'YBHN HO P&amp;L'!$A80,'YBHN Blank TB'!N:N)-SUMIF('YBHN HO TB'!$T:$T,'YBHN HO P&amp;L'!$A80,'YBHN HO TB'!N:N)</f>
        <v/>
      </c>
      <c r="AA80" s="4">
        <f>SUM(O80:T80)</f>
        <v/>
      </c>
    </row>
    <row r="81">
      <c r="A81" s="4" t="inlineStr">
        <is>
          <t>Direct - Childcare Cost</t>
        </is>
      </c>
      <c r="B81" s="4" t="n">
        <v>0</v>
      </c>
      <c r="C81" s="4" t="n">
        <v>0</v>
      </c>
      <c r="D81" s="4" t="n">
        <v>0</v>
      </c>
      <c r="E81" s="4" t="n">
        <v>-104.48</v>
      </c>
      <c r="F81" s="4" t="n">
        <v>0</v>
      </c>
      <c r="G81" s="4" t="n">
        <v>0</v>
      </c>
      <c r="H81" s="4" t="n">
        <v>-16.44</v>
      </c>
      <c r="I81" s="4" t="n">
        <v>0</v>
      </c>
      <c r="J81" s="4" t="n">
        <v>0</v>
      </c>
      <c r="K81" s="4" t="n">
        <v>0</v>
      </c>
      <c r="L81" s="4" t="n">
        <v>0</v>
      </c>
      <c r="O81" s="4">
        <f>-SUMIF('YBHN Blank TB'!$T:$T,'YBHN HO P&amp;L'!$A81,'YBHN Blank TB'!C:C)-SUMIF('YBHN HO TB'!$T:$T,'YBHN HO P&amp;L'!$A81,'YBHN HO TB'!C:C)</f>
        <v/>
      </c>
      <c r="P81" s="4">
        <f>-SUMIF('YBHN Blank TB'!$T:$T,'YBHN HO P&amp;L'!$A81,'YBHN Blank TB'!D:D)-SUMIF('YBHN HO TB'!$T:$T,'YBHN HO P&amp;L'!$A81,'YBHN HO TB'!D:D)</f>
        <v/>
      </c>
      <c r="Q81" s="4">
        <f>-SUMIF('YBHN Blank TB'!$T:$T,'YBHN HO P&amp;L'!$A81,'YBHN Blank TB'!E:E)-SUMIF('YBHN HO TB'!$T:$T,'YBHN HO P&amp;L'!$A81,'YBHN HO TB'!E:E)</f>
        <v/>
      </c>
      <c r="R81" s="4">
        <f>-SUMIF('YBHN Blank TB'!$T:$T,'YBHN HO P&amp;L'!$A81,'YBHN Blank TB'!F:F)-SUMIF('YBHN HO TB'!$T:$T,'YBHN HO P&amp;L'!$A81,'YBHN HO TB'!F:F)</f>
        <v/>
      </c>
      <c r="S81" s="4">
        <f>-SUMIF('YBHN Blank TB'!$T:$T,'YBHN HO P&amp;L'!$A81,'YBHN Blank TB'!G:G)-SUMIF('YBHN HO TB'!$T:$T,'YBHN HO P&amp;L'!$A81,'YBHN HO TB'!G:G)</f>
        <v/>
      </c>
      <c r="T81" s="4">
        <f>-SUMIF('YBHN Blank TB'!$T:$T,'YBHN HO P&amp;L'!$A81,'YBHN Blank TB'!H:H)-SUMIF('YBHN HO TB'!$T:$T,'YBHN HO P&amp;L'!$A81,'YBHN HO TB'!H:H)</f>
        <v/>
      </c>
      <c r="U81" s="4">
        <f>-SUMIF('YBHN Blank TB'!$T:$T,'YBHN HO P&amp;L'!$A81,'YBHN Blank TB'!I:I)-SUMIF('YBHN HO TB'!$T:$T,'YBHN HO P&amp;L'!$A81,'YBHN HO TB'!I:I)</f>
        <v/>
      </c>
      <c r="V81" s="4">
        <f>-SUMIF('YBHN Blank TB'!$T:$T,'YBHN HO P&amp;L'!$A81,'YBHN Blank TB'!J:J)-SUMIF('YBHN HO TB'!$T:$T,'YBHN HO P&amp;L'!$A81,'YBHN HO TB'!J:J)</f>
        <v/>
      </c>
      <c r="W81" s="4">
        <f>-SUMIF('YBHN Blank TB'!$T:$T,'YBHN HO P&amp;L'!$A81,'YBHN Blank TB'!K:K)-SUMIF('YBHN HO TB'!$T:$T,'YBHN HO P&amp;L'!$A81,'YBHN HO TB'!K:K)</f>
        <v/>
      </c>
      <c r="X81" s="4">
        <f>-SUMIF('YBHN Blank TB'!$T:$T,'YBHN HO P&amp;L'!$A81,'YBHN Blank TB'!L:L)-SUMIF('YBHN HO TB'!$T:$T,'YBHN HO P&amp;L'!$A81,'YBHN HO TB'!L:L)</f>
        <v/>
      </c>
      <c r="Y81" s="4">
        <f>-SUMIF('YBHN Blank TB'!$T:$T,'YBHN HO P&amp;L'!$A81,'YBHN Blank TB'!M:M)-SUMIF('YBHN HO TB'!$T:$T,'YBHN HO P&amp;L'!$A81,'YBHN HO TB'!M:M)</f>
        <v/>
      </c>
      <c r="Z81" s="4">
        <f>-SUMIF('YBHN Blank TB'!$T:$T,'YBHN HO P&amp;L'!$A81,'YBHN Blank TB'!N:N)-SUMIF('YBHN HO TB'!$T:$T,'YBHN HO P&amp;L'!$A81,'YBHN HO TB'!N:N)</f>
        <v/>
      </c>
      <c r="AA81" s="4">
        <f>SUM(O81:T81)</f>
        <v/>
      </c>
    </row>
    <row r="82">
      <c r="A82" s="4" t="inlineStr">
        <is>
          <t>Direct - Premises &amp; Admin</t>
        </is>
      </c>
      <c r="B82" s="61" t="n">
        <v>-2555.59</v>
      </c>
      <c r="C82" s="61" t="n">
        <v>-2594.31</v>
      </c>
      <c r="D82" s="61" t="n">
        <v>-2651.78</v>
      </c>
      <c r="E82" s="61" t="n">
        <v>-2555.52</v>
      </c>
      <c r="F82" s="61" t="n">
        <v>-2555.85</v>
      </c>
      <c r="G82" s="61" t="n">
        <v>-2923.73</v>
      </c>
      <c r="H82" s="61" t="n">
        <v>-2549.98</v>
      </c>
      <c r="I82" s="61" t="n">
        <v>-2549.94</v>
      </c>
      <c r="J82" s="61" t="n">
        <v>-2549.95</v>
      </c>
      <c r="K82" s="61" t="n">
        <v>-549.84</v>
      </c>
      <c r="L82" s="61" t="n">
        <v>0</v>
      </c>
      <c r="M82" s="61" t="n"/>
      <c r="O82" s="4">
        <f>-SUMIF('YBHN Blank TB'!$T:$T,'YBHN HO P&amp;L'!$A82,'YBHN Blank TB'!C:C)-SUMIF('YBHN HO TB'!$T:$T,'YBHN HO P&amp;L'!$A82,'YBHN HO TB'!C:C)</f>
        <v/>
      </c>
      <c r="P82" s="4">
        <f>-SUMIF('YBHN Blank TB'!$T:$T,'YBHN HO P&amp;L'!$A82,'YBHN Blank TB'!D:D)-SUMIF('YBHN HO TB'!$T:$T,'YBHN HO P&amp;L'!$A82,'YBHN HO TB'!D:D)</f>
        <v/>
      </c>
      <c r="Q82" s="4">
        <f>-SUMIF('YBHN Blank TB'!$T:$T,'YBHN HO P&amp;L'!$A82,'YBHN Blank TB'!E:E)-SUMIF('YBHN HO TB'!$T:$T,'YBHN HO P&amp;L'!$A82,'YBHN HO TB'!E:E)</f>
        <v/>
      </c>
      <c r="R82" s="4">
        <f>-SUMIF('YBHN Blank TB'!$T:$T,'YBHN HO P&amp;L'!$A82,'YBHN Blank TB'!F:F)-SUMIF('YBHN HO TB'!$T:$T,'YBHN HO P&amp;L'!$A82,'YBHN HO TB'!F:F)</f>
        <v/>
      </c>
      <c r="S82" s="4">
        <f>-SUMIF('YBHN Blank TB'!$T:$T,'YBHN HO P&amp;L'!$A82,'YBHN Blank TB'!G:G)-SUMIF('YBHN HO TB'!$T:$T,'YBHN HO P&amp;L'!$A82,'YBHN HO TB'!G:G)</f>
        <v/>
      </c>
      <c r="T82" s="4">
        <f>-SUMIF('YBHN Blank TB'!$T:$T,'YBHN HO P&amp;L'!$A82,'YBHN Blank TB'!H:H)-SUMIF('YBHN HO TB'!$T:$T,'YBHN HO P&amp;L'!$A82,'YBHN HO TB'!H:H)</f>
        <v/>
      </c>
      <c r="U82" s="4">
        <f>-SUMIF('YBHN Blank TB'!$T:$T,'YBHN HO P&amp;L'!$A82,'YBHN Blank TB'!I:I)-SUMIF('YBHN HO TB'!$T:$T,'YBHN HO P&amp;L'!$A82,'YBHN HO TB'!I:I)</f>
        <v/>
      </c>
      <c r="V82" s="4">
        <f>-SUMIF('YBHN Blank TB'!$T:$T,'YBHN HO P&amp;L'!$A82,'YBHN Blank TB'!J:J)-SUMIF('YBHN HO TB'!$T:$T,'YBHN HO P&amp;L'!$A82,'YBHN HO TB'!J:J)</f>
        <v/>
      </c>
      <c r="W82" s="4">
        <f>-SUMIF('YBHN Blank TB'!$T:$T,'YBHN HO P&amp;L'!$A82,'YBHN Blank TB'!K:K)-SUMIF('YBHN HO TB'!$T:$T,'YBHN HO P&amp;L'!$A82,'YBHN HO TB'!K:K)</f>
        <v/>
      </c>
      <c r="X82" s="4">
        <f>-SUMIF('YBHN Blank TB'!$T:$T,'YBHN HO P&amp;L'!$A82,'YBHN Blank TB'!L:L)-SUMIF('YBHN HO TB'!$T:$T,'YBHN HO P&amp;L'!$A82,'YBHN HO TB'!L:L)</f>
        <v/>
      </c>
      <c r="Y82" s="4">
        <f>-SUMIF('YBHN Blank TB'!$T:$T,'YBHN HO P&amp;L'!$A82,'YBHN Blank TB'!M:M)-SUMIF('YBHN HO TB'!$T:$T,'YBHN HO P&amp;L'!$A82,'YBHN HO TB'!M:M)</f>
        <v/>
      </c>
      <c r="Z82" s="4">
        <f>-SUMIF('YBHN Blank TB'!$T:$T,'YBHN HO P&amp;L'!$A82,'YBHN Blank TB'!N:N)-SUMIF('YBHN HO TB'!$T:$T,'YBHN HO P&amp;L'!$A82,'YBHN HO TB'!N:N)</f>
        <v/>
      </c>
      <c r="AA82" s="4">
        <f>SUM(O82:T82)</f>
        <v/>
      </c>
    </row>
    <row r="83">
      <c r="A83" s="4" t="inlineStr">
        <is>
          <t>In-Direct - Staff Cost</t>
        </is>
      </c>
      <c r="B83" s="4" t="n">
        <v>0</v>
      </c>
      <c r="C83" s="4" t="n">
        <v>0</v>
      </c>
      <c r="D83" s="4" t="n">
        <v>0</v>
      </c>
      <c r="E83" s="4" t="n">
        <v>0</v>
      </c>
      <c r="F83" s="4" t="n">
        <v>0</v>
      </c>
      <c r="G83" s="4" t="n">
        <v>0</v>
      </c>
      <c r="H83" s="4" t="n">
        <v>0</v>
      </c>
      <c r="I83" s="4" t="n">
        <v>0</v>
      </c>
      <c r="J83" s="4" t="n">
        <v>0</v>
      </c>
      <c r="K83" s="4" t="n">
        <v>0</v>
      </c>
      <c r="L83" s="4" t="n">
        <v>0</v>
      </c>
      <c r="O83" s="4">
        <f>-SUMIF('YBHN Blank TB'!$T:$T,'YBHN HO P&amp;L'!$A83,'YBHN Blank TB'!C:C)-SUMIF('YBHN HO TB'!$T:$T,'YBHN HO P&amp;L'!$A83,'YBHN HO TB'!C:C)</f>
        <v/>
      </c>
      <c r="P83" s="4">
        <f>-SUMIF('YBHN Blank TB'!$T:$T,'YBHN HO P&amp;L'!$A83,'YBHN Blank TB'!D:D)-SUMIF('YBHN HO TB'!$T:$T,'YBHN HO P&amp;L'!$A83,'YBHN HO TB'!D:D)</f>
        <v/>
      </c>
      <c r="Q83" s="4">
        <f>-SUMIF('YBHN Blank TB'!$T:$T,'YBHN HO P&amp;L'!$A83,'YBHN Blank TB'!E:E)-SUMIF('YBHN HO TB'!$T:$T,'YBHN HO P&amp;L'!$A83,'YBHN HO TB'!E:E)</f>
        <v/>
      </c>
      <c r="R83" s="4">
        <f>-SUMIF('YBHN Blank TB'!$T:$T,'YBHN HO P&amp;L'!$A83,'YBHN Blank TB'!F:F)-SUMIF('YBHN HO TB'!$T:$T,'YBHN HO P&amp;L'!$A83,'YBHN HO TB'!F:F)</f>
        <v/>
      </c>
      <c r="S83" s="4">
        <f>-SUMIF('YBHN Blank TB'!$T:$T,'YBHN HO P&amp;L'!$A83,'YBHN Blank TB'!G:G)-SUMIF('YBHN HO TB'!$T:$T,'YBHN HO P&amp;L'!$A83,'YBHN HO TB'!G:G)</f>
        <v/>
      </c>
      <c r="T83" s="4">
        <f>-SUMIF('YBHN Blank TB'!$T:$T,'YBHN HO P&amp;L'!$A83,'YBHN Blank TB'!H:H)-SUMIF('YBHN HO TB'!$T:$T,'YBHN HO P&amp;L'!$A83,'YBHN HO TB'!H:H)</f>
        <v/>
      </c>
      <c r="U83" s="4">
        <f>-SUMIF('YBHN Blank TB'!$T:$T,'YBHN HO P&amp;L'!$A83,'YBHN Blank TB'!I:I)-SUMIF('YBHN HO TB'!$T:$T,'YBHN HO P&amp;L'!$A83,'YBHN HO TB'!I:I)</f>
        <v/>
      </c>
      <c r="V83" s="4">
        <f>-SUMIF('YBHN Blank TB'!$T:$T,'YBHN HO P&amp;L'!$A83,'YBHN Blank TB'!J:J)-SUMIF('YBHN HO TB'!$T:$T,'YBHN HO P&amp;L'!$A83,'YBHN HO TB'!J:J)</f>
        <v/>
      </c>
      <c r="W83" s="4">
        <f>-SUMIF('YBHN Blank TB'!$T:$T,'YBHN HO P&amp;L'!$A83,'YBHN Blank TB'!K:K)-SUMIF('YBHN HO TB'!$T:$T,'YBHN HO P&amp;L'!$A83,'YBHN HO TB'!K:K)</f>
        <v/>
      </c>
      <c r="X83" s="4">
        <f>-SUMIF('YBHN Blank TB'!$T:$T,'YBHN HO P&amp;L'!$A83,'YBHN Blank TB'!L:L)-SUMIF('YBHN HO TB'!$T:$T,'YBHN HO P&amp;L'!$A83,'YBHN HO TB'!L:L)</f>
        <v/>
      </c>
      <c r="Y83" s="4">
        <f>-SUMIF('YBHN Blank TB'!$T:$T,'YBHN HO P&amp;L'!$A83,'YBHN Blank TB'!M:M)-SUMIF('YBHN HO TB'!$T:$T,'YBHN HO P&amp;L'!$A83,'YBHN HO TB'!M:M)</f>
        <v/>
      </c>
      <c r="Z83" s="4">
        <f>-SUMIF('YBHN Blank TB'!$T:$T,'YBHN HO P&amp;L'!$A83,'YBHN Blank TB'!N:N)-SUMIF('YBHN HO TB'!$T:$T,'YBHN HO P&amp;L'!$A83,'YBHN HO TB'!N:N)</f>
        <v/>
      </c>
      <c r="AA83" s="4">
        <f>SUM(O83:T83)</f>
        <v/>
      </c>
    </row>
    <row r="84">
      <c r="A84" s="4" t="inlineStr">
        <is>
          <t>In-Direct - Overheads</t>
        </is>
      </c>
      <c r="B84" s="4" t="n">
        <v>-1857.92</v>
      </c>
      <c r="C84" s="4" t="n">
        <v>-518.1600000000001</v>
      </c>
      <c r="D84" s="4" t="n">
        <v>-280.04</v>
      </c>
      <c r="E84" s="4" t="n">
        <v>-1634.41</v>
      </c>
      <c r="F84" s="4" t="n">
        <v>-231.41</v>
      </c>
      <c r="G84" s="4" t="n">
        <v>-132.93</v>
      </c>
      <c r="H84" s="4" t="n">
        <v>-345.11</v>
      </c>
      <c r="I84" s="4" t="n">
        <v>-275.05</v>
      </c>
      <c r="J84" s="4" t="n">
        <v>-1025.61</v>
      </c>
      <c r="K84" s="4" t="n">
        <v>-391.14</v>
      </c>
      <c r="L84" s="4" t="n">
        <v>-320.99</v>
      </c>
      <c r="O84" s="4">
        <f>-SUMIF('YBHN Blank TB'!$T:$T,'YBHN HO P&amp;L'!$A84,'YBHN Blank TB'!C:C)-SUMIF('YBHN HO TB'!$T:$T,'YBHN HO P&amp;L'!$A84,'YBHN HO TB'!C:C)</f>
        <v/>
      </c>
      <c r="P84" s="4">
        <f>-SUMIF('YBHN Blank TB'!$T:$T,'YBHN HO P&amp;L'!$A84,'YBHN Blank TB'!D:D)-SUMIF('YBHN HO TB'!$T:$T,'YBHN HO P&amp;L'!$A84,'YBHN HO TB'!D:D)</f>
        <v/>
      </c>
      <c r="Q84" s="4">
        <f>-SUMIF('YBHN Blank TB'!$T:$T,'YBHN HO P&amp;L'!$A84,'YBHN Blank TB'!E:E)-SUMIF('YBHN HO TB'!$T:$T,'YBHN HO P&amp;L'!$A84,'YBHN HO TB'!E:E)</f>
        <v/>
      </c>
      <c r="R84" s="4">
        <f>-SUMIF('YBHN Blank TB'!$T:$T,'YBHN HO P&amp;L'!$A84,'YBHN Blank TB'!F:F)-SUMIF('YBHN HO TB'!$T:$T,'YBHN HO P&amp;L'!$A84,'YBHN HO TB'!F:F)</f>
        <v/>
      </c>
      <c r="S84" s="4">
        <f>-SUMIF('YBHN Blank TB'!$T:$T,'YBHN HO P&amp;L'!$A84,'YBHN Blank TB'!G:G)-SUMIF('YBHN HO TB'!$T:$T,'YBHN HO P&amp;L'!$A84,'YBHN HO TB'!G:G)</f>
        <v/>
      </c>
      <c r="T84" s="4">
        <f>-SUMIF('YBHN Blank TB'!$T:$T,'YBHN HO P&amp;L'!$A84,'YBHN Blank TB'!H:H)-SUMIF('YBHN HO TB'!$T:$T,'YBHN HO P&amp;L'!$A84,'YBHN HO TB'!H:H)</f>
        <v/>
      </c>
      <c r="U84" s="4">
        <f>-SUMIF('YBHN Blank TB'!$T:$T,'YBHN HO P&amp;L'!$A84,'YBHN Blank TB'!I:I)-SUMIF('YBHN HO TB'!$T:$T,'YBHN HO P&amp;L'!$A84,'YBHN HO TB'!I:I)</f>
        <v/>
      </c>
      <c r="V84" s="4">
        <f>-SUMIF('YBHN Blank TB'!$T:$T,'YBHN HO P&amp;L'!$A84,'YBHN Blank TB'!J:J)-SUMIF('YBHN HO TB'!$T:$T,'YBHN HO P&amp;L'!$A84,'YBHN HO TB'!J:J)</f>
        <v/>
      </c>
      <c r="W84" s="4">
        <f>-SUMIF('YBHN Blank TB'!$T:$T,'YBHN HO P&amp;L'!$A84,'YBHN Blank TB'!K:K)-SUMIF('YBHN HO TB'!$T:$T,'YBHN HO P&amp;L'!$A84,'YBHN HO TB'!K:K)</f>
        <v/>
      </c>
      <c r="X84" s="4">
        <f>-SUMIF('YBHN Blank TB'!$T:$T,'YBHN HO P&amp;L'!$A84,'YBHN Blank TB'!L:L)-SUMIF('YBHN HO TB'!$T:$T,'YBHN HO P&amp;L'!$A84,'YBHN HO TB'!L:L)</f>
        <v/>
      </c>
      <c r="Y84" s="4">
        <f>-SUMIF('YBHN Blank TB'!$T:$T,'YBHN HO P&amp;L'!$A84,'YBHN Blank TB'!M:M)-SUMIF('YBHN HO TB'!$T:$T,'YBHN HO P&amp;L'!$A84,'YBHN HO TB'!M:M)</f>
        <v/>
      </c>
      <c r="Z84" s="4">
        <f>-SUMIF('YBHN Blank TB'!$T:$T,'YBHN HO P&amp;L'!$A84,'YBHN Blank TB'!N:N)-SUMIF('YBHN HO TB'!$T:$T,'YBHN HO P&amp;L'!$A84,'YBHN HO TB'!N:N)</f>
        <v/>
      </c>
      <c r="AA84" s="4">
        <f>SUM(O84:T84)</f>
        <v/>
      </c>
    </row>
    <row r="85" ht="15.75" customHeight="1" s="393" thickBot="1">
      <c r="B85" s="67" t="n">
        <v>-11499.45</v>
      </c>
      <c r="C85" s="67" t="n">
        <v>-5189.969999999999</v>
      </c>
      <c r="D85" s="67" t="n">
        <v>-4521.490000000001</v>
      </c>
      <c r="E85" s="67" t="n">
        <v>-5091.85</v>
      </c>
      <c r="F85" s="67" t="n">
        <v>-4912.95</v>
      </c>
      <c r="G85" s="67" t="n">
        <v>-6766.93</v>
      </c>
      <c r="H85" s="67" t="n">
        <v>-10152.1</v>
      </c>
      <c r="I85" s="67" t="n">
        <v>-6258.990000000001</v>
      </c>
      <c r="J85" s="67" t="n">
        <v>-6476.59</v>
      </c>
      <c r="K85" s="67" t="n">
        <v>-5062.780000000001</v>
      </c>
      <c r="L85" s="67" t="n">
        <v>-4167.65</v>
      </c>
      <c r="M85" s="61" t="n"/>
      <c r="O85" s="10">
        <f>SUM(O79:O84)</f>
        <v/>
      </c>
      <c r="P85" s="10">
        <f>SUM(P79:P84)</f>
        <v/>
      </c>
      <c r="Q85" s="10">
        <f>SUM(Q79:Q84)</f>
        <v/>
      </c>
      <c r="R85" s="10">
        <f>SUM(R79:R84)</f>
        <v/>
      </c>
      <c r="S85" s="10">
        <f>SUM(S79:S84)</f>
        <v/>
      </c>
      <c r="T85" s="10">
        <f>SUM(T79:T84)</f>
        <v/>
      </c>
      <c r="U85" s="10">
        <f>SUM(U79:U84)</f>
        <v/>
      </c>
      <c r="V85" s="10">
        <f>SUM(V79:V84)</f>
        <v/>
      </c>
      <c r="W85" s="10">
        <f>SUM(W79:W84)</f>
        <v/>
      </c>
      <c r="X85" s="10">
        <f>SUM(X79:X84)</f>
        <v/>
      </c>
      <c r="Y85" s="10">
        <f>SUM(Y79:Y84)</f>
        <v/>
      </c>
      <c r="Z85" s="10">
        <f>SUM(Z79:Z84)</f>
        <v/>
      </c>
      <c r="AA85" s="4">
        <f>SUM(O85:T85)</f>
        <v/>
      </c>
      <c r="AC85" s="10" t="n"/>
      <c r="AD85" s="10" t="n"/>
      <c r="AE85" s="10" t="n"/>
      <c r="AF85" s="10" t="n"/>
      <c r="AG85" s="10" t="n"/>
      <c r="AH85" s="10" t="n"/>
    </row>
    <row r="86" ht="15.75" customHeight="1" s="393" thickTop="1">
      <c r="B86" s="61" t="n">
        <v>0</v>
      </c>
      <c r="C86" s="61" t="n">
        <v>0</v>
      </c>
      <c r="D86" s="61" t="n">
        <v>0</v>
      </c>
      <c r="E86" s="61" t="n">
        <v>0</v>
      </c>
      <c r="F86" s="61" t="n">
        <v>0</v>
      </c>
      <c r="G86" s="61" t="n">
        <v>0</v>
      </c>
      <c r="H86" s="61" t="n">
        <v>0</v>
      </c>
      <c r="I86" s="61" t="n">
        <v>0</v>
      </c>
      <c r="J86" s="61" t="n">
        <v>0</v>
      </c>
      <c r="K86" s="61" t="n">
        <v>0</v>
      </c>
      <c r="L86" s="61" t="n">
        <v>0</v>
      </c>
      <c r="M86" s="61" t="n">
        <v>-4178.22</v>
      </c>
      <c r="O86" s="4">
        <f>+O70-O85</f>
        <v/>
      </c>
      <c r="P86" s="4">
        <f>+P70-P85</f>
        <v/>
      </c>
      <c r="Q86" s="4">
        <f>+Q70-Q85</f>
        <v/>
      </c>
      <c r="R86" s="4">
        <f>+R70-R85</f>
        <v/>
      </c>
      <c r="S86" s="4">
        <f>+S70-S85</f>
        <v/>
      </c>
      <c r="T86" s="4">
        <f>+T70-T85</f>
        <v/>
      </c>
      <c r="U86" s="4">
        <f>+U70-U85</f>
        <v/>
      </c>
      <c r="V86" s="4">
        <f>+V70-V85</f>
        <v/>
      </c>
      <c r="W86" s="4">
        <f>+W70-W85</f>
        <v/>
      </c>
      <c r="X86" s="4">
        <f>+X70-X85</f>
        <v/>
      </c>
      <c r="Y86" s="4">
        <f>+Y70-Y85</f>
        <v/>
      </c>
      <c r="Z86" s="4">
        <f>+Z70-Z85</f>
        <v/>
      </c>
      <c r="AA86" s="4">
        <f>SUM(O86:T86)</f>
        <v/>
      </c>
    </row>
    <row r="87">
      <c r="B87" s="61" t="n"/>
      <c r="C87" s="61" t="n"/>
      <c r="D87" s="61" t="n"/>
      <c r="E87" s="61" t="n"/>
      <c r="F87" s="61" t="n"/>
      <c r="G87" s="61" t="n"/>
      <c r="H87" s="61" t="n"/>
      <c r="I87" s="61" t="n"/>
      <c r="J87" s="61" t="n"/>
      <c r="K87" s="61" t="n"/>
      <c r="L87" s="61" t="n"/>
      <c r="M87" s="61" t="n"/>
      <c r="AA87" s="4">
        <f>SUM(O87:T87)</f>
        <v/>
      </c>
    </row>
    <row r="88">
      <c r="B88" s="61" t="n">
        <v>-26.95000000000073</v>
      </c>
      <c r="C88" s="61" t="n">
        <v>-29.75</v>
      </c>
      <c r="D88" s="61" t="n">
        <v>-23.44999999999982</v>
      </c>
      <c r="E88" s="61" t="n">
        <v>-28.70000000000073</v>
      </c>
      <c r="F88" s="61" t="n">
        <v>-25.19999999999982</v>
      </c>
      <c r="G88" s="61" t="n">
        <v>-24.15000000000146</v>
      </c>
      <c r="H88" s="61" t="n">
        <v>-24.85000000000036</v>
      </c>
      <c r="I88" s="61" t="n">
        <v>-23.80000000000018</v>
      </c>
      <c r="J88" s="61" t="n">
        <v>-17.85000000000036</v>
      </c>
      <c r="K88" s="61" t="n">
        <v>-20.30000000000109</v>
      </c>
      <c r="L88" s="61" t="n">
        <v>-20.99999999999909</v>
      </c>
      <c r="M88" s="61" t="n">
        <v>4158.27</v>
      </c>
      <c r="O88" s="4">
        <f>O85+O89</f>
        <v/>
      </c>
      <c r="P88" s="4">
        <f>P85+P89</f>
        <v/>
      </c>
      <c r="Q88" s="4">
        <f>Q85+Q89</f>
        <v/>
      </c>
      <c r="R88" s="4">
        <f>R85+R89</f>
        <v/>
      </c>
      <c r="S88" s="4">
        <f>S85+S89</f>
        <v/>
      </c>
      <c r="T88" s="4">
        <f>T85+T89</f>
        <v/>
      </c>
      <c r="U88" s="4">
        <f>U85+U89</f>
        <v/>
      </c>
      <c r="V88" s="4">
        <f>V85+V89</f>
        <v/>
      </c>
      <c r="W88" s="4">
        <f>W85+W89</f>
        <v/>
      </c>
      <c r="X88" s="4">
        <f>X85+X89</f>
        <v/>
      </c>
      <c r="Y88" s="4">
        <f>Y85+Y89</f>
        <v/>
      </c>
      <c r="Z88" s="4">
        <f>Z85+Z89</f>
        <v/>
      </c>
    </row>
    <row r="89">
      <c r="B89" s="61" t="n">
        <v>11472.5</v>
      </c>
      <c r="C89" s="61" t="n">
        <v>5160.219999999999</v>
      </c>
      <c r="D89" s="61" t="n">
        <v>4498.040000000001</v>
      </c>
      <c r="E89" s="61" t="n">
        <v>5063.15</v>
      </c>
      <c r="F89" s="61" t="n">
        <v>4887.75</v>
      </c>
      <c r="G89" s="61" t="n">
        <v>6742.779999999999</v>
      </c>
      <c r="H89" s="61" t="n">
        <v>10127.25</v>
      </c>
      <c r="I89" s="61" t="n">
        <v>6235.190000000001</v>
      </c>
      <c r="J89" s="61" t="n">
        <v>6458.74</v>
      </c>
      <c r="K89" s="61" t="n">
        <v>5042.48</v>
      </c>
      <c r="L89" s="61" t="n">
        <v>4146.650000000001</v>
      </c>
      <c r="M89" s="61" t="n">
        <v>4158.27</v>
      </c>
      <c r="O89" s="4">
        <f>SUM('YBHN Blank TB'!C2:C36)+SUM('YBHN HO TB'!C2:C43)</f>
        <v/>
      </c>
      <c r="P89" s="4">
        <f>SUM('YBHN Blank TB'!D2:D36)+SUM('YBHN HO TB'!D2:D43)</f>
        <v/>
      </c>
      <c r="Q89" s="4">
        <f>SUM('YBHN Blank TB'!E2:E36)+SUM('YBHN HO TB'!E2:E43)</f>
        <v/>
      </c>
      <c r="R89" s="4">
        <f>SUM('YBHN Blank TB'!F2:F36)+SUM('YBHN HO TB'!F2:F43)</f>
        <v/>
      </c>
      <c r="S89" s="4">
        <f>SUM('YBHN Blank TB'!G2:G36)+SUM('YBHN HO TB'!G2:G43)</f>
        <v/>
      </c>
      <c r="T89" s="4">
        <f>SUM('YBHN Blank TB'!H2:H36)+SUM('YBHN HO TB'!H2:H43)</f>
        <v/>
      </c>
      <c r="U89" s="4">
        <f>SUM('YBHN Blank TB'!I2:I36)+SUM('YBHN HO TB'!I2:I43)</f>
        <v/>
      </c>
      <c r="V89" s="4">
        <f>SUM('YBHN Blank TB'!J2:J36)+SUM('YBHN HO TB'!J2:J43)</f>
        <v/>
      </c>
      <c r="W89" s="4">
        <f>SUM('YBHN Blank TB'!K2:K36)+SUM('YBHN HO TB'!K2:K43)</f>
        <v/>
      </c>
      <c r="X89" s="4">
        <f>SUM('YBHN Blank TB'!L2:L36)+SUM('YBHN HO TB'!L2:L43)</f>
        <v/>
      </c>
      <c r="Y89" s="4">
        <f>SUM('YBHN Blank TB'!M2:M36)+SUM('YBHN HO TB'!M2:M43)</f>
        <v/>
      </c>
      <c r="Z89" s="4">
        <f>SUM('YBHN Blank TB'!N2:N36)+SUM('YBHN HO TB'!N2:N43)</f>
        <v/>
      </c>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7.xml><?xml version="1.0" encoding="utf-8"?>
<worksheet xmlns="http://schemas.openxmlformats.org/spreadsheetml/2006/main">
  <sheetPr>
    <tabColor rgb="FFFFFF99"/>
    <outlinePr summaryBelow="1" summaryRight="1"/>
    <pageSetUpPr/>
  </sheetPr>
  <dimension ref="A1:AP99"/>
  <sheetViews>
    <sheetView topLeftCell="R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Lower Earley</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30963.16</v>
      </c>
      <c r="C8" s="64" t="n">
        <v>27021.59</v>
      </c>
      <c r="D8" s="64" t="n">
        <v>29812.55</v>
      </c>
      <c r="E8" s="64" t="n">
        <v>31949.87</v>
      </c>
      <c r="F8" s="64" t="n">
        <v>31063.91</v>
      </c>
      <c r="G8" s="64" t="n">
        <v>30350.6</v>
      </c>
      <c r="H8" s="64" t="n">
        <v>34021.42999999999</v>
      </c>
      <c r="I8" s="64" t="n">
        <v>29196.77</v>
      </c>
      <c r="J8" s="64" t="n">
        <v>21455.14</v>
      </c>
      <c r="K8" s="64" t="n">
        <v>24315.15</v>
      </c>
      <c r="L8" s="64" t="n">
        <v>18923.36</v>
      </c>
      <c r="M8" s="64" t="n">
        <v>19499.29</v>
      </c>
      <c r="N8" s="22">
        <f>SUM(B8:M8)</f>
        <v/>
      </c>
      <c r="O8" s="11">
        <f>-SUMIF('YBHN LE TB'!$R:$R,'LE P&amp;L'!$A8,'YBHN LE TB'!C:C)</f>
        <v/>
      </c>
      <c r="P8" s="11">
        <f>-SUMIF('YBHN LE TB'!$R:$R,'LE P&amp;L'!$A8,'YBHN LE TB'!D:D)</f>
        <v/>
      </c>
      <c r="Q8" s="11">
        <f>-SUMIF('YBHN LE TB'!$R:$R,'LE P&amp;L'!$A8,'YBHN LE TB'!E:E)</f>
        <v/>
      </c>
      <c r="R8" s="11">
        <f>-SUMIF('YBHN LE TB'!$R:$R,'LE P&amp;L'!$A8,'YBHN LE TB'!F:F)</f>
        <v/>
      </c>
      <c r="S8" s="11">
        <f>-SUMIF('YBHN LE TB'!$R:$R,'LE P&amp;L'!$A8,'YBHN LE TB'!G:G)</f>
        <v/>
      </c>
      <c r="T8" s="11">
        <f>-SUMIF('YBHN LE TB'!$R:$R,'LE P&amp;L'!$A8,'YBHN LE TB'!H:H)</f>
        <v/>
      </c>
      <c r="U8" s="11">
        <f>-SUMIF('YBHN LE TB'!$R:$R,'LE P&amp;L'!$A8,'YBHN LE TB'!I:I)</f>
        <v/>
      </c>
      <c r="V8" s="51" t="n">
        <v>22379</v>
      </c>
      <c r="W8" s="51" t="n">
        <v>11682</v>
      </c>
      <c r="X8" s="51" t="n">
        <v>15125</v>
      </c>
      <c r="Y8" s="51" t="n">
        <v>13992</v>
      </c>
      <c r="Z8" s="51" t="n">
        <v>17567</v>
      </c>
      <c r="AA8" s="22">
        <f>SUM(O8:U8)</f>
        <v/>
      </c>
      <c r="AB8" s="22">
        <f>SUM(O8:Z8)</f>
        <v/>
      </c>
      <c r="AC8" s="51" t="n">
        <v>27908.68</v>
      </c>
      <c r="AD8" s="51" t="n">
        <v>30111.53</v>
      </c>
      <c r="AE8" s="51" t="n">
        <v>36903.62</v>
      </c>
      <c r="AF8" s="51" t="n">
        <v>34701.33</v>
      </c>
      <c r="AG8" s="51" t="n">
        <v>32867.54</v>
      </c>
      <c r="AH8" s="51" t="n">
        <v>36606.08</v>
      </c>
      <c r="AJ8" s="22">
        <f>SUM(E8:Q8)-$N8</f>
        <v/>
      </c>
      <c r="AK8" s="22">
        <f>SUM(H8:T8)-$N8</f>
        <v/>
      </c>
      <c r="AL8" s="22">
        <f>SUM(K8:W8)-$N8</f>
        <v/>
      </c>
      <c r="AM8" s="53">
        <f>SUM(N8:Z8)-$N8</f>
        <v/>
      </c>
      <c r="AN8" s="56" t="n"/>
      <c r="AO8" s="22">
        <f>SUM(AC8:AE8)+SUM(R8:Z8)</f>
        <v/>
      </c>
      <c r="AP8" s="22">
        <f>SUM(AC8:AH8)+SUM(U8:Z8)</f>
        <v/>
      </c>
    </row>
    <row r="9">
      <c r="A9" s="14" t="inlineStr">
        <is>
          <t>EEEF Embeded</t>
        </is>
      </c>
      <c r="B9" s="64" t="n">
        <v>11065.6</v>
      </c>
      <c r="C9" s="64" t="n">
        <v>11065.6</v>
      </c>
      <c r="D9" s="64" t="n">
        <v>14478.45</v>
      </c>
      <c r="E9" s="64" t="n">
        <v>8307.689999999999</v>
      </c>
      <c r="F9" s="64" t="n">
        <v>8307.689999999999</v>
      </c>
      <c r="G9" s="64" t="n">
        <v>8307.690000000001</v>
      </c>
      <c r="H9" s="64" t="n">
        <v>22440.35</v>
      </c>
      <c r="I9" s="64" t="n">
        <v>0</v>
      </c>
      <c r="J9" s="64" t="n">
        <v>7068.51</v>
      </c>
      <c r="K9" s="64" t="n">
        <v>7068.51</v>
      </c>
      <c r="L9" s="64" t="n">
        <v>17784.49</v>
      </c>
      <c r="M9" s="64" t="n">
        <v>17975.48</v>
      </c>
      <c r="N9" s="22">
        <f>SUM(B9:M9)</f>
        <v/>
      </c>
      <c r="O9" s="11">
        <f>-SUMIF('YBHN LE TB'!$R:$R,'LE P&amp;L'!$A9,'YBHN LE TB'!C:C)</f>
        <v/>
      </c>
      <c r="P9" s="11">
        <f>-SUMIF('YBHN LE TB'!$R:$R,'LE P&amp;L'!$A9,'YBHN LE TB'!D:D)</f>
        <v/>
      </c>
      <c r="Q9" s="11">
        <f>-SUMIF('YBHN LE TB'!$R:$R,'LE P&amp;L'!$A9,'YBHN LE TB'!E:E)</f>
        <v/>
      </c>
      <c r="R9" s="11">
        <f>-SUMIF('YBHN LE TB'!$R:$R,'LE P&amp;L'!$A9,'YBHN LE TB'!F:F)</f>
        <v/>
      </c>
      <c r="S9" s="11">
        <f>-SUMIF('YBHN LE TB'!$R:$R,'LE P&amp;L'!$A9,'YBHN LE TB'!G:G)</f>
        <v/>
      </c>
      <c r="T9" s="11">
        <f>-SUMIF('YBHN LE TB'!$R:$R,'LE P&amp;L'!$A9,'YBHN LE TB'!H:H)</f>
        <v/>
      </c>
      <c r="U9" s="11">
        <f>-SUMIF('YBHN LE TB'!$R:$R,'LE P&amp;L'!$A9,'YBHN LE TB'!I:I)</f>
        <v/>
      </c>
      <c r="V9" s="51" t="n"/>
      <c r="W9" s="51" t="n">
        <v>11266</v>
      </c>
      <c r="X9" s="51" t="n">
        <v>11310</v>
      </c>
      <c r="Y9" s="51" t="n">
        <v>13077</v>
      </c>
      <c r="Z9" s="51" t="n">
        <v>9495</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2075.37</v>
      </c>
      <c r="J10" s="64" t="n">
        <v>0</v>
      </c>
      <c r="K10" s="64" t="n">
        <v>0</v>
      </c>
      <c r="L10" s="64" t="n">
        <v>0</v>
      </c>
      <c r="M10" s="64" t="n">
        <v>0</v>
      </c>
      <c r="N10" s="22">
        <f>SUM(B10:M10)</f>
        <v/>
      </c>
      <c r="O10" s="11">
        <f>-SUMIF('YBHN LE TB'!$R:$R,'LE P&amp;L'!$A10,'YBHN LE TB'!C:C)</f>
        <v/>
      </c>
      <c r="P10" s="11">
        <f>-SUMIF('YBHN LE TB'!$R:$R,'LE P&amp;L'!$A10,'YBHN LE TB'!D:D)</f>
        <v/>
      </c>
      <c r="Q10" s="11">
        <f>-SUMIF('YBHN LE TB'!$R:$R,'LE P&amp;L'!$A10,'YBHN LE TB'!E:E)</f>
        <v/>
      </c>
      <c r="R10" s="11">
        <f>-SUMIF('YBHN LE TB'!$R:$R,'LE P&amp;L'!$A10,'YBHN LE TB'!F:F)</f>
        <v/>
      </c>
      <c r="S10" s="11">
        <f>-SUMIF('YBHN LE TB'!$R:$R,'LE P&amp;L'!$A10,'YBHN LE TB'!G:G)</f>
        <v/>
      </c>
      <c r="T10" s="11">
        <f>-SUMIF('YBHN LE TB'!$R:$R,'LE P&amp;L'!$A10,'YBHN LE TB'!H:H)</f>
        <v/>
      </c>
      <c r="U10" s="11">
        <f>-SUMIF('YBHN LE TB'!$R:$R,'LE P&amp;L'!$A10,'YBHN LE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42028.76</v>
      </c>
      <c r="C11" s="65" t="n">
        <v>38087.19</v>
      </c>
      <c r="D11" s="65" t="n">
        <v>44291</v>
      </c>
      <c r="E11" s="65" t="n">
        <v>40257.56</v>
      </c>
      <c r="F11" s="65" t="n">
        <v>39371.6</v>
      </c>
      <c r="G11" s="65" t="n">
        <v>38658.29</v>
      </c>
      <c r="H11" s="65" t="n">
        <v>56461.77999999999</v>
      </c>
      <c r="I11" s="65" t="n">
        <v>31272.14</v>
      </c>
      <c r="J11" s="65" t="n">
        <v>28523.65</v>
      </c>
      <c r="K11" s="65" t="n">
        <v>31383.66</v>
      </c>
      <c r="L11" s="65" t="n">
        <v>36707.85000000001</v>
      </c>
      <c r="M11" s="65" t="n">
        <v>37474.77</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20563.42</v>
      </c>
      <c r="C16" s="64" t="n">
        <v>20213.37</v>
      </c>
      <c r="D16" s="64" t="n">
        <v>21470.65</v>
      </c>
      <c r="E16" s="64" t="n">
        <v>24892.98</v>
      </c>
      <c r="F16" s="64" t="n">
        <v>23314.35</v>
      </c>
      <c r="G16" s="64" t="n">
        <v>22997.77</v>
      </c>
      <c r="H16" s="64" t="n">
        <v>23503.46</v>
      </c>
      <c r="I16" s="64" t="n">
        <v>18431.22</v>
      </c>
      <c r="J16" s="64" t="n">
        <v>18936.09</v>
      </c>
      <c r="K16" s="64" t="n">
        <v>19115.71</v>
      </c>
      <c r="L16" s="64" t="n">
        <v>19409.15</v>
      </c>
      <c r="M16" s="64" t="n">
        <v>19644.59</v>
      </c>
      <c r="N16" s="22">
        <f>SUM(B16:M16)</f>
        <v/>
      </c>
      <c r="O16" s="11">
        <f>SUMIF('YBHN LE TB'!$R:$R,'LE P&amp;L'!$A16,'YBHN LE TB'!C:C)</f>
        <v/>
      </c>
      <c r="P16" s="11">
        <f>SUMIF('YBHN LE TB'!$R:$R,'LE P&amp;L'!$A16,'YBHN LE TB'!D:D)</f>
        <v/>
      </c>
      <c r="Q16" s="11">
        <f>SUMIF('YBHN LE TB'!$R:$R,'LE P&amp;L'!$A16,'YBHN LE TB'!E:E)</f>
        <v/>
      </c>
      <c r="R16" s="11">
        <f>SUMIF('YBHN LE TB'!$R:$R,'LE P&amp;L'!$A16,'YBHN LE TB'!F:F)</f>
        <v/>
      </c>
      <c r="S16" s="11">
        <f>SUMIF('YBHN LE TB'!$R:$R,'LE P&amp;L'!$A16,'YBHN LE TB'!G:G)</f>
        <v/>
      </c>
      <c r="T16" s="11">
        <f>SUMIF('YBHN LE TB'!$R:$R,'LE P&amp;L'!$A16,'YBHN LE TB'!H:H)</f>
        <v/>
      </c>
      <c r="U16" s="11">
        <f>SUMIF('YBHN LE TB'!$R:$R,'LE P&amp;L'!$A16,'YBHN LE TB'!I:I)</f>
        <v/>
      </c>
      <c r="V16" s="51" t="n">
        <v>24326</v>
      </c>
      <c r="W16" s="51" t="n">
        <v>24326</v>
      </c>
      <c r="X16" s="51" t="n">
        <v>24326</v>
      </c>
      <c r="Y16" s="51" t="n">
        <v>24326</v>
      </c>
      <c r="Z16" s="51" t="n">
        <v>24326</v>
      </c>
      <c r="AA16" s="22">
        <f>SUM(O16:U16)</f>
        <v/>
      </c>
      <c r="AB16" s="22">
        <f>SUM(O16:Z16)</f>
        <v/>
      </c>
      <c r="AC16" s="51" t="n">
        <v>24326</v>
      </c>
      <c r="AD16" s="51" t="n">
        <v>24326</v>
      </c>
      <c r="AE16" s="51" t="n">
        <v>24326</v>
      </c>
      <c r="AF16" s="51" t="n">
        <v>24326</v>
      </c>
      <c r="AG16" s="51" t="n">
        <v>24326</v>
      </c>
      <c r="AH16" s="51" t="n">
        <v>24326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1779.03</v>
      </c>
      <c r="C17" s="64" t="n">
        <v>1715.81</v>
      </c>
      <c r="D17" s="64" t="n">
        <v>1827.23</v>
      </c>
      <c r="E17" s="64" t="n">
        <v>2853.52</v>
      </c>
      <c r="F17" s="64" t="n">
        <v>2716.71</v>
      </c>
      <c r="G17" s="64" t="n">
        <v>2671.16</v>
      </c>
      <c r="H17" s="64" t="n">
        <v>2750.72</v>
      </c>
      <c r="I17" s="64" t="n">
        <v>2020.55</v>
      </c>
      <c r="J17" s="64" t="n">
        <v>2022.69</v>
      </c>
      <c r="K17" s="64" t="n">
        <v>2177.05</v>
      </c>
      <c r="L17" s="64" t="n">
        <v>2121.95</v>
      </c>
      <c r="M17" s="64" t="n">
        <v>2160.08</v>
      </c>
      <c r="N17" s="22">
        <f>SUM(B17:M17)</f>
        <v/>
      </c>
      <c r="O17" s="11">
        <f>SUMIF('YBHN LE TB'!$R:$R,'LE P&amp;L'!$A17,'YBHN LE TB'!C:C)</f>
        <v/>
      </c>
      <c r="P17" s="11">
        <f>SUMIF('YBHN LE TB'!$R:$R,'LE P&amp;L'!$A17,'YBHN LE TB'!D:D)</f>
        <v/>
      </c>
      <c r="Q17" s="11">
        <f>SUMIF('YBHN LE TB'!$R:$R,'LE P&amp;L'!$A17,'YBHN LE TB'!E:E)</f>
        <v/>
      </c>
      <c r="R17" s="11">
        <f>SUMIF('YBHN LE TB'!$R:$R,'LE P&amp;L'!$A17,'YBHN LE TB'!F:F)</f>
        <v/>
      </c>
      <c r="S17" s="11">
        <f>SUMIF('YBHN LE TB'!$R:$R,'LE P&amp;L'!$A17,'YBHN LE TB'!G:G)</f>
        <v/>
      </c>
      <c r="T17" s="11">
        <f>SUMIF('YBHN LE TB'!$R:$R,'LE P&amp;L'!$A17,'YBHN LE TB'!H:H)</f>
        <v/>
      </c>
      <c r="U17" s="11">
        <f>SUMIF('YBHN LE TB'!$R:$R,'LE P&amp;L'!$A17,'YBHN LE TB'!I:I)</f>
        <v/>
      </c>
      <c r="V17" s="51" t="n">
        <v>2730</v>
      </c>
      <c r="W17" s="51" t="n">
        <v>2730</v>
      </c>
      <c r="X17" s="51" t="n">
        <v>2730</v>
      </c>
      <c r="Y17" s="51" t="n">
        <v>2730</v>
      </c>
      <c r="Z17" s="51" t="n">
        <v>2730</v>
      </c>
      <c r="AA17" s="22">
        <f>SUM(O17:U17)</f>
        <v/>
      </c>
      <c r="AB17" s="22">
        <f>SUM(O17:Z17)</f>
        <v/>
      </c>
      <c r="AC17" s="51" t="n">
        <v>2730</v>
      </c>
      <c r="AD17" s="51" t="n">
        <v>2730</v>
      </c>
      <c r="AE17" s="51" t="n">
        <v>2730</v>
      </c>
      <c r="AF17" s="51" t="n">
        <v>2730</v>
      </c>
      <c r="AG17" s="51" t="n">
        <v>2730</v>
      </c>
      <c r="AH17" s="51" t="n">
        <v>2730</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442.12</v>
      </c>
      <c r="C18" s="64" t="n">
        <v>430.09</v>
      </c>
      <c r="D18" s="64" t="n">
        <v>405.36</v>
      </c>
      <c r="E18" s="64" t="n">
        <v>485.36</v>
      </c>
      <c r="F18" s="64" t="n">
        <v>515.48</v>
      </c>
      <c r="G18" s="64" t="n">
        <v>506.37</v>
      </c>
      <c r="H18" s="64" t="n">
        <v>516.35</v>
      </c>
      <c r="I18" s="64" t="n">
        <v>385.54</v>
      </c>
      <c r="J18" s="64" t="n">
        <v>331.38</v>
      </c>
      <c r="K18" s="64" t="n">
        <v>338.82</v>
      </c>
      <c r="L18" s="64" t="n">
        <v>396.08</v>
      </c>
      <c r="M18" s="64" t="n">
        <v>395.76</v>
      </c>
      <c r="N18" s="22">
        <f>SUM(B18:M18)</f>
        <v/>
      </c>
      <c r="O18" s="11">
        <f>SUMIF('YBHN LE TB'!$R:$R,'LE P&amp;L'!$A18,'YBHN LE TB'!C:C)</f>
        <v/>
      </c>
      <c r="P18" s="11">
        <f>SUMIF('YBHN LE TB'!$R:$R,'LE P&amp;L'!$A18,'YBHN LE TB'!D:D)</f>
        <v/>
      </c>
      <c r="Q18" s="11">
        <f>SUMIF('YBHN LE TB'!$R:$R,'LE P&amp;L'!$A18,'YBHN LE TB'!E:E)</f>
        <v/>
      </c>
      <c r="R18" s="11">
        <f>SUMIF('YBHN LE TB'!$R:$R,'LE P&amp;L'!$A18,'YBHN LE TB'!F:F)</f>
        <v/>
      </c>
      <c r="S18" s="11">
        <f>SUMIF('YBHN LE TB'!$R:$R,'LE P&amp;L'!$A18,'YBHN LE TB'!G:G)</f>
        <v/>
      </c>
      <c r="T18" s="11">
        <f>SUMIF('YBHN LE TB'!$R:$R,'LE P&amp;L'!$A18,'YBHN LE TB'!H:H)</f>
        <v/>
      </c>
      <c r="U18" s="11">
        <f>SUMIF('YBHN LE TB'!$R:$R,'LE P&amp;L'!$A18,'YBHN LE TB'!I:I)</f>
        <v/>
      </c>
      <c r="V18" s="51" t="n">
        <v>478.5</v>
      </c>
      <c r="W18" s="51" t="n">
        <v>478.5</v>
      </c>
      <c r="X18" s="51" t="n">
        <v>478.5</v>
      </c>
      <c r="Y18" s="51" t="n">
        <v>478.5</v>
      </c>
      <c r="Z18" s="51" t="n">
        <v>478.5</v>
      </c>
      <c r="AA18" s="22">
        <f>SUM(O18:U18)</f>
        <v/>
      </c>
      <c r="AB18" s="22">
        <f>SUM(O18:Z18)</f>
        <v/>
      </c>
      <c r="AC18" s="51" t="n">
        <v>478.5</v>
      </c>
      <c r="AD18" s="51" t="n">
        <v>478.5</v>
      </c>
      <c r="AE18" s="51" t="n">
        <v>478.5</v>
      </c>
      <c r="AF18" s="51" t="n">
        <v>478.5</v>
      </c>
      <c r="AG18" s="51" t="n">
        <v>478.5</v>
      </c>
      <c r="AH18" s="51" t="n">
        <v>478.5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219.84</v>
      </c>
      <c r="D19" s="64" t="n">
        <v>166.92</v>
      </c>
      <c r="E19" s="64" t="n">
        <v>106.38</v>
      </c>
      <c r="F19" s="64" t="n">
        <v>92.34</v>
      </c>
      <c r="G19" s="64" t="n">
        <v>0</v>
      </c>
      <c r="H19" s="64" t="n">
        <v>0</v>
      </c>
      <c r="I19" s="64" t="n">
        <v>91.14</v>
      </c>
      <c r="J19" s="64" t="n">
        <v>13.98</v>
      </c>
      <c r="K19" s="64" t="n">
        <v>534</v>
      </c>
      <c r="L19" s="64" t="n">
        <v>0</v>
      </c>
      <c r="M19" s="64" t="n">
        <v>35.82</v>
      </c>
      <c r="N19" s="22">
        <f>SUM(B19:M19)</f>
        <v/>
      </c>
      <c r="O19" s="11">
        <f>SUMIF('YBHN LE TB'!$R:$R,'LE P&amp;L'!$A19,'YBHN LE TB'!C:C)</f>
        <v/>
      </c>
      <c r="P19" s="11">
        <f>SUMIF('YBHN LE TB'!$R:$R,'LE P&amp;L'!$A19,'YBHN LE TB'!D:D)</f>
        <v/>
      </c>
      <c r="Q19" s="11">
        <f>SUMIF('YBHN LE TB'!$R:$R,'LE P&amp;L'!$A19,'YBHN LE TB'!E:E)</f>
        <v/>
      </c>
      <c r="R19" s="11">
        <f>SUMIF('YBHN LE TB'!$R:$R,'LE P&amp;L'!$A19,'YBHN LE TB'!F:F)</f>
        <v/>
      </c>
      <c r="S19" s="11">
        <f>SUMIF('YBHN LE TB'!$R:$R,'LE P&amp;L'!$A19,'YBHN LE TB'!G:G)</f>
        <v/>
      </c>
      <c r="T19" s="11">
        <f>SUMIF('YBHN LE TB'!$R:$R,'LE P&amp;L'!$A19,'YBHN LE TB'!H:H)</f>
        <v/>
      </c>
      <c r="U19" s="11">
        <f>SUMIF('YBHN LE TB'!$R:$R,'LE P&amp;L'!$A19,'YBHN LE TB'!I:I)</f>
        <v/>
      </c>
      <c r="V19" s="51" t="n">
        <v>39</v>
      </c>
      <c r="W19" s="51" t="n">
        <v>39</v>
      </c>
      <c r="X19" s="51" t="n">
        <v>39</v>
      </c>
      <c r="Y19" s="51" t="n">
        <v>39</v>
      </c>
      <c r="Z19" s="51" t="n">
        <v>39</v>
      </c>
      <c r="AA19" s="22">
        <f>SUM(O19:U19)</f>
        <v/>
      </c>
      <c r="AB19" s="22">
        <f>SUM(O19:Z19)</f>
        <v/>
      </c>
      <c r="AC19" s="51" t="n">
        <v>39</v>
      </c>
      <c r="AD19" s="51" t="n">
        <v>39</v>
      </c>
      <c r="AE19" s="51" t="n">
        <v>39</v>
      </c>
      <c r="AF19" s="51" t="n">
        <v>39</v>
      </c>
      <c r="AG19" s="51" t="n">
        <v>39</v>
      </c>
      <c r="AH19" s="51" t="n">
        <v>39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48</v>
      </c>
      <c r="C20" s="64" t="n">
        <v>0</v>
      </c>
      <c r="D20" s="64" t="n">
        <v>0</v>
      </c>
      <c r="E20" s="64" t="n">
        <v>0</v>
      </c>
      <c r="F20" s="64" t="n">
        <v>61.2</v>
      </c>
      <c r="G20" s="64" t="n">
        <v>0</v>
      </c>
      <c r="H20" s="64" t="n">
        <v>37.2</v>
      </c>
      <c r="I20" s="64" t="n">
        <v>307.19</v>
      </c>
      <c r="J20" s="64" t="n">
        <v>0</v>
      </c>
      <c r="K20" s="64" t="n">
        <v>0</v>
      </c>
      <c r="L20" s="64" t="n">
        <v>114</v>
      </c>
      <c r="M20" s="64" t="n">
        <v>0</v>
      </c>
      <c r="N20" s="22">
        <f>SUM(B20:M20)</f>
        <v/>
      </c>
      <c r="O20" s="11">
        <f>SUMIF('YBHN LE TB'!$R:$R,'LE P&amp;L'!$A20,'YBHN LE TB'!C:C)</f>
        <v/>
      </c>
      <c r="P20" s="11">
        <f>SUMIF('YBHN LE TB'!$R:$R,'LE P&amp;L'!$A20,'YBHN LE TB'!D:D)</f>
        <v/>
      </c>
      <c r="Q20" s="11">
        <f>SUMIF('YBHN LE TB'!$R:$R,'LE P&amp;L'!$A20,'YBHN LE TB'!E:E)</f>
        <v/>
      </c>
      <c r="R20" s="11">
        <f>SUMIF('YBHN LE TB'!$R:$R,'LE P&amp;L'!$A20,'YBHN LE TB'!F:F)</f>
        <v/>
      </c>
      <c r="S20" s="11">
        <f>SUMIF('YBHN LE TB'!$R:$R,'LE P&amp;L'!$A20,'YBHN LE TB'!G:G)</f>
        <v/>
      </c>
      <c r="T20" s="11">
        <f>SUMIF('YBHN LE TB'!$R:$R,'LE P&amp;L'!$A20,'YBHN LE TB'!H:H)</f>
        <v/>
      </c>
      <c r="U20" s="11">
        <f>SUMIF('YBHN LE TB'!$R:$R,'LE P&amp;L'!$A20,'YBHN LE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130.26</v>
      </c>
      <c r="C21" s="64" t="n">
        <v>218.62</v>
      </c>
      <c r="D21" s="64" t="n">
        <v>222.99</v>
      </c>
      <c r="E21" s="64" t="n">
        <v>233.98</v>
      </c>
      <c r="F21" s="64" t="n">
        <v>99.15000000000001</v>
      </c>
      <c r="G21" s="64" t="n">
        <v>189.15</v>
      </c>
      <c r="H21" s="64" t="n">
        <v>126.5</v>
      </c>
      <c r="I21" s="64" t="n">
        <v>176.63</v>
      </c>
      <c r="J21" s="64" t="n">
        <v>64.90000000000001</v>
      </c>
      <c r="K21" s="64" t="n">
        <v>212.8</v>
      </c>
      <c r="L21" s="64" t="n">
        <v>68.61</v>
      </c>
      <c r="M21" s="64" t="n">
        <v>23.31</v>
      </c>
      <c r="N21" s="22">
        <f>SUM(B21:M21)</f>
        <v/>
      </c>
      <c r="O21" s="11">
        <f>SUMIF('YBHN LE TB'!$R:$R,'LE P&amp;L'!$A21,'YBHN LE TB'!C:C)</f>
        <v/>
      </c>
      <c r="P21" s="11">
        <f>SUMIF('YBHN LE TB'!$R:$R,'LE P&amp;L'!$A21,'YBHN LE TB'!D:D)</f>
        <v/>
      </c>
      <c r="Q21" s="11">
        <f>SUMIF('YBHN LE TB'!$R:$R,'LE P&amp;L'!$A21,'YBHN LE TB'!E:E)</f>
        <v/>
      </c>
      <c r="R21" s="11">
        <f>SUMIF('YBHN LE TB'!$R:$R,'LE P&amp;L'!$A21,'YBHN LE TB'!F:F)</f>
        <v/>
      </c>
      <c r="S21" s="11">
        <f>SUMIF('YBHN LE TB'!$R:$R,'LE P&amp;L'!$A21,'YBHN LE TB'!G:G)</f>
        <v/>
      </c>
      <c r="T21" s="11">
        <f>SUMIF('YBHN LE TB'!$R:$R,'LE P&amp;L'!$A21,'YBHN LE TB'!H:H)</f>
        <v/>
      </c>
      <c r="U21" s="11">
        <f>SUMIF('YBHN LE TB'!$R:$R,'LE P&amp;L'!$A21,'YBHN LE TB'!I:I)</f>
        <v/>
      </c>
      <c r="V21" s="51" t="n">
        <v>80</v>
      </c>
      <c r="W21" s="51" t="n">
        <v>80</v>
      </c>
      <c r="X21" s="51" t="n">
        <v>80</v>
      </c>
      <c r="Y21" s="51" t="n">
        <v>80</v>
      </c>
      <c r="Z21" s="51" t="n">
        <v>80</v>
      </c>
      <c r="AA21" s="22">
        <f>SUM(O21:U21)</f>
        <v/>
      </c>
      <c r="AB21" s="22">
        <f>SUM(O21:Z21)</f>
        <v/>
      </c>
      <c r="AC21" s="51" t="n">
        <v>80</v>
      </c>
      <c r="AD21" s="51" t="n">
        <v>80</v>
      </c>
      <c r="AE21" s="51" t="n">
        <v>80</v>
      </c>
      <c r="AF21" s="51" t="n">
        <v>80</v>
      </c>
      <c r="AG21" s="51" t="n">
        <v>80</v>
      </c>
      <c r="AH21" s="51" t="n">
        <v>80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SUMIF('YBHN LE TB'!$R:$R,'LE P&amp;L'!$A22,'YBHN LE TB'!C:C)</f>
        <v/>
      </c>
      <c r="P22" s="11">
        <f>SUMIF('YBHN LE TB'!$R:$R,'LE P&amp;L'!$A22,'YBHN LE TB'!D:D)</f>
        <v/>
      </c>
      <c r="Q22" s="11">
        <f>SUMIF('YBHN LE TB'!$R:$R,'LE P&amp;L'!$A22,'YBHN LE TB'!E:E)</f>
        <v/>
      </c>
      <c r="R22" s="11">
        <f>SUMIF('YBHN LE TB'!$R:$R,'LE P&amp;L'!$A22,'YBHN LE TB'!F:F)</f>
        <v/>
      </c>
      <c r="S22" s="11">
        <f>SUMIF('YBHN LE TB'!$R:$R,'LE P&amp;L'!$A22,'YBHN LE TB'!G:G)</f>
        <v/>
      </c>
      <c r="T22" s="11">
        <f>SUMIF('YBHN LE TB'!$R:$R,'LE P&amp;L'!$A22,'YBHN LE TB'!H:H)</f>
        <v/>
      </c>
      <c r="U22" s="11">
        <f>SUMIF('YBHN LE TB'!$R:$R,'LE P&amp;L'!$A22,'YBHN LE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33</v>
      </c>
      <c r="I23" s="64" t="n">
        <v>0</v>
      </c>
      <c r="J23" s="64" t="n">
        <v>31.5</v>
      </c>
      <c r="K23" s="64" t="n">
        <v>0</v>
      </c>
      <c r="L23" s="64" t="n">
        <v>0</v>
      </c>
      <c r="M23" s="64" t="n">
        <v>0</v>
      </c>
      <c r="N23" s="22">
        <f>SUM(B23:M23)</f>
        <v/>
      </c>
      <c r="O23" s="11">
        <f>SUMIF('YBHN LE TB'!$R:$R,'LE P&amp;L'!$A23,'YBHN LE TB'!C:C)</f>
        <v/>
      </c>
      <c r="P23" s="11">
        <f>SUMIF('YBHN LE TB'!$R:$R,'LE P&amp;L'!$A23,'YBHN LE TB'!D:D)</f>
        <v/>
      </c>
      <c r="Q23" s="11">
        <f>SUMIF('YBHN LE TB'!$R:$R,'LE P&amp;L'!$A23,'YBHN LE TB'!E:E)</f>
        <v/>
      </c>
      <c r="R23" s="11">
        <f>SUMIF('YBHN LE TB'!$R:$R,'LE P&amp;L'!$A23,'YBHN LE TB'!F:F)</f>
        <v/>
      </c>
      <c r="S23" s="11">
        <f>SUMIF('YBHN LE TB'!$R:$R,'LE P&amp;L'!$A23,'YBHN LE TB'!G:G)</f>
        <v/>
      </c>
      <c r="T23" s="11">
        <f>SUMIF('YBHN LE TB'!$R:$R,'LE P&amp;L'!$A23,'YBHN LE TB'!H:H)</f>
        <v/>
      </c>
      <c r="U23" s="11">
        <f>SUMIF('YBHN LE TB'!$R:$R,'LE P&amp;L'!$A23,'YBHN LE TB'!I:I)</f>
        <v/>
      </c>
      <c r="V23" s="51" t="n">
        <v>33</v>
      </c>
      <c r="W23" s="51" t="n">
        <v>33</v>
      </c>
      <c r="X23" s="51" t="n">
        <v>33</v>
      </c>
      <c r="Y23" s="51" t="n">
        <v>33</v>
      </c>
      <c r="Z23" s="51" t="n">
        <v>33</v>
      </c>
      <c r="AA23" s="22">
        <f>SUM(O23:U23)</f>
        <v/>
      </c>
      <c r="AB23" s="22">
        <f>SUM(O23:Z23)</f>
        <v/>
      </c>
      <c r="AC23" s="51" t="n">
        <v>33</v>
      </c>
      <c r="AD23" s="51" t="n">
        <v>33</v>
      </c>
      <c r="AE23" s="51" t="n">
        <v>33</v>
      </c>
      <c r="AF23" s="51" t="n">
        <v>33</v>
      </c>
      <c r="AG23" s="51" t="n">
        <v>33</v>
      </c>
      <c r="AH23" s="51" t="n">
        <v>33</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LE TB'!$R:$R,'LE P&amp;L'!$A24,'YBHN LE TB'!C:C)</f>
        <v/>
      </c>
      <c r="P24" s="11">
        <f>SUMIF('YBHN LE TB'!$R:$R,'LE P&amp;L'!$A24,'YBHN LE TB'!D:D)</f>
        <v/>
      </c>
      <c r="Q24" s="11">
        <f>SUMIF('YBHN LE TB'!$R:$R,'LE P&amp;L'!$A24,'YBHN LE TB'!E:E)</f>
        <v/>
      </c>
      <c r="R24" s="11">
        <f>SUMIF('YBHN LE TB'!$R:$R,'LE P&amp;L'!$A24,'YBHN LE TB'!F:F)</f>
        <v/>
      </c>
      <c r="S24" s="11">
        <f>SUMIF('YBHN LE TB'!$R:$R,'LE P&amp;L'!$A24,'YBHN LE TB'!G:G)</f>
        <v/>
      </c>
      <c r="T24" s="11">
        <f>SUMIF('YBHN LE TB'!$R:$R,'LE P&amp;L'!$A24,'YBHN LE TB'!H:H)</f>
        <v/>
      </c>
      <c r="U24" s="11">
        <f>SUMIF('YBHN LE TB'!$R:$R,'LE P&amp;L'!$A24,'YBHN LE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22962.82999999999</v>
      </c>
      <c r="C25" s="65" t="n">
        <v>22797.73</v>
      </c>
      <c r="D25" s="65" t="n">
        <v>24093.15</v>
      </c>
      <c r="E25" s="65" t="n">
        <v>28572.22</v>
      </c>
      <c r="F25" s="65" t="n">
        <v>26799.23</v>
      </c>
      <c r="G25" s="65" t="n">
        <v>26364.45</v>
      </c>
      <c r="H25" s="65" t="n">
        <v>26967.23</v>
      </c>
      <c r="I25" s="65" t="n">
        <v>21412.27</v>
      </c>
      <c r="J25" s="65" t="n">
        <v>21400.54</v>
      </c>
      <c r="K25" s="65" t="n">
        <v>22378.38</v>
      </c>
      <c r="L25" s="65" t="n">
        <v>22109.79</v>
      </c>
      <c r="M25" s="65" t="n">
        <v>22259.56</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1332.6</v>
      </c>
      <c r="C27" s="64" t="n">
        <v>1191.73</v>
      </c>
      <c r="D27" s="64" t="n">
        <v>1025.59</v>
      </c>
      <c r="E27" s="64" t="n">
        <v>910.41</v>
      </c>
      <c r="F27" s="64" t="n">
        <v>1198.8</v>
      </c>
      <c r="G27" s="64" t="n">
        <v>1030.9</v>
      </c>
      <c r="H27" s="64" t="n">
        <v>1110.68</v>
      </c>
      <c r="I27" s="64" t="n">
        <v>937.1999999999999</v>
      </c>
      <c r="J27" s="64" t="n">
        <v>1236.03</v>
      </c>
      <c r="K27" s="64" t="n">
        <v>1802.97</v>
      </c>
      <c r="L27" s="64" t="n">
        <v>1242.95</v>
      </c>
      <c r="M27" s="64" t="n">
        <v>1292.99</v>
      </c>
      <c r="N27" s="22">
        <f>SUM(B27:M27)</f>
        <v/>
      </c>
      <c r="O27" s="11">
        <f>SUMIF('YBHN LE TB'!$R:$R,'LE P&amp;L'!$A27,'YBHN LE TB'!C:C)</f>
        <v/>
      </c>
      <c r="P27" s="11">
        <f>SUMIF('YBHN LE TB'!$R:$R,'LE P&amp;L'!$A27,'YBHN LE TB'!D:D)</f>
        <v/>
      </c>
      <c r="Q27" s="11">
        <f>SUMIF('YBHN LE TB'!$R:$R,'LE P&amp;L'!$A27,'YBHN LE TB'!E:E)</f>
        <v/>
      </c>
      <c r="R27" s="11">
        <f>SUMIF('YBHN LE TB'!$R:$R,'LE P&amp;L'!$A27,'YBHN LE TB'!F:F)</f>
        <v/>
      </c>
      <c r="S27" s="11">
        <f>SUMIF('YBHN LE TB'!$R:$R,'LE P&amp;L'!$A27,'YBHN LE TB'!G:G)</f>
        <v/>
      </c>
      <c r="T27" s="11">
        <f>SUMIF('YBHN LE TB'!$R:$R,'LE P&amp;L'!$A27,'YBHN LE TB'!H:H)</f>
        <v/>
      </c>
      <c r="U27" s="11">
        <f>SUMIF('YBHN LE TB'!$R:$R,'LE P&amp;L'!$A27,'YBHN LE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0.0624</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29.48</v>
      </c>
      <c r="C28" s="64" t="n">
        <v>98.81</v>
      </c>
      <c r="D28" s="64" t="n">
        <v>209.15</v>
      </c>
      <c r="E28" s="64" t="n">
        <v>106.54</v>
      </c>
      <c r="F28" s="64" t="n">
        <v>197.64</v>
      </c>
      <c r="G28" s="64" t="n">
        <v>67.42</v>
      </c>
      <c r="H28" s="64" t="n">
        <v>179.26</v>
      </c>
      <c r="I28" s="64" t="n">
        <v>51.75</v>
      </c>
      <c r="J28" s="64" t="n">
        <v>224.25</v>
      </c>
      <c r="K28" s="64" t="n">
        <v>49.58</v>
      </c>
      <c r="L28" s="64" t="n">
        <v>71.05</v>
      </c>
      <c r="M28" s="64" t="n">
        <v>37.20999999999999</v>
      </c>
      <c r="N28" s="22">
        <f>SUM(B28:M28)</f>
        <v/>
      </c>
      <c r="O28" s="11">
        <f>SUMIF('YBHN LE TB'!$R:$R,'LE P&amp;L'!$A28,'YBHN LE TB'!C:C)</f>
        <v/>
      </c>
      <c r="P28" s="11">
        <f>SUMIF('YBHN LE TB'!$R:$R,'LE P&amp;L'!$A28,'YBHN LE TB'!D:D)</f>
        <v/>
      </c>
      <c r="Q28" s="11">
        <f>SUMIF('YBHN LE TB'!$R:$R,'LE P&amp;L'!$A28,'YBHN LE TB'!E:E)</f>
        <v/>
      </c>
      <c r="R28" s="11">
        <f>SUMIF('YBHN LE TB'!$R:$R,'LE P&amp;L'!$A28,'YBHN LE TB'!F:F)</f>
        <v/>
      </c>
      <c r="S28" s="11">
        <f>SUMIF('YBHN LE TB'!$R:$R,'LE P&amp;L'!$A28,'YBHN LE TB'!G:G)</f>
        <v/>
      </c>
      <c r="T28" s="11">
        <f>SUMIF('YBHN LE TB'!$R:$R,'LE P&amp;L'!$A28,'YBHN LE TB'!H:H)</f>
        <v/>
      </c>
      <c r="U28" s="11">
        <f>SUMIF('YBHN LE TB'!$R:$R,'LE P&amp;L'!$A28,'YBHN LE TB'!I:I)</f>
        <v/>
      </c>
      <c r="V28" s="51" t="n">
        <v>54</v>
      </c>
      <c r="W28" s="51" t="n">
        <v>55</v>
      </c>
      <c r="X28" s="51" t="n">
        <v>56</v>
      </c>
      <c r="Y28" s="51" t="n">
        <v>57</v>
      </c>
      <c r="Z28" s="51" t="n">
        <v>58</v>
      </c>
      <c r="AA28" s="22">
        <f>SUM(O28:U28)</f>
        <v/>
      </c>
      <c r="AB28" s="22">
        <f>SUM(O28:Z28)</f>
        <v/>
      </c>
      <c r="AC28" s="51" t="n">
        <v>58</v>
      </c>
      <c r="AD28" s="51" t="n">
        <v>58</v>
      </c>
      <c r="AE28" s="51" t="n">
        <v>58</v>
      </c>
      <c r="AF28" s="51" t="n">
        <v>58</v>
      </c>
      <c r="AG28" s="51" t="n">
        <v>58</v>
      </c>
      <c r="AH28" s="51" t="n">
        <v>58</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8.18</v>
      </c>
      <c r="C29" s="64" t="n">
        <v>28.97</v>
      </c>
      <c r="D29" s="64" t="n">
        <v>112.31</v>
      </c>
      <c r="E29" s="64" t="n">
        <v>151.3</v>
      </c>
      <c r="F29" s="64" t="n">
        <v>47.69</v>
      </c>
      <c r="G29" s="64" t="n">
        <v>122.42</v>
      </c>
      <c r="H29" s="64" t="n">
        <v>0</v>
      </c>
      <c r="I29" s="64" t="n">
        <v>31.91</v>
      </c>
      <c r="J29" s="64" t="n">
        <v>25.44</v>
      </c>
      <c r="K29" s="64" t="n">
        <v>84.27000000000001</v>
      </c>
      <c r="L29" s="64" t="n">
        <v>198.26</v>
      </c>
      <c r="M29" s="64" t="n">
        <v>107.1</v>
      </c>
      <c r="N29" s="22">
        <f>SUM(B29:M29)</f>
        <v/>
      </c>
      <c r="O29" s="11">
        <f>SUMIF('YBHN LE TB'!$R:$R,'LE P&amp;L'!$A29,'YBHN LE TB'!C:C)</f>
        <v/>
      </c>
      <c r="P29" s="11">
        <f>SUMIF('YBHN LE TB'!$R:$R,'LE P&amp;L'!$A29,'YBHN LE TB'!D:D)</f>
        <v/>
      </c>
      <c r="Q29" s="11">
        <f>SUMIF('YBHN LE TB'!$R:$R,'LE P&amp;L'!$A29,'YBHN LE TB'!E:E)</f>
        <v/>
      </c>
      <c r="R29" s="11">
        <f>SUMIF('YBHN LE TB'!$R:$R,'LE P&amp;L'!$A29,'YBHN LE TB'!F:F)</f>
        <v/>
      </c>
      <c r="S29" s="11">
        <f>SUMIF('YBHN LE TB'!$R:$R,'LE P&amp;L'!$A29,'YBHN LE TB'!G:G)</f>
        <v/>
      </c>
      <c r="T29" s="11">
        <f>SUMIF('YBHN LE TB'!$R:$R,'LE P&amp;L'!$A29,'YBHN LE TB'!H:H)</f>
        <v/>
      </c>
      <c r="U29" s="11">
        <f>SUMIF('YBHN LE TB'!$R:$R,'LE P&amp;L'!$A29,'YBHN LE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LE TB'!$R:$R,'LE P&amp;L'!$A30,'YBHN LE TB'!C:C)</f>
        <v/>
      </c>
      <c r="P30" s="11">
        <f>SUMIF('YBHN LE TB'!$R:$R,'LE P&amp;L'!$A30,'YBHN LE TB'!D:D)</f>
        <v/>
      </c>
      <c r="Q30" s="11">
        <f>SUMIF('YBHN LE TB'!$R:$R,'LE P&amp;L'!$A30,'YBHN LE TB'!E:E)</f>
        <v/>
      </c>
      <c r="R30" s="11">
        <f>SUMIF('YBHN LE TB'!$R:$R,'LE P&amp;L'!$A30,'YBHN LE TB'!F:F)</f>
        <v/>
      </c>
      <c r="S30" s="11">
        <f>SUMIF('YBHN LE TB'!$R:$R,'LE P&amp;L'!$A30,'YBHN LE TB'!G:G)</f>
        <v/>
      </c>
      <c r="T30" s="11">
        <f>SUMIF('YBHN LE TB'!$R:$R,'LE P&amp;L'!$A30,'YBHN LE TB'!H:H)</f>
        <v/>
      </c>
      <c r="U30" s="11">
        <f>SUMIF('YBHN LE TB'!$R:$R,'LE P&amp;L'!$A30,'YBHN LE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3.99</v>
      </c>
      <c r="D31" s="64" t="n">
        <v>201.16</v>
      </c>
      <c r="E31" s="64" t="n">
        <v>91.98</v>
      </c>
      <c r="F31" s="64" t="n">
        <v>114.68</v>
      </c>
      <c r="G31" s="64" t="n">
        <v>25</v>
      </c>
      <c r="H31" s="64" t="n">
        <v>28.7</v>
      </c>
      <c r="I31" s="64" t="n">
        <v>396.21</v>
      </c>
      <c r="J31" s="64" t="n">
        <v>169.37</v>
      </c>
      <c r="K31" s="64" t="n">
        <v>48.97</v>
      </c>
      <c r="L31" s="64" t="n">
        <v>35.92</v>
      </c>
      <c r="M31" s="64" t="n">
        <v>151.68</v>
      </c>
      <c r="N31" s="22">
        <f>SUM(B31:M31)</f>
        <v/>
      </c>
      <c r="O31" s="11">
        <f>SUMIF('YBHN LE TB'!$R:$R,'LE P&amp;L'!$A31,'YBHN LE TB'!C:C)</f>
        <v/>
      </c>
      <c r="P31" s="11">
        <f>SUMIF('YBHN LE TB'!$R:$R,'LE P&amp;L'!$A31,'YBHN LE TB'!D:D)</f>
        <v/>
      </c>
      <c r="Q31" s="11">
        <f>SUMIF('YBHN LE TB'!$R:$R,'LE P&amp;L'!$A31,'YBHN LE TB'!E:E)</f>
        <v/>
      </c>
      <c r="R31" s="11">
        <f>SUMIF('YBHN LE TB'!$R:$R,'LE P&amp;L'!$A31,'YBHN LE TB'!F:F)</f>
        <v/>
      </c>
      <c r="S31" s="11">
        <f>SUMIF('YBHN LE TB'!$R:$R,'LE P&amp;L'!$A31,'YBHN LE TB'!G:G)</f>
        <v/>
      </c>
      <c r="T31" s="11">
        <f>SUMIF('YBHN LE TB'!$R:$R,'LE P&amp;L'!$A31,'YBHN LE TB'!H:H)</f>
        <v/>
      </c>
      <c r="U31" s="11">
        <f>SUMIF('YBHN LE TB'!$R:$R,'LE P&amp;L'!$A31,'YBHN LE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131.82</v>
      </c>
      <c r="C32" s="64" t="n">
        <v>33.24</v>
      </c>
      <c r="D32" s="64" t="n">
        <v>57.88</v>
      </c>
      <c r="E32" s="64" t="n">
        <v>31.94</v>
      </c>
      <c r="F32" s="64" t="n">
        <v>52.53</v>
      </c>
      <c r="G32" s="64" t="n">
        <v>76.42999999999999</v>
      </c>
      <c r="H32" s="64" t="n">
        <v>19.38</v>
      </c>
      <c r="I32" s="64" t="n">
        <v>32.9</v>
      </c>
      <c r="J32" s="64" t="n">
        <v>90.89999999999999</v>
      </c>
      <c r="K32" s="64" t="n">
        <v>69.39</v>
      </c>
      <c r="L32" s="64" t="n">
        <v>53.64</v>
      </c>
      <c r="M32" s="64" t="n">
        <v>160.62</v>
      </c>
      <c r="N32" s="22">
        <f>SUM(B32:M32)</f>
        <v/>
      </c>
      <c r="O32" s="11">
        <f>SUMIF('YBHN LE TB'!$R:$R,'LE P&amp;L'!$A32,'YBHN LE TB'!C:C)</f>
        <v/>
      </c>
      <c r="P32" s="11">
        <f>SUMIF('YBHN LE TB'!$R:$R,'LE P&amp;L'!$A32,'YBHN LE TB'!D:D)</f>
        <v/>
      </c>
      <c r="Q32" s="11">
        <f>SUMIF('YBHN LE TB'!$R:$R,'LE P&amp;L'!$A32,'YBHN LE TB'!E:E)</f>
        <v/>
      </c>
      <c r="R32" s="11">
        <f>SUMIF('YBHN LE TB'!$R:$R,'LE P&amp;L'!$A32,'YBHN LE TB'!F:F)</f>
        <v/>
      </c>
      <c r="S32" s="11">
        <f>SUMIF('YBHN LE TB'!$R:$R,'LE P&amp;L'!$A32,'YBHN LE TB'!G:G)</f>
        <v/>
      </c>
      <c r="T32" s="11">
        <f>SUMIF('YBHN LE TB'!$R:$R,'LE P&amp;L'!$A32,'YBHN LE TB'!H:H)</f>
        <v/>
      </c>
      <c r="U32" s="11">
        <f>SUMIF('YBHN LE TB'!$R:$R,'LE P&amp;L'!$A32,'YBHN LE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LE TB'!$R:$R,'LE P&amp;L'!$A33,'YBHN LE TB'!C:C)</f>
        <v/>
      </c>
      <c r="P33" s="11">
        <f>SUMIF('YBHN LE TB'!$R:$R,'LE P&amp;L'!$A33,'YBHN LE TB'!D:D)</f>
        <v/>
      </c>
      <c r="Q33" s="11">
        <f>SUMIF('YBHN LE TB'!$R:$R,'LE P&amp;L'!$A33,'YBHN LE TB'!E:E)</f>
        <v/>
      </c>
      <c r="R33" s="11">
        <f>SUMIF('YBHN LE TB'!$R:$R,'LE P&amp;L'!$A33,'YBHN LE TB'!F:F)</f>
        <v/>
      </c>
      <c r="S33" s="11">
        <f>SUMIF('YBHN LE TB'!$R:$R,'LE P&amp;L'!$A33,'YBHN LE TB'!G:G)</f>
        <v/>
      </c>
      <c r="T33" s="11">
        <f>SUMIF('YBHN LE TB'!$R:$R,'LE P&amp;L'!$A33,'YBHN LE TB'!H:H)</f>
        <v/>
      </c>
      <c r="U33" s="11">
        <f>SUMIF('YBHN LE TB'!$R:$R,'LE P&amp;L'!$A33,'YBHN LE TB'!I:I)</f>
        <v/>
      </c>
      <c r="V33" s="51" t="n">
        <v>4</v>
      </c>
      <c r="W33" s="51" t="n">
        <v>5</v>
      </c>
      <c r="X33" s="51" t="n">
        <v>6</v>
      </c>
      <c r="Y33" s="51" t="n">
        <v>7</v>
      </c>
      <c r="Z33" s="51" t="n">
        <v>8</v>
      </c>
      <c r="AA33" s="22">
        <f>SUM(O33:U33)</f>
        <v/>
      </c>
      <c r="AB33" s="22">
        <f>SUM(O33:Z33)</f>
        <v/>
      </c>
      <c r="AC33" s="51" t="n">
        <v>8</v>
      </c>
      <c r="AD33" s="51" t="n">
        <v>8</v>
      </c>
      <c r="AE33" s="51" t="n">
        <v>8</v>
      </c>
      <c r="AF33" s="51" t="n">
        <v>8</v>
      </c>
      <c r="AG33" s="51" t="n">
        <v>8</v>
      </c>
      <c r="AH33" s="51" t="n">
        <v>8</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1502.08</v>
      </c>
      <c r="C34" s="65" t="n">
        <v>1356.74</v>
      </c>
      <c r="D34" s="65" t="n">
        <v>1606.09</v>
      </c>
      <c r="E34" s="65" t="n">
        <v>1292.17</v>
      </c>
      <c r="F34" s="65" t="n">
        <v>1611.34</v>
      </c>
      <c r="G34" s="65" t="n">
        <v>1322.17</v>
      </c>
      <c r="H34" s="65" t="n">
        <v>1338.02</v>
      </c>
      <c r="I34" s="65" t="n">
        <v>1449.97</v>
      </c>
      <c r="J34" s="65" t="n">
        <v>1745.99</v>
      </c>
      <c r="K34" s="65" t="n">
        <v>2055.18</v>
      </c>
      <c r="L34" s="65" t="n">
        <v>1601.82</v>
      </c>
      <c r="M34" s="65" t="n">
        <v>1749.6</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541.67</v>
      </c>
      <c r="C36" s="64" t="n">
        <v>541.67</v>
      </c>
      <c r="D36" s="64" t="n">
        <v>541.67</v>
      </c>
      <c r="E36" s="64" t="n">
        <v>541.67</v>
      </c>
      <c r="F36" s="64" t="n">
        <v>541.67</v>
      </c>
      <c r="G36" s="64" t="n">
        <v>541.67</v>
      </c>
      <c r="H36" s="64" t="n">
        <v>541.67</v>
      </c>
      <c r="I36" s="64" t="n">
        <v>541.67</v>
      </c>
      <c r="J36" s="64" t="n">
        <v>541.66</v>
      </c>
      <c r="K36" s="64" t="n">
        <v>541.67</v>
      </c>
      <c r="L36" s="64" t="n">
        <v>541.67</v>
      </c>
      <c r="M36" s="64" t="n">
        <v>541.66</v>
      </c>
      <c r="N36" s="22">
        <f>SUM(B36:M36)</f>
        <v/>
      </c>
      <c r="O36" s="11">
        <f>SUMIF('YBHN LE TB'!$R:$R,'LE P&amp;L'!$A36,'YBHN LE TB'!C:C)</f>
        <v/>
      </c>
      <c r="P36" s="11">
        <f>SUMIF('YBHN LE TB'!$R:$R,'LE P&amp;L'!$A36,'YBHN LE TB'!D:D)</f>
        <v/>
      </c>
      <c r="Q36" s="11">
        <f>SUMIF('YBHN LE TB'!$R:$R,'LE P&amp;L'!$A36,'YBHN LE TB'!E:E)</f>
        <v/>
      </c>
      <c r="R36" s="11">
        <f>SUMIF('YBHN LE TB'!$R:$R,'LE P&amp;L'!$A36,'YBHN LE TB'!F:F)</f>
        <v/>
      </c>
      <c r="S36" s="11">
        <f>SUMIF('YBHN LE TB'!$R:$R,'LE P&amp;L'!$A36,'YBHN LE TB'!G:G)</f>
        <v/>
      </c>
      <c r="T36" s="11">
        <f>SUMIF('YBHN LE TB'!$R:$R,'LE P&amp;L'!$A36,'YBHN LE TB'!H:H)</f>
        <v/>
      </c>
      <c r="U36" s="11">
        <f>SUMIF('YBHN LE TB'!$R:$R,'LE P&amp;L'!$A36,'YBHN LE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426.23</v>
      </c>
      <c r="C37" s="64" t="n">
        <v>426.23</v>
      </c>
      <c r="D37" s="64" t="n">
        <v>426.23</v>
      </c>
      <c r="E37" s="64" t="n">
        <v>426.23</v>
      </c>
      <c r="F37" s="64" t="n">
        <v>426.23</v>
      </c>
      <c r="G37" s="64" t="n">
        <v>426.23</v>
      </c>
      <c r="H37" s="64" t="n">
        <v>426.23</v>
      </c>
      <c r="I37" s="64" t="n">
        <v>426.23</v>
      </c>
      <c r="J37" s="64" t="n">
        <v>426.23</v>
      </c>
      <c r="K37" s="64" t="n">
        <v>426.23</v>
      </c>
      <c r="L37" s="64" t="n">
        <v>426.23</v>
      </c>
      <c r="M37" s="64" t="n">
        <v>426.23</v>
      </c>
      <c r="N37" s="22">
        <f>SUM(B37:M37)</f>
        <v/>
      </c>
      <c r="O37" s="11">
        <f>SUMIF('YBHN LE TB'!$R:$R,'LE P&amp;L'!$A37,'YBHN LE TB'!C:C)</f>
        <v/>
      </c>
      <c r="P37" s="11">
        <f>SUMIF('YBHN LE TB'!$R:$R,'LE P&amp;L'!$A37,'YBHN LE TB'!D:D)</f>
        <v/>
      </c>
      <c r="Q37" s="11">
        <f>SUMIF('YBHN LE TB'!$R:$R,'LE P&amp;L'!$A37,'YBHN LE TB'!E:E)</f>
        <v/>
      </c>
      <c r="R37" s="11">
        <f>SUMIF('YBHN LE TB'!$R:$R,'LE P&amp;L'!$A37,'YBHN LE TB'!F:F)</f>
        <v/>
      </c>
      <c r="S37" s="11">
        <f>SUMIF('YBHN LE TB'!$R:$R,'LE P&amp;L'!$A37,'YBHN LE TB'!G:G)</f>
        <v/>
      </c>
      <c r="T37" s="11">
        <f>SUMIF('YBHN LE TB'!$R:$R,'LE P&amp;L'!$A37,'YBHN LE TB'!H:H)</f>
        <v/>
      </c>
      <c r="U37" s="11">
        <f>SUMIF('YBHN LE TB'!$R:$R,'LE P&amp;L'!$A37,'YBHN LE TB'!I:I)</f>
        <v/>
      </c>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1144.51</v>
      </c>
      <c r="C38" s="64" t="n">
        <v>1876.52</v>
      </c>
      <c r="D38" s="64" t="n">
        <v>3731.16</v>
      </c>
      <c r="E38" s="64" t="n">
        <v>2446.87</v>
      </c>
      <c r="F38" s="64" t="n">
        <v>-507.1600000000001</v>
      </c>
      <c r="G38" s="64" t="n">
        <v>852.76</v>
      </c>
      <c r="H38" s="64" t="n">
        <v>771.11</v>
      </c>
      <c r="I38" s="64" t="n">
        <v>2306.56</v>
      </c>
      <c r="J38" s="64" t="n">
        <v>853.0600000000001</v>
      </c>
      <c r="K38" s="64" t="n">
        <v>2101.48</v>
      </c>
      <c r="L38" s="64" t="n">
        <v>2463.12</v>
      </c>
      <c r="M38" s="64" t="n">
        <v>3402.53</v>
      </c>
      <c r="N38" s="22">
        <f>SUM(B38:M38)</f>
        <v/>
      </c>
      <c r="O38" s="11">
        <f>SUMIF('YBHN LE TB'!$R:$R,'LE P&amp;L'!$A38,'YBHN LE TB'!C:C)</f>
        <v/>
      </c>
      <c r="P38" s="11">
        <f>SUMIF('YBHN LE TB'!$R:$R,'LE P&amp;L'!$A38,'YBHN LE TB'!D:D)</f>
        <v/>
      </c>
      <c r="Q38" s="11">
        <f>SUMIF('YBHN LE TB'!$R:$R,'LE P&amp;L'!$A38,'YBHN LE TB'!E:E)</f>
        <v/>
      </c>
      <c r="R38" s="11">
        <f>SUMIF('YBHN LE TB'!$R:$R,'LE P&amp;L'!$A38,'YBHN LE TB'!F:F)</f>
        <v/>
      </c>
      <c r="S38" s="11">
        <f>SUMIF('YBHN LE TB'!$R:$R,'LE P&amp;L'!$A38,'YBHN LE TB'!G:G)</f>
        <v/>
      </c>
      <c r="T38" s="11">
        <f>SUMIF('YBHN LE TB'!$R:$R,'LE P&amp;L'!$A38,'YBHN LE TB'!H:H)</f>
        <v/>
      </c>
      <c r="U38" s="11">
        <f>SUMIF('YBHN LE TB'!$R:$R,'LE P&amp;L'!$A38,'YBHN LE TB'!I:I)</f>
        <v/>
      </c>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14.36</v>
      </c>
      <c r="D39" s="64" t="n">
        <v>327.5</v>
      </c>
      <c r="E39" s="64" t="n">
        <v>305.35</v>
      </c>
      <c r="F39" s="64" t="n">
        <v>370.59</v>
      </c>
      <c r="G39" s="64" t="n">
        <v>26.58</v>
      </c>
      <c r="H39" s="64" t="n">
        <v>0</v>
      </c>
      <c r="I39" s="64" t="n">
        <v>32.82</v>
      </c>
      <c r="J39" s="64" t="n">
        <v>0</v>
      </c>
      <c r="K39" s="64" t="n">
        <v>0</v>
      </c>
      <c r="L39" s="64" t="n">
        <v>27.8</v>
      </c>
      <c r="M39" s="64" t="n">
        <v>268.7</v>
      </c>
      <c r="N39" s="22">
        <f>SUM(B39:M39)</f>
        <v/>
      </c>
      <c r="O39" s="11">
        <f>SUMIF('YBHN LE TB'!$R:$R,'LE P&amp;L'!$A39,'YBHN LE TB'!C:C)</f>
        <v/>
      </c>
      <c r="P39" s="11">
        <f>SUMIF('YBHN LE TB'!$R:$R,'LE P&amp;L'!$A39,'YBHN LE TB'!D:D)</f>
        <v/>
      </c>
      <c r="Q39" s="11">
        <f>SUMIF('YBHN LE TB'!$R:$R,'LE P&amp;L'!$A39,'YBHN LE TB'!E:E)</f>
        <v/>
      </c>
      <c r="R39" s="11">
        <f>SUMIF('YBHN LE TB'!$R:$R,'LE P&amp;L'!$A39,'YBHN LE TB'!F:F)</f>
        <v/>
      </c>
      <c r="S39" s="11">
        <f>SUMIF('YBHN LE TB'!$R:$R,'LE P&amp;L'!$A39,'YBHN LE TB'!G:G)</f>
        <v/>
      </c>
      <c r="T39" s="11">
        <f>SUMIF('YBHN LE TB'!$R:$R,'LE P&amp;L'!$A39,'YBHN LE TB'!H:H)</f>
        <v/>
      </c>
      <c r="U39" s="11">
        <f>SUMIF('YBHN LE TB'!$R:$R,'LE P&amp;L'!$A39,'YBHN LE TB'!I:I)</f>
        <v/>
      </c>
      <c r="V39" s="51" t="n"/>
      <c r="W39" s="51" t="n">
        <v>4000</v>
      </c>
      <c r="X39" s="51" t="n">
        <v>3000</v>
      </c>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341.18</v>
      </c>
      <c r="C40" s="64" t="n">
        <v>0</v>
      </c>
      <c r="D40" s="64" t="n">
        <v>495.47</v>
      </c>
      <c r="E40" s="64" t="n">
        <v>147.98</v>
      </c>
      <c r="F40" s="64" t="n">
        <v>216.21</v>
      </c>
      <c r="G40" s="64" t="n">
        <v>0</v>
      </c>
      <c r="H40" s="64" t="n">
        <v>42.92</v>
      </c>
      <c r="I40" s="64" t="n">
        <v>219.35</v>
      </c>
      <c r="J40" s="64" t="n">
        <v>417.65</v>
      </c>
      <c r="K40" s="64" t="n">
        <v>206.69</v>
      </c>
      <c r="L40" s="64" t="n">
        <v>0</v>
      </c>
      <c r="M40" s="64" t="n">
        <v>146.16</v>
      </c>
      <c r="N40" s="22">
        <f>SUM(B40:M40)</f>
        <v/>
      </c>
      <c r="O40" s="11">
        <f>SUMIF('YBHN LE TB'!$R:$R,'LE P&amp;L'!$A40,'YBHN LE TB'!C:C)</f>
        <v/>
      </c>
      <c r="P40" s="11">
        <f>SUMIF('YBHN LE TB'!$R:$R,'LE P&amp;L'!$A40,'YBHN LE TB'!D:D)</f>
        <v/>
      </c>
      <c r="Q40" s="11">
        <f>SUMIF('YBHN LE TB'!$R:$R,'LE P&amp;L'!$A40,'YBHN LE TB'!E:E)</f>
        <v/>
      </c>
      <c r="R40" s="11">
        <f>SUMIF('YBHN LE TB'!$R:$R,'LE P&amp;L'!$A40,'YBHN LE TB'!F:F)</f>
        <v/>
      </c>
      <c r="S40" s="11">
        <f>SUMIF('YBHN LE TB'!$R:$R,'LE P&amp;L'!$A40,'YBHN LE TB'!G:G)</f>
        <v/>
      </c>
      <c r="T40" s="11">
        <f>SUMIF('YBHN LE TB'!$R:$R,'LE P&amp;L'!$A40,'YBHN LE TB'!H:H)</f>
        <v/>
      </c>
      <c r="U40" s="11">
        <f>SUMIF('YBHN LE TB'!$R:$R,'LE P&amp;L'!$A40,'YBHN LE TB'!I:I)</f>
        <v/>
      </c>
      <c r="V40" s="51" t="n">
        <v>200</v>
      </c>
      <c r="W40" s="51" t="n">
        <v>200</v>
      </c>
      <c r="X40" s="51" t="n">
        <v>200</v>
      </c>
      <c r="Y40" s="51" t="n">
        <v>200</v>
      </c>
      <c r="Z40" s="51" t="n">
        <v>200</v>
      </c>
      <c r="AA40" s="22">
        <f>SUM(O40:U40)</f>
        <v/>
      </c>
      <c r="AB40" s="22">
        <f>SUM(O40:Z40)</f>
        <v/>
      </c>
      <c r="AC40" s="51" t="n">
        <v>200</v>
      </c>
      <c r="AD40" s="51" t="n">
        <v>200</v>
      </c>
      <c r="AE40" s="51" t="n">
        <v>200</v>
      </c>
      <c r="AF40" s="51" t="n">
        <v>200</v>
      </c>
      <c r="AG40" s="51" t="n">
        <v>200</v>
      </c>
      <c r="AH40" s="51" t="n">
        <v>200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346.68</v>
      </c>
      <c r="C41" s="64" t="n">
        <v>537.6600000000001</v>
      </c>
      <c r="D41" s="64" t="n">
        <v>397.6799999999999</v>
      </c>
      <c r="E41" s="64" t="n">
        <v>356.33</v>
      </c>
      <c r="F41" s="64" t="n">
        <v>380.74</v>
      </c>
      <c r="G41" s="64" t="n">
        <v>446.01</v>
      </c>
      <c r="H41" s="64" t="n">
        <v>380.74</v>
      </c>
      <c r="I41" s="64" t="n">
        <v>551.72</v>
      </c>
      <c r="J41" s="64" t="n">
        <v>434.15</v>
      </c>
      <c r="K41" s="64" t="n">
        <v>431.14</v>
      </c>
      <c r="L41" s="64" t="n">
        <v>389.72</v>
      </c>
      <c r="M41" s="64" t="n">
        <v>443.13</v>
      </c>
      <c r="N41" s="22">
        <f>SUM(B41:M41)</f>
        <v/>
      </c>
      <c r="O41" s="11">
        <f>SUMIF('YBHN LE TB'!$R:$R,'LE P&amp;L'!$A41,'YBHN LE TB'!C:C)</f>
        <v/>
      </c>
      <c r="P41" s="11">
        <f>SUMIF('YBHN LE TB'!$R:$R,'LE P&amp;L'!$A41,'YBHN LE TB'!D:D)</f>
        <v/>
      </c>
      <c r="Q41" s="11">
        <f>SUMIF('YBHN LE TB'!$R:$R,'LE P&amp;L'!$A41,'YBHN LE TB'!E:E)</f>
        <v/>
      </c>
      <c r="R41" s="11">
        <f>SUMIF('YBHN LE TB'!$R:$R,'LE P&amp;L'!$A41,'YBHN LE TB'!F:F)</f>
        <v/>
      </c>
      <c r="S41" s="11">
        <f>SUMIF('YBHN LE TB'!$R:$R,'LE P&amp;L'!$A41,'YBHN LE TB'!G:G)</f>
        <v/>
      </c>
      <c r="T41" s="11">
        <f>SUMIF('YBHN LE TB'!$R:$R,'LE P&amp;L'!$A41,'YBHN LE TB'!H:H)</f>
        <v/>
      </c>
      <c r="U41" s="11">
        <f>SUMIF('YBHN LE TB'!$R:$R,'LE P&amp;L'!$A41,'YBHN LE TB'!I:I)</f>
        <v/>
      </c>
      <c r="V41" s="51" t="n">
        <v>426</v>
      </c>
      <c r="W41" s="51" t="n">
        <v>426</v>
      </c>
      <c r="X41" s="51" t="n">
        <v>426</v>
      </c>
      <c r="Y41" s="51" t="n">
        <v>426</v>
      </c>
      <c r="Z41" s="51" t="n">
        <v>426</v>
      </c>
      <c r="AA41" s="22">
        <f>SUM(O41:U41)</f>
        <v/>
      </c>
      <c r="AB41" s="22">
        <f>SUM(O41:Z41)</f>
        <v/>
      </c>
      <c r="AC41" s="51" t="n">
        <v>426</v>
      </c>
      <c r="AD41" s="51" t="n">
        <v>426</v>
      </c>
      <c r="AE41" s="51" t="n">
        <v>426</v>
      </c>
      <c r="AF41" s="51" t="n">
        <v>426</v>
      </c>
      <c r="AG41" s="51" t="n">
        <v>426</v>
      </c>
      <c r="AH41" s="51" t="n">
        <v>426</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27.13</v>
      </c>
      <c r="C42" s="64" t="n">
        <v>39.52</v>
      </c>
      <c r="D42" s="64" t="n">
        <v>37.15</v>
      </c>
      <c r="E42" s="64" t="n">
        <v>84.5</v>
      </c>
      <c r="F42" s="64" t="n">
        <v>28.99</v>
      </c>
      <c r="G42" s="64" t="n">
        <v>32.1</v>
      </c>
      <c r="H42" s="64" t="n">
        <v>23.58</v>
      </c>
      <c r="I42" s="64" t="n">
        <v>0</v>
      </c>
      <c r="J42" s="64" t="n">
        <v>166.43</v>
      </c>
      <c r="K42" s="64" t="n">
        <v>695.5</v>
      </c>
      <c r="L42" s="64" t="n">
        <v>0</v>
      </c>
      <c r="M42" s="64" t="n">
        <v>-413.13</v>
      </c>
      <c r="N42" s="22">
        <f>SUM(B42:M42)</f>
        <v/>
      </c>
      <c r="O42" s="11">
        <f>SUMIF('YBHN LE TB'!$R:$R,'LE P&amp;L'!$A42,'YBHN LE TB'!C:C)</f>
        <v/>
      </c>
      <c r="P42" s="11">
        <f>SUMIF('YBHN LE TB'!$R:$R,'LE P&amp;L'!$A42,'YBHN LE TB'!D:D)</f>
        <v/>
      </c>
      <c r="Q42" s="11">
        <f>SUMIF('YBHN LE TB'!$R:$R,'LE P&amp;L'!$A42,'YBHN LE TB'!E:E)</f>
        <v/>
      </c>
      <c r="R42" s="11">
        <f>SUMIF('YBHN LE TB'!$R:$R,'LE P&amp;L'!$A42,'YBHN LE TB'!F:F)</f>
        <v/>
      </c>
      <c r="S42" s="11">
        <f>SUMIF('YBHN LE TB'!$R:$R,'LE P&amp;L'!$A42,'YBHN LE TB'!G:G)</f>
        <v/>
      </c>
      <c r="T42" s="11">
        <f>SUMIF('YBHN LE TB'!$R:$R,'LE P&amp;L'!$A42,'YBHN LE TB'!H:H)</f>
        <v/>
      </c>
      <c r="U42" s="11">
        <f>SUMIF('YBHN LE TB'!$R:$R,'LE P&amp;L'!$A42,'YBHN LE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20</v>
      </c>
      <c r="K43" s="64" t="n">
        <v>0</v>
      </c>
      <c r="L43" s="64" t="n">
        <v>0</v>
      </c>
      <c r="M43" s="64" t="n">
        <v>0</v>
      </c>
      <c r="N43" s="22">
        <f>SUM(B43:M43)</f>
        <v/>
      </c>
      <c r="O43" s="11">
        <f>SUMIF('YBHN LE TB'!$R:$R,'LE P&amp;L'!$A43,'YBHN LE TB'!C:C)</f>
        <v/>
      </c>
      <c r="P43" s="11">
        <f>SUMIF('YBHN LE TB'!$R:$R,'LE P&amp;L'!$A43,'YBHN LE TB'!D:D)</f>
        <v/>
      </c>
      <c r="Q43" s="11">
        <f>SUMIF('YBHN LE TB'!$R:$R,'LE P&amp;L'!$A43,'YBHN LE TB'!E:E)</f>
        <v/>
      </c>
      <c r="R43" s="11">
        <f>SUMIF('YBHN LE TB'!$R:$R,'LE P&amp;L'!$A43,'YBHN LE TB'!F:F)</f>
        <v/>
      </c>
      <c r="S43" s="11">
        <f>SUMIF('YBHN LE TB'!$R:$R,'LE P&amp;L'!$A43,'YBHN LE TB'!G:G)</f>
        <v/>
      </c>
      <c r="T43" s="11">
        <f>SUMIF('YBHN LE TB'!$R:$R,'LE P&amp;L'!$A43,'YBHN LE TB'!H:H)</f>
        <v/>
      </c>
      <c r="U43" s="11">
        <f>SUMIF('YBHN LE TB'!$R:$R,'LE P&amp;L'!$A43,'YBHN LE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LE TB'!$R:$R,'LE P&amp;L'!$A44,'YBHN LE TB'!C:C)</f>
        <v/>
      </c>
      <c r="P44" s="11">
        <f>SUMIF('YBHN LE TB'!$R:$R,'LE P&amp;L'!$A44,'YBHN LE TB'!D:D)</f>
        <v/>
      </c>
      <c r="Q44" s="11">
        <f>SUMIF('YBHN LE TB'!$R:$R,'LE P&amp;L'!$A44,'YBHN LE TB'!E:E)</f>
        <v/>
      </c>
      <c r="R44" s="11">
        <f>SUMIF('YBHN LE TB'!$R:$R,'LE P&amp;L'!$A44,'YBHN LE TB'!F:F)</f>
        <v/>
      </c>
      <c r="S44" s="11">
        <f>SUMIF('YBHN LE TB'!$R:$R,'LE P&amp;L'!$A44,'YBHN LE TB'!G:G)</f>
        <v/>
      </c>
      <c r="T44" s="11">
        <f>SUMIF('YBHN LE TB'!$R:$R,'LE P&amp;L'!$A44,'YBHN LE TB'!H:H)</f>
        <v/>
      </c>
      <c r="U44" s="11">
        <f>SUMIF('YBHN LE TB'!$R:$R,'LE P&amp;L'!$A44,'YBHN LE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SUMIF('YBHN LE TB'!$R:$R,'LE P&amp;L'!$A45,'YBHN LE TB'!C:C)</f>
        <v/>
      </c>
      <c r="P45" s="11">
        <f>SUMIF('YBHN LE TB'!$R:$R,'LE P&amp;L'!$A45,'YBHN LE TB'!D:D)</f>
        <v/>
      </c>
      <c r="Q45" s="11">
        <f>SUMIF('YBHN LE TB'!$R:$R,'LE P&amp;L'!$A45,'YBHN LE TB'!E:E)</f>
        <v/>
      </c>
      <c r="R45" s="11">
        <f>SUMIF('YBHN LE TB'!$R:$R,'LE P&amp;L'!$A45,'YBHN LE TB'!F:F)</f>
        <v/>
      </c>
      <c r="S45" s="11">
        <f>SUMIF('YBHN LE TB'!$R:$R,'LE P&amp;L'!$A45,'YBHN LE TB'!G:G)</f>
        <v/>
      </c>
      <c r="T45" s="11">
        <f>SUMIF('YBHN LE TB'!$R:$R,'LE P&amp;L'!$A45,'YBHN LE TB'!H:H)</f>
        <v/>
      </c>
      <c r="U45" s="11">
        <f>SUMIF('YBHN LE TB'!$R:$R,'LE P&amp;L'!$A45,'YBHN LE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LE TB'!$R:$R,'LE P&amp;L'!$A46,'YBHN LE TB'!C:C)</f>
        <v/>
      </c>
      <c r="P46" s="11">
        <f>SUMIF('YBHN LE TB'!$R:$R,'LE P&amp;L'!$A46,'YBHN LE TB'!D:D)</f>
        <v/>
      </c>
      <c r="Q46" s="11">
        <f>SUMIF('YBHN LE TB'!$R:$R,'LE P&amp;L'!$A46,'YBHN LE TB'!E:E)</f>
        <v/>
      </c>
      <c r="R46" s="11">
        <f>SUMIF('YBHN LE TB'!$R:$R,'LE P&amp;L'!$A46,'YBHN LE TB'!F:F)</f>
        <v/>
      </c>
      <c r="S46" s="11">
        <f>SUMIF('YBHN LE TB'!$R:$R,'LE P&amp;L'!$A46,'YBHN LE TB'!G:G)</f>
        <v/>
      </c>
      <c r="T46" s="11">
        <f>SUMIF('YBHN LE TB'!$R:$R,'LE P&amp;L'!$A46,'YBHN LE TB'!H:H)</f>
        <v/>
      </c>
      <c r="U46" s="11">
        <f>SUMIF('YBHN LE TB'!$R:$R,'LE P&amp;L'!$A46,'YBHN LE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2827.4</v>
      </c>
      <c r="C47" s="65" t="n">
        <v>3435.96</v>
      </c>
      <c r="D47" s="65" t="n">
        <v>5956.86</v>
      </c>
      <c r="E47" s="65" t="n">
        <v>4308.93</v>
      </c>
      <c r="F47" s="65" t="n">
        <v>1457.27</v>
      </c>
      <c r="G47" s="65" t="n">
        <v>2325.35</v>
      </c>
      <c r="H47" s="65" t="n">
        <v>2186.25</v>
      </c>
      <c r="I47" s="65" t="n">
        <v>4078.35</v>
      </c>
      <c r="J47" s="65" t="n">
        <v>2859.18</v>
      </c>
      <c r="K47" s="65" t="n">
        <v>4402.71</v>
      </c>
      <c r="L47" s="65" t="n">
        <v>3848.54</v>
      </c>
      <c r="M47" s="65" t="n">
        <v>4815.28</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27292.31</v>
      </c>
      <c r="C48" s="62" t="n">
        <v>27590.43</v>
      </c>
      <c r="D48" s="62" t="n">
        <v>31656.1</v>
      </c>
      <c r="E48" s="62" t="n">
        <v>34173.32</v>
      </c>
      <c r="F48" s="62" t="n">
        <v>29867.84</v>
      </c>
      <c r="G48" s="62" t="n">
        <v>30011.97</v>
      </c>
      <c r="H48" s="62" t="n">
        <v>30491.5</v>
      </c>
      <c r="I48" s="62" t="n">
        <v>26940.59</v>
      </c>
      <c r="J48" s="62" t="n">
        <v>26005.71</v>
      </c>
      <c r="K48" s="62" t="n">
        <v>28836.27</v>
      </c>
      <c r="L48" s="62" t="n">
        <v>27560.15000000001</v>
      </c>
      <c r="M48" s="62" t="n">
        <v>28824.44</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14736.45</v>
      </c>
      <c r="C50" s="18" t="n">
        <v>10496.75999999999</v>
      </c>
      <c r="D50" s="18" t="n">
        <v>12634.9</v>
      </c>
      <c r="E50" s="18" t="n">
        <v>6084.239999999998</v>
      </c>
      <c r="F50" s="18" t="n">
        <v>9503.759999999998</v>
      </c>
      <c r="G50" s="18" t="n">
        <v>8646.32</v>
      </c>
      <c r="H50" s="18" t="n">
        <v>25970.27999999999</v>
      </c>
      <c r="I50" s="18" t="n">
        <v>4331.549999999996</v>
      </c>
      <c r="J50" s="18" t="n">
        <v>2517.939999999999</v>
      </c>
      <c r="K50" s="18" t="n">
        <v>2547.390000000007</v>
      </c>
      <c r="L50" s="18" t="n">
        <v>9147.700000000001</v>
      </c>
      <c r="M50" s="18" t="n">
        <v>8650.330000000009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LE TB'!$R:$R,'LE P&amp;L'!$A53,'YBHN LE TB'!C:C)</f>
        <v/>
      </c>
      <c r="P53" s="11">
        <f>SUMIF('YBHN LE TB'!$R:$R,'LE P&amp;L'!$A53,'YBHN LE TB'!D:D)</f>
        <v/>
      </c>
      <c r="Q53" s="11">
        <f>SUMIF('YBHN LE TB'!$R:$R,'LE P&amp;L'!$A53,'YBHN LE TB'!E:E)</f>
        <v/>
      </c>
      <c r="R53" s="11">
        <f>SUMIF('YBHN LE TB'!$R:$R,'LE P&amp;L'!$A53,'YBHN LE TB'!F:F)</f>
        <v/>
      </c>
      <c r="S53" s="11">
        <f>SUMIF('YBHN LE TB'!$R:$R,'LE P&amp;L'!$A53,'YBHN LE TB'!G:G)</f>
        <v/>
      </c>
      <c r="T53" s="11">
        <f>SUMIF('YBHN LE TB'!$R:$R,'LE P&amp;L'!$A53,'YBHN LE TB'!H:H)</f>
        <v/>
      </c>
      <c r="U53" s="11">
        <f>SUMIF('YBHN LE TB'!$R:$R,'LE P&amp;L'!$A53,'YBHN LE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LE TB'!$R:$R,'LE P&amp;L'!$A54,'YBHN LE TB'!C:C)</f>
        <v/>
      </c>
      <c r="P54" s="11">
        <f>SUMIF('YBHN LE TB'!$R:$R,'LE P&amp;L'!$A54,'YBHN LE TB'!D:D)</f>
        <v/>
      </c>
      <c r="Q54" s="11">
        <f>SUMIF('YBHN LE TB'!$R:$R,'LE P&amp;L'!$A54,'YBHN LE TB'!E:E)</f>
        <v/>
      </c>
      <c r="R54" s="11">
        <f>SUMIF('YBHN LE TB'!$R:$R,'LE P&amp;L'!$A54,'YBHN LE TB'!F:F)</f>
        <v/>
      </c>
      <c r="S54" s="11">
        <f>SUMIF('YBHN LE TB'!$R:$R,'LE P&amp;L'!$A54,'YBHN LE TB'!G:G)</f>
        <v/>
      </c>
      <c r="T54" s="11">
        <f>SUMIF('YBHN LE TB'!$R:$R,'LE P&amp;L'!$A54,'YBHN LE TB'!H:H)</f>
        <v/>
      </c>
      <c r="U54" s="11">
        <f>SUMIF('YBHN LE TB'!$R:$R,'LE P&amp;L'!$A54,'YBHN LE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LE TB'!$R:$R,'LE P&amp;L'!$A55,'YBHN LE TB'!C:C)</f>
        <v/>
      </c>
      <c r="P55" s="11">
        <f>SUMIF('YBHN LE TB'!$R:$R,'LE P&amp;L'!$A55,'YBHN LE TB'!D:D)</f>
        <v/>
      </c>
      <c r="Q55" s="11">
        <f>SUMIF('YBHN LE TB'!$R:$R,'LE P&amp;L'!$A55,'YBHN LE TB'!E:E)</f>
        <v/>
      </c>
      <c r="R55" s="11">
        <f>SUMIF('YBHN LE TB'!$R:$R,'LE P&amp;L'!$A55,'YBHN LE TB'!F:F)</f>
        <v/>
      </c>
      <c r="S55" s="11">
        <f>SUMIF('YBHN LE TB'!$R:$R,'LE P&amp;L'!$A55,'YBHN LE TB'!G:G)</f>
        <v/>
      </c>
      <c r="T55" s="11">
        <f>SUMIF('YBHN LE TB'!$R:$R,'LE P&amp;L'!$A55,'YBHN LE TB'!H:H)</f>
        <v/>
      </c>
      <c r="U55" s="11">
        <f>SUMIF('YBHN LE TB'!$R:$R,'LE P&amp;L'!$A55,'YBHN LE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LE TB'!$R:$R,'LE P&amp;L'!$A56,'YBHN LE TB'!C:C)</f>
        <v/>
      </c>
      <c r="P56" s="11">
        <f>SUMIF('YBHN LE TB'!$R:$R,'LE P&amp;L'!$A56,'YBHN LE TB'!D:D)</f>
        <v/>
      </c>
      <c r="Q56" s="11">
        <f>SUMIF('YBHN LE TB'!$R:$R,'LE P&amp;L'!$A56,'YBHN LE TB'!E:E)</f>
        <v/>
      </c>
      <c r="R56" s="11">
        <f>SUMIF('YBHN LE TB'!$R:$R,'LE P&amp;L'!$A56,'YBHN LE TB'!F:F)</f>
        <v/>
      </c>
      <c r="S56" s="11">
        <f>SUMIF('YBHN LE TB'!$R:$R,'LE P&amp;L'!$A56,'YBHN LE TB'!G:G)</f>
        <v/>
      </c>
      <c r="T56" s="11">
        <f>SUMIF('YBHN LE TB'!$R:$R,'LE P&amp;L'!$A56,'YBHN LE TB'!H:H)</f>
        <v/>
      </c>
      <c r="U56" s="11">
        <f>SUMIF('YBHN LE TB'!$R:$R,'LE P&amp;L'!$A56,'YBHN LE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258.01</v>
      </c>
      <c r="N57" s="22">
        <f>SUM(B57:M57)</f>
        <v/>
      </c>
      <c r="O57" s="11">
        <f>SUMIF('YBHN LE TB'!$R:$R,'LE P&amp;L'!$A57,'YBHN LE TB'!C:C)</f>
        <v/>
      </c>
      <c r="P57" s="11">
        <f>SUMIF('YBHN LE TB'!$R:$R,'LE P&amp;L'!$A57,'YBHN LE TB'!D:D)</f>
        <v/>
      </c>
      <c r="Q57" s="11">
        <f>SUMIF('YBHN LE TB'!$R:$R,'LE P&amp;L'!$A57,'YBHN LE TB'!E:E)</f>
        <v/>
      </c>
      <c r="R57" s="11">
        <f>SUMIF('YBHN LE TB'!$R:$R,'LE P&amp;L'!$A57,'YBHN LE TB'!F:F)</f>
        <v/>
      </c>
      <c r="S57" s="11">
        <f>SUMIF('YBHN LE TB'!$R:$R,'LE P&amp;L'!$A57,'YBHN LE TB'!G:G)</f>
        <v/>
      </c>
      <c r="T57" s="11">
        <f>SUMIF('YBHN LE TB'!$R:$R,'LE P&amp;L'!$A57,'YBHN LE TB'!H:H)</f>
        <v/>
      </c>
      <c r="U57" s="11">
        <f>SUMIF('YBHN LE TB'!$R:$R,'LE P&amp;L'!$A57,'YBHN LE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LE TB'!$R:$R,'LE P&amp;L'!$A58,'YBHN LE TB'!C:C)</f>
        <v/>
      </c>
      <c r="P58" s="11">
        <f>SUMIF('YBHN LE TB'!$R:$R,'LE P&amp;L'!$A58,'YBHN LE TB'!D:D)</f>
        <v/>
      </c>
      <c r="Q58" s="11">
        <f>SUMIF('YBHN LE TB'!$R:$R,'LE P&amp;L'!$A58,'YBHN LE TB'!E:E)</f>
        <v/>
      </c>
      <c r="R58" s="11">
        <f>SUMIF('YBHN LE TB'!$R:$R,'LE P&amp;L'!$A58,'YBHN LE TB'!F:F)</f>
        <v/>
      </c>
      <c r="S58" s="11">
        <f>SUMIF('YBHN LE TB'!$R:$R,'LE P&amp;L'!$A58,'YBHN LE TB'!G:G)</f>
        <v/>
      </c>
      <c r="T58" s="11">
        <f>SUMIF('YBHN LE TB'!$R:$R,'LE P&amp;L'!$A58,'YBHN LE TB'!H:H)</f>
        <v/>
      </c>
      <c r="U58" s="11">
        <f>SUMIF('YBHN LE TB'!$R:$R,'LE P&amp;L'!$A58,'YBHN LE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201.38</v>
      </c>
      <c r="J59" s="64" t="n">
        <v>201.38</v>
      </c>
      <c r="K59" s="64" t="n">
        <v>214.8</v>
      </c>
      <c r="L59" s="64" t="n">
        <v>214.8</v>
      </c>
      <c r="M59" s="64" t="n">
        <v>214.8</v>
      </c>
      <c r="N59" s="22">
        <f>SUM(B59:M59)</f>
        <v/>
      </c>
      <c r="O59" s="11">
        <f>SUMIF('YBHN LE TB'!$R:$R,'LE P&amp;L'!$A59,'YBHN LE TB'!C:C)</f>
        <v/>
      </c>
      <c r="P59" s="11">
        <f>SUMIF('YBHN LE TB'!$R:$R,'LE P&amp;L'!$A59,'YBHN LE TB'!D:D)</f>
        <v/>
      </c>
      <c r="Q59" s="11">
        <f>SUMIF('YBHN LE TB'!$R:$R,'LE P&amp;L'!$A59,'YBHN LE TB'!E:E)</f>
        <v/>
      </c>
      <c r="R59" s="11">
        <f>SUMIF('YBHN LE TB'!$R:$R,'LE P&amp;L'!$A59,'YBHN LE TB'!F:F)</f>
        <v/>
      </c>
      <c r="S59" s="11">
        <f>SUMIF('YBHN LE TB'!$R:$R,'LE P&amp;L'!$A59,'YBHN LE TB'!G:G)</f>
        <v/>
      </c>
      <c r="T59" s="11">
        <f>SUMIF('YBHN LE TB'!$R:$R,'LE P&amp;L'!$A59,'YBHN LE TB'!H:H)</f>
        <v/>
      </c>
      <c r="U59" s="11">
        <f>SUMIF('YBHN LE TB'!$R:$R,'LE P&amp;L'!$A59,'YBHN LE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0.6</v>
      </c>
      <c r="C60" s="64" t="n">
        <v>2.4</v>
      </c>
      <c r="D60" s="64" t="n">
        <v>136.41</v>
      </c>
      <c r="E60" s="64" t="n">
        <v>530.78</v>
      </c>
      <c r="F60" s="64" t="n">
        <v>1.8</v>
      </c>
      <c r="G60" s="64" t="n">
        <v>47.4</v>
      </c>
      <c r="H60" s="64" t="n">
        <v>1.8</v>
      </c>
      <c r="I60" s="64" t="n">
        <v>1.8</v>
      </c>
      <c r="J60" s="64" t="n">
        <v>1.8</v>
      </c>
      <c r="K60" s="64" t="n">
        <v>68.8</v>
      </c>
      <c r="L60" s="64" t="n">
        <v>46.2</v>
      </c>
      <c r="M60" s="64" t="n">
        <v>221.8</v>
      </c>
      <c r="N60" s="22">
        <f>SUM(B60:M60)</f>
        <v/>
      </c>
      <c r="O60" s="11">
        <f>SUMIF('YBHN LE TB'!$R:$R,'LE P&amp;L'!$A60,'YBHN LE TB'!C:C)</f>
        <v/>
      </c>
      <c r="P60" s="11">
        <f>SUMIF('YBHN LE TB'!$R:$R,'LE P&amp;L'!$A60,'YBHN LE TB'!D:D)</f>
        <v/>
      </c>
      <c r="Q60" s="11">
        <f>SUMIF('YBHN LE TB'!$R:$R,'LE P&amp;L'!$A60,'YBHN LE TB'!E:E)</f>
        <v/>
      </c>
      <c r="R60" s="11">
        <f>SUMIF('YBHN LE TB'!$R:$R,'LE P&amp;L'!$A60,'YBHN LE TB'!F:F)</f>
        <v/>
      </c>
      <c r="S60" s="11">
        <f>SUMIF('YBHN LE TB'!$R:$R,'LE P&amp;L'!$A60,'YBHN LE TB'!G:G)</f>
        <v/>
      </c>
      <c r="T60" s="11">
        <f>SUMIF('YBHN LE TB'!$R:$R,'LE P&amp;L'!$A60,'YBHN LE TB'!H:H)</f>
        <v/>
      </c>
      <c r="U60" s="11">
        <f>SUMIF('YBHN LE TB'!$R:$R,'LE P&amp;L'!$A60,'YBHN LE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57.93000000000001</v>
      </c>
      <c r="E61" s="64" t="n">
        <v>0</v>
      </c>
      <c r="F61" s="64" t="n">
        <v>68.36</v>
      </c>
      <c r="G61" s="64" t="n">
        <v>8.99</v>
      </c>
      <c r="H61" s="64" t="n">
        <v>6.48</v>
      </c>
      <c r="I61" s="64" t="n">
        <v>0</v>
      </c>
      <c r="J61" s="64" t="n">
        <v>19.94</v>
      </c>
      <c r="K61" s="64" t="n">
        <v>88.73</v>
      </c>
      <c r="L61" s="64" t="n">
        <v>7.29</v>
      </c>
      <c r="M61" s="64" t="n">
        <v>70</v>
      </c>
      <c r="N61" s="22">
        <f>SUM(B61:M61)</f>
        <v/>
      </c>
      <c r="O61" s="11">
        <f>SUMIF('YBHN LE TB'!$R:$R,'LE P&amp;L'!$A61,'YBHN LE TB'!C:C)</f>
        <v/>
      </c>
      <c r="P61" s="11">
        <f>SUMIF('YBHN LE TB'!$R:$R,'LE P&amp;L'!$A61,'YBHN LE TB'!D:D)</f>
        <v/>
      </c>
      <c r="Q61" s="11">
        <f>SUMIF('YBHN LE TB'!$R:$R,'LE P&amp;L'!$A61,'YBHN LE TB'!E:E)</f>
        <v/>
      </c>
      <c r="R61" s="11">
        <f>SUMIF('YBHN LE TB'!$R:$R,'LE P&amp;L'!$A61,'YBHN LE TB'!F:F)</f>
        <v/>
      </c>
      <c r="S61" s="11">
        <f>SUMIF('YBHN LE TB'!$R:$R,'LE P&amp;L'!$A61,'YBHN LE TB'!G:G)</f>
        <v/>
      </c>
      <c r="T61" s="11">
        <f>SUMIF('YBHN LE TB'!$R:$R,'LE P&amp;L'!$A61,'YBHN LE TB'!H:H)</f>
        <v/>
      </c>
      <c r="U61" s="11">
        <f>SUMIF('YBHN LE TB'!$R:$R,'LE P&amp;L'!$A61,'YBHN LE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14</v>
      </c>
      <c r="C62" s="64" t="n">
        <v>0</v>
      </c>
      <c r="D62" s="64" t="n">
        <v>0</v>
      </c>
      <c r="E62" s="64" t="n">
        <v>0</v>
      </c>
      <c r="F62" s="64" t="n">
        <v>0</v>
      </c>
      <c r="G62" s="64" t="n">
        <v>0</v>
      </c>
      <c r="H62" s="64" t="n">
        <v>0</v>
      </c>
      <c r="I62" s="64" t="n">
        <v>0</v>
      </c>
      <c r="J62" s="64" t="n">
        <v>0</v>
      </c>
      <c r="K62" s="64" t="n">
        <v>70</v>
      </c>
      <c r="L62" s="64" t="n">
        <v>0</v>
      </c>
      <c r="M62" s="64" t="n">
        <v>0</v>
      </c>
      <c r="N62" s="22">
        <f>SUM(B62:M62)</f>
        <v/>
      </c>
      <c r="O62" s="11">
        <f>SUMIF('YBHN LE TB'!$R:$R,'LE P&amp;L'!$A62,'YBHN LE TB'!C:C)</f>
        <v/>
      </c>
      <c r="P62" s="11">
        <f>SUMIF('YBHN LE TB'!$R:$R,'LE P&amp;L'!$A62,'YBHN LE TB'!D:D)</f>
        <v/>
      </c>
      <c r="Q62" s="11">
        <f>SUMIF('YBHN LE TB'!$R:$R,'LE P&amp;L'!$A62,'YBHN LE TB'!E:E)</f>
        <v/>
      </c>
      <c r="R62" s="11">
        <f>SUMIF('YBHN LE TB'!$R:$R,'LE P&amp;L'!$A62,'YBHN LE TB'!F:F)</f>
        <v/>
      </c>
      <c r="S62" s="11">
        <f>SUMIF('YBHN LE TB'!$R:$R,'LE P&amp;L'!$A62,'YBHN LE TB'!G:G)</f>
        <v/>
      </c>
      <c r="T62" s="11">
        <f>SUMIF('YBHN LE TB'!$R:$R,'LE P&amp;L'!$A62,'YBHN LE TB'!H:H)</f>
        <v/>
      </c>
      <c r="U62" s="11">
        <f>SUMIF('YBHN LE TB'!$R:$R,'LE P&amp;L'!$A62,'YBHN LE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LE TB'!$R:$R,'LE P&amp;L'!$A63,'YBHN LE TB'!C:C)</f>
        <v/>
      </c>
      <c r="P63" s="11">
        <f>SUMIF('YBHN LE TB'!$R:$R,'LE P&amp;L'!$A63,'YBHN LE TB'!D:D)</f>
        <v/>
      </c>
      <c r="Q63" s="11">
        <f>SUMIF('YBHN LE TB'!$R:$R,'LE P&amp;L'!$A63,'YBHN LE TB'!E:E)</f>
        <v/>
      </c>
      <c r="R63" s="11">
        <f>SUMIF('YBHN LE TB'!$R:$R,'LE P&amp;L'!$A63,'YBHN LE TB'!F:F)</f>
        <v/>
      </c>
      <c r="S63" s="11">
        <f>SUMIF('YBHN LE TB'!$R:$R,'LE P&amp;L'!$A63,'YBHN LE TB'!G:G)</f>
        <v/>
      </c>
      <c r="T63" s="11">
        <f>SUMIF('YBHN LE TB'!$R:$R,'LE P&amp;L'!$A63,'YBHN LE TB'!H:H)</f>
        <v/>
      </c>
      <c r="U63" s="11">
        <f>SUMIF('YBHN LE TB'!$R:$R,'LE P&amp;L'!$A63,'YBHN LE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LE TB'!$R:$R,'LE P&amp;L'!$A64,'YBHN LE TB'!C:C)</f>
        <v/>
      </c>
      <c r="P64" s="11">
        <f>SUMIF('YBHN LE TB'!$R:$R,'LE P&amp;L'!$A64,'YBHN LE TB'!D:D)</f>
        <v/>
      </c>
      <c r="Q64" s="11">
        <f>SUMIF('YBHN LE TB'!$R:$R,'LE P&amp;L'!$A64,'YBHN LE TB'!E:E)</f>
        <v/>
      </c>
      <c r="R64" s="11">
        <f>SUMIF('YBHN LE TB'!$R:$R,'LE P&amp;L'!$A64,'YBHN LE TB'!F:F)</f>
        <v/>
      </c>
      <c r="S64" s="11">
        <f>SUMIF('YBHN LE TB'!$R:$R,'LE P&amp;L'!$A64,'YBHN LE TB'!G:G)</f>
        <v/>
      </c>
      <c r="T64" s="11">
        <f>SUMIF('YBHN LE TB'!$R:$R,'LE P&amp;L'!$A64,'YBHN LE TB'!H:H)</f>
        <v/>
      </c>
      <c r="U64" s="11">
        <f>SUMIF('YBHN LE TB'!$R:$R,'LE P&amp;L'!$A64,'YBHN LE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SUMIF('YBHN LE TB'!$R:$R,'LE P&amp;L'!$A65,'YBHN LE TB'!C:C)</f>
        <v/>
      </c>
      <c r="P65" s="11">
        <f>SUMIF('YBHN LE TB'!$R:$R,'LE P&amp;L'!$A65,'YBHN LE TB'!D:D)</f>
        <v/>
      </c>
      <c r="Q65" s="11">
        <f>SUMIF('YBHN LE TB'!$R:$R,'LE P&amp;L'!$A65,'YBHN LE TB'!E:E)</f>
        <v/>
      </c>
      <c r="R65" s="11">
        <f>SUMIF('YBHN LE TB'!$R:$R,'LE P&amp;L'!$A65,'YBHN LE TB'!F:F)</f>
        <v/>
      </c>
      <c r="S65" s="11">
        <f>SUMIF('YBHN LE TB'!$R:$R,'LE P&amp;L'!$A65,'YBHN LE TB'!G:G)</f>
        <v/>
      </c>
      <c r="T65" s="11">
        <f>SUMIF('YBHN LE TB'!$R:$R,'LE P&amp;L'!$A65,'YBHN LE TB'!H:H)</f>
        <v/>
      </c>
      <c r="U65" s="11">
        <f>SUMIF('YBHN LE TB'!$R:$R,'LE P&amp;L'!$A65,'YBHN LE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LE TB'!$R:$R,'LE P&amp;L'!$A66,'YBHN LE TB'!C:C)</f>
        <v/>
      </c>
      <c r="P66" s="11">
        <f>SUMIF('YBHN LE TB'!$R:$R,'LE P&amp;L'!$A66,'YBHN LE TB'!D:D)</f>
        <v/>
      </c>
      <c r="Q66" s="11">
        <f>SUMIF('YBHN LE TB'!$R:$R,'LE P&amp;L'!$A66,'YBHN LE TB'!E:E)</f>
        <v/>
      </c>
      <c r="R66" s="11">
        <f>SUMIF('YBHN LE TB'!$R:$R,'LE P&amp;L'!$A66,'YBHN LE TB'!F:F)</f>
        <v/>
      </c>
      <c r="S66" s="11">
        <f>SUMIF('YBHN LE TB'!$R:$R,'LE P&amp;L'!$A66,'YBHN LE TB'!G:G)</f>
        <v/>
      </c>
      <c r="T66" s="11">
        <f>SUMIF('YBHN LE TB'!$R:$R,'LE P&amp;L'!$A66,'YBHN LE TB'!H:H)</f>
        <v/>
      </c>
      <c r="U66" s="11">
        <f>SUMIF('YBHN LE TB'!$R:$R,'LE P&amp;L'!$A66,'YBHN LE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SUMIF('YBHN LE TB'!$R:$R,'LE P&amp;L'!$A67,'YBHN LE TB'!C:C)</f>
        <v/>
      </c>
      <c r="P67" s="11">
        <f>SUMIF('YBHN LE TB'!$R:$R,'LE P&amp;L'!$A67,'YBHN LE TB'!D:D)</f>
        <v/>
      </c>
      <c r="Q67" s="11">
        <f>SUMIF('YBHN LE TB'!$R:$R,'LE P&amp;L'!$A67,'YBHN LE TB'!E:E)</f>
        <v/>
      </c>
      <c r="R67" s="11">
        <f>SUMIF('YBHN LE TB'!$R:$R,'LE P&amp;L'!$A67,'YBHN LE TB'!F:F)</f>
        <v/>
      </c>
      <c r="S67" s="11">
        <f>SUMIF('YBHN LE TB'!$R:$R,'LE P&amp;L'!$A67,'YBHN LE TB'!G:G)</f>
        <v/>
      </c>
      <c r="T67" s="11">
        <f>SUMIF('YBHN LE TB'!$R:$R,'LE P&amp;L'!$A67,'YBHN LE TB'!H:H)</f>
        <v/>
      </c>
      <c r="U67" s="11">
        <f>SUMIF('YBHN LE TB'!$R:$R,'LE P&amp;L'!$A67,'YBHN LE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SUMIF('YBHN LE TB'!$R:$R,'LE P&amp;L'!$A68,'YBHN LE TB'!C:C)</f>
        <v/>
      </c>
      <c r="P68" s="11">
        <f>SUMIF('YBHN LE TB'!$R:$R,'LE P&amp;L'!$A68,'YBHN LE TB'!D:D)</f>
        <v/>
      </c>
      <c r="Q68" s="11">
        <f>SUMIF('YBHN LE TB'!$R:$R,'LE P&amp;L'!$A68,'YBHN LE TB'!E:E)</f>
        <v/>
      </c>
      <c r="R68" s="11">
        <f>SUMIF('YBHN LE TB'!$R:$R,'LE P&amp;L'!$A68,'YBHN LE TB'!F:F)</f>
        <v/>
      </c>
      <c r="S68" s="11">
        <f>SUMIF('YBHN LE TB'!$R:$R,'LE P&amp;L'!$A68,'YBHN LE TB'!G:G)</f>
        <v/>
      </c>
      <c r="T68" s="11">
        <f>SUMIF('YBHN LE TB'!$R:$R,'LE P&amp;L'!$A68,'YBHN LE TB'!H:H)</f>
        <v/>
      </c>
      <c r="U68" s="11">
        <f>SUMIF('YBHN LE TB'!$R:$R,'LE P&amp;L'!$A68,'YBHN LE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215.98</v>
      </c>
      <c r="C69" s="65" t="n">
        <v>203.78</v>
      </c>
      <c r="D69" s="65" t="n">
        <v>395.72</v>
      </c>
      <c r="E69" s="65" t="n">
        <v>732.16</v>
      </c>
      <c r="F69" s="65" t="n">
        <v>271.53</v>
      </c>
      <c r="G69" s="65" t="n">
        <v>257.77</v>
      </c>
      <c r="H69" s="65" t="n">
        <v>209.66</v>
      </c>
      <c r="I69" s="65" t="n">
        <v>203.18</v>
      </c>
      <c r="J69" s="65" t="n">
        <v>223.12</v>
      </c>
      <c r="K69" s="65" t="n">
        <v>442.33</v>
      </c>
      <c r="L69" s="65" t="n">
        <v>268.29</v>
      </c>
      <c r="M69" s="65" t="n">
        <v>764.61</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14520.47</v>
      </c>
      <c r="C70" s="18" t="n">
        <v>10292.97999999999</v>
      </c>
      <c r="D70" s="18" t="n">
        <v>12239.18</v>
      </c>
      <c r="E70" s="18" t="n">
        <v>5352.079999999998</v>
      </c>
      <c r="F70" s="18" t="n">
        <v>9232.229999999998</v>
      </c>
      <c r="G70" s="18" t="n">
        <v>8388.549999999999</v>
      </c>
      <c r="H70" s="18" t="n">
        <v>25760.61999999999</v>
      </c>
      <c r="I70" s="18" t="n">
        <v>4128.369999999995</v>
      </c>
      <c r="J70" s="18" t="n">
        <v>2294.819999999999</v>
      </c>
      <c r="K70" s="18" t="n">
        <v>2105.060000000007</v>
      </c>
      <c r="L70" s="18" t="n">
        <v>8879.41</v>
      </c>
      <c r="M70" s="18" t="n">
        <v>7885.720000000009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14520.47</v>
      </c>
      <c r="C79" s="66" t="n">
        <v>10292.97999999999</v>
      </c>
      <c r="D79" s="66" t="n">
        <v>12239.18</v>
      </c>
      <c r="E79" s="66" t="n">
        <v>5352.079999999998</v>
      </c>
      <c r="F79" s="66" t="n">
        <v>9232.229999999998</v>
      </c>
      <c r="G79" s="66" t="n">
        <v>8388.549999999999</v>
      </c>
      <c r="H79" s="66" t="n">
        <v>25760.61999999999</v>
      </c>
      <c r="I79" s="66" t="n">
        <v>4128.369999999995</v>
      </c>
      <c r="J79" s="66" t="n">
        <v>2294.819999999999</v>
      </c>
      <c r="K79" s="66" t="n">
        <v>2105.060000000007</v>
      </c>
      <c r="L79" s="66" t="n">
        <v>8879.41</v>
      </c>
      <c r="M79" s="66" t="n">
        <v>7885.720000000009</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42028.76</v>
      </c>
      <c r="C87" s="4" t="n">
        <v>38087.19</v>
      </c>
      <c r="D87" s="4" t="n">
        <v>44291</v>
      </c>
      <c r="E87" s="4" t="n">
        <v>40257.56</v>
      </c>
      <c r="F87" s="4" t="n">
        <v>39371.6</v>
      </c>
      <c r="G87" s="4" t="n">
        <v>38658.29</v>
      </c>
      <c r="H87" s="4" t="n">
        <v>56461.77999999999</v>
      </c>
      <c r="I87" s="4" t="n">
        <v>31272.14</v>
      </c>
      <c r="J87" s="4" t="n">
        <v>28523.65</v>
      </c>
      <c r="K87" s="4" t="n">
        <v>31383.66</v>
      </c>
      <c r="L87" s="4" t="n">
        <v>36707.85000000001</v>
      </c>
      <c r="O87" s="4">
        <f>-SUMIF('YBHN LE TB'!$T:$T,'LE P&amp;L'!$A87,'YBHN LE TB'!C:C)</f>
        <v/>
      </c>
      <c r="P87" s="4">
        <f>-SUMIF('YBHN LE TB'!$T:$T,'LE P&amp;L'!$A87,'YBHN LE TB'!D:D)</f>
        <v/>
      </c>
      <c r="Q87" s="4">
        <f>-SUMIF('YBHN LE TB'!$T:$T,'LE P&amp;L'!$A87,'YBHN LE TB'!E:E)</f>
        <v/>
      </c>
      <c r="R87" s="4">
        <f>-SUMIF('YBHN LE TB'!$T:$T,'LE P&amp;L'!$A87,'YBHN LE TB'!F:F)</f>
        <v/>
      </c>
      <c r="S87" s="4">
        <f>-SUMIF('YBHN LE TB'!$T:$T,'LE P&amp;L'!$A87,'YBHN LE TB'!G:G)</f>
        <v/>
      </c>
      <c r="T87" s="4">
        <f>-SUMIF('YBHN LE TB'!$T:$T,'LE P&amp;L'!$A87,'YBHN LE TB'!H:H)</f>
        <v/>
      </c>
      <c r="U87" s="4">
        <f>-SUMIF('YBHN LE TB'!$T:$T,'LE P&amp;L'!$A87,'YBHN LE TB'!I:I)</f>
        <v/>
      </c>
      <c r="V87" s="4">
        <f>-SUMIF('YBHN LE TB'!$T:$T,'LE P&amp;L'!$A87,'YBHN LE TB'!J:J)</f>
        <v/>
      </c>
      <c r="W87" s="4">
        <f>-SUMIF('YBHN LE TB'!$T:$T,'LE P&amp;L'!$A87,'YBHN LE TB'!K:K)</f>
        <v/>
      </c>
      <c r="X87" s="4">
        <f>-SUMIF('YBHN LE TB'!$T:$T,'LE P&amp;L'!$A87,'YBHN LE TB'!L:L)</f>
        <v/>
      </c>
      <c r="Y87" s="4">
        <f>-SUMIF('YBHN LE TB'!$T:$T,'LE P&amp;L'!$A87,'YBHN LE TB'!M:M)</f>
        <v/>
      </c>
      <c r="Z87" s="4">
        <f>-SUMIF('YBHN LE TB'!$T:$T,'LE P&amp;L'!$A87,'YBHN LE TB'!N:N)</f>
        <v/>
      </c>
    </row>
    <row r="88">
      <c r="A88" s="14" t="inlineStr">
        <is>
          <t>Direct - Staff Cost</t>
        </is>
      </c>
      <c r="B88" s="61" t="n">
        <v>-22962.82999999999</v>
      </c>
      <c r="C88" s="61" t="n">
        <v>-22797.73</v>
      </c>
      <c r="D88" s="61" t="n">
        <v>-24093.15</v>
      </c>
      <c r="E88" s="61" t="n">
        <v>-28572.22</v>
      </c>
      <c r="F88" s="61" t="n">
        <v>-26799.23</v>
      </c>
      <c r="G88" s="61" t="n">
        <v>-26364.45</v>
      </c>
      <c r="H88" s="61" t="n">
        <v>-26967.23</v>
      </c>
      <c r="I88" s="61" t="n">
        <v>-21412.27</v>
      </c>
      <c r="J88" s="61" t="n">
        <v>-21400.54</v>
      </c>
      <c r="K88" s="61" t="n">
        <v>-22378.38</v>
      </c>
      <c r="L88" s="61" t="n">
        <v>-22109.79</v>
      </c>
      <c r="M88" s="61" t="n"/>
      <c r="O88" s="4">
        <f>-SUMIF('YBHN LE TB'!$T:$T,'LE P&amp;L'!$A88,'YBHN LE TB'!C:C)</f>
        <v/>
      </c>
      <c r="P88" s="4">
        <f>-SUMIF('YBHN LE TB'!$T:$T,'LE P&amp;L'!$A88,'YBHN LE TB'!D:D)</f>
        <v/>
      </c>
      <c r="Q88" s="4">
        <f>-SUMIF('YBHN LE TB'!$T:$T,'LE P&amp;L'!$A88,'YBHN LE TB'!E:E)</f>
        <v/>
      </c>
      <c r="R88" s="4">
        <f>-SUMIF('YBHN LE TB'!$T:$T,'LE P&amp;L'!$A88,'YBHN LE TB'!F:F)</f>
        <v/>
      </c>
      <c r="S88" s="4">
        <f>-SUMIF('YBHN LE TB'!$T:$T,'LE P&amp;L'!$A88,'YBHN LE TB'!G:G)</f>
        <v/>
      </c>
      <c r="T88" s="4">
        <f>-SUMIF('YBHN LE TB'!$T:$T,'LE P&amp;L'!$A88,'YBHN LE TB'!H:H)</f>
        <v/>
      </c>
      <c r="U88" s="4">
        <f>-SUMIF('YBHN LE TB'!$T:$T,'LE P&amp;L'!$A88,'YBHN LE TB'!I:I)</f>
        <v/>
      </c>
      <c r="V88" s="4">
        <f>-SUMIF('YBHN LE TB'!$T:$T,'LE P&amp;L'!$A88,'YBHN LE TB'!J:J)</f>
        <v/>
      </c>
      <c r="W88" s="4">
        <f>-SUMIF('YBHN LE TB'!$T:$T,'LE P&amp;L'!$A88,'YBHN LE TB'!K:K)</f>
        <v/>
      </c>
      <c r="X88" s="4">
        <f>-SUMIF('YBHN LE TB'!$T:$T,'LE P&amp;L'!$A88,'YBHN LE TB'!L:L)</f>
        <v/>
      </c>
      <c r="Y88" s="4">
        <f>-SUMIF('YBHN LE TB'!$T:$T,'LE P&amp;L'!$A88,'YBHN LE TB'!M:M)</f>
        <v/>
      </c>
      <c r="Z88" s="4">
        <f>-SUMIF('YBHN LE TB'!$T:$T,'LE P&amp;L'!$A88,'YBHN LE TB'!N:N)</f>
        <v/>
      </c>
    </row>
    <row r="89">
      <c r="A89" s="4" t="inlineStr">
        <is>
          <t>Direct - Childcare Cost</t>
        </is>
      </c>
      <c r="B89" s="61" t="n">
        <v>-1502.08</v>
      </c>
      <c r="C89" s="61" t="n">
        <v>-1356.74</v>
      </c>
      <c r="D89" s="61" t="n">
        <v>-1606.09</v>
      </c>
      <c r="E89" s="61" t="n">
        <v>-1292.17</v>
      </c>
      <c r="F89" s="61" t="n">
        <v>-1611.34</v>
      </c>
      <c r="G89" s="61" t="n">
        <v>-1322.17</v>
      </c>
      <c r="H89" s="61" t="n">
        <v>-1338.02</v>
      </c>
      <c r="I89" s="61" t="n">
        <v>-1449.97</v>
      </c>
      <c r="J89" s="61" t="n">
        <v>-1745.99</v>
      </c>
      <c r="K89" s="61" t="n">
        <v>-2055.18</v>
      </c>
      <c r="L89" s="61" t="n">
        <v>-1601.82</v>
      </c>
      <c r="M89" s="61" t="n">
        <v>-1749.6</v>
      </c>
      <c r="O89" s="4">
        <f>-SUMIF('YBHN LE TB'!$T:$T,'LE P&amp;L'!$A89,'YBHN LE TB'!C:C)</f>
        <v/>
      </c>
      <c r="P89" s="4">
        <f>-SUMIF('YBHN LE TB'!$T:$T,'LE P&amp;L'!$A89,'YBHN LE TB'!D:D)</f>
        <v/>
      </c>
      <c r="Q89" s="4">
        <f>-SUMIF('YBHN LE TB'!$T:$T,'LE P&amp;L'!$A89,'YBHN LE TB'!E:E)</f>
        <v/>
      </c>
      <c r="R89" s="4">
        <f>-SUMIF('YBHN LE TB'!$T:$T,'LE P&amp;L'!$A89,'YBHN LE TB'!F:F)</f>
        <v/>
      </c>
      <c r="S89" s="4">
        <f>-SUMIF('YBHN LE TB'!$T:$T,'LE P&amp;L'!$A89,'YBHN LE TB'!G:G)</f>
        <v/>
      </c>
      <c r="T89" s="4">
        <f>-SUMIF('YBHN LE TB'!$T:$T,'LE P&amp;L'!$A89,'YBHN LE TB'!H:H)</f>
        <v/>
      </c>
      <c r="U89" s="4">
        <f>-SUMIF('YBHN LE TB'!$T:$T,'LE P&amp;L'!$A89,'YBHN LE TB'!I:I)</f>
        <v/>
      </c>
      <c r="V89" s="4">
        <f>-SUMIF('YBHN LE TB'!$T:$T,'LE P&amp;L'!$A89,'YBHN LE TB'!J:J)</f>
        <v/>
      </c>
      <c r="W89" s="4">
        <f>-SUMIF('YBHN LE TB'!$T:$T,'LE P&amp;L'!$A89,'YBHN LE TB'!K:K)</f>
        <v/>
      </c>
      <c r="X89" s="4">
        <f>-SUMIF('YBHN LE TB'!$T:$T,'LE P&amp;L'!$A89,'YBHN LE TB'!L:L)</f>
        <v/>
      </c>
      <c r="Y89" s="4">
        <f>-SUMIF('YBHN LE TB'!$T:$T,'LE P&amp;L'!$A89,'YBHN LE TB'!M:M)</f>
        <v/>
      </c>
      <c r="Z89" s="4">
        <f>-SUMIF('YBHN LE TB'!$T:$T,'LE P&amp;L'!$A89,'YBHN LE TB'!N:N)</f>
        <v/>
      </c>
    </row>
    <row r="90">
      <c r="A90" s="4" t="inlineStr">
        <is>
          <t>Direct - Premises &amp; Admin</t>
        </is>
      </c>
      <c r="B90" s="61" t="n">
        <v>-2827.4</v>
      </c>
      <c r="C90" s="61" t="n">
        <v>-3435.96</v>
      </c>
      <c r="D90" s="61" t="n">
        <v>-5956.86</v>
      </c>
      <c r="E90" s="61" t="n">
        <v>-4308.93</v>
      </c>
      <c r="F90" s="61" t="n">
        <v>-1457.27</v>
      </c>
      <c r="G90" s="61" t="n">
        <v>-2325.35</v>
      </c>
      <c r="H90" s="61" t="n">
        <v>-2186.25</v>
      </c>
      <c r="I90" s="61" t="n">
        <v>-4078.35</v>
      </c>
      <c r="J90" s="61" t="n">
        <v>-2859.18</v>
      </c>
      <c r="K90" s="61" t="n">
        <v>-4402.709999999999</v>
      </c>
      <c r="L90" s="61" t="n">
        <v>-3848.54</v>
      </c>
      <c r="M90" s="61" t="n">
        <v>-4815.28</v>
      </c>
      <c r="O90" s="4">
        <f>-SUMIF('YBHN LE TB'!$T:$T,'LE P&amp;L'!$A90,'YBHN LE TB'!C:C)</f>
        <v/>
      </c>
      <c r="P90" s="4">
        <f>-SUMIF('YBHN LE TB'!$T:$T,'LE P&amp;L'!$A90,'YBHN LE TB'!D:D)</f>
        <v/>
      </c>
      <c r="Q90" s="4">
        <f>-SUMIF('YBHN LE TB'!$T:$T,'LE P&amp;L'!$A90,'YBHN LE TB'!E:E)</f>
        <v/>
      </c>
      <c r="R90" s="4">
        <f>-SUMIF('YBHN LE TB'!$T:$T,'LE P&amp;L'!$A90,'YBHN LE TB'!F:F)</f>
        <v/>
      </c>
      <c r="S90" s="4">
        <f>-SUMIF('YBHN LE TB'!$T:$T,'LE P&amp;L'!$A90,'YBHN LE TB'!G:G)</f>
        <v/>
      </c>
      <c r="T90" s="4">
        <f>-SUMIF('YBHN LE TB'!$T:$T,'LE P&amp;L'!$A90,'YBHN LE TB'!H:H)</f>
        <v/>
      </c>
      <c r="U90" s="4">
        <f>-SUMIF('YBHN LE TB'!$T:$T,'LE P&amp;L'!$A90,'YBHN LE TB'!I:I)</f>
        <v/>
      </c>
      <c r="V90" s="4">
        <f>-SUMIF('YBHN LE TB'!$T:$T,'LE P&amp;L'!$A90,'YBHN LE TB'!J:J)</f>
        <v/>
      </c>
      <c r="W90" s="4">
        <f>-SUMIF('YBHN LE TB'!$T:$T,'LE P&amp;L'!$A90,'YBHN LE TB'!K:K)</f>
        <v/>
      </c>
      <c r="X90" s="4">
        <f>-SUMIF('YBHN LE TB'!$T:$T,'LE P&amp;L'!$A90,'YBHN LE TB'!L:L)</f>
        <v/>
      </c>
      <c r="Y90" s="4">
        <f>-SUMIF('YBHN LE TB'!$T:$T,'LE P&amp;L'!$A90,'YBHN LE TB'!M:M)</f>
        <v/>
      </c>
      <c r="Z90" s="4">
        <f>-SUMIF('YBHN LE TB'!$T:$T,'LE P&amp;L'!$A90,'YBHN LE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-SUMIF('YBHN LE TB'!$T:$T,'LE P&amp;L'!$A91,'YBHN LE TB'!C:C)</f>
        <v/>
      </c>
      <c r="P91" s="4">
        <f>-SUMIF('YBHN LE TB'!$T:$T,'LE P&amp;L'!$A91,'YBHN LE TB'!D:D)</f>
        <v/>
      </c>
      <c r="Q91" s="4">
        <f>-SUMIF('YBHN LE TB'!$T:$T,'LE P&amp;L'!$A91,'YBHN LE TB'!E:E)</f>
        <v/>
      </c>
      <c r="R91" s="4">
        <f>-SUMIF('YBHN LE TB'!$T:$T,'LE P&amp;L'!$A91,'YBHN LE TB'!F:F)</f>
        <v/>
      </c>
      <c r="S91" s="4">
        <f>-SUMIF('YBHN LE TB'!$T:$T,'LE P&amp;L'!$A91,'YBHN LE TB'!G:G)</f>
        <v/>
      </c>
      <c r="T91" s="4">
        <f>-SUMIF('YBHN LE TB'!$T:$T,'LE P&amp;L'!$A91,'YBHN LE TB'!H:H)</f>
        <v/>
      </c>
      <c r="U91" s="4">
        <f>-SUMIF('YBHN LE TB'!$T:$T,'LE P&amp;L'!$A91,'YBHN LE TB'!I:I)</f>
        <v/>
      </c>
      <c r="V91" s="4">
        <f>-SUMIF('YBHN LE TB'!$T:$T,'LE P&amp;L'!$A91,'YBHN LE TB'!J:J)</f>
        <v/>
      </c>
      <c r="W91" s="4">
        <f>-SUMIF('YBHN LE TB'!$T:$T,'LE P&amp;L'!$A91,'YBHN LE TB'!K:K)</f>
        <v/>
      </c>
      <c r="X91" s="4">
        <f>-SUMIF('YBHN LE TB'!$T:$T,'LE P&amp;L'!$A91,'YBHN LE TB'!L:L)</f>
        <v/>
      </c>
      <c r="Y91" s="4">
        <f>-SUMIF('YBHN LE TB'!$T:$T,'LE P&amp;L'!$A91,'YBHN LE TB'!M:M)</f>
        <v/>
      </c>
      <c r="Z91" s="4">
        <f>-SUMIF('YBHN LE TB'!$T:$T,'LE P&amp;L'!$A91,'YBHN LE TB'!N:N)</f>
        <v/>
      </c>
    </row>
    <row r="92">
      <c r="A92" s="4" t="inlineStr">
        <is>
          <t>In-Direct - Overheads</t>
        </is>
      </c>
      <c r="B92" s="61" t="n">
        <v>-215.98</v>
      </c>
      <c r="C92" s="61" t="n">
        <v>-203.78</v>
      </c>
      <c r="D92" s="61" t="n">
        <v>-395.72</v>
      </c>
      <c r="E92" s="61" t="n">
        <v>-732.16</v>
      </c>
      <c r="F92" s="61" t="n">
        <v>-271.53</v>
      </c>
      <c r="G92" s="61" t="n">
        <v>-257.77</v>
      </c>
      <c r="H92" s="61" t="n">
        <v>-209.66</v>
      </c>
      <c r="I92" s="61" t="n">
        <v>-203.18</v>
      </c>
      <c r="J92" s="61" t="n">
        <v>-223.12</v>
      </c>
      <c r="K92" s="61" t="n">
        <v>-442.33</v>
      </c>
      <c r="L92" s="61" t="n">
        <v>-268.29</v>
      </c>
      <c r="M92" s="61" t="n">
        <v>-764.61</v>
      </c>
      <c r="O92" s="4">
        <f>-SUMIF('YBHN LE TB'!$T:$T,'LE P&amp;L'!$A92,'YBHN LE TB'!C:C)</f>
        <v/>
      </c>
      <c r="P92" s="4">
        <f>-SUMIF('YBHN LE TB'!$T:$T,'LE P&amp;L'!$A92,'YBHN LE TB'!D:D)</f>
        <v/>
      </c>
      <c r="Q92" s="4">
        <f>-SUMIF('YBHN LE TB'!$T:$T,'LE P&amp;L'!$A92,'YBHN LE TB'!E:E)</f>
        <v/>
      </c>
      <c r="R92" s="4">
        <f>-SUMIF('YBHN LE TB'!$T:$T,'LE P&amp;L'!$A92,'YBHN LE TB'!F:F)</f>
        <v/>
      </c>
      <c r="S92" s="4">
        <f>-SUMIF('YBHN LE TB'!$T:$T,'LE P&amp;L'!$A92,'YBHN LE TB'!G:G)</f>
        <v/>
      </c>
      <c r="T92" s="4">
        <f>-SUMIF('YBHN LE TB'!$T:$T,'LE P&amp;L'!$A92,'YBHN LE TB'!H:H)</f>
        <v/>
      </c>
      <c r="U92" s="4">
        <f>-SUMIF('YBHN LE TB'!$T:$T,'LE P&amp;L'!$A92,'YBHN LE TB'!I:I)</f>
        <v/>
      </c>
      <c r="V92" s="4">
        <f>-SUMIF('YBHN LE TB'!$T:$T,'LE P&amp;L'!$A92,'YBHN LE TB'!J:J)</f>
        <v/>
      </c>
      <c r="W92" s="4">
        <f>-SUMIF('YBHN LE TB'!$T:$T,'LE P&amp;L'!$A92,'YBHN LE TB'!K:K)</f>
        <v/>
      </c>
      <c r="X92" s="4">
        <f>-SUMIF('YBHN LE TB'!$T:$T,'LE P&amp;L'!$A92,'YBHN LE TB'!L:L)</f>
        <v/>
      </c>
      <c r="Y92" s="4">
        <f>-SUMIF('YBHN LE TB'!$T:$T,'LE P&amp;L'!$A92,'YBHN LE TB'!M:M)</f>
        <v/>
      </c>
      <c r="Z92" s="4">
        <f>-SUMIF('YBHN LE TB'!$T:$T,'LE P&amp;L'!$A92,'YBHN LE TB'!N:N)</f>
        <v/>
      </c>
    </row>
    <row r="93" ht="15.75" customHeight="1" s="393" thickBot="1">
      <c r="B93" s="67" t="n">
        <v>14520.47000000001</v>
      </c>
      <c r="C93" s="67" t="n">
        <v>10292.97999999999</v>
      </c>
      <c r="D93" s="67" t="n">
        <v>12239.18</v>
      </c>
      <c r="E93" s="67" t="n">
        <v>5352.079999999996</v>
      </c>
      <c r="F93" s="67" t="n">
        <v>9232.229999999998</v>
      </c>
      <c r="G93" s="67" t="n">
        <v>8388.549999999999</v>
      </c>
      <c r="H93" s="67" t="n">
        <v>25760.61999999999</v>
      </c>
      <c r="I93" s="67" t="n">
        <v>4128.369999999999</v>
      </c>
      <c r="J93" s="67" t="n">
        <v>2294.820000000001</v>
      </c>
      <c r="K93" s="67" t="n">
        <v>2105.060000000007</v>
      </c>
      <c r="L93" s="67" t="n">
        <v>8879.41</v>
      </c>
      <c r="M93" s="67" t="n">
        <v>-7329.489999999999</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0</v>
      </c>
      <c r="C94" s="61" t="n">
        <v>0</v>
      </c>
      <c r="D94" s="61" t="n">
        <v>0</v>
      </c>
      <c r="E94" s="61" t="n">
        <v>0</v>
      </c>
      <c r="F94" s="61" t="n">
        <v>0</v>
      </c>
      <c r="G94" s="61" t="n">
        <v>0</v>
      </c>
      <c r="H94" s="61" t="n">
        <v>0</v>
      </c>
      <c r="I94" s="61" t="n">
        <v>0</v>
      </c>
      <c r="J94" s="61" t="n">
        <v>0</v>
      </c>
      <c r="K94" s="61" t="n">
        <v>0</v>
      </c>
      <c r="L94" s="61" t="n">
        <v>0</v>
      </c>
      <c r="M94" s="61" t="n">
        <v>15215.21000000001</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0</v>
      </c>
      <c r="E96" s="61" t="n">
        <v>0</v>
      </c>
      <c r="F96" s="61" t="n">
        <v>0</v>
      </c>
      <c r="G96" s="61" t="n">
        <v>0</v>
      </c>
      <c r="H96" s="61" t="n">
        <v>0</v>
      </c>
      <c r="I96" s="61" t="n">
        <v>0</v>
      </c>
      <c r="J96" s="61" t="n">
        <v>0</v>
      </c>
      <c r="K96" s="61" t="n">
        <v>0</v>
      </c>
      <c r="L96" s="61" t="n">
        <v>0</v>
      </c>
      <c r="M96" s="61" t="n">
        <v>-15215.21</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-14520.47000000001</v>
      </c>
      <c r="C97" s="61" t="n">
        <v>-10292.98</v>
      </c>
      <c r="D97" s="61" t="n">
        <v>-12239.18</v>
      </c>
      <c r="E97" s="61" t="n">
        <v>-5352.08</v>
      </c>
      <c r="F97" s="61" t="n">
        <v>-9232.23</v>
      </c>
      <c r="G97" s="61" t="n">
        <v>-8388.550000000003</v>
      </c>
      <c r="H97" s="61" t="n">
        <v>-25760.61999999999</v>
      </c>
      <c r="I97" s="61" t="n">
        <v>-4128.37</v>
      </c>
      <c r="J97" s="61" t="n">
        <v>-2294.820000000001</v>
      </c>
      <c r="K97" s="61" t="n">
        <v>-2105.060000000004</v>
      </c>
      <c r="L97" s="61" t="n">
        <v>-8879.410000000005</v>
      </c>
      <c r="M97" s="61" t="n">
        <v>-7885.720000000005</v>
      </c>
      <c r="O97" s="4">
        <f>SUM('YBHN LE TB'!C2:C42)</f>
        <v/>
      </c>
      <c r="P97" s="4">
        <f>SUM('YBHN LE TB'!D2:D42)</f>
        <v/>
      </c>
      <c r="Q97" s="4">
        <f>SUM('YBHN LE TB'!E2:E42)</f>
        <v/>
      </c>
      <c r="R97" s="4">
        <f>SUM('YBHN LE TB'!F2:F42)</f>
        <v/>
      </c>
      <c r="S97" s="4">
        <f>SUM('YBHN LE TB'!G2:G42)</f>
        <v/>
      </c>
      <c r="T97" s="4">
        <f>SUM('YBHN LE TB'!H2:H42)</f>
        <v/>
      </c>
      <c r="U97" s="4">
        <f>SUM('YBHN LE TB'!I2:I42)</f>
        <v/>
      </c>
      <c r="V97" s="4">
        <f>SUM('YBHN LE TB'!J2:J42)</f>
        <v/>
      </c>
      <c r="W97" s="4">
        <f>SUM('YBHN LE TB'!K2:K42)</f>
        <v/>
      </c>
      <c r="X97" s="4">
        <f>SUM('YBHN LE TB'!L2:L42)</f>
        <v/>
      </c>
      <c r="Y97" s="4">
        <f>SUM('YBHN LE TB'!M2:M42)</f>
        <v/>
      </c>
      <c r="Z97" s="4">
        <f>SUM('YBHN LE TB'!N2:N42)</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8.xml><?xml version="1.0" encoding="utf-8"?>
<worksheet xmlns="http://schemas.openxmlformats.org/spreadsheetml/2006/main">
  <sheetPr>
    <tabColor rgb="FFFFFF99"/>
    <outlinePr summaryBelow="1" summaryRight="1"/>
    <pageSetUpPr/>
  </sheetPr>
  <dimension ref="A1:AP86"/>
  <sheetViews>
    <sheetView topLeftCell="T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Our Den</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1523.64</v>
      </c>
      <c r="K8" s="64" t="n">
        <v>993.6600000000001</v>
      </c>
      <c r="L8" s="64" t="n">
        <v>851.8</v>
      </c>
      <c r="M8" s="64" t="n">
        <v>1363.66</v>
      </c>
      <c r="N8" s="22">
        <f>SUM(B8:M8)</f>
        <v/>
      </c>
      <c r="O8" s="11">
        <f>-SUMIF('YBHN HS TB'!$R:$R,'HS P&amp;L'!$A8,'YBHN HS TB'!C:C)</f>
        <v/>
      </c>
      <c r="P8" s="11">
        <f>-SUMIF('YBHN HS TB'!$R:$R,'HS P&amp;L'!$A8,'YBHN HS TB'!D:D)</f>
        <v/>
      </c>
      <c r="Q8" s="11">
        <f>-SUMIF('YBHN HS TB'!$R:$R,'HS P&amp;L'!$A8,'YBHN HS TB'!E:E)</f>
        <v/>
      </c>
      <c r="R8" s="11">
        <f>-SUMIF('YBHN HS TB'!$R:$R,'HS P&amp;L'!$A8,'YBHN HS TB'!F:F)</f>
        <v/>
      </c>
      <c r="S8" s="11">
        <f>-SUMIF('YBHN HS TB'!$R:$R,'HS P&amp;L'!$A8,'YBHN HS TB'!G:G)</f>
        <v/>
      </c>
      <c r="T8" s="11">
        <f>-SUMIF('YBHN HS TB'!$R:$R,'HS P&amp;L'!$A8,'YBHN HS TB'!H:H)</f>
        <v/>
      </c>
      <c r="U8" s="11">
        <f>-SUMIF('YBHN HS TB'!$R:$R,'HS P&amp;L'!$A8,'YBHN HS TB'!I:I)</f>
        <v/>
      </c>
      <c r="V8" s="51" t="n">
        <v>0</v>
      </c>
      <c r="W8" s="51" t="n">
        <v>2465</v>
      </c>
      <c r="X8" s="51" t="n">
        <v>3423</v>
      </c>
      <c r="Y8" s="51" t="n">
        <v>4356</v>
      </c>
      <c r="Z8" s="51" t="n">
        <v>2857</v>
      </c>
      <c r="AA8" s="22">
        <f>SUM(O8:U8)</f>
        <v/>
      </c>
      <c r="AB8" s="22">
        <f>SUM(O8:Z8)</f>
        <v/>
      </c>
      <c r="AC8" s="51" t="n">
        <v>63267.18</v>
      </c>
      <c r="AD8" s="51" t="n">
        <v>60274.57</v>
      </c>
      <c r="AE8" s="51" t="n">
        <v>75362.87</v>
      </c>
      <c r="AF8" s="51" t="n">
        <v>69288.22</v>
      </c>
      <c r="AG8" s="51" t="n">
        <v>72843.58</v>
      </c>
      <c r="AH8" s="51" t="n">
        <v>75234.78999999999</v>
      </c>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6791.83</v>
      </c>
      <c r="M9" s="64" t="n">
        <v>6791.83</v>
      </c>
      <c r="N9" s="22">
        <f>SUM(B9:M9)</f>
        <v/>
      </c>
      <c r="O9" s="11">
        <f>-SUMIF('YBHN HS TB'!$R:$R,'HS P&amp;L'!$A9,'YBHN HS TB'!C:C)</f>
        <v/>
      </c>
      <c r="P9" s="11">
        <f>-SUMIF('YBHN HS TB'!$R:$R,'HS P&amp;L'!$A9,'YBHN HS TB'!D:D)</f>
        <v/>
      </c>
      <c r="Q9" s="11">
        <f>-SUMIF('YBHN HS TB'!$R:$R,'HS P&amp;L'!$A9,'YBHN HS TB'!E:E)</f>
        <v/>
      </c>
      <c r="R9" s="11">
        <f>-SUMIF('YBHN HS TB'!$R:$R,'HS P&amp;L'!$A9,'YBHN HS TB'!F:F)</f>
        <v/>
      </c>
      <c r="S9" s="11">
        <f>-SUMIF('YBHN HS TB'!$R:$R,'HS P&amp;L'!$A9,'YBHN HS TB'!G:G)</f>
        <v/>
      </c>
      <c r="T9" s="11">
        <f>-SUMIF('YBHN HS TB'!$R:$R,'HS P&amp;L'!$A9,'YBHN HS TB'!H:H)</f>
        <v/>
      </c>
      <c r="U9" s="11">
        <f>-SUMIF('YBHN HS TB'!$R:$R,'HS P&amp;L'!$A9,'YBHN HS TB'!I:I)</f>
        <v/>
      </c>
      <c r="V9" s="51" t="n">
        <v>0</v>
      </c>
      <c r="W9" s="51" t="n">
        <v>20848</v>
      </c>
      <c r="X9" s="51" t="n">
        <v>20843</v>
      </c>
      <c r="Y9" s="51" t="n">
        <v>25973</v>
      </c>
      <c r="Z9" s="51" t="n">
        <v>17232</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-SUMIF('YBHN HS TB'!$R:$R,'HS P&amp;L'!$A10,'YBHN HS TB'!C:C)</f>
        <v/>
      </c>
      <c r="P10" s="11">
        <f>-SUMIF('YBHN HS TB'!$R:$R,'HS P&amp;L'!$A10,'YBHN HS TB'!D:D)</f>
        <v/>
      </c>
      <c r="Q10" s="11">
        <f>-SUMIF('YBHN HS TB'!$R:$R,'HS P&amp;L'!$A10,'YBHN HS TB'!E:E)</f>
        <v/>
      </c>
      <c r="R10" s="11">
        <f>-SUMIF('YBHN HS TB'!$R:$R,'HS P&amp;L'!$A10,'YBHN HS TB'!F:F)</f>
        <v/>
      </c>
      <c r="S10" s="11">
        <f>-SUMIF('YBHN HS TB'!$R:$R,'HS P&amp;L'!$A10,'YBHN HS TB'!G:G)</f>
        <v/>
      </c>
      <c r="T10" s="11">
        <f>-SUMIF('YBHN HS TB'!$R:$R,'HS P&amp;L'!$A10,'YBHN HS TB'!H:H)</f>
        <v/>
      </c>
      <c r="U10" s="11">
        <f>-SUMIF('YBHN HS TB'!$R:$R,'HS P&amp;L'!$A10,'YBHN HS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1523.64</v>
      </c>
      <c r="K11" s="65" t="n">
        <v>993.6600000000001</v>
      </c>
      <c r="L11" s="65" t="n">
        <v>7643.63</v>
      </c>
      <c r="M11" s="65" t="n">
        <v>8155.49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t="n"/>
      <c r="F13" s="306" t="n"/>
      <c r="G13" s="306" t="n"/>
      <c r="H13" s="306" t="n"/>
      <c r="I13" s="306" t="n"/>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6448.15</v>
      </c>
      <c r="K16" s="64" t="n">
        <v>6689.36</v>
      </c>
      <c r="L16" s="64" t="n">
        <v>6765.64</v>
      </c>
      <c r="M16" s="64" t="n">
        <v>6815.95</v>
      </c>
      <c r="N16" s="22">
        <f>SUM(B16:M16)</f>
        <v/>
      </c>
      <c r="O16" s="11">
        <f>SUMIF('YBHN HS TB'!$R:$R,'HS P&amp;L'!$A16,'YBHN HS TB'!C:C)</f>
        <v/>
      </c>
      <c r="P16" s="11">
        <f>SUMIF('YBHN HS TB'!$R:$R,'HS P&amp;L'!$A16,'YBHN HS TB'!D:D)</f>
        <v/>
      </c>
      <c r="Q16" s="11">
        <f>SUMIF('YBHN HS TB'!$R:$R,'HS P&amp;L'!$A16,'YBHN HS TB'!E:E)</f>
        <v/>
      </c>
      <c r="R16" s="11">
        <f>SUMIF('YBHN HS TB'!$R:$R,'HS P&amp;L'!$A16,'YBHN HS TB'!F:F)</f>
        <v/>
      </c>
      <c r="S16" s="11">
        <f>SUMIF('YBHN HS TB'!$R:$R,'HS P&amp;L'!$A16,'YBHN HS TB'!G:G)</f>
        <v/>
      </c>
      <c r="T16" s="11">
        <f>SUMIF('YBHN HS TB'!$R:$R,'HS P&amp;L'!$A16,'YBHN HS TB'!H:H)</f>
        <v/>
      </c>
      <c r="U16" s="11">
        <f>SUMIF('YBHN HS TB'!$R:$R,'HS P&amp;L'!$A16,'YBHN HS TB'!I:I)</f>
        <v/>
      </c>
      <c r="V16" s="51" t="n">
        <v>9114</v>
      </c>
      <c r="W16" s="51" t="n">
        <v>9114</v>
      </c>
      <c r="X16" s="51" t="n">
        <v>9114</v>
      </c>
      <c r="Y16" s="51" t="n">
        <v>9114</v>
      </c>
      <c r="Z16" s="51" t="n">
        <v>9114</v>
      </c>
      <c r="AA16" s="22">
        <f>SUM(O16:U16)</f>
        <v/>
      </c>
      <c r="AB16" s="22">
        <f>SUM(O16:Z16)</f>
        <v/>
      </c>
      <c r="AC16" s="51" t="n">
        <v>9114</v>
      </c>
      <c r="AD16" s="51" t="n">
        <v>9114</v>
      </c>
      <c r="AE16" s="51" t="n">
        <v>9114</v>
      </c>
      <c r="AF16" s="51" t="n">
        <v>9114</v>
      </c>
      <c r="AG16" s="51" t="n">
        <v>9114</v>
      </c>
      <c r="AH16" s="51" t="n">
        <v>9114</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654.47</v>
      </c>
      <c r="K17" s="64" t="n">
        <v>753.2</v>
      </c>
      <c r="L17" s="64" t="n">
        <v>764.64</v>
      </c>
      <c r="M17" s="64" t="n">
        <v>772.1800000000001</v>
      </c>
      <c r="N17" s="22">
        <f>SUM(B17:M17)</f>
        <v/>
      </c>
      <c r="O17" s="11">
        <f>SUMIF('YBHN HS TB'!$R:$R,'HS P&amp;L'!$A17,'YBHN HS TB'!C:C)</f>
        <v/>
      </c>
      <c r="P17" s="11">
        <f>SUMIF('YBHN HS TB'!$R:$R,'HS P&amp;L'!$A17,'YBHN HS TB'!D:D)</f>
        <v/>
      </c>
      <c r="Q17" s="11">
        <f>SUMIF('YBHN HS TB'!$R:$R,'HS P&amp;L'!$A17,'YBHN HS TB'!E:E)</f>
        <v/>
      </c>
      <c r="R17" s="11">
        <f>SUMIF('YBHN HS TB'!$R:$R,'HS P&amp;L'!$A17,'YBHN HS TB'!F:F)</f>
        <v/>
      </c>
      <c r="S17" s="11">
        <f>SUMIF('YBHN HS TB'!$R:$R,'HS P&amp;L'!$A17,'YBHN HS TB'!G:G)</f>
        <v/>
      </c>
      <c r="T17" s="11">
        <f>SUMIF('YBHN HS TB'!$R:$R,'HS P&amp;L'!$A17,'YBHN HS TB'!H:H)</f>
        <v/>
      </c>
      <c r="U17" s="11">
        <f>SUMIF('YBHN HS TB'!$R:$R,'HS P&amp;L'!$A17,'YBHN HS TB'!I:I)</f>
        <v/>
      </c>
      <c r="V17" s="51" t="n">
        <v>871</v>
      </c>
      <c r="W17" s="51" t="n">
        <v>871</v>
      </c>
      <c r="X17" s="51" t="n">
        <v>871</v>
      </c>
      <c r="Y17" s="51" t="n">
        <v>871</v>
      </c>
      <c r="Z17" s="51" t="n">
        <v>871</v>
      </c>
      <c r="AA17" s="22">
        <f>SUM(O17:U17)</f>
        <v/>
      </c>
      <c r="AB17" s="22">
        <f>SUM(O17:Z17)</f>
        <v/>
      </c>
      <c r="AC17" s="51" t="n">
        <v>871</v>
      </c>
      <c r="AD17" s="51" t="n">
        <v>871</v>
      </c>
      <c r="AE17" s="51" t="n">
        <v>871</v>
      </c>
      <c r="AF17" s="51" t="n">
        <v>871</v>
      </c>
      <c r="AG17" s="51" t="n">
        <v>871</v>
      </c>
      <c r="AH17" s="51" t="n">
        <v>871</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140.54</v>
      </c>
      <c r="M18" s="64" t="n">
        <v>142.06</v>
      </c>
      <c r="N18" s="22">
        <f>SUM(B18:M18)</f>
        <v/>
      </c>
      <c r="O18" s="11">
        <f>SUMIF('YBHN HS TB'!$R:$R,'HS P&amp;L'!$A18,'YBHN HS TB'!C:C)</f>
        <v/>
      </c>
      <c r="P18" s="11">
        <f>SUMIF('YBHN HS TB'!$R:$R,'HS P&amp;L'!$A18,'YBHN HS TB'!D:D)</f>
        <v/>
      </c>
      <c r="Q18" s="11">
        <f>SUMIF('YBHN HS TB'!$R:$R,'HS P&amp;L'!$A18,'YBHN HS TB'!E:E)</f>
        <v/>
      </c>
      <c r="R18" s="11">
        <f>SUMIF('YBHN HS TB'!$R:$R,'HS P&amp;L'!$A18,'YBHN HS TB'!F:F)</f>
        <v/>
      </c>
      <c r="S18" s="11">
        <f>SUMIF('YBHN HS TB'!$R:$R,'HS P&amp;L'!$A18,'YBHN HS TB'!G:G)</f>
        <v/>
      </c>
      <c r="T18" s="11">
        <f>SUMIF('YBHN HS TB'!$R:$R,'HS P&amp;L'!$A18,'YBHN HS TB'!H:H)</f>
        <v/>
      </c>
      <c r="U18" s="11">
        <f>SUMIF('YBHN HS TB'!$R:$R,'HS P&amp;L'!$A18,'YBHN HS TB'!I:I)</f>
        <v/>
      </c>
      <c r="V18" s="51" t="n">
        <v>143.99</v>
      </c>
      <c r="W18" s="51" t="n">
        <v>143.99</v>
      </c>
      <c r="X18" s="51" t="n">
        <v>143.99</v>
      </c>
      <c r="Y18" s="51" t="n">
        <v>143.99</v>
      </c>
      <c r="Z18" s="51" t="n">
        <v>143.99</v>
      </c>
      <c r="AA18" s="22">
        <f>SUM(O18:U18)</f>
        <v/>
      </c>
      <c r="AB18" s="22">
        <f>SUM(O18:Z18)</f>
        <v/>
      </c>
      <c r="AC18" s="51" t="n">
        <v>143.99</v>
      </c>
      <c r="AD18" s="51" t="n">
        <v>143.99</v>
      </c>
      <c r="AE18" s="51" t="n">
        <v>143.99</v>
      </c>
      <c r="AF18" s="51" t="n">
        <v>143.99</v>
      </c>
      <c r="AG18" s="51" t="n">
        <v>143.99</v>
      </c>
      <c r="AH18" s="51" t="n">
        <v>143.99</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SUMIF('YBHN HS TB'!$R:$R,'HS P&amp;L'!$A19,'YBHN HS TB'!C:C)</f>
        <v/>
      </c>
      <c r="P19" s="11">
        <f>SUMIF('YBHN HS TB'!$R:$R,'HS P&amp;L'!$A19,'YBHN HS TB'!D:D)</f>
        <v/>
      </c>
      <c r="Q19" s="11">
        <f>SUMIF('YBHN HS TB'!$R:$R,'HS P&amp;L'!$A19,'YBHN HS TB'!E:E)</f>
        <v/>
      </c>
      <c r="R19" s="11">
        <f>SUMIF('YBHN HS TB'!$R:$R,'HS P&amp;L'!$A19,'YBHN HS TB'!F:F)</f>
        <v/>
      </c>
      <c r="S19" s="11">
        <f>SUMIF('YBHN HS TB'!$R:$R,'HS P&amp;L'!$A19,'YBHN HS TB'!G:G)</f>
        <v/>
      </c>
      <c r="T19" s="11">
        <f>SUMIF('YBHN HS TB'!$R:$R,'HS P&amp;L'!$A19,'YBHN HS TB'!H:H)</f>
        <v/>
      </c>
      <c r="U19" s="11">
        <f>SUMIF('YBHN HS TB'!$R:$R,'HS P&amp;L'!$A19,'YBHN HS TB'!I:I)</f>
        <v/>
      </c>
      <c r="V19" s="51" t="n">
        <v>20</v>
      </c>
      <c r="W19" s="51" t="n">
        <v>20</v>
      </c>
      <c r="X19" s="51" t="n">
        <v>20</v>
      </c>
      <c r="Y19" s="51" t="n">
        <v>20</v>
      </c>
      <c r="Z19" s="51" t="n">
        <v>20</v>
      </c>
      <c r="AA19" s="22">
        <f>SUM(O19:U19)</f>
        <v/>
      </c>
      <c r="AB19" s="22">
        <f>SUM(O19:Z19)</f>
        <v/>
      </c>
      <c r="AC19" s="51" t="n">
        <v>20</v>
      </c>
      <c r="AD19" s="51" t="n">
        <v>20</v>
      </c>
      <c r="AE19" s="51" t="n">
        <v>20</v>
      </c>
      <c r="AF19" s="51" t="n">
        <v>20</v>
      </c>
      <c r="AG19" s="51" t="n">
        <v>20</v>
      </c>
      <c r="AH19" s="51" t="n">
        <v>20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0</v>
      </c>
      <c r="H20" s="64" t="n">
        <v>0</v>
      </c>
      <c r="I20" s="64" t="n">
        <v>0</v>
      </c>
      <c r="J20" s="64" t="n">
        <v>0</v>
      </c>
      <c r="K20" s="64" t="n">
        <v>0</v>
      </c>
      <c r="L20" s="64" t="n">
        <v>114</v>
      </c>
      <c r="M20" s="64" t="n">
        <v>0</v>
      </c>
      <c r="N20" s="22">
        <f>SUM(B20:M20)</f>
        <v/>
      </c>
      <c r="O20" s="11">
        <f>SUMIF('YBHN HS TB'!$R:$R,'HS P&amp;L'!$A20,'YBHN HS TB'!C:C)</f>
        <v/>
      </c>
      <c r="P20" s="11">
        <f>SUMIF('YBHN HS TB'!$R:$R,'HS P&amp;L'!$A20,'YBHN HS TB'!D:D)</f>
        <v/>
      </c>
      <c r="Q20" s="11">
        <f>SUMIF('YBHN HS TB'!$R:$R,'HS P&amp;L'!$A20,'YBHN HS TB'!E:E)</f>
        <v/>
      </c>
      <c r="R20" s="11">
        <f>SUMIF('YBHN HS TB'!$R:$R,'HS P&amp;L'!$A20,'YBHN HS TB'!F:F)</f>
        <v/>
      </c>
      <c r="S20" s="11">
        <f>SUMIF('YBHN HS TB'!$R:$R,'HS P&amp;L'!$A20,'YBHN HS TB'!G:G)</f>
        <v/>
      </c>
      <c r="T20" s="11">
        <f>SUMIF('YBHN HS TB'!$R:$R,'HS P&amp;L'!$A20,'YBHN HS TB'!H:H)</f>
        <v/>
      </c>
      <c r="U20" s="11">
        <f>SUMIF('YBHN HS TB'!$R:$R,'HS P&amp;L'!$A20,'YBHN HS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0</v>
      </c>
      <c r="F21" s="64" t="n">
        <v>0</v>
      </c>
      <c r="G21" s="64" t="n">
        <v>0</v>
      </c>
      <c r="H21" s="64" t="n">
        <v>0</v>
      </c>
      <c r="I21" s="64" t="n">
        <v>0</v>
      </c>
      <c r="J21" s="64" t="n">
        <v>25.03</v>
      </c>
      <c r="K21" s="64" t="n">
        <v>25.27</v>
      </c>
      <c r="L21" s="64" t="n">
        <v>11.27</v>
      </c>
      <c r="M21" s="64" t="n">
        <v>0</v>
      </c>
      <c r="N21" s="22">
        <f>SUM(B21:M21)</f>
        <v/>
      </c>
      <c r="O21" s="11">
        <f>SUMIF('YBHN HS TB'!$R:$R,'HS P&amp;L'!$A21,'YBHN HS TB'!C:C)</f>
        <v/>
      </c>
      <c r="P21" s="11">
        <f>SUMIF('YBHN HS TB'!$R:$R,'HS P&amp;L'!$A21,'YBHN HS TB'!D:D)</f>
        <v/>
      </c>
      <c r="Q21" s="11">
        <f>SUMIF('YBHN HS TB'!$R:$R,'HS P&amp;L'!$A21,'YBHN HS TB'!E:E)</f>
        <v/>
      </c>
      <c r="R21" s="11">
        <f>SUMIF('YBHN HS TB'!$R:$R,'HS P&amp;L'!$A21,'YBHN HS TB'!F:F)</f>
        <v/>
      </c>
      <c r="S21" s="11">
        <f>SUMIF('YBHN HS TB'!$R:$R,'HS P&amp;L'!$A21,'YBHN HS TB'!G:G)</f>
        <v/>
      </c>
      <c r="T21" s="11">
        <f>SUMIF('YBHN HS TB'!$R:$R,'HS P&amp;L'!$A21,'YBHN HS TB'!H:H)</f>
        <v/>
      </c>
      <c r="U21" s="11">
        <f>SUMIF('YBHN HS TB'!$R:$R,'HS P&amp;L'!$A21,'YBHN HS TB'!I:I)</f>
        <v/>
      </c>
      <c r="V21" s="51" t="n">
        <v>40</v>
      </c>
      <c r="W21" s="51" t="n">
        <v>40</v>
      </c>
      <c r="X21" s="51" t="n">
        <v>40</v>
      </c>
      <c r="Y21" s="51" t="n">
        <v>40</v>
      </c>
      <c r="Z21" s="51" t="n">
        <v>40</v>
      </c>
      <c r="AA21" s="22">
        <f>SUM(O21:U21)</f>
        <v/>
      </c>
      <c r="AB21" s="22">
        <f>SUM(O21:Z21)</f>
        <v/>
      </c>
      <c r="AC21" s="51" t="n">
        <v>40</v>
      </c>
      <c r="AD21" s="51" t="n">
        <v>40</v>
      </c>
      <c r="AE21" s="51" t="n">
        <v>40</v>
      </c>
      <c r="AF21" s="51" t="n">
        <v>40</v>
      </c>
      <c r="AG21" s="51" t="n">
        <v>40</v>
      </c>
      <c r="AH21" s="51" t="n">
        <v>40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SUMIF('YBHN HS TB'!$R:$R,'HS P&amp;L'!$A22,'YBHN HS TB'!C:C)</f>
        <v/>
      </c>
      <c r="P22" s="11">
        <f>SUMIF('YBHN HS TB'!$R:$R,'HS P&amp;L'!$A22,'YBHN HS TB'!D:D)</f>
        <v/>
      </c>
      <c r="Q22" s="11">
        <f>SUMIF('YBHN HS TB'!$R:$R,'HS P&amp;L'!$A22,'YBHN HS TB'!E:E)</f>
        <v/>
      </c>
      <c r="R22" s="11">
        <f>SUMIF('YBHN HS TB'!$R:$R,'HS P&amp;L'!$A22,'YBHN HS TB'!F:F)</f>
        <v/>
      </c>
      <c r="S22" s="11">
        <f>SUMIF('YBHN HS TB'!$R:$R,'HS P&amp;L'!$A22,'YBHN HS TB'!G:G)</f>
        <v/>
      </c>
      <c r="T22" s="11">
        <f>SUMIF('YBHN HS TB'!$R:$R,'HS P&amp;L'!$A22,'YBHN HS TB'!H:H)</f>
        <v/>
      </c>
      <c r="U22" s="11">
        <f>SUMIF('YBHN HS TB'!$R:$R,'HS P&amp;L'!$A22,'YBHN HS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SUMIF('YBHN HS TB'!$R:$R,'HS P&amp;L'!$A23,'YBHN HS TB'!C:C)</f>
        <v/>
      </c>
      <c r="P23" s="11">
        <f>SUMIF('YBHN HS TB'!$R:$R,'HS P&amp;L'!$A23,'YBHN HS TB'!D:D)</f>
        <v/>
      </c>
      <c r="Q23" s="11">
        <f>SUMIF('YBHN HS TB'!$R:$R,'HS P&amp;L'!$A23,'YBHN HS TB'!E:E)</f>
        <v/>
      </c>
      <c r="R23" s="11">
        <f>SUMIF('YBHN HS TB'!$R:$R,'HS P&amp;L'!$A23,'YBHN HS TB'!F:F)</f>
        <v/>
      </c>
      <c r="S23" s="11">
        <f>SUMIF('YBHN HS TB'!$R:$R,'HS P&amp;L'!$A23,'YBHN HS TB'!G:G)</f>
        <v/>
      </c>
      <c r="T23" s="11">
        <f>SUMIF('YBHN HS TB'!$R:$R,'HS P&amp;L'!$A23,'YBHN HS TB'!H:H)</f>
        <v/>
      </c>
      <c r="U23" s="11">
        <f>SUMIF('YBHN HS TB'!$R:$R,'HS P&amp;L'!$A23,'YBHN HS TB'!I:I)</f>
        <v/>
      </c>
      <c r="V23" s="51" t="n">
        <v>17</v>
      </c>
      <c r="W23" s="51" t="n">
        <v>17</v>
      </c>
      <c r="X23" s="51" t="n">
        <v>17</v>
      </c>
      <c r="Y23" s="51" t="n">
        <v>17</v>
      </c>
      <c r="Z23" s="51" t="n">
        <v>17</v>
      </c>
      <c r="AA23" s="22">
        <f>SUM(O23:U23)</f>
        <v/>
      </c>
      <c r="AB23" s="22">
        <f>SUM(O23:Z23)</f>
        <v/>
      </c>
      <c r="AC23" s="51" t="n">
        <v>17</v>
      </c>
      <c r="AD23" s="51" t="n">
        <v>17</v>
      </c>
      <c r="AE23" s="51" t="n">
        <v>17</v>
      </c>
      <c r="AF23" s="51" t="n">
        <v>17</v>
      </c>
      <c r="AG23" s="51" t="n">
        <v>17</v>
      </c>
      <c r="AH23" s="51" t="n">
        <v>17</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HS TB'!$R:$R,'HS P&amp;L'!$A24,'YBHN HS TB'!C:C)</f>
        <v/>
      </c>
      <c r="P24" s="11">
        <f>SUMIF('YBHN HS TB'!$R:$R,'HS P&amp;L'!$A24,'YBHN HS TB'!D:D)</f>
        <v/>
      </c>
      <c r="Q24" s="11">
        <f>SUMIF('YBHN HS TB'!$R:$R,'HS P&amp;L'!$A24,'YBHN HS TB'!E:E)</f>
        <v/>
      </c>
      <c r="R24" s="11">
        <f>SUMIF('YBHN HS TB'!$R:$R,'HS P&amp;L'!$A24,'YBHN HS TB'!F:F)</f>
        <v/>
      </c>
      <c r="S24" s="11">
        <f>SUMIF('YBHN HS TB'!$R:$R,'HS P&amp;L'!$A24,'YBHN HS TB'!G:G)</f>
        <v/>
      </c>
      <c r="T24" s="11">
        <f>SUMIF('YBHN HS TB'!$R:$R,'HS P&amp;L'!$A24,'YBHN HS TB'!H:H)</f>
        <v/>
      </c>
      <c r="U24" s="11">
        <f>SUMIF('YBHN HS TB'!$R:$R,'HS P&amp;L'!$A24,'YBHN HS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0</v>
      </c>
      <c r="C25" s="65" t="n">
        <v>0</v>
      </c>
      <c r="D25" s="65" t="n">
        <v>0</v>
      </c>
      <c r="E25" s="65" t="n">
        <v>0</v>
      </c>
      <c r="F25" s="65" t="n">
        <v>0</v>
      </c>
      <c r="G25" s="65" t="n">
        <v>0</v>
      </c>
      <c r="H25" s="65" t="n">
        <v>0</v>
      </c>
      <c r="I25" s="65" t="n">
        <v>0</v>
      </c>
      <c r="J25" s="65" t="n">
        <v>7127.65</v>
      </c>
      <c r="K25" s="65" t="n">
        <v>7467.83</v>
      </c>
      <c r="L25" s="65" t="n">
        <v>7796.090000000001</v>
      </c>
      <c r="M25" s="65" t="n">
        <v>7730.190000000001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0</v>
      </c>
      <c r="F27" s="64" t="n">
        <v>0</v>
      </c>
      <c r="G27" s="64" t="n">
        <v>0</v>
      </c>
      <c r="H27" s="64" t="n">
        <v>0</v>
      </c>
      <c r="I27" s="64" t="n">
        <v>0</v>
      </c>
      <c r="J27" s="64" t="n">
        <v>125.31</v>
      </c>
      <c r="K27" s="64" t="n">
        <v>0</v>
      </c>
      <c r="L27" s="64" t="n">
        <v>0</v>
      </c>
      <c r="M27" s="64" t="n">
        <v>0</v>
      </c>
      <c r="N27" s="22">
        <f>SUM(B27:M27)</f>
        <v/>
      </c>
      <c r="O27" s="11">
        <f>SUMIF('YBHN HS TB'!$R:$R,'HS P&amp;L'!$A27,'YBHN HS TB'!C:C)</f>
        <v/>
      </c>
      <c r="P27" s="11">
        <f>SUMIF('YBHN HS TB'!$R:$R,'HS P&amp;L'!$A27,'YBHN HS TB'!D:D)</f>
        <v/>
      </c>
      <c r="Q27" s="11">
        <f>SUMIF('YBHN HS TB'!$R:$R,'HS P&amp;L'!$A27,'YBHN HS TB'!E:E)</f>
        <v/>
      </c>
      <c r="R27" s="11">
        <f>SUMIF('YBHN HS TB'!$R:$R,'HS P&amp;L'!$A27,'YBHN HS TB'!F:F)</f>
        <v/>
      </c>
      <c r="S27" s="11">
        <f>SUMIF('YBHN HS TB'!$R:$R,'HS P&amp;L'!$A27,'YBHN HS TB'!G:G)</f>
        <v/>
      </c>
      <c r="T27" s="11">
        <f>SUMIF('YBHN HS TB'!$R:$R,'HS P&amp;L'!$A27,'YBHN HS TB'!H:H)</f>
        <v/>
      </c>
      <c r="U27" s="11">
        <f>SUMIF('YBHN HS TB'!$R:$R,'HS P&amp;L'!$A27,'YBHN HS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0</v>
      </c>
      <c r="H28" s="64" t="n">
        <v>0</v>
      </c>
      <c r="I28" s="64" t="n">
        <v>0</v>
      </c>
      <c r="J28" s="64" t="n">
        <v>3627.11</v>
      </c>
      <c r="K28" s="64" t="n">
        <v>38.69</v>
      </c>
      <c r="L28" s="64" t="n">
        <v>19.59</v>
      </c>
      <c r="M28" s="64" t="n">
        <v>0</v>
      </c>
      <c r="N28" s="22">
        <f>SUM(B28:M28)</f>
        <v/>
      </c>
      <c r="O28" s="11">
        <f>SUMIF('YBHN HS TB'!$R:$R,'HS P&amp;L'!$A28,'YBHN HS TB'!C:C)</f>
        <v/>
      </c>
      <c r="P28" s="11">
        <f>SUMIF('YBHN HS TB'!$R:$R,'HS P&amp;L'!$A28,'YBHN HS TB'!D:D)</f>
        <v/>
      </c>
      <c r="Q28" s="11">
        <f>SUMIF('YBHN HS TB'!$R:$R,'HS P&amp;L'!$A28,'YBHN HS TB'!E:E)</f>
        <v/>
      </c>
      <c r="R28" s="11">
        <f>SUMIF('YBHN HS TB'!$R:$R,'HS P&amp;L'!$A28,'YBHN HS TB'!F:F)</f>
        <v/>
      </c>
      <c r="S28" s="11">
        <f>SUMIF('YBHN HS TB'!$R:$R,'HS P&amp;L'!$A28,'YBHN HS TB'!G:G)</f>
        <v/>
      </c>
      <c r="T28" s="11">
        <f>SUMIF('YBHN HS TB'!$R:$R,'HS P&amp;L'!$A28,'YBHN HS TB'!H:H)</f>
        <v/>
      </c>
      <c r="U28" s="11">
        <f>SUMIF('YBHN HS TB'!$R:$R,'HS P&amp;L'!$A28,'YBHN HS TB'!I:I)</f>
        <v/>
      </c>
      <c r="V28" s="51" t="n">
        <v>54</v>
      </c>
      <c r="W28" s="51" t="n">
        <v>55</v>
      </c>
      <c r="X28" s="51" t="n">
        <v>56</v>
      </c>
      <c r="Y28" s="51" t="n">
        <v>57</v>
      </c>
      <c r="Z28" s="51" t="n">
        <v>58</v>
      </c>
      <c r="AA28" s="22">
        <f>SUM(O28:U28)</f>
        <v/>
      </c>
      <c r="AB28" s="22">
        <f>SUM(O28:Z28)</f>
        <v/>
      </c>
      <c r="AC28" s="51" t="n">
        <v>58</v>
      </c>
      <c r="AD28" s="51" t="n">
        <v>58</v>
      </c>
      <c r="AE28" s="51" t="n">
        <v>58</v>
      </c>
      <c r="AF28" s="51" t="n">
        <v>58</v>
      </c>
      <c r="AG28" s="51" t="n">
        <v>58</v>
      </c>
      <c r="AH28" s="51" t="n">
        <v>58</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141.54</v>
      </c>
      <c r="K29" s="64" t="n">
        <v>0</v>
      </c>
      <c r="L29" s="64" t="n">
        <v>118.68</v>
      </c>
      <c r="M29" s="64" t="n">
        <v>0</v>
      </c>
      <c r="N29" s="22">
        <f>SUM(B29:M29)</f>
        <v/>
      </c>
      <c r="O29" s="11">
        <f>SUMIF('YBHN HS TB'!$R:$R,'HS P&amp;L'!$A29,'YBHN HS TB'!C:C)</f>
        <v/>
      </c>
      <c r="P29" s="11">
        <f>SUMIF('YBHN HS TB'!$R:$R,'HS P&amp;L'!$A29,'YBHN HS TB'!D:D)</f>
        <v/>
      </c>
      <c r="Q29" s="11">
        <f>SUMIF('YBHN HS TB'!$R:$R,'HS P&amp;L'!$A29,'YBHN HS TB'!E:E)</f>
        <v/>
      </c>
      <c r="R29" s="11">
        <f>SUMIF('YBHN HS TB'!$R:$R,'HS P&amp;L'!$A29,'YBHN HS TB'!F:F)</f>
        <v/>
      </c>
      <c r="S29" s="11">
        <f>SUMIF('YBHN HS TB'!$R:$R,'HS P&amp;L'!$A29,'YBHN HS TB'!G:G)</f>
        <v/>
      </c>
      <c r="T29" s="11">
        <f>SUMIF('YBHN HS TB'!$R:$R,'HS P&amp;L'!$A29,'YBHN HS TB'!H:H)</f>
        <v/>
      </c>
      <c r="U29" s="11">
        <f>SUMIF('YBHN HS TB'!$R:$R,'HS P&amp;L'!$A29,'YBHN HS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HS TB'!$R:$R,'HS P&amp;L'!$A30,'YBHN HS TB'!C:C)</f>
        <v/>
      </c>
      <c r="P30" s="11">
        <f>SUMIF('YBHN HS TB'!$R:$R,'HS P&amp;L'!$A30,'YBHN HS TB'!D:D)</f>
        <v/>
      </c>
      <c r="Q30" s="11">
        <f>SUMIF('YBHN HS TB'!$R:$R,'HS P&amp;L'!$A30,'YBHN HS TB'!E:E)</f>
        <v/>
      </c>
      <c r="R30" s="11">
        <f>SUMIF('YBHN HS TB'!$R:$R,'HS P&amp;L'!$A30,'YBHN HS TB'!F:F)</f>
        <v/>
      </c>
      <c r="S30" s="11">
        <f>SUMIF('YBHN HS TB'!$R:$R,'HS P&amp;L'!$A30,'YBHN HS TB'!G:G)</f>
        <v/>
      </c>
      <c r="T30" s="11">
        <f>SUMIF('YBHN HS TB'!$R:$R,'HS P&amp;L'!$A30,'YBHN HS TB'!H:H)</f>
        <v/>
      </c>
      <c r="U30" s="11">
        <f>SUMIF('YBHN HS TB'!$R:$R,'HS P&amp;L'!$A30,'YBHN HS TB'!I:I)</f>
        <v/>
      </c>
      <c r="V30" s="51" t="n">
        <v>50</v>
      </c>
      <c r="W30" s="51" t="n">
        <v>50</v>
      </c>
      <c r="X30" s="51" t="n">
        <v>50</v>
      </c>
      <c r="Y30" s="51" t="n">
        <v>50</v>
      </c>
      <c r="Z30" s="51" t="n">
        <v>50</v>
      </c>
      <c r="AA30" s="22">
        <f>SUM(O30:U30)</f>
        <v/>
      </c>
      <c r="AB30" s="22">
        <f>SUM(O30:Z30)</f>
        <v/>
      </c>
      <c r="AC30" s="51" t="n">
        <v>50</v>
      </c>
      <c r="AD30" s="51" t="n">
        <v>50</v>
      </c>
      <c r="AE30" s="51" t="n">
        <v>50</v>
      </c>
      <c r="AF30" s="51" t="n">
        <v>50</v>
      </c>
      <c r="AG30" s="51" t="n">
        <v>50</v>
      </c>
      <c r="AH30" s="51" t="n">
        <v>50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224.96</v>
      </c>
      <c r="J31" s="64" t="n">
        <v>196.03</v>
      </c>
      <c r="K31" s="64" t="n">
        <v>85.5</v>
      </c>
      <c r="L31" s="64" t="n">
        <v>39.63</v>
      </c>
      <c r="M31" s="64" t="n">
        <v>0</v>
      </c>
      <c r="N31" s="22">
        <f>SUM(B31:M31)</f>
        <v/>
      </c>
      <c r="O31" s="11">
        <f>SUMIF('YBHN HS TB'!$R:$R,'HS P&amp;L'!$A31,'YBHN HS TB'!C:C)</f>
        <v/>
      </c>
      <c r="P31" s="11">
        <f>SUMIF('YBHN HS TB'!$R:$R,'HS P&amp;L'!$A31,'YBHN HS TB'!D:D)</f>
        <v/>
      </c>
      <c r="Q31" s="11">
        <f>SUMIF('YBHN HS TB'!$R:$R,'HS P&amp;L'!$A31,'YBHN HS TB'!E:E)</f>
        <v/>
      </c>
      <c r="R31" s="11">
        <f>SUMIF('YBHN HS TB'!$R:$R,'HS P&amp;L'!$A31,'YBHN HS TB'!F:F)</f>
        <v/>
      </c>
      <c r="S31" s="11">
        <f>SUMIF('YBHN HS TB'!$R:$R,'HS P&amp;L'!$A31,'YBHN HS TB'!G:G)</f>
        <v/>
      </c>
      <c r="T31" s="11">
        <f>SUMIF('YBHN HS TB'!$R:$R,'HS P&amp;L'!$A31,'YBHN HS TB'!H:H)</f>
        <v/>
      </c>
      <c r="U31" s="11">
        <f>SUMIF('YBHN HS TB'!$R:$R,'HS P&amp;L'!$A31,'YBHN HS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9.300000000000001</v>
      </c>
      <c r="I32" s="64" t="n">
        <v>5.65</v>
      </c>
      <c r="J32" s="64" t="n">
        <v>15.98</v>
      </c>
      <c r="K32" s="64" t="n">
        <v>0</v>
      </c>
      <c r="L32" s="64" t="n">
        <v>0</v>
      </c>
      <c r="M32" s="64" t="n">
        <v>0</v>
      </c>
      <c r="N32" s="22">
        <f>SUM(B32:M32)</f>
        <v/>
      </c>
      <c r="O32" s="11">
        <f>SUMIF('YBHN HS TB'!$R:$R,'HS P&amp;L'!$A32,'YBHN HS TB'!C:C)</f>
        <v/>
      </c>
      <c r="P32" s="11">
        <f>SUMIF('YBHN HS TB'!$R:$R,'HS P&amp;L'!$A32,'YBHN HS TB'!D:D)</f>
        <v/>
      </c>
      <c r="Q32" s="11">
        <f>SUMIF('YBHN HS TB'!$R:$R,'HS P&amp;L'!$A32,'YBHN HS TB'!E:E)</f>
        <v/>
      </c>
      <c r="R32" s="11">
        <f>SUMIF('YBHN HS TB'!$R:$R,'HS P&amp;L'!$A32,'YBHN HS TB'!F:F)</f>
        <v/>
      </c>
      <c r="S32" s="11">
        <f>SUMIF('YBHN HS TB'!$R:$R,'HS P&amp;L'!$A32,'YBHN HS TB'!G:G)</f>
        <v/>
      </c>
      <c r="T32" s="11">
        <f>SUMIF('YBHN HS TB'!$R:$R,'HS P&amp;L'!$A32,'YBHN HS TB'!H:H)</f>
        <v/>
      </c>
      <c r="U32" s="11">
        <f>SUMIF('YBHN HS TB'!$R:$R,'HS P&amp;L'!$A32,'YBHN HS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HS TB'!$R:$R,'HS P&amp;L'!$A33,'YBHN HS TB'!C:C)</f>
        <v/>
      </c>
      <c r="P33" s="11">
        <f>SUMIF('YBHN HS TB'!$R:$R,'HS P&amp;L'!$A33,'YBHN HS TB'!D:D)</f>
        <v/>
      </c>
      <c r="Q33" s="11">
        <f>SUMIF('YBHN HS TB'!$R:$R,'HS P&amp;L'!$A33,'YBHN HS TB'!E:E)</f>
        <v/>
      </c>
      <c r="R33" s="11">
        <f>SUMIF('YBHN HS TB'!$R:$R,'HS P&amp;L'!$A33,'YBHN HS TB'!F:F)</f>
        <v/>
      </c>
      <c r="S33" s="11">
        <f>SUMIF('YBHN HS TB'!$R:$R,'HS P&amp;L'!$A33,'YBHN HS TB'!G:G)</f>
        <v/>
      </c>
      <c r="T33" s="11">
        <f>SUMIF('YBHN HS TB'!$R:$R,'HS P&amp;L'!$A33,'YBHN HS TB'!H:H)</f>
        <v/>
      </c>
      <c r="U33" s="11">
        <f>SUMIF('YBHN HS TB'!$R:$R,'HS P&amp;L'!$A33,'YBHN HS TB'!I:I)</f>
        <v/>
      </c>
      <c r="V33" s="51" t="n">
        <v>4</v>
      </c>
      <c r="W33" s="51" t="n">
        <v>5</v>
      </c>
      <c r="X33" s="51" t="n">
        <v>6</v>
      </c>
      <c r="Y33" s="51" t="n">
        <v>7</v>
      </c>
      <c r="Z33" s="51" t="n">
        <v>8</v>
      </c>
      <c r="AA33" s="22">
        <f>SUM(O33:U33)</f>
        <v/>
      </c>
      <c r="AB33" s="22">
        <f>SUM(O33:Z33)</f>
        <v/>
      </c>
      <c r="AC33" s="51" t="n">
        <v>8</v>
      </c>
      <c r="AD33" s="51" t="n">
        <v>8</v>
      </c>
      <c r="AE33" s="51" t="n">
        <v>8</v>
      </c>
      <c r="AF33" s="51" t="n">
        <v>8</v>
      </c>
      <c r="AG33" s="51" t="n">
        <v>8</v>
      </c>
      <c r="AH33" s="51" t="n">
        <v>8</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0</v>
      </c>
      <c r="C34" s="65" t="n">
        <v>0</v>
      </c>
      <c r="D34" s="65" t="n">
        <v>0</v>
      </c>
      <c r="E34" s="65" t="n">
        <v>0</v>
      </c>
      <c r="F34" s="65" t="n">
        <v>0</v>
      </c>
      <c r="G34" s="65" t="n">
        <v>0</v>
      </c>
      <c r="H34" s="65" t="n">
        <v>9.300000000000001</v>
      </c>
      <c r="I34" s="65" t="n">
        <v>230.61</v>
      </c>
      <c r="J34" s="65" t="n">
        <v>4105.969999999999</v>
      </c>
      <c r="K34" s="65" t="n">
        <v>124.19</v>
      </c>
      <c r="L34" s="65" t="n">
        <v>177.9</v>
      </c>
      <c r="M34" s="65" t="n">
        <v>0</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352.17</v>
      </c>
      <c r="C36" s="64" t="n">
        <v>352.17</v>
      </c>
      <c r="D36" s="64" t="n">
        <v>352.17</v>
      </c>
      <c r="E36" s="64" t="n">
        <v>352.17</v>
      </c>
      <c r="F36" s="64" t="n">
        <v>352.16</v>
      </c>
      <c r="G36" s="64" t="n">
        <v>352.17</v>
      </c>
      <c r="H36" s="64" t="n">
        <v>352.17</v>
      </c>
      <c r="I36" s="64" t="n">
        <v>352.17</v>
      </c>
      <c r="J36" s="64" t="n">
        <v>352.16</v>
      </c>
      <c r="K36" s="64" t="n">
        <v>352.17</v>
      </c>
      <c r="L36" s="64" t="n">
        <v>352.17</v>
      </c>
      <c r="M36" s="64" t="n">
        <v>352.17</v>
      </c>
      <c r="N36" s="22">
        <f>SUM(B36:M36)</f>
        <v/>
      </c>
      <c r="O36" s="11">
        <f>SUMIF('YBHN HS TB'!$R:$R,'HS P&amp;L'!$A36,'YBHN HS TB'!C:C)</f>
        <v/>
      </c>
      <c r="P36" s="11">
        <f>SUMIF('YBHN HS TB'!$R:$R,'HS P&amp;L'!$A36,'YBHN HS TB'!D:D)</f>
        <v/>
      </c>
      <c r="Q36" s="11">
        <f>SUMIF('YBHN HS TB'!$R:$R,'HS P&amp;L'!$A36,'YBHN HS TB'!E:E)</f>
        <v/>
      </c>
      <c r="R36" s="11">
        <f>SUMIF('YBHN HS TB'!$R:$R,'HS P&amp;L'!$A36,'YBHN HS TB'!F:F)</f>
        <v/>
      </c>
      <c r="S36" s="11">
        <f>SUMIF('YBHN HS TB'!$R:$R,'HS P&amp;L'!$A36,'YBHN HS TB'!G:G)</f>
        <v/>
      </c>
      <c r="T36" s="11">
        <f>SUMIF('YBHN HS TB'!$R:$R,'HS P&amp;L'!$A36,'YBHN HS TB'!H:H)</f>
        <v/>
      </c>
      <c r="U36" s="11">
        <f>SUMIF('YBHN HS TB'!$R:$R,'HS P&amp;L'!$A36,'YBHN HS TB'!I:I)</f>
        <v/>
      </c>
      <c r="V36" s="51" t="n">
        <v>0</v>
      </c>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336.83</v>
      </c>
      <c r="C37" s="64" t="n">
        <v>336.83</v>
      </c>
      <c r="D37" s="64" t="n">
        <v>336.83</v>
      </c>
      <c r="E37" s="64" t="n">
        <v>336.83</v>
      </c>
      <c r="F37" s="64" t="n">
        <v>336.82</v>
      </c>
      <c r="G37" s="64" t="n">
        <v>336.83</v>
      </c>
      <c r="H37" s="64" t="n">
        <v>336.83</v>
      </c>
      <c r="I37" s="64" t="n">
        <v>336.83</v>
      </c>
      <c r="J37" s="64" t="n">
        <v>336.83</v>
      </c>
      <c r="K37" s="64" t="n">
        <v>336.83</v>
      </c>
      <c r="L37" s="64" t="n">
        <v>336.83</v>
      </c>
      <c r="M37" s="64" t="n">
        <v>336.83</v>
      </c>
      <c r="N37" s="22">
        <f>SUM(B37:M37)</f>
        <v/>
      </c>
      <c r="O37" s="11">
        <f>SUMIF('YBHN HS TB'!$R:$R,'HS P&amp;L'!$A37,'YBHN HS TB'!C:C)</f>
        <v/>
      </c>
      <c r="P37" s="11">
        <f>SUMIF('YBHN HS TB'!$R:$R,'HS P&amp;L'!$A37,'YBHN HS TB'!D:D)</f>
        <v/>
      </c>
      <c r="Q37" s="11">
        <f>SUMIF('YBHN HS TB'!$R:$R,'HS P&amp;L'!$A37,'YBHN HS TB'!E:E)</f>
        <v/>
      </c>
      <c r="R37" s="11">
        <f>SUMIF('YBHN HS TB'!$R:$R,'HS P&amp;L'!$A37,'YBHN HS TB'!F:F)</f>
        <v/>
      </c>
      <c r="S37" s="11">
        <f>SUMIF('YBHN HS TB'!$R:$R,'HS P&amp;L'!$A37,'YBHN HS TB'!G:G)</f>
        <v/>
      </c>
      <c r="T37" s="11">
        <f>SUMIF('YBHN HS TB'!$R:$R,'HS P&amp;L'!$A37,'YBHN HS TB'!H:H)</f>
        <v/>
      </c>
      <c r="U37" s="11">
        <f>SUMIF('YBHN HS TB'!$R:$R,'HS P&amp;L'!$A37,'YBHN HS TB'!I:I)</f>
        <v/>
      </c>
      <c r="V37" s="51" t="n">
        <v>459</v>
      </c>
      <c r="W37" s="51" t="n">
        <v>459</v>
      </c>
      <c r="X37" s="51" t="n">
        <v>459</v>
      </c>
      <c r="Y37" s="51" t="n">
        <v>459</v>
      </c>
      <c r="Z37" s="51" t="n">
        <v>459</v>
      </c>
      <c r="AA37" s="22">
        <f>SUM(O37:U37)</f>
        <v/>
      </c>
      <c r="AB37" s="22">
        <f>SUM(O37:Z37)</f>
        <v/>
      </c>
      <c r="AC37" s="51" t="n">
        <v>459</v>
      </c>
      <c r="AD37" s="51" t="n">
        <v>459</v>
      </c>
      <c r="AE37" s="51" t="n">
        <v>459</v>
      </c>
      <c r="AF37" s="51" t="n">
        <v>459</v>
      </c>
      <c r="AG37" s="51" t="n">
        <v>459</v>
      </c>
      <c r="AH37" s="51" t="n">
        <v>459</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33.48</v>
      </c>
      <c r="C38" s="64" t="n">
        <v>-23.92999999999999</v>
      </c>
      <c r="D38" s="64" t="n">
        <v>0</v>
      </c>
      <c r="E38" s="64" t="n">
        <v>0</v>
      </c>
      <c r="F38" s="64" t="n">
        <v>-219.14</v>
      </c>
      <c r="G38" s="64" t="n">
        <v>27.29</v>
      </c>
      <c r="H38" s="64" t="n">
        <v>26.41</v>
      </c>
      <c r="I38" s="64" t="n">
        <v>27.29</v>
      </c>
      <c r="J38" s="64" t="n">
        <v>26.05</v>
      </c>
      <c r="K38" s="64" t="n">
        <v>213.56</v>
      </c>
      <c r="L38" s="64" t="n">
        <v>334.75</v>
      </c>
      <c r="M38" s="64" t="n">
        <v>-109.84</v>
      </c>
      <c r="N38" s="22">
        <f>SUM(B38:M38)</f>
        <v/>
      </c>
      <c r="O38" s="11">
        <f>SUMIF('YBHN HS TB'!$R:$R,'HS P&amp;L'!$A38,'YBHN HS TB'!C:C)</f>
        <v/>
      </c>
      <c r="P38" s="11">
        <f>SUMIF('YBHN HS TB'!$R:$R,'HS P&amp;L'!$A38,'YBHN HS TB'!D:D)</f>
        <v/>
      </c>
      <c r="Q38" s="11">
        <f>SUMIF('YBHN HS TB'!$R:$R,'HS P&amp;L'!$A38,'YBHN HS TB'!E:E)</f>
        <v/>
      </c>
      <c r="R38" s="11">
        <f>SUMIF('YBHN HS TB'!$R:$R,'HS P&amp;L'!$A38,'YBHN HS TB'!F:F)</f>
        <v/>
      </c>
      <c r="S38" s="11">
        <f>SUMIF('YBHN HS TB'!$R:$R,'HS P&amp;L'!$A38,'YBHN HS TB'!G:G)</f>
        <v/>
      </c>
      <c r="T38" s="11">
        <f>SUMIF('YBHN HS TB'!$R:$R,'HS P&amp;L'!$A38,'YBHN HS TB'!H:H)</f>
        <v/>
      </c>
      <c r="U38" s="11">
        <f>SUMIF('YBHN HS TB'!$R:$R,'HS P&amp;L'!$A38,'YBHN HS TB'!I:I)</f>
        <v/>
      </c>
      <c r="V38" s="51" t="n">
        <v>260</v>
      </c>
      <c r="W38" s="51" t="n">
        <v>260</v>
      </c>
      <c r="X38" s="51" t="n">
        <v>260</v>
      </c>
      <c r="Y38" s="51" t="n">
        <v>260</v>
      </c>
      <c r="Z38" s="51" t="n">
        <v>260</v>
      </c>
      <c r="AA38" s="22">
        <f>SUM(O38:U38)</f>
        <v/>
      </c>
      <c r="AB38" s="22">
        <f>SUM(O38:Z38)</f>
        <v/>
      </c>
      <c r="AC38" s="51" t="n">
        <v>260</v>
      </c>
      <c r="AD38" s="51" t="n">
        <v>260</v>
      </c>
      <c r="AE38" s="51" t="n">
        <v>260</v>
      </c>
      <c r="AF38" s="51" t="n">
        <v>260</v>
      </c>
      <c r="AG38" s="51" t="n">
        <v>260</v>
      </c>
      <c r="AH38" s="51" t="n">
        <v>260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0</v>
      </c>
      <c r="D39" s="64" t="n">
        <v>0</v>
      </c>
      <c r="E39" s="64" t="n">
        <v>0</v>
      </c>
      <c r="F39" s="64" t="n">
        <v>0</v>
      </c>
      <c r="G39" s="64" t="n">
        <v>8439.74</v>
      </c>
      <c r="H39" s="64" t="n">
        <v>3019.400000000001</v>
      </c>
      <c r="I39" s="64" t="n">
        <v>850.47</v>
      </c>
      <c r="J39" s="64" t="n">
        <v>185.01</v>
      </c>
      <c r="K39" s="64" t="n">
        <v>0</v>
      </c>
      <c r="L39" s="64" t="n">
        <v>0</v>
      </c>
      <c r="M39" s="64" t="n">
        <v>108</v>
      </c>
      <c r="N39" s="22">
        <f>SUM(B39:M39)</f>
        <v/>
      </c>
      <c r="O39" s="11">
        <f>SUMIF('YBHN HS TB'!$R:$R,'HS P&amp;L'!$A39,'YBHN HS TB'!C:C)</f>
        <v/>
      </c>
      <c r="P39" s="11">
        <f>SUMIF('YBHN HS TB'!$R:$R,'HS P&amp;L'!$A39,'YBHN HS TB'!D:D)</f>
        <v/>
      </c>
      <c r="Q39" s="11">
        <f>SUMIF('YBHN HS TB'!$R:$R,'HS P&amp;L'!$A39,'YBHN HS TB'!E:E)</f>
        <v/>
      </c>
      <c r="R39" s="11">
        <f>SUMIF('YBHN HS TB'!$R:$R,'HS P&amp;L'!$A39,'YBHN HS TB'!F:F)</f>
        <v/>
      </c>
      <c r="S39" s="11">
        <f>SUMIF('YBHN HS TB'!$R:$R,'HS P&amp;L'!$A39,'YBHN HS TB'!G:G)</f>
        <v/>
      </c>
      <c r="T39" s="11">
        <f>SUMIF('YBHN HS TB'!$R:$R,'HS P&amp;L'!$A39,'YBHN HS TB'!H:H)</f>
        <v/>
      </c>
      <c r="U39" s="11">
        <f>SUMIF('YBHN HS TB'!$R:$R,'HS P&amp;L'!$A39,'YBHN HS TB'!I:I)</f>
        <v/>
      </c>
      <c r="V39" s="51" t="n">
        <v>500</v>
      </c>
      <c r="W39" s="51" t="n">
        <v>500</v>
      </c>
      <c r="X39" s="51" t="n">
        <v>500</v>
      </c>
      <c r="Y39" s="51" t="n">
        <v>500</v>
      </c>
      <c r="Z39" s="51" t="n">
        <v>500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157.02</v>
      </c>
      <c r="K40" s="64" t="n">
        <v>0</v>
      </c>
      <c r="L40" s="64" t="n">
        <v>0</v>
      </c>
      <c r="M40" s="64" t="n">
        <v>0</v>
      </c>
      <c r="N40" s="22">
        <f>SUM(B40:M40)</f>
        <v/>
      </c>
      <c r="O40" s="11">
        <f>SUMIF('YBHN HS TB'!$R:$R,'HS P&amp;L'!$A40,'YBHN HS TB'!C:C)</f>
        <v/>
      </c>
      <c r="P40" s="11">
        <f>SUMIF('YBHN HS TB'!$R:$R,'HS P&amp;L'!$A40,'YBHN HS TB'!D:D)</f>
        <v/>
      </c>
      <c r="Q40" s="11">
        <f>SUMIF('YBHN HS TB'!$R:$R,'HS P&amp;L'!$A40,'YBHN HS TB'!E:E)</f>
        <v/>
      </c>
      <c r="R40" s="11">
        <f>SUMIF('YBHN HS TB'!$R:$R,'HS P&amp;L'!$A40,'YBHN HS TB'!F:F)</f>
        <v/>
      </c>
      <c r="S40" s="11">
        <f>SUMIF('YBHN HS TB'!$R:$R,'HS P&amp;L'!$A40,'YBHN HS TB'!G:G)</f>
        <v/>
      </c>
      <c r="T40" s="11">
        <f>SUMIF('YBHN HS TB'!$R:$R,'HS P&amp;L'!$A40,'YBHN HS TB'!H:H)</f>
        <v/>
      </c>
      <c r="U40" s="11">
        <f>SUMIF('YBHN HS TB'!$R:$R,'HS P&amp;L'!$A40,'YBHN HS TB'!I:I)</f>
        <v/>
      </c>
      <c r="V40" s="51" t="n">
        <v>160</v>
      </c>
      <c r="W40" s="51" t="n">
        <v>160</v>
      </c>
      <c r="X40" s="51" t="n">
        <v>160</v>
      </c>
      <c r="Y40" s="51" t="n">
        <v>160</v>
      </c>
      <c r="Z40" s="51" t="n">
        <v>160</v>
      </c>
      <c r="AA40" s="22">
        <f>SUM(O40:U40)</f>
        <v/>
      </c>
      <c r="AB40" s="22">
        <f>SUM(O40:Z40)</f>
        <v/>
      </c>
      <c r="AC40" s="51" t="n">
        <v>160</v>
      </c>
      <c r="AD40" s="51" t="n">
        <v>160</v>
      </c>
      <c r="AE40" s="51" t="n">
        <v>160</v>
      </c>
      <c r="AF40" s="51" t="n">
        <v>160</v>
      </c>
      <c r="AG40" s="51" t="n">
        <v>160</v>
      </c>
      <c r="AH40" s="51" t="n">
        <v>160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0</v>
      </c>
      <c r="E41" s="64" t="n">
        <v>0</v>
      </c>
      <c r="F41" s="64" t="n">
        <v>0</v>
      </c>
      <c r="G41" s="64" t="n">
        <v>0</v>
      </c>
      <c r="H41" s="64" t="n">
        <v>0</v>
      </c>
      <c r="I41" s="64" t="n">
        <v>0</v>
      </c>
      <c r="J41" s="64" t="n">
        <v>469.6</v>
      </c>
      <c r="K41" s="64" t="n">
        <v>129.62</v>
      </c>
      <c r="L41" s="64" t="n">
        <v>323.75</v>
      </c>
      <c r="M41" s="64" t="n">
        <v>335.15</v>
      </c>
      <c r="N41" s="22">
        <f>SUM(B41:M41)</f>
        <v/>
      </c>
      <c r="O41" s="11">
        <f>SUMIF('YBHN HS TB'!$R:$R,'HS P&amp;L'!$A41,'YBHN HS TB'!C:C)</f>
        <v/>
      </c>
      <c r="P41" s="11">
        <f>SUMIF('YBHN HS TB'!$R:$R,'HS P&amp;L'!$A41,'YBHN HS TB'!D:D)</f>
        <v/>
      </c>
      <c r="Q41" s="11">
        <f>SUMIF('YBHN HS TB'!$R:$R,'HS P&amp;L'!$A41,'YBHN HS TB'!E:E)</f>
        <v/>
      </c>
      <c r="R41" s="11">
        <f>SUMIF('YBHN HS TB'!$R:$R,'HS P&amp;L'!$A41,'YBHN HS TB'!F:F)</f>
        <v/>
      </c>
      <c r="S41" s="11">
        <f>SUMIF('YBHN HS TB'!$R:$R,'HS P&amp;L'!$A41,'YBHN HS TB'!G:G)</f>
        <v/>
      </c>
      <c r="T41" s="11">
        <f>SUMIF('YBHN HS TB'!$R:$R,'HS P&amp;L'!$A41,'YBHN HS TB'!H:H)</f>
        <v/>
      </c>
      <c r="U41" s="11">
        <f>SUMIF('YBHN HS TB'!$R:$R,'HS P&amp;L'!$A41,'YBHN HS TB'!I:I)</f>
        <v/>
      </c>
      <c r="V41" s="51" t="n">
        <v>200</v>
      </c>
      <c r="W41" s="51" t="n">
        <v>200</v>
      </c>
      <c r="X41" s="51" t="n">
        <v>200</v>
      </c>
      <c r="Y41" s="51" t="n">
        <v>200</v>
      </c>
      <c r="Z41" s="51" t="n">
        <v>200</v>
      </c>
      <c r="AA41" s="22">
        <f>SUM(O41:U41)</f>
        <v/>
      </c>
      <c r="AB41" s="22">
        <f>SUM(O41:Z41)</f>
        <v/>
      </c>
      <c r="AC41" s="51" t="n">
        <v>200</v>
      </c>
      <c r="AD41" s="51" t="n">
        <v>200</v>
      </c>
      <c r="AE41" s="51" t="n">
        <v>200</v>
      </c>
      <c r="AF41" s="51" t="n">
        <v>200</v>
      </c>
      <c r="AG41" s="51" t="n">
        <v>200</v>
      </c>
      <c r="AH41" s="51" t="n">
        <v>200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0</v>
      </c>
      <c r="D42" s="64" t="n">
        <v>0</v>
      </c>
      <c r="E42" s="64" t="n">
        <v>0</v>
      </c>
      <c r="F42" s="64" t="n">
        <v>0</v>
      </c>
      <c r="G42" s="64" t="n">
        <v>0</v>
      </c>
      <c r="H42" s="64" t="n">
        <v>0</v>
      </c>
      <c r="I42" s="64" t="n">
        <v>227.2</v>
      </c>
      <c r="J42" s="64" t="n">
        <v>131.95</v>
      </c>
      <c r="K42" s="64" t="n">
        <v>0</v>
      </c>
      <c r="L42" s="64" t="n">
        <v>19.19</v>
      </c>
      <c r="M42" s="64" t="n">
        <v>0</v>
      </c>
      <c r="N42" s="22">
        <f>SUM(B42:M42)</f>
        <v/>
      </c>
      <c r="O42" s="11">
        <f>SUMIF('YBHN HS TB'!$R:$R,'HS P&amp;L'!$A42,'YBHN HS TB'!C:C)</f>
        <v/>
      </c>
      <c r="P42" s="11">
        <f>SUMIF('YBHN HS TB'!$R:$R,'HS P&amp;L'!$A42,'YBHN HS TB'!D:D)</f>
        <v/>
      </c>
      <c r="Q42" s="11">
        <f>SUMIF('YBHN HS TB'!$R:$R,'HS P&amp;L'!$A42,'YBHN HS TB'!E:E)</f>
        <v/>
      </c>
      <c r="R42" s="11">
        <f>SUMIF('YBHN HS TB'!$R:$R,'HS P&amp;L'!$A42,'YBHN HS TB'!F:F)</f>
        <v/>
      </c>
      <c r="S42" s="11">
        <f>SUMIF('YBHN HS TB'!$R:$R,'HS P&amp;L'!$A42,'YBHN HS TB'!G:G)</f>
        <v/>
      </c>
      <c r="T42" s="11">
        <f>SUMIF('YBHN HS TB'!$R:$R,'HS P&amp;L'!$A42,'YBHN HS TB'!H:H)</f>
        <v/>
      </c>
      <c r="U42" s="11">
        <f>SUMIF('YBHN HS TB'!$R:$R,'HS P&amp;L'!$A42,'YBHN HS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10</v>
      </c>
      <c r="L43" s="64" t="n">
        <v>10</v>
      </c>
      <c r="M43" s="64" t="n">
        <v>10</v>
      </c>
      <c r="N43" s="22">
        <f>SUM(B43:M43)</f>
        <v/>
      </c>
      <c r="O43" s="11">
        <f>SUMIF('YBHN HS TB'!$R:$R,'HS P&amp;L'!$A43,'YBHN HS TB'!C:C)</f>
        <v/>
      </c>
      <c r="P43" s="11">
        <f>SUMIF('YBHN HS TB'!$R:$R,'HS P&amp;L'!$A43,'YBHN HS TB'!D:D)</f>
        <v/>
      </c>
      <c r="Q43" s="11">
        <f>SUMIF('YBHN HS TB'!$R:$R,'HS P&amp;L'!$A43,'YBHN HS TB'!E:E)</f>
        <v/>
      </c>
      <c r="R43" s="11">
        <f>SUMIF('YBHN HS TB'!$R:$R,'HS P&amp;L'!$A43,'YBHN HS TB'!F:F)</f>
        <v/>
      </c>
      <c r="S43" s="11">
        <f>SUMIF('YBHN HS TB'!$R:$R,'HS P&amp;L'!$A43,'YBHN HS TB'!G:G)</f>
        <v/>
      </c>
      <c r="T43" s="11">
        <f>SUMIF('YBHN HS TB'!$R:$R,'HS P&amp;L'!$A43,'YBHN HS TB'!H:H)</f>
        <v/>
      </c>
      <c r="U43" s="11">
        <f>SUMIF('YBHN HS TB'!$R:$R,'HS P&amp;L'!$A43,'YBHN HS TB'!I:I)</f>
        <v/>
      </c>
      <c r="V43" s="51" t="n">
        <v>10</v>
      </c>
      <c r="W43" s="51" t="n">
        <v>10</v>
      </c>
      <c r="X43" s="51" t="n">
        <v>10</v>
      </c>
      <c r="Y43" s="51" t="n">
        <v>10</v>
      </c>
      <c r="Z43" s="51" t="n">
        <v>10</v>
      </c>
      <c r="AA43" s="22">
        <f>SUM(O43:U43)</f>
        <v/>
      </c>
      <c r="AB43" s="22">
        <f>SUM(O43:Z43)</f>
        <v/>
      </c>
      <c r="AC43" s="51" t="n">
        <v>10</v>
      </c>
      <c r="AD43" s="51" t="n">
        <v>10</v>
      </c>
      <c r="AE43" s="51" t="n">
        <v>10</v>
      </c>
      <c r="AF43" s="51" t="n">
        <v>10</v>
      </c>
      <c r="AG43" s="51" t="n">
        <v>10</v>
      </c>
      <c r="AH43" s="51" t="n">
        <v>10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HS TB'!$R:$R,'HS P&amp;L'!$A44,'YBHN HS TB'!C:C)</f>
        <v/>
      </c>
      <c r="P44" s="11">
        <f>SUMIF('YBHN HS TB'!$R:$R,'HS P&amp;L'!$A44,'YBHN HS TB'!D:D)</f>
        <v/>
      </c>
      <c r="Q44" s="11">
        <f>SUMIF('YBHN HS TB'!$R:$R,'HS P&amp;L'!$A44,'YBHN HS TB'!E:E)</f>
        <v/>
      </c>
      <c r="R44" s="11">
        <f>SUMIF('YBHN HS TB'!$R:$R,'HS P&amp;L'!$A44,'YBHN HS TB'!F:F)</f>
        <v/>
      </c>
      <c r="S44" s="11">
        <f>SUMIF('YBHN HS TB'!$R:$R,'HS P&amp;L'!$A44,'YBHN HS TB'!G:G)</f>
        <v/>
      </c>
      <c r="T44" s="11">
        <f>SUMIF('YBHN HS TB'!$R:$R,'HS P&amp;L'!$A44,'YBHN HS TB'!H:H)</f>
        <v/>
      </c>
      <c r="U44" s="11">
        <f>SUMIF('YBHN HS TB'!$R:$R,'HS P&amp;L'!$A44,'YBHN HS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348</v>
      </c>
      <c r="J45" s="64" t="n">
        <v>0</v>
      </c>
      <c r="K45" s="64" t="n">
        <v>0</v>
      </c>
      <c r="L45" s="64" t="n">
        <v>0</v>
      </c>
      <c r="M45" s="64" t="n">
        <v>0</v>
      </c>
      <c r="N45" s="22">
        <f>SUM(B45:M45)</f>
        <v/>
      </c>
      <c r="O45" s="11">
        <f>SUMIF('YBHN HS TB'!$R:$R,'HS P&amp;L'!$A45,'YBHN HS TB'!C:C)</f>
        <v/>
      </c>
      <c r="P45" s="11">
        <f>SUMIF('YBHN HS TB'!$R:$R,'HS P&amp;L'!$A45,'YBHN HS TB'!D:D)</f>
        <v/>
      </c>
      <c r="Q45" s="11">
        <f>SUMIF('YBHN HS TB'!$R:$R,'HS P&amp;L'!$A45,'YBHN HS TB'!E:E)</f>
        <v/>
      </c>
      <c r="R45" s="11">
        <f>SUMIF('YBHN HS TB'!$R:$R,'HS P&amp;L'!$A45,'YBHN HS TB'!F:F)</f>
        <v/>
      </c>
      <c r="S45" s="11">
        <f>SUMIF('YBHN HS TB'!$R:$R,'HS P&amp;L'!$A45,'YBHN HS TB'!G:G)</f>
        <v/>
      </c>
      <c r="T45" s="11">
        <f>SUMIF('YBHN HS TB'!$R:$R,'HS P&amp;L'!$A45,'YBHN HS TB'!H:H)</f>
        <v/>
      </c>
      <c r="U45" s="11">
        <f>SUMIF('YBHN HS TB'!$R:$R,'HS P&amp;L'!$A45,'YBHN HS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HS TB'!$R:$R,'HS P&amp;L'!$A46,'YBHN HS TB'!C:C)</f>
        <v/>
      </c>
      <c r="P46" s="11">
        <f>SUMIF('YBHN HS TB'!$R:$R,'HS P&amp;L'!$A46,'YBHN HS TB'!D:D)</f>
        <v/>
      </c>
      <c r="Q46" s="11">
        <f>SUMIF('YBHN HS TB'!$R:$R,'HS P&amp;L'!$A46,'YBHN HS TB'!E:E)</f>
        <v/>
      </c>
      <c r="R46" s="11">
        <f>SUMIF('YBHN HS TB'!$R:$R,'HS P&amp;L'!$A46,'YBHN HS TB'!F:F)</f>
        <v/>
      </c>
      <c r="S46" s="11">
        <f>SUMIF('YBHN HS TB'!$R:$R,'HS P&amp;L'!$A46,'YBHN HS TB'!G:G)</f>
        <v/>
      </c>
      <c r="T46" s="11">
        <f>SUMIF('YBHN HS TB'!$R:$R,'HS P&amp;L'!$A46,'YBHN HS TB'!H:H)</f>
        <v/>
      </c>
      <c r="U46" s="11">
        <f>SUMIF('YBHN HS TB'!$R:$R,'HS P&amp;L'!$A46,'YBHN HS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722.48</v>
      </c>
      <c r="C47" s="65" t="n">
        <v>665.0700000000001</v>
      </c>
      <c r="D47" s="65" t="n">
        <v>689</v>
      </c>
      <c r="E47" s="65" t="n">
        <v>689</v>
      </c>
      <c r="F47" s="65" t="n">
        <v>469.84</v>
      </c>
      <c r="G47" s="65" t="n">
        <v>9156.029999999999</v>
      </c>
      <c r="H47" s="65" t="n">
        <v>3734.81</v>
      </c>
      <c r="I47" s="65" t="n">
        <v>2141.96</v>
      </c>
      <c r="J47" s="65" t="n">
        <v>1658.62</v>
      </c>
      <c r="K47" s="65" t="n">
        <v>1042.18</v>
      </c>
      <c r="L47" s="65" t="n">
        <v>1376.69</v>
      </c>
      <c r="M47" s="65" t="n">
        <v>1032.31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722.48</v>
      </c>
      <c r="C48" s="62" t="n">
        <v>665.0700000000001</v>
      </c>
      <c r="D48" s="62" t="n">
        <v>689</v>
      </c>
      <c r="E48" s="62" t="n">
        <v>689</v>
      </c>
      <c r="F48" s="62" t="n">
        <v>469.84</v>
      </c>
      <c r="G48" s="62" t="n">
        <v>9156.029999999999</v>
      </c>
      <c r="H48" s="62" t="n">
        <v>3744.110000000001</v>
      </c>
      <c r="I48" s="62" t="n">
        <v>2372.57</v>
      </c>
      <c r="J48" s="62" t="n">
        <v>12892.24</v>
      </c>
      <c r="K48" s="62" t="n">
        <v>8634.199999999999</v>
      </c>
      <c r="L48" s="62" t="n">
        <v>9350.68</v>
      </c>
      <c r="M48" s="62" t="n">
        <v>8762.5</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-722.48</v>
      </c>
      <c r="C50" s="18" t="n">
        <v>-665.0700000000001</v>
      </c>
      <c r="D50" s="18" t="n">
        <v>-689</v>
      </c>
      <c r="E50" s="18" t="n">
        <v>-689</v>
      </c>
      <c r="F50" s="18" t="n">
        <v>-469.84</v>
      </c>
      <c r="G50" s="18" t="n">
        <v>-9156.029999999999</v>
      </c>
      <c r="H50" s="18" t="n">
        <v>-3744.110000000001</v>
      </c>
      <c r="I50" s="18" t="n">
        <v>-2372.57</v>
      </c>
      <c r="J50" s="18" t="n">
        <v>-11368.6</v>
      </c>
      <c r="K50" s="18" t="n">
        <v>-7640.539999999999</v>
      </c>
      <c r="L50" s="18" t="n">
        <v>-1707.05</v>
      </c>
      <c r="M50" s="18" t="n">
        <v>-607.0100000000002</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HS TB'!$R:$R,'HS P&amp;L'!$A53,'YBHN HS TB'!C:C)</f>
        <v/>
      </c>
      <c r="P53" s="11">
        <f>SUMIF('YBHN HS TB'!$R:$R,'HS P&amp;L'!$A53,'YBHN HS TB'!D:D)</f>
        <v/>
      </c>
      <c r="Q53" s="11">
        <f>SUMIF('YBHN HS TB'!$R:$R,'HS P&amp;L'!$A53,'YBHN HS TB'!E:E)</f>
        <v/>
      </c>
      <c r="R53" s="11">
        <f>SUMIF('YBHN HS TB'!$R:$R,'HS P&amp;L'!$A53,'YBHN HS TB'!F:F)</f>
        <v/>
      </c>
      <c r="S53" s="11">
        <f>SUMIF('YBHN HS TB'!$R:$R,'HS P&amp;L'!$A53,'YBHN HS TB'!G:G)</f>
        <v/>
      </c>
      <c r="T53" s="11">
        <f>SUMIF('YBHN HS TB'!$R:$R,'HS P&amp;L'!$A53,'YBHN HS TB'!H:H)</f>
        <v/>
      </c>
      <c r="U53" s="11">
        <f>SUMIF('YBHN HS TB'!$R:$R,'HS P&amp;L'!$A53,'YBHN HS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HS TB'!$R:$R,'HS P&amp;L'!$A54,'YBHN HS TB'!C:C)</f>
        <v/>
      </c>
      <c r="P54" s="11">
        <f>SUMIF('YBHN HS TB'!$R:$R,'HS P&amp;L'!$A54,'YBHN HS TB'!D:D)</f>
        <v/>
      </c>
      <c r="Q54" s="11">
        <f>SUMIF('YBHN HS TB'!$R:$R,'HS P&amp;L'!$A54,'YBHN HS TB'!E:E)</f>
        <v/>
      </c>
      <c r="R54" s="11">
        <f>SUMIF('YBHN HS TB'!$R:$R,'HS P&amp;L'!$A54,'YBHN HS TB'!F:F)</f>
        <v/>
      </c>
      <c r="S54" s="11">
        <f>SUMIF('YBHN HS TB'!$R:$R,'HS P&amp;L'!$A54,'YBHN HS TB'!G:G)</f>
        <v/>
      </c>
      <c r="T54" s="11">
        <f>SUMIF('YBHN HS TB'!$R:$R,'HS P&amp;L'!$A54,'YBHN HS TB'!H:H)</f>
        <v/>
      </c>
      <c r="U54" s="11">
        <f>SUMIF('YBHN HS TB'!$R:$R,'HS P&amp;L'!$A54,'YBHN HS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HS TB'!$R:$R,'HS P&amp;L'!$A55,'YBHN HS TB'!C:C)</f>
        <v/>
      </c>
      <c r="P55" s="11">
        <f>SUMIF('YBHN HS TB'!$R:$R,'HS P&amp;L'!$A55,'YBHN HS TB'!D:D)</f>
        <v/>
      </c>
      <c r="Q55" s="11">
        <f>SUMIF('YBHN HS TB'!$R:$R,'HS P&amp;L'!$A55,'YBHN HS TB'!E:E)</f>
        <v/>
      </c>
      <c r="R55" s="11">
        <f>SUMIF('YBHN HS TB'!$R:$R,'HS P&amp;L'!$A55,'YBHN HS TB'!F:F)</f>
        <v/>
      </c>
      <c r="S55" s="11">
        <f>SUMIF('YBHN HS TB'!$R:$R,'HS P&amp;L'!$A55,'YBHN HS TB'!G:G)</f>
        <v/>
      </c>
      <c r="T55" s="11">
        <f>SUMIF('YBHN HS TB'!$R:$R,'HS P&amp;L'!$A55,'YBHN HS TB'!H:H)</f>
        <v/>
      </c>
      <c r="U55" s="11">
        <f>SUMIF('YBHN HS TB'!$R:$R,'HS P&amp;L'!$A55,'YBHN HS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HS TB'!$R:$R,'HS P&amp;L'!$A56,'YBHN HS TB'!C:C)</f>
        <v/>
      </c>
      <c r="P56" s="11">
        <f>SUMIF('YBHN HS TB'!$R:$R,'HS P&amp;L'!$A56,'YBHN HS TB'!D:D)</f>
        <v/>
      </c>
      <c r="Q56" s="11">
        <f>SUMIF('YBHN HS TB'!$R:$R,'HS P&amp;L'!$A56,'YBHN HS TB'!E:E)</f>
        <v/>
      </c>
      <c r="R56" s="11">
        <f>SUMIF('YBHN HS TB'!$R:$R,'HS P&amp;L'!$A56,'YBHN HS TB'!F:F)</f>
        <v/>
      </c>
      <c r="S56" s="11">
        <f>SUMIF('YBHN HS TB'!$R:$R,'HS P&amp;L'!$A56,'YBHN HS TB'!G:G)</f>
        <v/>
      </c>
      <c r="T56" s="11">
        <f>SUMIF('YBHN HS TB'!$R:$R,'HS P&amp;L'!$A56,'YBHN HS TB'!H:H)</f>
        <v/>
      </c>
      <c r="U56" s="11">
        <f>SUMIF('YBHN HS TB'!$R:$R,'HS P&amp;L'!$A56,'YBHN HS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149.14</v>
      </c>
      <c r="N57" s="22">
        <f>SUM(B57:M57)</f>
        <v/>
      </c>
      <c r="O57" s="11">
        <f>SUMIF('YBHN HS TB'!$R:$R,'HS P&amp;L'!$A57,'YBHN HS TB'!C:C)</f>
        <v/>
      </c>
      <c r="P57" s="11">
        <f>SUMIF('YBHN HS TB'!$R:$R,'HS P&amp;L'!$A57,'YBHN HS TB'!D:D)</f>
        <v/>
      </c>
      <c r="Q57" s="11">
        <f>SUMIF('YBHN HS TB'!$R:$R,'HS P&amp;L'!$A57,'YBHN HS TB'!E:E)</f>
        <v/>
      </c>
      <c r="R57" s="11">
        <f>SUMIF('YBHN HS TB'!$R:$R,'HS P&amp;L'!$A57,'YBHN HS TB'!F:F)</f>
        <v/>
      </c>
      <c r="S57" s="11">
        <f>SUMIF('YBHN HS TB'!$R:$R,'HS P&amp;L'!$A57,'YBHN HS TB'!G:G)</f>
        <v/>
      </c>
      <c r="T57" s="11">
        <f>SUMIF('YBHN HS TB'!$R:$R,'HS P&amp;L'!$A57,'YBHN HS TB'!H:H)</f>
        <v/>
      </c>
      <c r="U57" s="11">
        <f>SUMIF('YBHN HS TB'!$R:$R,'HS P&amp;L'!$A57,'YBHN HS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HS TB'!$R:$R,'HS P&amp;L'!$A58,'YBHN HS TB'!C:C)</f>
        <v/>
      </c>
      <c r="P58" s="11">
        <f>SUMIF('YBHN HS TB'!$R:$R,'HS P&amp;L'!$A58,'YBHN HS TB'!D:D)</f>
        <v/>
      </c>
      <c r="Q58" s="11">
        <f>SUMIF('YBHN HS TB'!$R:$R,'HS P&amp;L'!$A58,'YBHN HS TB'!E:E)</f>
        <v/>
      </c>
      <c r="R58" s="11">
        <f>SUMIF('YBHN HS TB'!$R:$R,'HS P&amp;L'!$A58,'YBHN HS TB'!F:F)</f>
        <v/>
      </c>
      <c r="S58" s="11">
        <f>SUMIF('YBHN HS TB'!$R:$R,'HS P&amp;L'!$A58,'YBHN HS TB'!G:G)</f>
        <v/>
      </c>
      <c r="T58" s="11">
        <f>SUMIF('YBHN HS TB'!$R:$R,'HS P&amp;L'!$A58,'YBHN HS TB'!H:H)</f>
        <v/>
      </c>
      <c r="U58" s="11">
        <f>SUMIF('YBHN HS TB'!$R:$R,'HS P&amp;L'!$A58,'YBHN HS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214.8</v>
      </c>
      <c r="H59" s="64" t="n">
        <v>214.8</v>
      </c>
      <c r="I59" s="64" t="n">
        <v>214.8</v>
      </c>
      <c r="J59" s="64" t="n">
        <v>214.8</v>
      </c>
      <c r="K59" s="64" t="n">
        <v>214.8</v>
      </c>
      <c r="L59" s="64" t="n">
        <v>214.8</v>
      </c>
      <c r="M59" s="64" t="n">
        <v>214.8</v>
      </c>
      <c r="N59" s="22">
        <f>SUM(B59:M59)</f>
        <v/>
      </c>
      <c r="O59" s="11">
        <f>SUMIF('YBHN HS TB'!$R:$R,'HS P&amp;L'!$A59,'YBHN HS TB'!C:C)</f>
        <v/>
      </c>
      <c r="P59" s="11">
        <f>SUMIF('YBHN HS TB'!$R:$R,'HS P&amp;L'!$A59,'YBHN HS TB'!D:D)</f>
        <v/>
      </c>
      <c r="Q59" s="11">
        <f>SUMIF('YBHN HS TB'!$R:$R,'HS P&amp;L'!$A59,'YBHN HS TB'!E:E)</f>
        <v/>
      </c>
      <c r="R59" s="11">
        <f>SUMIF('YBHN HS TB'!$R:$R,'HS P&amp;L'!$A59,'YBHN HS TB'!F:F)</f>
        <v/>
      </c>
      <c r="S59" s="11">
        <f>SUMIF('YBHN HS TB'!$R:$R,'HS P&amp;L'!$A59,'YBHN HS TB'!G:G)</f>
        <v/>
      </c>
      <c r="T59" s="11">
        <f>SUMIF('YBHN HS TB'!$R:$R,'HS P&amp;L'!$A59,'YBHN HS TB'!H:H)</f>
        <v/>
      </c>
      <c r="U59" s="11">
        <f>SUMIF('YBHN HS TB'!$R:$R,'HS P&amp;L'!$A59,'YBHN HS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v>
      </c>
      <c r="C60" s="64" t="n">
        <v>0</v>
      </c>
      <c r="D60" s="64" t="n">
        <v>135.22</v>
      </c>
      <c r="E60" s="64" t="n">
        <v>0</v>
      </c>
      <c r="F60" s="64" t="n">
        <v>0</v>
      </c>
      <c r="G60" s="64" t="n">
        <v>45</v>
      </c>
      <c r="H60" s="64" t="n">
        <v>0</v>
      </c>
      <c r="I60" s="64" t="n">
        <v>0</v>
      </c>
      <c r="J60" s="64" t="n">
        <v>8.799999999999999</v>
      </c>
      <c r="K60" s="64" t="n">
        <v>68.8</v>
      </c>
      <c r="L60" s="64" t="n">
        <v>1.2</v>
      </c>
      <c r="M60" s="64" t="n">
        <v>1.2</v>
      </c>
      <c r="N60" s="22">
        <f>SUM(B60:M60)</f>
        <v/>
      </c>
      <c r="O60" s="11">
        <f>SUMIF('YBHN HS TB'!$R:$R,'HS P&amp;L'!$A60,'YBHN HS TB'!C:C)</f>
        <v/>
      </c>
      <c r="P60" s="11">
        <f>SUMIF('YBHN HS TB'!$R:$R,'HS P&amp;L'!$A60,'YBHN HS TB'!D:D)</f>
        <v/>
      </c>
      <c r="Q60" s="11">
        <f>SUMIF('YBHN HS TB'!$R:$R,'HS P&amp;L'!$A60,'YBHN HS TB'!E:E)</f>
        <v/>
      </c>
      <c r="R60" s="11">
        <f>SUMIF('YBHN HS TB'!$R:$R,'HS P&amp;L'!$A60,'YBHN HS TB'!F:F)</f>
        <v/>
      </c>
      <c r="S60" s="11">
        <f>SUMIF('YBHN HS TB'!$R:$R,'HS P&amp;L'!$A60,'YBHN HS TB'!G:G)</f>
        <v/>
      </c>
      <c r="T60" s="11">
        <f>SUMIF('YBHN HS TB'!$R:$R,'HS P&amp;L'!$A60,'YBHN HS TB'!H:H)</f>
        <v/>
      </c>
      <c r="U60" s="11">
        <f>SUMIF('YBHN HS TB'!$R:$R,'HS P&amp;L'!$A60,'YBHN HS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0</v>
      </c>
      <c r="H61" s="64" t="n">
        <v>0</v>
      </c>
      <c r="I61" s="64" t="n">
        <v>0</v>
      </c>
      <c r="J61" s="64" t="n">
        <v>0</v>
      </c>
      <c r="K61" s="64" t="n">
        <v>0</v>
      </c>
      <c r="L61" s="64" t="n">
        <v>59.25</v>
      </c>
      <c r="M61" s="64" t="n">
        <v>29.98</v>
      </c>
      <c r="N61" s="22">
        <f>SUM(B61:M61)</f>
        <v/>
      </c>
      <c r="O61" s="11">
        <f>SUMIF('YBHN HS TB'!$R:$R,'HS P&amp;L'!$A61,'YBHN HS TB'!C:C)</f>
        <v/>
      </c>
      <c r="P61" s="11">
        <f>SUMIF('YBHN HS TB'!$R:$R,'HS P&amp;L'!$A61,'YBHN HS TB'!D:D)</f>
        <v/>
      </c>
      <c r="Q61" s="11">
        <f>SUMIF('YBHN HS TB'!$R:$R,'HS P&amp;L'!$A61,'YBHN HS TB'!E:E)</f>
        <v/>
      </c>
      <c r="R61" s="11">
        <f>SUMIF('YBHN HS TB'!$R:$R,'HS P&amp;L'!$A61,'YBHN HS TB'!F:F)</f>
        <v/>
      </c>
      <c r="S61" s="11">
        <f>SUMIF('YBHN HS TB'!$R:$R,'HS P&amp;L'!$A61,'YBHN HS TB'!G:G)</f>
        <v/>
      </c>
      <c r="T61" s="11">
        <f>SUMIF('YBHN HS TB'!$R:$R,'HS P&amp;L'!$A61,'YBHN HS TB'!H:H)</f>
        <v/>
      </c>
      <c r="U61" s="11">
        <f>SUMIF('YBHN HS TB'!$R:$R,'HS P&amp;L'!$A61,'YBHN HS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0</v>
      </c>
      <c r="K62" s="64" t="n">
        <v>0</v>
      </c>
      <c r="L62" s="64" t="n">
        <v>0</v>
      </c>
      <c r="M62" s="64" t="n">
        <v>0</v>
      </c>
      <c r="N62" s="22">
        <f>SUM(B62:M62)</f>
        <v/>
      </c>
      <c r="O62" s="11">
        <f>SUMIF('YBHN HS TB'!$R:$R,'HS P&amp;L'!$A62,'YBHN HS TB'!C:C)</f>
        <v/>
      </c>
      <c r="P62" s="11">
        <f>SUMIF('YBHN HS TB'!$R:$R,'HS P&amp;L'!$A62,'YBHN HS TB'!D:D)</f>
        <v/>
      </c>
      <c r="Q62" s="11">
        <f>SUMIF('YBHN HS TB'!$R:$R,'HS P&amp;L'!$A62,'YBHN HS TB'!E:E)</f>
        <v/>
      </c>
      <c r="R62" s="11">
        <f>SUMIF('YBHN HS TB'!$R:$R,'HS P&amp;L'!$A62,'YBHN HS TB'!F:F)</f>
        <v/>
      </c>
      <c r="S62" s="11">
        <f>SUMIF('YBHN HS TB'!$R:$R,'HS P&amp;L'!$A62,'YBHN HS TB'!G:G)</f>
        <v/>
      </c>
      <c r="T62" s="11">
        <f>SUMIF('YBHN HS TB'!$R:$R,'HS P&amp;L'!$A62,'YBHN HS TB'!H:H)</f>
        <v/>
      </c>
      <c r="U62" s="11">
        <f>SUMIF('YBHN HS TB'!$R:$R,'HS P&amp;L'!$A62,'YBHN HS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HS TB'!$R:$R,'HS P&amp;L'!$A63,'YBHN HS TB'!C:C)</f>
        <v/>
      </c>
      <c r="P63" s="11">
        <f>SUMIF('YBHN HS TB'!$R:$R,'HS P&amp;L'!$A63,'YBHN HS TB'!D:D)</f>
        <v/>
      </c>
      <c r="Q63" s="11">
        <f>SUMIF('YBHN HS TB'!$R:$R,'HS P&amp;L'!$A63,'YBHN HS TB'!E:E)</f>
        <v/>
      </c>
      <c r="R63" s="11">
        <f>SUMIF('YBHN HS TB'!$R:$R,'HS P&amp;L'!$A63,'YBHN HS TB'!F:F)</f>
        <v/>
      </c>
      <c r="S63" s="11">
        <f>SUMIF('YBHN HS TB'!$R:$R,'HS P&amp;L'!$A63,'YBHN HS TB'!G:G)</f>
        <v/>
      </c>
      <c r="T63" s="11">
        <f>SUMIF('YBHN HS TB'!$R:$R,'HS P&amp;L'!$A63,'YBHN HS TB'!H:H)</f>
        <v/>
      </c>
      <c r="U63" s="11">
        <f>SUMIF('YBHN HS TB'!$R:$R,'HS P&amp;L'!$A63,'YBHN HS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HS TB'!$R:$R,'HS P&amp;L'!$A64,'YBHN HS TB'!C:C)</f>
        <v/>
      </c>
      <c r="P64" s="11">
        <f>SUMIF('YBHN HS TB'!$R:$R,'HS P&amp;L'!$A64,'YBHN HS TB'!D:D)</f>
        <v/>
      </c>
      <c r="Q64" s="11">
        <f>SUMIF('YBHN HS TB'!$R:$R,'HS P&amp;L'!$A64,'YBHN HS TB'!E:E)</f>
        <v/>
      </c>
      <c r="R64" s="11">
        <f>SUMIF('YBHN HS TB'!$R:$R,'HS P&amp;L'!$A64,'YBHN HS TB'!F:F)</f>
        <v/>
      </c>
      <c r="S64" s="11">
        <f>SUMIF('YBHN HS TB'!$R:$R,'HS P&amp;L'!$A64,'YBHN HS TB'!G:G)</f>
        <v/>
      </c>
      <c r="T64" s="11">
        <f>SUMIF('YBHN HS TB'!$R:$R,'HS P&amp;L'!$A64,'YBHN HS TB'!H:H)</f>
        <v/>
      </c>
      <c r="U64" s="11">
        <f>SUMIF('YBHN HS TB'!$R:$R,'HS P&amp;L'!$A64,'YBHN HS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SUMIF('YBHN HS TB'!$R:$R,'HS P&amp;L'!$A65,'YBHN HS TB'!C:C)</f>
        <v/>
      </c>
      <c r="P65" s="11">
        <f>SUMIF('YBHN HS TB'!$R:$R,'HS P&amp;L'!$A65,'YBHN HS TB'!D:D)</f>
        <v/>
      </c>
      <c r="Q65" s="11">
        <f>SUMIF('YBHN HS TB'!$R:$R,'HS P&amp;L'!$A65,'YBHN HS TB'!E:E)</f>
        <v/>
      </c>
      <c r="R65" s="11">
        <f>SUMIF('YBHN HS TB'!$R:$R,'HS P&amp;L'!$A65,'YBHN HS TB'!F:F)</f>
        <v/>
      </c>
      <c r="S65" s="11">
        <f>SUMIF('YBHN HS TB'!$R:$R,'HS P&amp;L'!$A65,'YBHN HS TB'!G:G)</f>
        <v/>
      </c>
      <c r="T65" s="11">
        <f>SUMIF('YBHN HS TB'!$R:$R,'HS P&amp;L'!$A65,'YBHN HS TB'!H:H)</f>
        <v/>
      </c>
      <c r="U65" s="11">
        <f>SUMIF('YBHN HS TB'!$R:$R,'HS P&amp;L'!$A65,'YBHN HS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HS TB'!$R:$R,'HS P&amp;L'!$A66,'YBHN HS TB'!C:C)</f>
        <v/>
      </c>
      <c r="P66" s="11">
        <f>SUMIF('YBHN HS TB'!$R:$R,'HS P&amp;L'!$A66,'YBHN HS TB'!D:D)</f>
        <v/>
      </c>
      <c r="Q66" s="11">
        <f>SUMIF('YBHN HS TB'!$R:$R,'HS P&amp;L'!$A66,'YBHN HS TB'!E:E)</f>
        <v/>
      </c>
      <c r="R66" s="11">
        <f>SUMIF('YBHN HS TB'!$R:$R,'HS P&amp;L'!$A66,'YBHN HS TB'!F:F)</f>
        <v/>
      </c>
      <c r="S66" s="11">
        <f>SUMIF('YBHN HS TB'!$R:$R,'HS P&amp;L'!$A66,'YBHN HS TB'!G:G)</f>
        <v/>
      </c>
      <c r="T66" s="11">
        <f>SUMIF('YBHN HS TB'!$R:$R,'HS P&amp;L'!$A66,'YBHN HS TB'!H:H)</f>
        <v/>
      </c>
      <c r="U66" s="11">
        <f>SUMIF('YBHN HS TB'!$R:$R,'HS P&amp;L'!$A66,'YBHN HS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SUMIF('YBHN HS TB'!$R:$R,'HS P&amp;L'!$A67,'YBHN HS TB'!C:C)</f>
        <v/>
      </c>
      <c r="P67" s="11">
        <f>SUMIF('YBHN HS TB'!$R:$R,'HS P&amp;L'!$A67,'YBHN HS TB'!D:D)</f>
        <v/>
      </c>
      <c r="Q67" s="11">
        <f>SUMIF('YBHN HS TB'!$R:$R,'HS P&amp;L'!$A67,'YBHN HS TB'!E:E)</f>
        <v/>
      </c>
      <c r="R67" s="11">
        <f>SUMIF('YBHN HS TB'!$R:$R,'HS P&amp;L'!$A67,'YBHN HS TB'!F:F)</f>
        <v/>
      </c>
      <c r="S67" s="11">
        <f>SUMIF('YBHN HS TB'!$R:$R,'HS P&amp;L'!$A67,'YBHN HS TB'!G:G)</f>
        <v/>
      </c>
      <c r="T67" s="11">
        <f>SUMIF('YBHN HS TB'!$R:$R,'HS P&amp;L'!$A67,'YBHN HS TB'!H:H)</f>
        <v/>
      </c>
      <c r="U67" s="11">
        <f>SUMIF('YBHN HS TB'!$R:$R,'HS P&amp;L'!$A67,'YBHN HS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SUMIF('YBHN HS TB'!$R:$R,'HS P&amp;L'!$A68,'YBHN HS TB'!C:C)</f>
        <v/>
      </c>
      <c r="P68" s="11">
        <f>SUMIF('YBHN HS TB'!$R:$R,'HS P&amp;L'!$A68,'YBHN HS TB'!D:D)</f>
        <v/>
      </c>
      <c r="Q68" s="11">
        <f>SUMIF('YBHN HS TB'!$R:$R,'HS P&amp;L'!$A68,'YBHN HS TB'!E:E)</f>
        <v/>
      </c>
      <c r="R68" s="11">
        <f>SUMIF('YBHN HS TB'!$R:$R,'HS P&amp;L'!$A68,'YBHN HS TB'!F:F)</f>
        <v/>
      </c>
      <c r="S68" s="11">
        <f>SUMIF('YBHN HS TB'!$R:$R,'HS P&amp;L'!$A68,'YBHN HS TB'!G:G)</f>
        <v/>
      </c>
      <c r="T68" s="11">
        <f>SUMIF('YBHN HS TB'!$R:$R,'HS P&amp;L'!$A68,'YBHN HS TB'!H:H)</f>
        <v/>
      </c>
      <c r="U68" s="11">
        <f>SUMIF('YBHN HS TB'!$R:$R,'HS P&amp;L'!$A68,'YBHN HS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0</v>
      </c>
      <c r="C69" s="65" t="n">
        <v>0</v>
      </c>
      <c r="D69" s="65" t="n">
        <v>135.22</v>
      </c>
      <c r="E69" s="65" t="n">
        <v>0</v>
      </c>
      <c r="F69" s="65" t="n">
        <v>0</v>
      </c>
      <c r="G69" s="65" t="n">
        <v>259.8</v>
      </c>
      <c r="H69" s="65" t="n">
        <v>214.8</v>
      </c>
      <c r="I69" s="65" t="n">
        <v>214.8</v>
      </c>
      <c r="J69" s="65" t="n">
        <v>223.6</v>
      </c>
      <c r="K69" s="65" t="n">
        <v>283.6</v>
      </c>
      <c r="L69" s="65" t="n">
        <v>275.25</v>
      </c>
      <c r="M69" s="65" t="n">
        <v>395.12</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-722.48</v>
      </c>
      <c r="C70" s="18" t="n">
        <v>-665.0700000000001</v>
      </c>
      <c r="D70" s="18" t="n">
        <v>-824.22</v>
      </c>
      <c r="E70" s="18" t="n">
        <v>-689</v>
      </c>
      <c r="F70" s="18" t="n">
        <v>-469.84</v>
      </c>
      <c r="G70" s="18" t="n">
        <v>-9415.829999999998</v>
      </c>
      <c r="H70" s="18" t="n">
        <v>-3958.910000000001</v>
      </c>
      <c r="I70" s="18" t="n">
        <v>-2587.37</v>
      </c>
      <c r="J70" s="18" t="n">
        <v>-11592.2</v>
      </c>
      <c r="K70" s="18" t="n">
        <v>-7924.139999999999</v>
      </c>
      <c r="L70" s="18" t="n">
        <v>-1982.3</v>
      </c>
      <c r="M70" s="18" t="n">
        <v>-1002.13</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A72" s="4">
        <f>SUM(O72:T72)</f>
        <v/>
      </c>
      <c r="AB72" s="35" t="n"/>
    </row>
    <row r="73">
      <c r="A73" s="4" t="inlineStr">
        <is>
          <t>Memo</t>
        </is>
      </c>
      <c r="AA73" s="4">
        <f>SUM(O73:T73)</f>
        <v/>
      </c>
      <c r="AB73" s="35" t="n"/>
      <c r="AJ73" s="332" t="inlineStr">
        <is>
          <t>Model assumptions 2027:</t>
        </is>
      </c>
    </row>
    <row r="74">
      <c r="A74" s="4" t="inlineStr">
        <is>
          <t>Direct - Sales</t>
        </is>
      </c>
      <c r="B74" s="4" t="n">
        <v>0</v>
      </c>
      <c r="C74" s="4" t="n">
        <v>0</v>
      </c>
      <c r="D74" s="4" t="n">
        <v>0</v>
      </c>
      <c r="E74" s="4" t="n">
        <v>0</v>
      </c>
      <c r="F74" s="4" t="n">
        <v>0</v>
      </c>
      <c r="G74" s="4" t="n">
        <v>0</v>
      </c>
      <c r="H74" s="4" t="n">
        <v>0</v>
      </c>
      <c r="I74" s="4" t="n">
        <v>0</v>
      </c>
      <c r="J74" s="4" t="n">
        <v>1523.64</v>
      </c>
      <c r="K74" s="4" t="n">
        <v>993.6600000000001</v>
      </c>
      <c r="L74" s="4" t="n">
        <v>7643.63</v>
      </c>
      <c r="O74" s="4">
        <f>-SUMIF('YBHN HS TB'!$T:$T,'HS P&amp;L'!$A74,'YBHN HS TB'!C:C)</f>
        <v/>
      </c>
      <c r="P74" s="4">
        <f>-SUMIF('YBHN HS TB'!$T:$T,'HS P&amp;L'!$A74,'YBHN HS TB'!D:D)</f>
        <v/>
      </c>
      <c r="Q74" s="4">
        <f>-SUMIF('YBHN HS TB'!$T:$T,'HS P&amp;L'!$A74,'YBHN HS TB'!E:E)</f>
        <v/>
      </c>
      <c r="R74" s="4">
        <f>-SUMIF('YBHN HS TB'!$T:$T,'HS P&amp;L'!$A74,'YBHN HS TB'!F:F)</f>
        <v/>
      </c>
      <c r="S74" s="4">
        <f>-SUMIF('YBHN HS TB'!$T:$T,'HS P&amp;L'!$A74,'YBHN HS TB'!G:G)</f>
        <v/>
      </c>
      <c r="T74" s="4">
        <f>-SUMIF('YBHN HS TB'!$T:$T,'HS P&amp;L'!$A74,'YBHN HS TB'!H:H)</f>
        <v/>
      </c>
      <c r="U74" s="4">
        <f>-SUMIF('YBHN HS TB'!$T:$T,'HS P&amp;L'!$A74,'YBHN HS TB'!I:I)</f>
        <v/>
      </c>
      <c r="V74" s="4">
        <f>-SUMIF('YBHN HS TB'!$T:$T,'HS P&amp;L'!$A74,'YBHN HS TB'!J:J)</f>
        <v/>
      </c>
      <c r="W74" s="4">
        <f>-SUMIF('YBHN HS TB'!$T:$T,'HS P&amp;L'!$A74,'YBHN HS TB'!K:K)</f>
        <v/>
      </c>
      <c r="X74" s="4">
        <f>-SUMIF('YBHN HS TB'!$T:$T,'HS P&amp;L'!$A74,'YBHN HS TB'!L:L)</f>
        <v/>
      </c>
      <c r="Y74" s="4">
        <f>-SUMIF('YBHN HS TB'!$T:$T,'HS P&amp;L'!$A74,'YBHN HS TB'!M:M)</f>
        <v/>
      </c>
      <c r="Z74" s="4">
        <f>-SUMIF('YBHN HS TB'!$T:$T,'HS P&amp;L'!$A74,'YBHN HS TB'!N:N)</f>
        <v/>
      </c>
      <c r="AA74" s="4">
        <f>SUM(O74:T74)</f>
        <v/>
      </c>
      <c r="AJ74" t="inlineStr">
        <is>
          <t>Salary Uplift</t>
        </is>
      </c>
      <c r="AL74" s="446" t="n">
        <v>0.05</v>
      </c>
      <c r="AM74" s="331">
        <f>1+AL74</f>
        <v/>
      </c>
    </row>
    <row r="75">
      <c r="A75" s="14" t="inlineStr">
        <is>
          <t>Direct - Staff Cost</t>
        </is>
      </c>
      <c r="B75" s="61" t="n">
        <v>0</v>
      </c>
      <c r="C75" s="61" t="n">
        <v>0</v>
      </c>
      <c r="D75" s="61" t="n">
        <v>0</v>
      </c>
      <c r="E75" s="61" t="n">
        <v>0</v>
      </c>
      <c r="F75" s="61" t="n">
        <v>0</v>
      </c>
      <c r="G75" s="61" t="n">
        <v>0</v>
      </c>
      <c r="H75" s="61" t="n">
        <v>0</v>
      </c>
      <c r="I75" s="61" t="n">
        <v>0</v>
      </c>
      <c r="J75" s="61" t="n">
        <v>-7127.65</v>
      </c>
      <c r="K75" s="61" t="n">
        <v>-7467.83</v>
      </c>
      <c r="L75" s="61" t="n">
        <v>-7796.090000000001</v>
      </c>
      <c r="M75" s="61" t="n"/>
      <c r="O75" s="4">
        <f>-SUMIF('YBHN HS TB'!$T:$T,'HS P&amp;L'!$A75,'YBHN HS TB'!C:C)</f>
        <v/>
      </c>
      <c r="P75" s="4">
        <f>-SUMIF('YBHN HS TB'!$T:$T,'HS P&amp;L'!$A75,'YBHN HS TB'!D:D)</f>
        <v/>
      </c>
      <c r="Q75" s="4">
        <f>-SUMIF('YBHN HS TB'!$T:$T,'HS P&amp;L'!$A75,'YBHN HS TB'!E:E)</f>
        <v/>
      </c>
      <c r="R75" s="4">
        <f>-SUMIF('YBHN HS TB'!$T:$T,'HS P&amp;L'!$A75,'YBHN HS TB'!F:F)</f>
        <v/>
      </c>
      <c r="S75" s="4">
        <f>-SUMIF('YBHN HS TB'!$T:$T,'HS P&amp;L'!$A75,'YBHN HS TB'!G:G)</f>
        <v/>
      </c>
      <c r="T75" s="4">
        <f>-SUMIF('YBHN HS TB'!$T:$T,'HS P&amp;L'!$A75,'YBHN HS TB'!H:H)</f>
        <v/>
      </c>
      <c r="U75" s="4">
        <f>-SUMIF('YBHN HS TB'!$T:$T,'HS P&amp;L'!$A75,'YBHN HS TB'!I:I)</f>
        <v/>
      </c>
      <c r="V75" s="4">
        <f>-SUMIF('YBHN HS TB'!$T:$T,'HS P&amp;L'!$A75,'YBHN HS TB'!J:J)</f>
        <v/>
      </c>
      <c r="W75" s="4">
        <f>-SUMIF('YBHN HS TB'!$T:$T,'HS P&amp;L'!$A75,'YBHN HS TB'!K:K)</f>
        <v/>
      </c>
      <c r="X75" s="4">
        <f>-SUMIF('YBHN HS TB'!$T:$T,'HS P&amp;L'!$A75,'YBHN HS TB'!L:L)</f>
        <v/>
      </c>
      <c r="Y75" s="4">
        <f>-SUMIF('YBHN HS TB'!$T:$T,'HS P&amp;L'!$A75,'YBHN HS TB'!M:M)</f>
        <v/>
      </c>
      <c r="Z75" s="4">
        <f>-SUMIF('YBHN HS TB'!$T:$T,'HS P&amp;L'!$A75,'YBHN HS TB'!N:N)</f>
        <v/>
      </c>
      <c r="AA75" s="4">
        <f>SUM(O75:T75)</f>
        <v/>
      </c>
      <c r="AJ75" t="inlineStr">
        <is>
          <t>Fee uplift</t>
        </is>
      </c>
      <c r="AL75" s="446" t="n">
        <v>0.07000000000000001</v>
      </c>
      <c r="AM75" s="331">
        <f>AL75+1</f>
        <v/>
      </c>
    </row>
    <row r="76">
      <c r="A76" s="4" t="inlineStr">
        <is>
          <t>Direct - Childcare Cost</t>
        </is>
      </c>
      <c r="B76" s="61" t="n">
        <v>0</v>
      </c>
      <c r="C76" s="61" t="n">
        <v>0</v>
      </c>
      <c r="D76" s="61" t="n">
        <v>0</v>
      </c>
      <c r="E76" s="61" t="n">
        <v>0</v>
      </c>
      <c r="F76" s="61" t="n">
        <v>0</v>
      </c>
      <c r="G76" s="61" t="n">
        <v>0</v>
      </c>
      <c r="H76" s="61" t="n">
        <v>-9.300000000000001</v>
      </c>
      <c r="I76" s="61" t="n">
        <v>-230.61</v>
      </c>
      <c r="J76" s="61" t="n">
        <v>-4105.969999999999</v>
      </c>
      <c r="K76" s="61" t="n">
        <v>-124.19</v>
      </c>
      <c r="L76" s="61" t="n">
        <v>-177.9</v>
      </c>
      <c r="M76" s="61" t="n">
        <v>0</v>
      </c>
      <c r="O76" s="4">
        <f>-SUMIF('YBHN HS TB'!$T:$T,'HS P&amp;L'!$A76,'YBHN HS TB'!C:C)</f>
        <v/>
      </c>
      <c r="P76" s="4">
        <f>-SUMIF('YBHN HS TB'!$T:$T,'HS P&amp;L'!$A76,'YBHN HS TB'!D:D)</f>
        <v/>
      </c>
      <c r="Q76" s="4">
        <f>-SUMIF('YBHN HS TB'!$T:$T,'HS P&amp;L'!$A76,'YBHN HS TB'!E:E)</f>
        <v/>
      </c>
      <c r="R76" s="4">
        <f>-SUMIF('YBHN HS TB'!$T:$T,'HS P&amp;L'!$A76,'YBHN HS TB'!F:F)</f>
        <v/>
      </c>
      <c r="S76" s="4">
        <f>-SUMIF('YBHN HS TB'!$T:$T,'HS P&amp;L'!$A76,'YBHN HS TB'!G:G)</f>
        <v/>
      </c>
      <c r="T76" s="4">
        <f>-SUMIF('YBHN HS TB'!$T:$T,'HS P&amp;L'!$A76,'YBHN HS TB'!H:H)</f>
        <v/>
      </c>
      <c r="U76" s="4">
        <f>-SUMIF('YBHN HS TB'!$T:$T,'HS P&amp;L'!$A76,'YBHN HS TB'!I:I)</f>
        <v/>
      </c>
      <c r="V76" s="4">
        <f>-SUMIF('YBHN HS TB'!$T:$T,'HS P&amp;L'!$A76,'YBHN HS TB'!J:J)</f>
        <v/>
      </c>
      <c r="W76" s="4">
        <f>-SUMIF('YBHN HS TB'!$T:$T,'HS P&amp;L'!$A76,'YBHN HS TB'!K:K)</f>
        <v/>
      </c>
      <c r="X76" s="4">
        <f>-SUMIF('YBHN HS TB'!$T:$T,'HS P&amp;L'!$A76,'YBHN HS TB'!L:L)</f>
        <v/>
      </c>
      <c r="Y76" s="4">
        <f>-SUMIF('YBHN HS TB'!$T:$T,'HS P&amp;L'!$A76,'YBHN HS TB'!M:M)</f>
        <v/>
      </c>
      <c r="Z76" s="4">
        <f>-SUMIF('YBHN HS TB'!$T:$T,'HS P&amp;L'!$A76,'YBHN HS TB'!N:N)</f>
        <v/>
      </c>
      <c r="AA76" s="4">
        <f>SUM(O76:T76)</f>
        <v/>
      </c>
      <c r="AJ76" t="inlineStr">
        <is>
          <t>Monthly volume growth</t>
        </is>
      </c>
      <c r="AL76" s="446" t="n">
        <v>0.01</v>
      </c>
      <c r="AM76" s="331">
        <f>AL76+1</f>
        <v/>
      </c>
    </row>
    <row r="77">
      <c r="A77" s="4" t="inlineStr">
        <is>
          <t>Direct - Premises &amp; Admin</t>
        </is>
      </c>
      <c r="B77" s="61" t="n">
        <v>-722.48</v>
      </c>
      <c r="C77" s="61" t="n">
        <v>-665.0700000000001</v>
      </c>
      <c r="D77" s="61" t="n">
        <v>-689</v>
      </c>
      <c r="E77" s="61" t="n">
        <v>-689</v>
      </c>
      <c r="F77" s="61" t="n">
        <v>-469.84</v>
      </c>
      <c r="G77" s="61" t="n">
        <v>-9156.029999999999</v>
      </c>
      <c r="H77" s="61" t="n">
        <v>-3734.81</v>
      </c>
      <c r="I77" s="61" t="n">
        <v>-2141.96</v>
      </c>
      <c r="J77" s="61" t="n">
        <v>-1658.62</v>
      </c>
      <c r="K77" s="61" t="n">
        <v>-1042.18</v>
      </c>
      <c r="L77" s="61" t="n">
        <v>-1376.69</v>
      </c>
      <c r="M77" s="61" t="n">
        <v>-1032.31</v>
      </c>
      <c r="O77" s="4">
        <f>-SUMIF('YBHN HS TB'!$T:$T,'HS P&amp;L'!$A77,'YBHN HS TB'!C:C)</f>
        <v/>
      </c>
      <c r="P77" s="4">
        <f>-SUMIF('YBHN HS TB'!$T:$T,'HS P&amp;L'!$A77,'YBHN HS TB'!D:D)</f>
        <v/>
      </c>
      <c r="Q77" s="4">
        <f>-SUMIF('YBHN HS TB'!$T:$T,'HS P&amp;L'!$A77,'YBHN HS TB'!E:E)</f>
        <v/>
      </c>
      <c r="R77" s="4">
        <f>-SUMIF('YBHN HS TB'!$T:$T,'HS P&amp;L'!$A77,'YBHN HS TB'!F:F)</f>
        <v/>
      </c>
      <c r="S77" s="4">
        <f>-SUMIF('YBHN HS TB'!$T:$T,'HS P&amp;L'!$A77,'YBHN HS TB'!G:G)</f>
        <v/>
      </c>
      <c r="T77" s="4">
        <f>-SUMIF('YBHN HS TB'!$T:$T,'HS P&amp;L'!$A77,'YBHN HS TB'!H:H)</f>
        <v/>
      </c>
      <c r="U77" s="4">
        <f>-SUMIF('YBHN HS TB'!$T:$T,'HS P&amp;L'!$A77,'YBHN HS TB'!I:I)</f>
        <v/>
      </c>
      <c r="V77" s="4">
        <f>-SUMIF('YBHN HS TB'!$T:$T,'HS P&amp;L'!$A77,'YBHN HS TB'!J:J)</f>
        <v/>
      </c>
      <c r="W77" s="4">
        <f>-SUMIF('YBHN HS TB'!$T:$T,'HS P&amp;L'!$A77,'YBHN HS TB'!K:K)</f>
        <v/>
      </c>
      <c r="X77" s="4">
        <f>-SUMIF('YBHN HS TB'!$T:$T,'HS P&amp;L'!$A77,'YBHN HS TB'!L:L)</f>
        <v/>
      </c>
      <c r="Y77" s="4">
        <f>-SUMIF('YBHN HS TB'!$T:$T,'HS P&amp;L'!$A77,'YBHN HS TB'!M:M)</f>
        <v/>
      </c>
      <c r="Z77" s="4">
        <f>-SUMIF('YBHN HS TB'!$T:$T,'HS P&amp;L'!$A77,'YBHN HS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O78" s="4">
        <f>-SUMIF('YBHN HS TB'!$T:$T,'HS P&amp;L'!$A78,'YBHN HS TB'!C:C)</f>
        <v/>
      </c>
      <c r="P78" s="4">
        <f>-SUMIF('YBHN HS TB'!$T:$T,'HS P&amp;L'!$A78,'YBHN HS TB'!D:D)</f>
        <v/>
      </c>
      <c r="Q78" s="4">
        <f>-SUMIF('YBHN HS TB'!$T:$T,'HS P&amp;L'!$A78,'YBHN HS TB'!E:E)</f>
        <v/>
      </c>
      <c r="R78" s="4">
        <f>-SUMIF('YBHN HS TB'!$T:$T,'HS P&amp;L'!$A78,'YBHN HS TB'!F:F)</f>
        <v/>
      </c>
      <c r="S78" s="4">
        <f>-SUMIF('YBHN HS TB'!$T:$T,'HS P&amp;L'!$A78,'YBHN HS TB'!G:G)</f>
        <v/>
      </c>
      <c r="T78" s="4">
        <f>-SUMIF('YBHN HS TB'!$T:$T,'HS P&amp;L'!$A78,'YBHN HS TB'!H:H)</f>
        <v/>
      </c>
      <c r="U78" s="4">
        <f>-SUMIF('YBHN HS TB'!$T:$T,'HS P&amp;L'!$A78,'YBHN HS TB'!I:I)</f>
        <v/>
      </c>
      <c r="V78" s="4">
        <f>-SUMIF('YBHN HS TB'!$T:$T,'HS P&amp;L'!$A78,'YBHN HS TB'!J:J)</f>
        <v/>
      </c>
      <c r="W78" s="4">
        <f>-SUMIF('YBHN HS TB'!$T:$T,'HS P&amp;L'!$A78,'YBHN HS TB'!K:K)</f>
        <v/>
      </c>
      <c r="X78" s="4">
        <f>-SUMIF('YBHN HS TB'!$T:$T,'HS P&amp;L'!$A78,'YBHN HS TB'!L:L)</f>
        <v/>
      </c>
      <c r="Y78" s="4">
        <f>-SUMIF('YBHN HS TB'!$T:$T,'HS P&amp;L'!$A78,'YBHN HS TB'!M:M)</f>
        <v/>
      </c>
      <c r="Z78" s="4">
        <f>-SUMIF('YBHN HS TB'!$T:$T,'HS P&amp;L'!$A78,'YBHN HS TB'!N:N)</f>
        <v/>
      </c>
      <c r="AA78" s="4">
        <f>SUM(O78:T78)</f>
        <v/>
      </c>
      <c r="AJ78" t="inlineStr">
        <is>
          <t>Inflation</t>
        </is>
      </c>
      <c r="AL78" s="446" t="n">
        <v>0.06</v>
      </c>
      <c r="AM78" s="331">
        <f>AL78+1</f>
        <v/>
      </c>
    </row>
    <row r="79">
      <c r="A79" s="4" t="inlineStr">
        <is>
          <t>In-Direct - Overheads</t>
        </is>
      </c>
      <c r="B79" s="61" t="n">
        <v>0</v>
      </c>
      <c r="C79" s="61" t="n">
        <v>0</v>
      </c>
      <c r="D79" s="61" t="n">
        <v>-135.22</v>
      </c>
      <c r="E79" s="61" t="n">
        <v>0</v>
      </c>
      <c r="F79" s="61" t="n">
        <v>0</v>
      </c>
      <c r="G79" s="61" t="n">
        <v>-259.8</v>
      </c>
      <c r="H79" s="61" t="n">
        <v>-214.8</v>
      </c>
      <c r="I79" s="61" t="n">
        <v>-214.8</v>
      </c>
      <c r="J79" s="61" t="n">
        <v>-223.6</v>
      </c>
      <c r="K79" s="61" t="n">
        <v>-283.6</v>
      </c>
      <c r="L79" s="61" t="n">
        <v>-275.25</v>
      </c>
      <c r="M79" s="61" t="n">
        <v>-395.12</v>
      </c>
      <c r="O79" s="4">
        <f>-SUMIF('YBHN HS TB'!$T:$T,'HS P&amp;L'!$A79,'YBHN HS TB'!C:C)</f>
        <v/>
      </c>
      <c r="P79" s="4">
        <f>-SUMIF('YBHN HS TB'!$T:$T,'HS P&amp;L'!$A79,'YBHN HS TB'!D:D)</f>
        <v/>
      </c>
      <c r="Q79" s="4">
        <f>-SUMIF('YBHN HS TB'!$T:$T,'HS P&amp;L'!$A79,'YBHN HS TB'!E:E)</f>
        <v/>
      </c>
      <c r="R79" s="4">
        <f>-SUMIF('YBHN HS TB'!$T:$T,'HS P&amp;L'!$A79,'YBHN HS TB'!F:F)</f>
        <v/>
      </c>
      <c r="S79" s="4">
        <f>-SUMIF('YBHN HS TB'!$T:$T,'HS P&amp;L'!$A79,'YBHN HS TB'!G:G)</f>
        <v/>
      </c>
      <c r="T79" s="4">
        <f>-SUMIF('YBHN HS TB'!$T:$T,'HS P&amp;L'!$A79,'YBHN HS TB'!H:H)</f>
        <v/>
      </c>
      <c r="U79" s="4">
        <f>-SUMIF('YBHN HS TB'!$T:$T,'HS P&amp;L'!$A79,'YBHN HS TB'!I:I)</f>
        <v/>
      </c>
      <c r="V79" s="4">
        <f>-SUMIF('YBHN HS TB'!$T:$T,'HS P&amp;L'!$A79,'YBHN HS TB'!J:J)</f>
        <v/>
      </c>
      <c r="W79" s="4">
        <f>-SUMIF('YBHN HS TB'!$T:$T,'HS P&amp;L'!$A79,'YBHN HS TB'!K:K)</f>
        <v/>
      </c>
      <c r="X79" s="4">
        <f>-SUMIF('YBHN HS TB'!$T:$T,'HS P&amp;L'!$A79,'YBHN HS TB'!L:L)</f>
        <v/>
      </c>
      <c r="Y79" s="4">
        <f>-SUMIF('YBHN HS TB'!$T:$T,'HS P&amp;L'!$A79,'YBHN HS TB'!M:M)</f>
        <v/>
      </c>
      <c r="Z79" s="4">
        <f>-SUMIF('YBHN HS TB'!$T:$T,'HS P&amp;L'!$A79,'YBHN HS TB'!N:N)</f>
        <v/>
      </c>
      <c r="AA79" s="4">
        <f>SUM(O79:T79)</f>
        <v/>
      </c>
    </row>
    <row r="80" ht="15.75" customHeight="1" s="393" thickBot="1">
      <c r="B80" s="67" t="n">
        <v>-722.48</v>
      </c>
      <c r="C80" s="67" t="n">
        <v>-665.0700000000001</v>
      </c>
      <c r="D80" s="67" t="n">
        <v>-824.22</v>
      </c>
      <c r="E80" s="67" t="n">
        <v>-689</v>
      </c>
      <c r="F80" s="67" t="n">
        <v>-469.84</v>
      </c>
      <c r="G80" s="67" t="n">
        <v>-9415.829999999998</v>
      </c>
      <c r="H80" s="67" t="n">
        <v>-3958.910000000001</v>
      </c>
      <c r="I80" s="67" t="n">
        <v>-2587.37</v>
      </c>
      <c r="J80" s="67" t="n">
        <v>-11592.2</v>
      </c>
      <c r="K80" s="67" t="n">
        <v>-7924.139999999999</v>
      </c>
      <c r="L80" s="67" t="n">
        <v>-1982.300000000001</v>
      </c>
      <c r="M80" s="67" t="n">
        <v>-1427.43</v>
      </c>
      <c r="N80" s="10" t="n"/>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10">
        <f>SUM(O80:T80)</f>
        <v/>
      </c>
      <c r="AC80" s="10" t="n"/>
      <c r="AD80" s="10" t="n"/>
      <c r="AE80" s="10" t="n"/>
      <c r="AF80" s="10" t="n"/>
      <c r="AG80" s="10" t="n"/>
      <c r="AH80" s="10" t="n"/>
      <c r="AJ80" s="10" t="n"/>
      <c r="AK80" s="10" t="n"/>
      <c r="AL80" s="10" t="n"/>
      <c r="AM80" s="10" t="n"/>
      <c r="AN80" s="10" t="n"/>
      <c r="AO80" s="10" t="n"/>
      <c r="AP80" s="10" t="n"/>
    </row>
    <row r="81" ht="15.75" customHeight="1" s="393" thickTop="1">
      <c r="B81" s="61" t="n">
        <v>0</v>
      </c>
      <c r="C81" s="61" t="n">
        <v>0</v>
      </c>
      <c r="D81" s="61" t="n">
        <v>0</v>
      </c>
      <c r="E81" s="61" t="n">
        <v>0</v>
      </c>
      <c r="F81" s="61" t="n">
        <v>0</v>
      </c>
      <c r="G81" s="61" t="n">
        <v>0</v>
      </c>
      <c r="H81" s="61" t="n">
        <v>0</v>
      </c>
      <c r="I81" s="61" t="n">
        <v>0</v>
      </c>
      <c r="J81" s="61" t="n">
        <v>0</v>
      </c>
      <c r="K81" s="61" t="n">
        <v>0</v>
      </c>
      <c r="L81" s="61" t="n">
        <v>0</v>
      </c>
      <c r="M81" s="61" t="n">
        <v>425.2999999999996</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-135.22</v>
      </c>
      <c r="E83" s="61" t="n">
        <v>0</v>
      </c>
      <c r="F83" s="61" t="n">
        <v>0</v>
      </c>
      <c r="G83" s="61" t="n">
        <v>-259.7999999999993</v>
      </c>
      <c r="H83" s="61" t="n">
        <v>-214.8000000000006</v>
      </c>
      <c r="I83" s="61" t="n">
        <v>-562.8000000000004</v>
      </c>
      <c r="J83" s="61" t="n">
        <v>-223.5999999999985</v>
      </c>
      <c r="K83" s="61" t="n">
        <v>-293.5999999999995</v>
      </c>
      <c r="L83" s="61" t="n">
        <v>-285.2500000000009</v>
      </c>
      <c r="M83" s="61" t="n">
        <v>-681.2799999999997</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722.48</v>
      </c>
      <c r="C84" s="61" t="n">
        <v>665.0700000000001</v>
      </c>
      <c r="D84" s="61" t="n">
        <v>689</v>
      </c>
      <c r="E84" s="61" t="n">
        <v>689</v>
      </c>
      <c r="F84" s="61" t="n">
        <v>469.84</v>
      </c>
      <c r="G84" s="61" t="n">
        <v>9156.029999999999</v>
      </c>
      <c r="H84" s="61" t="n">
        <v>3744.11</v>
      </c>
      <c r="I84" s="61" t="n">
        <v>2024.57</v>
      </c>
      <c r="J84" s="61" t="n">
        <v>11368.6</v>
      </c>
      <c r="K84" s="61" t="n">
        <v>7630.54</v>
      </c>
      <c r="L84" s="61" t="n">
        <v>1697.05</v>
      </c>
      <c r="M84" s="61" t="n">
        <v>746.1500000000001</v>
      </c>
      <c r="O84" s="4">
        <f>SUM('YBHN HS TB'!C2:C23)</f>
        <v/>
      </c>
      <c r="P84" s="4">
        <f>SUM('YBHN HS TB'!D2:D23)</f>
        <v/>
      </c>
      <c r="Q84" s="4">
        <f>SUM('YBHN HS TB'!E2:E23)</f>
        <v/>
      </c>
      <c r="R84" s="4">
        <f>SUM('YBHN HS TB'!F2:F23)</f>
        <v/>
      </c>
      <c r="S84" s="4">
        <f>SUM('YBHN HS TB'!G2:G23)</f>
        <v/>
      </c>
      <c r="T84" s="4">
        <f>SUM('YBHN HS TB'!H2:H23)</f>
        <v/>
      </c>
      <c r="U84" s="4">
        <f>SUM('YBHN HS TB'!I2:I23)</f>
        <v/>
      </c>
      <c r="V84" s="4">
        <f>SUM('YBHN HS TB'!J2:J23)</f>
        <v/>
      </c>
      <c r="W84" s="4">
        <f>SUM('YBHN HS TB'!K2:K23)</f>
        <v/>
      </c>
      <c r="X84" s="4">
        <f>SUM('YBHN HS TB'!L2:L23)</f>
        <v/>
      </c>
      <c r="Y84" s="4">
        <f>SUM('YBHN HS TB'!M2:M23)</f>
        <v/>
      </c>
      <c r="Z84" s="4">
        <f>SUM('YBHN HS TB'!N2:N23)</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9.xml><?xml version="1.0" encoding="utf-8"?>
<worksheet xmlns="http://schemas.openxmlformats.org/spreadsheetml/2006/main">
  <sheetPr>
    <tabColor rgb="FFFFFF99"/>
    <outlinePr summaryBelow="1" summaryRight="1"/>
    <pageSetUpPr/>
  </sheetPr>
  <dimension ref="A1:AP99"/>
  <sheetViews>
    <sheetView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Woosehill</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46878.47</v>
      </c>
      <c r="C8" s="64" t="n">
        <v>39504.51</v>
      </c>
      <c r="D8" s="64" t="n">
        <v>40145.68</v>
      </c>
      <c r="E8" s="64" t="n">
        <v>48708.67</v>
      </c>
      <c r="F8" s="64" t="n">
        <v>42205.54</v>
      </c>
      <c r="G8" s="64" t="n">
        <v>34613.52</v>
      </c>
      <c r="H8" s="64" t="n">
        <v>42245.26</v>
      </c>
      <c r="I8" s="64" t="n">
        <v>33672.63</v>
      </c>
      <c r="J8" s="64" t="n">
        <v>25033.76</v>
      </c>
      <c r="K8" s="64" t="n">
        <v>26253.02</v>
      </c>
      <c r="L8" s="64" t="n">
        <v>21180.81</v>
      </c>
      <c r="M8" s="64" t="n">
        <v>28282.41</v>
      </c>
      <c r="N8" s="22">
        <f>SUM(B8:M8)</f>
        <v/>
      </c>
      <c r="O8" s="11">
        <f>-SUMIF('YBHN WH TB'!$R:$R,'WH P&amp;L'!$A8,'YBHN WH TB'!C:C)</f>
        <v/>
      </c>
      <c r="P8" s="11">
        <f>-SUMIF('YBHN WH TB'!$R:$R,'WH P&amp;L'!$A8,'YBHN WH TB'!D:D)</f>
        <v/>
      </c>
      <c r="Q8" s="11">
        <f>-SUMIF('YBHN WH TB'!$R:$R,'WH P&amp;L'!$A8,'YBHN WH TB'!E:E)</f>
        <v/>
      </c>
      <c r="R8" s="11">
        <f>-SUMIF('YBHN WH TB'!$R:$R,'WH P&amp;L'!$A8,'YBHN WH TB'!F:F)</f>
        <v/>
      </c>
      <c r="S8" s="11">
        <f>-SUMIF('YBHN WH TB'!$R:$R,'WH P&amp;L'!$A8,'YBHN WH TB'!G:G)</f>
        <v/>
      </c>
      <c r="T8" s="11">
        <f>-SUMIF('YBHN WH TB'!$R:$R,'WH P&amp;L'!$A8,'YBHN WH TB'!H:H)</f>
        <v/>
      </c>
      <c r="U8" s="11">
        <f>-SUMIF('YBHN WH TB'!$R:$R,'WH P&amp;L'!$A8,'YBHN WH TB'!I:I)</f>
        <v/>
      </c>
      <c r="V8" s="51" t="n">
        <v>32680.41</v>
      </c>
      <c r="W8" s="51" t="n">
        <v>23942</v>
      </c>
      <c r="X8" s="51" t="n">
        <v>24553</v>
      </c>
      <c r="Y8" s="51" t="n">
        <v>23399</v>
      </c>
      <c r="Z8" s="51" t="n">
        <v>30884</v>
      </c>
      <c r="AA8" s="22">
        <f>SUM(O8:U8)</f>
        <v/>
      </c>
      <c r="AB8" s="22">
        <f>SUM(O8:Z8)</f>
        <v/>
      </c>
      <c r="AC8" s="51" t="n">
        <v>41588.67</v>
      </c>
      <c r="AD8" s="51" t="n">
        <v>39304.87</v>
      </c>
      <c r="AE8" s="51" t="n">
        <v>45975.67</v>
      </c>
      <c r="AF8" s="51" t="n">
        <v>44447.98</v>
      </c>
      <c r="AG8" s="51" t="n">
        <v>44789.08</v>
      </c>
      <c r="AH8" s="51" t="n">
        <v>46211.46</v>
      </c>
      <c r="AJ8" s="22">
        <f>SUM(E8:Q8)-$N8</f>
        <v/>
      </c>
      <c r="AK8" s="22">
        <f>SUM(H8:T8)-$N8</f>
        <v/>
      </c>
      <c r="AL8" s="22">
        <f>SUM(K8:W8)-$N8</f>
        <v/>
      </c>
      <c r="AM8" s="53">
        <f>SUM(N8:Z8)-$N8</f>
        <v/>
      </c>
      <c r="AN8" s="56" t="n"/>
      <c r="AO8" s="22">
        <f>SUM(AC8:AE8)+SUM(R8:Z8)</f>
        <v/>
      </c>
      <c r="AP8" s="22">
        <f>SUM(AC8:AH8)+SUM(U8:Z8)</f>
        <v/>
      </c>
    </row>
    <row r="9">
      <c r="A9" s="14" t="inlineStr">
        <is>
          <t>EEEF Embeded</t>
        </is>
      </c>
      <c r="B9" s="64" t="n">
        <v>13609.7</v>
      </c>
      <c r="C9" s="64" t="n">
        <v>13565.2</v>
      </c>
      <c r="D9" s="64" t="n">
        <v>18208.75</v>
      </c>
      <c r="E9" s="64" t="n">
        <v>10311.05</v>
      </c>
      <c r="F9" s="64" t="n">
        <v>10311.05</v>
      </c>
      <c r="G9" s="64" t="n">
        <v>10311.05</v>
      </c>
      <c r="H9" s="64" t="n">
        <v>19083.82</v>
      </c>
      <c r="I9" s="64" t="n">
        <v>0</v>
      </c>
      <c r="J9" s="64" t="n">
        <v>11153.12</v>
      </c>
      <c r="K9" s="64" t="n">
        <v>11153.12</v>
      </c>
      <c r="L9" s="64" t="n">
        <v>14192.63</v>
      </c>
      <c r="M9" s="64" t="n">
        <v>14500.48</v>
      </c>
      <c r="N9" s="22">
        <f>SUM(B9:M9)</f>
        <v/>
      </c>
      <c r="O9" s="11">
        <f>-SUMIF('YBHN WH TB'!$R:$R,'WH P&amp;L'!$A9,'YBHN WH TB'!C:C)</f>
        <v/>
      </c>
      <c r="P9" s="11">
        <f>-SUMIF('YBHN WH TB'!$R:$R,'WH P&amp;L'!$A9,'YBHN WH TB'!D:D)</f>
        <v/>
      </c>
      <c r="Q9" s="11">
        <f>-SUMIF('YBHN WH TB'!$R:$R,'WH P&amp;L'!$A9,'YBHN WH TB'!E:E)</f>
        <v/>
      </c>
      <c r="R9" s="11">
        <f>-SUMIF('YBHN WH TB'!$R:$R,'WH P&amp;L'!$A9,'YBHN WH TB'!F:F)</f>
        <v/>
      </c>
      <c r="S9" s="11">
        <f>-SUMIF('YBHN WH TB'!$R:$R,'WH P&amp;L'!$A9,'YBHN WH TB'!G:G)</f>
        <v/>
      </c>
      <c r="T9" s="11">
        <f>-SUMIF('YBHN WH TB'!$R:$R,'WH P&amp;L'!$A9,'YBHN WH TB'!H:H)</f>
        <v/>
      </c>
      <c r="U9" s="11">
        <f>-SUMIF('YBHN WH TB'!$R:$R,'WH P&amp;L'!$A9,'YBHN WH TB'!I:I)</f>
        <v/>
      </c>
      <c r="V9" s="51" t="n"/>
      <c r="W9" s="51" t="n">
        <v>15880</v>
      </c>
      <c r="X9" s="51" t="n">
        <v>14790</v>
      </c>
      <c r="Y9" s="51" t="n">
        <v>18944</v>
      </c>
      <c r="Z9" s="51" t="n">
        <v>13616</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3087.1</v>
      </c>
      <c r="J10" s="64" t="n">
        <v>0</v>
      </c>
      <c r="K10" s="64" t="n">
        <v>0</v>
      </c>
      <c r="L10" s="64" t="n">
        <v>0</v>
      </c>
      <c r="M10" s="64" t="n">
        <v>0</v>
      </c>
      <c r="N10" s="22">
        <f>SUM(B10:M10)</f>
        <v/>
      </c>
      <c r="O10" s="11">
        <f>-SUMIF('YBHN WH TB'!$R:$R,'WH P&amp;L'!$A10,'YBHN WH TB'!C:C)</f>
        <v/>
      </c>
      <c r="P10" s="11">
        <f>-SUMIF('YBHN WH TB'!$R:$R,'WH P&amp;L'!$A10,'YBHN WH TB'!D:D)</f>
        <v/>
      </c>
      <c r="Q10" s="11">
        <f>-SUMIF('YBHN WH TB'!$R:$R,'WH P&amp;L'!$A10,'YBHN WH TB'!E:E)</f>
        <v/>
      </c>
      <c r="R10" s="11">
        <f>-SUMIF('YBHN WH TB'!$R:$R,'WH P&amp;L'!$A10,'YBHN WH TB'!F:F)</f>
        <v/>
      </c>
      <c r="S10" s="11">
        <f>-SUMIF('YBHN WH TB'!$R:$R,'WH P&amp;L'!$A10,'YBHN WH TB'!G:G)</f>
        <v/>
      </c>
      <c r="T10" s="11">
        <f>-SUMIF('YBHN WH TB'!$R:$R,'WH P&amp;L'!$A10,'YBHN WH TB'!H:H)</f>
        <v/>
      </c>
      <c r="U10" s="11">
        <f>-SUMIF('YBHN WH TB'!$R:$R,'WH P&amp;L'!$A10,'YBHN WH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60488.17</v>
      </c>
      <c r="C11" s="65" t="n">
        <v>53069.71000000001</v>
      </c>
      <c r="D11" s="65" t="n">
        <v>58354.43</v>
      </c>
      <c r="E11" s="65" t="n">
        <v>59019.72</v>
      </c>
      <c r="F11" s="65" t="n">
        <v>52516.59</v>
      </c>
      <c r="G11" s="65" t="n">
        <v>44924.56999999999</v>
      </c>
      <c r="H11" s="65" t="n">
        <v>61329.08</v>
      </c>
      <c r="I11" s="65" t="n">
        <v>36759.73</v>
      </c>
      <c r="J11" s="65" t="n">
        <v>36186.88</v>
      </c>
      <c r="K11" s="65" t="n">
        <v>37406.14</v>
      </c>
      <c r="L11" s="65" t="n">
        <v>35373.44</v>
      </c>
      <c r="M11" s="65" t="n">
        <v>42782.89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20756.36</v>
      </c>
      <c r="C16" s="64" t="n">
        <v>19806.86</v>
      </c>
      <c r="D16" s="64" t="n">
        <v>20531.46</v>
      </c>
      <c r="E16" s="64" t="n">
        <v>19402.01</v>
      </c>
      <c r="F16" s="64" t="n">
        <v>22124.86</v>
      </c>
      <c r="G16" s="64" t="n">
        <v>22021.86</v>
      </c>
      <c r="H16" s="64" t="n">
        <v>24315.4</v>
      </c>
      <c r="I16" s="64" t="n">
        <v>24581.26</v>
      </c>
      <c r="J16" s="64" t="n">
        <v>23919.17</v>
      </c>
      <c r="K16" s="64" t="n">
        <v>23372.12</v>
      </c>
      <c r="L16" s="64" t="n">
        <v>23435.07</v>
      </c>
      <c r="M16" s="64" t="n">
        <v>23209.45</v>
      </c>
      <c r="N16" s="22">
        <f>SUM(B16:M16)</f>
        <v/>
      </c>
      <c r="O16" s="11">
        <f>SUMIF('YBHN WH TB'!$R:$R,'WH P&amp;L'!$A16,'YBHN WH TB'!C:C)</f>
        <v/>
      </c>
      <c r="P16" s="11">
        <f>SUMIF('YBHN WH TB'!$R:$R,'WH P&amp;L'!$A16,'YBHN WH TB'!D:D)</f>
        <v/>
      </c>
      <c r="Q16" s="11">
        <f>SUMIF('YBHN WH TB'!$R:$R,'WH P&amp;L'!$A16,'YBHN WH TB'!E:E)</f>
        <v/>
      </c>
      <c r="R16" s="11">
        <f>SUMIF('YBHN WH TB'!$R:$R,'WH P&amp;L'!$A16,'YBHN WH TB'!F:F)</f>
        <v/>
      </c>
      <c r="S16" s="11">
        <f>SUMIF('YBHN WH TB'!$R:$R,'WH P&amp;L'!$A16,'YBHN WH TB'!G:G)</f>
        <v/>
      </c>
      <c r="T16" s="11">
        <f>SUMIF('YBHN WH TB'!$R:$R,'WH P&amp;L'!$A16,'YBHN WH TB'!H:H)</f>
        <v/>
      </c>
      <c r="U16" s="11">
        <f>SUMIF('YBHN WH TB'!$R:$R,'WH P&amp;L'!$A16,'YBHN WH TB'!I:I)</f>
        <v/>
      </c>
      <c r="V16" s="51" t="n">
        <v>23746</v>
      </c>
      <c r="W16" s="51" t="n">
        <v>23746</v>
      </c>
      <c r="X16" s="51" t="n">
        <v>23746</v>
      </c>
      <c r="Y16" s="51" t="n">
        <v>23746</v>
      </c>
      <c r="Z16" s="51" t="n">
        <v>23746</v>
      </c>
      <c r="AA16" s="22">
        <f>SUM(O16:U16)</f>
        <v/>
      </c>
      <c r="AB16" s="22">
        <f>SUM(O16:Z16)</f>
        <v/>
      </c>
      <c r="AC16" s="51" t="n">
        <v>23746</v>
      </c>
      <c r="AD16" s="51" t="n">
        <v>23746</v>
      </c>
      <c r="AE16" s="51" t="n">
        <v>23746</v>
      </c>
      <c r="AF16" s="51" t="n">
        <v>23746</v>
      </c>
      <c r="AG16" s="51" t="n">
        <v>23746</v>
      </c>
      <c r="AH16" s="51" t="n">
        <v>23746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1655.57</v>
      </c>
      <c r="C17" s="64" t="n">
        <v>1539.05</v>
      </c>
      <c r="D17" s="64" t="n">
        <v>1352.02</v>
      </c>
      <c r="E17" s="64" t="n">
        <v>2052.92</v>
      </c>
      <c r="F17" s="64" t="n">
        <v>2333.4</v>
      </c>
      <c r="G17" s="64" t="n">
        <v>2443.45</v>
      </c>
      <c r="H17" s="64" t="n">
        <v>2653.22</v>
      </c>
      <c r="I17" s="64" t="n">
        <v>2586.83</v>
      </c>
      <c r="J17" s="64" t="n">
        <v>2580.16</v>
      </c>
      <c r="K17" s="64" t="n">
        <v>2539.9</v>
      </c>
      <c r="L17" s="64" t="n">
        <v>2560.76</v>
      </c>
      <c r="M17" s="64" t="n">
        <v>2576.25</v>
      </c>
      <c r="N17" s="22">
        <f>SUM(B17:M17)</f>
        <v/>
      </c>
      <c r="O17" s="11">
        <f>SUMIF('YBHN WH TB'!$R:$R,'WH P&amp;L'!$A17,'YBHN WH TB'!C:C)</f>
        <v/>
      </c>
      <c r="P17" s="11">
        <f>SUMIF('YBHN WH TB'!$R:$R,'WH P&amp;L'!$A17,'YBHN WH TB'!D:D)</f>
        <v/>
      </c>
      <c r="Q17" s="11">
        <f>SUMIF('YBHN WH TB'!$R:$R,'WH P&amp;L'!$A17,'YBHN WH TB'!E:E)</f>
        <v/>
      </c>
      <c r="R17" s="11">
        <f>SUMIF('YBHN WH TB'!$R:$R,'WH P&amp;L'!$A17,'YBHN WH TB'!F:F)</f>
        <v/>
      </c>
      <c r="S17" s="11">
        <f>SUMIF('YBHN WH TB'!$R:$R,'WH P&amp;L'!$A17,'YBHN WH TB'!G:G)</f>
        <v/>
      </c>
      <c r="T17" s="11">
        <f>SUMIF('YBHN WH TB'!$R:$R,'WH P&amp;L'!$A17,'YBHN WH TB'!H:H)</f>
        <v/>
      </c>
      <c r="U17" s="11">
        <f>SUMIF('YBHN WH TB'!$R:$R,'WH P&amp;L'!$A17,'YBHN WH TB'!I:I)</f>
        <v/>
      </c>
      <c r="V17" s="51" t="n">
        <v>2720</v>
      </c>
      <c r="W17" s="51" t="n">
        <v>2720</v>
      </c>
      <c r="X17" s="51" t="n">
        <v>2720</v>
      </c>
      <c r="Y17" s="51" t="n">
        <v>2720</v>
      </c>
      <c r="Z17" s="51" t="n">
        <v>2720</v>
      </c>
      <c r="AA17" s="22">
        <f>SUM(O17:U17)</f>
        <v/>
      </c>
      <c r="AB17" s="22">
        <f>SUM(O17:Z17)</f>
        <v/>
      </c>
      <c r="AC17" s="51" t="n">
        <v>2720</v>
      </c>
      <c r="AD17" s="51" t="n">
        <v>2720</v>
      </c>
      <c r="AE17" s="51" t="n">
        <v>2720</v>
      </c>
      <c r="AF17" s="51" t="n">
        <v>2720</v>
      </c>
      <c r="AG17" s="51" t="n">
        <v>2720</v>
      </c>
      <c r="AH17" s="51" t="n">
        <v>2720</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417.15</v>
      </c>
      <c r="C18" s="64" t="n">
        <v>385.03</v>
      </c>
      <c r="D18" s="64" t="n">
        <v>349.16</v>
      </c>
      <c r="E18" s="64" t="n">
        <v>295.5</v>
      </c>
      <c r="F18" s="64" t="n">
        <v>316.81</v>
      </c>
      <c r="G18" s="64" t="n">
        <v>324.97</v>
      </c>
      <c r="H18" s="64" t="n">
        <v>296.65</v>
      </c>
      <c r="I18" s="64" t="n">
        <v>300.58</v>
      </c>
      <c r="J18" s="64" t="n">
        <v>267.24</v>
      </c>
      <c r="K18" s="64" t="n">
        <v>328.1</v>
      </c>
      <c r="L18" s="64" t="n">
        <v>388.4</v>
      </c>
      <c r="M18" s="64" t="n">
        <v>392.25</v>
      </c>
      <c r="N18" s="22">
        <f>SUM(B18:M18)</f>
        <v/>
      </c>
      <c r="O18" s="11">
        <f>SUMIF('YBHN WH TB'!$R:$R,'WH P&amp;L'!$A18,'YBHN WH TB'!C:C)</f>
        <v/>
      </c>
      <c r="P18" s="11">
        <f>SUMIF('YBHN WH TB'!$R:$R,'WH P&amp;L'!$A18,'YBHN WH TB'!D:D)</f>
        <v/>
      </c>
      <c r="Q18" s="11">
        <f>SUMIF('YBHN WH TB'!$R:$R,'WH P&amp;L'!$A18,'YBHN WH TB'!E:E)</f>
        <v/>
      </c>
      <c r="R18" s="11">
        <f>SUMIF('YBHN WH TB'!$R:$R,'WH P&amp;L'!$A18,'YBHN WH TB'!F:F)</f>
        <v/>
      </c>
      <c r="S18" s="11">
        <f>SUMIF('YBHN WH TB'!$R:$R,'WH P&amp;L'!$A18,'YBHN WH TB'!G:G)</f>
        <v/>
      </c>
      <c r="T18" s="11">
        <f>SUMIF('YBHN WH TB'!$R:$R,'WH P&amp;L'!$A18,'YBHN WH TB'!H:H)</f>
        <v/>
      </c>
      <c r="U18" s="11">
        <f>SUMIF('YBHN WH TB'!$R:$R,'WH P&amp;L'!$A18,'YBHN WH TB'!I:I)</f>
        <v/>
      </c>
      <c r="V18" s="51" t="n">
        <v>398</v>
      </c>
      <c r="W18" s="51" t="n">
        <v>398</v>
      </c>
      <c r="X18" s="51" t="n">
        <v>398</v>
      </c>
      <c r="Y18" s="51" t="n">
        <v>398</v>
      </c>
      <c r="Z18" s="51" t="n">
        <v>398</v>
      </c>
      <c r="AA18" s="22">
        <f>SUM(O18:U18)</f>
        <v/>
      </c>
      <c r="AB18" s="22">
        <f>SUM(O18:Z18)</f>
        <v/>
      </c>
      <c r="AC18" s="51" t="n">
        <v>398</v>
      </c>
      <c r="AD18" s="51" t="n">
        <v>398</v>
      </c>
      <c r="AE18" s="51" t="n">
        <v>398</v>
      </c>
      <c r="AF18" s="51" t="n">
        <v>398</v>
      </c>
      <c r="AG18" s="51" t="n">
        <v>398</v>
      </c>
      <c r="AH18" s="51" t="n">
        <v>398</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102.56</v>
      </c>
      <c r="C19" s="64" t="n">
        <v>0</v>
      </c>
      <c r="D19" s="64" t="n">
        <v>132.9</v>
      </c>
      <c r="E19" s="64" t="n">
        <v>0</v>
      </c>
      <c r="F19" s="64" t="n">
        <v>0</v>
      </c>
      <c r="G19" s="64" t="n">
        <v>0</v>
      </c>
      <c r="H19" s="64" t="n">
        <v>365.88</v>
      </c>
      <c r="I19" s="64" t="n">
        <v>0</v>
      </c>
      <c r="J19" s="64" t="n">
        <v>10.99</v>
      </c>
      <c r="K19" s="64" t="n">
        <v>0</v>
      </c>
      <c r="L19" s="64" t="n">
        <v>0</v>
      </c>
      <c r="M19" s="64" t="n">
        <v>0</v>
      </c>
      <c r="N19" s="22">
        <f>SUM(B19:M19)</f>
        <v/>
      </c>
      <c r="O19" s="11">
        <f>SUMIF('YBHN WH TB'!$R:$R,'WH P&amp;L'!$A19,'YBHN WH TB'!C:C)</f>
        <v/>
      </c>
      <c r="P19" s="11">
        <f>SUMIF('YBHN WH TB'!$R:$R,'WH P&amp;L'!$A19,'YBHN WH TB'!D:D)</f>
        <v/>
      </c>
      <c r="Q19" s="11">
        <f>SUMIF('YBHN WH TB'!$R:$R,'WH P&amp;L'!$A19,'YBHN WH TB'!E:E)</f>
        <v/>
      </c>
      <c r="R19" s="11">
        <f>SUMIF('YBHN WH TB'!$R:$R,'WH P&amp;L'!$A19,'YBHN WH TB'!F:F)</f>
        <v/>
      </c>
      <c r="S19" s="11">
        <f>SUMIF('YBHN WH TB'!$R:$R,'WH P&amp;L'!$A19,'YBHN WH TB'!G:G)</f>
        <v/>
      </c>
      <c r="T19" s="11">
        <f>SUMIF('YBHN WH TB'!$R:$R,'WH P&amp;L'!$A19,'YBHN WH TB'!H:H)</f>
        <v/>
      </c>
      <c r="U19" s="11">
        <f>SUMIF('YBHN WH TB'!$R:$R,'WH P&amp;L'!$A19,'YBHN WH TB'!I:I)</f>
        <v/>
      </c>
      <c r="V19" s="51" t="n">
        <v>59</v>
      </c>
      <c r="W19" s="51" t="n">
        <v>59</v>
      </c>
      <c r="X19" s="51" t="n">
        <v>59</v>
      </c>
      <c r="Y19" s="51" t="n">
        <v>59</v>
      </c>
      <c r="Z19" s="51" t="n">
        <v>59</v>
      </c>
      <c r="AA19" s="22">
        <f>SUM(O19:U19)</f>
        <v/>
      </c>
      <c r="AB19" s="22">
        <f>SUM(O19:Z19)</f>
        <v/>
      </c>
      <c r="AC19" s="51" t="n">
        <v>59</v>
      </c>
      <c r="AD19" s="51" t="n">
        <v>59</v>
      </c>
      <c r="AE19" s="51" t="n">
        <v>59</v>
      </c>
      <c r="AF19" s="51" t="n">
        <v>59</v>
      </c>
      <c r="AG19" s="51" t="n">
        <v>59</v>
      </c>
      <c r="AH19" s="51" t="n">
        <v>59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13.99</v>
      </c>
      <c r="C20" s="64" t="n">
        <v>0</v>
      </c>
      <c r="D20" s="64" t="n">
        <v>0</v>
      </c>
      <c r="E20" s="64" t="n">
        <v>0</v>
      </c>
      <c r="F20" s="64" t="n">
        <v>0</v>
      </c>
      <c r="G20" s="64" t="n">
        <v>120</v>
      </c>
      <c r="H20" s="64" t="n">
        <v>0</v>
      </c>
      <c r="I20" s="64" t="n">
        <v>0</v>
      </c>
      <c r="J20" s="64" t="n">
        <v>0</v>
      </c>
      <c r="K20" s="64" t="n">
        <v>0</v>
      </c>
      <c r="L20" s="64" t="n">
        <v>330.62</v>
      </c>
      <c r="M20" s="64" t="n">
        <v>0</v>
      </c>
      <c r="N20" s="22">
        <f>SUM(B20:M20)</f>
        <v/>
      </c>
      <c r="O20" s="11">
        <f>SUMIF('YBHN WH TB'!$R:$R,'WH P&amp;L'!$A20,'YBHN WH TB'!C:C)</f>
        <v/>
      </c>
      <c r="P20" s="11">
        <f>SUMIF('YBHN WH TB'!$R:$R,'WH P&amp;L'!$A20,'YBHN WH TB'!D:D)</f>
        <v/>
      </c>
      <c r="Q20" s="11">
        <f>SUMIF('YBHN WH TB'!$R:$R,'WH P&amp;L'!$A20,'YBHN WH TB'!E:E)</f>
        <v/>
      </c>
      <c r="R20" s="11">
        <f>SUMIF('YBHN WH TB'!$R:$R,'WH P&amp;L'!$A20,'YBHN WH TB'!F:F)</f>
        <v/>
      </c>
      <c r="S20" s="11">
        <f>SUMIF('YBHN WH TB'!$R:$R,'WH P&amp;L'!$A20,'YBHN WH TB'!G:G)</f>
        <v/>
      </c>
      <c r="T20" s="11">
        <f>SUMIF('YBHN WH TB'!$R:$R,'WH P&amp;L'!$A20,'YBHN WH TB'!H:H)</f>
        <v/>
      </c>
      <c r="U20" s="11">
        <f>SUMIF('YBHN WH TB'!$R:$R,'WH P&amp;L'!$A20,'YBHN WH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156.89</v>
      </c>
      <c r="C21" s="64" t="n">
        <v>118.99</v>
      </c>
      <c r="D21" s="64" t="n">
        <v>0</v>
      </c>
      <c r="E21" s="64" t="n">
        <v>37.22</v>
      </c>
      <c r="F21" s="64" t="n">
        <v>40.65</v>
      </c>
      <c r="G21" s="64" t="n">
        <v>61.78</v>
      </c>
      <c r="H21" s="64" t="n">
        <v>45.84</v>
      </c>
      <c r="I21" s="64" t="n">
        <v>85.55</v>
      </c>
      <c r="J21" s="64" t="n">
        <v>36.86</v>
      </c>
      <c r="K21" s="64" t="n">
        <v>107.12</v>
      </c>
      <c r="L21" s="64" t="n">
        <v>53.8</v>
      </c>
      <c r="M21" s="64" t="n">
        <v>71.59999999999999</v>
      </c>
      <c r="N21" s="22">
        <f>SUM(B21:M21)</f>
        <v/>
      </c>
      <c r="O21" s="11">
        <f>SUMIF('YBHN WH TB'!$R:$R,'WH P&amp;L'!$A21,'YBHN WH TB'!C:C)</f>
        <v/>
      </c>
      <c r="P21" s="11">
        <f>SUMIF('YBHN WH TB'!$R:$R,'WH P&amp;L'!$A21,'YBHN WH TB'!D:D)</f>
        <v/>
      </c>
      <c r="Q21" s="11">
        <f>SUMIF('YBHN WH TB'!$R:$R,'WH P&amp;L'!$A21,'YBHN WH TB'!E:E)</f>
        <v/>
      </c>
      <c r="R21" s="11">
        <f>SUMIF('YBHN WH TB'!$R:$R,'WH P&amp;L'!$A21,'YBHN WH TB'!F:F)</f>
        <v/>
      </c>
      <c r="S21" s="11">
        <f>SUMIF('YBHN WH TB'!$R:$R,'WH P&amp;L'!$A21,'YBHN WH TB'!G:G)</f>
        <v/>
      </c>
      <c r="T21" s="11">
        <f>SUMIF('YBHN WH TB'!$R:$R,'WH P&amp;L'!$A21,'YBHN WH TB'!H:H)</f>
        <v/>
      </c>
      <c r="U21" s="11">
        <f>SUMIF('YBHN WH TB'!$R:$R,'WH P&amp;L'!$A21,'YBHN WH TB'!I:I)</f>
        <v/>
      </c>
      <c r="V21" s="51" t="n">
        <v>120</v>
      </c>
      <c r="W21" s="51" t="n">
        <v>120</v>
      </c>
      <c r="X21" s="51" t="n">
        <v>120</v>
      </c>
      <c r="Y21" s="51" t="n">
        <v>120</v>
      </c>
      <c r="Z21" s="51" t="n">
        <v>120</v>
      </c>
      <c r="AA21" s="22">
        <f>SUM(O21:U21)</f>
        <v/>
      </c>
      <c r="AB21" s="22">
        <f>SUM(O21:Z21)</f>
        <v/>
      </c>
      <c r="AC21" s="51" t="n">
        <v>120</v>
      </c>
      <c r="AD21" s="51" t="n">
        <v>120</v>
      </c>
      <c r="AE21" s="51" t="n">
        <v>120</v>
      </c>
      <c r="AF21" s="51" t="n">
        <v>120</v>
      </c>
      <c r="AG21" s="51" t="n">
        <v>120</v>
      </c>
      <c r="AH21" s="51" t="n">
        <v>120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SUMIF('YBHN WH TB'!$R:$R,'WH P&amp;L'!$A22,'YBHN WH TB'!C:C)</f>
        <v/>
      </c>
      <c r="P22" s="11">
        <f>SUMIF('YBHN WH TB'!$R:$R,'WH P&amp;L'!$A22,'YBHN WH TB'!D:D)</f>
        <v/>
      </c>
      <c r="Q22" s="11">
        <f>SUMIF('YBHN WH TB'!$R:$R,'WH P&amp;L'!$A22,'YBHN WH TB'!E:E)</f>
        <v/>
      </c>
      <c r="R22" s="11">
        <f>SUMIF('YBHN WH TB'!$R:$R,'WH P&amp;L'!$A22,'YBHN WH TB'!F:F)</f>
        <v/>
      </c>
      <c r="S22" s="11">
        <f>SUMIF('YBHN WH TB'!$R:$R,'WH P&amp;L'!$A22,'YBHN WH TB'!G:G)</f>
        <v/>
      </c>
      <c r="T22" s="11">
        <f>SUMIF('YBHN WH TB'!$R:$R,'WH P&amp;L'!$A22,'YBHN WH TB'!H:H)</f>
        <v/>
      </c>
      <c r="U22" s="11">
        <f>SUMIF('YBHN WH TB'!$R:$R,'WH P&amp;L'!$A22,'YBHN WH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SUMIF('YBHN WH TB'!$R:$R,'WH P&amp;L'!$A23,'YBHN WH TB'!C:C)</f>
        <v/>
      </c>
      <c r="P23" s="11">
        <f>SUMIF('YBHN WH TB'!$R:$R,'WH P&amp;L'!$A23,'YBHN WH TB'!D:D)</f>
        <v/>
      </c>
      <c r="Q23" s="11">
        <f>SUMIF('YBHN WH TB'!$R:$R,'WH P&amp;L'!$A23,'YBHN WH TB'!E:E)</f>
        <v/>
      </c>
      <c r="R23" s="11">
        <f>SUMIF('YBHN WH TB'!$R:$R,'WH P&amp;L'!$A23,'YBHN WH TB'!F:F)</f>
        <v/>
      </c>
      <c r="S23" s="11">
        <f>SUMIF('YBHN WH TB'!$R:$R,'WH P&amp;L'!$A23,'YBHN WH TB'!G:G)</f>
        <v/>
      </c>
      <c r="T23" s="11">
        <f>SUMIF('YBHN WH TB'!$R:$R,'WH P&amp;L'!$A23,'YBHN WH TB'!H:H)</f>
        <v/>
      </c>
      <c r="U23" s="11">
        <f>SUMIF('YBHN WH TB'!$R:$R,'WH P&amp;L'!$A23,'YBHN WH TB'!I:I)</f>
        <v/>
      </c>
      <c r="V23" s="51" t="n">
        <v>50</v>
      </c>
      <c r="W23" s="51" t="n">
        <v>50</v>
      </c>
      <c r="X23" s="51" t="n">
        <v>50</v>
      </c>
      <c r="Y23" s="51" t="n">
        <v>50</v>
      </c>
      <c r="Z23" s="51" t="n">
        <v>50</v>
      </c>
      <c r="AA23" s="22">
        <f>SUM(O23:U23)</f>
        <v/>
      </c>
      <c r="AB23" s="22">
        <f>SUM(O23:Z23)</f>
        <v/>
      </c>
      <c r="AC23" s="51" t="n">
        <v>50</v>
      </c>
      <c r="AD23" s="51" t="n">
        <v>50</v>
      </c>
      <c r="AE23" s="51" t="n">
        <v>50</v>
      </c>
      <c r="AF23" s="51" t="n">
        <v>50</v>
      </c>
      <c r="AG23" s="51" t="n">
        <v>50</v>
      </c>
      <c r="AH23" s="51" t="n">
        <v>50</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WH TB'!$R:$R,'WH P&amp;L'!$A24,'YBHN WH TB'!C:C)</f>
        <v/>
      </c>
      <c r="P24" s="11">
        <f>SUMIF('YBHN WH TB'!$R:$R,'WH P&amp;L'!$A24,'YBHN WH TB'!D:D)</f>
        <v/>
      </c>
      <c r="Q24" s="11">
        <f>SUMIF('YBHN WH TB'!$R:$R,'WH P&amp;L'!$A24,'YBHN WH TB'!E:E)</f>
        <v/>
      </c>
      <c r="R24" s="11">
        <f>SUMIF('YBHN WH TB'!$R:$R,'WH P&amp;L'!$A24,'YBHN WH TB'!F:F)</f>
        <v/>
      </c>
      <c r="S24" s="11">
        <f>SUMIF('YBHN WH TB'!$R:$R,'WH P&amp;L'!$A24,'YBHN WH TB'!G:G)</f>
        <v/>
      </c>
      <c r="T24" s="11">
        <f>SUMIF('YBHN WH TB'!$R:$R,'WH P&amp;L'!$A24,'YBHN WH TB'!H:H)</f>
        <v/>
      </c>
      <c r="U24" s="11">
        <f>SUMIF('YBHN WH TB'!$R:$R,'WH P&amp;L'!$A24,'YBHN WH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23102.52</v>
      </c>
      <c r="C25" s="65" t="n">
        <v>21849.93</v>
      </c>
      <c r="D25" s="65" t="n">
        <v>22365.54</v>
      </c>
      <c r="E25" s="65" t="n">
        <v>21787.65</v>
      </c>
      <c r="F25" s="65" t="n">
        <v>24815.72</v>
      </c>
      <c r="G25" s="65" t="n">
        <v>24972.06</v>
      </c>
      <c r="H25" s="65" t="n">
        <v>27676.99000000001</v>
      </c>
      <c r="I25" s="65" t="n">
        <v>27554.22</v>
      </c>
      <c r="J25" s="65" t="n">
        <v>26814.42</v>
      </c>
      <c r="K25" s="65" t="n">
        <v>26347.24</v>
      </c>
      <c r="L25" s="65" t="n">
        <v>26768.65</v>
      </c>
      <c r="M25" s="65" t="n">
        <v>26249.55</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1049.2</v>
      </c>
      <c r="C27" s="64" t="n">
        <v>1062.81</v>
      </c>
      <c r="D27" s="64" t="n">
        <v>1232.3</v>
      </c>
      <c r="E27" s="64" t="n">
        <v>574.0400000000001</v>
      </c>
      <c r="F27" s="64" t="n">
        <v>921.63</v>
      </c>
      <c r="G27" s="64" t="n">
        <v>838.97</v>
      </c>
      <c r="H27" s="64" t="n">
        <v>794.59</v>
      </c>
      <c r="I27" s="64" t="n">
        <v>714.28</v>
      </c>
      <c r="J27" s="64" t="n">
        <v>588.1</v>
      </c>
      <c r="K27" s="64" t="n">
        <v>808.9399999999999</v>
      </c>
      <c r="L27" s="64" t="n">
        <v>585.75</v>
      </c>
      <c r="M27" s="64" t="n">
        <v>647.7600000000001</v>
      </c>
      <c r="N27" s="22">
        <f>SUM(B27:M27)</f>
        <v/>
      </c>
      <c r="O27" s="11">
        <f>SUMIF('YBHN WH TB'!$R:$R,'WH P&amp;L'!$A27,'YBHN WH TB'!C:C)</f>
        <v/>
      </c>
      <c r="P27" s="11">
        <f>SUMIF('YBHN WH TB'!$R:$R,'WH P&amp;L'!$A27,'YBHN WH TB'!D:D)</f>
        <v/>
      </c>
      <c r="Q27" s="11">
        <f>SUMIF('YBHN WH TB'!$R:$R,'WH P&amp;L'!$A27,'YBHN WH TB'!E:E)</f>
        <v/>
      </c>
      <c r="R27" s="11">
        <f>SUMIF('YBHN WH TB'!$R:$R,'WH P&amp;L'!$A27,'YBHN WH TB'!F:F)</f>
        <v/>
      </c>
      <c r="S27" s="11">
        <f>SUMIF('YBHN WH TB'!$R:$R,'WH P&amp;L'!$A27,'YBHN WH TB'!G:G)</f>
        <v/>
      </c>
      <c r="T27" s="11">
        <f>SUMIF('YBHN WH TB'!$R:$R,'WH P&amp;L'!$A27,'YBHN WH TB'!H:H)</f>
        <v/>
      </c>
      <c r="U27" s="11">
        <f>SUMIF('YBHN WH TB'!$R:$R,'WH P&amp;L'!$A27,'YBHN WH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56.48</v>
      </c>
      <c r="C28" s="64" t="n">
        <v>2434.38</v>
      </c>
      <c r="D28" s="64" t="n">
        <v>198.96</v>
      </c>
      <c r="E28" s="64" t="n">
        <v>106.88</v>
      </c>
      <c r="F28" s="64" t="n">
        <v>171.09</v>
      </c>
      <c r="G28" s="64" t="n">
        <v>0</v>
      </c>
      <c r="H28" s="64" t="n">
        <v>0</v>
      </c>
      <c r="I28" s="64" t="n">
        <v>145.55</v>
      </c>
      <c r="J28" s="64" t="n">
        <v>0</v>
      </c>
      <c r="K28" s="64" t="n">
        <v>14.99</v>
      </c>
      <c r="L28" s="64" t="n">
        <v>30</v>
      </c>
      <c r="M28" s="64" t="n">
        <v>0</v>
      </c>
      <c r="N28" s="22">
        <f>SUM(B28:M28)</f>
        <v/>
      </c>
      <c r="O28" s="11">
        <f>SUMIF('YBHN WH TB'!$R:$R,'WH P&amp;L'!$A28,'YBHN WH TB'!C:C)</f>
        <v/>
      </c>
      <c r="P28" s="11">
        <f>SUMIF('YBHN WH TB'!$R:$R,'WH P&amp;L'!$A28,'YBHN WH TB'!D:D)</f>
        <v/>
      </c>
      <c r="Q28" s="11">
        <f>SUMIF('YBHN WH TB'!$R:$R,'WH P&amp;L'!$A28,'YBHN WH TB'!E:E)</f>
        <v/>
      </c>
      <c r="R28" s="11">
        <f>SUMIF('YBHN WH TB'!$R:$R,'WH P&amp;L'!$A28,'YBHN WH TB'!F:F)</f>
        <v/>
      </c>
      <c r="S28" s="11">
        <f>SUMIF('YBHN WH TB'!$R:$R,'WH P&amp;L'!$A28,'YBHN WH TB'!G:G)</f>
        <v/>
      </c>
      <c r="T28" s="11">
        <f>SUMIF('YBHN WH TB'!$R:$R,'WH P&amp;L'!$A28,'YBHN WH TB'!H:H)</f>
        <v/>
      </c>
      <c r="U28" s="11">
        <f>SUMIF('YBHN WH TB'!$R:$R,'WH P&amp;L'!$A28,'YBHN WH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187.9</v>
      </c>
      <c r="C29" s="64" t="n">
        <v>351.06</v>
      </c>
      <c r="D29" s="64" t="n">
        <v>170.57</v>
      </c>
      <c r="E29" s="64" t="n">
        <v>47.49</v>
      </c>
      <c r="F29" s="64" t="n">
        <v>128.06</v>
      </c>
      <c r="G29" s="64" t="n">
        <v>77.17999999999999</v>
      </c>
      <c r="H29" s="64" t="n">
        <v>48.36</v>
      </c>
      <c r="I29" s="64" t="n">
        <v>110.18</v>
      </c>
      <c r="J29" s="64" t="n">
        <v>80.65000000000001</v>
      </c>
      <c r="K29" s="64" t="n">
        <v>33.87</v>
      </c>
      <c r="L29" s="64" t="n">
        <v>144.55</v>
      </c>
      <c r="M29" s="64" t="n">
        <v>7.78</v>
      </c>
      <c r="N29" s="22">
        <f>SUM(B29:M29)</f>
        <v/>
      </c>
      <c r="O29" s="11">
        <f>SUMIF('YBHN WH TB'!$R:$R,'WH P&amp;L'!$A29,'YBHN WH TB'!C:C)</f>
        <v/>
      </c>
      <c r="P29" s="11">
        <f>SUMIF('YBHN WH TB'!$R:$R,'WH P&amp;L'!$A29,'YBHN WH TB'!D:D)</f>
        <v/>
      </c>
      <c r="Q29" s="11">
        <f>SUMIF('YBHN WH TB'!$R:$R,'WH P&amp;L'!$A29,'YBHN WH TB'!E:E)</f>
        <v/>
      </c>
      <c r="R29" s="11">
        <f>SUMIF('YBHN WH TB'!$R:$R,'WH P&amp;L'!$A29,'YBHN WH TB'!F:F)</f>
        <v/>
      </c>
      <c r="S29" s="11">
        <f>SUMIF('YBHN WH TB'!$R:$R,'WH P&amp;L'!$A29,'YBHN WH TB'!G:G)</f>
        <v/>
      </c>
      <c r="T29" s="11">
        <f>SUMIF('YBHN WH TB'!$R:$R,'WH P&amp;L'!$A29,'YBHN WH TB'!H:H)</f>
        <v/>
      </c>
      <c r="U29" s="11">
        <f>SUMIF('YBHN WH TB'!$R:$R,'WH P&amp;L'!$A29,'YBHN WH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0.00312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WH TB'!$R:$R,'WH P&amp;L'!$A30,'YBHN WH TB'!C:C)</f>
        <v/>
      </c>
      <c r="P30" s="11">
        <f>SUMIF('YBHN WH TB'!$R:$R,'WH P&amp;L'!$A30,'YBHN WH TB'!D:D)</f>
        <v/>
      </c>
      <c r="Q30" s="11">
        <f>SUMIF('YBHN WH TB'!$R:$R,'WH P&amp;L'!$A30,'YBHN WH TB'!E:E)</f>
        <v/>
      </c>
      <c r="R30" s="11">
        <f>SUMIF('YBHN WH TB'!$R:$R,'WH P&amp;L'!$A30,'YBHN WH TB'!F:F)</f>
        <v/>
      </c>
      <c r="S30" s="11">
        <f>SUMIF('YBHN WH TB'!$R:$R,'WH P&amp;L'!$A30,'YBHN WH TB'!G:G)</f>
        <v/>
      </c>
      <c r="T30" s="11">
        <f>SUMIF('YBHN WH TB'!$R:$R,'WH P&amp;L'!$A30,'YBHN WH TB'!H:H)</f>
        <v/>
      </c>
      <c r="U30" s="11">
        <f>SUMIF('YBHN WH TB'!$R:$R,'WH P&amp;L'!$A30,'YBHN WH TB'!I:I)</f>
        <v/>
      </c>
      <c r="V30" s="51" t="n">
        <v>0</v>
      </c>
      <c r="W30" s="51" t="n">
        <v>0</v>
      </c>
      <c r="X30" s="51" t="n">
        <v>0</v>
      </c>
      <c r="Y30" s="51" t="n">
        <v>0</v>
      </c>
      <c r="Z30" s="51" t="n">
        <v>0</v>
      </c>
      <c r="AA30" s="22">
        <f>SUM(O30:U30)</f>
        <v/>
      </c>
      <c r="AB30" s="22">
        <f>SUM(O30:Z30)</f>
        <v/>
      </c>
      <c r="AC30" s="51" t="n">
        <v>0</v>
      </c>
      <c r="AD30" s="51" t="n">
        <v>0</v>
      </c>
      <c r="AE30" s="51" t="n">
        <v>0</v>
      </c>
      <c r="AF30" s="51" t="n">
        <v>0</v>
      </c>
      <c r="AG30" s="51" t="n">
        <v>0</v>
      </c>
      <c r="AH30" s="51" t="n">
        <v>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80.35000000000001</v>
      </c>
      <c r="C31" s="64" t="n">
        <v>250.49</v>
      </c>
      <c r="D31" s="64" t="n">
        <v>70.2</v>
      </c>
      <c r="E31" s="64" t="n">
        <v>35.98</v>
      </c>
      <c r="F31" s="64" t="n">
        <v>0</v>
      </c>
      <c r="G31" s="64" t="n">
        <v>0</v>
      </c>
      <c r="H31" s="64" t="n">
        <v>88.72</v>
      </c>
      <c r="I31" s="64" t="n">
        <v>126.39</v>
      </c>
      <c r="J31" s="64" t="n">
        <v>514.62</v>
      </c>
      <c r="K31" s="64" t="n">
        <v>0</v>
      </c>
      <c r="L31" s="64" t="n">
        <v>46.66999999999999</v>
      </c>
      <c r="M31" s="64" t="n">
        <v>44.19</v>
      </c>
      <c r="N31" s="22">
        <f>SUM(B31:M31)</f>
        <v/>
      </c>
      <c r="O31" s="11">
        <f>SUMIF('YBHN WH TB'!$R:$R,'WH P&amp;L'!$A31,'YBHN WH TB'!C:C)</f>
        <v/>
      </c>
      <c r="P31" s="11">
        <f>SUMIF('YBHN WH TB'!$R:$R,'WH P&amp;L'!$A31,'YBHN WH TB'!D:D)</f>
        <v/>
      </c>
      <c r="Q31" s="11">
        <f>SUMIF('YBHN WH TB'!$R:$R,'WH P&amp;L'!$A31,'YBHN WH TB'!E:E)</f>
        <v/>
      </c>
      <c r="R31" s="11">
        <f>SUMIF('YBHN WH TB'!$R:$R,'WH P&amp;L'!$A31,'YBHN WH TB'!F:F)</f>
        <v/>
      </c>
      <c r="S31" s="11">
        <f>SUMIF('YBHN WH TB'!$R:$R,'WH P&amp;L'!$A31,'YBHN WH TB'!G:G)</f>
        <v/>
      </c>
      <c r="T31" s="11">
        <f>SUMIF('YBHN WH TB'!$R:$R,'WH P&amp;L'!$A31,'YBHN WH TB'!H:H)</f>
        <v/>
      </c>
      <c r="U31" s="11">
        <f>SUMIF('YBHN WH TB'!$R:$R,'WH P&amp;L'!$A31,'YBHN WH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124.1</v>
      </c>
      <c r="C32" s="64" t="n">
        <v>44.78</v>
      </c>
      <c r="D32" s="64" t="n">
        <v>0</v>
      </c>
      <c r="E32" s="64" t="n">
        <v>99.52</v>
      </c>
      <c r="F32" s="64" t="n">
        <v>139.21</v>
      </c>
      <c r="G32" s="64" t="n">
        <v>57.26</v>
      </c>
      <c r="H32" s="64" t="n">
        <v>193.75</v>
      </c>
      <c r="I32" s="64" t="n">
        <v>133.31</v>
      </c>
      <c r="J32" s="64" t="n">
        <v>99.92999999999999</v>
      </c>
      <c r="K32" s="64" t="n">
        <v>94.45</v>
      </c>
      <c r="L32" s="64" t="n">
        <v>185.97</v>
      </c>
      <c r="M32" s="64" t="n">
        <v>214.41</v>
      </c>
      <c r="N32" s="22">
        <f>SUM(B32:M32)</f>
        <v/>
      </c>
      <c r="O32" s="11">
        <f>SUMIF('YBHN WH TB'!$R:$R,'WH P&amp;L'!$A32,'YBHN WH TB'!C:C)</f>
        <v/>
      </c>
      <c r="P32" s="11">
        <f>SUMIF('YBHN WH TB'!$R:$R,'WH P&amp;L'!$A32,'YBHN WH TB'!D:D)</f>
        <v/>
      </c>
      <c r="Q32" s="11">
        <f>SUMIF('YBHN WH TB'!$R:$R,'WH P&amp;L'!$A32,'YBHN WH TB'!E:E)</f>
        <v/>
      </c>
      <c r="R32" s="11">
        <f>SUMIF('YBHN WH TB'!$R:$R,'WH P&amp;L'!$A32,'YBHN WH TB'!F:F)</f>
        <v/>
      </c>
      <c r="S32" s="11">
        <f>SUMIF('YBHN WH TB'!$R:$R,'WH P&amp;L'!$A32,'YBHN WH TB'!G:G)</f>
        <v/>
      </c>
      <c r="T32" s="11">
        <f>SUMIF('YBHN WH TB'!$R:$R,'WH P&amp;L'!$A32,'YBHN WH TB'!H:H)</f>
        <v/>
      </c>
      <c r="U32" s="11">
        <f>SUMIF('YBHN WH TB'!$R:$R,'WH P&amp;L'!$A32,'YBHN WH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WH TB'!$R:$R,'WH P&amp;L'!$A33,'YBHN WH TB'!C:C)</f>
        <v/>
      </c>
      <c r="P33" s="11">
        <f>SUMIF('YBHN WH TB'!$R:$R,'WH P&amp;L'!$A33,'YBHN WH TB'!D:D)</f>
        <v/>
      </c>
      <c r="Q33" s="11">
        <f>SUMIF('YBHN WH TB'!$R:$R,'WH P&amp;L'!$A33,'YBHN WH TB'!E:E)</f>
        <v/>
      </c>
      <c r="R33" s="11">
        <f>SUMIF('YBHN WH TB'!$R:$R,'WH P&amp;L'!$A33,'YBHN WH TB'!F:F)</f>
        <v/>
      </c>
      <c r="S33" s="11">
        <f>SUMIF('YBHN WH TB'!$R:$R,'WH P&amp;L'!$A33,'YBHN WH TB'!G:G)</f>
        <v/>
      </c>
      <c r="T33" s="11">
        <f>SUMIF('YBHN WH TB'!$R:$R,'WH P&amp;L'!$A33,'YBHN WH TB'!H:H)</f>
        <v/>
      </c>
      <c r="U33" s="11">
        <f>SUMIF('YBHN WH TB'!$R:$R,'WH P&amp;L'!$A33,'YBHN WH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1498.03</v>
      </c>
      <c r="C34" s="65" t="n">
        <v>4143.52</v>
      </c>
      <c r="D34" s="65" t="n">
        <v>1672.03</v>
      </c>
      <c r="E34" s="65" t="n">
        <v>863.9100000000001</v>
      </c>
      <c r="F34" s="65" t="n">
        <v>1359.99</v>
      </c>
      <c r="G34" s="65" t="n">
        <v>973.41</v>
      </c>
      <c r="H34" s="65" t="n">
        <v>1125.42</v>
      </c>
      <c r="I34" s="65" t="n">
        <v>1229.71</v>
      </c>
      <c r="J34" s="65" t="n">
        <v>1283.3</v>
      </c>
      <c r="K34" s="65" t="n">
        <v>952.25</v>
      </c>
      <c r="L34" s="65" t="n">
        <v>992.9399999999999</v>
      </c>
      <c r="M34" s="65" t="n">
        <v>914.14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458.33</v>
      </c>
      <c r="C36" s="64" t="n">
        <v>458.33</v>
      </c>
      <c r="D36" s="64" t="n">
        <v>458.33</v>
      </c>
      <c r="E36" s="64" t="n">
        <v>458.33</v>
      </c>
      <c r="F36" s="64" t="n">
        <v>458.33</v>
      </c>
      <c r="G36" s="64" t="n">
        <v>458.33</v>
      </c>
      <c r="H36" s="64" t="n">
        <v>458.34</v>
      </c>
      <c r="I36" s="64" t="n">
        <v>458.33</v>
      </c>
      <c r="J36" s="64" t="n">
        <v>458.33</v>
      </c>
      <c r="K36" s="64" t="n">
        <v>458.33</v>
      </c>
      <c r="L36" s="64" t="n">
        <v>458.33</v>
      </c>
      <c r="M36" s="64" t="n">
        <v>458.34</v>
      </c>
      <c r="N36" s="22">
        <f>SUM(B36:M36)</f>
        <v/>
      </c>
      <c r="O36" s="11">
        <f>SUMIF('YBHN WH TB'!$R:$R,'WH P&amp;L'!$A36,'YBHN WH TB'!C:C)</f>
        <v/>
      </c>
      <c r="P36" s="11">
        <f>SUMIF('YBHN WH TB'!$R:$R,'WH P&amp;L'!$A36,'YBHN WH TB'!D:D)</f>
        <v/>
      </c>
      <c r="Q36" s="11">
        <f>SUMIF('YBHN WH TB'!$R:$R,'WH P&amp;L'!$A36,'YBHN WH TB'!E:E)</f>
        <v/>
      </c>
      <c r="R36" s="11">
        <f>SUMIF('YBHN WH TB'!$R:$R,'WH P&amp;L'!$A36,'YBHN WH TB'!F:F)</f>
        <v/>
      </c>
      <c r="S36" s="11">
        <f>SUMIF('YBHN WH TB'!$R:$R,'WH P&amp;L'!$A36,'YBHN WH TB'!G:G)</f>
        <v/>
      </c>
      <c r="T36" s="11">
        <f>SUMIF('YBHN WH TB'!$R:$R,'WH P&amp;L'!$A36,'YBHN WH TB'!H:H)</f>
        <v/>
      </c>
      <c r="U36" s="11">
        <f>SUMIF('YBHN WH TB'!$R:$R,'WH P&amp;L'!$A36,'YBHN WH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1912.83</v>
      </c>
      <c r="C37" s="64" t="n">
        <v>1912.83</v>
      </c>
      <c r="D37" s="64" t="n">
        <v>1912.83</v>
      </c>
      <c r="E37" s="64" t="n">
        <v>1912.83</v>
      </c>
      <c r="F37" s="64" t="n">
        <v>1912.82</v>
      </c>
      <c r="G37" s="64" t="n">
        <v>1912.83</v>
      </c>
      <c r="H37" s="64" t="n">
        <v>1912.83</v>
      </c>
      <c r="I37" s="64" t="n">
        <v>1912.83</v>
      </c>
      <c r="J37" s="64" t="n">
        <v>1912.83</v>
      </c>
      <c r="K37" s="64" t="n">
        <v>1912.83</v>
      </c>
      <c r="L37" s="64" t="n">
        <v>1912.83</v>
      </c>
      <c r="M37" s="64" t="n">
        <v>1912.83</v>
      </c>
      <c r="N37" s="22">
        <f>SUM(B37:M37)</f>
        <v/>
      </c>
      <c r="O37" s="11">
        <f>SUMIF('YBHN WH TB'!$R:$R,'WH P&amp;L'!$A37,'YBHN WH TB'!C:C)</f>
        <v/>
      </c>
      <c r="P37" s="11">
        <f>SUMIF('YBHN WH TB'!$R:$R,'WH P&amp;L'!$A37,'YBHN WH TB'!D:D)</f>
        <v/>
      </c>
      <c r="Q37" s="11">
        <f>SUMIF('YBHN WH TB'!$R:$R,'WH P&amp;L'!$A37,'YBHN WH TB'!E:E)</f>
        <v/>
      </c>
      <c r="R37" s="11">
        <f>SUMIF('YBHN WH TB'!$R:$R,'WH P&amp;L'!$A37,'YBHN WH TB'!F:F)</f>
        <v/>
      </c>
      <c r="S37" s="11">
        <f>SUMIF('YBHN WH TB'!$R:$R,'WH P&amp;L'!$A37,'YBHN WH TB'!G:G)</f>
        <v/>
      </c>
      <c r="T37" s="11">
        <f>SUMIF('YBHN WH TB'!$R:$R,'WH P&amp;L'!$A37,'YBHN WH TB'!H:H)</f>
        <v/>
      </c>
      <c r="U37" s="11">
        <f>SUMIF('YBHN WH TB'!$R:$R,'WH P&amp;L'!$A37,'YBHN WH TB'!I:I)</f>
        <v/>
      </c>
      <c r="V37" s="51" t="n">
        <v>2199.758333333333</v>
      </c>
      <c r="W37" s="51" t="n">
        <v>2199.758333333333</v>
      </c>
      <c r="X37" s="51" t="n">
        <v>2199.758333333333</v>
      </c>
      <c r="Y37" s="51" t="n">
        <v>2199.758333333333</v>
      </c>
      <c r="Z37" s="51" t="n">
        <v>2199.758333333333</v>
      </c>
      <c r="AA37" s="22">
        <f>SUM(O37:U37)</f>
        <v/>
      </c>
      <c r="AB37" s="22">
        <f>SUM(O37:Z37)</f>
        <v/>
      </c>
      <c r="AC37" s="51" t="n">
        <v>2199.758333333333</v>
      </c>
      <c r="AD37" s="51" t="n">
        <v>2199.758333333333</v>
      </c>
      <c r="AE37" s="51" t="n">
        <v>2199.758333333333</v>
      </c>
      <c r="AF37" s="51" t="n">
        <v>2199.758333333333</v>
      </c>
      <c r="AG37" s="51" t="n">
        <v>2199.758333333333</v>
      </c>
      <c r="AH37" s="51" t="n">
        <v>2199.758333333333</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2331.47</v>
      </c>
      <c r="C38" s="64" t="n">
        <v>1807.76</v>
      </c>
      <c r="D38" s="64" t="n">
        <v>1837.04</v>
      </c>
      <c r="E38" s="64" t="n">
        <v>5561.08</v>
      </c>
      <c r="F38" s="64" t="n">
        <v>2515.04</v>
      </c>
      <c r="G38" s="64" t="n">
        <v>809.6</v>
      </c>
      <c r="H38" s="64" t="n">
        <v>-627.6799999999998</v>
      </c>
      <c r="I38" s="64" t="n">
        <v>1420.78</v>
      </c>
      <c r="J38" s="64" t="n">
        <v>-916.72</v>
      </c>
      <c r="K38" s="64" t="n">
        <v>793.16</v>
      </c>
      <c r="L38" s="64" t="n">
        <v>1189.91</v>
      </c>
      <c r="M38" s="64" t="n">
        <v>1813.66</v>
      </c>
      <c r="N38" s="22">
        <f>SUM(B38:M38)</f>
        <v/>
      </c>
      <c r="O38" s="11">
        <f>SUMIF('YBHN WH TB'!$R:$R,'WH P&amp;L'!$A38,'YBHN WH TB'!C:C)</f>
        <v/>
      </c>
      <c r="P38" s="11">
        <f>SUMIF('YBHN WH TB'!$R:$R,'WH P&amp;L'!$A38,'YBHN WH TB'!D:D)</f>
        <v/>
      </c>
      <c r="Q38" s="11">
        <f>SUMIF('YBHN WH TB'!$R:$R,'WH P&amp;L'!$A38,'YBHN WH TB'!E:E)</f>
        <v/>
      </c>
      <c r="R38" s="11">
        <f>SUMIF('YBHN WH TB'!$R:$R,'WH P&amp;L'!$A38,'YBHN WH TB'!F:F)</f>
        <v/>
      </c>
      <c r="S38" s="11">
        <f>SUMIF('YBHN WH TB'!$R:$R,'WH P&amp;L'!$A38,'YBHN WH TB'!G:G)</f>
        <v/>
      </c>
      <c r="T38" s="11">
        <f>SUMIF('YBHN WH TB'!$R:$R,'WH P&amp;L'!$A38,'YBHN WH TB'!H:H)</f>
        <v/>
      </c>
      <c r="U38" s="11">
        <f>SUMIF('YBHN WH TB'!$R:$R,'WH P&amp;L'!$A38,'YBHN WH TB'!I:I)</f>
        <v/>
      </c>
      <c r="V38" s="51" t="n">
        <v>1655</v>
      </c>
      <c r="W38" s="51" t="n">
        <v>1655</v>
      </c>
      <c r="X38" s="51" t="n">
        <v>1655</v>
      </c>
      <c r="Y38" s="51" t="n">
        <v>1655</v>
      </c>
      <c r="Z38" s="51" t="n">
        <v>1655</v>
      </c>
      <c r="AA38" s="22">
        <f>SUM(O38:U38)</f>
        <v/>
      </c>
      <c r="AB38" s="22">
        <f>SUM(O38:Z38)</f>
        <v/>
      </c>
      <c r="AC38" s="51" t="n">
        <v>1655</v>
      </c>
      <c r="AD38" s="51" t="n">
        <v>1655</v>
      </c>
      <c r="AE38" s="51" t="n">
        <v>1655</v>
      </c>
      <c r="AF38" s="51" t="n">
        <v>1655</v>
      </c>
      <c r="AG38" s="51" t="n">
        <v>1655</v>
      </c>
      <c r="AH38" s="51" t="n">
        <v>1655</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469.71</v>
      </c>
      <c r="C39" s="64" t="n">
        <v>670.26</v>
      </c>
      <c r="D39" s="64" t="n">
        <v>951.96</v>
      </c>
      <c r="E39" s="64" t="n">
        <v>162</v>
      </c>
      <c r="F39" s="64" t="n">
        <v>0</v>
      </c>
      <c r="G39" s="64" t="n">
        <v>0</v>
      </c>
      <c r="H39" s="64" t="n">
        <v>28.16</v>
      </c>
      <c r="I39" s="64" t="n">
        <v>0</v>
      </c>
      <c r="J39" s="64" t="n">
        <v>11.4</v>
      </c>
      <c r="K39" s="64" t="n">
        <v>0</v>
      </c>
      <c r="L39" s="64" t="n">
        <v>0</v>
      </c>
      <c r="M39" s="64" t="n">
        <v>125.66</v>
      </c>
      <c r="N39" s="22">
        <f>SUM(B39:M39)</f>
        <v/>
      </c>
      <c r="O39" s="11">
        <f>SUMIF('YBHN WH TB'!$R:$R,'WH P&amp;L'!$A39,'YBHN WH TB'!C:C)</f>
        <v/>
      </c>
      <c r="P39" s="11">
        <f>SUMIF('YBHN WH TB'!$R:$R,'WH P&amp;L'!$A39,'YBHN WH TB'!D:D)</f>
        <v/>
      </c>
      <c r="Q39" s="11">
        <f>SUMIF('YBHN WH TB'!$R:$R,'WH P&amp;L'!$A39,'YBHN WH TB'!E:E)</f>
        <v/>
      </c>
      <c r="R39" s="11">
        <f>SUMIF('YBHN WH TB'!$R:$R,'WH P&amp;L'!$A39,'YBHN WH TB'!F:F)</f>
        <v/>
      </c>
      <c r="S39" s="11">
        <f>SUMIF('YBHN WH TB'!$R:$R,'WH P&amp;L'!$A39,'YBHN WH TB'!G:G)</f>
        <v/>
      </c>
      <c r="T39" s="11">
        <f>SUMIF('YBHN WH TB'!$R:$R,'WH P&amp;L'!$A39,'YBHN WH TB'!H:H)</f>
        <v/>
      </c>
      <c r="U39" s="11">
        <f>SUMIF('YBHN WH TB'!$R:$R,'WH P&amp;L'!$A39,'YBHN WH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224.18</v>
      </c>
      <c r="C40" s="64" t="n">
        <v>146.78</v>
      </c>
      <c r="D40" s="64" t="n">
        <v>513.5799999999999</v>
      </c>
      <c r="E40" s="64" t="n">
        <v>443.7099999999999</v>
      </c>
      <c r="F40" s="64" t="n">
        <v>466.8200000000001</v>
      </c>
      <c r="G40" s="64" t="n">
        <v>228.26</v>
      </c>
      <c r="H40" s="64" t="n">
        <v>233.02</v>
      </c>
      <c r="I40" s="64" t="n">
        <v>200.11</v>
      </c>
      <c r="J40" s="64" t="n">
        <v>110.69</v>
      </c>
      <c r="K40" s="64" t="n">
        <v>311.4399999999999</v>
      </c>
      <c r="L40" s="64" t="n">
        <v>302.55</v>
      </c>
      <c r="M40" s="64" t="n">
        <v>77.78</v>
      </c>
      <c r="N40" s="22">
        <f>SUM(B40:M40)</f>
        <v/>
      </c>
      <c r="O40" s="11">
        <f>SUMIF('YBHN WH TB'!$R:$R,'WH P&amp;L'!$A40,'YBHN WH TB'!C:C)</f>
        <v/>
      </c>
      <c r="P40" s="11">
        <f>SUMIF('YBHN WH TB'!$R:$R,'WH P&amp;L'!$A40,'YBHN WH TB'!D:D)</f>
        <v/>
      </c>
      <c r="Q40" s="11">
        <f>SUMIF('YBHN WH TB'!$R:$R,'WH P&amp;L'!$A40,'YBHN WH TB'!E:E)</f>
        <v/>
      </c>
      <c r="R40" s="11">
        <f>SUMIF('YBHN WH TB'!$R:$R,'WH P&amp;L'!$A40,'YBHN WH TB'!F:F)</f>
        <v/>
      </c>
      <c r="S40" s="11">
        <f>SUMIF('YBHN WH TB'!$R:$R,'WH P&amp;L'!$A40,'YBHN WH TB'!G:G)</f>
        <v/>
      </c>
      <c r="T40" s="11">
        <f>SUMIF('YBHN WH TB'!$R:$R,'WH P&amp;L'!$A40,'YBHN WH TB'!H:H)</f>
        <v/>
      </c>
      <c r="U40" s="11">
        <f>SUMIF('YBHN WH TB'!$R:$R,'WH P&amp;L'!$A40,'YBHN WH TB'!I:I)</f>
        <v/>
      </c>
      <c r="V40" s="51" t="n">
        <v>287</v>
      </c>
      <c r="W40" s="51" t="n">
        <v>287</v>
      </c>
      <c r="X40" s="51" t="n">
        <v>287</v>
      </c>
      <c r="Y40" s="51" t="n">
        <v>287</v>
      </c>
      <c r="Z40" s="51" t="n">
        <v>287</v>
      </c>
      <c r="AA40" s="22">
        <f>SUM(O40:U40)</f>
        <v/>
      </c>
      <c r="AB40" s="22">
        <f>SUM(O40:Z40)</f>
        <v/>
      </c>
      <c r="AC40" s="51" t="n">
        <v>287</v>
      </c>
      <c r="AD40" s="51" t="n">
        <v>287</v>
      </c>
      <c r="AE40" s="51" t="n">
        <v>287</v>
      </c>
      <c r="AF40" s="51" t="n">
        <v>287</v>
      </c>
      <c r="AG40" s="51" t="n">
        <v>287</v>
      </c>
      <c r="AH40" s="51" t="n">
        <v>287</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305.84</v>
      </c>
      <c r="C41" s="64" t="n">
        <v>267.48</v>
      </c>
      <c r="D41" s="64" t="n">
        <v>329.28</v>
      </c>
      <c r="E41" s="64" t="n">
        <v>272.3</v>
      </c>
      <c r="F41" s="64" t="n">
        <v>269.13</v>
      </c>
      <c r="G41" s="64" t="n">
        <v>322.55</v>
      </c>
      <c r="H41" s="64" t="n">
        <v>346.55</v>
      </c>
      <c r="I41" s="64" t="n">
        <v>440.11</v>
      </c>
      <c r="J41" s="64" t="n">
        <v>295.53</v>
      </c>
      <c r="K41" s="64" t="n">
        <v>269.13</v>
      </c>
      <c r="L41" s="64" t="n">
        <v>301.56</v>
      </c>
      <c r="M41" s="64" t="n">
        <v>342</v>
      </c>
      <c r="N41" s="22">
        <f>SUM(B41:M41)</f>
        <v/>
      </c>
      <c r="O41" s="11">
        <f>SUMIF('YBHN WH TB'!$R:$R,'WH P&amp;L'!$A41,'YBHN WH TB'!C:C)</f>
        <v/>
      </c>
      <c r="P41" s="11">
        <f>SUMIF('YBHN WH TB'!$R:$R,'WH P&amp;L'!$A41,'YBHN WH TB'!D:D)</f>
        <v/>
      </c>
      <c r="Q41" s="11">
        <f>SUMIF('YBHN WH TB'!$R:$R,'WH P&amp;L'!$A41,'YBHN WH TB'!E:E)</f>
        <v/>
      </c>
      <c r="R41" s="11">
        <f>SUMIF('YBHN WH TB'!$R:$R,'WH P&amp;L'!$A41,'YBHN WH TB'!F:F)</f>
        <v/>
      </c>
      <c r="S41" s="11">
        <f>SUMIF('YBHN WH TB'!$R:$R,'WH P&amp;L'!$A41,'YBHN WH TB'!G:G)</f>
        <v/>
      </c>
      <c r="T41" s="11">
        <f>SUMIF('YBHN WH TB'!$R:$R,'WH P&amp;L'!$A41,'YBHN WH TB'!H:H)</f>
        <v/>
      </c>
      <c r="U41" s="11">
        <f>SUMIF('YBHN WH TB'!$R:$R,'WH P&amp;L'!$A41,'YBHN WH TB'!I:I)</f>
        <v/>
      </c>
      <c r="V41" s="51" t="n">
        <v>313</v>
      </c>
      <c r="W41" s="51" t="n">
        <v>313</v>
      </c>
      <c r="X41" s="51" t="n">
        <v>313</v>
      </c>
      <c r="Y41" s="51" t="n">
        <v>313</v>
      </c>
      <c r="Z41" s="51" t="n">
        <v>313</v>
      </c>
      <c r="AA41" s="22">
        <f>SUM(O41:U41)</f>
        <v/>
      </c>
      <c r="AB41" s="22">
        <f>SUM(O41:Z41)</f>
        <v/>
      </c>
      <c r="AC41" s="51" t="n">
        <v>313</v>
      </c>
      <c r="AD41" s="51" t="n">
        <v>313</v>
      </c>
      <c r="AE41" s="51" t="n">
        <v>313</v>
      </c>
      <c r="AF41" s="51" t="n">
        <v>313</v>
      </c>
      <c r="AG41" s="51" t="n">
        <v>313</v>
      </c>
      <c r="AH41" s="51" t="n">
        <v>313</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52.2</v>
      </c>
      <c r="C42" s="64" t="n">
        <v>53.91</v>
      </c>
      <c r="D42" s="64" t="n">
        <v>34.9</v>
      </c>
      <c r="E42" s="64" t="n">
        <v>57.92</v>
      </c>
      <c r="F42" s="64" t="n">
        <v>15.71</v>
      </c>
      <c r="G42" s="64" t="n">
        <v>40.2</v>
      </c>
      <c r="H42" s="64" t="n">
        <v>21.38</v>
      </c>
      <c r="I42" s="64" t="n">
        <v>95.39999999999999</v>
      </c>
      <c r="J42" s="64" t="n">
        <v>21.18</v>
      </c>
      <c r="K42" s="64" t="n">
        <v>65.27</v>
      </c>
      <c r="L42" s="64" t="n">
        <v>30.78</v>
      </c>
      <c r="M42" s="64" t="n">
        <v>23.14</v>
      </c>
      <c r="N42" s="22">
        <f>SUM(B42:M42)</f>
        <v/>
      </c>
      <c r="O42" s="11">
        <f>SUMIF('YBHN WH TB'!$R:$R,'WH P&amp;L'!$A42,'YBHN WH TB'!C:C)</f>
        <v/>
      </c>
      <c r="P42" s="11">
        <f>SUMIF('YBHN WH TB'!$R:$R,'WH P&amp;L'!$A42,'YBHN WH TB'!D:D)</f>
        <v/>
      </c>
      <c r="Q42" s="11">
        <f>SUMIF('YBHN WH TB'!$R:$R,'WH P&amp;L'!$A42,'YBHN WH TB'!E:E)</f>
        <v/>
      </c>
      <c r="R42" s="11">
        <f>SUMIF('YBHN WH TB'!$R:$R,'WH P&amp;L'!$A42,'YBHN WH TB'!F:F)</f>
        <v/>
      </c>
      <c r="S42" s="11">
        <f>SUMIF('YBHN WH TB'!$R:$R,'WH P&amp;L'!$A42,'YBHN WH TB'!G:G)</f>
        <v/>
      </c>
      <c r="T42" s="11">
        <f>SUMIF('YBHN WH TB'!$R:$R,'WH P&amp;L'!$A42,'YBHN WH TB'!H:H)</f>
        <v/>
      </c>
      <c r="U42" s="11">
        <f>SUMIF('YBHN WH TB'!$R:$R,'WH P&amp;L'!$A42,'YBHN WH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SUMIF('YBHN WH TB'!$R:$R,'WH P&amp;L'!$A43,'YBHN WH TB'!C:C)</f>
        <v/>
      </c>
      <c r="P43" s="11">
        <f>SUMIF('YBHN WH TB'!$R:$R,'WH P&amp;L'!$A43,'YBHN WH TB'!D:D)</f>
        <v/>
      </c>
      <c r="Q43" s="11">
        <f>SUMIF('YBHN WH TB'!$R:$R,'WH P&amp;L'!$A43,'YBHN WH TB'!E:E)</f>
        <v/>
      </c>
      <c r="R43" s="11">
        <f>SUMIF('YBHN WH TB'!$R:$R,'WH P&amp;L'!$A43,'YBHN WH TB'!F:F)</f>
        <v/>
      </c>
      <c r="S43" s="11">
        <f>SUMIF('YBHN WH TB'!$R:$R,'WH P&amp;L'!$A43,'YBHN WH TB'!G:G)</f>
        <v/>
      </c>
      <c r="T43" s="11">
        <f>SUMIF('YBHN WH TB'!$R:$R,'WH P&amp;L'!$A43,'YBHN WH TB'!H:H)</f>
        <v/>
      </c>
      <c r="U43" s="11">
        <f>SUMIF('YBHN WH TB'!$R:$R,'WH P&amp;L'!$A43,'YBHN WH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WH TB'!$R:$R,'WH P&amp;L'!$A44,'YBHN WH TB'!C:C)</f>
        <v/>
      </c>
      <c r="P44" s="11">
        <f>SUMIF('YBHN WH TB'!$R:$R,'WH P&amp;L'!$A44,'YBHN WH TB'!D:D)</f>
        <v/>
      </c>
      <c r="Q44" s="11">
        <f>SUMIF('YBHN WH TB'!$R:$R,'WH P&amp;L'!$A44,'YBHN WH TB'!E:E)</f>
        <v/>
      </c>
      <c r="R44" s="11">
        <f>SUMIF('YBHN WH TB'!$R:$R,'WH P&amp;L'!$A44,'YBHN WH TB'!F:F)</f>
        <v/>
      </c>
      <c r="S44" s="11">
        <f>SUMIF('YBHN WH TB'!$R:$R,'WH P&amp;L'!$A44,'YBHN WH TB'!G:G)</f>
        <v/>
      </c>
      <c r="T44" s="11">
        <f>SUMIF('YBHN WH TB'!$R:$R,'WH P&amp;L'!$A44,'YBHN WH TB'!H:H)</f>
        <v/>
      </c>
      <c r="U44" s="11">
        <f>SUMIF('YBHN WH TB'!$R:$R,'WH P&amp;L'!$A44,'YBHN WH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SUMIF('YBHN WH TB'!$R:$R,'WH P&amp;L'!$A45,'YBHN WH TB'!C:C)</f>
        <v/>
      </c>
      <c r="P45" s="11">
        <f>SUMIF('YBHN WH TB'!$R:$R,'WH P&amp;L'!$A45,'YBHN WH TB'!D:D)</f>
        <v/>
      </c>
      <c r="Q45" s="11">
        <f>SUMIF('YBHN WH TB'!$R:$R,'WH P&amp;L'!$A45,'YBHN WH TB'!E:E)</f>
        <v/>
      </c>
      <c r="R45" s="11">
        <f>SUMIF('YBHN WH TB'!$R:$R,'WH P&amp;L'!$A45,'YBHN WH TB'!F:F)</f>
        <v/>
      </c>
      <c r="S45" s="11">
        <f>SUMIF('YBHN WH TB'!$R:$R,'WH P&amp;L'!$A45,'YBHN WH TB'!G:G)</f>
        <v/>
      </c>
      <c r="T45" s="11">
        <f>SUMIF('YBHN WH TB'!$R:$R,'WH P&amp;L'!$A45,'YBHN WH TB'!H:H)</f>
        <v/>
      </c>
      <c r="U45" s="11">
        <f>SUMIF('YBHN WH TB'!$R:$R,'WH P&amp;L'!$A45,'YBHN WH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WH TB'!$R:$R,'WH P&amp;L'!$A46,'YBHN WH TB'!C:C)</f>
        <v/>
      </c>
      <c r="P46" s="11">
        <f>SUMIF('YBHN WH TB'!$R:$R,'WH P&amp;L'!$A46,'YBHN WH TB'!D:D)</f>
        <v/>
      </c>
      <c r="Q46" s="11">
        <f>SUMIF('YBHN WH TB'!$R:$R,'WH P&amp;L'!$A46,'YBHN WH TB'!E:E)</f>
        <v/>
      </c>
      <c r="R46" s="11">
        <f>SUMIF('YBHN WH TB'!$R:$R,'WH P&amp;L'!$A46,'YBHN WH TB'!F:F)</f>
        <v/>
      </c>
      <c r="S46" s="11">
        <f>SUMIF('YBHN WH TB'!$R:$R,'WH P&amp;L'!$A46,'YBHN WH TB'!G:G)</f>
        <v/>
      </c>
      <c r="T46" s="11">
        <f>SUMIF('YBHN WH TB'!$R:$R,'WH P&amp;L'!$A46,'YBHN WH TB'!H:H)</f>
        <v/>
      </c>
      <c r="U46" s="11">
        <f>SUMIF('YBHN WH TB'!$R:$R,'WH P&amp;L'!$A46,'YBHN WH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5754.559999999999</v>
      </c>
      <c r="C47" s="65" t="n">
        <v>5317.35</v>
      </c>
      <c r="D47" s="65" t="n">
        <v>6037.919999999999</v>
      </c>
      <c r="E47" s="65" t="n">
        <v>8868.169999999998</v>
      </c>
      <c r="F47" s="65" t="n">
        <v>5637.85</v>
      </c>
      <c r="G47" s="65" t="n">
        <v>3771.77</v>
      </c>
      <c r="H47" s="65" t="n">
        <v>2372.6</v>
      </c>
      <c r="I47" s="65" t="n">
        <v>4527.559999999999</v>
      </c>
      <c r="J47" s="65" t="n">
        <v>1893.24</v>
      </c>
      <c r="K47" s="65" t="n">
        <v>3810.16</v>
      </c>
      <c r="L47" s="65" t="n">
        <v>4195.96</v>
      </c>
      <c r="M47" s="65" t="n">
        <v>4753.41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30355.11</v>
      </c>
      <c r="C48" s="62" t="n">
        <v>31310.8</v>
      </c>
      <c r="D48" s="62" t="n">
        <v>30075.49</v>
      </c>
      <c r="E48" s="62" t="n">
        <v>31519.73</v>
      </c>
      <c r="F48" s="62" t="n">
        <v>31813.56</v>
      </c>
      <c r="G48" s="62" t="n">
        <v>29717.24</v>
      </c>
      <c r="H48" s="62" t="n">
        <v>31175.01</v>
      </c>
      <c r="I48" s="62" t="n">
        <v>33311.49</v>
      </c>
      <c r="J48" s="62" t="n">
        <v>29990.96</v>
      </c>
      <c r="K48" s="62" t="n">
        <v>31109.65</v>
      </c>
      <c r="L48" s="62" t="n">
        <v>31957.55</v>
      </c>
      <c r="M48" s="62" t="n">
        <v>31917.1</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30133.06</v>
      </c>
      <c r="C50" s="18" t="n">
        <v>21758.91000000001</v>
      </c>
      <c r="D50" s="18" t="n">
        <v>28278.94</v>
      </c>
      <c r="E50" s="18" t="n">
        <v>27499.99</v>
      </c>
      <c r="F50" s="18" t="n">
        <v>20703.03</v>
      </c>
      <c r="G50" s="18" t="n">
        <v>15207.32999999999</v>
      </c>
      <c r="H50" s="18" t="n">
        <v>30154.07</v>
      </c>
      <c r="I50" s="18" t="n">
        <v>3448.239999999998</v>
      </c>
      <c r="J50" s="18" t="n">
        <v>6195.919999999995</v>
      </c>
      <c r="K50" s="18" t="n">
        <v>6296.490000000002</v>
      </c>
      <c r="L50" s="18" t="n">
        <v>3415.890000000003</v>
      </c>
      <c r="M50" s="18" t="n">
        <v>10865.79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WH TB'!$R:$R,'WH P&amp;L'!$A53,'YBHN WH TB'!C:C)</f>
        <v/>
      </c>
      <c r="P53" s="11">
        <f>SUMIF('YBHN WH TB'!$R:$R,'WH P&amp;L'!$A53,'YBHN WH TB'!D:D)</f>
        <v/>
      </c>
      <c r="Q53" s="11">
        <f>SUMIF('YBHN WH TB'!$R:$R,'WH P&amp;L'!$A53,'YBHN WH TB'!E:E)</f>
        <v/>
      </c>
      <c r="R53" s="11">
        <f>SUMIF('YBHN WH TB'!$R:$R,'WH P&amp;L'!$A53,'YBHN WH TB'!F:F)</f>
        <v/>
      </c>
      <c r="S53" s="11">
        <f>SUMIF('YBHN WH TB'!$R:$R,'WH P&amp;L'!$A53,'YBHN WH TB'!G:G)</f>
        <v/>
      </c>
      <c r="T53" s="11">
        <f>SUMIF('YBHN WH TB'!$R:$R,'WH P&amp;L'!$A53,'YBHN WH TB'!H:H)</f>
        <v/>
      </c>
      <c r="U53" s="11">
        <f>SUMIF('YBHN WH TB'!$R:$R,'WH P&amp;L'!$A53,'YBHN WH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WH TB'!$R:$R,'WH P&amp;L'!$A54,'YBHN WH TB'!C:C)</f>
        <v/>
      </c>
      <c r="P54" s="11">
        <f>SUMIF('YBHN WH TB'!$R:$R,'WH P&amp;L'!$A54,'YBHN WH TB'!D:D)</f>
        <v/>
      </c>
      <c r="Q54" s="11">
        <f>SUMIF('YBHN WH TB'!$R:$R,'WH P&amp;L'!$A54,'YBHN WH TB'!E:E)</f>
        <v/>
      </c>
      <c r="R54" s="11">
        <f>SUMIF('YBHN WH TB'!$R:$R,'WH P&amp;L'!$A54,'YBHN WH TB'!F:F)</f>
        <v/>
      </c>
      <c r="S54" s="11">
        <f>SUMIF('YBHN WH TB'!$R:$R,'WH P&amp;L'!$A54,'YBHN WH TB'!G:G)</f>
        <v/>
      </c>
      <c r="T54" s="11">
        <f>SUMIF('YBHN WH TB'!$R:$R,'WH P&amp;L'!$A54,'YBHN WH TB'!H:H)</f>
        <v/>
      </c>
      <c r="U54" s="11">
        <f>SUMIF('YBHN WH TB'!$R:$R,'WH P&amp;L'!$A54,'YBHN WH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WH TB'!$R:$R,'WH P&amp;L'!$A55,'YBHN WH TB'!C:C)</f>
        <v/>
      </c>
      <c r="P55" s="11">
        <f>SUMIF('YBHN WH TB'!$R:$R,'WH P&amp;L'!$A55,'YBHN WH TB'!D:D)</f>
        <v/>
      </c>
      <c r="Q55" s="11">
        <f>SUMIF('YBHN WH TB'!$R:$R,'WH P&amp;L'!$A55,'YBHN WH TB'!E:E)</f>
        <v/>
      </c>
      <c r="R55" s="11">
        <f>SUMIF('YBHN WH TB'!$R:$R,'WH P&amp;L'!$A55,'YBHN WH TB'!F:F)</f>
        <v/>
      </c>
      <c r="S55" s="11">
        <f>SUMIF('YBHN WH TB'!$R:$R,'WH P&amp;L'!$A55,'YBHN WH TB'!G:G)</f>
        <v/>
      </c>
      <c r="T55" s="11">
        <f>SUMIF('YBHN WH TB'!$R:$R,'WH P&amp;L'!$A55,'YBHN WH TB'!H:H)</f>
        <v/>
      </c>
      <c r="U55" s="11">
        <f>SUMIF('YBHN WH TB'!$R:$R,'WH P&amp;L'!$A55,'YBHN WH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WH TB'!$R:$R,'WH P&amp;L'!$A56,'YBHN WH TB'!C:C)</f>
        <v/>
      </c>
      <c r="P56" s="11">
        <f>SUMIF('YBHN WH TB'!$R:$R,'WH P&amp;L'!$A56,'YBHN WH TB'!D:D)</f>
        <v/>
      </c>
      <c r="Q56" s="11">
        <f>SUMIF('YBHN WH TB'!$R:$R,'WH P&amp;L'!$A56,'YBHN WH TB'!E:E)</f>
        <v/>
      </c>
      <c r="R56" s="11">
        <f>SUMIF('YBHN WH TB'!$R:$R,'WH P&amp;L'!$A56,'YBHN WH TB'!F:F)</f>
        <v/>
      </c>
      <c r="S56" s="11">
        <f>SUMIF('YBHN WH TB'!$R:$R,'WH P&amp;L'!$A56,'YBHN WH TB'!G:G)</f>
        <v/>
      </c>
      <c r="T56" s="11">
        <f>SUMIF('YBHN WH TB'!$R:$R,'WH P&amp;L'!$A56,'YBHN WH TB'!H:H)</f>
        <v/>
      </c>
      <c r="U56" s="11">
        <f>SUMIF('YBHN WH TB'!$R:$R,'WH P&amp;L'!$A56,'YBHN WH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200</v>
      </c>
      <c r="M57" s="64" t="n">
        <v>0</v>
      </c>
      <c r="N57" s="22">
        <f>SUM(B57:M57)</f>
        <v/>
      </c>
      <c r="O57" s="11">
        <f>SUMIF('YBHN WH TB'!$R:$R,'WH P&amp;L'!$A57,'YBHN WH TB'!C:C)</f>
        <v/>
      </c>
      <c r="P57" s="11">
        <f>SUMIF('YBHN WH TB'!$R:$R,'WH P&amp;L'!$A57,'YBHN WH TB'!D:D)</f>
        <v/>
      </c>
      <c r="Q57" s="11">
        <f>SUMIF('YBHN WH TB'!$R:$R,'WH P&amp;L'!$A57,'YBHN WH TB'!E:E)</f>
        <v/>
      </c>
      <c r="R57" s="11">
        <f>SUMIF('YBHN WH TB'!$R:$R,'WH P&amp;L'!$A57,'YBHN WH TB'!F:F)</f>
        <v/>
      </c>
      <c r="S57" s="11">
        <f>SUMIF('YBHN WH TB'!$R:$R,'WH P&amp;L'!$A57,'YBHN WH TB'!G:G)</f>
        <v/>
      </c>
      <c r="T57" s="11">
        <f>SUMIF('YBHN WH TB'!$R:$R,'WH P&amp;L'!$A57,'YBHN WH TB'!H:H)</f>
        <v/>
      </c>
      <c r="U57" s="11">
        <f>SUMIF('YBHN WH TB'!$R:$R,'WH P&amp;L'!$A57,'YBHN WH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WH TB'!$R:$R,'WH P&amp;L'!$A58,'YBHN WH TB'!C:C)</f>
        <v/>
      </c>
      <c r="P58" s="11">
        <f>SUMIF('YBHN WH TB'!$R:$R,'WH P&amp;L'!$A58,'YBHN WH TB'!D:D)</f>
        <v/>
      </c>
      <c r="Q58" s="11">
        <f>SUMIF('YBHN WH TB'!$R:$R,'WH P&amp;L'!$A58,'YBHN WH TB'!E:E)</f>
        <v/>
      </c>
      <c r="R58" s="11">
        <f>SUMIF('YBHN WH TB'!$R:$R,'WH P&amp;L'!$A58,'YBHN WH TB'!F:F)</f>
        <v/>
      </c>
      <c r="S58" s="11">
        <f>SUMIF('YBHN WH TB'!$R:$R,'WH P&amp;L'!$A58,'YBHN WH TB'!G:G)</f>
        <v/>
      </c>
      <c r="T58" s="11">
        <f>SUMIF('YBHN WH TB'!$R:$R,'WH P&amp;L'!$A58,'YBHN WH TB'!H:H)</f>
        <v/>
      </c>
      <c r="U58" s="11">
        <f>SUMIF('YBHN WH TB'!$R:$R,'WH P&amp;L'!$A58,'YBHN WH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201.38</v>
      </c>
      <c r="J59" s="64" t="n">
        <v>201.38</v>
      </c>
      <c r="K59" s="64" t="n">
        <v>214.8</v>
      </c>
      <c r="L59" s="64" t="n">
        <v>214.8</v>
      </c>
      <c r="M59" s="64" t="n">
        <v>214.8</v>
      </c>
      <c r="N59" s="22">
        <f>SUM(B59:M59)</f>
        <v/>
      </c>
      <c r="O59" s="11">
        <f>SUMIF('YBHN WH TB'!$R:$R,'WH P&amp;L'!$A59,'YBHN WH TB'!C:C)</f>
        <v/>
      </c>
      <c r="P59" s="11">
        <f>SUMIF('YBHN WH TB'!$R:$R,'WH P&amp;L'!$A59,'YBHN WH TB'!D:D)</f>
        <v/>
      </c>
      <c r="Q59" s="11">
        <f>SUMIF('YBHN WH TB'!$R:$R,'WH P&amp;L'!$A59,'YBHN WH TB'!E:E)</f>
        <v/>
      </c>
      <c r="R59" s="11">
        <f>SUMIF('YBHN WH TB'!$R:$R,'WH P&amp;L'!$A59,'YBHN WH TB'!F:F)</f>
        <v/>
      </c>
      <c r="S59" s="11">
        <f>SUMIF('YBHN WH TB'!$R:$R,'WH P&amp;L'!$A59,'YBHN WH TB'!G:G)</f>
        <v/>
      </c>
      <c r="T59" s="11">
        <f>SUMIF('YBHN WH TB'!$R:$R,'WH P&amp;L'!$A59,'YBHN WH TB'!H:H)</f>
        <v/>
      </c>
      <c r="U59" s="11">
        <f>SUMIF('YBHN WH TB'!$R:$R,'WH P&amp;L'!$A59,'YBHN WH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1.2</v>
      </c>
      <c r="C60" s="64" t="n">
        <v>3</v>
      </c>
      <c r="D60" s="64" t="n">
        <v>137.02</v>
      </c>
      <c r="E60" s="64" t="n">
        <v>294.06</v>
      </c>
      <c r="F60" s="64" t="n">
        <v>2.4</v>
      </c>
      <c r="G60" s="64" t="n">
        <v>266.8</v>
      </c>
      <c r="H60" s="64" t="n">
        <v>1.8</v>
      </c>
      <c r="I60" s="64" t="n">
        <v>13.05</v>
      </c>
      <c r="J60" s="64" t="n">
        <v>1.8</v>
      </c>
      <c r="K60" s="64" t="n">
        <v>68.19999999999999</v>
      </c>
      <c r="L60" s="64" t="n">
        <v>45.96</v>
      </c>
      <c r="M60" s="64" t="n">
        <v>1.2</v>
      </c>
      <c r="N60" s="22">
        <f>SUM(B60:M60)</f>
        <v/>
      </c>
      <c r="O60" s="11">
        <f>SUMIF('YBHN WH TB'!$R:$R,'WH P&amp;L'!$A60,'YBHN WH TB'!C:C)</f>
        <v/>
      </c>
      <c r="P60" s="11">
        <f>SUMIF('YBHN WH TB'!$R:$R,'WH P&amp;L'!$A60,'YBHN WH TB'!D:D)</f>
        <v/>
      </c>
      <c r="Q60" s="11">
        <f>SUMIF('YBHN WH TB'!$R:$R,'WH P&amp;L'!$A60,'YBHN WH TB'!E:E)</f>
        <v/>
      </c>
      <c r="R60" s="11">
        <f>SUMIF('YBHN WH TB'!$R:$R,'WH P&amp;L'!$A60,'YBHN WH TB'!F:F)</f>
        <v/>
      </c>
      <c r="S60" s="11">
        <f>SUMIF('YBHN WH TB'!$R:$R,'WH P&amp;L'!$A60,'YBHN WH TB'!G:G)</f>
        <v/>
      </c>
      <c r="T60" s="11">
        <f>SUMIF('YBHN WH TB'!$R:$R,'WH P&amp;L'!$A60,'YBHN WH TB'!H:H)</f>
        <v/>
      </c>
      <c r="U60" s="11">
        <f>SUMIF('YBHN WH TB'!$R:$R,'WH P&amp;L'!$A60,'YBHN WH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119</v>
      </c>
      <c r="H61" s="64" t="n">
        <v>92.28</v>
      </c>
      <c r="I61" s="64" t="n">
        <v>0</v>
      </c>
      <c r="J61" s="64" t="n">
        <v>0</v>
      </c>
      <c r="K61" s="64" t="n">
        <v>13.99</v>
      </c>
      <c r="L61" s="64" t="n">
        <v>0</v>
      </c>
      <c r="M61" s="64" t="n">
        <v>0</v>
      </c>
      <c r="N61" s="22">
        <f>SUM(B61:M61)</f>
        <v/>
      </c>
      <c r="O61" s="11">
        <f>SUMIF('YBHN WH TB'!$R:$R,'WH P&amp;L'!$A61,'YBHN WH TB'!C:C)</f>
        <v/>
      </c>
      <c r="P61" s="11">
        <f>SUMIF('YBHN WH TB'!$R:$R,'WH P&amp;L'!$A61,'YBHN WH TB'!D:D)</f>
        <v/>
      </c>
      <c r="Q61" s="11">
        <f>SUMIF('YBHN WH TB'!$R:$R,'WH P&amp;L'!$A61,'YBHN WH TB'!E:E)</f>
        <v/>
      </c>
      <c r="R61" s="11">
        <f>SUMIF('YBHN WH TB'!$R:$R,'WH P&amp;L'!$A61,'YBHN WH TB'!F:F)</f>
        <v/>
      </c>
      <c r="S61" s="11">
        <f>SUMIF('YBHN WH TB'!$R:$R,'WH P&amp;L'!$A61,'YBHN WH TB'!G:G)</f>
        <v/>
      </c>
      <c r="T61" s="11">
        <f>SUMIF('YBHN WH TB'!$R:$R,'WH P&amp;L'!$A61,'YBHN WH TB'!H:H)</f>
        <v/>
      </c>
      <c r="U61" s="11">
        <f>SUMIF('YBHN WH TB'!$R:$R,'WH P&amp;L'!$A61,'YBHN WH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50</v>
      </c>
      <c r="C62" s="64" t="n">
        <v>581.26</v>
      </c>
      <c r="D62" s="64" t="n">
        <v>391.9</v>
      </c>
      <c r="E62" s="64" t="n">
        <v>90</v>
      </c>
      <c r="F62" s="64" t="n">
        <v>55</v>
      </c>
      <c r="G62" s="64" t="n">
        <v>55</v>
      </c>
      <c r="H62" s="64" t="n">
        <v>62</v>
      </c>
      <c r="I62" s="64" t="n">
        <v>0</v>
      </c>
      <c r="J62" s="64" t="n">
        <v>0</v>
      </c>
      <c r="K62" s="64" t="n">
        <v>0</v>
      </c>
      <c r="L62" s="64" t="n">
        <v>0</v>
      </c>
      <c r="M62" s="64" t="n">
        <v>0</v>
      </c>
      <c r="N62" s="22">
        <f>SUM(B62:M62)</f>
        <v/>
      </c>
      <c r="O62" s="11">
        <f>SUMIF('YBHN WH TB'!$R:$R,'WH P&amp;L'!$A62,'YBHN WH TB'!C:C)</f>
        <v/>
      </c>
      <c r="P62" s="11">
        <f>SUMIF('YBHN WH TB'!$R:$R,'WH P&amp;L'!$A62,'YBHN WH TB'!D:D)</f>
        <v/>
      </c>
      <c r="Q62" s="11">
        <f>SUMIF('YBHN WH TB'!$R:$R,'WH P&amp;L'!$A62,'YBHN WH TB'!E:E)</f>
        <v/>
      </c>
      <c r="R62" s="11">
        <f>SUMIF('YBHN WH TB'!$R:$R,'WH P&amp;L'!$A62,'YBHN WH TB'!F:F)</f>
        <v/>
      </c>
      <c r="S62" s="11">
        <f>SUMIF('YBHN WH TB'!$R:$R,'WH P&amp;L'!$A62,'YBHN WH TB'!G:G)</f>
        <v/>
      </c>
      <c r="T62" s="11">
        <f>SUMIF('YBHN WH TB'!$R:$R,'WH P&amp;L'!$A62,'YBHN WH TB'!H:H)</f>
        <v/>
      </c>
      <c r="U62" s="11">
        <f>SUMIF('YBHN WH TB'!$R:$R,'WH P&amp;L'!$A62,'YBHN WH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WH TB'!$R:$R,'WH P&amp;L'!$A63,'YBHN WH TB'!C:C)</f>
        <v/>
      </c>
      <c r="P63" s="11">
        <f>SUMIF('YBHN WH TB'!$R:$R,'WH P&amp;L'!$A63,'YBHN WH TB'!D:D)</f>
        <v/>
      </c>
      <c r="Q63" s="11">
        <f>SUMIF('YBHN WH TB'!$R:$R,'WH P&amp;L'!$A63,'YBHN WH TB'!E:E)</f>
        <v/>
      </c>
      <c r="R63" s="11">
        <f>SUMIF('YBHN WH TB'!$R:$R,'WH P&amp;L'!$A63,'YBHN WH TB'!F:F)</f>
        <v/>
      </c>
      <c r="S63" s="11">
        <f>SUMIF('YBHN WH TB'!$R:$R,'WH P&amp;L'!$A63,'YBHN WH TB'!G:G)</f>
        <v/>
      </c>
      <c r="T63" s="11">
        <f>SUMIF('YBHN WH TB'!$R:$R,'WH P&amp;L'!$A63,'YBHN WH TB'!H:H)</f>
        <v/>
      </c>
      <c r="U63" s="11">
        <f>SUMIF('YBHN WH TB'!$R:$R,'WH P&amp;L'!$A63,'YBHN WH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WH TB'!$R:$R,'WH P&amp;L'!$A64,'YBHN WH TB'!C:C)</f>
        <v/>
      </c>
      <c r="P64" s="11">
        <f>SUMIF('YBHN WH TB'!$R:$R,'WH P&amp;L'!$A64,'YBHN WH TB'!D:D)</f>
        <v/>
      </c>
      <c r="Q64" s="11">
        <f>SUMIF('YBHN WH TB'!$R:$R,'WH P&amp;L'!$A64,'YBHN WH TB'!E:E)</f>
        <v/>
      </c>
      <c r="R64" s="11">
        <f>SUMIF('YBHN WH TB'!$R:$R,'WH P&amp;L'!$A64,'YBHN WH TB'!F:F)</f>
        <v/>
      </c>
      <c r="S64" s="11">
        <f>SUMIF('YBHN WH TB'!$R:$R,'WH P&amp;L'!$A64,'YBHN WH TB'!G:G)</f>
        <v/>
      </c>
      <c r="T64" s="11">
        <f>SUMIF('YBHN WH TB'!$R:$R,'WH P&amp;L'!$A64,'YBHN WH TB'!H:H)</f>
        <v/>
      </c>
      <c r="U64" s="11">
        <f>SUMIF('YBHN WH TB'!$R:$R,'WH P&amp;L'!$A64,'YBHN WH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SUMIF('YBHN WH TB'!$R:$R,'WH P&amp;L'!$A65,'YBHN WH TB'!C:C)</f>
        <v/>
      </c>
      <c r="P65" s="11">
        <f>SUMIF('YBHN WH TB'!$R:$R,'WH P&amp;L'!$A65,'YBHN WH TB'!D:D)</f>
        <v/>
      </c>
      <c r="Q65" s="11">
        <f>SUMIF('YBHN WH TB'!$R:$R,'WH P&amp;L'!$A65,'YBHN WH TB'!E:E)</f>
        <v/>
      </c>
      <c r="R65" s="11">
        <f>SUMIF('YBHN WH TB'!$R:$R,'WH P&amp;L'!$A65,'YBHN WH TB'!F:F)</f>
        <v/>
      </c>
      <c r="S65" s="11">
        <f>SUMIF('YBHN WH TB'!$R:$R,'WH P&amp;L'!$A65,'YBHN WH TB'!G:G)</f>
        <v/>
      </c>
      <c r="T65" s="11">
        <f>SUMIF('YBHN WH TB'!$R:$R,'WH P&amp;L'!$A65,'YBHN WH TB'!H:H)</f>
        <v/>
      </c>
      <c r="U65" s="11">
        <f>SUMIF('YBHN WH TB'!$R:$R,'WH P&amp;L'!$A65,'YBHN WH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WH TB'!$R:$R,'WH P&amp;L'!$A66,'YBHN WH TB'!C:C)</f>
        <v/>
      </c>
      <c r="P66" s="11">
        <f>SUMIF('YBHN WH TB'!$R:$R,'WH P&amp;L'!$A66,'YBHN WH TB'!D:D)</f>
        <v/>
      </c>
      <c r="Q66" s="11">
        <f>SUMIF('YBHN WH TB'!$R:$R,'WH P&amp;L'!$A66,'YBHN WH TB'!E:E)</f>
        <v/>
      </c>
      <c r="R66" s="11">
        <f>SUMIF('YBHN WH TB'!$R:$R,'WH P&amp;L'!$A66,'YBHN WH TB'!F:F)</f>
        <v/>
      </c>
      <c r="S66" s="11">
        <f>SUMIF('YBHN WH TB'!$R:$R,'WH P&amp;L'!$A66,'YBHN WH TB'!G:G)</f>
        <v/>
      </c>
      <c r="T66" s="11">
        <f>SUMIF('YBHN WH TB'!$R:$R,'WH P&amp;L'!$A66,'YBHN WH TB'!H:H)</f>
        <v/>
      </c>
      <c r="U66" s="11">
        <f>SUMIF('YBHN WH TB'!$R:$R,'WH P&amp;L'!$A66,'YBHN WH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SUMIF('YBHN WH TB'!$R:$R,'WH P&amp;L'!$A67,'YBHN WH TB'!C:C)</f>
        <v/>
      </c>
      <c r="P67" s="11">
        <f>SUMIF('YBHN WH TB'!$R:$R,'WH P&amp;L'!$A67,'YBHN WH TB'!D:D)</f>
        <v/>
      </c>
      <c r="Q67" s="11">
        <f>SUMIF('YBHN WH TB'!$R:$R,'WH P&amp;L'!$A67,'YBHN WH TB'!E:E)</f>
        <v/>
      </c>
      <c r="R67" s="11">
        <f>SUMIF('YBHN WH TB'!$R:$R,'WH P&amp;L'!$A67,'YBHN WH TB'!F:F)</f>
        <v/>
      </c>
      <c r="S67" s="11">
        <f>SUMIF('YBHN WH TB'!$R:$R,'WH P&amp;L'!$A67,'YBHN WH TB'!G:G)</f>
        <v/>
      </c>
      <c r="T67" s="11">
        <f>SUMIF('YBHN WH TB'!$R:$R,'WH P&amp;L'!$A67,'YBHN WH TB'!H:H)</f>
        <v/>
      </c>
      <c r="U67" s="11">
        <f>SUMIF('YBHN WH TB'!$R:$R,'WH P&amp;L'!$A67,'YBHN WH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SUMIF('YBHN WH TB'!$R:$R,'WH P&amp;L'!$A68,'YBHN WH TB'!C:C)</f>
        <v/>
      </c>
      <c r="P68" s="11">
        <f>SUMIF('YBHN WH TB'!$R:$R,'WH P&amp;L'!$A68,'YBHN WH TB'!D:D)</f>
        <v/>
      </c>
      <c r="Q68" s="11">
        <f>SUMIF('YBHN WH TB'!$R:$R,'WH P&amp;L'!$A68,'YBHN WH TB'!E:E)</f>
        <v/>
      </c>
      <c r="R68" s="11">
        <f>SUMIF('YBHN WH TB'!$R:$R,'WH P&amp;L'!$A68,'YBHN WH TB'!F:F)</f>
        <v/>
      </c>
      <c r="S68" s="11">
        <f>SUMIF('YBHN WH TB'!$R:$R,'WH P&amp;L'!$A68,'YBHN WH TB'!G:G)</f>
        <v/>
      </c>
      <c r="T68" s="11">
        <f>SUMIF('YBHN WH TB'!$R:$R,'WH P&amp;L'!$A68,'YBHN WH TB'!H:H)</f>
        <v/>
      </c>
      <c r="U68" s="11">
        <f>SUMIF('YBHN WH TB'!$R:$R,'WH P&amp;L'!$A68,'YBHN WH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252.58</v>
      </c>
      <c r="C69" s="65" t="n">
        <v>785.64</v>
      </c>
      <c r="D69" s="65" t="n">
        <v>730.3</v>
      </c>
      <c r="E69" s="65" t="n">
        <v>585.4400000000001</v>
      </c>
      <c r="F69" s="65" t="n">
        <v>258.77</v>
      </c>
      <c r="G69" s="65" t="n">
        <v>642.1800000000001</v>
      </c>
      <c r="H69" s="65" t="n">
        <v>357.46</v>
      </c>
      <c r="I69" s="65" t="n">
        <v>214.43</v>
      </c>
      <c r="J69" s="65" t="n">
        <v>203.18</v>
      </c>
      <c r="K69" s="65" t="n">
        <v>296.99</v>
      </c>
      <c r="L69" s="65" t="n">
        <v>460.76</v>
      </c>
      <c r="M69" s="65" t="n">
        <v>216</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29880.48</v>
      </c>
      <c r="C70" s="18" t="n">
        <v>20973.27000000001</v>
      </c>
      <c r="D70" s="18" t="n">
        <v>27548.64</v>
      </c>
      <c r="E70" s="18" t="n">
        <v>26914.55</v>
      </c>
      <c r="F70" s="18" t="n">
        <v>20444.26</v>
      </c>
      <c r="G70" s="18" t="n">
        <v>14565.14999999999</v>
      </c>
      <c r="H70" s="18" t="n">
        <v>29796.61</v>
      </c>
      <c r="I70" s="18" t="n">
        <v>3233.809999999998</v>
      </c>
      <c r="J70" s="18" t="n">
        <v>5992.739999999994</v>
      </c>
      <c r="K70" s="18" t="n">
        <v>5999.500000000002</v>
      </c>
      <c r="L70" s="18" t="n">
        <v>2955.130000000003</v>
      </c>
      <c r="M70" s="18" t="n">
        <v>10649.79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29880.48</v>
      </c>
      <c r="C79" s="66" t="n">
        <v>20973.27000000001</v>
      </c>
      <c r="D79" s="66" t="n">
        <v>27548.64</v>
      </c>
      <c r="E79" s="66" t="n">
        <v>26914.55</v>
      </c>
      <c r="F79" s="66" t="n">
        <v>20444.26</v>
      </c>
      <c r="G79" s="66" t="n">
        <v>14565.14999999999</v>
      </c>
      <c r="H79" s="66" t="n">
        <v>29796.61</v>
      </c>
      <c r="I79" s="66" t="n">
        <v>3233.809999999998</v>
      </c>
      <c r="J79" s="66" t="n">
        <v>5992.739999999994</v>
      </c>
      <c r="K79" s="66" t="n">
        <v>5999.500000000002</v>
      </c>
      <c r="L79" s="66" t="n">
        <v>2955.130000000003</v>
      </c>
      <c r="M79" s="66" t="n">
        <v>10649.79</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60488.17</v>
      </c>
      <c r="C87" s="4" t="n">
        <v>53069.71000000001</v>
      </c>
      <c r="D87" s="4" t="n">
        <v>58354.43</v>
      </c>
      <c r="E87" s="4" t="n">
        <v>59019.72</v>
      </c>
      <c r="F87" s="4" t="n">
        <v>52516.59</v>
      </c>
      <c r="G87" s="4" t="n">
        <v>44924.56999999999</v>
      </c>
      <c r="H87" s="4" t="n">
        <v>61329.08</v>
      </c>
      <c r="I87" s="4" t="n">
        <v>36759.73</v>
      </c>
      <c r="J87" s="4" t="n">
        <v>36186.88</v>
      </c>
      <c r="K87" s="4" t="n">
        <v>37406.14</v>
      </c>
      <c r="L87" s="4" t="n">
        <v>35373.44</v>
      </c>
      <c r="O87" s="4">
        <f>-SUMIF('YBHN WH TB'!$T:$T,'WH P&amp;L'!$A87,'YBHN WH TB'!C:C)</f>
        <v/>
      </c>
      <c r="P87" s="4">
        <f>-SUMIF('YBHN WH TB'!$T:$T,'WH P&amp;L'!$A87,'YBHN WH TB'!D:D)</f>
        <v/>
      </c>
      <c r="Q87" s="4">
        <f>-SUMIF('YBHN WH TB'!$T:$T,'WH P&amp;L'!$A87,'YBHN WH TB'!E:E)</f>
        <v/>
      </c>
      <c r="R87" s="4">
        <f>-SUMIF('YBHN WH TB'!$T:$T,'WH P&amp;L'!$A87,'YBHN WH TB'!F:F)</f>
        <v/>
      </c>
      <c r="S87" s="4">
        <f>-SUMIF('YBHN WH TB'!$T:$T,'WH P&amp;L'!$A87,'YBHN WH TB'!G:G)</f>
        <v/>
      </c>
      <c r="T87" s="4">
        <f>-SUMIF('YBHN WH TB'!$T:$T,'WH P&amp;L'!$A87,'YBHN WH TB'!H:H)</f>
        <v/>
      </c>
      <c r="U87" s="4">
        <f>-SUMIF('YBHN WH TB'!$T:$T,'WH P&amp;L'!$A87,'YBHN WH TB'!I:I)</f>
        <v/>
      </c>
      <c r="V87" s="4">
        <f>-SUMIF('YBHN WH TB'!$T:$T,'WH P&amp;L'!$A87,'YBHN WH TB'!J:J)</f>
        <v/>
      </c>
      <c r="W87" s="4">
        <f>-SUMIF('YBHN WH TB'!$T:$T,'WH P&amp;L'!$A87,'YBHN WH TB'!K:K)</f>
        <v/>
      </c>
      <c r="X87" s="4">
        <f>-SUMIF('YBHN WH TB'!$T:$T,'WH P&amp;L'!$A87,'YBHN WH TB'!L:L)</f>
        <v/>
      </c>
      <c r="Y87" s="4">
        <f>-SUMIF('YBHN WH TB'!$T:$T,'WH P&amp;L'!$A87,'YBHN WH TB'!M:M)</f>
        <v/>
      </c>
      <c r="Z87" s="4">
        <f>-SUMIF('YBHN WH TB'!$T:$T,'WH P&amp;L'!$A87,'YBHN WH TB'!N:N)</f>
        <v/>
      </c>
    </row>
    <row r="88">
      <c r="A88" s="14" t="inlineStr">
        <is>
          <t>Direct - Staff Cost</t>
        </is>
      </c>
      <c r="B88" s="61" t="n">
        <v>-23102.52</v>
      </c>
      <c r="C88" s="61" t="n">
        <v>-21849.93</v>
      </c>
      <c r="D88" s="61" t="n">
        <v>-22365.54</v>
      </c>
      <c r="E88" s="61" t="n">
        <v>-21787.65</v>
      </c>
      <c r="F88" s="61" t="n">
        <v>-24815.72</v>
      </c>
      <c r="G88" s="61" t="n">
        <v>-24972.06</v>
      </c>
      <c r="H88" s="61" t="n">
        <v>-27676.99000000001</v>
      </c>
      <c r="I88" s="61" t="n">
        <v>-27554.22</v>
      </c>
      <c r="J88" s="61" t="n">
        <v>-26814.42</v>
      </c>
      <c r="K88" s="61" t="n">
        <v>-26347.24</v>
      </c>
      <c r="L88" s="61" t="n">
        <v>-26768.65</v>
      </c>
      <c r="M88" s="61" t="n"/>
      <c r="O88" s="4">
        <f>-SUMIF('YBHN WH TB'!$T:$T,'WH P&amp;L'!$A88,'YBHN WH TB'!C:C)</f>
        <v/>
      </c>
      <c r="P88" s="4">
        <f>-SUMIF('YBHN WH TB'!$T:$T,'WH P&amp;L'!$A88,'YBHN WH TB'!D:D)</f>
        <v/>
      </c>
      <c r="Q88" s="4">
        <f>-SUMIF('YBHN WH TB'!$T:$T,'WH P&amp;L'!$A88,'YBHN WH TB'!E:E)</f>
        <v/>
      </c>
      <c r="R88" s="4">
        <f>-SUMIF('YBHN WH TB'!$T:$T,'WH P&amp;L'!$A88,'YBHN WH TB'!F:F)</f>
        <v/>
      </c>
      <c r="S88" s="4">
        <f>-SUMIF('YBHN WH TB'!$T:$T,'WH P&amp;L'!$A88,'YBHN WH TB'!G:G)</f>
        <v/>
      </c>
      <c r="T88" s="4">
        <f>-SUMIF('YBHN WH TB'!$T:$T,'WH P&amp;L'!$A88,'YBHN WH TB'!H:H)</f>
        <v/>
      </c>
      <c r="U88" s="4">
        <f>-SUMIF('YBHN WH TB'!$T:$T,'WH P&amp;L'!$A88,'YBHN WH TB'!I:I)</f>
        <v/>
      </c>
      <c r="V88" s="4">
        <f>-SUMIF('YBHN WH TB'!$T:$T,'WH P&amp;L'!$A88,'YBHN WH TB'!J:J)</f>
        <v/>
      </c>
      <c r="W88" s="4">
        <f>-SUMIF('YBHN WH TB'!$T:$T,'WH P&amp;L'!$A88,'YBHN WH TB'!K:K)</f>
        <v/>
      </c>
      <c r="X88" s="4">
        <f>-SUMIF('YBHN WH TB'!$T:$T,'WH P&amp;L'!$A88,'YBHN WH TB'!L:L)</f>
        <v/>
      </c>
      <c r="Y88" s="4">
        <f>-SUMIF('YBHN WH TB'!$T:$T,'WH P&amp;L'!$A88,'YBHN WH TB'!M:M)</f>
        <v/>
      </c>
      <c r="Z88" s="4">
        <f>-SUMIF('YBHN WH TB'!$T:$T,'WH P&amp;L'!$A88,'YBHN WH TB'!N:N)</f>
        <v/>
      </c>
    </row>
    <row r="89">
      <c r="A89" s="4" t="inlineStr">
        <is>
          <t>Direct - Childcare Cost</t>
        </is>
      </c>
      <c r="B89" s="61" t="n">
        <v>-1498.03</v>
      </c>
      <c r="C89" s="61" t="n">
        <v>-4143.52</v>
      </c>
      <c r="D89" s="61" t="n">
        <v>-1672.03</v>
      </c>
      <c r="E89" s="61" t="n">
        <v>-863.9100000000001</v>
      </c>
      <c r="F89" s="61" t="n">
        <v>-1359.99</v>
      </c>
      <c r="G89" s="61" t="n">
        <v>-973.41</v>
      </c>
      <c r="H89" s="61" t="n">
        <v>-1125.42</v>
      </c>
      <c r="I89" s="61" t="n">
        <v>-1229.71</v>
      </c>
      <c r="J89" s="61" t="n">
        <v>-1283.3</v>
      </c>
      <c r="K89" s="61" t="n">
        <v>-952.25</v>
      </c>
      <c r="L89" s="61" t="n">
        <v>-992.9399999999999</v>
      </c>
      <c r="M89" s="61" t="n">
        <v>-914.14</v>
      </c>
      <c r="O89" s="4">
        <f>-SUMIF('YBHN WH TB'!$T:$T,'WH P&amp;L'!$A89,'YBHN WH TB'!C:C)</f>
        <v/>
      </c>
      <c r="P89" s="4">
        <f>-SUMIF('YBHN WH TB'!$T:$T,'WH P&amp;L'!$A89,'YBHN WH TB'!D:D)</f>
        <v/>
      </c>
      <c r="Q89" s="4">
        <f>-SUMIF('YBHN WH TB'!$T:$T,'WH P&amp;L'!$A89,'YBHN WH TB'!E:E)</f>
        <v/>
      </c>
      <c r="R89" s="4">
        <f>-SUMIF('YBHN WH TB'!$T:$T,'WH P&amp;L'!$A89,'YBHN WH TB'!F:F)</f>
        <v/>
      </c>
      <c r="S89" s="4">
        <f>-SUMIF('YBHN WH TB'!$T:$T,'WH P&amp;L'!$A89,'YBHN WH TB'!G:G)</f>
        <v/>
      </c>
      <c r="T89" s="4">
        <f>-SUMIF('YBHN WH TB'!$T:$T,'WH P&amp;L'!$A89,'YBHN WH TB'!H:H)</f>
        <v/>
      </c>
      <c r="U89" s="4">
        <f>-SUMIF('YBHN WH TB'!$T:$T,'WH P&amp;L'!$A89,'YBHN WH TB'!I:I)</f>
        <v/>
      </c>
      <c r="V89" s="4">
        <f>-SUMIF('YBHN WH TB'!$T:$T,'WH P&amp;L'!$A89,'YBHN WH TB'!J:J)</f>
        <v/>
      </c>
      <c r="W89" s="4">
        <f>-SUMIF('YBHN WH TB'!$T:$T,'WH P&amp;L'!$A89,'YBHN WH TB'!K:K)</f>
        <v/>
      </c>
      <c r="X89" s="4">
        <f>-SUMIF('YBHN WH TB'!$T:$T,'WH P&amp;L'!$A89,'YBHN WH TB'!L:L)</f>
        <v/>
      </c>
      <c r="Y89" s="4">
        <f>-SUMIF('YBHN WH TB'!$T:$T,'WH P&amp;L'!$A89,'YBHN WH TB'!M:M)</f>
        <v/>
      </c>
      <c r="Z89" s="4">
        <f>-SUMIF('YBHN WH TB'!$T:$T,'WH P&amp;L'!$A89,'YBHN WH TB'!N:N)</f>
        <v/>
      </c>
    </row>
    <row r="90">
      <c r="A90" s="4" t="inlineStr">
        <is>
          <t>Direct - Premises &amp; Admin</t>
        </is>
      </c>
      <c r="B90" s="61" t="n">
        <v>-5754.559999999999</v>
      </c>
      <c r="C90" s="61" t="n">
        <v>-5317.35</v>
      </c>
      <c r="D90" s="61" t="n">
        <v>-6037.919999999999</v>
      </c>
      <c r="E90" s="61" t="n">
        <v>-8868.169999999998</v>
      </c>
      <c r="F90" s="61" t="n">
        <v>-5637.85</v>
      </c>
      <c r="G90" s="61" t="n">
        <v>-3771.77</v>
      </c>
      <c r="H90" s="61" t="n">
        <v>-2372.6</v>
      </c>
      <c r="I90" s="61" t="n">
        <v>-4527.559999999999</v>
      </c>
      <c r="J90" s="61" t="n">
        <v>-1893.24</v>
      </c>
      <c r="K90" s="61" t="n">
        <v>-3810.16</v>
      </c>
      <c r="L90" s="61" t="n">
        <v>-4195.96</v>
      </c>
      <c r="M90" s="61" t="n">
        <v>-4753.41</v>
      </c>
      <c r="O90" s="4">
        <f>-SUMIF('YBHN WH TB'!$T:$T,'WH P&amp;L'!$A90,'YBHN WH TB'!C:C)</f>
        <v/>
      </c>
      <c r="P90" s="4">
        <f>-SUMIF('YBHN WH TB'!$T:$T,'WH P&amp;L'!$A90,'YBHN WH TB'!D:D)</f>
        <v/>
      </c>
      <c r="Q90" s="4">
        <f>-SUMIF('YBHN WH TB'!$T:$T,'WH P&amp;L'!$A90,'YBHN WH TB'!E:E)</f>
        <v/>
      </c>
      <c r="R90" s="4">
        <f>-SUMIF('YBHN WH TB'!$T:$T,'WH P&amp;L'!$A90,'YBHN WH TB'!F:F)</f>
        <v/>
      </c>
      <c r="S90" s="4">
        <f>-SUMIF('YBHN WH TB'!$T:$T,'WH P&amp;L'!$A90,'YBHN WH TB'!G:G)</f>
        <v/>
      </c>
      <c r="T90" s="4">
        <f>-SUMIF('YBHN WH TB'!$T:$T,'WH P&amp;L'!$A90,'YBHN WH TB'!H:H)</f>
        <v/>
      </c>
      <c r="U90" s="4">
        <f>-SUMIF('YBHN WH TB'!$T:$T,'WH P&amp;L'!$A90,'YBHN WH TB'!I:I)</f>
        <v/>
      </c>
      <c r="V90" s="4">
        <f>-SUMIF('YBHN WH TB'!$T:$T,'WH P&amp;L'!$A90,'YBHN WH TB'!J:J)</f>
        <v/>
      </c>
      <c r="W90" s="4">
        <f>-SUMIF('YBHN WH TB'!$T:$T,'WH P&amp;L'!$A90,'YBHN WH TB'!K:K)</f>
        <v/>
      </c>
      <c r="X90" s="4">
        <f>-SUMIF('YBHN WH TB'!$T:$T,'WH P&amp;L'!$A90,'YBHN WH TB'!L:L)</f>
        <v/>
      </c>
      <c r="Y90" s="4">
        <f>-SUMIF('YBHN WH TB'!$T:$T,'WH P&amp;L'!$A90,'YBHN WH TB'!M:M)</f>
        <v/>
      </c>
      <c r="Z90" s="4">
        <f>-SUMIF('YBHN WH TB'!$T:$T,'WH P&amp;L'!$A90,'YBHN WH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-SUMIF('YBHN WH TB'!$T:$T,'WH P&amp;L'!$A91,'YBHN WH TB'!C:C)</f>
        <v/>
      </c>
      <c r="P91" s="4">
        <f>-SUMIF('YBHN WH TB'!$T:$T,'WH P&amp;L'!$A91,'YBHN WH TB'!D:D)</f>
        <v/>
      </c>
      <c r="Q91" s="4">
        <f>-SUMIF('YBHN WH TB'!$T:$T,'WH P&amp;L'!$A91,'YBHN WH TB'!E:E)</f>
        <v/>
      </c>
      <c r="R91" s="4">
        <f>-SUMIF('YBHN WH TB'!$T:$T,'WH P&amp;L'!$A91,'YBHN WH TB'!F:F)</f>
        <v/>
      </c>
      <c r="S91" s="4">
        <f>-SUMIF('YBHN WH TB'!$T:$T,'WH P&amp;L'!$A91,'YBHN WH TB'!G:G)</f>
        <v/>
      </c>
      <c r="T91" s="4">
        <f>-SUMIF('YBHN WH TB'!$T:$T,'WH P&amp;L'!$A91,'YBHN WH TB'!H:H)</f>
        <v/>
      </c>
      <c r="U91" s="4">
        <f>-SUMIF('YBHN WH TB'!$T:$T,'WH P&amp;L'!$A91,'YBHN WH TB'!I:I)</f>
        <v/>
      </c>
      <c r="V91" s="4">
        <f>-SUMIF('YBHN WH TB'!$T:$T,'WH P&amp;L'!$A91,'YBHN WH TB'!J:J)</f>
        <v/>
      </c>
      <c r="W91" s="4">
        <f>-SUMIF('YBHN WH TB'!$T:$T,'WH P&amp;L'!$A91,'YBHN WH TB'!K:K)</f>
        <v/>
      </c>
      <c r="X91" s="4">
        <f>-SUMIF('YBHN WH TB'!$T:$T,'WH P&amp;L'!$A91,'YBHN WH TB'!L:L)</f>
        <v/>
      </c>
      <c r="Y91" s="4">
        <f>-SUMIF('YBHN WH TB'!$T:$T,'WH P&amp;L'!$A91,'YBHN WH TB'!M:M)</f>
        <v/>
      </c>
      <c r="Z91" s="4">
        <f>-SUMIF('YBHN WH TB'!$T:$T,'WH P&amp;L'!$A91,'YBHN WH TB'!N:N)</f>
        <v/>
      </c>
    </row>
    <row r="92">
      <c r="A92" s="4" t="inlineStr">
        <is>
          <t>In-Direct - Overheads</t>
        </is>
      </c>
      <c r="B92" s="61" t="n">
        <v>-252.58</v>
      </c>
      <c r="C92" s="61" t="n">
        <v>-785.64</v>
      </c>
      <c r="D92" s="61" t="n">
        <v>-730.3</v>
      </c>
      <c r="E92" s="61" t="n">
        <v>-585.4400000000001</v>
      </c>
      <c r="F92" s="61" t="n">
        <v>-258.77</v>
      </c>
      <c r="G92" s="61" t="n">
        <v>-642.1800000000001</v>
      </c>
      <c r="H92" s="61" t="n">
        <v>-357.46</v>
      </c>
      <c r="I92" s="61" t="n">
        <v>-214.43</v>
      </c>
      <c r="J92" s="61" t="n">
        <v>-203.18</v>
      </c>
      <c r="K92" s="61" t="n">
        <v>-296.99</v>
      </c>
      <c r="L92" s="61" t="n">
        <v>-460.76</v>
      </c>
      <c r="M92" s="61" t="n">
        <v>-216</v>
      </c>
      <c r="O92" s="4">
        <f>-SUMIF('YBHN WH TB'!$T:$T,'WH P&amp;L'!$A92,'YBHN WH TB'!C:C)</f>
        <v/>
      </c>
      <c r="P92" s="4">
        <f>-SUMIF('YBHN WH TB'!$T:$T,'WH P&amp;L'!$A92,'YBHN WH TB'!D:D)</f>
        <v/>
      </c>
      <c r="Q92" s="4">
        <f>-SUMIF('YBHN WH TB'!$T:$T,'WH P&amp;L'!$A92,'YBHN WH TB'!E:E)</f>
        <v/>
      </c>
      <c r="R92" s="4">
        <f>-SUMIF('YBHN WH TB'!$T:$T,'WH P&amp;L'!$A92,'YBHN WH TB'!F:F)</f>
        <v/>
      </c>
      <c r="S92" s="4">
        <f>-SUMIF('YBHN WH TB'!$T:$T,'WH P&amp;L'!$A92,'YBHN WH TB'!G:G)</f>
        <v/>
      </c>
      <c r="T92" s="4">
        <f>-SUMIF('YBHN WH TB'!$T:$T,'WH P&amp;L'!$A92,'YBHN WH TB'!H:H)</f>
        <v/>
      </c>
      <c r="U92" s="4">
        <f>-SUMIF('YBHN WH TB'!$T:$T,'WH P&amp;L'!$A92,'YBHN WH TB'!I:I)</f>
        <v/>
      </c>
      <c r="V92" s="4">
        <f>-SUMIF('YBHN WH TB'!$T:$T,'WH P&amp;L'!$A92,'YBHN WH TB'!J:J)</f>
        <v/>
      </c>
      <c r="W92" s="4">
        <f>-SUMIF('YBHN WH TB'!$T:$T,'WH P&amp;L'!$A92,'YBHN WH TB'!K:K)</f>
        <v/>
      </c>
      <c r="X92" s="4">
        <f>-SUMIF('YBHN WH TB'!$T:$T,'WH P&amp;L'!$A92,'YBHN WH TB'!L:L)</f>
        <v/>
      </c>
      <c r="Y92" s="4">
        <f>-SUMIF('YBHN WH TB'!$T:$T,'WH P&amp;L'!$A92,'YBHN WH TB'!M:M)</f>
        <v/>
      </c>
      <c r="Z92" s="4">
        <f>-SUMIF('YBHN WH TB'!$T:$T,'WH P&amp;L'!$A92,'YBHN WH TB'!N:N)</f>
        <v/>
      </c>
    </row>
    <row r="93" ht="15.75" customHeight="1" s="393" thickBot="1">
      <c r="B93" s="67" t="n">
        <v>29880.48</v>
      </c>
      <c r="C93" s="67" t="n">
        <v>20973.27000000001</v>
      </c>
      <c r="D93" s="67" t="n">
        <v>27548.64</v>
      </c>
      <c r="E93" s="67" t="n">
        <v>26914.55</v>
      </c>
      <c r="F93" s="67" t="n">
        <v>20444.26</v>
      </c>
      <c r="G93" s="67" t="n">
        <v>14565.14999999999</v>
      </c>
      <c r="H93" s="67" t="n">
        <v>29796.61</v>
      </c>
      <c r="I93" s="67" t="n">
        <v>3233.809999999999</v>
      </c>
      <c r="J93" s="67" t="n">
        <v>5992.739999999995</v>
      </c>
      <c r="K93" s="67" t="n">
        <v>5999.500000000002</v>
      </c>
      <c r="L93" s="67" t="n">
        <v>2955.130000000001</v>
      </c>
      <c r="M93" s="67" t="n">
        <v>-5883.55</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0</v>
      </c>
      <c r="C94" s="61" t="n">
        <v>0</v>
      </c>
      <c r="D94" s="61" t="n">
        <v>0</v>
      </c>
      <c r="E94" s="61" t="n">
        <v>0</v>
      </c>
      <c r="F94" s="61" t="n">
        <v>0</v>
      </c>
      <c r="G94" s="61" t="n">
        <v>0</v>
      </c>
      <c r="H94" s="61" t="n">
        <v>0</v>
      </c>
      <c r="I94" s="61" t="n">
        <v>0</v>
      </c>
      <c r="J94" s="61" t="n">
        <v>0</v>
      </c>
      <c r="K94" s="61" t="n">
        <v>0</v>
      </c>
      <c r="L94" s="61" t="n">
        <v>0</v>
      </c>
      <c r="M94" s="61" t="n">
        <v>16533.34</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0</v>
      </c>
      <c r="E96" s="61" t="n">
        <v>0</v>
      </c>
      <c r="F96" s="61" t="n">
        <v>0</v>
      </c>
      <c r="G96" s="61" t="n">
        <v>0</v>
      </c>
      <c r="H96" s="61" t="n">
        <v>0</v>
      </c>
      <c r="I96" s="61" t="n">
        <v>0</v>
      </c>
      <c r="J96" s="61" t="n">
        <v>0</v>
      </c>
      <c r="K96" s="61" t="n">
        <v>0</v>
      </c>
      <c r="L96" s="61" t="n">
        <v>0</v>
      </c>
      <c r="M96" s="61" t="n">
        <v>-16533.34</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-29880.47999999999</v>
      </c>
      <c r="C97" s="61" t="n">
        <v>-20973.27</v>
      </c>
      <c r="D97" s="61" t="n">
        <v>-27548.63999999999</v>
      </c>
      <c r="E97" s="61" t="n">
        <v>-26914.55000000001</v>
      </c>
      <c r="F97" s="61" t="n">
        <v>-20444.25999999999</v>
      </c>
      <c r="G97" s="61" t="n">
        <v>-14565.14999999999</v>
      </c>
      <c r="H97" s="61" t="n">
        <v>-29796.61000000001</v>
      </c>
      <c r="I97" s="61" t="n">
        <v>-3233.809999999997</v>
      </c>
      <c r="J97" s="61" t="n">
        <v>-5992.74</v>
      </c>
      <c r="K97" s="61" t="n">
        <v>-5999.499999999998</v>
      </c>
      <c r="L97" s="61" t="n">
        <v>-2955.130000000002</v>
      </c>
      <c r="M97" s="61" t="n">
        <v>-10649.79</v>
      </c>
      <c r="O97" s="4">
        <f>SUM('YBHN WH TB'!C2:C44)</f>
        <v/>
      </c>
      <c r="P97" s="4">
        <f>SUM('YBHN WH TB'!D2:D44)</f>
        <v/>
      </c>
      <c r="Q97" s="4">
        <f>SUM('YBHN WH TB'!E2:E44)</f>
        <v/>
      </c>
      <c r="R97" s="4">
        <f>SUM('YBHN WH TB'!F2:F44)</f>
        <v/>
      </c>
      <c r="S97" s="4">
        <f>SUM('YBHN WH TB'!G2:G44)</f>
        <v/>
      </c>
      <c r="T97" s="4">
        <f>SUM('YBHN WH TB'!H2:H44)</f>
        <v/>
      </c>
      <c r="U97" s="4">
        <f>SUM('YBHN WH TB'!I2:I44)</f>
        <v/>
      </c>
      <c r="V97" s="4">
        <f>SUM('YBHN WH TB'!J2:J44)</f>
        <v/>
      </c>
      <c r="W97" s="4">
        <f>SUM('YBHN WH TB'!K2:K44)</f>
        <v/>
      </c>
      <c r="X97" s="4">
        <f>SUM('YBHN WH TB'!L2:L44)</f>
        <v/>
      </c>
      <c r="Y97" s="4">
        <f>SUM('YBHN WH TB'!M2:M44)</f>
        <v/>
      </c>
      <c r="Z97" s="4">
        <f>SUM('YBHN WH TB'!N2:N44)</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0.xml><?xml version="1.0" encoding="utf-8"?>
<worksheet xmlns="http://schemas.openxmlformats.org/spreadsheetml/2006/main">
  <sheetPr>
    <tabColor rgb="FF7030A0"/>
    <outlinePr summaryBelow="1" summaryRight="1"/>
    <pageSetUpPr/>
  </sheetPr>
  <dimension ref="A1:AP95"/>
  <sheetViews>
    <sheetView topLeftCell="E4"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9" bestFit="1" customWidth="1" style="4" min="28" max="28"/>
    <col width="13.28515625" bestFit="1" customWidth="1" style="4" min="29" max="34"/>
    <col width="11.7109375"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Finchampstead</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13547.64</v>
      </c>
      <c r="C8" s="64" t="n">
        <v>13678.94</v>
      </c>
      <c r="D8" s="64" t="n">
        <v>12493.24</v>
      </c>
      <c r="E8" s="64" t="n">
        <v>13668.68</v>
      </c>
      <c r="F8" s="64" t="n">
        <v>12240.43</v>
      </c>
      <c r="G8" s="64" t="n">
        <v>11294.85</v>
      </c>
      <c r="H8" s="64" t="n">
        <v>13915.66</v>
      </c>
      <c r="I8" s="64" t="n">
        <v>9820.360000000001</v>
      </c>
      <c r="J8" s="64" t="n">
        <v>6134.57</v>
      </c>
      <c r="K8" s="64" t="n">
        <v>6959.25</v>
      </c>
      <c r="L8" s="64" t="n">
        <v>4849.44</v>
      </c>
      <c r="M8" s="64" t="n">
        <v>5437.48</v>
      </c>
      <c r="N8" s="22">
        <f>SUM(B8:M8)</f>
        <v/>
      </c>
      <c r="O8" s="11">
        <f>-SUMIF('YBN TB'!$R:$R,'YBN Group P&amp;L'!$A8,'YBN TB'!C:C)</f>
        <v/>
      </c>
      <c r="P8" s="11">
        <f>-SUMIF('YBN TB'!$R:$R,'YBN Group P&amp;L'!$A8,'YBN TB'!D:D)</f>
        <v/>
      </c>
      <c r="Q8" s="11">
        <f>-SUMIF('YBN TB'!$R:$R,'YBN Group P&amp;L'!$A8,'YBN TB'!E:E)</f>
        <v/>
      </c>
      <c r="R8" s="11">
        <f>-SUMIF('YBN TB'!$R:$R,'YBN Group P&amp;L'!$A8,'YBN TB'!F:F)</f>
        <v/>
      </c>
      <c r="S8" s="11">
        <f>-SUMIF('YBN TB'!$R:$R,'YBN Group P&amp;L'!$A8,'YBN TB'!G:G)</f>
        <v/>
      </c>
      <c r="T8" s="11">
        <f>-SUMIF('YBN TB'!$R:$R,'YBN Group P&amp;L'!$A8,'YBN TB'!H:H)</f>
        <v/>
      </c>
      <c r="U8" s="11">
        <f>-SUMIF('YBN TB'!$R:$R,'YBN Group P&amp;L'!$A8,'YBN TB'!I:I)</f>
        <v/>
      </c>
      <c r="V8" s="51">
        <f>'YBN HO P&amp;L'!V8+'FH P&amp;L'!V8</f>
        <v/>
      </c>
      <c r="W8" s="51">
        <f>'YBN HO P&amp;L'!W8+'FH P&amp;L'!W8</f>
        <v/>
      </c>
      <c r="X8" s="51">
        <f>'YBN HO P&amp;L'!X8+'FH P&amp;L'!X8</f>
        <v/>
      </c>
      <c r="Y8" s="51">
        <f>'YBN HO P&amp;L'!Y8+'FH P&amp;L'!Y8</f>
        <v/>
      </c>
      <c r="Z8" s="51">
        <f>'YBN HO P&amp;L'!Z8+'FH P&amp;L'!Z8</f>
        <v/>
      </c>
      <c r="AA8" s="22">
        <f>SUM(O8:U8)</f>
        <v/>
      </c>
      <c r="AB8" s="22">
        <f>SUM(O8:Z8)</f>
        <v/>
      </c>
      <c r="AC8" s="51">
        <f>'YBN HO P&amp;L'!AC8+'FH P&amp;L'!AC8</f>
        <v/>
      </c>
      <c r="AD8" s="51">
        <f>'YBN HO P&amp;L'!AD8+'FH P&amp;L'!AD8</f>
        <v/>
      </c>
      <c r="AE8" s="51">
        <f>'YBN HO P&amp;L'!AE8+'FH P&amp;L'!AE8</f>
        <v/>
      </c>
      <c r="AF8" s="51">
        <f>'YBN HO P&amp;L'!AF8+'FH P&amp;L'!AF8</f>
        <v/>
      </c>
      <c r="AG8" s="51">
        <f>'YBN HO P&amp;L'!AG8+'FH P&amp;L'!AG8</f>
        <v/>
      </c>
      <c r="AH8" s="51">
        <f>'YBN HO P&amp;L'!AH8+'FH P&amp;L'!AH8</f>
        <v/>
      </c>
      <c r="AJ8" s="22">
        <f>SUM(E8:Q8)-$N8</f>
        <v/>
      </c>
      <c r="AK8" s="22">
        <f>SUM(H8:T8)-$N8</f>
        <v/>
      </c>
      <c r="AL8" s="22">
        <f>SUM(K8:W8)-$N8</f>
        <v/>
      </c>
      <c r="AM8" s="53">
        <f>SUM(N8:Z8)-$N8</f>
        <v/>
      </c>
      <c r="AN8" s="56" t="n"/>
      <c r="AO8" s="22">
        <f>SUM(AC8:AE8)+SUM(R8:Z8)</f>
        <v/>
      </c>
      <c r="AP8" s="22">
        <f>SUM(AC8:AH8)+SUM(U8:Z8)</f>
        <v/>
      </c>
    </row>
    <row r="9">
      <c r="A9" s="14" t="inlineStr">
        <is>
          <t>EEEF Embeded</t>
        </is>
      </c>
      <c r="B9" s="64" t="n">
        <v>6570.19</v>
      </c>
      <c r="C9" s="64" t="n">
        <v>6570.19</v>
      </c>
      <c r="D9" s="64" t="n">
        <v>14078.26</v>
      </c>
      <c r="E9" s="64" t="n">
        <v>6162.6</v>
      </c>
      <c r="F9" s="64" t="n">
        <v>6162.6</v>
      </c>
      <c r="G9" s="64" t="n">
        <v>6162.6</v>
      </c>
      <c r="H9" s="64" t="n">
        <v>10121.39</v>
      </c>
      <c r="I9" s="64" t="n">
        <v>0</v>
      </c>
      <c r="J9" s="64" t="n">
        <v>7065.1</v>
      </c>
      <c r="K9" s="64" t="n">
        <v>7065.1</v>
      </c>
      <c r="L9" s="64" t="n">
        <v>7823.9</v>
      </c>
      <c r="M9" s="64" t="n">
        <v>33221.15</v>
      </c>
      <c r="N9" s="22">
        <f>SUM(B9:M9)</f>
        <v/>
      </c>
      <c r="O9" s="11">
        <f>-SUMIF('YBN TB'!$R:$R,'YBN Group P&amp;L'!$A9,'YBN TB'!C:C)</f>
        <v/>
      </c>
      <c r="P9" s="11">
        <f>-SUMIF('YBN TB'!$R:$R,'YBN Group P&amp;L'!$A9,'YBN TB'!D:D)</f>
        <v/>
      </c>
      <c r="Q9" s="11">
        <f>-SUMIF('YBN TB'!$R:$R,'YBN Group P&amp;L'!$A9,'YBN TB'!E:E)</f>
        <v/>
      </c>
      <c r="R9" s="11">
        <f>-SUMIF('YBN TB'!$R:$R,'YBN Group P&amp;L'!$A9,'YBN TB'!F:F)</f>
        <v/>
      </c>
      <c r="S9" s="11">
        <f>-SUMIF('YBN TB'!$R:$R,'YBN Group P&amp;L'!$A9,'YBN TB'!G:G)</f>
        <v/>
      </c>
      <c r="T9" s="11">
        <f>-SUMIF('YBN TB'!$R:$R,'YBN Group P&amp;L'!$A9,'YBN TB'!H:H)</f>
        <v/>
      </c>
      <c r="U9" s="11">
        <f>-SUMIF('YBN TB'!$R:$R,'YBN Group P&amp;L'!$A9,'YBN TB'!I:I)</f>
        <v/>
      </c>
      <c r="V9" s="51">
        <f>'YBN HO P&amp;L'!V9+'FH P&amp;L'!V9</f>
        <v/>
      </c>
      <c r="W9" s="51">
        <f>'YBN HO P&amp;L'!W9+'FH P&amp;L'!W9</f>
        <v/>
      </c>
      <c r="X9" s="51">
        <f>'YBN HO P&amp;L'!X9+'FH P&amp;L'!X9</f>
        <v/>
      </c>
      <c r="Y9" s="51">
        <f>'YBN HO P&amp;L'!Y9+'FH P&amp;L'!Y9</f>
        <v/>
      </c>
      <c r="Z9" s="51">
        <f>'YBN HO P&amp;L'!Z9+'FH P&amp;L'!Z9</f>
        <v/>
      </c>
      <c r="AA9" s="22">
        <f>SUM(O9:U9)</f>
        <v/>
      </c>
      <c r="AB9" s="22">
        <f>SUM(O9:Z9)</f>
        <v/>
      </c>
      <c r="AC9" s="51">
        <f>'YBN HO P&amp;L'!AC9+'FH P&amp;L'!AC9</f>
        <v/>
      </c>
      <c r="AD9" s="51">
        <f>'YBN HO P&amp;L'!AD9+'FH P&amp;L'!AD9</f>
        <v/>
      </c>
      <c r="AE9" s="51">
        <f>'YBN HO P&amp;L'!AE9+'FH P&amp;L'!AE9</f>
        <v/>
      </c>
      <c r="AF9" s="51">
        <f>'YBN HO P&amp;L'!AF9+'FH P&amp;L'!AF9</f>
        <v/>
      </c>
      <c r="AG9" s="51">
        <f>'YBN HO P&amp;L'!AG9+'FH P&amp;L'!AG9</f>
        <v/>
      </c>
      <c r="AH9" s="51">
        <f>'YBN HO P&amp;L'!AH9+'FH P&amp;L'!AH9</f>
        <v/>
      </c>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1110.33</v>
      </c>
      <c r="J10" s="64" t="n">
        <v>0</v>
      </c>
      <c r="K10" s="64" t="n">
        <v>0</v>
      </c>
      <c r="L10" s="64" t="n">
        <v>0</v>
      </c>
      <c r="M10" s="64" t="n">
        <v>0</v>
      </c>
      <c r="N10" s="22">
        <f>SUM(B10:M10)</f>
        <v/>
      </c>
      <c r="O10" s="11">
        <f>-SUMIF('YBN TB'!$R:$R,'YBN Group P&amp;L'!$A10,'YBN TB'!C:C)</f>
        <v/>
      </c>
      <c r="P10" s="11">
        <f>-SUMIF('YBN TB'!$R:$R,'YBN Group P&amp;L'!$A10,'YBN TB'!D:D)</f>
        <v/>
      </c>
      <c r="Q10" s="11">
        <f>-SUMIF('YBN TB'!$R:$R,'YBN Group P&amp;L'!$A10,'YBN TB'!E:E)</f>
        <v/>
      </c>
      <c r="R10" s="11">
        <f>-SUMIF('YBN TB'!$R:$R,'YBN Group P&amp;L'!$A10,'YBN TB'!F:F)</f>
        <v/>
      </c>
      <c r="S10" s="11">
        <f>-SUMIF('YBN TB'!$R:$R,'YBN Group P&amp;L'!$A10,'YBN TB'!G:G)</f>
        <v/>
      </c>
      <c r="T10" s="11">
        <f>-SUMIF('YBN TB'!$R:$R,'YBN Group P&amp;L'!$A10,'YBN TB'!H:H)</f>
        <v/>
      </c>
      <c r="U10" s="11">
        <f>-SUMIF('YBN TB'!$R:$R,'YBN Group P&amp;L'!$A10,'YBN TB'!I:I)</f>
        <v/>
      </c>
      <c r="V10" s="51">
        <f>'YBN HO P&amp;L'!V10+'FH P&amp;L'!V10</f>
        <v/>
      </c>
      <c r="W10" s="51">
        <f>'YBN HO P&amp;L'!W10+'FH P&amp;L'!W10</f>
        <v/>
      </c>
      <c r="X10" s="51">
        <f>'YBN HO P&amp;L'!X10+'FH P&amp;L'!X10</f>
        <v/>
      </c>
      <c r="Y10" s="51">
        <f>'YBN HO P&amp;L'!Y10+'FH P&amp;L'!Y10</f>
        <v/>
      </c>
      <c r="Z10" s="51">
        <f>'YBN HO P&amp;L'!Z10+'FH P&amp;L'!Z10</f>
        <v/>
      </c>
      <c r="AA10" s="22">
        <f>SUM(O10:U10)</f>
        <v/>
      </c>
      <c r="AB10" s="22">
        <f>SUM(O10:Z10)</f>
        <v/>
      </c>
      <c r="AC10" s="51">
        <f>'YBN HO P&amp;L'!AC10+'FH P&amp;L'!AC10</f>
        <v/>
      </c>
      <c r="AD10" s="51">
        <f>'YBN HO P&amp;L'!AD10+'FH P&amp;L'!AD10</f>
        <v/>
      </c>
      <c r="AE10" s="51">
        <f>'YBN HO P&amp;L'!AE10+'FH P&amp;L'!AE10</f>
        <v/>
      </c>
      <c r="AF10" s="51">
        <f>'YBN HO P&amp;L'!AF10+'FH P&amp;L'!AF10</f>
        <v/>
      </c>
      <c r="AG10" s="51">
        <f>'YBN HO P&amp;L'!AG10+'FH P&amp;L'!AG10</f>
        <v/>
      </c>
      <c r="AH10" s="51">
        <f>'YBN HO P&amp;L'!AH10+'FH P&amp;L'!AH10</f>
        <v/>
      </c>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20117.83</v>
      </c>
      <c r="C11" s="65" t="n">
        <v>20249.13</v>
      </c>
      <c r="D11" s="65" t="n">
        <v>26571.5</v>
      </c>
      <c r="E11" s="65" t="n">
        <v>19831.28</v>
      </c>
      <c r="F11" s="65" t="n">
        <v>18403.03</v>
      </c>
      <c r="G11" s="65" t="n">
        <v>17457.45</v>
      </c>
      <c r="H11" s="65" t="n">
        <v>24037.05</v>
      </c>
      <c r="I11" s="65" t="n">
        <v>10930.69</v>
      </c>
      <c r="J11" s="65" t="n">
        <v>13199.67</v>
      </c>
      <c r="K11" s="65" t="n">
        <v>14024.35</v>
      </c>
      <c r="L11" s="65" t="n">
        <v>12673.34</v>
      </c>
      <c r="M11" s="65" t="n">
        <v>38658.63</v>
      </c>
      <c r="N11" s="23">
        <f>SUM(B11:M11)</f>
        <v/>
      </c>
      <c r="O11" s="12">
        <f>SUM(O8:O10)</f>
        <v/>
      </c>
      <c r="P11" s="12">
        <f>SUM(P8:P10)</f>
        <v/>
      </c>
      <c r="Q11" s="12">
        <f>SUM(Q8:Q10)</f>
        <v/>
      </c>
      <c r="R11" s="12">
        <f>SUM(R8:R10)</f>
        <v/>
      </c>
      <c r="S11" s="12">
        <f>SUM(S8:S10)</f>
        <v/>
      </c>
      <c r="T11" s="12">
        <f>SUM(T8:T10)</f>
        <v/>
      </c>
      <c r="U11" s="12">
        <f>SUM(U8:U10)</f>
        <v/>
      </c>
      <c r="V11" s="52">
        <f>'YBN HO P&amp;L'!V11+'FH P&amp;L'!V11</f>
        <v/>
      </c>
      <c r="W11" s="52">
        <f>'YBN HO P&amp;L'!W11+'FH P&amp;L'!W11</f>
        <v/>
      </c>
      <c r="X11" s="52">
        <f>'YBN HO P&amp;L'!X11+'FH P&amp;L'!X11</f>
        <v/>
      </c>
      <c r="Y11" s="52">
        <f>'YBN HO P&amp;L'!Y11+'FH P&amp;L'!Y11</f>
        <v/>
      </c>
      <c r="Z11" s="52">
        <f>'YBN HO P&amp;L'!Z11+'FH P&amp;L'!Z11</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f>'YBN HO P&amp;L'!V12+'FH P&amp;L'!V12</f>
        <v/>
      </c>
      <c r="W12" s="50">
        <f>'YBN HO P&amp;L'!W12+'FH P&amp;L'!W12</f>
        <v/>
      </c>
      <c r="X12" s="50">
        <f>'YBN HO P&amp;L'!X12+'FH P&amp;L'!X12</f>
        <v/>
      </c>
      <c r="Y12" s="50">
        <f>'YBN HO P&amp;L'!Y12+'FH P&amp;L'!Y12</f>
        <v/>
      </c>
      <c r="Z12" s="50">
        <f>'YBN HO P&amp;L'!Z12+'FH P&amp;L'!Z12</f>
        <v/>
      </c>
      <c r="AA12" s="22">
        <f>SUM(O12:T12)</f>
        <v/>
      </c>
      <c r="AB12" s="22">
        <f>SUM(O12:Z12)</f>
        <v/>
      </c>
      <c r="AC12" s="50">
        <f>'YBN HO P&amp;L'!AC12+'FH P&amp;L'!AC12</f>
        <v/>
      </c>
      <c r="AD12" s="50">
        <f>'YBN HO P&amp;L'!AD12+'FH P&amp;L'!AD12</f>
        <v/>
      </c>
      <c r="AE12" s="50">
        <f>'YBN HO P&amp;L'!AE12+'FH P&amp;L'!AE12</f>
        <v/>
      </c>
      <c r="AF12" s="50">
        <f>'YBN HO P&amp;L'!AF12+'FH P&amp;L'!AF12</f>
        <v/>
      </c>
      <c r="AG12" s="50">
        <f>'YBN HO P&amp;L'!AG12+'FH P&amp;L'!AG12</f>
        <v/>
      </c>
      <c r="AH12" s="50">
        <f>'YBN HO P&amp;L'!AH12+'FH P&amp;L'!AH12</f>
        <v/>
      </c>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f>'YBN HO P&amp;L'!V15+'FH P&amp;L'!V15</f>
        <v/>
      </c>
      <c r="W15" s="49">
        <f>'YBN HO P&amp;L'!W15+'FH P&amp;L'!W15</f>
        <v/>
      </c>
      <c r="X15" s="49">
        <f>'YBN HO P&amp;L'!X15+'FH P&amp;L'!X15</f>
        <v/>
      </c>
      <c r="Y15" s="49">
        <f>'YBN HO P&amp;L'!Y15+'FH P&amp;L'!Y15</f>
        <v/>
      </c>
      <c r="Z15" s="49">
        <f>'YBN HO P&amp;L'!Z15+'FH P&amp;L'!Z15</f>
        <v/>
      </c>
      <c r="AA15" s="22">
        <f>SUM(O15:T15)</f>
        <v/>
      </c>
      <c r="AB15" s="22">
        <f>SUM(O15:Z15)</f>
        <v/>
      </c>
      <c r="AC15" s="49">
        <f>'YBN HO P&amp;L'!AC15+'FH P&amp;L'!AC15</f>
        <v/>
      </c>
      <c r="AD15" s="49">
        <f>'YBN HO P&amp;L'!AD15+'FH P&amp;L'!AD15</f>
        <v/>
      </c>
      <c r="AE15" s="49">
        <f>'YBN HO P&amp;L'!AE15+'FH P&amp;L'!AE15</f>
        <v/>
      </c>
      <c r="AF15" s="49">
        <f>'YBN HO P&amp;L'!AF15+'FH P&amp;L'!AF15</f>
        <v/>
      </c>
      <c r="AG15" s="49">
        <f>'YBN HO P&amp;L'!AG15+'FH P&amp;L'!AG15</f>
        <v/>
      </c>
      <c r="AH15" s="49">
        <f>'YBN HO P&amp;L'!AH15+'FH P&amp;L'!AH15</f>
        <v/>
      </c>
      <c r="AJ15" s="22">
        <f>SUM(E15:Q15)-$N15</f>
        <v/>
      </c>
      <c r="AK15" s="22">
        <f>SUM(H15:T15)-$N15</f>
        <v/>
      </c>
      <c r="AL15" s="22">
        <f>SUM(K15:W15)-$N15</f>
        <v/>
      </c>
      <c r="AM15" s="53">
        <f>SUM(N15:Z15)-$N15</f>
        <v/>
      </c>
      <c r="AN15" s="56" t="n"/>
      <c r="AO15" s="22">
        <f>SUM(I15:U15)-$N15</f>
        <v/>
      </c>
      <c r="AP15" s="22">
        <f>SUM(J15:V15)-$N15</f>
        <v/>
      </c>
    </row>
    <row r="16">
      <c r="A16" s="14" t="inlineStr">
        <is>
          <t>Nursery Salaries</t>
        </is>
      </c>
      <c r="B16" s="64" t="n">
        <v>13853.25</v>
      </c>
      <c r="C16" s="64" t="n">
        <v>13920.39</v>
      </c>
      <c r="D16" s="64" t="n">
        <v>10885.86</v>
      </c>
      <c r="E16" s="64" t="n">
        <v>11734.94</v>
      </c>
      <c r="F16" s="64" t="n">
        <v>11884.27</v>
      </c>
      <c r="G16" s="64" t="n">
        <v>11731.04</v>
      </c>
      <c r="H16" s="64" t="n">
        <v>15058.12</v>
      </c>
      <c r="I16" s="64" t="n">
        <v>12658.92</v>
      </c>
      <c r="J16" s="64" t="n">
        <v>12033.38</v>
      </c>
      <c r="K16" s="64" t="n">
        <v>14221.18</v>
      </c>
      <c r="L16" s="64" t="n">
        <v>14943.61</v>
      </c>
      <c r="M16" s="64" t="n">
        <v>12969.62</v>
      </c>
      <c r="N16" s="22">
        <f>SUM(B16:M16)</f>
        <v/>
      </c>
      <c r="O16" s="11">
        <f>SUMIF('YBN TB'!$R:$R,'YBN Group P&amp;L'!$A16,'YBN TB'!C:C)</f>
        <v/>
      </c>
      <c r="P16" s="11">
        <f>SUMIF('YBN TB'!$R:$R,'YBN Group P&amp;L'!$A16,'YBN TB'!D:D)</f>
        <v/>
      </c>
      <c r="Q16" s="11">
        <f>SUMIF('YBN TB'!$R:$R,'YBN Group P&amp;L'!$A16,'YBN TB'!E:E)</f>
        <v/>
      </c>
      <c r="R16" s="11">
        <f>SUMIF('YBN TB'!$R:$R,'YBN Group P&amp;L'!$A16,'YBN TB'!F:F)</f>
        <v/>
      </c>
      <c r="S16" s="11">
        <f>SUMIF('YBN TB'!$R:$R,'YBN Group P&amp;L'!$A16,'YBN TB'!G:G)</f>
        <v/>
      </c>
      <c r="T16" s="11">
        <f>SUMIF('YBN TB'!$R:$R,'YBN Group P&amp;L'!$A16,'YBN TB'!H:H)</f>
        <v/>
      </c>
      <c r="U16" s="11">
        <f>SUMIF('YBN TB'!$R:$R,'YBN Group P&amp;L'!$A16,'YBN TB'!I:I)</f>
        <v/>
      </c>
      <c r="V16" s="51">
        <f>'YBN HO P&amp;L'!V16+'FH P&amp;L'!V16</f>
        <v/>
      </c>
      <c r="W16" s="51">
        <f>'YBN HO P&amp;L'!W16+'FH P&amp;L'!W16</f>
        <v/>
      </c>
      <c r="X16" s="51">
        <f>'YBN HO P&amp;L'!X16+'FH P&amp;L'!X16</f>
        <v/>
      </c>
      <c r="Y16" s="51">
        <f>'YBN HO P&amp;L'!Y16+'FH P&amp;L'!Y16</f>
        <v/>
      </c>
      <c r="Z16" s="51">
        <f>'YBN HO P&amp;L'!Z16+'FH P&amp;L'!Z16</f>
        <v/>
      </c>
      <c r="AA16" s="22">
        <f>SUM(O16:U16)</f>
        <v/>
      </c>
      <c r="AB16" s="22">
        <f>SUM(O16:Z16)</f>
        <v/>
      </c>
      <c r="AC16" s="51">
        <f>'YBN HO P&amp;L'!AC16+'FH P&amp;L'!AC16</f>
        <v/>
      </c>
      <c r="AD16" s="51">
        <f>'YBN HO P&amp;L'!AD16+'FH P&amp;L'!AD16</f>
        <v/>
      </c>
      <c r="AE16" s="51">
        <f>'YBN HO P&amp;L'!AE16+'FH P&amp;L'!AE16</f>
        <v/>
      </c>
      <c r="AF16" s="51">
        <f>'YBN HO P&amp;L'!AF16+'FH P&amp;L'!AF16</f>
        <v/>
      </c>
      <c r="AG16" s="51">
        <f>'YBN HO P&amp;L'!AG16+'FH P&amp;L'!AG16</f>
        <v/>
      </c>
      <c r="AH16" s="51">
        <f>'YBN HO P&amp;L'!AH16+'FH P&amp;L'!AH16</f>
        <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1069.51</v>
      </c>
      <c r="C17" s="64" t="n">
        <v>1065.83</v>
      </c>
      <c r="D17" s="64" t="n">
        <v>730.8099999999999</v>
      </c>
      <c r="E17" s="64" t="n">
        <v>1121.54</v>
      </c>
      <c r="F17" s="64" t="n">
        <v>1145.85</v>
      </c>
      <c r="G17" s="64" t="n">
        <v>1120.74</v>
      </c>
      <c r="H17" s="64" t="n">
        <v>1457.54</v>
      </c>
      <c r="I17" s="64" t="n">
        <v>1187.6</v>
      </c>
      <c r="J17" s="64" t="n">
        <v>1147.14</v>
      </c>
      <c r="K17" s="64" t="n">
        <v>1417.58</v>
      </c>
      <c r="L17" s="64" t="n">
        <v>1470.89</v>
      </c>
      <c r="M17" s="64" t="n">
        <v>1237.76</v>
      </c>
      <c r="N17" s="22">
        <f>SUM(B17:M17)</f>
        <v/>
      </c>
      <c r="O17" s="11">
        <f>SUMIF('YBN TB'!$R:$R,'YBN Group P&amp;L'!$A17,'YBN TB'!C:C)</f>
        <v/>
      </c>
      <c r="P17" s="11">
        <f>SUMIF('YBN TB'!$R:$R,'YBN Group P&amp;L'!$A17,'YBN TB'!D:D)</f>
        <v/>
      </c>
      <c r="Q17" s="11">
        <f>SUMIF('YBN TB'!$R:$R,'YBN Group P&amp;L'!$A17,'YBN TB'!E:E)</f>
        <v/>
      </c>
      <c r="R17" s="11">
        <f>SUMIF('YBN TB'!$R:$R,'YBN Group P&amp;L'!$A17,'YBN TB'!F:F)</f>
        <v/>
      </c>
      <c r="S17" s="11">
        <f>SUMIF('YBN TB'!$R:$R,'YBN Group P&amp;L'!$A17,'YBN TB'!G:G)</f>
        <v/>
      </c>
      <c r="T17" s="11">
        <f>SUMIF('YBN TB'!$R:$R,'YBN Group P&amp;L'!$A17,'YBN TB'!H:H)</f>
        <v/>
      </c>
      <c r="U17" s="11">
        <f>SUMIF('YBN TB'!$R:$R,'YBN Group P&amp;L'!$A17,'YBN TB'!I:I)</f>
        <v/>
      </c>
      <c r="V17" s="51">
        <f>'YBN HO P&amp;L'!V17+'FH P&amp;L'!V17</f>
        <v/>
      </c>
      <c r="W17" s="51">
        <f>'YBN HO P&amp;L'!W17+'FH P&amp;L'!W17</f>
        <v/>
      </c>
      <c r="X17" s="51">
        <f>'YBN HO P&amp;L'!X17+'FH P&amp;L'!X17</f>
        <v/>
      </c>
      <c r="Y17" s="51">
        <f>'YBN HO P&amp;L'!Y17+'FH P&amp;L'!Y17</f>
        <v/>
      </c>
      <c r="Z17" s="51">
        <f>'YBN HO P&amp;L'!Z17+'FH P&amp;L'!Z17</f>
        <v/>
      </c>
      <c r="AA17" s="22">
        <f>SUM(O17:U17)</f>
        <v/>
      </c>
      <c r="AB17" s="22">
        <f>SUM(O17:Z17)</f>
        <v/>
      </c>
      <c r="AC17" s="51">
        <f>'YBN HO P&amp;L'!AC17+'FH P&amp;L'!AC17</f>
        <v/>
      </c>
      <c r="AD17" s="51">
        <f>'YBN HO P&amp;L'!AD17+'FH P&amp;L'!AD17</f>
        <v/>
      </c>
      <c r="AE17" s="51">
        <f>'YBN HO P&amp;L'!AE17+'FH P&amp;L'!AE17</f>
        <v/>
      </c>
      <c r="AF17" s="51">
        <f>'YBN HO P&amp;L'!AF17+'FH P&amp;L'!AF17</f>
        <v/>
      </c>
      <c r="AG17" s="51">
        <f>'YBN HO P&amp;L'!AG17+'FH P&amp;L'!AG17</f>
        <v/>
      </c>
      <c r="AH17" s="51">
        <f>'YBN HO P&amp;L'!AH17+'FH P&amp;L'!AH17</f>
        <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237.38</v>
      </c>
      <c r="C18" s="64" t="n">
        <v>236.58</v>
      </c>
      <c r="D18" s="64" t="n">
        <v>156.6</v>
      </c>
      <c r="E18" s="64" t="n">
        <v>179.38</v>
      </c>
      <c r="F18" s="64" t="n">
        <v>216.8</v>
      </c>
      <c r="G18" s="64" t="n">
        <v>211.77</v>
      </c>
      <c r="H18" s="64" t="n">
        <v>228</v>
      </c>
      <c r="I18" s="64" t="n">
        <v>221.31</v>
      </c>
      <c r="J18" s="64" t="n">
        <v>217.06</v>
      </c>
      <c r="K18" s="64" t="n">
        <v>234.2</v>
      </c>
      <c r="L18" s="64" t="n">
        <v>215.9</v>
      </c>
      <c r="M18" s="64" t="n">
        <v>203.98</v>
      </c>
      <c r="N18" s="22">
        <f>SUM(B18:M18)</f>
        <v/>
      </c>
      <c r="O18" s="11">
        <f>SUMIF('YBN TB'!$R:$R,'YBN Group P&amp;L'!$A18,'YBN TB'!C:C)</f>
        <v/>
      </c>
      <c r="P18" s="11">
        <f>SUMIF('YBN TB'!$R:$R,'YBN Group P&amp;L'!$A18,'YBN TB'!D:D)</f>
        <v/>
      </c>
      <c r="Q18" s="11">
        <f>SUMIF('YBN TB'!$R:$R,'YBN Group P&amp;L'!$A18,'YBN TB'!E:E)</f>
        <v/>
      </c>
      <c r="R18" s="11">
        <f>SUMIF('YBN TB'!$R:$R,'YBN Group P&amp;L'!$A18,'YBN TB'!F:F)</f>
        <v/>
      </c>
      <c r="S18" s="11">
        <f>SUMIF('YBN TB'!$R:$R,'YBN Group P&amp;L'!$A18,'YBN TB'!G:G)</f>
        <v/>
      </c>
      <c r="T18" s="11">
        <f>SUMIF('YBN TB'!$R:$R,'YBN Group P&amp;L'!$A18,'YBN TB'!H:H)</f>
        <v/>
      </c>
      <c r="U18" s="11">
        <f>SUMIF('YBN TB'!$R:$R,'YBN Group P&amp;L'!$A18,'YBN TB'!I:I)</f>
        <v/>
      </c>
      <c r="V18" s="51">
        <f>'YBN HO P&amp;L'!V18+'FH P&amp;L'!V18</f>
        <v/>
      </c>
      <c r="W18" s="51">
        <f>'YBN HO P&amp;L'!W18+'FH P&amp;L'!W18</f>
        <v/>
      </c>
      <c r="X18" s="51">
        <f>'YBN HO P&amp;L'!X18+'FH P&amp;L'!X18</f>
        <v/>
      </c>
      <c r="Y18" s="51">
        <f>'YBN HO P&amp;L'!Y18+'FH P&amp;L'!Y18</f>
        <v/>
      </c>
      <c r="Z18" s="51">
        <f>'YBN HO P&amp;L'!Z18+'FH P&amp;L'!Z18</f>
        <v/>
      </c>
      <c r="AA18" s="22">
        <f>SUM(O18:U18)</f>
        <v/>
      </c>
      <c r="AB18" s="22">
        <f>SUM(O18:Z18)</f>
        <v/>
      </c>
      <c r="AC18" s="51">
        <f>'YBN HO P&amp;L'!AC18+'FH P&amp;L'!AC18</f>
        <v/>
      </c>
      <c r="AD18" s="51">
        <f>'YBN HO P&amp;L'!AD18+'FH P&amp;L'!AD18</f>
        <v/>
      </c>
      <c r="AE18" s="51">
        <f>'YBN HO P&amp;L'!AE18+'FH P&amp;L'!AE18</f>
        <v/>
      </c>
      <c r="AF18" s="51">
        <f>'YBN HO P&amp;L'!AF18+'FH P&amp;L'!AF18</f>
        <v/>
      </c>
      <c r="AG18" s="51">
        <f>'YBN HO P&amp;L'!AG18+'FH P&amp;L'!AG18</f>
        <v/>
      </c>
      <c r="AH18" s="51">
        <f>'YBN HO P&amp;L'!AH18+'FH P&amp;L'!AH18</f>
        <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97.16</v>
      </c>
      <c r="D19" s="64" t="n">
        <v>74.22</v>
      </c>
      <c r="E19" s="64" t="n">
        <v>0</v>
      </c>
      <c r="F19" s="64" t="n">
        <v>0</v>
      </c>
      <c r="G19" s="64" t="n">
        <v>0</v>
      </c>
      <c r="H19" s="64" t="n">
        <v>0</v>
      </c>
      <c r="I19" s="64" t="n">
        <v>0</v>
      </c>
      <c r="J19" s="64" t="n">
        <v>132.9</v>
      </c>
      <c r="K19" s="64" t="n">
        <v>0</v>
      </c>
      <c r="L19" s="64" t="n">
        <v>158.34</v>
      </c>
      <c r="M19" s="64" t="n">
        <v>0</v>
      </c>
      <c r="N19" s="22">
        <f>SUM(B19:M19)</f>
        <v/>
      </c>
      <c r="O19" s="11">
        <f>SUMIF('YBN TB'!$R:$R,'YBN Group P&amp;L'!$A19,'YBN TB'!C:C)</f>
        <v/>
      </c>
      <c r="P19" s="11">
        <f>SUMIF('YBN TB'!$R:$R,'YBN Group P&amp;L'!$A19,'YBN TB'!D:D)</f>
        <v/>
      </c>
      <c r="Q19" s="11">
        <f>SUMIF('YBN TB'!$R:$R,'YBN Group P&amp;L'!$A19,'YBN TB'!E:E)</f>
        <v/>
      </c>
      <c r="R19" s="11">
        <f>SUMIF('YBN TB'!$R:$R,'YBN Group P&amp;L'!$A19,'YBN TB'!F:F)</f>
        <v/>
      </c>
      <c r="S19" s="11">
        <f>SUMIF('YBN TB'!$R:$R,'YBN Group P&amp;L'!$A19,'YBN TB'!G:G)</f>
        <v/>
      </c>
      <c r="T19" s="11">
        <f>SUMIF('YBN TB'!$R:$R,'YBN Group P&amp;L'!$A19,'YBN TB'!H:H)</f>
        <v/>
      </c>
      <c r="U19" s="11">
        <f>SUMIF('YBN TB'!$R:$R,'YBN Group P&amp;L'!$A19,'YBN TB'!I:I)</f>
        <v/>
      </c>
      <c r="V19" s="51">
        <f>'YBN HO P&amp;L'!V19+'FH P&amp;L'!V19</f>
        <v/>
      </c>
      <c r="W19" s="51">
        <f>'YBN HO P&amp;L'!W19+'FH P&amp;L'!W19</f>
        <v/>
      </c>
      <c r="X19" s="51">
        <f>'YBN HO P&amp;L'!X19+'FH P&amp;L'!X19</f>
        <v/>
      </c>
      <c r="Y19" s="51">
        <f>'YBN HO P&amp;L'!Y19+'FH P&amp;L'!Y19</f>
        <v/>
      </c>
      <c r="Z19" s="51">
        <f>'YBN HO P&amp;L'!Z19+'FH P&amp;L'!Z19</f>
        <v/>
      </c>
      <c r="AA19" s="22">
        <f>SUM(O19:U19)</f>
        <v/>
      </c>
      <c r="AB19" s="22">
        <f>SUM(O19:Z19)</f>
        <v/>
      </c>
      <c r="AC19" s="51">
        <f>'YBN HO P&amp;L'!AC19+'FH P&amp;L'!AC19</f>
        <v/>
      </c>
      <c r="AD19" s="51">
        <f>'YBN HO P&amp;L'!AD19+'FH P&amp;L'!AD19</f>
        <v/>
      </c>
      <c r="AE19" s="51">
        <f>'YBN HO P&amp;L'!AE19+'FH P&amp;L'!AE19</f>
        <v/>
      </c>
      <c r="AF19" s="51">
        <f>'YBN HO P&amp;L'!AF19+'FH P&amp;L'!AF19</f>
        <v/>
      </c>
      <c r="AG19" s="51">
        <f>'YBN HO P&amp;L'!AG19+'FH P&amp;L'!AG19</f>
        <v/>
      </c>
      <c r="AH19" s="51">
        <f>'YBN HO P&amp;L'!AH19+'FH P&amp;L'!AH19</f>
        <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24.98</v>
      </c>
      <c r="C20" s="64" t="n">
        <v>0</v>
      </c>
      <c r="D20" s="64" t="n">
        <v>0</v>
      </c>
      <c r="E20" s="64" t="n">
        <v>72</v>
      </c>
      <c r="F20" s="64" t="n">
        <v>31.2</v>
      </c>
      <c r="G20" s="64" t="n">
        <v>0</v>
      </c>
      <c r="H20" s="64" t="n">
        <v>61.2</v>
      </c>
      <c r="I20" s="64" t="n">
        <v>78</v>
      </c>
      <c r="J20" s="64" t="n">
        <v>37.2</v>
      </c>
      <c r="K20" s="64" t="n">
        <v>114</v>
      </c>
      <c r="L20" s="64" t="n">
        <v>496.9</v>
      </c>
      <c r="M20" s="64" t="n">
        <v>0</v>
      </c>
      <c r="N20" s="22">
        <f>SUM(B20:M20)</f>
        <v/>
      </c>
      <c r="O20" s="11">
        <f>SUMIF('YBN TB'!$R:$R,'YBN Group P&amp;L'!$A20,'YBN TB'!C:C)</f>
        <v/>
      </c>
      <c r="P20" s="11">
        <f>SUMIF('YBN TB'!$R:$R,'YBN Group P&amp;L'!$A20,'YBN TB'!D:D)</f>
        <v/>
      </c>
      <c r="Q20" s="11">
        <f>SUMIF('YBN TB'!$R:$R,'YBN Group P&amp;L'!$A20,'YBN TB'!E:E)</f>
        <v/>
      </c>
      <c r="R20" s="11">
        <f>SUMIF('YBN TB'!$R:$R,'YBN Group P&amp;L'!$A20,'YBN TB'!F:F)</f>
        <v/>
      </c>
      <c r="S20" s="11">
        <f>SUMIF('YBN TB'!$R:$R,'YBN Group P&amp;L'!$A20,'YBN TB'!G:G)</f>
        <v/>
      </c>
      <c r="T20" s="11">
        <f>SUMIF('YBN TB'!$R:$R,'YBN Group P&amp;L'!$A20,'YBN TB'!H:H)</f>
        <v/>
      </c>
      <c r="U20" s="11">
        <f>SUMIF('YBN TB'!$R:$R,'YBN Group P&amp;L'!$A20,'YBN TB'!I:I)</f>
        <v/>
      </c>
      <c r="V20" s="51">
        <f>'YBN HO P&amp;L'!V20+'FH P&amp;L'!V20</f>
        <v/>
      </c>
      <c r="W20" s="51">
        <f>'YBN HO P&amp;L'!W20+'FH P&amp;L'!W20</f>
        <v/>
      </c>
      <c r="X20" s="51">
        <f>'YBN HO P&amp;L'!X20+'FH P&amp;L'!X20</f>
        <v/>
      </c>
      <c r="Y20" s="51">
        <f>'YBN HO P&amp;L'!Y20+'FH P&amp;L'!Y20</f>
        <v/>
      </c>
      <c r="Z20" s="51">
        <f>'YBN HO P&amp;L'!Z20+'FH P&amp;L'!Z20</f>
        <v/>
      </c>
      <c r="AA20" s="22">
        <f>SUM(O20:U20)</f>
        <v/>
      </c>
      <c r="AB20" s="22">
        <f>SUM(O20:Z20)</f>
        <v/>
      </c>
      <c r="AC20" s="51">
        <f>'YBN HO P&amp;L'!AC20+'FH P&amp;L'!AC20</f>
        <v/>
      </c>
      <c r="AD20" s="51">
        <f>'YBN HO P&amp;L'!AD20+'FH P&amp;L'!AD20</f>
        <v/>
      </c>
      <c r="AE20" s="51">
        <f>'YBN HO P&amp;L'!AE20+'FH P&amp;L'!AE20</f>
        <v/>
      </c>
      <c r="AF20" s="51">
        <f>'YBN HO P&amp;L'!AF20+'FH P&amp;L'!AF20</f>
        <v/>
      </c>
      <c r="AG20" s="51">
        <f>'YBN HO P&amp;L'!AG20+'FH P&amp;L'!AG20</f>
        <v/>
      </c>
      <c r="AH20" s="51">
        <f>'YBN HO P&amp;L'!AH20+'FH P&amp;L'!AH20</f>
        <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52.64</v>
      </c>
      <c r="C21" s="64" t="n">
        <v>83.47</v>
      </c>
      <c r="D21" s="64" t="n">
        <v>184.8</v>
      </c>
      <c r="E21" s="64" t="n">
        <v>82.88</v>
      </c>
      <c r="F21" s="64" t="n">
        <v>111.1</v>
      </c>
      <c r="G21" s="64" t="n">
        <v>58.14</v>
      </c>
      <c r="H21" s="64" t="n">
        <v>174.11</v>
      </c>
      <c r="I21" s="64" t="n">
        <v>101.97</v>
      </c>
      <c r="J21" s="64" t="n">
        <v>76.61</v>
      </c>
      <c r="K21" s="64" t="n">
        <v>140.2</v>
      </c>
      <c r="L21" s="64" t="n">
        <v>107.45</v>
      </c>
      <c r="M21" s="64" t="n">
        <v>154.31</v>
      </c>
      <c r="N21" s="22">
        <f>SUM(B21:M21)</f>
        <v/>
      </c>
      <c r="O21" s="11">
        <f>SUMIF('YBN TB'!$R:$R,'YBN Group P&amp;L'!$A21,'YBN TB'!C:C)</f>
        <v/>
      </c>
      <c r="P21" s="11">
        <f>SUMIF('YBN TB'!$R:$R,'YBN Group P&amp;L'!$A21,'YBN TB'!D:D)</f>
        <v/>
      </c>
      <c r="Q21" s="11">
        <f>SUMIF('YBN TB'!$R:$R,'YBN Group P&amp;L'!$A21,'YBN TB'!E:E)</f>
        <v/>
      </c>
      <c r="R21" s="11">
        <f>SUMIF('YBN TB'!$R:$R,'YBN Group P&amp;L'!$A21,'YBN TB'!F:F)</f>
        <v/>
      </c>
      <c r="S21" s="11">
        <f>SUMIF('YBN TB'!$R:$R,'YBN Group P&amp;L'!$A21,'YBN TB'!G:G)</f>
        <v/>
      </c>
      <c r="T21" s="11">
        <f>SUMIF('YBN TB'!$R:$R,'YBN Group P&amp;L'!$A21,'YBN TB'!H:H)</f>
        <v/>
      </c>
      <c r="U21" s="11">
        <f>SUMIF('YBN TB'!$R:$R,'YBN Group P&amp;L'!$A21,'YBN TB'!I:I)</f>
        <v/>
      </c>
      <c r="V21" s="51">
        <f>'YBN HO P&amp;L'!V21+'FH P&amp;L'!V21</f>
        <v/>
      </c>
      <c r="W21" s="51">
        <f>'YBN HO P&amp;L'!W21+'FH P&amp;L'!W21</f>
        <v/>
      </c>
      <c r="X21" s="51">
        <f>'YBN HO P&amp;L'!X21+'FH P&amp;L'!X21</f>
        <v/>
      </c>
      <c r="Y21" s="51">
        <f>'YBN HO P&amp;L'!Y21+'FH P&amp;L'!Y21</f>
        <v/>
      </c>
      <c r="Z21" s="51">
        <f>'YBN HO P&amp;L'!Z21+'FH P&amp;L'!Z21</f>
        <v/>
      </c>
      <c r="AA21" s="22">
        <f>SUM(O21:U21)</f>
        <v/>
      </c>
      <c r="AB21" s="22">
        <f>SUM(O21:Z21)</f>
        <v/>
      </c>
      <c r="AC21" s="51">
        <f>'YBN HO P&amp;L'!AC21+'FH P&amp;L'!AC21</f>
        <v/>
      </c>
      <c r="AD21" s="51">
        <f>'YBN HO P&amp;L'!AD21+'FH P&amp;L'!AD21</f>
        <v/>
      </c>
      <c r="AE21" s="51">
        <f>'YBN HO P&amp;L'!AE21+'FH P&amp;L'!AE21</f>
        <v/>
      </c>
      <c r="AF21" s="51">
        <f>'YBN HO P&amp;L'!AF21+'FH P&amp;L'!AF21</f>
        <v/>
      </c>
      <c r="AG21" s="51">
        <f>'YBN HO P&amp;L'!AG21+'FH P&amp;L'!AG21</f>
        <v/>
      </c>
      <c r="AH21" s="51">
        <f>'YBN HO P&amp;L'!AH21+'FH P&amp;L'!AH21</f>
        <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SUMIF('YBN TB'!$R:$R,'YBN Group P&amp;L'!$A22,'YBN TB'!C:C)</f>
        <v/>
      </c>
      <c r="P22" s="11">
        <f>SUMIF('YBN TB'!$R:$R,'YBN Group P&amp;L'!$A22,'YBN TB'!D:D)</f>
        <v/>
      </c>
      <c r="Q22" s="11">
        <f>SUMIF('YBN TB'!$R:$R,'YBN Group P&amp;L'!$A22,'YBN TB'!E:E)</f>
        <v/>
      </c>
      <c r="R22" s="11">
        <f>SUMIF('YBN TB'!$R:$R,'YBN Group P&amp;L'!$A22,'YBN TB'!F:F)</f>
        <v/>
      </c>
      <c r="S22" s="11">
        <f>SUMIF('YBN TB'!$R:$R,'YBN Group P&amp;L'!$A22,'YBN TB'!G:G)</f>
        <v/>
      </c>
      <c r="T22" s="11">
        <f>SUMIF('YBN TB'!$R:$R,'YBN Group P&amp;L'!$A22,'YBN TB'!H:H)</f>
        <v/>
      </c>
      <c r="U22" s="11">
        <f>SUMIF('YBN TB'!$R:$R,'YBN Group P&amp;L'!$A22,'YBN TB'!I:I)</f>
        <v/>
      </c>
      <c r="V22" s="51">
        <f>'YBN HO P&amp;L'!V22+'FH P&amp;L'!V22</f>
        <v/>
      </c>
      <c r="W22" s="51">
        <f>'YBN HO P&amp;L'!W22+'FH P&amp;L'!W22</f>
        <v/>
      </c>
      <c r="X22" s="51">
        <f>'YBN HO P&amp;L'!X22+'FH P&amp;L'!X22</f>
        <v/>
      </c>
      <c r="Y22" s="51">
        <f>'YBN HO P&amp;L'!Y22+'FH P&amp;L'!Y22</f>
        <v/>
      </c>
      <c r="Z22" s="51">
        <f>'YBN HO P&amp;L'!Z22+'FH P&amp;L'!Z22</f>
        <v/>
      </c>
      <c r="AA22" s="22">
        <f>SUM(O22:U22)</f>
        <v/>
      </c>
      <c r="AB22" s="22">
        <f>SUM(O22:Z22)</f>
        <v/>
      </c>
      <c r="AC22" s="51">
        <f>'YBN HO P&amp;L'!AC22+'FH P&amp;L'!AC22</f>
        <v/>
      </c>
      <c r="AD22" s="51">
        <f>'YBN HO P&amp;L'!AD22+'FH P&amp;L'!AD22</f>
        <v/>
      </c>
      <c r="AE22" s="51">
        <f>'YBN HO P&amp;L'!AE22+'FH P&amp;L'!AE22</f>
        <v/>
      </c>
      <c r="AF22" s="51">
        <f>'YBN HO P&amp;L'!AF22+'FH P&amp;L'!AF22</f>
        <v/>
      </c>
      <c r="AG22" s="51">
        <f>'YBN HO P&amp;L'!AG22+'FH P&amp;L'!AG22</f>
        <v/>
      </c>
      <c r="AH22" s="51">
        <f>'YBN HO P&amp;L'!AH22+'FH P&amp;L'!AH22</f>
        <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15.98</v>
      </c>
      <c r="I23" s="64" t="n">
        <v>0</v>
      </c>
      <c r="J23" s="64" t="n">
        <v>0</v>
      </c>
      <c r="K23" s="64" t="n">
        <v>17.97</v>
      </c>
      <c r="L23" s="64" t="n">
        <v>0</v>
      </c>
      <c r="M23" s="64" t="n">
        <v>0</v>
      </c>
      <c r="N23" s="22">
        <f>SUM(B23:M23)</f>
        <v/>
      </c>
      <c r="O23" s="11">
        <f>SUMIF('YBN TB'!$R:$R,'YBN Group P&amp;L'!$A23,'YBN TB'!C:C)</f>
        <v/>
      </c>
      <c r="P23" s="11">
        <f>SUMIF('YBN TB'!$R:$R,'YBN Group P&amp;L'!$A23,'YBN TB'!D:D)</f>
        <v/>
      </c>
      <c r="Q23" s="11">
        <f>SUMIF('YBN TB'!$R:$R,'YBN Group P&amp;L'!$A23,'YBN TB'!E:E)</f>
        <v/>
      </c>
      <c r="R23" s="11">
        <f>SUMIF('YBN TB'!$R:$R,'YBN Group P&amp;L'!$A23,'YBN TB'!F:F)</f>
        <v/>
      </c>
      <c r="S23" s="11">
        <f>SUMIF('YBN TB'!$R:$R,'YBN Group P&amp;L'!$A23,'YBN TB'!G:G)</f>
        <v/>
      </c>
      <c r="T23" s="11">
        <f>SUMIF('YBN TB'!$R:$R,'YBN Group P&amp;L'!$A23,'YBN TB'!H:H)</f>
        <v/>
      </c>
      <c r="U23" s="11">
        <f>SUMIF('YBN TB'!$R:$R,'YBN Group P&amp;L'!$A23,'YBN TB'!I:I)</f>
        <v/>
      </c>
      <c r="V23" s="51">
        <f>'YBN HO P&amp;L'!V23+'FH P&amp;L'!V23</f>
        <v/>
      </c>
      <c r="W23" s="51">
        <f>'YBN HO P&amp;L'!W23+'FH P&amp;L'!W23</f>
        <v/>
      </c>
      <c r="X23" s="51">
        <f>'YBN HO P&amp;L'!X23+'FH P&amp;L'!X23</f>
        <v/>
      </c>
      <c r="Y23" s="51">
        <f>'YBN HO P&amp;L'!Y23+'FH P&amp;L'!Y23</f>
        <v/>
      </c>
      <c r="Z23" s="51">
        <f>'YBN HO P&amp;L'!Z23+'FH P&amp;L'!Z23</f>
        <v/>
      </c>
      <c r="AA23" s="22">
        <f>SUM(O23:U23)</f>
        <v/>
      </c>
      <c r="AB23" s="22">
        <f>SUM(O23:Z23)</f>
        <v/>
      </c>
      <c r="AC23" s="51">
        <f>'YBN HO P&amp;L'!AC23+'FH P&amp;L'!AC23</f>
        <v/>
      </c>
      <c r="AD23" s="51">
        <f>'YBN HO P&amp;L'!AD23+'FH P&amp;L'!AD23</f>
        <v/>
      </c>
      <c r="AE23" s="51">
        <f>'YBN HO P&amp;L'!AE23+'FH P&amp;L'!AE23</f>
        <v/>
      </c>
      <c r="AF23" s="51">
        <f>'YBN HO P&amp;L'!AF23+'FH P&amp;L'!AF23</f>
        <v/>
      </c>
      <c r="AG23" s="51">
        <f>'YBN HO P&amp;L'!AG23+'FH P&amp;L'!AG23</f>
        <v/>
      </c>
      <c r="AH23" s="51">
        <f>'YBN HO P&amp;L'!AH23+'FH P&amp;L'!AH23</f>
        <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SUMIF('YBN TB'!$R:$R,'YBN Group P&amp;L'!$A24,'YBN TB'!C:C)</f>
        <v/>
      </c>
      <c r="P24" s="11">
        <f>SUMIF('YBN TB'!$R:$R,'YBN Group P&amp;L'!$A24,'YBN TB'!D:D)</f>
        <v/>
      </c>
      <c r="Q24" s="11">
        <f>SUMIF('YBN TB'!$R:$R,'YBN Group P&amp;L'!$A24,'YBN TB'!E:E)</f>
        <v/>
      </c>
      <c r="R24" s="11">
        <f>SUMIF('YBN TB'!$R:$R,'YBN Group P&amp;L'!$A24,'YBN TB'!F:F)</f>
        <v/>
      </c>
      <c r="S24" s="11">
        <f>SUMIF('YBN TB'!$R:$R,'YBN Group P&amp;L'!$A24,'YBN TB'!G:G)</f>
        <v/>
      </c>
      <c r="T24" s="11">
        <f>SUMIF('YBN TB'!$R:$R,'YBN Group P&amp;L'!$A24,'YBN TB'!H:H)</f>
        <v/>
      </c>
      <c r="U24" s="11">
        <f>SUMIF('YBN TB'!$R:$R,'YBN Group P&amp;L'!$A24,'YBN TB'!I:I)</f>
        <v/>
      </c>
      <c r="V24" s="51">
        <f>'YBN HO P&amp;L'!V24+'FH P&amp;L'!V24</f>
        <v/>
      </c>
      <c r="W24" s="51">
        <f>'YBN HO P&amp;L'!W24+'FH P&amp;L'!W24</f>
        <v/>
      </c>
      <c r="X24" s="51">
        <f>'YBN HO P&amp;L'!X24+'FH P&amp;L'!X24</f>
        <v/>
      </c>
      <c r="Y24" s="51">
        <f>'YBN HO P&amp;L'!Y24+'FH P&amp;L'!Y24</f>
        <v/>
      </c>
      <c r="Z24" s="51">
        <f>'YBN HO P&amp;L'!Z24+'FH P&amp;L'!Z24</f>
        <v/>
      </c>
      <c r="AA24" s="22">
        <f>SUM(O24:U24)</f>
        <v/>
      </c>
      <c r="AB24" s="22">
        <f>SUM(O24:Z24)</f>
        <v/>
      </c>
      <c r="AC24" s="51">
        <f>'YBN HO P&amp;L'!AC24+'FH P&amp;L'!AC24</f>
        <v/>
      </c>
      <c r="AD24" s="51">
        <f>'YBN HO P&amp;L'!AD24+'FH P&amp;L'!AD24</f>
        <v/>
      </c>
      <c r="AE24" s="51">
        <f>'YBN HO P&amp;L'!AE24+'FH P&amp;L'!AE24</f>
        <v/>
      </c>
      <c r="AF24" s="51">
        <f>'YBN HO P&amp;L'!AF24+'FH P&amp;L'!AF24</f>
        <v/>
      </c>
      <c r="AG24" s="51">
        <f>'YBN HO P&amp;L'!AG24+'FH P&amp;L'!AG24</f>
        <v/>
      </c>
      <c r="AH24" s="51">
        <f>'YBN HO P&amp;L'!AH24+'FH P&amp;L'!AH24</f>
        <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15237.76</v>
      </c>
      <c r="C25" s="65" t="n">
        <v>15403.43</v>
      </c>
      <c r="D25" s="65" t="n">
        <v>12032.29</v>
      </c>
      <c r="E25" s="65" t="n">
        <v>13190.74</v>
      </c>
      <c r="F25" s="65" t="n">
        <v>13389.22</v>
      </c>
      <c r="G25" s="65" t="n">
        <v>13121.69</v>
      </c>
      <c r="H25" s="65" t="n">
        <v>16994.95</v>
      </c>
      <c r="I25" s="65" t="n">
        <v>14247.8</v>
      </c>
      <c r="J25" s="65" t="n">
        <v>13644.29</v>
      </c>
      <c r="K25" s="65" t="n">
        <v>16145.13</v>
      </c>
      <c r="L25" s="65" t="n">
        <v>17393.09</v>
      </c>
      <c r="M25" s="65" t="n">
        <v>14565.67</v>
      </c>
      <c r="N25" s="23">
        <f>SUM(B25:M25)</f>
        <v/>
      </c>
      <c r="O25" s="12">
        <f>SUM(O16:O24)</f>
        <v/>
      </c>
      <c r="P25" s="12">
        <f>SUM(P16:P24)</f>
        <v/>
      </c>
      <c r="Q25" s="12">
        <f>SUM(Q16:Q24)</f>
        <v/>
      </c>
      <c r="R25" s="12">
        <f>SUM(R16:R24)</f>
        <v/>
      </c>
      <c r="S25" s="12">
        <f>SUM(S16:S24)</f>
        <v/>
      </c>
      <c r="T25" s="12">
        <f>SUM(T16:T24)</f>
        <v/>
      </c>
      <c r="U25" s="12">
        <f>SUM(U16:U24)</f>
        <v/>
      </c>
      <c r="V25" s="52">
        <f>'YBN HO P&amp;L'!V25+'FH P&amp;L'!V25</f>
        <v/>
      </c>
      <c r="W25" s="52">
        <f>'YBN HO P&amp;L'!W25+'FH P&amp;L'!W25</f>
        <v/>
      </c>
      <c r="X25" s="52">
        <f>'YBN HO P&amp;L'!X25+'FH P&amp;L'!X25</f>
        <v/>
      </c>
      <c r="Y25" s="52">
        <f>'YBN HO P&amp;L'!Y25+'FH P&amp;L'!Y25</f>
        <v/>
      </c>
      <c r="Z25" s="52">
        <f>'YBN HO P&amp;L'!Z25+'FH P&amp;L'!Z25</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f>'YBN HO P&amp;L'!V26+'FH P&amp;L'!V26</f>
        <v/>
      </c>
      <c r="W26" s="50">
        <f>'YBN HO P&amp;L'!W26+'FH P&amp;L'!W26</f>
        <v/>
      </c>
      <c r="X26" s="50">
        <f>'YBN HO P&amp;L'!X26+'FH P&amp;L'!X26</f>
        <v/>
      </c>
      <c r="Y26" s="50">
        <f>'YBN HO P&amp;L'!Y26+'FH P&amp;L'!Y26</f>
        <v/>
      </c>
      <c r="Z26" s="50">
        <f>'YBN HO P&amp;L'!Z26+'FH P&amp;L'!Z26</f>
        <v/>
      </c>
      <c r="AA26" s="22">
        <f>SUM(O26:T26)</f>
        <v/>
      </c>
      <c r="AB26" s="22">
        <f>SUM(O26:Z26)</f>
        <v/>
      </c>
      <c r="AC26" s="50">
        <f>'YBN HO P&amp;L'!AC26+'FH P&amp;L'!AC26</f>
        <v/>
      </c>
      <c r="AD26" s="50">
        <f>'YBN HO P&amp;L'!AD26+'FH P&amp;L'!AD26</f>
        <v/>
      </c>
      <c r="AE26" s="50">
        <f>'YBN HO P&amp;L'!AE26+'FH P&amp;L'!AE26</f>
        <v/>
      </c>
      <c r="AF26" s="50">
        <f>'YBN HO P&amp;L'!AF26+'FH P&amp;L'!AF26</f>
        <v/>
      </c>
      <c r="AG26" s="50">
        <f>'YBN HO P&amp;L'!AG26+'FH P&amp;L'!AG26</f>
        <v/>
      </c>
      <c r="AH26" s="50">
        <f>'YBN HO P&amp;L'!AH26+'FH P&amp;L'!AH26</f>
        <v/>
      </c>
      <c r="AJ26" s="22">
        <f>SUM(E26:Q26)-$N26</f>
        <v/>
      </c>
      <c r="AK26" s="22">
        <f>SUM(H26:T26)-$N26</f>
        <v/>
      </c>
      <c r="AL26" s="22">
        <f>SUM(K26:W26)-$N26</f>
        <v/>
      </c>
      <c r="AM26" s="53">
        <f>SUM(N26:Z26)-$N26</f>
        <v/>
      </c>
      <c r="AN26" s="56" t="n"/>
      <c r="AO26" s="22">
        <f>SUM(I26:U26)-$N26</f>
        <v/>
      </c>
      <c r="AP26" s="22">
        <f>SUM(J26:V26)-$N26</f>
        <v/>
      </c>
    </row>
    <row r="27">
      <c r="A27" s="14" t="inlineStr">
        <is>
          <t>Catering Costs</t>
        </is>
      </c>
      <c r="B27" s="64" t="n">
        <v>735.61</v>
      </c>
      <c r="C27" s="64" t="n">
        <v>683.37</v>
      </c>
      <c r="D27" s="64" t="n">
        <v>752.22</v>
      </c>
      <c r="E27" s="64" t="n">
        <v>536.96</v>
      </c>
      <c r="F27" s="64" t="n">
        <v>708.88</v>
      </c>
      <c r="G27" s="64" t="n">
        <v>538.97</v>
      </c>
      <c r="H27" s="64" t="n">
        <v>591.0500000000001</v>
      </c>
      <c r="I27" s="64" t="n">
        <v>562.48</v>
      </c>
      <c r="J27" s="64" t="n">
        <v>397.93</v>
      </c>
      <c r="K27" s="64" t="n">
        <v>604.29</v>
      </c>
      <c r="L27" s="64" t="n">
        <v>540.3200000000001</v>
      </c>
      <c r="M27" s="64" t="n">
        <v>400.26</v>
      </c>
      <c r="N27" s="22">
        <f>SUM(B27:M27)</f>
        <v/>
      </c>
      <c r="O27" s="11">
        <f>SUMIF('YBN TB'!$R:$R,'YBN Group P&amp;L'!$A27,'YBN TB'!C:C)</f>
        <v/>
      </c>
      <c r="P27" s="11">
        <f>SUMIF('YBN TB'!$R:$R,'YBN Group P&amp;L'!$A27,'YBN TB'!D:D)</f>
        <v/>
      </c>
      <c r="Q27" s="11">
        <f>SUMIF('YBN TB'!$R:$R,'YBN Group P&amp;L'!$A27,'YBN TB'!E:E)</f>
        <v/>
      </c>
      <c r="R27" s="11">
        <f>SUMIF('YBN TB'!$R:$R,'YBN Group P&amp;L'!$A27,'YBN TB'!F:F)</f>
        <v/>
      </c>
      <c r="S27" s="11">
        <f>SUMIF('YBN TB'!$R:$R,'YBN Group P&amp;L'!$A27,'YBN TB'!G:G)</f>
        <v/>
      </c>
      <c r="T27" s="11">
        <f>SUMIF('YBN TB'!$R:$R,'YBN Group P&amp;L'!$A27,'YBN TB'!H:H)</f>
        <v/>
      </c>
      <c r="U27" s="11">
        <f>SUMIF('YBN TB'!$R:$R,'YBN Group P&amp;L'!$A27,'YBN TB'!I:I)</f>
        <v/>
      </c>
      <c r="V27" s="51">
        <f>'YBN HO P&amp;L'!V27+'FH P&amp;L'!V27</f>
        <v/>
      </c>
      <c r="W27" s="51">
        <f>'YBN HO P&amp;L'!W27+'FH P&amp;L'!W27</f>
        <v/>
      </c>
      <c r="X27" s="51">
        <f>'YBN HO P&amp;L'!X27+'FH P&amp;L'!X27</f>
        <v/>
      </c>
      <c r="Y27" s="51">
        <f>'YBN HO P&amp;L'!Y27+'FH P&amp;L'!Y27</f>
        <v/>
      </c>
      <c r="Z27" s="51">
        <f>'YBN HO P&amp;L'!Z27+'FH P&amp;L'!Z27</f>
        <v/>
      </c>
      <c r="AA27" s="22">
        <f>SUM(O27:U27)</f>
        <v/>
      </c>
      <c r="AB27" s="22">
        <f>SUM(O27:Z27)</f>
        <v/>
      </c>
      <c r="AC27" s="51">
        <f>Z$8*$AI27</f>
        <v/>
      </c>
      <c r="AD27" s="51">
        <f>Z$8*$AI27</f>
        <v/>
      </c>
      <c r="AE27" s="51">
        <f>Z$8*$AI27</f>
        <v/>
      </c>
      <c r="AF27" s="51">
        <f>Z$8*$AI27</f>
        <v/>
      </c>
      <c r="AG27" s="51">
        <f>Z$8*$AI27</f>
        <v/>
      </c>
      <c r="AH27" s="51">
        <f>Z$8*$AI27</f>
        <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111.07</v>
      </c>
      <c r="C28" s="64" t="n">
        <v>29.84</v>
      </c>
      <c r="D28" s="64" t="n">
        <v>112.62</v>
      </c>
      <c r="E28" s="64" t="n">
        <v>222.49</v>
      </c>
      <c r="F28" s="64" t="n">
        <v>143.88</v>
      </c>
      <c r="G28" s="64" t="n">
        <v>29.34</v>
      </c>
      <c r="H28" s="64" t="n">
        <v>10.94</v>
      </c>
      <c r="I28" s="64" t="n">
        <v>61.39000000000001</v>
      </c>
      <c r="J28" s="64" t="n">
        <v>0</v>
      </c>
      <c r="K28" s="64" t="n">
        <v>524.92</v>
      </c>
      <c r="L28" s="64" t="n">
        <v>5.57</v>
      </c>
      <c r="M28" s="64" t="n">
        <v>12</v>
      </c>
      <c r="N28" s="22">
        <f>SUM(B28:M28)</f>
        <v/>
      </c>
      <c r="O28" s="11">
        <f>SUMIF('YBN TB'!$R:$R,'YBN Group P&amp;L'!$A28,'YBN TB'!C:C)</f>
        <v/>
      </c>
      <c r="P28" s="11">
        <f>SUMIF('YBN TB'!$R:$R,'YBN Group P&amp;L'!$A28,'YBN TB'!D:D)</f>
        <v/>
      </c>
      <c r="Q28" s="11">
        <f>SUMIF('YBN TB'!$R:$R,'YBN Group P&amp;L'!$A28,'YBN TB'!E:E)</f>
        <v/>
      </c>
      <c r="R28" s="11">
        <f>SUMIF('YBN TB'!$R:$R,'YBN Group P&amp;L'!$A28,'YBN TB'!F:F)</f>
        <v/>
      </c>
      <c r="S28" s="11">
        <f>SUMIF('YBN TB'!$R:$R,'YBN Group P&amp;L'!$A28,'YBN TB'!G:G)</f>
        <v/>
      </c>
      <c r="T28" s="11">
        <f>SUMIF('YBN TB'!$R:$R,'YBN Group P&amp;L'!$A28,'YBN TB'!H:H)</f>
        <v/>
      </c>
      <c r="U28" s="11">
        <f>SUMIF('YBN TB'!$R:$R,'YBN Group P&amp;L'!$A28,'YBN TB'!I:I)</f>
        <v/>
      </c>
      <c r="V28" s="51">
        <f>'YBN HO P&amp;L'!V28+'FH P&amp;L'!V28</f>
        <v/>
      </c>
      <c r="W28" s="51">
        <f>'YBN HO P&amp;L'!W28+'FH P&amp;L'!W28</f>
        <v/>
      </c>
      <c r="X28" s="51">
        <f>'YBN HO P&amp;L'!X28+'FH P&amp;L'!X28</f>
        <v/>
      </c>
      <c r="Y28" s="51">
        <f>'YBN HO P&amp;L'!Y28+'FH P&amp;L'!Y28</f>
        <v/>
      </c>
      <c r="Z28" s="51">
        <f>'YBN HO P&amp;L'!Z28+'FH P&amp;L'!Z28</f>
        <v/>
      </c>
      <c r="AA28" s="22">
        <f>SUM(O28:U28)</f>
        <v/>
      </c>
      <c r="AB28" s="22">
        <f>SUM(O28:Z28)</f>
        <v/>
      </c>
      <c r="AC28" s="51">
        <f>'YBN HO P&amp;L'!AC28+'FH P&amp;L'!AC28</f>
        <v/>
      </c>
      <c r="AD28" s="51">
        <f>'YBN HO P&amp;L'!AD28+'FH P&amp;L'!AD28</f>
        <v/>
      </c>
      <c r="AE28" s="51">
        <f>'YBN HO P&amp;L'!AE28+'FH P&amp;L'!AE28</f>
        <v/>
      </c>
      <c r="AF28" s="51">
        <f>'YBN HO P&amp;L'!AF28+'FH P&amp;L'!AF28</f>
        <v/>
      </c>
      <c r="AG28" s="51">
        <f>'YBN HO P&amp;L'!AG28+'FH P&amp;L'!AG28</f>
        <v/>
      </c>
      <c r="AH28" s="51">
        <f>'YBN HO P&amp;L'!AH28+'FH P&amp;L'!AH28</f>
        <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37.5</v>
      </c>
      <c r="C29" s="64" t="n">
        <v>30.89</v>
      </c>
      <c r="D29" s="64" t="n">
        <v>8.99</v>
      </c>
      <c r="E29" s="64" t="n">
        <v>28.67</v>
      </c>
      <c r="F29" s="64" t="n">
        <v>10.09</v>
      </c>
      <c r="G29" s="64" t="n">
        <v>-40.98</v>
      </c>
      <c r="H29" s="64" t="n">
        <v>35.19</v>
      </c>
      <c r="I29" s="64" t="n">
        <v>25.68</v>
      </c>
      <c r="J29" s="64" t="n">
        <v>43.93</v>
      </c>
      <c r="K29" s="64" t="n">
        <v>24.48</v>
      </c>
      <c r="L29" s="64" t="n">
        <v>155.18</v>
      </c>
      <c r="M29" s="64" t="n">
        <v>15.39</v>
      </c>
      <c r="N29" s="22">
        <f>SUM(B29:M29)</f>
        <v/>
      </c>
      <c r="O29" s="11">
        <f>SUMIF('YBN TB'!$R:$R,'YBN Group P&amp;L'!$A29,'YBN TB'!C:C)</f>
        <v/>
      </c>
      <c r="P29" s="11">
        <f>SUMIF('YBN TB'!$R:$R,'YBN Group P&amp;L'!$A29,'YBN TB'!D:D)</f>
        <v/>
      </c>
      <c r="Q29" s="11">
        <f>SUMIF('YBN TB'!$R:$R,'YBN Group P&amp;L'!$A29,'YBN TB'!E:E)</f>
        <v/>
      </c>
      <c r="R29" s="11">
        <f>SUMIF('YBN TB'!$R:$R,'YBN Group P&amp;L'!$A29,'YBN TB'!F:F)</f>
        <v/>
      </c>
      <c r="S29" s="11">
        <f>SUMIF('YBN TB'!$R:$R,'YBN Group P&amp;L'!$A29,'YBN TB'!G:G)</f>
        <v/>
      </c>
      <c r="T29" s="11">
        <f>SUMIF('YBN TB'!$R:$R,'YBN Group P&amp;L'!$A29,'YBN TB'!H:H)</f>
        <v/>
      </c>
      <c r="U29" s="11">
        <f>SUMIF('YBN TB'!$R:$R,'YBN Group P&amp;L'!$A29,'YBN TB'!I:I)</f>
        <v/>
      </c>
      <c r="V29" s="51">
        <f>'YBN HO P&amp;L'!V29+'FH P&amp;L'!V29</f>
        <v/>
      </c>
      <c r="W29" s="51">
        <f>'YBN HO P&amp;L'!W29+'FH P&amp;L'!W29</f>
        <v/>
      </c>
      <c r="X29" s="51">
        <f>'YBN HO P&amp;L'!X29+'FH P&amp;L'!X29</f>
        <v/>
      </c>
      <c r="Y29" s="51">
        <f>'YBN HO P&amp;L'!Y29+'FH P&amp;L'!Y29</f>
        <v/>
      </c>
      <c r="Z29" s="51">
        <f>'YBN HO P&amp;L'!Z29+'FH P&amp;L'!Z29</f>
        <v/>
      </c>
      <c r="AA29" s="22">
        <f>SUM(O29:U29)</f>
        <v/>
      </c>
      <c r="AB29" s="22">
        <f>SUM(O29:Z29)</f>
        <v/>
      </c>
      <c r="AC29" s="51">
        <f>Z$8*$AI29</f>
        <v/>
      </c>
      <c r="AD29" s="51">
        <f>Z$8*$AI29</f>
        <v/>
      </c>
      <c r="AE29" s="51">
        <f>Z$8*$AI29</f>
        <v/>
      </c>
      <c r="AF29" s="51">
        <f>Z$8*$AI29</f>
        <v/>
      </c>
      <c r="AG29" s="51">
        <f>Z$8*$AI29</f>
        <v/>
      </c>
      <c r="AH29" s="51">
        <f>Z$8*$AI29</f>
        <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26.31</v>
      </c>
      <c r="C30" s="64" t="n">
        <v>20.61</v>
      </c>
      <c r="D30" s="64" t="n">
        <v>3.69</v>
      </c>
      <c r="E30" s="64" t="n">
        <v>0</v>
      </c>
      <c r="F30" s="64" t="n">
        <v>16.59</v>
      </c>
      <c r="G30" s="64" t="n">
        <v>13.46</v>
      </c>
      <c r="H30" s="64" t="n">
        <v>25.94</v>
      </c>
      <c r="I30" s="64" t="n">
        <v>27.14</v>
      </c>
      <c r="J30" s="64" t="n">
        <v>20.75</v>
      </c>
      <c r="K30" s="64" t="n">
        <v>24.9</v>
      </c>
      <c r="L30" s="64" t="n">
        <v>0</v>
      </c>
      <c r="M30" s="64" t="n">
        <v>4.99</v>
      </c>
      <c r="N30" s="22">
        <f>SUM(B30:M30)</f>
        <v/>
      </c>
      <c r="O30" s="11">
        <f>SUMIF('YBN TB'!$R:$R,'YBN Group P&amp;L'!$A30,'YBN TB'!C:C)</f>
        <v/>
      </c>
      <c r="P30" s="11">
        <f>SUMIF('YBN TB'!$R:$R,'YBN Group P&amp;L'!$A30,'YBN TB'!D:D)</f>
        <v/>
      </c>
      <c r="Q30" s="11">
        <f>SUMIF('YBN TB'!$R:$R,'YBN Group P&amp;L'!$A30,'YBN TB'!E:E)</f>
        <v/>
      </c>
      <c r="R30" s="11">
        <f>SUMIF('YBN TB'!$R:$R,'YBN Group P&amp;L'!$A30,'YBN TB'!F:F)</f>
        <v/>
      </c>
      <c r="S30" s="11">
        <f>SUMIF('YBN TB'!$R:$R,'YBN Group P&amp;L'!$A30,'YBN TB'!G:G)</f>
        <v/>
      </c>
      <c r="T30" s="11">
        <f>SUMIF('YBN TB'!$R:$R,'YBN Group P&amp;L'!$A30,'YBN TB'!H:H)</f>
        <v/>
      </c>
      <c r="U30" s="11">
        <f>SUMIF('YBN TB'!$R:$R,'YBN Group P&amp;L'!$A30,'YBN TB'!I:I)</f>
        <v/>
      </c>
      <c r="V30" s="51">
        <f>'YBN HO P&amp;L'!V30+'FH P&amp;L'!V30</f>
        <v/>
      </c>
      <c r="W30" s="51">
        <f>'YBN HO P&amp;L'!W30+'FH P&amp;L'!W30</f>
        <v/>
      </c>
      <c r="X30" s="51">
        <f>'YBN HO P&amp;L'!X30+'FH P&amp;L'!X30</f>
        <v/>
      </c>
      <c r="Y30" s="51">
        <f>'YBN HO P&amp;L'!Y30+'FH P&amp;L'!Y30</f>
        <v/>
      </c>
      <c r="Z30" s="51">
        <f>'YBN HO P&amp;L'!Z30+'FH P&amp;L'!Z30</f>
        <v/>
      </c>
      <c r="AA30" s="22">
        <f>SUM(O30:U30)</f>
        <v/>
      </c>
      <c r="AB30" s="22">
        <f>SUM(O30:Z30)</f>
        <v/>
      </c>
      <c r="AC30" s="51">
        <f>'YBN HO P&amp;L'!AC30+'FH P&amp;L'!AC30</f>
        <v/>
      </c>
      <c r="AD30" s="51">
        <f>'YBN HO P&amp;L'!AD30+'FH P&amp;L'!AD30</f>
        <v/>
      </c>
      <c r="AE30" s="51">
        <f>'YBN HO P&amp;L'!AE30+'FH P&amp;L'!AE30</f>
        <v/>
      </c>
      <c r="AF30" s="51">
        <f>'YBN HO P&amp;L'!AF30+'FH P&amp;L'!AF30</f>
        <v/>
      </c>
      <c r="AG30" s="51">
        <f>'YBN HO P&amp;L'!AG30+'FH P&amp;L'!AG30</f>
        <v/>
      </c>
      <c r="AH30" s="51">
        <f>'YBN HO P&amp;L'!AH30+'FH P&amp;L'!AH30</f>
        <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25.46</v>
      </c>
      <c r="D31" s="64" t="n">
        <v>30.22</v>
      </c>
      <c r="E31" s="64" t="n">
        <v>24.98</v>
      </c>
      <c r="F31" s="64" t="n">
        <v>0</v>
      </c>
      <c r="G31" s="64" t="n">
        <v>30.47</v>
      </c>
      <c r="H31" s="64" t="n">
        <v>34.33</v>
      </c>
      <c r="I31" s="64" t="n">
        <v>0</v>
      </c>
      <c r="J31" s="64" t="n">
        <v>273.99</v>
      </c>
      <c r="K31" s="64" t="n">
        <v>233.99</v>
      </c>
      <c r="L31" s="64" t="n">
        <v>0</v>
      </c>
      <c r="M31" s="64" t="n">
        <v>5.99</v>
      </c>
      <c r="N31" s="22">
        <f>SUM(B31:M31)</f>
        <v/>
      </c>
      <c r="O31" s="11">
        <f>SUMIF('YBN TB'!$R:$R,'YBN Group P&amp;L'!$A31,'YBN TB'!C:C)</f>
        <v/>
      </c>
      <c r="P31" s="11">
        <f>SUMIF('YBN TB'!$R:$R,'YBN Group P&amp;L'!$A31,'YBN TB'!D:D)</f>
        <v/>
      </c>
      <c r="Q31" s="11">
        <f>SUMIF('YBN TB'!$R:$R,'YBN Group P&amp;L'!$A31,'YBN TB'!E:E)</f>
        <v/>
      </c>
      <c r="R31" s="11">
        <f>SUMIF('YBN TB'!$R:$R,'YBN Group P&amp;L'!$A31,'YBN TB'!F:F)</f>
        <v/>
      </c>
      <c r="S31" s="11">
        <f>SUMIF('YBN TB'!$R:$R,'YBN Group P&amp;L'!$A31,'YBN TB'!G:G)</f>
        <v/>
      </c>
      <c r="T31" s="11">
        <f>SUMIF('YBN TB'!$R:$R,'YBN Group P&amp;L'!$A31,'YBN TB'!H:H)</f>
        <v/>
      </c>
      <c r="U31" s="11">
        <f>SUMIF('YBN TB'!$R:$R,'YBN Group P&amp;L'!$A31,'YBN TB'!I:I)</f>
        <v/>
      </c>
      <c r="V31" s="51">
        <f>'YBN HO P&amp;L'!V31+'FH P&amp;L'!V31</f>
        <v/>
      </c>
      <c r="W31" s="51">
        <f>'YBN HO P&amp;L'!W31+'FH P&amp;L'!W31</f>
        <v/>
      </c>
      <c r="X31" s="51">
        <f>'YBN HO P&amp;L'!X31+'FH P&amp;L'!X31</f>
        <v/>
      </c>
      <c r="Y31" s="51">
        <f>'YBN HO P&amp;L'!Y31+'FH P&amp;L'!Y31</f>
        <v/>
      </c>
      <c r="Z31" s="51">
        <f>'YBN HO P&amp;L'!Z31+'FH P&amp;L'!Z31</f>
        <v/>
      </c>
      <c r="AA31" s="22">
        <f>SUM(O31:U31)</f>
        <v/>
      </c>
      <c r="AB31" s="22">
        <f>SUM(O31:Z31)</f>
        <v/>
      </c>
      <c r="AC31" s="51">
        <f>'YBN HO P&amp;L'!AC31+'FH P&amp;L'!AC31</f>
        <v/>
      </c>
      <c r="AD31" s="51">
        <f>'YBN HO P&amp;L'!AD31+'FH P&amp;L'!AD31</f>
        <v/>
      </c>
      <c r="AE31" s="51">
        <f>'YBN HO P&amp;L'!AE31+'FH P&amp;L'!AE31</f>
        <v/>
      </c>
      <c r="AF31" s="51">
        <f>'YBN HO P&amp;L'!AF31+'FH P&amp;L'!AF31</f>
        <v/>
      </c>
      <c r="AG31" s="51">
        <f>'YBN HO P&amp;L'!AG31+'FH P&amp;L'!AG31</f>
        <v/>
      </c>
      <c r="AH31" s="51">
        <f>'YBN HO P&amp;L'!AH31+'FH P&amp;L'!AH31</f>
        <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98.23999999999999</v>
      </c>
      <c r="C32" s="64" t="n">
        <v>25.47</v>
      </c>
      <c r="D32" s="64" t="n">
        <v>66.56</v>
      </c>
      <c r="E32" s="64" t="n">
        <v>37.94</v>
      </c>
      <c r="F32" s="64" t="n">
        <v>20.18</v>
      </c>
      <c r="G32" s="64" t="n">
        <v>111.77</v>
      </c>
      <c r="H32" s="64" t="n">
        <v>81.71000000000001</v>
      </c>
      <c r="I32" s="64" t="n">
        <v>36.6</v>
      </c>
      <c r="J32" s="64" t="n">
        <v>31.81</v>
      </c>
      <c r="K32" s="64" t="n">
        <v>48.4</v>
      </c>
      <c r="L32" s="64" t="n">
        <v>30.59</v>
      </c>
      <c r="M32" s="64" t="n">
        <v>87.74000000000001</v>
      </c>
      <c r="N32" s="22">
        <f>SUM(B32:M32)</f>
        <v/>
      </c>
      <c r="O32" s="11">
        <f>SUMIF('YBN TB'!$R:$R,'YBN Group P&amp;L'!$A32,'YBN TB'!C:C)</f>
        <v/>
      </c>
      <c r="P32" s="11">
        <f>SUMIF('YBN TB'!$R:$R,'YBN Group P&amp;L'!$A32,'YBN TB'!D:D)</f>
        <v/>
      </c>
      <c r="Q32" s="11">
        <f>SUMIF('YBN TB'!$R:$R,'YBN Group P&amp;L'!$A32,'YBN TB'!E:E)</f>
        <v/>
      </c>
      <c r="R32" s="11">
        <f>SUMIF('YBN TB'!$R:$R,'YBN Group P&amp;L'!$A32,'YBN TB'!F:F)</f>
        <v/>
      </c>
      <c r="S32" s="11">
        <f>SUMIF('YBN TB'!$R:$R,'YBN Group P&amp;L'!$A32,'YBN TB'!G:G)</f>
        <v/>
      </c>
      <c r="T32" s="11">
        <f>SUMIF('YBN TB'!$R:$R,'YBN Group P&amp;L'!$A32,'YBN TB'!H:H)</f>
        <v/>
      </c>
      <c r="U32" s="11">
        <f>SUMIF('YBN TB'!$R:$R,'YBN Group P&amp;L'!$A32,'YBN TB'!I:I)</f>
        <v/>
      </c>
      <c r="V32" s="51">
        <f>'YBN HO P&amp;L'!V32+'FH P&amp;L'!V32</f>
        <v/>
      </c>
      <c r="W32" s="51">
        <f>'YBN HO P&amp;L'!W32+'FH P&amp;L'!W32</f>
        <v/>
      </c>
      <c r="X32" s="51">
        <f>'YBN HO P&amp;L'!X32+'FH P&amp;L'!X32</f>
        <v/>
      </c>
      <c r="Y32" s="51">
        <f>'YBN HO P&amp;L'!Y32+'FH P&amp;L'!Y32</f>
        <v/>
      </c>
      <c r="Z32" s="51">
        <f>'YBN HO P&amp;L'!Z32+'FH P&amp;L'!Z32</f>
        <v/>
      </c>
      <c r="AA32" s="22">
        <f>SUM(O32:U32)</f>
        <v/>
      </c>
      <c r="AB32" s="22">
        <f>SUM(O32:Z32)</f>
        <v/>
      </c>
      <c r="AC32" s="51">
        <f>Z$8*$AI32</f>
        <v/>
      </c>
      <c r="AD32" s="51">
        <f>Z$8*$AI32</f>
        <v/>
      </c>
      <c r="AE32" s="51">
        <f>Z$8*$AI32</f>
        <v/>
      </c>
      <c r="AF32" s="51">
        <f>Z$8*$AI32</f>
        <v/>
      </c>
      <c r="AG32" s="51">
        <f>Z$8*$AI32</f>
        <v/>
      </c>
      <c r="AH32" s="51">
        <f>Z$8*$AI32</f>
        <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SUMIF('YBN TB'!$R:$R,'YBN Group P&amp;L'!$A33,'YBN TB'!C:C)</f>
        <v/>
      </c>
      <c r="P33" s="11">
        <f>SUMIF('YBN TB'!$R:$R,'YBN Group P&amp;L'!$A33,'YBN TB'!D:D)</f>
        <v/>
      </c>
      <c r="Q33" s="11">
        <f>SUMIF('YBN TB'!$R:$R,'YBN Group P&amp;L'!$A33,'YBN TB'!E:E)</f>
        <v/>
      </c>
      <c r="R33" s="11">
        <f>SUMIF('YBN TB'!$R:$R,'YBN Group P&amp;L'!$A33,'YBN TB'!F:F)</f>
        <v/>
      </c>
      <c r="S33" s="11">
        <f>SUMIF('YBN TB'!$R:$R,'YBN Group P&amp;L'!$A33,'YBN TB'!G:G)</f>
        <v/>
      </c>
      <c r="T33" s="11">
        <f>SUMIF('YBN TB'!$R:$R,'YBN Group P&amp;L'!$A33,'YBN TB'!H:H)</f>
        <v/>
      </c>
      <c r="U33" s="11">
        <f>SUMIF('YBN TB'!$R:$R,'YBN Group P&amp;L'!$A33,'YBN TB'!I:I)</f>
        <v/>
      </c>
      <c r="V33" s="51">
        <f>'YBN HO P&amp;L'!V33+'FH P&amp;L'!V33</f>
        <v/>
      </c>
      <c r="W33" s="51">
        <f>'YBN HO P&amp;L'!W33+'FH P&amp;L'!W33</f>
        <v/>
      </c>
      <c r="X33" s="51">
        <f>'YBN HO P&amp;L'!X33+'FH P&amp;L'!X33</f>
        <v/>
      </c>
      <c r="Y33" s="51">
        <f>'YBN HO P&amp;L'!Y33+'FH P&amp;L'!Y33</f>
        <v/>
      </c>
      <c r="Z33" s="51">
        <f>'YBN HO P&amp;L'!Z33+'FH P&amp;L'!Z33</f>
        <v/>
      </c>
      <c r="AA33" s="22">
        <f>SUM(O33:U33)</f>
        <v/>
      </c>
      <c r="AB33" s="22">
        <f>SUM(O33:Z33)</f>
        <v/>
      </c>
      <c r="AC33" s="51">
        <f>'YBN HO P&amp;L'!AC33+'FH P&amp;L'!AC33</f>
        <v/>
      </c>
      <c r="AD33" s="51">
        <f>'YBN HO P&amp;L'!AD33+'FH P&amp;L'!AD33</f>
        <v/>
      </c>
      <c r="AE33" s="51">
        <f>'YBN HO P&amp;L'!AE33+'FH P&amp;L'!AE33</f>
        <v/>
      </c>
      <c r="AF33" s="51">
        <f>'YBN HO P&amp;L'!AF33+'FH P&amp;L'!AF33</f>
        <v/>
      </c>
      <c r="AG33" s="51">
        <f>'YBN HO P&amp;L'!AG33+'FH P&amp;L'!AG33</f>
        <v/>
      </c>
      <c r="AH33" s="51">
        <f>'YBN HO P&amp;L'!AH33+'FH P&amp;L'!AH33</f>
        <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1008.73</v>
      </c>
      <c r="C34" s="65" t="n">
        <v>815.6400000000001</v>
      </c>
      <c r="D34" s="65" t="n">
        <v>974.3000000000002</v>
      </c>
      <c r="E34" s="65" t="n">
        <v>851.04</v>
      </c>
      <c r="F34" s="65" t="n">
        <v>899.62</v>
      </c>
      <c r="G34" s="65" t="n">
        <v>683.0300000000001</v>
      </c>
      <c r="H34" s="65" t="n">
        <v>779.1600000000002</v>
      </c>
      <c r="I34" s="65" t="n">
        <v>713.29</v>
      </c>
      <c r="J34" s="65" t="n">
        <v>768.41</v>
      </c>
      <c r="K34" s="65" t="n">
        <v>1460.98</v>
      </c>
      <c r="L34" s="65" t="n">
        <v>731.6600000000002</v>
      </c>
      <c r="M34" s="65" t="n">
        <v>526.37</v>
      </c>
      <c r="N34" s="23">
        <f>SUM(B34:M34)</f>
        <v/>
      </c>
      <c r="O34" s="12">
        <f>SUM(O27:O33)</f>
        <v/>
      </c>
      <c r="P34" s="12">
        <f>SUM(P27:P33)</f>
        <v/>
      </c>
      <c r="Q34" s="12">
        <f>SUM(Q27:Q33)</f>
        <v/>
      </c>
      <c r="R34" s="12">
        <f>SUM(R27:R33)</f>
        <v/>
      </c>
      <c r="S34" s="12">
        <f>SUM(S27:S33)</f>
        <v/>
      </c>
      <c r="T34" s="12">
        <f>SUM(T27:T33)</f>
        <v/>
      </c>
      <c r="U34" s="12">
        <f>SUM(U27:U33)</f>
        <v/>
      </c>
      <c r="V34" s="52">
        <f>'YBN HO P&amp;L'!V34+'FH P&amp;L'!V34</f>
        <v/>
      </c>
      <c r="W34" s="52">
        <f>'YBN HO P&amp;L'!W34+'FH P&amp;L'!W34</f>
        <v/>
      </c>
      <c r="X34" s="52">
        <f>'YBN HO P&amp;L'!X34+'FH P&amp;L'!X34</f>
        <v/>
      </c>
      <c r="Y34" s="52">
        <f>'YBN HO P&amp;L'!Y34+'FH P&amp;L'!Y34</f>
        <v/>
      </c>
      <c r="Z34" s="52">
        <f>'YBN HO P&amp;L'!Z34+'FH P&amp;L'!Z34</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f>'YBN HO P&amp;L'!V35+'FH P&amp;L'!V35</f>
        <v/>
      </c>
      <c r="W35" s="50">
        <f>'YBN HO P&amp;L'!W35+'FH P&amp;L'!W35</f>
        <v/>
      </c>
      <c r="X35" s="50">
        <f>'YBN HO P&amp;L'!X35+'FH P&amp;L'!X35</f>
        <v/>
      </c>
      <c r="Y35" s="50">
        <f>'YBN HO P&amp;L'!Y35+'FH P&amp;L'!Y35</f>
        <v/>
      </c>
      <c r="Z35" s="50">
        <f>'YBN HO P&amp;L'!Z35+'FH P&amp;L'!Z35</f>
        <v/>
      </c>
      <c r="AA35" s="22">
        <f>SUM(O35:T35)</f>
        <v/>
      </c>
      <c r="AB35" s="22">
        <f>SUM(O35:Z35)</f>
        <v/>
      </c>
      <c r="AC35" s="50">
        <f>'YBN HO P&amp;L'!AC35+'FH P&amp;L'!AC35</f>
        <v/>
      </c>
      <c r="AD35" s="50">
        <f>'YBN HO P&amp;L'!AD35+'FH P&amp;L'!AD35</f>
        <v/>
      </c>
      <c r="AE35" s="50">
        <f>'YBN HO P&amp;L'!AE35+'FH P&amp;L'!AE35</f>
        <v/>
      </c>
      <c r="AF35" s="50">
        <f>'YBN HO P&amp;L'!AF35+'FH P&amp;L'!AF35</f>
        <v/>
      </c>
      <c r="AG35" s="50">
        <f>'YBN HO P&amp;L'!AG35+'FH P&amp;L'!AG35</f>
        <v/>
      </c>
      <c r="AH35" s="50">
        <f>'YBN HO P&amp;L'!AH35+'FH P&amp;L'!AH35</f>
        <v/>
      </c>
      <c r="AJ35" s="22">
        <f>SUM(E35:Q35)-$N35</f>
        <v/>
      </c>
      <c r="AK35" s="22">
        <f>SUM(H35:T35)-$N35</f>
        <v/>
      </c>
      <c r="AL35" s="22">
        <f>SUM(K35:W35)-$N35</f>
        <v/>
      </c>
      <c r="AM35" s="53">
        <f>SUM(N35:Z35)-$N35</f>
        <v/>
      </c>
      <c r="AN35" s="56" t="n"/>
      <c r="AO35" s="22">
        <f>SUM(I35:U35)-$N35</f>
        <v/>
      </c>
      <c r="AP35" s="22">
        <f>SUM(J35:V35)-$N35</f>
        <v/>
      </c>
    </row>
    <row r="36">
      <c r="A36" s="14" t="inlineStr">
        <is>
          <t>Rent</t>
        </is>
      </c>
      <c r="B36" s="64" t="n">
        <v>900</v>
      </c>
      <c r="C36" s="64" t="n">
        <v>900</v>
      </c>
      <c r="D36" s="64" t="n">
        <v>900</v>
      </c>
      <c r="E36" s="64" t="n">
        <v>900</v>
      </c>
      <c r="F36" s="64" t="n">
        <v>900</v>
      </c>
      <c r="G36" s="64" t="n">
        <v>900</v>
      </c>
      <c r="H36" s="64" t="n">
        <v>900</v>
      </c>
      <c r="I36" s="64" t="n">
        <v>900</v>
      </c>
      <c r="J36" s="64" t="n">
        <v>900</v>
      </c>
      <c r="K36" s="64" t="n">
        <v>900</v>
      </c>
      <c r="L36" s="64" t="n">
        <v>900</v>
      </c>
      <c r="M36" s="64" t="n">
        <v>900</v>
      </c>
      <c r="N36" s="22">
        <f>SUM(B36:M36)</f>
        <v/>
      </c>
      <c r="O36" s="11">
        <f>SUMIF('YBN TB'!$R:$R,'YBN Group P&amp;L'!$A36,'YBN TB'!C:C)</f>
        <v/>
      </c>
      <c r="P36" s="11">
        <f>SUMIF('YBN TB'!$R:$R,'YBN Group P&amp;L'!$A36,'YBN TB'!D:D)</f>
        <v/>
      </c>
      <c r="Q36" s="11">
        <f>SUMIF('YBN TB'!$R:$R,'YBN Group P&amp;L'!$A36,'YBN TB'!E:E)</f>
        <v/>
      </c>
      <c r="R36" s="11">
        <f>SUMIF('YBN TB'!$R:$R,'YBN Group P&amp;L'!$A36,'YBN TB'!F:F)</f>
        <v/>
      </c>
      <c r="S36" s="11">
        <f>SUMIF('YBN TB'!$R:$R,'YBN Group P&amp;L'!$A36,'YBN TB'!G:G)</f>
        <v/>
      </c>
      <c r="T36" s="11">
        <f>SUMIF('YBN TB'!$R:$R,'YBN Group P&amp;L'!$A36,'YBN TB'!H:H)</f>
        <v/>
      </c>
      <c r="U36" s="11">
        <f>SUMIF('YBN TB'!$R:$R,'YBN Group P&amp;L'!$A36,'YBN TB'!I:I)</f>
        <v/>
      </c>
      <c r="V36" s="51">
        <f>'YBN HO P&amp;L'!V36+'FH P&amp;L'!V36</f>
        <v/>
      </c>
      <c r="W36" s="51">
        <f>'YBN HO P&amp;L'!W36+'FH P&amp;L'!W36</f>
        <v/>
      </c>
      <c r="X36" s="51">
        <f>'YBN HO P&amp;L'!X36+'FH P&amp;L'!X36</f>
        <v/>
      </c>
      <c r="Y36" s="51">
        <f>'YBN HO P&amp;L'!Y36+'FH P&amp;L'!Y36</f>
        <v/>
      </c>
      <c r="Z36" s="51">
        <f>'YBN HO P&amp;L'!Z36+'FH P&amp;L'!Z36</f>
        <v/>
      </c>
      <c r="AA36" s="22">
        <f>SUM(O36:U36)</f>
        <v/>
      </c>
      <c r="AB36" s="22">
        <f>SUM(O36:Z36)</f>
        <v/>
      </c>
      <c r="AC36" s="51">
        <f>'YBN HO P&amp;L'!AC36+'FH P&amp;L'!AC36</f>
        <v/>
      </c>
      <c r="AD36" s="51">
        <f>'YBN HO P&amp;L'!AD36+'FH P&amp;L'!AD36</f>
        <v/>
      </c>
      <c r="AE36" s="51">
        <f>'YBN HO P&amp;L'!AE36+'FH P&amp;L'!AE36</f>
        <v/>
      </c>
      <c r="AF36" s="51">
        <f>'YBN HO P&amp;L'!AF36+'FH P&amp;L'!AF36</f>
        <v/>
      </c>
      <c r="AG36" s="51">
        <f>'YBN HO P&amp;L'!AG36+'FH P&amp;L'!AG36</f>
        <v/>
      </c>
      <c r="AH36" s="51">
        <f>'YBN HO P&amp;L'!AH36+'FH P&amp;L'!AH36</f>
        <v/>
      </c>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665.33</v>
      </c>
      <c r="C37" s="64" t="n">
        <v>665.33</v>
      </c>
      <c r="D37" s="64" t="n">
        <v>665.33</v>
      </c>
      <c r="E37" s="64" t="n">
        <v>665.33</v>
      </c>
      <c r="F37" s="64" t="n">
        <v>665.33</v>
      </c>
      <c r="G37" s="64" t="n">
        <v>665.33</v>
      </c>
      <c r="H37" s="64" t="n">
        <v>665.33</v>
      </c>
      <c r="I37" s="64" t="n">
        <v>665.33</v>
      </c>
      <c r="J37" s="64" t="n">
        <v>665.33</v>
      </c>
      <c r="K37" s="64" t="n">
        <v>665.33</v>
      </c>
      <c r="L37" s="64" t="n">
        <v>665.33</v>
      </c>
      <c r="M37" s="64" t="n">
        <v>665.33</v>
      </c>
      <c r="N37" s="22">
        <f>SUM(B37:M37)</f>
        <v/>
      </c>
      <c r="O37" s="11">
        <f>SUMIF('YBN TB'!$R:$R,'YBN Group P&amp;L'!$A37,'YBN TB'!C:C)</f>
        <v/>
      </c>
      <c r="P37" s="11">
        <f>SUMIF('YBN TB'!$R:$R,'YBN Group P&amp;L'!$A37,'YBN TB'!D:D)</f>
        <v/>
      </c>
      <c r="Q37" s="11">
        <f>SUMIF('YBN TB'!$R:$R,'YBN Group P&amp;L'!$A37,'YBN TB'!E:E)</f>
        <v/>
      </c>
      <c r="R37" s="11">
        <f>SUMIF('YBN TB'!$R:$R,'YBN Group P&amp;L'!$A37,'YBN TB'!F:F)</f>
        <v/>
      </c>
      <c r="S37" s="11">
        <f>SUMIF('YBN TB'!$R:$R,'YBN Group P&amp;L'!$A37,'YBN TB'!G:G)</f>
        <v/>
      </c>
      <c r="T37" s="11">
        <f>SUMIF('YBN TB'!$R:$R,'YBN Group P&amp;L'!$A37,'YBN TB'!H:H)</f>
        <v/>
      </c>
      <c r="U37" s="11">
        <f>SUMIF('YBN TB'!$R:$R,'YBN Group P&amp;L'!$A37,'YBN TB'!I:I)</f>
        <v/>
      </c>
      <c r="V37" s="51">
        <f>'YBN HO P&amp;L'!V37+'FH P&amp;L'!V37</f>
        <v/>
      </c>
      <c r="W37" s="51">
        <f>'YBN HO P&amp;L'!W37+'FH P&amp;L'!W37</f>
        <v/>
      </c>
      <c r="X37" s="51">
        <f>'YBN HO P&amp;L'!X37+'FH P&amp;L'!X37</f>
        <v/>
      </c>
      <c r="Y37" s="51">
        <f>'YBN HO P&amp;L'!Y37+'FH P&amp;L'!Y37</f>
        <v/>
      </c>
      <c r="Z37" s="51">
        <f>'YBN HO P&amp;L'!Z37+'FH P&amp;L'!Z37</f>
        <v/>
      </c>
      <c r="AA37" s="22">
        <f>SUM(O37:U37)</f>
        <v/>
      </c>
      <c r="AB37" s="22">
        <f>SUM(O37:Z37)</f>
        <v/>
      </c>
      <c r="AC37" s="51">
        <f>'YBN HO P&amp;L'!AC37+'FH P&amp;L'!AC37</f>
        <v/>
      </c>
      <c r="AD37" s="51">
        <f>'YBN HO P&amp;L'!AD37+'FH P&amp;L'!AD37</f>
        <v/>
      </c>
      <c r="AE37" s="51">
        <f>'YBN HO P&amp;L'!AE37+'FH P&amp;L'!AE37</f>
        <v/>
      </c>
      <c r="AF37" s="51">
        <f>'YBN HO P&amp;L'!AF37+'FH P&amp;L'!AF37</f>
        <v/>
      </c>
      <c r="AG37" s="51">
        <f>'YBN HO P&amp;L'!AG37+'FH P&amp;L'!AG37</f>
        <v/>
      </c>
      <c r="AH37" s="51">
        <f>'YBN HO P&amp;L'!AH37+'FH P&amp;L'!AH37</f>
        <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1473.89</v>
      </c>
      <c r="C38" s="64" t="n">
        <v>1366.4</v>
      </c>
      <c r="D38" s="64" t="n">
        <v>2603.3</v>
      </c>
      <c r="E38" s="64" t="n">
        <v>1870.5</v>
      </c>
      <c r="F38" s="64" t="n">
        <v>1063.68</v>
      </c>
      <c r="G38" s="64" t="n">
        <v>1396.75</v>
      </c>
      <c r="H38" s="64" t="n">
        <v>1107.36</v>
      </c>
      <c r="I38" s="64" t="n">
        <v>1181</v>
      </c>
      <c r="J38" s="64" t="n">
        <v>-275.1799999999999</v>
      </c>
      <c r="K38" s="64" t="n">
        <v>839.92</v>
      </c>
      <c r="L38" s="64" t="n">
        <v>1036.6</v>
      </c>
      <c r="M38" s="64" t="n">
        <v>2199.25</v>
      </c>
      <c r="N38" s="22">
        <f>SUM(B38:M38)</f>
        <v/>
      </c>
      <c r="O38" s="11">
        <f>SUMIF('YBN TB'!$R:$R,'YBN Group P&amp;L'!$A38,'YBN TB'!C:C)</f>
        <v/>
      </c>
      <c r="P38" s="11">
        <f>SUMIF('YBN TB'!$R:$R,'YBN Group P&amp;L'!$A38,'YBN TB'!D:D)</f>
        <v/>
      </c>
      <c r="Q38" s="11">
        <f>SUMIF('YBN TB'!$R:$R,'YBN Group P&amp;L'!$A38,'YBN TB'!E:E)</f>
        <v/>
      </c>
      <c r="R38" s="11">
        <f>SUMIF('YBN TB'!$R:$R,'YBN Group P&amp;L'!$A38,'YBN TB'!F:F)</f>
        <v/>
      </c>
      <c r="S38" s="11">
        <f>SUMIF('YBN TB'!$R:$R,'YBN Group P&amp;L'!$A38,'YBN TB'!G:G)</f>
        <v/>
      </c>
      <c r="T38" s="11">
        <f>SUMIF('YBN TB'!$R:$R,'YBN Group P&amp;L'!$A38,'YBN TB'!H:H)</f>
        <v/>
      </c>
      <c r="U38" s="11">
        <f>SUMIF('YBN TB'!$R:$R,'YBN Group P&amp;L'!$A38,'YBN TB'!I:I)</f>
        <v/>
      </c>
      <c r="V38" s="51">
        <f>'YBN HO P&amp;L'!V38+'FH P&amp;L'!V38</f>
        <v/>
      </c>
      <c r="W38" s="51">
        <f>'YBN HO P&amp;L'!W38+'FH P&amp;L'!W38</f>
        <v/>
      </c>
      <c r="X38" s="51">
        <f>'YBN HO P&amp;L'!X38+'FH P&amp;L'!X38</f>
        <v/>
      </c>
      <c r="Y38" s="51">
        <f>'YBN HO P&amp;L'!Y38+'FH P&amp;L'!Y38</f>
        <v/>
      </c>
      <c r="Z38" s="51">
        <f>'YBN HO P&amp;L'!Z38+'FH P&amp;L'!Z38</f>
        <v/>
      </c>
      <c r="AA38" s="22">
        <f>SUM(O38:U38)</f>
        <v/>
      </c>
      <c r="AB38" s="22">
        <f>SUM(O38:Z38)</f>
        <v/>
      </c>
      <c r="AC38" s="51">
        <f>'YBN HO P&amp;L'!AC38+'FH P&amp;L'!AC38</f>
        <v/>
      </c>
      <c r="AD38" s="51">
        <f>'YBN HO P&amp;L'!AD38+'FH P&amp;L'!AD38</f>
        <v/>
      </c>
      <c r="AE38" s="51">
        <f>'YBN HO P&amp;L'!AE38+'FH P&amp;L'!AE38</f>
        <v/>
      </c>
      <c r="AF38" s="51">
        <f>'YBN HO P&amp;L'!AF38+'FH P&amp;L'!AF38</f>
        <v/>
      </c>
      <c r="AG38" s="51">
        <f>'YBN HO P&amp;L'!AG38+'FH P&amp;L'!AG38</f>
        <v/>
      </c>
      <c r="AH38" s="51">
        <f>'YBN HO P&amp;L'!AH38+'FH P&amp;L'!AH38</f>
        <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190.89</v>
      </c>
      <c r="C39" s="64" t="n">
        <v>334.56</v>
      </c>
      <c r="D39" s="64" t="n">
        <v>31.18</v>
      </c>
      <c r="E39" s="64" t="n">
        <v>140.03</v>
      </c>
      <c r="F39" s="64" t="n">
        <v>340.68</v>
      </c>
      <c r="G39" s="64" t="n">
        <v>6.98</v>
      </c>
      <c r="H39" s="64" t="n">
        <v>375.45</v>
      </c>
      <c r="I39" s="64" t="n">
        <v>68.62</v>
      </c>
      <c r="J39" s="64" t="n">
        <v>190.13</v>
      </c>
      <c r="K39" s="64" t="n">
        <v>37.19</v>
      </c>
      <c r="L39" s="64" t="n">
        <v>367.46</v>
      </c>
      <c r="M39" s="64" t="n">
        <v>121.98</v>
      </c>
      <c r="N39" s="22">
        <f>SUM(B39:M39)</f>
        <v/>
      </c>
      <c r="O39" s="11">
        <f>SUMIF('YBN TB'!$R:$R,'YBN Group P&amp;L'!$A39,'YBN TB'!C:C)</f>
        <v/>
      </c>
      <c r="P39" s="11">
        <f>SUMIF('YBN TB'!$R:$R,'YBN Group P&amp;L'!$A39,'YBN TB'!D:D)</f>
        <v/>
      </c>
      <c r="Q39" s="11">
        <f>SUMIF('YBN TB'!$R:$R,'YBN Group P&amp;L'!$A39,'YBN TB'!E:E)</f>
        <v/>
      </c>
      <c r="R39" s="11">
        <f>SUMIF('YBN TB'!$R:$R,'YBN Group P&amp;L'!$A39,'YBN TB'!F:F)</f>
        <v/>
      </c>
      <c r="S39" s="11">
        <f>SUMIF('YBN TB'!$R:$R,'YBN Group P&amp;L'!$A39,'YBN TB'!G:G)</f>
        <v/>
      </c>
      <c r="T39" s="11">
        <f>SUMIF('YBN TB'!$R:$R,'YBN Group P&amp;L'!$A39,'YBN TB'!H:H)</f>
        <v/>
      </c>
      <c r="U39" s="11">
        <f>SUMIF('YBN TB'!$R:$R,'YBN Group P&amp;L'!$A39,'YBN TB'!I:I)</f>
        <v/>
      </c>
      <c r="V39" s="51">
        <f>'YBN HO P&amp;L'!V39+'FH P&amp;L'!V39</f>
        <v/>
      </c>
      <c r="W39" s="51">
        <f>'YBN HO P&amp;L'!W39+'FH P&amp;L'!W39</f>
        <v/>
      </c>
      <c r="X39" s="51">
        <f>'YBN HO P&amp;L'!X39+'FH P&amp;L'!X39</f>
        <v/>
      </c>
      <c r="Y39" s="51">
        <f>'YBN HO P&amp;L'!Y39+'FH P&amp;L'!Y39</f>
        <v/>
      </c>
      <c r="Z39" s="51">
        <f>'YBN HO P&amp;L'!Z39+'FH P&amp;L'!Z39</f>
        <v/>
      </c>
      <c r="AA39" s="22">
        <f>SUM(O39:U39)</f>
        <v/>
      </c>
      <c r="AB39" s="22">
        <f>SUM(O39:Z39)</f>
        <v/>
      </c>
      <c r="AC39" s="51">
        <f>'YBN HO P&amp;L'!AC39+'FH P&amp;L'!AC39</f>
        <v/>
      </c>
      <c r="AD39" s="51">
        <f>'YBN HO P&amp;L'!AD39+'FH P&amp;L'!AD39</f>
        <v/>
      </c>
      <c r="AE39" s="51">
        <f>'YBN HO P&amp;L'!AE39+'FH P&amp;L'!AE39</f>
        <v/>
      </c>
      <c r="AF39" s="51">
        <f>'YBN HO P&amp;L'!AF39+'FH P&amp;L'!AF39</f>
        <v/>
      </c>
      <c r="AG39" s="51">
        <f>'YBN HO P&amp;L'!AG39+'FH P&amp;L'!AG39</f>
        <v/>
      </c>
      <c r="AH39" s="51">
        <f>'YBN HO P&amp;L'!AH39+'FH P&amp;L'!AH39</f>
        <v/>
      </c>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190.06</v>
      </c>
      <c r="C40" s="64" t="n">
        <v>202.06</v>
      </c>
      <c r="D40" s="64" t="n">
        <v>55.16999999999999</v>
      </c>
      <c r="E40" s="64" t="n">
        <v>160.01</v>
      </c>
      <c r="F40" s="64" t="n">
        <v>83.73999999999999</v>
      </c>
      <c r="G40" s="64" t="n">
        <v>65.2</v>
      </c>
      <c r="H40" s="64" t="n">
        <v>159.27</v>
      </c>
      <c r="I40" s="64" t="n">
        <v>99.89</v>
      </c>
      <c r="J40" s="64" t="n">
        <v>134.23</v>
      </c>
      <c r="K40" s="64" t="n">
        <v>129.5</v>
      </c>
      <c r="L40" s="64" t="n">
        <v>136.31</v>
      </c>
      <c r="M40" s="64" t="n">
        <v>5.71</v>
      </c>
      <c r="N40" s="22">
        <f>SUM(B40:M40)</f>
        <v/>
      </c>
      <c r="O40" s="11">
        <f>SUMIF('YBN TB'!$R:$R,'YBN Group P&amp;L'!$A40,'YBN TB'!C:C)</f>
        <v/>
      </c>
      <c r="P40" s="11">
        <f>SUMIF('YBN TB'!$R:$R,'YBN Group P&amp;L'!$A40,'YBN TB'!D:D)</f>
        <v/>
      </c>
      <c r="Q40" s="11">
        <f>SUMIF('YBN TB'!$R:$R,'YBN Group P&amp;L'!$A40,'YBN TB'!E:E)</f>
        <v/>
      </c>
      <c r="R40" s="11">
        <f>SUMIF('YBN TB'!$R:$R,'YBN Group P&amp;L'!$A40,'YBN TB'!F:F)</f>
        <v/>
      </c>
      <c r="S40" s="11">
        <f>SUMIF('YBN TB'!$R:$R,'YBN Group P&amp;L'!$A40,'YBN TB'!G:G)</f>
        <v/>
      </c>
      <c r="T40" s="11">
        <f>SUMIF('YBN TB'!$R:$R,'YBN Group P&amp;L'!$A40,'YBN TB'!H:H)</f>
        <v/>
      </c>
      <c r="U40" s="11">
        <f>SUMIF('YBN TB'!$R:$R,'YBN Group P&amp;L'!$A40,'YBN TB'!I:I)</f>
        <v/>
      </c>
      <c r="V40" s="51">
        <f>'YBN HO P&amp;L'!V40+'FH P&amp;L'!V40</f>
        <v/>
      </c>
      <c r="W40" s="51">
        <f>'YBN HO P&amp;L'!W40+'FH P&amp;L'!W40</f>
        <v/>
      </c>
      <c r="X40" s="51">
        <f>'YBN HO P&amp;L'!X40+'FH P&amp;L'!X40</f>
        <v/>
      </c>
      <c r="Y40" s="51">
        <f>'YBN HO P&amp;L'!Y40+'FH P&amp;L'!Y40</f>
        <v/>
      </c>
      <c r="Z40" s="51">
        <f>'YBN HO P&amp;L'!Z40+'FH P&amp;L'!Z40</f>
        <v/>
      </c>
      <c r="AA40" s="22">
        <f>SUM(O40:U40)</f>
        <v/>
      </c>
      <c r="AB40" s="22">
        <f>SUM(O40:Z40)</f>
        <v/>
      </c>
      <c r="AC40" s="51">
        <f>'YBN HO P&amp;L'!AC40+'FH P&amp;L'!AC40</f>
        <v/>
      </c>
      <c r="AD40" s="51">
        <f>'YBN HO P&amp;L'!AD40+'FH P&amp;L'!AD40</f>
        <v/>
      </c>
      <c r="AE40" s="51">
        <f>'YBN HO P&amp;L'!AE40+'FH P&amp;L'!AE40</f>
        <v/>
      </c>
      <c r="AF40" s="51">
        <f>'YBN HO P&amp;L'!AF40+'FH P&amp;L'!AF40</f>
        <v/>
      </c>
      <c r="AG40" s="51">
        <f>'YBN HO P&amp;L'!AG40+'FH P&amp;L'!AG40</f>
        <v/>
      </c>
      <c r="AH40" s="51">
        <f>'YBN HO P&amp;L'!AH40+'FH P&amp;L'!AH40</f>
        <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370.63</v>
      </c>
      <c r="C41" s="64" t="n">
        <v>434.89</v>
      </c>
      <c r="D41" s="64" t="n">
        <v>421.63</v>
      </c>
      <c r="E41" s="64" t="n">
        <v>380.28</v>
      </c>
      <c r="F41" s="64" t="n">
        <v>383.48</v>
      </c>
      <c r="G41" s="64" t="n">
        <v>436.89</v>
      </c>
      <c r="H41" s="64" t="n">
        <v>383.48</v>
      </c>
      <c r="I41" s="64" t="n">
        <v>491.1800000000001</v>
      </c>
      <c r="J41" s="64" t="n">
        <v>436.89</v>
      </c>
      <c r="K41" s="64" t="n">
        <v>392.44</v>
      </c>
      <c r="L41" s="64" t="n">
        <v>399.43</v>
      </c>
      <c r="M41" s="64" t="n">
        <v>470.88</v>
      </c>
      <c r="N41" s="22">
        <f>SUM(B41:M41)</f>
        <v/>
      </c>
      <c r="O41" s="11">
        <f>SUMIF('YBN TB'!$R:$R,'YBN Group P&amp;L'!$A41,'YBN TB'!C:C)</f>
        <v/>
      </c>
      <c r="P41" s="11">
        <f>SUMIF('YBN TB'!$R:$R,'YBN Group P&amp;L'!$A41,'YBN TB'!D:D)</f>
        <v/>
      </c>
      <c r="Q41" s="11">
        <f>SUMIF('YBN TB'!$R:$R,'YBN Group P&amp;L'!$A41,'YBN TB'!E:E)</f>
        <v/>
      </c>
      <c r="R41" s="11">
        <f>SUMIF('YBN TB'!$R:$R,'YBN Group P&amp;L'!$A41,'YBN TB'!F:F)</f>
        <v/>
      </c>
      <c r="S41" s="11">
        <f>SUMIF('YBN TB'!$R:$R,'YBN Group P&amp;L'!$A41,'YBN TB'!G:G)</f>
        <v/>
      </c>
      <c r="T41" s="11">
        <f>SUMIF('YBN TB'!$R:$R,'YBN Group P&amp;L'!$A41,'YBN TB'!H:H)</f>
        <v/>
      </c>
      <c r="U41" s="11">
        <f>SUMIF('YBN TB'!$R:$R,'YBN Group P&amp;L'!$A41,'YBN TB'!I:I)</f>
        <v/>
      </c>
      <c r="V41" s="51">
        <f>'YBN HO P&amp;L'!V41+'FH P&amp;L'!V41</f>
        <v/>
      </c>
      <c r="W41" s="51">
        <f>'YBN HO P&amp;L'!W41+'FH P&amp;L'!W41</f>
        <v/>
      </c>
      <c r="X41" s="51">
        <f>'YBN HO P&amp;L'!X41+'FH P&amp;L'!X41</f>
        <v/>
      </c>
      <c r="Y41" s="51">
        <f>'YBN HO P&amp;L'!Y41+'FH P&amp;L'!Y41</f>
        <v/>
      </c>
      <c r="Z41" s="51">
        <f>'YBN HO P&amp;L'!Z41+'FH P&amp;L'!Z41</f>
        <v/>
      </c>
      <c r="AA41" s="22">
        <f>SUM(O41:U41)</f>
        <v/>
      </c>
      <c r="AB41" s="22">
        <f>SUM(O41:Z41)</f>
        <v/>
      </c>
      <c r="AC41" s="51">
        <f>'YBN HO P&amp;L'!AC41+'FH P&amp;L'!AC41</f>
        <v/>
      </c>
      <c r="AD41" s="51">
        <f>'YBN HO P&amp;L'!AD41+'FH P&amp;L'!AD41</f>
        <v/>
      </c>
      <c r="AE41" s="51">
        <f>'YBN HO P&amp;L'!AE41+'FH P&amp;L'!AE41</f>
        <v/>
      </c>
      <c r="AF41" s="51">
        <f>'YBN HO P&amp;L'!AF41+'FH P&amp;L'!AF41</f>
        <v/>
      </c>
      <c r="AG41" s="51">
        <f>'YBN HO P&amp;L'!AG41+'FH P&amp;L'!AG41</f>
        <v/>
      </c>
      <c r="AH41" s="51">
        <f>'YBN HO P&amp;L'!AH41+'FH P&amp;L'!AH41</f>
        <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48.91</v>
      </c>
      <c r="C42" s="64" t="n">
        <v>26.65</v>
      </c>
      <c r="D42" s="64" t="n">
        <v>48.28</v>
      </c>
      <c r="E42" s="64" t="n">
        <v>37.56</v>
      </c>
      <c r="F42" s="64" t="n">
        <v>22.48</v>
      </c>
      <c r="G42" s="64" t="n">
        <v>32.72</v>
      </c>
      <c r="H42" s="64" t="n">
        <v>59.91</v>
      </c>
      <c r="I42" s="64" t="n">
        <v>27.53</v>
      </c>
      <c r="J42" s="64" t="n">
        <v>29.07</v>
      </c>
      <c r="K42" s="64" t="n">
        <v>54.09999999999999</v>
      </c>
      <c r="L42" s="64" t="n">
        <v>30.14</v>
      </c>
      <c r="M42" s="64" t="n">
        <v>11.04</v>
      </c>
      <c r="N42" s="22">
        <f>SUM(B42:M42)</f>
        <v/>
      </c>
      <c r="O42" s="11">
        <f>SUMIF('YBN TB'!$R:$R,'YBN Group P&amp;L'!$A42,'YBN TB'!C:C)</f>
        <v/>
      </c>
      <c r="P42" s="11">
        <f>SUMIF('YBN TB'!$R:$R,'YBN Group P&amp;L'!$A42,'YBN TB'!D:D)</f>
        <v/>
      </c>
      <c r="Q42" s="11">
        <f>SUMIF('YBN TB'!$R:$R,'YBN Group P&amp;L'!$A42,'YBN TB'!E:E)</f>
        <v/>
      </c>
      <c r="R42" s="11">
        <f>SUMIF('YBN TB'!$R:$R,'YBN Group P&amp;L'!$A42,'YBN TB'!F:F)</f>
        <v/>
      </c>
      <c r="S42" s="11">
        <f>SUMIF('YBN TB'!$R:$R,'YBN Group P&amp;L'!$A42,'YBN TB'!G:G)</f>
        <v/>
      </c>
      <c r="T42" s="11">
        <f>SUMIF('YBN TB'!$R:$R,'YBN Group P&amp;L'!$A42,'YBN TB'!H:H)</f>
        <v/>
      </c>
      <c r="U42" s="11">
        <f>SUMIF('YBN TB'!$R:$R,'YBN Group P&amp;L'!$A42,'YBN TB'!I:I)</f>
        <v/>
      </c>
      <c r="V42" s="51">
        <f>'YBN HO P&amp;L'!V42+'FH P&amp;L'!V42</f>
        <v/>
      </c>
      <c r="W42" s="51">
        <f>'YBN HO P&amp;L'!W42+'FH P&amp;L'!W42</f>
        <v/>
      </c>
      <c r="X42" s="51">
        <f>'YBN HO P&amp;L'!X42+'FH P&amp;L'!X42</f>
        <v/>
      </c>
      <c r="Y42" s="51">
        <f>'YBN HO P&amp;L'!Y42+'FH P&amp;L'!Y42</f>
        <v/>
      </c>
      <c r="Z42" s="51">
        <f>'YBN HO P&amp;L'!Z42+'FH P&amp;L'!Z42</f>
        <v/>
      </c>
      <c r="AA42" s="22">
        <f>SUM(O42:U42)</f>
        <v/>
      </c>
      <c r="AB42" s="22">
        <f>SUM(O42:Z42)</f>
        <v/>
      </c>
      <c r="AC42" s="51">
        <f>'YBN HO P&amp;L'!AC42+'FH P&amp;L'!AC42</f>
        <v/>
      </c>
      <c r="AD42" s="51">
        <f>'YBN HO P&amp;L'!AD42+'FH P&amp;L'!AD42</f>
        <v/>
      </c>
      <c r="AE42" s="51">
        <f>'YBN HO P&amp;L'!AE42+'FH P&amp;L'!AE42</f>
        <v/>
      </c>
      <c r="AF42" s="51">
        <f>'YBN HO P&amp;L'!AF42+'FH P&amp;L'!AF42</f>
        <v/>
      </c>
      <c r="AG42" s="51">
        <f>'YBN HO P&amp;L'!AG42+'FH P&amp;L'!AG42</f>
        <v/>
      </c>
      <c r="AH42" s="51">
        <f>'YBN HO P&amp;L'!AH42+'FH P&amp;L'!AH42</f>
        <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SUMIF('YBN TB'!$R:$R,'YBN Group P&amp;L'!$A43,'YBN TB'!C:C)</f>
        <v/>
      </c>
      <c r="P43" s="11">
        <f>SUMIF('YBN TB'!$R:$R,'YBN Group P&amp;L'!$A43,'YBN TB'!D:D)</f>
        <v/>
      </c>
      <c r="Q43" s="11">
        <f>SUMIF('YBN TB'!$R:$R,'YBN Group P&amp;L'!$A43,'YBN TB'!E:E)</f>
        <v/>
      </c>
      <c r="R43" s="11">
        <f>SUMIF('YBN TB'!$R:$R,'YBN Group P&amp;L'!$A43,'YBN TB'!F:F)</f>
        <v/>
      </c>
      <c r="S43" s="11">
        <f>SUMIF('YBN TB'!$R:$R,'YBN Group P&amp;L'!$A43,'YBN TB'!G:G)</f>
        <v/>
      </c>
      <c r="T43" s="11">
        <f>SUMIF('YBN TB'!$R:$R,'YBN Group P&amp;L'!$A43,'YBN TB'!H:H)</f>
        <v/>
      </c>
      <c r="U43" s="11">
        <f>SUMIF('YBN TB'!$R:$R,'YBN Group P&amp;L'!$A43,'YBN TB'!I:I)</f>
        <v/>
      </c>
      <c r="V43" s="51">
        <f>'YBN HO P&amp;L'!V43+'FH P&amp;L'!V43</f>
        <v/>
      </c>
      <c r="W43" s="51">
        <f>'YBN HO P&amp;L'!W43+'FH P&amp;L'!W43</f>
        <v/>
      </c>
      <c r="X43" s="51">
        <f>'YBN HO P&amp;L'!X43+'FH P&amp;L'!X43</f>
        <v/>
      </c>
      <c r="Y43" s="51">
        <f>'YBN HO P&amp;L'!Y43+'FH P&amp;L'!Y43</f>
        <v/>
      </c>
      <c r="Z43" s="51">
        <f>'YBN HO P&amp;L'!Z43+'FH P&amp;L'!Z43</f>
        <v/>
      </c>
      <c r="AA43" s="22">
        <f>SUM(O43:U43)</f>
        <v/>
      </c>
      <c r="AB43" s="22">
        <f>SUM(O43:Z43)</f>
        <v/>
      </c>
      <c r="AC43" s="51">
        <f>'YBN HO P&amp;L'!AC43+'FH P&amp;L'!AC43</f>
        <v/>
      </c>
      <c r="AD43" s="51">
        <f>'YBN HO P&amp;L'!AD43+'FH P&amp;L'!AD43</f>
        <v/>
      </c>
      <c r="AE43" s="51">
        <f>'YBN HO P&amp;L'!AE43+'FH P&amp;L'!AE43</f>
        <v/>
      </c>
      <c r="AF43" s="51">
        <f>'YBN HO P&amp;L'!AF43+'FH P&amp;L'!AF43</f>
        <v/>
      </c>
      <c r="AG43" s="51">
        <f>'YBN HO P&amp;L'!AG43+'FH P&amp;L'!AG43</f>
        <v/>
      </c>
      <c r="AH43" s="51">
        <f>'YBN HO P&amp;L'!AH43+'FH P&amp;L'!AH43</f>
        <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SUMIF('YBN TB'!$R:$R,'YBN Group P&amp;L'!$A44,'YBN TB'!C:C)</f>
        <v/>
      </c>
      <c r="P44" s="11">
        <f>SUMIF('YBN TB'!$R:$R,'YBN Group P&amp;L'!$A44,'YBN TB'!D:D)</f>
        <v/>
      </c>
      <c r="Q44" s="11">
        <f>SUMIF('YBN TB'!$R:$R,'YBN Group P&amp;L'!$A44,'YBN TB'!E:E)</f>
        <v/>
      </c>
      <c r="R44" s="11">
        <f>SUMIF('YBN TB'!$R:$R,'YBN Group P&amp;L'!$A44,'YBN TB'!F:F)</f>
        <v/>
      </c>
      <c r="S44" s="11">
        <f>SUMIF('YBN TB'!$R:$R,'YBN Group P&amp;L'!$A44,'YBN TB'!G:G)</f>
        <v/>
      </c>
      <c r="T44" s="11">
        <f>SUMIF('YBN TB'!$R:$R,'YBN Group P&amp;L'!$A44,'YBN TB'!H:H)</f>
        <v/>
      </c>
      <c r="U44" s="11">
        <f>SUMIF('YBN TB'!$R:$R,'YBN Group P&amp;L'!$A44,'YBN TB'!I:I)</f>
        <v/>
      </c>
      <c r="V44" s="51">
        <f>'YBN HO P&amp;L'!V44+'FH P&amp;L'!V44</f>
        <v/>
      </c>
      <c r="W44" s="51">
        <f>'YBN HO P&amp;L'!W44+'FH P&amp;L'!W44</f>
        <v/>
      </c>
      <c r="X44" s="51">
        <f>'YBN HO P&amp;L'!X44+'FH P&amp;L'!X44</f>
        <v/>
      </c>
      <c r="Y44" s="51">
        <f>'YBN HO P&amp;L'!Y44+'FH P&amp;L'!Y44</f>
        <v/>
      </c>
      <c r="Z44" s="51">
        <f>'YBN HO P&amp;L'!Z44+'FH P&amp;L'!Z44</f>
        <v/>
      </c>
      <c r="AA44" s="22">
        <f>SUM(O44:U44)</f>
        <v/>
      </c>
      <c r="AB44" s="22">
        <f>SUM(O44:Z44)</f>
        <v/>
      </c>
      <c r="AC44" s="51">
        <f>'YBN HO P&amp;L'!AC44+'FH P&amp;L'!AC44</f>
        <v/>
      </c>
      <c r="AD44" s="51">
        <f>'YBN HO P&amp;L'!AD44+'FH P&amp;L'!AD44</f>
        <v/>
      </c>
      <c r="AE44" s="51">
        <f>'YBN HO P&amp;L'!AE44+'FH P&amp;L'!AE44</f>
        <v/>
      </c>
      <c r="AF44" s="51">
        <f>'YBN HO P&amp;L'!AF44+'FH P&amp;L'!AF44</f>
        <v/>
      </c>
      <c r="AG44" s="51">
        <f>'YBN HO P&amp;L'!AG44+'FH P&amp;L'!AG44</f>
        <v/>
      </c>
      <c r="AH44" s="51">
        <f>'YBN HO P&amp;L'!AH44+'FH P&amp;L'!AH44</f>
        <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137.5</v>
      </c>
      <c r="L45" s="64" t="n">
        <v>137.5</v>
      </c>
      <c r="M45" s="64" t="n">
        <v>137.5</v>
      </c>
      <c r="N45" s="22">
        <f>SUM(B45:M45)</f>
        <v/>
      </c>
      <c r="O45" s="11">
        <f>SUMIF('YBN TB'!$R:$R,'YBN Group P&amp;L'!$A45,'YBN TB'!C:C)</f>
        <v/>
      </c>
      <c r="P45" s="11">
        <f>SUMIF('YBN TB'!$R:$R,'YBN Group P&amp;L'!$A45,'YBN TB'!D:D)</f>
        <v/>
      </c>
      <c r="Q45" s="11">
        <f>SUMIF('YBN TB'!$R:$R,'YBN Group P&amp;L'!$A45,'YBN TB'!E:E)</f>
        <v/>
      </c>
      <c r="R45" s="11">
        <f>SUMIF('YBN TB'!$R:$R,'YBN Group P&amp;L'!$A45,'YBN TB'!F:F)</f>
        <v/>
      </c>
      <c r="S45" s="11">
        <f>SUMIF('YBN TB'!$R:$R,'YBN Group P&amp;L'!$A45,'YBN TB'!G:G)</f>
        <v/>
      </c>
      <c r="T45" s="11">
        <f>SUMIF('YBN TB'!$R:$R,'YBN Group P&amp;L'!$A45,'YBN TB'!H:H)</f>
        <v/>
      </c>
      <c r="U45" s="11">
        <f>SUMIF('YBN TB'!$R:$R,'YBN Group P&amp;L'!$A45,'YBN TB'!I:I)</f>
        <v/>
      </c>
      <c r="V45" s="51">
        <f>'YBN HO P&amp;L'!V45+'FH P&amp;L'!V45</f>
        <v/>
      </c>
      <c r="W45" s="51">
        <f>'YBN HO P&amp;L'!W45+'FH P&amp;L'!W45</f>
        <v/>
      </c>
      <c r="X45" s="51">
        <f>'YBN HO P&amp;L'!X45+'FH P&amp;L'!X45</f>
        <v/>
      </c>
      <c r="Y45" s="51">
        <f>'YBN HO P&amp;L'!Y45+'FH P&amp;L'!Y45</f>
        <v/>
      </c>
      <c r="Z45" s="51">
        <f>'YBN HO P&amp;L'!Z45+'FH P&amp;L'!Z45</f>
        <v/>
      </c>
      <c r="AA45" s="22">
        <f>SUM(O45:U45)</f>
        <v/>
      </c>
      <c r="AB45" s="22">
        <f>SUM(O45:Z45)</f>
        <v/>
      </c>
      <c r="AC45" s="51">
        <f>'YBN HO P&amp;L'!AC45+'FH P&amp;L'!AC45</f>
        <v/>
      </c>
      <c r="AD45" s="51">
        <f>'YBN HO P&amp;L'!AD45+'FH P&amp;L'!AD45</f>
        <v/>
      </c>
      <c r="AE45" s="51">
        <f>'YBN HO P&amp;L'!AE45+'FH P&amp;L'!AE45</f>
        <v/>
      </c>
      <c r="AF45" s="51">
        <f>'YBN HO P&amp;L'!AF45+'FH P&amp;L'!AF45</f>
        <v/>
      </c>
      <c r="AG45" s="51">
        <f>'YBN HO P&amp;L'!AG45+'FH P&amp;L'!AG45</f>
        <v/>
      </c>
      <c r="AH45" s="51">
        <f>'YBN HO P&amp;L'!AH45+'FH P&amp;L'!AH45</f>
        <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SUMIF('YBN TB'!$R:$R,'YBN Group P&amp;L'!$A46,'YBN TB'!C:C)</f>
        <v/>
      </c>
      <c r="P46" s="11">
        <f>SUMIF('YBN TB'!$R:$R,'YBN Group P&amp;L'!$A46,'YBN TB'!D:D)</f>
        <v/>
      </c>
      <c r="Q46" s="11">
        <f>SUMIF('YBN TB'!$R:$R,'YBN Group P&amp;L'!$A46,'YBN TB'!E:E)</f>
        <v/>
      </c>
      <c r="R46" s="11">
        <f>SUMIF('YBN TB'!$R:$R,'YBN Group P&amp;L'!$A46,'YBN TB'!F:F)</f>
        <v/>
      </c>
      <c r="S46" s="11">
        <f>SUMIF('YBN TB'!$R:$R,'YBN Group P&amp;L'!$A46,'YBN TB'!G:G)</f>
        <v/>
      </c>
      <c r="T46" s="11">
        <f>SUMIF('YBN TB'!$R:$R,'YBN Group P&amp;L'!$A46,'YBN TB'!H:H)</f>
        <v/>
      </c>
      <c r="U46" s="11">
        <f>SUMIF('YBN TB'!$R:$R,'YBN Group P&amp;L'!$A46,'YBN TB'!I:I)</f>
        <v/>
      </c>
      <c r="V46" s="51">
        <f>'YBN HO P&amp;L'!V46+'FH P&amp;L'!V46</f>
        <v/>
      </c>
      <c r="W46" s="51">
        <f>'YBN HO P&amp;L'!W46+'FH P&amp;L'!W46</f>
        <v/>
      </c>
      <c r="X46" s="51">
        <f>'YBN HO P&amp;L'!X46+'FH P&amp;L'!X46</f>
        <v/>
      </c>
      <c r="Y46" s="51">
        <f>'YBN HO P&amp;L'!Y46+'FH P&amp;L'!Y46</f>
        <v/>
      </c>
      <c r="Z46" s="51">
        <f>'YBN HO P&amp;L'!Z46+'FH P&amp;L'!Z46</f>
        <v/>
      </c>
      <c r="AA46" s="22">
        <f>SUM(O46:U46)</f>
        <v/>
      </c>
      <c r="AB46" s="22">
        <f>SUM(O46:Z46)</f>
        <v/>
      </c>
      <c r="AC46" s="51">
        <f>'YBN HO P&amp;L'!AC46+'FH P&amp;L'!AC46</f>
        <v/>
      </c>
      <c r="AD46" s="51">
        <f>'YBN HO P&amp;L'!AD46+'FH P&amp;L'!AD46</f>
        <v/>
      </c>
      <c r="AE46" s="51">
        <f>'YBN HO P&amp;L'!AE46+'FH P&amp;L'!AE46</f>
        <v/>
      </c>
      <c r="AF46" s="51">
        <f>'YBN HO P&amp;L'!AF46+'FH P&amp;L'!AF46</f>
        <v/>
      </c>
      <c r="AG46" s="51">
        <f>'YBN HO P&amp;L'!AG46+'FH P&amp;L'!AG46</f>
        <v/>
      </c>
      <c r="AH46" s="51">
        <f>'YBN HO P&amp;L'!AH46+'FH P&amp;L'!AH46</f>
        <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3839.71</v>
      </c>
      <c r="C47" s="65" t="n">
        <v>3929.89</v>
      </c>
      <c r="D47" s="65" t="n">
        <v>4724.89</v>
      </c>
      <c r="E47" s="65" t="n">
        <v>4153.71</v>
      </c>
      <c r="F47" s="65" t="n">
        <v>3459.39</v>
      </c>
      <c r="G47" s="65" t="n">
        <v>3503.869999999999</v>
      </c>
      <c r="H47" s="65" t="n">
        <v>3650.799999999999</v>
      </c>
      <c r="I47" s="65" t="n">
        <v>3433.55</v>
      </c>
      <c r="J47" s="65" t="n">
        <v>2080.47</v>
      </c>
      <c r="K47" s="65" t="n">
        <v>3155.98</v>
      </c>
      <c r="L47" s="65" t="n">
        <v>3672.77</v>
      </c>
      <c r="M47" s="65" t="n">
        <v>4511.69</v>
      </c>
      <c r="N47" s="24">
        <f>SUM(B47:M47)</f>
        <v/>
      </c>
      <c r="O47" s="12">
        <f>SUM(O36:O46)</f>
        <v/>
      </c>
      <c r="P47" s="12">
        <f>SUM(P36:P46)</f>
        <v/>
      </c>
      <c r="Q47" s="12">
        <f>SUM(Q36:Q46)</f>
        <v/>
      </c>
      <c r="R47" s="12">
        <f>SUM(R36:R46)</f>
        <v/>
      </c>
      <c r="S47" s="12">
        <f>SUM(S36:S46)</f>
        <v/>
      </c>
      <c r="T47" s="12">
        <f>SUM(T36:T46)</f>
        <v/>
      </c>
      <c r="U47" s="12">
        <f>SUM(U36:U46)</f>
        <v/>
      </c>
      <c r="V47" s="52">
        <f>'YBN HO P&amp;L'!V47+'FH P&amp;L'!V47</f>
        <v/>
      </c>
      <c r="W47" s="52">
        <f>'YBN HO P&amp;L'!W47+'FH P&amp;L'!W47</f>
        <v/>
      </c>
      <c r="X47" s="52">
        <f>'YBN HO P&amp;L'!X47+'FH P&amp;L'!X47</f>
        <v/>
      </c>
      <c r="Y47" s="52">
        <f>'YBN HO P&amp;L'!Y47+'FH P&amp;L'!Y47</f>
        <v/>
      </c>
      <c r="Z47" s="52">
        <f>'YBN HO P&amp;L'!Z47+'FH P&amp;L'!Z47</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20086.2</v>
      </c>
      <c r="C48" s="62" t="n">
        <v>20148.96</v>
      </c>
      <c r="D48" s="62" t="n">
        <v>17731.48</v>
      </c>
      <c r="E48" s="62" t="n">
        <v>18195.49</v>
      </c>
      <c r="F48" s="62" t="n">
        <v>17748.23</v>
      </c>
      <c r="G48" s="62" t="n">
        <v>17308.59</v>
      </c>
      <c r="H48" s="62" t="n">
        <v>21424.91</v>
      </c>
      <c r="I48" s="62" t="n">
        <v>18394.64</v>
      </c>
      <c r="J48" s="62" t="n">
        <v>16493.17</v>
      </c>
      <c r="K48" s="62" t="n">
        <v>20762.09</v>
      </c>
      <c r="L48" s="62" t="n">
        <v>21797.52</v>
      </c>
      <c r="M48" s="62" t="n">
        <v>19603.73</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'YBN HO P&amp;L'!V48+'FH P&amp;L'!V48</f>
        <v/>
      </c>
      <c r="W48" s="49">
        <f>'YBN HO P&amp;L'!W48+'FH P&amp;L'!W48</f>
        <v/>
      </c>
      <c r="X48" s="49">
        <f>'YBN HO P&amp;L'!X48+'FH P&amp;L'!X48</f>
        <v/>
      </c>
      <c r="Y48" s="49">
        <f>'YBN HO P&amp;L'!Y48+'FH P&amp;L'!Y48</f>
        <v/>
      </c>
      <c r="Z48" s="49">
        <f>'YBN HO P&amp;L'!Z48+'FH P&amp;L'!Z48</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f>'YBN HO P&amp;L'!V49+'FH P&amp;L'!V49</f>
        <v/>
      </c>
      <c r="W49" s="48">
        <f>'YBN HO P&amp;L'!W49+'FH P&amp;L'!W49</f>
        <v/>
      </c>
      <c r="X49" s="48">
        <f>'YBN HO P&amp;L'!X49+'FH P&amp;L'!X49</f>
        <v/>
      </c>
      <c r="Y49" s="48">
        <f>'YBN HO P&amp;L'!Y49+'FH P&amp;L'!Y49</f>
        <v/>
      </c>
      <c r="Z49" s="48">
        <f>'YBN HO P&amp;L'!Z49+'FH P&amp;L'!Z49</f>
        <v/>
      </c>
      <c r="AA49" s="22">
        <f>SUM(O49:T49)</f>
        <v/>
      </c>
      <c r="AB49" s="22">
        <f>SUM(O49:Z49)</f>
        <v/>
      </c>
      <c r="AC49" s="48">
        <f>'YBN HO P&amp;L'!AC49+'FH P&amp;L'!AC49</f>
        <v/>
      </c>
      <c r="AD49" s="48">
        <f>'YBN HO P&amp;L'!AD49+'FH P&amp;L'!AD49</f>
        <v/>
      </c>
      <c r="AE49" s="48">
        <f>'YBN HO P&amp;L'!AE49+'FH P&amp;L'!AE49</f>
        <v/>
      </c>
      <c r="AF49" s="48">
        <f>'YBN HO P&amp;L'!AF49+'FH P&amp;L'!AF49</f>
        <v/>
      </c>
      <c r="AG49" s="48">
        <f>'YBN HO P&amp;L'!AG49+'FH P&amp;L'!AG49</f>
        <v/>
      </c>
      <c r="AH49" s="48">
        <f>'YBN HO P&amp;L'!AH49+'FH P&amp;L'!AH49</f>
        <v/>
      </c>
      <c r="AJ49" s="22">
        <f>SUM(E49:Q49)-$N49</f>
        <v/>
      </c>
      <c r="AK49" s="22">
        <f>SUM(H49:T49)-$N49</f>
        <v/>
      </c>
      <c r="AL49" s="22">
        <f>SUM(K49:W49)-$N49</f>
        <v/>
      </c>
      <c r="AM49" s="53">
        <f>SUM(N49:Z49)-$N49</f>
        <v/>
      </c>
      <c r="AN49" s="56" t="n"/>
      <c r="AO49" s="22">
        <f>SUM(I49:U49)-$N49</f>
        <v/>
      </c>
      <c r="AP49" s="22">
        <f>SUM(J49:V49)-$N49</f>
        <v/>
      </c>
    </row>
    <row r="50">
      <c r="A50" s="17" t="inlineStr">
        <is>
          <t>CONTRIBUTION</t>
        </is>
      </c>
      <c r="B50" s="18" t="n">
        <v>31.63000000000102</v>
      </c>
      <c r="C50" s="18" t="n">
        <v>100.1700000000019</v>
      </c>
      <c r="D50" s="18" t="n">
        <v>8840.02</v>
      </c>
      <c r="E50" s="18" t="n">
        <v>1635.790000000001</v>
      </c>
      <c r="F50" s="18" t="n">
        <v>654.7999999999956</v>
      </c>
      <c r="G50" s="18" t="n">
        <v>148.8600000000006</v>
      </c>
      <c r="H50" s="18" t="n">
        <v>2612.139999999999</v>
      </c>
      <c r="I50" s="18" t="n">
        <v>-7463.949999999999</v>
      </c>
      <c r="J50" s="18" t="n">
        <v>-3293.499999999998</v>
      </c>
      <c r="K50" s="18" t="n">
        <v>-6737.74</v>
      </c>
      <c r="L50" s="18" t="n">
        <v>-9124.180000000004</v>
      </c>
      <c r="M50" s="18" t="n">
        <v>19054.90000000001</v>
      </c>
      <c r="N50" s="18">
        <f>SUM(B50:M50)</f>
        <v/>
      </c>
      <c r="O50" s="18">
        <f>O11-O48</f>
        <v/>
      </c>
      <c r="P50" s="18">
        <f>P11-P48</f>
        <v/>
      </c>
      <c r="Q50" s="18">
        <f>Q11-Q48</f>
        <v/>
      </c>
      <c r="R50" s="18">
        <f>R11-R48</f>
        <v/>
      </c>
      <c r="S50" s="18">
        <f>S11-S48</f>
        <v/>
      </c>
      <c r="T50" s="18">
        <f>T11-T48</f>
        <v/>
      </c>
      <c r="U50" s="18">
        <f>U11-U48</f>
        <v/>
      </c>
      <c r="V50" s="18">
        <f>'YBN HO P&amp;L'!V50+'FH P&amp;L'!V50</f>
        <v/>
      </c>
      <c r="W50" s="18">
        <f>'YBN HO P&amp;L'!W50+'FH P&amp;L'!W50</f>
        <v/>
      </c>
      <c r="X50" s="18">
        <f>'YBN HO P&amp;L'!X50+'FH P&amp;L'!X50</f>
        <v/>
      </c>
      <c r="Y50" s="18">
        <f>'YBN HO P&amp;L'!Y50+'FH P&amp;L'!Y50</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f>'YBN HO P&amp;L'!V51+'FH P&amp;L'!V51</f>
        <v/>
      </c>
      <c r="W51" s="48">
        <f>'YBN HO P&amp;L'!W51+'FH P&amp;L'!W51</f>
        <v/>
      </c>
      <c r="X51" s="48">
        <f>'YBN HO P&amp;L'!X51+'FH P&amp;L'!X51</f>
        <v/>
      </c>
      <c r="Y51" s="48">
        <f>'YBN HO P&amp;L'!Y51+'FH P&amp;L'!Y51</f>
        <v/>
      </c>
      <c r="Z51" s="48">
        <f>'YBN HO P&amp;L'!Z51+'FH P&amp;L'!Z51</f>
        <v/>
      </c>
      <c r="AA51" s="22">
        <f>SUM(O51:T51)</f>
        <v/>
      </c>
      <c r="AB51" s="22">
        <f>SUM(O51:Z51)</f>
        <v/>
      </c>
      <c r="AC51" s="48">
        <f>'YBN HO P&amp;L'!AC51+'FH P&amp;L'!AC51</f>
        <v/>
      </c>
      <c r="AD51" s="48">
        <f>'YBN HO P&amp;L'!AD51+'FH P&amp;L'!AD51</f>
        <v/>
      </c>
      <c r="AE51" s="48">
        <f>'YBN HO P&amp;L'!AE51+'FH P&amp;L'!AE51</f>
        <v/>
      </c>
      <c r="AF51" s="48">
        <f>'YBN HO P&amp;L'!AF51+'FH P&amp;L'!AF51</f>
        <v/>
      </c>
      <c r="AG51" s="48">
        <f>'YBN HO P&amp;L'!AG51+'FH P&amp;L'!AG51</f>
        <v/>
      </c>
      <c r="AH51" s="48">
        <f>'YBN HO P&amp;L'!AH51+'FH P&amp;L'!AH51</f>
        <v/>
      </c>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f>'YBN HO P&amp;L'!V52+'FH P&amp;L'!V52</f>
        <v/>
      </c>
      <c r="W52" s="48">
        <f>'YBN HO P&amp;L'!W52+'FH P&amp;L'!W52</f>
        <v/>
      </c>
      <c r="X52" s="48">
        <f>'YBN HO P&amp;L'!X52+'FH P&amp;L'!X52</f>
        <v/>
      </c>
      <c r="Y52" s="48">
        <f>'YBN HO P&amp;L'!Y52+'FH P&amp;L'!Y52</f>
        <v/>
      </c>
      <c r="Z52" s="48">
        <f>'YBN HO P&amp;L'!Z52+'FH P&amp;L'!Z52</f>
        <v/>
      </c>
      <c r="AA52" s="22">
        <f>SUM(O52:T52)</f>
        <v/>
      </c>
      <c r="AB52" s="22">
        <f>SUM(O52:Z52)</f>
        <v/>
      </c>
      <c r="AC52" s="48">
        <f>'YBN HO P&amp;L'!AC52+'FH P&amp;L'!AC52</f>
        <v/>
      </c>
      <c r="AD52" s="48">
        <f>'YBN HO P&amp;L'!AD52+'FH P&amp;L'!AD52</f>
        <v/>
      </c>
      <c r="AE52" s="48">
        <f>'YBN HO P&amp;L'!AE52+'FH P&amp;L'!AE52</f>
        <v/>
      </c>
      <c r="AF52" s="48">
        <f>'YBN HO P&amp;L'!AF52+'FH P&amp;L'!AF52</f>
        <v/>
      </c>
      <c r="AG52" s="48">
        <f>'YBN HO P&amp;L'!AG52+'FH P&amp;L'!AG52</f>
        <v/>
      </c>
      <c r="AH52" s="48">
        <f>'YBN HO P&amp;L'!AH52+'FH P&amp;L'!AH52</f>
        <v/>
      </c>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SUMIF('YBN TB'!$R:$R,'YBN Group P&amp;L'!$A53,'YBN TB'!C:C)</f>
        <v/>
      </c>
      <c r="P53" s="11">
        <f>SUMIF('YBN TB'!$R:$R,'YBN Group P&amp;L'!$A53,'YBN TB'!D:D)</f>
        <v/>
      </c>
      <c r="Q53" s="11">
        <f>SUMIF('YBN TB'!$R:$R,'YBN Group P&amp;L'!$A53,'YBN TB'!E:E)</f>
        <v/>
      </c>
      <c r="R53" s="11">
        <f>SUMIF('YBN TB'!$R:$R,'YBN Group P&amp;L'!$A53,'YBN TB'!F:F)</f>
        <v/>
      </c>
      <c r="S53" s="11">
        <f>SUMIF('YBN TB'!$R:$R,'YBN Group P&amp;L'!$A53,'YBN TB'!G:G)</f>
        <v/>
      </c>
      <c r="T53" s="11">
        <f>SUMIF('YBN TB'!$R:$R,'YBN Group P&amp;L'!$A53,'YBN TB'!H:H)</f>
        <v/>
      </c>
      <c r="U53" s="11">
        <f>SUMIF('YBN TB'!$R:$R,'YBN Group P&amp;L'!$A53,'YBN TB'!I:I)</f>
        <v/>
      </c>
      <c r="V53" s="51">
        <f>'YBN HO P&amp;L'!V53+'FH P&amp;L'!V53</f>
        <v/>
      </c>
      <c r="W53" s="51">
        <f>'YBN HO P&amp;L'!W53+'FH P&amp;L'!W53</f>
        <v/>
      </c>
      <c r="X53" s="51">
        <f>'YBN HO P&amp;L'!X53+'FH P&amp;L'!X53</f>
        <v/>
      </c>
      <c r="Y53" s="51">
        <f>'YBN HO P&amp;L'!Y53+'FH P&amp;L'!Y53</f>
        <v/>
      </c>
      <c r="Z53" s="51">
        <f>'YBN HO P&amp;L'!Z53+'FH P&amp;L'!Z53</f>
        <v/>
      </c>
      <c r="AA53" s="22">
        <f>SUM(O53:U53)</f>
        <v/>
      </c>
      <c r="AB53" s="22">
        <f>SUM(O53:Z53)</f>
        <v/>
      </c>
      <c r="AC53" s="51">
        <f>'YBN HO P&amp;L'!AC53+'FH P&amp;L'!AC53</f>
        <v/>
      </c>
      <c r="AD53" s="51">
        <f>'YBN HO P&amp;L'!AD53+'FH P&amp;L'!AD53</f>
        <v/>
      </c>
      <c r="AE53" s="51">
        <f>'YBN HO P&amp;L'!AE53+'FH P&amp;L'!AE53</f>
        <v/>
      </c>
      <c r="AF53" s="51">
        <f>'YBN HO P&amp;L'!AF53+'FH P&amp;L'!AF53</f>
        <v/>
      </c>
      <c r="AG53" s="51">
        <f>'YBN HO P&amp;L'!AG53+'FH P&amp;L'!AG53</f>
        <v/>
      </c>
      <c r="AH53" s="51">
        <f>'YBN HO P&amp;L'!AH53+'FH P&amp;L'!AH53</f>
        <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SUMIF('YBN TB'!$R:$R,'YBN Group P&amp;L'!$A54,'YBN TB'!C:C)</f>
        <v/>
      </c>
      <c r="P54" s="11">
        <f>SUMIF('YBN TB'!$R:$R,'YBN Group P&amp;L'!$A54,'YBN TB'!D:D)</f>
        <v/>
      </c>
      <c r="Q54" s="11">
        <f>SUMIF('YBN TB'!$R:$R,'YBN Group P&amp;L'!$A54,'YBN TB'!E:E)</f>
        <v/>
      </c>
      <c r="R54" s="11">
        <f>SUMIF('YBN TB'!$R:$R,'YBN Group P&amp;L'!$A54,'YBN TB'!F:F)</f>
        <v/>
      </c>
      <c r="S54" s="11">
        <f>SUMIF('YBN TB'!$R:$R,'YBN Group P&amp;L'!$A54,'YBN TB'!G:G)</f>
        <v/>
      </c>
      <c r="T54" s="11">
        <f>SUMIF('YBN TB'!$R:$R,'YBN Group P&amp;L'!$A54,'YBN TB'!H:H)</f>
        <v/>
      </c>
      <c r="U54" s="11">
        <f>SUMIF('YBN TB'!$R:$R,'YBN Group P&amp;L'!$A54,'YBN TB'!I:I)</f>
        <v/>
      </c>
      <c r="V54" s="51">
        <f>'YBN HO P&amp;L'!V54+'FH P&amp;L'!V54</f>
        <v/>
      </c>
      <c r="W54" s="51">
        <f>'YBN HO P&amp;L'!W54+'FH P&amp;L'!W54</f>
        <v/>
      </c>
      <c r="X54" s="51">
        <f>'YBN HO P&amp;L'!X54+'FH P&amp;L'!X54</f>
        <v/>
      </c>
      <c r="Y54" s="51">
        <f>'YBN HO P&amp;L'!Y54+'FH P&amp;L'!Y54</f>
        <v/>
      </c>
      <c r="Z54" s="51">
        <f>'YBN HO P&amp;L'!Z54+'FH P&amp;L'!Z54</f>
        <v/>
      </c>
      <c r="AA54" s="22">
        <f>SUM(O54:U54)</f>
        <v/>
      </c>
      <c r="AB54" s="22">
        <f>SUM(O54:Z54)</f>
        <v/>
      </c>
      <c r="AC54" s="51">
        <f>'YBN HO P&amp;L'!AC54+'FH P&amp;L'!AC54</f>
        <v/>
      </c>
      <c r="AD54" s="51">
        <f>'YBN HO P&amp;L'!AD54+'FH P&amp;L'!AD54</f>
        <v/>
      </c>
      <c r="AE54" s="51">
        <f>'YBN HO P&amp;L'!AE54+'FH P&amp;L'!AE54</f>
        <v/>
      </c>
      <c r="AF54" s="51">
        <f>'YBN HO P&amp;L'!AF54+'FH P&amp;L'!AF54</f>
        <v/>
      </c>
      <c r="AG54" s="51">
        <f>'YBN HO P&amp;L'!AG54+'FH P&amp;L'!AG54</f>
        <v/>
      </c>
      <c r="AH54" s="51">
        <f>'YBN HO P&amp;L'!AH54+'FH P&amp;L'!AH54</f>
        <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SUMIF('YBN TB'!$R:$R,'YBN Group P&amp;L'!$A55,'YBN TB'!C:C)</f>
        <v/>
      </c>
      <c r="P55" s="11">
        <f>SUMIF('YBN TB'!$R:$R,'YBN Group P&amp;L'!$A55,'YBN TB'!D:D)</f>
        <v/>
      </c>
      <c r="Q55" s="11">
        <f>SUMIF('YBN TB'!$R:$R,'YBN Group P&amp;L'!$A55,'YBN TB'!E:E)</f>
        <v/>
      </c>
      <c r="R55" s="11">
        <f>SUMIF('YBN TB'!$R:$R,'YBN Group P&amp;L'!$A55,'YBN TB'!F:F)</f>
        <v/>
      </c>
      <c r="S55" s="11">
        <f>SUMIF('YBN TB'!$R:$R,'YBN Group P&amp;L'!$A55,'YBN TB'!G:G)</f>
        <v/>
      </c>
      <c r="T55" s="11">
        <f>SUMIF('YBN TB'!$R:$R,'YBN Group P&amp;L'!$A55,'YBN TB'!H:H)</f>
        <v/>
      </c>
      <c r="U55" s="11">
        <f>SUMIF('YBN TB'!$R:$R,'YBN Group P&amp;L'!$A55,'YBN TB'!I:I)</f>
        <v/>
      </c>
      <c r="V55" s="51">
        <f>'YBN HO P&amp;L'!V55+'FH P&amp;L'!V55</f>
        <v/>
      </c>
      <c r="W55" s="51">
        <f>'YBN HO P&amp;L'!W55+'FH P&amp;L'!W55</f>
        <v/>
      </c>
      <c r="X55" s="51">
        <f>'YBN HO P&amp;L'!X55+'FH P&amp;L'!X55</f>
        <v/>
      </c>
      <c r="Y55" s="51">
        <f>'YBN HO P&amp;L'!Y55+'FH P&amp;L'!Y55</f>
        <v/>
      </c>
      <c r="Z55" s="51">
        <f>'YBN HO P&amp;L'!Z55+'FH P&amp;L'!Z55</f>
        <v/>
      </c>
      <c r="AA55" s="22">
        <f>SUM(O55:U55)</f>
        <v/>
      </c>
      <c r="AB55" s="22">
        <f>SUM(O55:Z55)</f>
        <v/>
      </c>
      <c r="AC55" s="51">
        <f>'YBN HO P&amp;L'!AC55+'FH P&amp;L'!AC55</f>
        <v/>
      </c>
      <c r="AD55" s="51">
        <f>'YBN HO P&amp;L'!AD55+'FH P&amp;L'!AD55</f>
        <v/>
      </c>
      <c r="AE55" s="51">
        <f>'YBN HO P&amp;L'!AE55+'FH P&amp;L'!AE55</f>
        <v/>
      </c>
      <c r="AF55" s="51">
        <f>'YBN HO P&amp;L'!AF55+'FH P&amp;L'!AF55</f>
        <v/>
      </c>
      <c r="AG55" s="51">
        <f>'YBN HO P&amp;L'!AG55+'FH P&amp;L'!AG55</f>
        <v/>
      </c>
      <c r="AH55" s="51">
        <f>'YBN HO P&amp;L'!AH55+'FH P&amp;L'!AH55</f>
        <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SUMIF('YBN TB'!$R:$R,'YBN Group P&amp;L'!$A56,'YBN TB'!C:C)</f>
        <v/>
      </c>
      <c r="P56" s="11">
        <f>SUMIF('YBN TB'!$R:$R,'YBN Group P&amp;L'!$A56,'YBN TB'!D:D)</f>
        <v/>
      </c>
      <c r="Q56" s="11">
        <f>SUMIF('YBN TB'!$R:$R,'YBN Group P&amp;L'!$A56,'YBN TB'!E:E)</f>
        <v/>
      </c>
      <c r="R56" s="11">
        <f>SUMIF('YBN TB'!$R:$R,'YBN Group P&amp;L'!$A56,'YBN TB'!F:F)</f>
        <v/>
      </c>
      <c r="S56" s="11">
        <f>SUMIF('YBN TB'!$R:$R,'YBN Group P&amp;L'!$A56,'YBN TB'!G:G)</f>
        <v/>
      </c>
      <c r="T56" s="11">
        <f>SUMIF('YBN TB'!$R:$R,'YBN Group P&amp;L'!$A56,'YBN TB'!H:H)</f>
        <v/>
      </c>
      <c r="U56" s="11">
        <f>SUMIF('YBN TB'!$R:$R,'YBN Group P&amp;L'!$A56,'YBN TB'!I:I)</f>
        <v/>
      </c>
      <c r="V56" s="51">
        <f>'YBN HO P&amp;L'!V56+'FH P&amp;L'!V56</f>
        <v/>
      </c>
      <c r="W56" s="51">
        <f>'YBN HO P&amp;L'!W56+'FH P&amp;L'!W56</f>
        <v/>
      </c>
      <c r="X56" s="51">
        <f>'YBN HO P&amp;L'!X56+'FH P&amp;L'!X56</f>
        <v/>
      </c>
      <c r="Y56" s="51">
        <f>'YBN HO P&amp;L'!Y56+'FH P&amp;L'!Y56</f>
        <v/>
      </c>
      <c r="Z56" s="51">
        <f>'YBN HO P&amp;L'!Z56+'FH P&amp;L'!Z56</f>
        <v/>
      </c>
      <c r="AA56" s="22">
        <f>SUM(O56:U56)</f>
        <v/>
      </c>
      <c r="AB56" s="22">
        <f>SUM(O56:Z56)</f>
        <v/>
      </c>
      <c r="AC56" s="51">
        <f>'YBN HO P&amp;L'!AC56+'FH P&amp;L'!AC56</f>
        <v/>
      </c>
      <c r="AD56" s="51">
        <f>'YBN HO P&amp;L'!AD56+'FH P&amp;L'!AD56</f>
        <v/>
      </c>
      <c r="AE56" s="51">
        <f>'YBN HO P&amp;L'!AE56+'FH P&amp;L'!AE56</f>
        <v/>
      </c>
      <c r="AF56" s="51">
        <f>'YBN HO P&amp;L'!AF56+'FH P&amp;L'!AF56</f>
        <v/>
      </c>
      <c r="AG56" s="51">
        <f>'YBN HO P&amp;L'!AG56+'FH P&amp;L'!AG56</f>
        <v/>
      </c>
      <c r="AH56" s="51">
        <f>'YBN HO P&amp;L'!AH56+'FH P&amp;L'!AH56</f>
        <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180</v>
      </c>
      <c r="M57" s="64" t="n">
        <v>0</v>
      </c>
      <c r="N57" s="22">
        <f>SUM(B57:M57)</f>
        <v/>
      </c>
      <c r="O57" s="11">
        <f>SUMIF('YBN TB'!$R:$R,'YBN Group P&amp;L'!$A57,'YBN TB'!C:C)</f>
        <v/>
      </c>
      <c r="P57" s="11">
        <f>SUMIF('YBN TB'!$R:$R,'YBN Group P&amp;L'!$A57,'YBN TB'!D:D)</f>
        <v/>
      </c>
      <c r="Q57" s="11">
        <f>SUMIF('YBN TB'!$R:$R,'YBN Group P&amp;L'!$A57,'YBN TB'!E:E)</f>
        <v/>
      </c>
      <c r="R57" s="11">
        <f>SUMIF('YBN TB'!$R:$R,'YBN Group P&amp;L'!$A57,'YBN TB'!F:F)</f>
        <v/>
      </c>
      <c r="S57" s="11">
        <f>SUMIF('YBN TB'!$R:$R,'YBN Group P&amp;L'!$A57,'YBN TB'!G:G)</f>
        <v/>
      </c>
      <c r="T57" s="11">
        <f>SUMIF('YBN TB'!$R:$R,'YBN Group P&amp;L'!$A57,'YBN TB'!H:H)</f>
        <v/>
      </c>
      <c r="U57" s="11">
        <f>SUMIF('YBN TB'!$R:$R,'YBN Group P&amp;L'!$A57,'YBN TB'!I:I)</f>
        <v/>
      </c>
      <c r="V57" s="51">
        <f>'YBN HO P&amp;L'!V57+'FH P&amp;L'!V57</f>
        <v/>
      </c>
      <c r="W57" s="51">
        <f>'YBN HO P&amp;L'!W57+'FH P&amp;L'!W57</f>
        <v/>
      </c>
      <c r="X57" s="51">
        <f>'YBN HO P&amp;L'!X57+'FH P&amp;L'!X57</f>
        <v/>
      </c>
      <c r="Y57" s="51">
        <f>'YBN HO P&amp;L'!Y57+'FH P&amp;L'!Y57</f>
        <v/>
      </c>
      <c r="Z57" s="51">
        <f>'YBN HO P&amp;L'!Z57+'FH P&amp;L'!Z57</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SUMIF('YBN TB'!$R:$R,'YBN Group P&amp;L'!$A58,'YBN TB'!C:C)</f>
        <v/>
      </c>
      <c r="P58" s="11">
        <f>SUMIF('YBN TB'!$R:$R,'YBN Group P&amp;L'!$A58,'YBN TB'!D:D)</f>
        <v/>
      </c>
      <c r="Q58" s="11">
        <f>SUMIF('YBN TB'!$R:$R,'YBN Group P&amp;L'!$A58,'YBN TB'!E:E)</f>
        <v/>
      </c>
      <c r="R58" s="11">
        <f>SUMIF('YBN TB'!$R:$R,'YBN Group P&amp;L'!$A58,'YBN TB'!F:F)</f>
        <v/>
      </c>
      <c r="S58" s="11">
        <f>SUMIF('YBN TB'!$R:$R,'YBN Group P&amp;L'!$A58,'YBN TB'!G:G)</f>
        <v/>
      </c>
      <c r="T58" s="11">
        <f>SUMIF('YBN TB'!$R:$R,'YBN Group P&amp;L'!$A58,'YBN TB'!H:H)</f>
        <v/>
      </c>
      <c r="U58" s="11">
        <f>SUMIF('YBN TB'!$R:$R,'YBN Group P&amp;L'!$A58,'YBN TB'!I:I)</f>
        <v/>
      </c>
      <c r="V58" s="51">
        <f>'YBN HO P&amp;L'!V58+'FH P&amp;L'!V58</f>
        <v/>
      </c>
      <c r="W58" s="51">
        <f>'YBN HO P&amp;L'!W58+'FH P&amp;L'!W58</f>
        <v/>
      </c>
      <c r="X58" s="51">
        <f>'YBN HO P&amp;L'!X58+'FH P&amp;L'!X58</f>
        <v/>
      </c>
      <c r="Y58" s="51">
        <f>'YBN HO P&amp;L'!Y58+'FH P&amp;L'!Y58</f>
        <v/>
      </c>
      <c r="Z58" s="51">
        <f>'YBN HO P&amp;L'!Z58+'FH P&amp;L'!Z58</f>
        <v/>
      </c>
      <c r="AA58" s="22">
        <f>SUM(O58:U58)</f>
        <v/>
      </c>
      <c r="AB58" s="22">
        <f>SUM(O58:Z58)</f>
        <v/>
      </c>
      <c r="AC58" s="51">
        <f>'YBN HO P&amp;L'!AC58+'FH P&amp;L'!AC58</f>
        <v/>
      </c>
      <c r="AD58" s="51">
        <f>'YBN HO P&amp;L'!AD58+'FH P&amp;L'!AD58</f>
        <v/>
      </c>
      <c r="AE58" s="51">
        <f>'YBN HO P&amp;L'!AE58+'FH P&amp;L'!AE58</f>
        <v/>
      </c>
      <c r="AF58" s="51">
        <f>'YBN HO P&amp;L'!AF58+'FH P&amp;L'!AF58</f>
        <v/>
      </c>
      <c r="AG58" s="51">
        <f>'YBN HO P&amp;L'!AG58+'FH P&amp;L'!AG58</f>
        <v/>
      </c>
      <c r="AH58" s="51">
        <f>'YBN HO P&amp;L'!AH58+'FH P&amp;L'!AH58</f>
        <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201.38</v>
      </c>
      <c r="J59" s="64" t="n">
        <v>201.38</v>
      </c>
      <c r="K59" s="64" t="n">
        <v>214.8</v>
      </c>
      <c r="L59" s="64" t="n">
        <v>214.8</v>
      </c>
      <c r="M59" s="64" t="n">
        <v>214.8</v>
      </c>
      <c r="N59" s="22">
        <f>SUM(B59:M59)</f>
        <v/>
      </c>
      <c r="O59" s="11">
        <f>SUMIF('YBN TB'!$R:$R,'YBN Group P&amp;L'!$A59,'YBN TB'!C:C)</f>
        <v/>
      </c>
      <c r="P59" s="11">
        <f>SUMIF('YBN TB'!$R:$R,'YBN Group P&amp;L'!$A59,'YBN TB'!D:D)</f>
        <v/>
      </c>
      <c r="Q59" s="11">
        <f>SUMIF('YBN TB'!$R:$R,'YBN Group P&amp;L'!$A59,'YBN TB'!E:E)</f>
        <v/>
      </c>
      <c r="R59" s="11">
        <f>SUMIF('YBN TB'!$R:$R,'YBN Group P&amp;L'!$A59,'YBN TB'!F:F)</f>
        <v/>
      </c>
      <c r="S59" s="11">
        <f>SUMIF('YBN TB'!$R:$R,'YBN Group P&amp;L'!$A59,'YBN TB'!G:G)</f>
        <v/>
      </c>
      <c r="T59" s="11">
        <f>SUMIF('YBN TB'!$R:$R,'YBN Group P&amp;L'!$A59,'YBN TB'!H:H)</f>
        <v/>
      </c>
      <c r="U59" s="11">
        <f>SUMIF('YBN TB'!$R:$R,'YBN Group P&amp;L'!$A59,'YBN TB'!I:I)</f>
        <v/>
      </c>
      <c r="V59" s="51">
        <f>'YBN HO P&amp;L'!V59+'FH P&amp;L'!V59</f>
        <v/>
      </c>
      <c r="W59" s="51">
        <f>'YBN HO P&amp;L'!W59+'FH P&amp;L'!W59</f>
        <v/>
      </c>
      <c r="X59" s="51">
        <f>'YBN HO P&amp;L'!X59+'FH P&amp;L'!X59</f>
        <v/>
      </c>
      <c r="Y59" s="51">
        <f>'YBN HO P&amp;L'!Y59+'FH P&amp;L'!Y59</f>
        <v/>
      </c>
      <c r="Z59" s="51">
        <f>'YBN HO P&amp;L'!Z59+'FH P&amp;L'!Z59</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3</v>
      </c>
      <c r="C60" s="64" t="n">
        <v>2.4</v>
      </c>
      <c r="D60" s="64" t="n">
        <v>137.61</v>
      </c>
      <c r="E60" s="64" t="n">
        <v>1.8</v>
      </c>
      <c r="F60" s="64" t="n">
        <v>2.4</v>
      </c>
      <c r="G60" s="64" t="n">
        <v>47.40000000000001</v>
      </c>
      <c r="H60" s="64" t="n">
        <v>1.2</v>
      </c>
      <c r="I60" s="64" t="n">
        <v>1.8</v>
      </c>
      <c r="J60" s="64" t="n">
        <v>2.4</v>
      </c>
      <c r="K60" s="64" t="n">
        <v>68.8</v>
      </c>
      <c r="L60" s="64" t="n">
        <v>1.8</v>
      </c>
      <c r="M60" s="64" t="n">
        <v>3</v>
      </c>
      <c r="N60" s="22">
        <f>SUM(B60:M60)</f>
        <v/>
      </c>
      <c r="O60" s="11">
        <f>SUMIF('YBN TB'!$R:$R,'YBN Group P&amp;L'!$A60,'YBN TB'!C:C)</f>
        <v/>
      </c>
      <c r="P60" s="11">
        <f>SUMIF('YBN TB'!$R:$R,'YBN Group P&amp;L'!$A60,'YBN TB'!D:D)</f>
        <v/>
      </c>
      <c r="Q60" s="11">
        <f>SUMIF('YBN TB'!$R:$R,'YBN Group P&amp;L'!$A60,'YBN TB'!E:E)</f>
        <v/>
      </c>
      <c r="R60" s="11">
        <f>SUMIF('YBN TB'!$R:$R,'YBN Group P&amp;L'!$A60,'YBN TB'!F:F)</f>
        <v/>
      </c>
      <c r="S60" s="11">
        <f>SUMIF('YBN TB'!$R:$R,'YBN Group P&amp;L'!$A60,'YBN TB'!G:G)</f>
        <v/>
      </c>
      <c r="T60" s="11">
        <f>SUMIF('YBN TB'!$R:$R,'YBN Group P&amp;L'!$A60,'YBN TB'!H:H)</f>
        <v/>
      </c>
      <c r="U60" s="11">
        <f>SUMIF('YBN TB'!$R:$R,'YBN Group P&amp;L'!$A60,'YBN TB'!I:I)</f>
        <v/>
      </c>
      <c r="V60" s="51">
        <f>'YBN HO P&amp;L'!V60+'FH P&amp;L'!V60</f>
        <v/>
      </c>
      <c r="W60" s="51">
        <f>'YBN HO P&amp;L'!W60+'FH P&amp;L'!W60</f>
        <v/>
      </c>
      <c r="X60" s="51">
        <f>'YBN HO P&amp;L'!X60+'FH P&amp;L'!X60</f>
        <v/>
      </c>
      <c r="Y60" s="51">
        <f>'YBN HO P&amp;L'!Y60+'FH P&amp;L'!Y60</f>
        <v/>
      </c>
      <c r="Z60" s="51">
        <f>'YBN HO P&amp;L'!Z60+'FH P&amp;L'!Z60</f>
        <v/>
      </c>
      <c r="AA60" s="22">
        <f>SUM(O60:U60)</f>
        <v/>
      </c>
      <c r="AB60" s="22">
        <f>SUM(O60:Z60)</f>
        <v/>
      </c>
      <c r="AC60" s="51">
        <f>'YBN HO P&amp;L'!AC60+'FH P&amp;L'!AC60</f>
        <v/>
      </c>
      <c r="AD60" s="51">
        <f>'YBN HO P&amp;L'!AD60+'FH P&amp;L'!AD60</f>
        <v/>
      </c>
      <c r="AE60" s="51">
        <f>'YBN HO P&amp;L'!AE60+'FH P&amp;L'!AE60</f>
        <v/>
      </c>
      <c r="AF60" s="51">
        <f>'YBN HO P&amp;L'!AF60+'FH P&amp;L'!AF60</f>
        <v/>
      </c>
      <c r="AG60" s="51">
        <f>'YBN HO P&amp;L'!AG60+'FH P&amp;L'!AG60</f>
        <v/>
      </c>
      <c r="AH60" s="51">
        <f>'YBN HO P&amp;L'!AH60+'FH P&amp;L'!AH60</f>
        <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8.539999999999999</v>
      </c>
      <c r="D61" s="64" t="n">
        <v>0</v>
      </c>
      <c r="E61" s="64" t="n">
        <v>0</v>
      </c>
      <c r="F61" s="64" t="n">
        <v>34.24</v>
      </c>
      <c r="G61" s="64" t="n">
        <v>60.11</v>
      </c>
      <c r="H61" s="64" t="n">
        <v>31.53</v>
      </c>
      <c r="I61" s="64" t="n">
        <v>0</v>
      </c>
      <c r="J61" s="64" t="n">
        <v>0</v>
      </c>
      <c r="K61" s="64" t="n">
        <v>0</v>
      </c>
      <c r="L61" s="64" t="n">
        <v>0</v>
      </c>
      <c r="M61" s="64" t="n">
        <v>20.52</v>
      </c>
      <c r="N61" s="22">
        <f>SUM(B61:M61)</f>
        <v/>
      </c>
      <c r="O61" s="11">
        <f>SUMIF('YBN TB'!$R:$R,'YBN Group P&amp;L'!$A61,'YBN TB'!C:C)</f>
        <v/>
      </c>
      <c r="P61" s="11">
        <f>SUMIF('YBN TB'!$R:$R,'YBN Group P&amp;L'!$A61,'YBN TB'!D:D)</f>
        <v/>
      </c>
      <c r="Q61" s="11">
        <f>SUMIF('YBN TB'!$R:$R,'YBN Group P&amp;L'!$A61,'YBN TB'!E:E)</f>
        <v/>
      </c>
      <c r="R61" s="11">
        <f>SUMIF('YBN TB'!$R:$R,'YBN Group P&amp;L'!$A61,'YBN TB'!F:F)</f>
        <v/>
      </c>
      <c r="S61" s="11">
        <f>SUMIF('YBN TB'!$R:$R,'YBN Group P&amp;L'!$A61,'YBN TB'!G:G)</f>
        <v/>
      </c>
      <c r="T61" s="11">
        <f>SUMIF('YBN TB'!$R:$R,'YBN Group P&amp;L'!$A61,'YBN TB'!H:H)</f>
        <v/>
      </c>
      <c r="U61" s="11">
        <f>SUMIF('YBN TB'!$R:$R,'YBN Group P&amp;L'!$A61,'YBN TB'!I:I)</f>
        <v/>
      </c>
      <c r="V61" s="51">
        <f>'YBN HO P&amp;L'!V61+'FH P&amp;L'!V61</f>
        <v/>
      </c>
      <c r="W61" s="51">
        <f>'YBN HO P&amp;L'!W61+'FH P&amp;L'!W61</f>
        <v/>
      </c>
      <c r="X61" s="51">
        <f>'YBN HO P&amp;L'!X61+'FH P&amp;L'!X61</f>
        <v/>
      </c>
      <c r="Y61" s="51">
        <f>'YBN HO P&amp;L'!Y61+'FH P&amp;L'!Y61</f>
        <v/>
      </c>
      <c r="Z61" s="51">
        <f>'YBN HO P&amp;L'!Z61+'FH P&amp;L'!Z61</f>
        <v/>
      </c>
      <c r="AA61" s="22">
        <f>SUM(O61:U61)</f>
        <v/>
      </c>
      <c r="AB61" s="22">
        <f>SUM(O61:Z61)</f>
        <v/>
      </c>
      <c r="AC61" s="51">
        <f>'YBN HO P&amp;L'!AC61+'FH P&amp;L'!AC61</f>
        <v/>
      </c>
      <c r="AD61" s="51">
        <f>'YBN HO P&amp;L'!AD61+'FH P&amp;L'!AD61</f>
        <v/>
      </c>
      <c r="AE61" s="51">
        <f>'YBN HO P&amp;L'!AE61+'FH P&amp;L'!AE61</f>
        <v/>
      </c>
      <c r="AF61" s="51">
        <f>'YBN HO P&amp;L'!AF61+'FH P&amp;L'!AF61</f>
        <v/>
      </c>
      <c r="AG61" s="51">
        <f>'YBN HO P&amp;L'!AG61+'FH P&amp;L'!AG61</f>
        <v/>
      </c>
      <c r="AH61" s="51">
        <f>'YBN HO P&amp;L'!AH61+'FH P&amp;L'!AH61</f>
        <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164</v>
      </c>
      <c r="F62" s="64" t="n">
        <v>0</v>
      </c>
      <c r="G62" s="64" t="n">
        <v>0</v>
      </c>
      <c r="H62" s="64" t="n">
        <v>0</v>
      </c>
      <c r="I62" s="64" t="n">
        <v>260</v>
      </c>
      <c r="J62" s="64" t="n">
        <v>0</v>
      </c>
      <c r="K62" s="64" t="n">
        <v>0</v>
      </c>
      <c r="L62" s="64" t="n">
        <v>37</v>
      </c>
      <c r="M62" s="64" t="n">
        <v>231</v>
      </c>
      <c r="N62" s="22">
        <f>SUM(B62:M62)</f>
        <v/>
      </c>
      <c r="O62" s="11">
        <f>SUMIF('YBN TB'!$R:$R,'YBN Group P&amp;L'!$A62,'YBN TB'!C:C)</f>
        <v/>
      </c>
      <c r="P62" s="11">
        <f>SUMIF('YBN TB'!$R:$R,'YBN Group P&amp;L'!$A62,'YBN TB'!D:D)</f>
        <v/>
      </c>
      <c r="Q62" s="11">
        <f>SUMIF('YBN TB'!$R:$R,'YBN Group P&amp;L'!$A62,'YBN TB'!E:E)</f>
        <v/>
      </c>
      <c r="R62" s="11">
        <f>SUMIF('YBN TB'!$R:$R,'YBN Group P&amp;L'!$A62,'YBN TB'!F:F)</f>
        <v/>
      </c>
      <c r="S62" s="11">
        <f>SUMIF('YBN TB'!$R:$R,'YBN Group P&amp;L'!$A62,'YBN TB'!G:G)</f>
        <v/>
      </c>
      <c r="T62" s="11">
        <f>SUMIF('YBN TB'!$R:$R,'YBN Group P&amp;L'!$A62,'YBN TB'!H:H)</f>
        <v/>
      </c>
      <c r="U62" s="11">
        <f>SUMIF('YBN TB'!$R:$R,'YBN Group P&amp;L'!$A62,'YBN TB'!I:I)</f>
        <v/>
      </c>
      <c r="V62" s="51">
        <f>'YBN HO P&amp;L'!V62+'FH P&amp;L'!V62</f>
        <v/>
      </c>
      <c r="W62" s="51">
        <f>'YBN HO P&amp;L'!W62+'FH P&amp;L'!W62</f>
        <v/>
      </c>
      <c r="X62" s="51">
        <f>'YBN HO P&amp;L'!X62+'FH P&amp;L'!X62</f>
        <v/>
      </c>
      <c r="Y62" s="51">
        <f>'YBN HO P&amp;L'!Y62+'FH P&amp;L'!Y62</f>
        <v/>
      </c>
      <c r="Z62" s="51">
        <f>'YBN HO P&amp;L'!Z62+'FH P&amp;L'!Z62</f>
        <v/>
      </c>
      <c r="AA62" s="22">
        <f>SUM(O62:U62)</f>
        <v/>
      </c>
      <c r="AB62" s="22">
        <f>SUM(O62:Z62)</f>
        <v/>
      </c>
      <c r="AC62" s="51">
        <f>'YBN HO P&amp;L'!AC62+'FH P&amp;L'!AC62</f>
        <v/>
      </c>
      <c r="AD62" s="51">
        <f>'YBN HO P&amp;L'!AD62+'FH P&amp;L'!AD62</f>
        <v/>
      </c>
      <c r="AE62" s="51">
        <f>'YBN HO P&amp;L'!AE62+'FH P&amp;L'!AE62</f>
        <v/>
      </c>
      <c r="AF62" s="51">
        <f>'YBN HO P&amp;L'!AF62+'FH P&amp;L'!AF62</f>
        <v/>
      </c>
      <c r="AG62" s="51">
        <f>'YBN HO P&amp;L'!AG62+'FH P&amp;L'!AG62</f>
        <v/>
      </c>
      <c r="AH62" s="51">
        <f>'YBN HO P&amp;L'!AH62+'FH P&amp;L'!AH62</f>
        <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SUMIF('YBN TB'!$R:$R,'YBN Group P&amp;L'!$A63,'YBN TB'!C:C)</f>
        <v/>
      </c>
      <c r="P63" s="11">
        <f>SUMIF('YBN TB'!$R:$R,'YBN Group P&amp;L'!$A63,'YBN TB'!D:D)</f>
        <v/>
      </c>
      <c r="Q63" s="11">
        <f>SUMIF('YBN TB'!$R:$R,'YBN Group P&amp;L'!$A63,'YBN TB'!E:E)</f>
        <v/>
      </c>
      <c r="R63" s="11">
        <f>SUMIF('YBN TB'!$R:$R,'YBN Group P&amp;L'!$A63,'YBN TB'!F:F)</f>
        <v/>
      </c>
      <c r="S63" s="11">
        <f>SUMIF('YBN TB'!$R:$R,'YBN Group P&amp;L'!$A63,'YBN TB'!G:G)</f>
        <v/>
      </c>
      <c r="T63" s="11">
        <f>SUMIF('YBN TB'!$R:$R,'YBN Group P&amp;L'!$A63,'YBN TB'!H:H)</f>
        <v/>
      </c>
      <c r="U63" s="11">
        <f>SUMIF('YBN TB'!$R:$R,'YBN Group P&amp;L'!$A63,'YBN TB'!I:I)</f>
        <v/>
      </c>
      <c r="V63" s="51">
        <f>'YBN HO P&amp;L'!V63+'FH P&amp;L'!V63</f>
        <v/>
      </c>
      <c r="W63" s="51">
        <f>'YBN HO P&amp;L'!W63+'FH P&amp;L'!W63</f>
        <v/>
      </c>
      <c r="X63" s="51">
        <f>'YBN HO P&amp;L'!X63+'FH P&amp;L'!X63</f>
        <v/>
      </c>
      <c r="Y63" s="51">
        <f>'YBN HO P&amp;L'!Y63+'FH P&amp;L'!Y63</f>
        <v/>
      </c>
      <c r="Z63" s="51">
        <f>'YBN HO P&amp;L'!Z63+'FH P&amp;L'!Z63</f>
        <v/>
      </c>
      <c r="AA63" s="22">
        <f>SUM(O63:U63)</f>
        <v/>
      </c>
      <c r="AB63" s="22">
        <f>SUM(O63:Z63)</f>
        <v/>
      </c>
      <c r="AC63" s="51">
        <f>'YBN HO P&amp;L'!AC63+'FH P&amp;L'!AC63</f>
        <v/>
      </c>
      <c r="AD63" s="51">
        <f>'YBN HO P&amp;L'!AD63+'FH P&amp;L'!AD63</f>
        <v/>
      </c>
      <c r="AE63" s="51">
        <f>'YBN HO P&amp;L'!AE63+'FH P&amp;L'!AE63</f>
        <v/>
      </c>
      <c r="AF63" s="51">
        <f>'YBN HO P&amp;L'!AF63+'FH P&amp;L'!AF63</f>
        <v/>
      </c>
      <c r="AG63" s="51">
        <f>'YBN HO P&amp;L'!AG63+'FH P&amp;L'!AG63</f>
        <v/>
      </c>
      <c r="AH63" s="51">
        <f>'YBN HO P&amp;L'!AH63+'FH P&amp;L'!AH63</f>
        <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SUMIF('YBN TB'!$R:$R,'YBN Group P&amp;L'!$A64,'YBN TB'!C:C)</f>
        <v/>
      </c>
      <c r="P64" s="11">
        <f>SUMIF('YBN TB'!$R:$R,'YBN Group P&amp;L'!$A64,'YBN TB'!D:D)</f>
        <v/>
      </c>
      <c r="Q64" s="11">
        <f>SUMIF('YBN TB'!$R:$R,'YBN Group P&amp;L'!$A64,'YBN TB'!E:E)</f>
        <v/>
      </c>
      <c r="R64" s="11">
        <f>SUMIF('YBN TB'!$R:$R,'YBN Group P&amp;L'!$A64,'YBN TB'!F:F)</f>
        <v/>
      </c>
      <c r="S64" s="11">
        <f>SUMIF('YBN TB'!$R:$R,'YBN Group P&amp;L'!$A64,'YBN TB'!G:G)</f>
        <v/>
      </c>
      <c r="T64" s="11">
        <f>SUMIF('YBN TB'!$R:$R,'YBN Group P&amp;L'!$A64,'YBN TB'!H:H)</f>
        <v/>
      </c>
      <c r="U64" s="11">
        <f>SUMIF('YBN TB'!$R:$R,'YBN Group P&amp;L'!$A64,'YBN TB'!I:I)</f>
        <v/>
      </c>
      <c r="V64" s="51">
        <f>'YBN HO P&amp;L'!V64+'FH P&amp;L'!V64</f>
        <v/>
      </c>
      <c r="W64" s="51">
        <f>'YBN HO P&amp;L'!W64+'FH P&amp;L'!W64</f>
        <v/>
      </c>
      <c r="X64" s="51">
        <f>'YBN HO P&amp;L'!X64+'FH P&amp;L'!X64</f>
        <v/>
      </c>
      <c r="Y64" s="51">
        <f>'YBN HO P&amp;L'!Y64+'FH P&amp;L'!Y64</f>
        <v/>
      </c>
      <c r="Z64" s="51">
        <f>'YBN HO P&amp;L'!Z64+'FH P&amp;L'!Z64</f>
        <v/>
      </c>
      <c r="AA64" s="22">
        <f>SUM(O64:U64)</f>
        <v/>
      </c>
      <c r="AB64" s="22">
        <f>SUM(O64:Z64)</f>
        <v/>
      </c>
      <c r="AC64" s="51">
        <f>'YBN HO P&amp;L'!AC64+'FH P&amp;L'!AC64</f>
        <v/>
      </c>
      <c r="AD64" s="51">
        <f>'YBN HO P&amp;L'!AD64+'FH P&amp;L'!AD64</f>
        <v/>
      </c>
      <c r="AE64" s="51">
        <f>'YBN HO P&amp;L'!AE64+'FH P&amp;L'!AE64</f>
        <v/>
      </c>
      <c r="AF64" s="51">
        <f>'YBN HO P&amp;L'!AF64+'FH P&amp;L'!AF64</f>
        <v/>
      </c>
      <c r="AG64" s="51">
        <f>'YBN HO P&amp;L'!AG64+'FH P&amp;L'!AG64</f>
        <v/>
      </c>
      <c r="AH64" s="51">
        <f>'YBN HO P&amp;L'!AH64+'FH P&amp;L'!AH64</f>
        <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30</v>
      </c>
      <c r="D65" s="64" t="n">
        <v>0</v>
      </c>
      <c r="E65" s="64" t="n">
        <v>0</v>
      </c>
      <c r="F65" s="64" t="n">
        <v>0</v>
      </c>
      <c r="G65" s="64" t="n">
        <v>0</v>
      </c>
      <c r="H65" s="64" t="n">
        <v>0</v>
      </c>
      <c r="I65" s="64" t="n">
        <v>0</v>
      </c>
      <c r="J65" s="64" t="n">
        <v>0</v>
      </c>
      <c r="K65" s="64" t="n">
        <v>0</v>
      </c>
      <c r="L65" s="64" t="n">
        <v>0</v>
      </c>
      <c r="M65" s="64" t="n">
        <v>0</v>
      </c>
      <c r="N65" s="22">
        <f>SUM(B65:M65)</f>
        <v/>
      </c>
      <c r="O65" s="11">
        <f>SUMIF('YBN TB'!$R:$R,'YBN Group P&amp;L'!$A65,'YBN TB'!C:C)</f>
        <v/>
      </c>
      <c r="P65" s="11">
        <f>SUMIF('YBN TB'!$R:$R,'YBN Group P&amp;L'!$A65,'YBN TB'!D:D)</f>
        <v/>
      </c>
      <c r="Q65" s="11">
        <f>SUMIF('YBN TB'!$R:$R,'YBN Group P&amp;L'!$A65,'YBN TB'!E:E)</f>
        <v/>
      </c>
      <c r="R65" s="11">
        <f>SUMIF('YBN TB'!$R:$R,'YBN Group P&amp;L'!$A65,'YBN TB'!F:F)</f>
        <v/>
      </c>
      <c r="S65" s="11">
        <f>SUMIF('YBN TB'!$R:$R,'YBN Group P&amp;L'!$A65,'YBN TB'!G:G)</f>
        <v/>
      </c>
      <c r="T65" s="11">
        <f>SUMIF('YBN TB'!$R:$R,'YBN Group P&amp;L'!$A65,'YBN TB'!H:H)</f>
        <v/>
      </c>
      <c r="U65" s="11">
        <f>SUMIF('YBN TB'!$R:$R,'YBN Group P&amp;L'!$A65,'YBN TB'!I:I)</f>
        <v/>
      </c>
      <c r="V65" s="51">
        <f>'YBN HO P&amp;L'!V65+'FH P&amp;L'!V65</f>
        <v/>
      </c>
      <c r="W65" s="51">
        <f>'YBN HO P&amp;L'!W65+'FH P&amp;L'!W65</f>
        <v/>
      </c>
      <c r="X65" s="51">
        <f>'YBN HO P&amp;L'!X65+'FH P&amp;L'!X65</f>
        <v/>
      </c>
      <c r="Y65" s="51">
        <f>'YBN HO P&amp;L'!Y65+'FH P&amp;L'!Y65</f>
        <v/>
      </c>
      <c r="Z65" s="51">
        <f>'YBN HO P&amp;L'!Z65+'FH P&amp;L'!Z65</f>
        <v/>
      </c>
      <c r="AA65" s="22">
        <f>SUM(O65:U65)</f>
        <v/>
      </c>
      <c r="AB65" s="22">
        <f>SUM(O65:Z65)</f>
        <v/>
      </c>
      <c r="AC65" s="51">
        <f>'YBN HO P&amp;L'!AC65+'FH P&amp;L'!AC65</f>
        <v/>
      </c>
      <c r="AD65" s="51">
        <f>'YBN HO P&amp;L'!AD65+'FH P&amp;L'!AD65</f>
        <v/>
      </c>
      <c r="AE65" s="51">
        <f>'YBN HO P&amp;L'!AE65+'FH P&amp;L'!AE65</f>
        <v/>
      </c>
      <c r="AF65" s="51">
        <f>'YBN HO P&amp;L'!AF65+'FH P&amp;L'!AF65</f>
        <v/>
      </c>
      <c r="AG65" s="51">
        <f>'YBN HO P&amp;L'!AG65+'FH P&amp;L'!AG65</f>
        <v/>
      </c>
      <c r="AH65" s="51">
        <f>'YBN HO P&amp;L'!AH65+'FH P&amp;L'!AH65</f>
        <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SUMIF('YBN TB'!$R:$R,'YBN Group P&amp;L'!$A66,'YBN TB'!C:C)</f>
        <v/>
      </c>
      <c r="P66" s="11">
        <f>SUMIF('YBN TB'!$R:$R,'YBN Group P&amp;L'!$A66,'YBN TB'!D:D)</f>
        <v/>
      </c>
      <c r="Q66" s="11">
        <f>SUMIF('YBN TB'!$R:$R,'YBN Group P&amp;L'!$A66,'YBN TB'!E:E)</f>
        <v/>
      </c>
      <c r="R66" s="11">
        <f>SUMIF('YBN TB'!$R:$R,'YBN Group P&amp;L'!$A66,'YBN TB'!F:F)</f>
        <v/>
      </c>
      <c r="S66" s="11">
        <f>SUMIF('YBN TB'!$R:$R,'YBN Group P&amp;L'!$A66,'YBN TB'!G:G)</f>
        <v/>
      </c>
      <c r="T66" s="11">
        <f>SUMIF('YBN TB'!$R:$R,'YBN Group P&amp;L'!$A66,'YBN TB'!H:H)</f>
        <v/>
      </c>
      <c r="U66" s="11">
        <f>SUMIF('YBN TB'!$R:$R,'YBN Group P&amp;L'!$A66,'YBN TB'!I:I)</f>
        <v/>
      </c>
      <c r="V66" s="51">
        <f>'YBN HO P&amp;L'!V66+'FH P&amp;L'!V66</f>
        <v/>
      </c>
      <c r="W66" s="51">
        <f>'YBN HO P&amp;L'!W66+'FH P&amp;L'!W66</f>
        <v/>
      </c>
      <c r="X66" s="51">
        <f>'YBN HO P&amp;L'!X66+'FH P&amp;L'!X66</f>
        <v/>
      </c>
      <c r="Y66" s="51">
        <f>'YBN HO P&amp;L'!Y66+'FH P&amp;L'!Y66</f>
        <v/>
      </c>
      <c r="Z66" s="51">
        <f>'YBN HO P&amp;L'!Z66+'FH P&amp;L'!Z66</f>
        <v/>
      </c>
      <c r="AA66" s="22">
        <f>SUM(O66:U66)</f>
        <v/>
      </c>
      <c r="AB66" s="22">
        <f>SUM(O66:Z66)</f>
        <v/>
      </c>
      <c r="AC66" s="51">
        <f>'YBN HO P&amp;L'!AC66+'FH P&amp;L'!AC66</f>
        <v/>
      </c>
      <c r="AD66" s="51">
        <f>'YBN HO P&amp;L'!AD66+'FH P&amp;L'!AD66</f>
        <v/>
      </c>
      <c r="AE66" s="51">
        <f>'YBN HO P&amp;L'!AE66+'FH P&amp;L'!AE66</f>
        <v/>
      </c>
      <c r="AF66" s="51">
        <f>'YBN HO P&amp;L'!AF66+'FH P&amp;L'!AF66</f>
        <v/>
      </c>
      <c r="AG66" s="51">
        <f>'YBN HO P&amp;L'!AG66+'FH P&amp;L'!AG66</f>
        <v/>
      </c>
      <c r="AH66" s="51">
        <f>'YBN HO P&amp;L'!AH66+'FH P&amp;L'!AH66</f>
        <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915.6</v>
      </c>
      <c r="F67" s="64" t="n">
        <v>0</v>
      </c>
      <c r="G67" s="64" t="n">
        <v>0</v>
      </c>
      <c r="H67" s="64" t="n">
        <v>42.75</v>
      </c>
      <c r="I67" s="64" t="n">
        <v>262.75</v>
      </c>
      <c r="J67" s="64" t="n">
        <v>42.75</v>
      </c>
      <c r="K67" s="64" t="n">
        <v>42.75</v>
      </c>
      <c r="L67" s="64" t="n">
        <v>42.75</v>
      </c>
      <c r="M67" s="64" t="n">
        <v>747.15</v>
      </c>
      <c r="N67" s="22">
        <f>SUM(B67:M67)</f>
        <v/>
      </c>
      <c r="O67" s="11">
        <f>SUMIF('YBN TB'!$R:$R,'YBN Group P&amp;L'!$A67,'YBN TB'!C:C)</f>
        <v/>
      </c>
      <c r="P67" s="11">
        <f>SUMIF('YBN TB'!$R:$R,'YBN Group P&amp;L'!$A67,'YBN TB'!D:D)</f>
        <v/>
      </c>
      <c r="Q67" s="11">
        <f>SUMIF('YBN TB'!$R:$R,'YBN Group P&amp;L'!$A67,'YBN TB'!E:E)</f>
        <v/>
      </c>
      <c r="R67" s="11">
        <f>SUMIF('YBN TB'!$R:$R,'YBN Group P&amp;L'!$A67,'YBN TB'!F:F)</f>
        <v/>
      </c>
      <c r="S67" s="11">
        <f>SUMIF('YBN TB'!$R:$R,'YBN Group P&amp;L'!$A67,'YBN TB'!G:G)</f>
        <v/>
      </c>
      <c r="T67" s="11">
        <f>SUMIF('YBN TB'!$R:$R,'YBN Group P&amp;L'!$A67,'YBN TB'!H:H)</f>
        <v/>
      </c>
      <c r="U67" s="11">
        <f>SUMIF('YBN TB'!$R:$R,'YBN Group P&amp;L'!$A67,'YBN TB'!I:I)</f>
        <v/>
      </c>
      <c r="V67" s="51">
        <f>'YBN HO P&amp;L'!V67+'FH P&amp;L'!V67</f>
        <v/>
      </c>
      <c r="W67" s="51">
        <f>'YBN HO P&amp;L'!W67+'FH P&amp;L'!W67</f>
        <v/>
      </c>
      <c r="X67" s="51">
        <f>'YBN HO P&amp;L'!X67+'FH P&amp;L'!X67</f>
        <v/>
      </c>
      <c r="Y67" s="51">
        <f>'YBN HO P&amp;L'!Y67+'FH P&amp;L'!Y67</f>
        <v/>
      </c>
      <c r="Z67" s="51">
        <f>'YBN HO P&amp;L'!Z67+'FH P&amp;L'!Z67</f>
        <v/>
      </c>
      <c r="AA67" s="22">
        <f>SUM(O67:U67)</f>
        <v/>
      </c>
      <c r="AB67" s="22">
        <f>SUM(O67:Z67)</f>
        <v/>
      </c>
      <c r="AC67" s="51">
        <f>'YBN HO P&amp;L'!AC67+'FH P&amp;L'!AC67</f>
        <v/>
      </c>
      <c r="AD67" s="51">
        <f>'YBN HO P&amp;L'!AD67+'FH P&amp;L'!AD67</f>
        <v/>
      </c>
      <c r="AE67" s="51">
        <f>'YBN HO P&amp;L'!AE67+'FH P&amp;L'!AE67</f>
        <v/>
      </c>
      <c r="AF67" s="51">
        <f>'YBN HO P&amp;L'!AF67+'FH P&amp;L'!AF67</f>
        <v/>
      </c>
      <c r="AG67" s="51">
        <f>'YBN HO P&amp;L'!AG67+'FH P&amp;L'!AG67</f>
        <v/>
      </c>
      <c r="AH67" s="51">
        <f>'YBN HO P&amp;L'!AH67+'FH P&amp;L'!AH67</f>
        <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5.95</v>
      </c>
      <c r="C68" s="64" t="n">
        <v>9.800000000000001</v>
      </c>
      <c r="D68" s="64" t="n">
        <v>7</v>
      </c>
      <c r="E68" s="64" t="n">
        <v>7.7</v>
      </c>
      <c r="F68" s="64" t="n">
        <v>7</v>
      </c>
      <c r="G68" s="64" t="n">
        <v>5.95</v>
      </c>
      <c r="H68" s="64" t="n">
        <v>6.65</v>
      </c>
      <c r="I68" s="64" t="n">
        <v>7.35</v>
      </c>
      <c r="J68" s="64" t="n">
        <v>-75.11</v>
      </c>
      <c r="K68" s="64" t="n">
        <v>5.25</v>
      </c>
      <c r="L68" s="64" t="n">
        <v>3.5</v>
      </c>
      <c r="M68" s="64" t="n">
        <v>3.85</v>
      </c>
      <c r="N68" s="22">
        <f>SUM(B68:M68)</f>
        <v/>
      </c>
      <c r="O68" s="11">
        <f>SUMIF('YBN TB'!$R:$R,'YBN Group P&amp;L'!$A68,'YBN TB'!C:C)</f>
        <v/>
      </c>
      <c r="P68" s="11">
        <f>SUMIF('YBN TB'!$R:$R,'YBN Group P&amp;L'!$A68,'YBN TB'!D:D)</f>
        <v/>
      </c>
      <c r="Q68" s="11">
        <f>SUMIF('YBN TB'!$R:$R,'YBN Group P&amp;L'!$A68,'YBN TB'!E:E)</f>
        <v/>
      </c>
      <c r="R68" s="11">
        <f>SUMIF('YBN TB'!$R:$R,'YBN Group P&amp;L'!$A68,'YBN TB'!F:F)</f>
        <v/>
      </c>
      <c r="S68" s="11">
        <f>SUMIF('YBN TB'!$R:$R,'YBN Group P&amp;L'!$A68,'YBN TB'!G:G)</f>
        <v/>
      </c>
      <c r="T68" s="11">
        <f>SUMIF('YBN TB'!$R:$R,'YBN Group P&amp;L'!$A68,'YBN TB'!H:H)</f>
        <v/>
      </c>
      <c r="U68" s="11">
        <f>SUMIF('YBN TB'!$R:$R,'YBN Group P&amp;L'!$A68,'YBN TB'!I:I)</f>
        <v/>
      </c>
      <c r="V68" s="51">
        <f>'YBN HO P&amp;L'!V68+'FH P&amp;L'!V68</f>
        <v/>
      </c>
      <c r="W68" s="51">
        <f>'YBN HO P&amp;L'!W68+'FH P&amp;L'!W68</f>
        <v/>
      </c>
      <c r="X68" s="51">
        <f>'YBN HO P&amp;L'!X68+'FH P&amp;L'!X68</f>
        <v/>
      </c>
      <c r="Y68" s="51">
        <f>'YBN HO P&amp;L'!Y68+'FH P&amp;L'!Y68</f>
        <v/>
      </c>
      <c r="Z68" s="51">
        <f>'YBN HO P&amp;L'!Z68+'FH P&amp;L'!Z68</f>
        <v/>
      </c>
      <c r="AA68" s="22">
        <f>SUM(O68:U68)</f>
        <v/>
      </c>
      <c r="AB68" s="22">
        <f>SUM(O68:Z68)</f>
        <v/>
      </c>
      <c r="AC68" s="51">
        <f>'YBN HO P&amp;L'!AC68+'FH P&amp;L'!AC68</f>
        <v/>
      </c>
      <c r="AD68" s="51">
        <f>'YBN HO P&amp;L'!AD68+'FH P&amp;L'!AD68</f>
        <v/>
      </c>
      <c r="AE68" s="51">
        <f>'YBN HO P&amp;L'!AE68+'FH P&amp;L'!AE68</f>
        <v/>
      </c>
      <c r="AF68" s="51">
        <f>'YBN HO P&amp;L'!AF68+'FH P&amp;L'!AF68</f>
        <v/>
      </c>
      <c r="AG68" s="51">
        <f>'YBN HO P&amp;L'!AG68+'FH P&amp;L'!AG68</f>
        <v/>
      </c>
      <c r="AH68" s="51">
        <f>'YBN HO P&amp;L'!AH68+'FH P&amp;L'!AH68</f>
        <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210.33</v>
      </c>
      <c r="C69" s="65" t="n">
        <v>252.12</v>
      </c>
      <c r="D69" s="65" t="n">
        <v>345.99</v>
      </c>
      <c r="E69" s="65" t="n">
        <v>1290.48</v>
      </c>
      <c r="F69" s="65" t="n">
        <v>245.01</v>
      </c>
      <c r="G69" s="65" t="n">
        <v>314.84</v>
      </c>
      <c r="H69" s="65" t="n">
        <v>283.51</v>
      </c>
      <c r="I69" s="65" t="n">
        <v>733.2800000000001</v>
      </c>
      <c r="J69" s="65" t="n">
        <v>171.42</v>
      </c>
      <c r="K69" s="65" t="n">
        <v>331.6</v>
      </c>
      <c r="L69" s="65" t="n">
        <v>479.85</v>
      </c>
      <c r="M69" s="65" t="n">
        <v>1220.32</v>
      </c>
      <c r="N69" s="23">
        <f>SUM(B69:M69)</f>
        <v/>
      </c>
      <c r="O69" s="12">
        <f>SUM(O57:O68)</f>
        <v/>
      </c>
      <c r="P69" s="12">
        <f>SUM(P57:P68)</f>
        <v/>
      </c>
      <c r="Q69" s="12">
        <f>SUM(Q57:Q68)</f>
        <v/>
      </c>
      <c r="R69" s="12">
        <f>SUM(R57:R68)</f>
        <v/>
      </c>
      <c r="S69" s="12">
        <f>SUM(S57:S68)</f>
        <v/>
      </c>
      <c r="T69" s="12">
        <f>SUM(T57:T68)</f>
        <v/>
      </c>
      <c r="U69" s="12">
        <f>SUM(U57:U68)</f>
        <v/>
      </c>
      <c r="V69" s="52">
        <f>'YBN HO P&amp;L'!V69+'FH P&amp;L'!V69</f>
        <v/>
      </c>
      <c r="W69" s="52">
        <f>'YBN HO P&amp;L'!W69+'FH P&amp;L'!W69</f>
        <v/>
      </c>
      <c r="X69" s="52">
        <f>'YBN HO P&amp;L'!X69+'FH P&amp;L'!X69</f>
        <v/>
      </c>
      <c r="Y69" s="52">
        <f>'YBN HO P&amp;L'!Y69+'FH P&amp;L'!Y69</f>
        <v/>
      </c>
      <c r="Z69" s="52">
        <f>'YBN HO P&amp;L'!Z69+'FH P&amp;L'!Z69</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-178.699999999999</v>
      </c>
      <c r="C70" s="18" t="n">
        <v>-151.9499999999981</v>
      </c>
      <c r="D70" s="18" t="n">
        <v>8494.030000000001</v>
      </c>
      <c r="E70" s="18" t="n">
        <v>345.3100000000009</v>
      </c>
      <c r="F70" s="18" t="n">
        <v>409.7899999999956</v>
      </c>
      <c r="G70" s="18" t="n">
        <v>-165.9799999999994</v>
      </c>
      <c r="H70" s="18" t="n">
        <v>2328.629999999999</v>
      </c>
      <c r="I70" s="18" t="n">
        <v>-8197.23</v>
      </c>
      <c r="J70" s="18" t="n">
        <v>-3464.919999999998</v>
      </c>
      <c r="K70" s="18" t="n">
        <v>-7069.34</v>
      </c>
      <c r="L70" s="18" t="n">
        <v>-9604.030000000004</v>
      </c>
      <c r="M70" s="18" t="n">
        <v>17834.58000000001</v>
      </c>
      <c r="N70" s="18">
        <f>SUM(B70:M70)</f>
        <v/>
      </c>
      <c r="O70" s="18">
        <f>O50-O69</f>
        <v/>
      </c>
      <c r="P70" s="18">
        <f>P50-P69</f>
        <v/>
      </c>
      <c r="Q70" s="18">
        <f>Q50-Q69</f>
        <v/>
      </c>
      <c r="R70" s="18">
        <f>R50-R69</f>
        <v/>
      </c>
      <c r="S70" s="18">
        <f>S50-S69</f>
        <v/>
      </c>
      <c r="T70" s="18">
        <f>T50-T69</f>
        <v/>
      </c>
      <c r="U70" s="18">
        <f>U50-U69</f>
        <v/>
      </c>
      <c r="V70" s="18">
        <f>'YBN HO P&amp;L'!V70+'FH P&amp;L'!V70</f>
        <v/>
      </c>
      <c r="W70" s="18">
        <f>'YBN HO P&amp;L'!W70+'FH P&amp;L'!W70</f>
        <v/>
      </c>
      <c r="X70" s="18">
        <f>'YBN HO P&amp;L'!X70+'FH P&amp;L'!X70</f>
        <v/>
      </c>
      <c r="Y70" s="18">
        <f>Y50-Y69</f>
        <v/>
      </c>
      <c r="Z70" s="18">
        <f>'YBN HO P&amp;L'!Z70+'FH P&amp;L'!Z70</f>
        <v/>
      </c>
      <c r="AA70" s="18">
        <f>AA50-AA69</f>
        <v/>
      </c>
      <c r="AB70" s="18">
        <f>'YBN HO P&amp;L'!AB70+'FH P&amp;L'!AB70</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AB71" s="35" t="n"/>
    </row>
    <row r="72">
      <c r="A72" s="6" t="n"/>
    </row>
    <row r="73">
      <c r="A73" s="14" t="inlineStr">
        <is>
          <t>Borrowing Costs</t>
        </is>
      </c>
      <c r="I73" s="35" t="n"/>
      <c r="J73" s="35" t="n"/>
      <c r="K73" s="35" t="n"/>
      <c r="L73" s="35" t="n"/>
      <c r="M73" s="35" t="n"/>
      <c r="N73" s="35" t="n"/>
      <c r="O73" s="4" t="n">
        <v>0</v>
      </c>
      <c r="P73" s="4" t="n">
        <v>0</v>
      </c>
      <c r="Q73" s="4" t="n">
        <v>0</v>
      </c>
      <c r="R73" s="4" t="n">
        <v>0</v>
      </c>
      <c r="S73" s="4" t="n">
        <v>0</v>
      </c>
      <c r="T73" s="4" t="n">
        <v>0</v>
      </c>
      <c r="U73" s="4" t="n">
        <v>1</v>
      </c>
      <c r="V73" s="4" t="n">
        <v>0</v>
      </c>
      <c r="W73" s="4" t="n">
        <v>0</v>
      </c>
      <c r="X73" s="4" t="n">
        <v>0</v>
      </c>
      <c r="Y73" s="4" t="n">
        <v>0</v>
      </c>
      <c r="Z73" s="4" t="n">
        <v>0</v>
      </c>
      <c r="AB73" s="4">
        <f>SUM(O73:Z73)</f>
        <v/>
      </c>
      <c r="AJ73" s="332" t="inlineStr">
        <is>
          <t>Model assumptions 2027:</t>
        </is>
      </c>
    </row>
    <row r="74">
      <c r="A74" s="14" t="inlineStr">
        <is>
          <t>Depreciation</t>
        </is>
      </c>
      <c r="I74" s="35" t="n"/>
      <c r="J74" s="35" t="n"/>
      <c r="K74" s="35" t="n"/>
      <c r="L74" s="35" t="n"/>
      <c r="M74" s="35" t="n"/>
      <c r="N74" s="35" t="n"/>
      <c r="O74" s="4" t="n">
        <v>300.0053333333334</v>
      </c>
      <c r="P74" s="4" t="n">
        <v>300.0053333333334</v>
      </c>
      <c r="Q74" s="4" t="n">
        <v>410.3731666666667</v>
      </c>
      <c r="R74" s="4" t="n">
        <v>496.8085</v>
      </c>
      <c r="S74" s="4" t="n">
        <v>514.6443333333333</v>
      </c>
      <c r="T74" s="4" t="n">
        <v>514.6443333333333</v>
      </c>
      <c r="U74" s="4" t="n">
        <v>515.644333333333</v>
      </c>
      <c r="V74" s="4" t="n">
        <v>514.6443333333333</v>
      </c>
      <c r="W74" s="4" t="n">
        <v>514.6443333333333</v>
      </c>
      <c r="X74" s="4" t="n">
        <v>514.6443333333333</v>
      </c>
      <c r="Y74" s="4" t="n">
        <v>514.6443333333333</v>
      </c>
      <c r="Z74" s="4" t="n">
        <v>514.6443333333333</v>
      </c>
      <c r="AB74" s="4">
        <f>SUM(O74:Z74)</f>
        <v/>
      </c>
      <c r="AJ74" t="inlineStr">
        <is>
          <t>Salary Uplift</t>
        </is>
      </c>
      <c r="AL74" s="446" t="n">
        <v>0.05</v>
      </c>
      <c r="AM74" s="331">
        <f>1+AL74</f>
        <v/>
      </c>
    </row>
    <row r="75">
      <c r="A75" s="14" t="inlineStr">
        <is>
          <t>Amortisation</t>
        </is>
      </c>
      <c r="I75" s="35" t="n"/>
      <c r="J75" s="35" t="n"/>
      <c r="K75" s="35" t="n"/>
      <c r="L75" s="35" t="n"/>
      <c r="M75" s="35" t="n"/>
      <c r="N75" s="35" t="n"/>
      <c r="O75" s="4" t="n">
        <v>0</v>
      </c>
      <c r="P75" s="4" t="n">
        <v>0</v>
      </c>
      <c r="Q75" s="4" t="n">
        <v>0</v>
      </c>
      <c r="R75" s="4" t="n">
        <v>0</v>
      </c>
      <c r="S75" s="4" t="n">
        <v>0</v>
      </c>
      <c r="T75" s="4" t="n">
        <v>0</v>
      </c>
      <c r="U75" s="4" t="n">
        <v>1</v>
      </c>
      <c r="V75" s="4" t="n">
        <v>0</v>
      </c>
      <c r="W75" s="4" t="n">
        <v>0</v>
      </c>
      <c r="X75" s="4" t="n">
        <v>0</v>
      </c>
      <c r="Y75" s="4" t="n">
        <v>0</v>
      </c>
      <c r="Z75" s="4" t="n">
        <v>0</v>
      </c>
      <c r="AB75" s="4">
        <f>SUM(O75:Z75)</f>
        <v/>
      </c>
      <c r="AJ75" t="inlineStr">
        <is>
          <t>Fee uplift</t>
        </is>
      </c>
      <c r="AL75" s="446" t="n">
        <v>0.07000000000000001</v>
      </c>
      <c r="AM75" s="331">
        <f>AL75+1</f>
        <v/>
      </c>
    </row>
    <row r="76">
      <c r="A76" s="391" t="inlineStr">
        <is>
          <t>Profit Before Tax</t>
        </is>
      </c>
      <c r="B76" s="35" t="n"/>
      <c r="C76" s="35" t="n"/>
      <c r="D76" s="35" t="n"/>
      <c r="E76" s="35" t="n"/>
      <c r="F76" s="35" t="n"/>
      <c r="G76" s="35" t="n"/>
      <c r="H76" s="35" t="n"/>
      <c r="I76" s="35" t="n"/>
      <c r="J76" s="35" t="n"/>
      <c r="K76" s="35" t="n"/>
      <c r="L76" s="35" t="n"/>
      <c r="M76" s="35" t="n"/>
      <c r="N76" s="35" t="n"/>
      <c r="O76" s="35">
        <f>O70-SUM(O73:O75)</f>
        <v/>
      </c>
      <c r="P76" s="35">
        <f>P70-SUM(P73:P75)</f>
        <v/>
      </c>
      <c r="Q76" s="35">
        <f>Q70-SUM(Q73:Q75)</f>
        <v/>
      </c>
      <c r="R76" s="35">
        <f>R70-SUM(R73:R75)</f>
        <v/>
      </c>
      <c r="S76" s="35">
        <f>S70-SUM(S73:S75)</f>
        <v/>
      </c>
      <c r="T76" s="35">
        <f>T70-SUM(T73:T75)</f>
        <v/>
      </c>
      <c r="U76" s="35">
        <f>U70-SUM(U73:U75)</f>
        <v/>
      </c>
      <c r="V76" s="35">
        <f>V70-SUM(V73:V75)</f>
        <v/>
      </c>
      <c r="W76" s="35">
        <f>W70-SUM(W73:W75)</f>
        <v/>
      </c>
      <c r="X76" s="35">
        <f>X70-SUM(X73:X75)</f>
        <v/>
      </c>
      <c r="Y76" s="35">
        <f>Y70-SUM(Y73:Y75)</f>
        <v/>
      </c>
      <c r="Z76" s="35">
        <f>Z70-SUM(Z73:Z75)</f>
        <v/>
      </c>
      <c r="AA76" s="35" t="n"/>
      <c r="AB76" s="35">
        <f>AB70-SUM(AB73:AB75)</f>
        <v/>
      </c>
      <c r="AC76" s="35" t="n"/>
      <c r="AD76" s="35" t="n"/>
      <c r="AE76" s="35" t="n"/>
      <c r="AF76" s="35" t="n"/>
      <c r="AG76" s="35" t="n"/>
      <c r="AH76" s="35" t="n"/>
      <c r="AJ76" t="inlineStr">
        <is>
          <t>Monthly volume growth</t>
        </is>
      </c>
      <c r="AL76" s="446" t="n">
        <v>0.01</v>
      </c>
      <c r="AM76" s="331">
        <f>AL76+1</f>
        <v/>
      </c>
    </row>
    <row r="77" ht="15.75" customHeight="1" s="393" thickBot="1">
      <c r="A77" s="198" t="inlineStr">
        <is>
          <t>Corp Tax Due</t>
        </is>
      </c>
      <c r="B77" s="10" t="n"/>
      <c r="C77" s="10" t="n"/>
      <c r="D77" s="10" t="n"/>
      <c r="E77" s="10" t="n"/>
      <c r="F77" s="10" t="n"/>
      <c r="G77" s="10" t="n"/>
      <c r="H77" s="10"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t="inlineStr">
        <is>
          <t>Easter fallback</t>
        </is>
      </c>
      <c r="AL77" s="446" t="n">
        <v>0.04</v>
      </c>
      <c r="AM77" s="331">
        <f>AL77+1</f>
        <v/>
      </c>
    </row>
    <row r="78" ht="15.75" customHeight="1" s="393" thickTop="1">
      <c r="A78" s="6" t="n"/>
      <c r="B78" s="61" t="n"/>
      <c r="C78" s="61" t="n"/>
      <c r="D78" s="61" t="n"/>
      <c r="E78" s="61" t="n"/>
      <c r="F78" s="61" t="n"/>
      <c r="G78" s="61" t="n"/>
      <c r="H78" s="61" t="n"/>
      <c r="I78" s="61" t="n"/>
      <c r="J78" s="61" t="n"/>
      <c r="K78" s="61" t="n"/>
      <c r="L78" s="61" t="n"/>
      <c r="M78" s="61" t="n"/>
      <c r="AJ78" t="inlineStr">
        <is>
          <t>Inflation</t>
        </is>
      </c>
      <c r="AL78" s="446" t="n">
        <v>0.06</v>
      </c>
      <c r="AM78" s="331">
        <f>AL78+1</f>
        <v/>
      </c>
    </row>
    <row r="81">
      <c r="B81" s="61" t="n"/>
      <c r="C81" s="61" t="n"/>
      <c r="D81" s="61" t="n"/>
      <c r="E81" s="61" t="n"/>
      <c r="F81" s="61" t="n"/>
      <c r="G81" s="61" t="n"/>
      <c r="H81" s="61" t="n"/>
      <c r="I81" s="61" t="n"/>
      <c r="J81" s="61" t="n"/>
      <c r="K81" s="61" t="n"/>
      <c r="L81" s="61" t="n"/>
      <c r="M81" s="61" t="n"/>
    </row>
    <row r="82">
      <c r="A82" s="4" t="inlineStr">
        <is>
          <t>Memo</t>
        </is>
      </c>
    </row>
    <row r="83">
      <c r="A83" s="4" t="inlineStr">
        <is>
          <t>Direct - Sales</t>
        </is>
      </c>
      <c r="B83" s="4" t="n">
        <v>20117.83</v>
      </c>
      <c r="C83" s="4" t="n">
        <v>20249.13</v>
      </c>
      <c r="D83" s="4" t="n">
        <v>26571.5</v>
      </c>
      <c r="E83" s="4" t="n">
        <v>19831.28</v>
      </c>
      <c r="F83" s="4" t="n">
        <v>18403.03</v>
      </c>
      <c r="G83" s="4" t="n">
        <v>17457.45</v>
      </c>
      <c r="H83" s="4" t="n">
        <v>24037.05</v>
      </c>
      <c r="I83" s="4" t="n">
        <v>10930.69</v>
      </c>
      <c r="J83" s="4" t="n">
        <v>13199.67</v>
      </c>
      <c r="K83" s="4" t="n">
        <v>14024.35</v>
      </c>
      <c r="L83" s="4" t="n">
        <v>12673.34</v>
      </c>
      <c r="O83" s="4">
        <f>-SUMIF('YBN TB'!$T:$T,'YBN Group P&amp;L'!$A83,'YBN TB'!C:C)</f>
        <v/>
      </c>
      <c r="P83" s="4">
        <f>-SUMIF('YBN TB'!$T:$T,'YBN Group P&amp;L'!$A83,'YBN TB'!D:D)</f>
        <v/>
      </c>
      <c r="Q83" s="4">
        <f>-SUMIF('YBN TB'!$T:$T,'YBN Group P&amp;L'!$A83,'YBN TB'!E:E)</f>
        <v/>
      </c>
      <c r="R83" s="4">
        <f>-SUMIF('YBN TB'!$T:$T,'YBN Group P&amp;L'!$A83,'YBN TB'!F:F)</f>
        <v/>
      </c>
      <c r="S83" s="4">
        <f>-SUMIF('YBN TB'!$T:$T,'YBN Group P&amp;L'!$A83,'YBN TB'!G:G)</f>
        <v/>
      </c>
      <c r="T83" s="4">
        <f>-SUMIF('YBN TB'!$T:$T,'YBN Group P&amp;L'!$A83,'YBN TB'!H:H)</f>
        <v/>
      </c>
      <c r="U83" s="4">
        <f>-SUMIF('YBN TB'!$T:$T,'YBN Group P&amp;L'!$A83,'YBN TB'!I:I)</f>
        <v/>
      </c>
      <c r="V83" s="4">
        <f>-SUMIF('YBN TB'!$T:$T,'YBN Group P&amp;L'!$A83,'YBN TB'!J:J)</f>
        <v/>
      </c>
      <c r="W83" s="4">
        <f>-SUMIF('YBN TB'!$T:$T,'YBN Group P&amp;L'!$A83,'YBN TB'!K:K)</f>
        <v/>
      </c>
      <c r="X83" s="4">
        <f>-SUMIF('YBN TB'!$T:$T,'YBN Group P&amp;L'!$A83,'YBN TB'!L:L)</f>
        <v/>
      </c>
      <c r="Y83" s="4">
        <f>-SUMIF('YBN TB'!$T:$T,'YBN Group P&amp;L'!$A83,'YBN TB'!M:M)</f>
        <v/>
      </c>
      <c r="Z83" s="4">
        <f>-SUMIF('YBN TB'!$T:$T,'YBN Group P&amp;L'!$A83,'YBN TB'!N:N)</f>
        <v/>
      </c>
    </row>
    <row r="84">
      <c r="A84" s="14" t="inlineStr">
        <is>
          <t>Direct - Staff Cost</t>
        </is>
      </c>
      <c r="B84" s="61" t="n">
        <v>-15237.76</v>
      </c>
      <c r="C84" s="61" t="n">
        <v>-15403.43</v>
      </c>
      <c r="D84" s="61" t="n">
        <v>-12032.29</v>
      </c>
      <c r="E84" s="61" t="n">
        <v>-13190.74</v>
      </c>
      <c r="F84" s="61" t="n">
        <v>-13389.22</v>
      </c>
      <c r="G84" s="61" t="n">
        <v>-13121.69</v>
      </c>
      <c r="H84" s="61" t="n">
        <v>-16994.95</v>
      </c>
      <c r="I84" s="61" t="n">
        <v>-14247.8</v>
      </c>
      <c r="J84" s="61" t="n">
        <v>-13644.29</v>
      </c>
      <c r="K84" s="61" t="n">
        <v>-16145.13</v>
      </c>
      <c r="L84" s="61" t="n">
        <v>-17393.09</v>
      </c>
      <c r="M84" s="61" t="n"/>
      <c r="O84" s="4">
        <f>-SUMIF('YBN TB'!$T:$T,'YBN Group P&amp;L'!$A84,'YBN TB'!C:C)</f>
        <v/>
      </c>
      <c r="P84" s="4">
        <f>-SUMIF('YBN TB'!$T:$T,'YBN Group P&amp;L'!$A84,'YBN TB'!D:D)</f>
        <v/>
      </c>
      <c r="Q84" s="4">
        <f>-SUMIF('YBN TB'!$T:$T,'YBN Group P&amp;L'!$A84,'YBN TB'!E:E)</f>
        <v/>
      </c>
      <c r="R84" s="4">
        <f>-SUMIF('YBN TB'!$T:$T,'YBN Group P&amp;L'!$A84,'YBN TB'!F:F)</f>
        <v/>
      </c>
      <c r="S84" s="4">
        <f>-SUMIF('YBN TB'!$T:$T,'YBN Group P&amp;L'!$A84,'YBN TB'!G:G)</f>
        <v/>
      </c>
      <c r="T84" s="4">
        <f>-SUMIF('YBN TB'!$T:$T,'YBN Group P&amp;L'!$A84,'YBN TB'!H:H)</f>
        <v/>
      </c>
      <c r="U84" s="4">
        <f>-SUMIF('YBN TB'!$T:$T,'YBN Group P&amp;L'!$A84,'YBN TB'!I:I)</f>
        <v/>
      </c>
      <c r="V84" s="4">
        <f>-SUMIF('YBN TB'!$T:$T,'YBN Group P&amp;L'!$A84,'YBN TB'!J:J)</f>
        <v/>
      </c>
      <c r="W84" s="4">
        <f>-SUMIF('YBN TB'!$T:$T,'YBN Group P&amp;L'!$A84,'YBN TB'!K:K)</f>
        <v/>
      </c>
      <c r="X84" s="4">
        <f>-SUMIF('YBN TB'!$T:$T,'YBN Group P&amp;L'!$A84,'YBN TB'!L:L)</f>
        <v/>
      </c>
      <c r="Y84" s="4">
        <f>-SUMIF('YBN TB'!$T:$T,'YBN Group P&amp;L'!$A84,'YBN TB'!M:M)</f>
        <v/>
      </c>
      <c r="Z84" s="4">
        <f>-SUMIF('YBN TB'!$T:$T,'YBN Group P&amp;L'!$A84,'YBN TB'!N:N)</f>
        <v/>
      </c>
    </row>
    <row r="85">
      <c r="A85" s="4" t="inlineStr">
        <is>
          <t>Direct - Childcare Cost</t>
        </is>
      </c>
      <c r="B85" s="61" t="n">
        <v>-1008.73</v>
      </c>
      <c r="C85" s="61" t="n">
        <v>-815.6400000000001</v>
      </c>
      <c r="D85" s="61" t="n">
        <v>-974.3000000000002</v>
      </c>
      <c r="E85" s="61" t="n">
        <v>-851.04</v>
      </c>
      <c r="F85" s="61" t="n">
        <v>-899.62</v>
      </c>
      <c r="G85" s="61" t="n">
        <v>-683.0300000000001</v>
      </c>
      <c r="H85" s="61" t="n">
        <v>-779.1600000000002</v>
      </c>
      <c r="I85" s="61" t="n">
        <v>-713.29</v>
      </c>
      <c r="J85" s="61" t="n">
        <v>-768.41</v>
      </c>
      <c r="K85" s="61" t="n">
        <v>-1460.98</v>
      </c>
      <c r="L85" s="61" t="n">
        <v>-731.6600000000002</v>
      </c>
      <c r="M85" s="61" t="n">
        <v>-526.37</v>
      </c>
      <c r="O85" s="4">
        <f>-SUMIF('YBN TB'!$T:$T,'YBN Group P&amp;L'!$A85,'YBN TB'!C:C)</f>
        <v/>
      </c>
      <c r="P85" s="4">
        <f>-SUMIF('YBN TB'!$T:$T,'YBN Group P&amp;L'!$A85,'YBN TB'!D:D)</f>
        <v/>
      </c>
      <c r="Q85" s="4">
        <f>-SUMIF('YBN TB'!$T:$T,'YBN Group P&amp;L'!$A85,'YBN TB'!E:E)</f>
        <v/>
      </c>
      <c r="R85" s="4">
        <f>-SUMIF('YBN TB'!$T:$T,'YBN Group P&amp;L'!$A85,'YBN TB'!F:F)</f>
        <v/>
      </c>
      <c r="S85" s="4">
        <f>-SUMIF('YBN TB'!$T:$T,'YBN Group P&amp;L'!$A85,'YBN TB'!G:G)</f>
        <v/>
      </c>
      <c r="T85" s="4">
        <f>-SUMIF('YBN TB'!$T:$T,'YBN Group P&amp;L'!$A85,'YBN TB'!H:H)</f>
        <v/>
      </c>
      <c r="U85" s="4">
        <f>-SUMIF('YBN TB'!$T:$T,'YBN Group P&amp;L'!$A85,'YBN TB'!I:I)</f>
        <v/>
      </c>
      <c r="V85" s="4">
        <f>-SUMIF('YBN TB'!$T:$T,'YBN Group P&amp;L'!$A85,'YBN TB'!J:J)</f>
        <v/>
      </c>
      <c r="W85" s="4">
        <f>-SUMIF('YBN TB'!$T:$T,'YBN Group P&amp;L'!$A85,'YBN TB'!K:K)</f>
        <v/>
      </c>
      <c r="X85" s="4">
        <f>-SUMIF('YBN TB'!$T:$T,'YBN Group P&amp;L'!$A85,'YBN TB'!L:L)</f>
        <v/>
      </c>
      <c r="Y85" s="4">
        <f>-SUMIF('YBN TB'!$T:$T,'YBN Group P&amp;L'!$A85,'YBN TB'!M:M)</f>
        <v/>
      </c>
      <c r="Z85" s="4">
        <f>-SUMIF('YBN TB'!$T:$T,'YBN Group P&amp;L'!$A85,'YBN TB'!N:N)</f>
        <v/>
      </c>
    </row>
    <row r="86">
      <c r="A86" s="4" t="inlineStr">
        <is>
          <t>Direct - Premises &amp; Admin</t>
        </is>
      </c>
      <c r="B86" s="61" t="n">
        <v>-3839.71</v>
      </c>
      <c r="C86" s="61" t="n">
        <v>-3929.89</v>
      </c>
      <c r="D86" s="61" t="n">
        <v>-4724.89</v>
      </c>
      <c r="E86" s="61" t="n">
        <v>-4153.71</v>
      </c>
      <c r="F86" s="61" t="n">
        <v>-3459.39</v>
      </c>
      <c r="G86" s="61" t="n">
        <v>-3503.869999999999</v>
      </c>
      <c r="H86" s="61" t="n">
        <v>-3650.799999999999</v>
      </c>
      <c r="I86" s="61" t="n">
        <v>-3433.55</v>
      </c>
      <c r="J86" s="61" t="n">
        <v>-2080.47</v>
      </c>
      <c r="K86" s="61" t="n">
        <v>-3155.98</v>
      </c>
      <c r="L86" s="61" t="n">
        <v>-3672.77</v>
      </c>
      <c r="M86" s="61" t="n">
        <v>-4511.69</v>
      </c>
      <c r="O86" s="4">
        <f>-SUMIF('YBN TB'!$T:$T,'YBN Group P&amp;L'!$A86,'YBN TB'!C:C)</f>
        <v/>
      </c>
      <c r="P86" s="4">
        <f>-SUMIF('YBN TB'!$T:$T,'YBN Group P&amp;L'!$A86,'YBN TB'!D:D)</f>
        <v/>
      </c>
      <c r="Q86" s="4">
        <f>-SUMIF('YBN TB'!$T:$T,'YBN Group P&amp;L'!$A86,'YBN TB'!E:E)</f>
        <v/>
      </c>
      <c r="R86" s="4">
        <f>-SUMIF('YBN TB'!$T:$T,'YBN Group P&amp;L'!$A86,'YBN TB'!F:F)</f>
        <v/>
      </c>
      <c r="S86" s="4">
        <f>-SUMIF('YBN TB'!$T:$T,'YBN Group P&amp;L'!$A86,'YBN TB'!G:G)</f>
        <v/>
      </c>
      <c r="T86" s="4">
        <f>-SUMIF('YBN TB'!$T:$T,'YBN Group P&amp;L'!$A86,'YBN TB'!H:H)</f>
        <v/>
      </c>
      <c r="U86" s="4">
        <f>-SUMIF('YBN TB'!$T:$T,'YBN Group P&amp;L'!$A86,'YBN TB'!I:I)</f>
        <v/>
      </c>
      <c r="V86" s="4">
        <f>-SUMIF('YBN TB'!$T:$T,'YBN Group P&amp;L'!$A86,'YBN TB'!J:J)</f>
        <v/>
      </c>
      <c r="W86" s="4">
        <f>-SUMIF('YBN TB'!$T:$T,'YBN Group P&amp;L'!$A86,'YBN TB'!K:K)</f>
        <v/>
      </c>
      <c r="X86" s="4">
        <f>-SUMIF('YBN TB'!$T:$T,'YBN Group P&amp;L'!$A86,'YBN TB'!L:L)</f>
        <v/>
      </c>
      <c r="Y86" s="4">
        <f>-SUMIF('YBN TB'!$T:$T,'YBN Group P&amp;L'!$A86,'YBN TB'!M:M)</f>
        <v/>
      </c>
      <c r="Z86" s="4">
        <f>-SUMIF('YBN TB'!$T:$T,'YBN Group P&amp;L'!$A86,'YBN TB'!N:N)</f>
        <v/>
      </c>
    </row>
    <row r="87">
      <c r="A87" s="4" t="inlineStr">
        <is>
          <t>In-Direct - Staff Cost</t>
        </is>
      </c>
      <c r="B87" s="61" t="n">
        <v>0</v>
      </c>
      <c r="C87" s="61" t="n">
        <v>0</v>
      </c>
      <c r="D87" s="61" t="n">
        <v>0</v>
      </c>
      <c r="E87" s="61" t="n">
        <v>0</v>
      </c>
      <c r="F87" s="61" t="n">
        <v>0</v>
      </c>
      <c r="G87" s="61" t="n">
        <v>0</v>
      </c>
      <c r="H87" s="61" t="n">
        <v>0</v>
      </c>
      <c r="I87" s="61" t="n">
        <v>0</v>
      </c>
      <c r="J87" s="61" t="n">
        <v>0</v>
      </c>
      <c r="K87" s="61" t="n">
        <v>0</v>
      </c>
      <c r="L87" s="61" t="n">
        <v>0</v>
      </c>
      <c r="M87" s="61" t="n">
        <v>0</v>
      </c>
      <c r="O87" s="4">
        <f>-SUMIF('YBN TB'!$T:$T,'YBN Group P&amp;L'!$A87,'YBN TB'!C:C)</f>
        <v/>
      </c>
      <c r="P87" s="4">
        <f>-SUMIF('YBN TB'!$T:$T,'YBN Group P&amp;L'!$A87,'YBN TB'!D:D)</f>
        <v/>
      </c>
      <c r="Q87" s="4">
        <f>-SUMIF('YBN TB'!$T:$T,'YBN Group P&amp;L'!$A87,'YBN TB'!E:E)</f>
        <v/>
      </c>
      <c r="R87" s="4">
        <f>-SUMIF('YBN TB'!$T:$T,'YBN Group P&amp;L'!$A87,'YBN TB'!F:F)</f>
        <v/>
      </c>
      <c r="S87" s="4">
        <f>-SUMIF('YBN TB'!$T:$T,'YBN Group P&amp;L'!$A87,'YBN TB'!G:G)</f>
        <v/>
      </c>
      <c r="T87" s="4">
        <f>-SUMIF('YBN TB'!$T:$T,'YBN Group P&amp;L'!$A87,'YBN TB'!H:H)</f>
        <v/>
      </c>
      <c r="U87" s="4">
        <f>-SUMIF('YBN TB'!$T:$T,'YBN Group P&amp;L'!$A87,'YBN TB'!I:I)</f>
        <v/>
      </c>
      <c r="V87" s="4">
        <f>-SUMIF('YBN TB'!$T:$T,'YBN Group P&amp;L'!$A87,'YBN TB'!J:J)</f>
        <v/>
      </c>
      <c r="W87" s="4">
        <f>-SUMIF('YBN TB'!$T:$T,'YBN Group P&amp;L'!$A87,'YBN TB'!K:K)</f>
        <v/>
      </c>
      <c r="X87" s="4">
        <f>-SUMIF('YBN TB'!$T:$T,'YBN Group P&amp;L'!$A87,'YBN TB'!L:L)</f>
        <v/>
      </c>
      <c r="Y87" s="4">
        <f>-SUMIF('YBN TB'!$T:$T,'YBN Group P&amp;L'!$A87,'YBN TB'!M:M)</f>
        <v/>
      </c>
      <c r="Z87" s="4">
        <f>-SUMIF('YBN TB'!$T:$T,'YBN Group P&amp;L'!$A87,'YBN TB'!N:N)</f>
        <v/>
      </c>
    </row>
    <row r="88">
      <c r="A88" s="4" t="inlineStr">
        <is>
          <t>In-Direct - Overheads</t>
        </is>
      </c>
      <c r="B88" s="61" t="n">
        <v>-210.33</v>
      </c>
      <c r="C88" s="61" t="n">
        <v>-252.12</v>
      </c>
      <c r="D88" s="61" t="n">
        <v>-345.99</v>
      </c>
      <c r="E88" s="61" t="n">
        <v>-1290.48</v>
      </c>
      <c r="F88" s="61" t="n">
        <v>-245.01</v>
      </c>
      <c r="G88" s="61" t="n">
        <v>-314.84</v>
      </c>
      <c r="H88" s="61" t="n">
        <v>-283.51</v>
      </c>
      <c r="I88" s="61" t="n">
        <v>-733.2800000000001</v>
      </c>
      <c r="J88" s="61" t="n">
        <v>-171.42</v>
      </c>
      <c r="K88" s="61" t="n">
        <v>-331.6</v>
      </c>
      <c r="L88" s="61" t="n">
        <v>-479.85</v>
      </c>
      <c r="M88" s="61" t="n">
        <v>-1220.32</v>
      </c>
      <c r="O88" s="4">
        <f>-SUMIF('YBN TB'!$T:$T,'YBN Group P&amp;L'!$A88,'YBN TB'!C:C)</f>
        <v/>
      </c>
      <c r="P88" s="4">
        <f>-SUMIF('YBN TB'!$T:$T,'YBN Group P&amp;L'!$A88,'YBN TB'!D:D)</f>
        <v/>
      </c>
      <c r="Q88" s="4">
        <f>-SUMIF('YBN TB'!$T:$T,'YBN Group P&amp;L'!$A88,'YBN TB'!E:E)</f>
        <v/>
      </c>
      <c r="R88" s="4">
        <f>-SUMIF('YBN TB'!$T:$T,'YBN Group P&amp;L'!$A88,'YBN TB'!F:F)</f>
        <v/>
      </c>
      <c r="S88" s="4">
        <f>-SUMIF('YBN TB'!$T:$T,'YBN Group P&amp;L'!$A88,'YBN TB'!G:G)</f>
        <v/>
      </c>
      <c r="T88" s="4">
        <f>-SUMIF('YBN TB'!$T:$T,'YBN Group P&amp;L'!$A88,'YBN TB'!H:H)</f>
        <v/>
      </c>
      <c r="U88" s="4">
        <f>-SUMIF('YBN TB'!$T:$T,'YBN Group P&amp;L'!$A88,'YBN TB'!I:I)</f>
        <v/>
      </c>
      <c r="V88" s="4">
        <f>-SUMIF('YBN TB'!$T:$T,'YBN Group P&amp;L'!$A88,'YBN TB'!J:J)</f>
        <v/>
      </c>
      <c r="W88" s="4">
        <f>-SUMIF('YBN TB'!$T:$T,'YBN Group P&amp;L'!$A88,'YBN TB'!K:K)</f>
        <v/>
      </c>
      <c r="X88" s="4">
        <f>-SUMIF('YBN TB'!$T:$T,'YBN Group P&amp;L'!$A88,'YBN TB'!L:L)</f>
        <v/>
      </c>
      <c r="Y88" s="4">
        <f>-SUMIF('YBN TB'!$T:$T,'YBN Group P&amp;L'!$A88,'YBN TB'!M:M)</f>
        <v/>
      </c>
      <c r="Z88" s="4">
        <f>-SUMIF('YBN TB'!$T:$T,'YBN Group P&amp;L'!$A88,'YBN TB'!N:N)</f>
        <v/>
      </c>
    </row>
    <row r="89" ht="15.75" customHeight="1" s="393" thickBot="1">
      <c r="B89" s="67" t="n">
        <v>-178.7000000000003</v>
      </c>
      <c r="C89" s="67" t="n">
        <v>-151.9499999999977</v>
      </c>
      <c r="D89" s="67" t="n">
        <v>8494.030000000001</v>
      </c>
      <c r="E89" s="67" t="n">
        <v>345.3100000000009</v>
      </c>
      <c r="F89" s="67" t="n">
        <v>409.7899999999979</v>
      </c>
      <c r="G89" s="67" t="n">
        <v>-165.9799999999994</v>
      </c>
      <c r="H89" s="67" t="n">
        <v>2328.629999999999</v>
      </c>
      <c r="I89" s="67" t="n">
        <v>-8197.23</v>
      </c>
      <c r="J89" s="67" t="n">
        <v>-3464.919999999999</v>
      </c>
      <c r="K89" s="67" t="n">
        <v>-7069.340000000002</v>
      </c>
      <c r="L89" s="67" t="n">
        <v>-9604.030000000004</v>
      </c>
      <c r="M89" s="67" t="n">
        <v>-6258.379999999999</v>
      </c>
      <c r="O89" s="10">
        <f>SUM(O83:O88)</f>
        <v/>
      </c>
      <c r="P89" s="10">
        <f>SUM(P83:P88)</f>
        <v/>
      </c>
      <c r="Q89" s="10">
        <f>SUM(Q83:Q88)</f>
        <v/>
      </c>
      <c r="R89" s="10">
        <f>SUM(R83:R88)</f>
        <v/>
      </c>
      <c r="S89" s="10">
        <f>SUM(S83:S88)</f>
        <v/>
      </c>
      <c r="T89" s="10">
        <f>SUM(T83:T88)</f>
        <v/>
      </c>
      <c r="U89" s="10">
        <f>SUM(U83:U88)</f>
        <v/>
      </c>
      <c r="V89" s="10">
        <f>SUM(V83:V88)</f>
        <v/>
      </c>
      <c r="W89" s="10">
        <f>SUM(W83:W88)</f>
        <v/>
      </c>
      <c r="X89" s="10">
        <f>SUM(X83:X88)</f>
        <v/>
      </c>
      <c r="Y89" s="10">
        <f>SUM(Y83:Y88)</f>
        <v/>
      </c>
      <c r="Z89" s="10">
        <f>SUM(Z83:Z88)</f>
        <v/>
      </c>
      <c r="AC89" s="10" t="n"/>
      <c r="AD89" s="10" t="n"/>
      <c r="AE89" s="10" t="n"/>
      <c r="AF89" s="10" t="n"/>
      <c r="AG89" s="10" t="n"/>
      <c r="AH89" s="10" t="n"/>
    </row>
    <row r="90" ht="15.75" customHeight="1" s="393" thickTop="1">
      <c r="B90" s="61" t="n">
        <v>1.364242052659392e-12</v>
      </c>
      <c r="C90" s="61" t="n">
        <v>-4.547473508864641e-13</v>
      </c>
      <c r="D90" s="61" t="n">
        <v>0</v>
      </c>
      <c r="E90" s="61" t="n">
        <v>0</v>
      </c>
      <c r="F90" s="61" t="n">
        <v>-2.273736754432321e-12</v>
      </c>
      <c r="G90" s="61" t="n">
        <v>0</v>
      </c>
      <c r="H90" s="61" t="n">
        <v>0</v>
      </c>
      <c r="I90" s="61" t="n">
        <v>0</v>
      </c>
      <c r="J90" s="61" t="n">
        <v>0</v>
      </c>
      <c r="K90" s="61" t="n">
        <v>0</v>
      </c>
      <c r="L90" s="61" t="n">
        <v>0</v>
      </c>
      <c r="M90" s="61" t="n">
        <v>24092.96000000001</v>
      </c>
      <c r="O90" s="4">
        <f>+O70-O89</f>
        <v/>
      </c>
      <c r="P90" s="4">
        <f>+P70-P89</f>
        <v/>
      </c>
      <c r="Q90" s="4">
        <f>+Q70-Q89</f>
        <v/>
      </c>
      <c r="R90" s="4">
        <f>+R70-R89</f>
        <v/>
      </c>
      <c r="S90" s="4">
        <f>+S70-S89</f>
        <v/>
      </c>
      <c r="T90" s="4">
        <f>+T70-T89</f>
        <v/>
      </c>
      <c r="U90" s="4">
        <f>+U70-U89</f>
        <v/>
      </c>
      <c r="V90" s="4">
        <f>+V70-V89</f>
        <v/>
      </c>
      <c r="W90" s="4">
        <f>+W70-W89</f>
        <v/>
      </c>
      <c r="X90" s="4">
        <f>+X70-X89</f>
        <v/>
      </c>
      <c r="Y90" s="4">
        <f>+Y70-Y89</f>
        <v/>
      </c>
      <c r="Z90" s="4">
        <f>+Z70-Z89</f>
        <v/>
      </c>
    </row>
    <row r="91">
      <c r="B91" s="61" t="n"/>
      <c r="C91" s="61" t="n"/>
      <c r="D91" s="61" t="n"/>
      <c r="E91" s="61" t="n"/>
      <c r="F91" s="61" t="n"/>
      <c r="G91" s="61" t="n"/>
      <c r="H91" s="61" t="n"/>
      <c r="I91" s="61" t="n"/>
      <c r="J91" s="61" t="n"/>
      <c r="K91" s="61" t="n"/>
      <c r="L91" s="61" t="n"/>
      <c r="M91" s="61" t="n"/>
    </row>
    <row r="92">
      <c r="B92" s="61" t="n">
        <v>-5.949999999998653</v>
      </c>
      <c r="C92" s="61" t="n">
        <v>-9.799999999999073</v>
      </c>
      <c r="D92" s="61" t="n">
        <v>-7.000000000001819</v>
      </c>
      <c r="E92" s="61" t="n">
        <v>-7.699999999998568</v>
      </c>
      <c r="F92" s="61" t="n">
        <v>-6.999999999998863</v>
      </c>
      <c r="G92" s="61" t="n">
        <v>-5.949999999998511</v>
      </c>
      <c r="H92" s="61" t="n">
        <v>-6.65000000000191</v>
      </c>
      <c r="I92" s="61" t="n">
        <v>-7.350000000000364</v>
      </c>
      <c r="J92" s="61" t="n">
        <v>75.11000000000058</v>
      </c>
      <c r="K92" s="61" t="n">
        <v>-5.250000000001819</v>
      </c>
      <c r="L92" s="61" t="n">
        <v>-3.500000000007276</v>
      </c>
      <c r="M92" s="61" t="n">
        <v>-24096.81</v>
      </c>
      <c r="O92" s="4">
        <f>O89+O93</f>
        <v/>
      </c>
      <c r="P92" s="4">
        <f>P89+P93</f>
        <v/>
      </c>
      <c r="Q92" s="4">
        <f>Q89+Q93</f>
        <v/>
      </c>
      <c r="R92" s="4">
        <f>R89+R93</f>
        <v/>
      </c>
      <c r="S92" s="4">
        <f>S89+S93</f>
        <v/>
      </c>
      <c r="T92" s="4">
        <f>T89+T93</f>
        <v/>
      </c>
      <c r="U92" s="4">
        <f>U89+U93</f>
        <v/>
      </c>
      <c r="V92" s="4">
        <f>V89+V93</f>
        <v/>
      </c>
      <c r="W92" s="4">
        <f>W89+W93</f>
        <v/>
      </c>
      <c r="X92" s="4">
        <f>X89+X93</f>
        <v/>
      </c>
      <c r="Y92" s="4">
        <f>Y89+Y93</f>
        <v/>
      </c>
      <c r="Z92" s="4">
        <f>Z89+Z93</f>
        <v/>
      </c>
    </row>
    <row r="93">
      <c r="B93" s="61" t="n">
        <v>172.7500000000017</v>
      </c>
      <c r="C93" s="61" t="n">
        <v>142.1499999999986</v>
      </c>
      <c r="D93" s="61" t="n">
        <v>-8501.030000000002</v>
      </c>
      <c r="E93" s="61" t="n">
        <v>-353.0099999999994</v>
      </c>
      <c r="F93" s="61" t="n">
        <v>-416.7899999999968</v>
      </c>
      <c r="G93" s="61" t="n">
        <v>160.0300000000009</v>
      </c>
      <c r="H93" s="61" t="n">
        <v>-2335.280000000001</v>
      </c>
      <c r="I93" s="61" t="n">
        <v>8189.879999999999</v>
      </c>
      <c r="J93" s="61" t="n">
        <v>3540.03</v>
      </c>
      <c r="K93" s="61" t="n">
        <v>7064.09</v>
      </c>
      <c r="L93" s="61" t="n">
        <v>9600.529999999997</v>
      </c>
      <c r="M93" s="61" t="n">
        <v>-17838.43</v>
      </c>
      <c r="O93" s="4">
        <f>SUM('YBN TB'!C2:C43)</f>
        <v/>
      </c>
      <c r="P93" s="4">
        <f>SUM('YBN TB'!D2:D43)</f>
        <v/>
      </c>
      <c r="Q93" s="4">
        <f>SUM('YBN TB'!E2:E43)</f>
        <v/>
      </c>
      <c r="R93" s="4">
        <f>SUM('YBN TB'!F2:F43)</f>
        <v/>
      </c>
      <c r="S93" s="4">
        <f>SUM('YBN TB'!G2:G43)</f>
        <v/>
      </c>
      <c r="T93" s="4">
        <f>SUM('YBN TB'!H2:H43)</f>
        <v/>
      </c>
      <c r="U93" s="4">
        <f>SUM('YBN TB'!I2:I43)</f>
        <v/>
      </c>
      <c r="V93" s="4">
        <f>SUM('YBN TB'!J2:J43)</f>
        <v/>
      </c>
      <c r="W93" s="4">
        <f>SUM('YBN TB'!K2:K43)</f>
        <v/>
      </c>
      <c r="X93" s="4">
        <f>SUM('YBN TB'!L2:L43)</f>
        <v/>
      </c>
      <c r="Y93" s="4">
        <f>SUM('YBN TB'!M2:M43)</f>
        <v/>
      </c>
      <c r="Z93" s="4">
        <f>SUM('YBN TB'!N2:N43)</f>
        <v/>
      </c>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1.xml><?xml version="1.0" encoding="utf-8"?>
<worksheet xmlns="http://schemas.openxmlformats.org/spreadsheetml/2006/main">
  <sheetPr>
    <tabColor theme="7" tint="0.5999938962981048"/>
    <outlinePr summaryBelow="1" summaryRight="1"/>
    <pageSetUpPr/>
  </sheetPr>
  <dimension ref="A1:AP99"/>
  <sheetViews>
    <sheetView topLeftCell="E4"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140625" bestFit="1" customWidth="1" style="4" min="28" max="28"/>
    <col width="13.28515625" bestFit="1" customWidth="1" style="4" min="29" max="34"/>
    <col width="11.7109375"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YBN HO &amp; Finance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-(SUMIF('YBN Blank TB'!$R:$R,'YBN HO P&amp;L'!$A8,'YBN Blank TB'!C:C)+(SUMIF('YBN HO TB'!$R:$R,'YBN HO P&amp;L'!$A8,'YBN HO TB'!C:C)))</f>
        <v/>
      </c>
      <c r="P8" s="11">
        <f>-(SUMIF('YBN Blank TB'!$R:$R,'YBN HO P&amp;L'!$A8,'YBN Blank TB'!D:D)+(SUMIF('YBN HO TB'!$R:$R,'YBN HO P&amp;L'!$A8,'YBN HO TB'!D:D)))</f>
        <v/>
      </c>
      <c r="Q8" s="11">
        <f>-(SUMIF('YBN Blank TB'!$R:$R,'YBN HO P&amp;L'!$A8,'YBN Blank TB'!E:E)+(SUMIF('YBN HO TB'!$R:$R,'YBN HO P&amp;L'!$A8,'YBN HO TB'!E:E)))</f>
        <v/>
      </c>
      <c r="R8" s="11">
        <f>-(SUMIF('YBN Blank TB'!$R:$R,'YBN HO P&amp;L'!$A8,'YBN Blank TB'!F:F)+(SUMIF('YBN HO TB'!$R:$R,'YBN HO P&amp;L'!$A8,'YBN HO TB'!F:F)))</f>
        <v/>
      </c>
      <c r="S8" s="11">
        <f>-(SUMIF('YBN Blank TB'!$R:$R,'YBN HO P&amp;L'!$A8,'YBN Blank TB'!G:G)+(SUMIF('YBN HO TB'!$R:$R,'YBN HO P&amp;L'!$A8,'YBN HO TB'!G:G)))</f>
        <v/>
      </c>
      <c r="T8" s="11">
        <f>-(SUMIF('YBN Blank TB'!$R:$R,'YBN HO P&amp;L'!$A8,'YBN Blank TB'!H:H)+(SUMIF('YBN HO TB'!$R:$R,'YBN HO P&amp;L'!$A8,'YBN HO TB'!H:H)))</f>
        <v/>
      </c>
      <c r="U8" s="11">
        <f>-(SUMIF('YBN Blank TB'!$R:$R,'YBN HO P&amp;L'!$A8,'YBN Blank TB'!I:I)+(SUMIF('YBN HO TB'!$R:$R,'YBN HO P&amp;L'!$A8,'YBN HO TB'!I:I)))</f>
        <v/>
      </c>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-(SUMIF('YBN Blank TB'!$R:$R,'YBN HO P&amp;L'!$A9,'YBN Blank TB'!C:C)+(SUMIF('YBN HO TB'!$R:$R,'YBN HO P&amp;L'!$A9,'YBN HO TB'!C:C)))</f>
        <v/>
      </c>
      <c r="P9" s="11">
        <f>-(SUMIF('YBN Blank TB'!$R:$R,'YBN HO P&amp;L'!$A9,'YBN Blank TB'!D:D)+(SUMIF('YBN HO TB'!$R:$R,'YBN HO P&amp;L'!$A9,'YBN HO TB'!D:D)))</f>
        <v/>
      </c>
      <c r="Q9" s="11">
        <f>-(SUMIF('YBN Blank TB'!$R:$R,'YBN HO P&amp;L'!$A9,'YBN Blank TB'!E:E)+(SUMIF('YBN HO TB'!$R:$R,'YBN HO P&amp;L'!$A9,'YBN HO TB'!E:E)))</f>
        <v/>
      </c>
      <c r="R9" s="11">
        <f>-(SUMIF('YBN Blank TB'!$R:$R,'YBN HO P&amp;L'!$A9,'YBN Blank TB'!F:F)+(SUMIF('YBN HO TB'!$R:$R,'YBN HO P&amp;L'!$A9,'YBN HO TB'!F:F)))</f>
        <v/>
      </c>
      <c r="S9" s="11">
        <f>-(SUMIF('YBN Blank TB'!$R:$R,'YBN HO P&amp;L'!$A9,'YBN Blank TB'!G:G)+(SUMIF('YBN HO TB'!$R:$R,'YBN HO P&amp;L'!$A9,'YBN HO TB'!G:G)))</f>
        <v/>
      </c>
      <c r="T9" s="11">
        <f>-(SUMIF('YBN Blank TB'!$R:$R,'YBN HO P&amp;L'!$A9,'YBN Blank TB'!H:H)+(SUMIF('YBN HO TB'!$R:$R,'YBN HO P&amp;L'!$A9,'YBN HO TB'!H:H)))</f>
        <v/>
      </c>
      <c r="U9" s="11">
        <f>-(SUMIF('YBN Blank TB'!$R:$R,'YBN HO P&amp;L'!$A9,'YBN Blank TB'!I:I)+(SUMIF('YBN HO TB'!$R:$R,'YBN HO P&amp;L'!$A9,'YBN HO TB'!I:I)))</f>
        <v/>
      </c>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-(SUMIF('YBN Blank TB'!$R:$R,'YBN HO P&amp;L'!$A10,'YBN Blank TB'!C:C)+(SUMIF('YBN HO TB'!$R:$R,'YBN HO P&amp;L'!$A10,'YBN HO TB'!C:C)))</f>
        <v/>
      </c>
      <c r="P10" s="11">
        <f>-(SUMIF('YBN Blank TB'!$R:$R,'YBN HO P&amp;L'!$A10,'YBN Blank TB'!D:D)+(SUMIF('YBN HO TB'!$R:$R,'YBN HO P&amp;L'!$A10,'YBN HO TB'!D:D)))</f>
        <v/>
      </c>
      <c r="Q10" s="11">
        <f>-(SUMIF('YBN Blank TB'!$R:$R,'YBN HO P&amp;L'!$A10,'YBN Blank TB'!E:E)+(SUMIF('YBN HO TB'!$R:$R,'YBN HO P&amp;L'!$A10,'YBN HO TB'!E:E)))</f>
        <v/>
      </c>
      <c r="R10" s="11">
        <f>-(SUMIF('YBN Blank TB'!$R:$R,'YBN HO P&amp;L'!$A10,'YBN Blank TB'!F:F)+(SUMIF('YBN HO TB'!$R:$R,'YBN HO P&amp;L'!$A10,'YBN HO TB'!F:F)))</f>
        <v/>
      </c>
      <c r="S10" s="11">
        <f>-(SUMIF('YBN Blank TB'!$R:$R,'YBN HO P&amp;L'!$A10,'YBN Blank TB'!G:G)+(SUMIF('YBN HO TB'!$R:$R,'YBN HO P&amp;L'!$A10,'YBN HO TB'!G:G)))</f>
        <v/>
      </c>
      <c r="T10" s="11">
        <f>-(SUMIF('YBN Blank TB'!$R:$R,'YBN HO P&amp;L'!$A10,'YBN Blank TB'!H:H)+(SUMIF('YBN HO TB'!$R:$R,'YBN HO P&amp;L'!$A10,'YBN HO TB'!H:H)))</f>
        <v/>
      </c>
      <c r="U10" s="11">
        <f>-(SUMIF('YBN Blank TB'!$R:$R,'YBN HO P&amp;L'!$A10,'YBN Blank TB'!I:I)+(SUMIF('YBN HO TB'!$R:$R,'YBN HO P&amp;L'!$A10,'YBN HO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0</v>
      </c>
      <c r="K11" s="65" t="n">
        <v>0</v>
      </c>
      <c r="L11" s="65" t="n">
        <v>0</v>
      </c>
      <c r="M11" s="65" t="n">
        <v>0</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(SUMIF('YBN Blank TB'!$R:$R,'YBN HO P&amp;L'!$A16,'YBN Blank TB'!C:C)+(SUMIF('YBN HO TB'!$R:$R,'YBN HO P&amp;L'!$A16,'YBN HO TB'!C:C)))</f>
        <v/>
      </c>
      <c r="P16" s="11">
        <f>(SUMIF('YBN Blank TB'!$R:$R,'YBN HO P&amp;L'!$A16,'YBN Blank TB'!D:D)+(SUMIF('YBN HO TB'!$R:$R,'YBN HO P&amp;L'!$A16,'YBN HO TB'!D:D)))</f>
        <v/>
      </c>
      <c r="Q16" s="11">
        <f>(SUMIF('YBN Blank TB'!$R:$R,'YBN HO P&amp;L'!$A16,'YBN Blank TB'!E:E)+(SUMIF('YBN HO TB'!$R:$R,'YBN HO P&amp;L'!$A16,'YBN HO TB'!E:E)))</f>
        <v/>
      </c>
      <c r="R16" s="11">
        <f>(SUMIF('YBN Blank TB'!$R:$R,'YBN HO P&amp;L'!$A16,'YBN Blank TB'!F:F)+(SUMIF('YBN HO TB'!$R:$R,'YBN HO P&amp;L'!$A16,'YBN HO TB'!F:F)))</f>
        <v/>
      </c>
      <c r="S16" s="11">
        <f>(SUMIF('YBN Blank TB'!$R:$R,'YBN HO P&amp;L'!$A16,'YBN Blank TB'!G:G)+(SUMIF('YBN HO TB'!$R:$R,'YBN HO P&amp;L'!$A16,'YBN HO TB'!G:G)))</f>
        <v/>
      </c>
      <c r="T16" s="11">
        <f>(SUMIF('YBN Blank TB'!$R:$R,'YBN HO P&amp;L'!$A16,'YBN Blank TB'!H:H)+(SUMIF('YBN HO TB'!$R:$R,'YBN HO P&amp;L'!$A16,'YBN HO TB'!H:H)))</f>
        <v/>
      </c>
      <c r="U16" s="11">
        <f>(SUMIF('YBN Blank TB'!$R:$R,'YBN HO P&amp;L'!$A16,'YBN Blank TB'!I:I)+(SUMIF('YBN HO TB'!$R:$R,'YBN HO P&amp;L'!$A16,'YBN HO TB'!I:I)))</f>
        <v/>
      </c>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(SUMIF('YBN Blank TB'!$R:$R,'YBN HO P&amp;L'!$A17,'YBN Blank TB'!C:C)+(SUMIF('YBN HO TB'!$R:$R,'YBN HO P&amp;L'!$A17,'YBN HO TB'!C:C)))</f>
        <v/>
      </c>
      <c r="P17" s="11">
        <f>(SUMIF('YBN Blank TB'!$R:$R,'YBN HO P&amp;L'!$A17,'YBN Blank TB'!D:D)+(SUMIF('YBN HO TB'!$R:$R,'YBN HO P&amp;L'!$A17,'YBN HO TB'!D:D)))</f>
        <v/>
      </c>
      <c r="Q17" s="11">
        <f>(SUMIF('YBN Blank TB'!$R:$R,'YBN HO P&amp;L'!$A17,'YBN Blank TB'!E:E)+(SUMIF('YBN HO TB'!$R:$R,'YBN HO P&amp;L'!$A17,'YBN HO TB'!E:E)))</f>
        <v/>
      </c>
      <c r="R17" s="11">
        <f>(SUMIF('YBN Blank TB'!$R:$R,'YBN HO P&amp;L'!$A17,'YBN Blank TB'!F:F)+(SUMIF('YBN HO TB'!$R:$R,'YBN HO P&amp;L'!$A17,'YBN HO TB'!F:F)))</f>
        <v/>
      </c>
      <c r="S17" s="11">
        <f>(SUMIF('YBN Blank TB'!$R:$R,'YBN HO P&amp;L'!$A17,'YBN Blank TB'!G:G)+(SUMIF('YBN HO TB'!$R:$R,'YBN HO P&amp;L'!$A17,'YBN HO TB'!G:G)))</f>
        <v/>
      </c>
      <c r="T17" s="11">
        <f>(SUMIF('YBN Blank TB'!$R:$R,'YBN HO P&amp;L'!$A17,'YBN Blank TB'!H:H)+(SUMIF('YBN HO TB'!$R:$R,'YBN HO P&amp;L'!$A17,'YBN HO TB'!H:H)))</f>
        <v/>
      </c>
      <c r="U17" s="11">
        <f>(SUMIF('YBN Blank TB'!$R:$R,'YBN HO P&amp;L'!$A17,'YBN Blank TB'!I:I)+(SUMIF('YBN HO TB'!$R:$R,'YBN HO P&amp;L'!$A17,'YBN HO TB'!I:I)))</f>
        <v/>
      </c>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(SUMIF('YBN Blank TB'!$R:$R,'YBN HO P&amp;L'!$A18,'YBN Blank TB'!C:C)+(SUMIF('YBN HO TB'!$R:$R,'YBN HO P&amp;L'!$A18,'YBN HO TB'!C:C)))</f>
        <v/>
      </c>
      <c r="P18" s="11">
        <f>(SUMIF('YBN Blank TB'!$R:$R,'YBN HO P&amp;L'!$A18,'YBN Blank TB'!D:D)+(SUMIF('YBN HO TB'!$R:$R,'YBN HO P&amp;L'!$A18,'YBN HO TB'!D:D)))</f>
        <v/>
      </c>
      <c r="Q18" s="11">
        <f>(SUMIF('YBN Blank TB'!$R:$R,'YBN HO P&amp;L'!$A18,'YBN Blank TB'!E:E)+(SUMIF('YBN HO TB'!$R:$R,'YBN HO P&amp;L'!$A18,'YBN HO TB'!E:E)))</f>
        <v/>
      </c>
      <c r="R18" s="11">
        <f>(SUMIF('YBN Blank TB'!$R:$R,'YBN HO P&amp;L'!$A18,'YBN Blank TB'!F:F)+(SUMIF('YBN HO TB'!$R:$R,'YBN HO P&amp;L'!$A18,'YBN HO TB'!F:F)))</f>
        <v/>
      </c>
      <c r="S18" s="11">
        <f>(SUMIF('YBN Blank TB'!$R:$R,'YBN HO P&amp;L'!$A18,'YBN Blank TB'!G:G)+(SUMIF('YBN HO TB'!$R:$R,'YBN HO P&amp;L'!$A18,'YBN HO TB'!G:G)))</f>
        <v/>
      </c>
      <c r="T18" s="11">
        <f>(SUMIF('YBN Blank TB'!$R:$R,'YBN HO P&amp;L'!$A18,'YBN Blank TB'!H:H)+(SUMIF('YBN HO TB'!$R:$R,'YBN HO P&amp;L'!$A18,'YBN HO TB'!H:H)))</f>
        <v/>
      </c>
      <c r="U18" s="11">
        <f>(SUMIF('YBN Blank TB'!$R:$R,'YBN HO P&amp;L'!$A18,'YBN Blank TB'!I:I)+(SUMIF('YBN HO TB'!$R:$R,'YBN HO P&amp;L'!$A18,'YBN HO TB'!I:I)))</f>
        <v/>
      </c>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(SUMIF('YBN Blank TB'!$R:$R,'YBN HO P&amp;L'!$A19,'YBN Blank TB'!C:C)+(SUMIF('YBN HO TB'!$R:$R,'YBN HO P&amp;L'!$A19,'YBN HO TB'!C:C)))</f>
        <v/>
      </c>
      <c r="P19" s="11">
        <f>(SUMIF('YBN Blank TB'!$R:$R,'YBN HO P&amp;L'!$A19,'YBN Blank TB'!D:D)+(SUMIF('YBN HO TB'!$R:$R,'YBN HO P&amp;L'!$A19,'YBN HO TB'!D:D)))</f>
        <v/>
      </c>
      <c r="Q19" s="11">
        <f>(SUMIF('YBN Blank TB'!$R:$R,'YBN HO P&amp;L'!$A19,'YBN Blank TB'!E:E)+(SUMIF('YBN HO TB'!$R:$R,'YBN HO P&amp;L'!$A19,'YBN HO TB'!E:E)))</f>
        <v/>
      </c>
      <c r="R19" s="11">
        <f>(SUMIF('YBN Blank TB'!$R:$R,'YBN HO P&amp;L'!$A19,'YBN Blank TB'!F:F)+(SUMIF('YBN HO TB'!$R:$R,'YBN HO P&amp;L'!$A19,'YBN HO TB'!F:F)))</f>
        <v/>
      </c>
      <c r="S19" s="11">
        <f>(SUMIF('YBN Blank TB'!$R:$R,'YBN HO P&amp;L'!$A19,'YBN Blank TB'!G:G)+(SUMIF('YBN HO TB'!$R:$R,'YBN HO P&amp;L'!$A19,'YBN HO TB'!G:G)))</f>
        <v/>
      </c>
      <c r="T19" s="11">
        <f>(SUMIF('YBN Blank TB'!$R:$R,'YBN HO P&amp;L'!$A19,'YBN Blank TB'!H:H)+(SUMIF('YBN HO TB'!$R:$R,'YBN HO P&amp;L'!$A19,'YBN HO TB'!H:H)))</f>
        <v/>
      </c>
      <c r="U19" s="11">
        <f>(SUMIF('YBN Blank TB'!$R:$R,'YBN HO P&amp;L'!$A19,'YBN Blank TB'!I:I)+(SUMIF('YBN HO TB'!$R:$R,'YBN HO P&amp;L'!$A19,'YBN HO TB'!I:I)))</f>
        <v/>
      </c>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0</v>
      </c>
      <c r="H20" s="64" t="n">
        <v>0</v>
      </c>
      <c r="I20" s="64" t="n">
        <v>0</v>
      </c>
      <c r="J20" s="64" t="n">
        <v>0</v>
      </c>
      <c r="K20" s="64" t="n">
        <v>0</v>
      </c>
      <c r="L20" s="64" t="n">
        <v>0</v>
      </c>
      <c r="M20" s="64" t="n">
        <v>0</v>
      </c>
      <c r="N20" s="22">
        <f>SUM(B20:M20)</f>
        <v/>
      </c>
      <c r="O20" s="11">
        <f>(SUMIF('YBN Blank TB'!$R:$R,'YBN HO P&amp;L'!$A20,'YBN Blank TB'!C:C)+(SUMIF('YBN HO TB'!$R:$R,'YBN HO P&amp;L'!$A20,'YBN HO TB'!C:C)))</f>
        <v/>
      </c>
      <c r="P20" s="11">
        <f>(SUMIF('YBN Blank TB'!$R:$R,'YBN HO P&amp;L'!$A20,'YBN Blank TB'!D:D)+(SUMIF('YBN HO TB'!$R:$R,'YBN HO P&amp;L'!$A20,'YBN HO TB'!D:D)))</f>
        <v/>
      </c>
      <c r="Q20" s="11">
        <f>(SUMIF('YBN Blank TB'!$R:$R,'YBN HO P&amp;L'!$A20,'YBN Blank TB'!E:E)+(SUMIF('YBN HO TB'!$R:$R,'YBN HO P&amp;L'!$A20,'YBN HO TB'!E:E)))</f>
        <v/>
      </c>
      <c r="R20" s="11">
        <f>(SUMIF('YBN Blank TB'!$R:$R,'YBN HO P&amp;L'!$A20,'YBN Blank TB'!F:F)+(SUMIF('YBN HO TB'!$R:$R,'YBN HO P&amp;L'!$A20,'YBN HO TB'!F:F)))</f>
        <v/>
      </c>
      <c r="S20" s="11">
        <f>(SUMIF('YBN Blank TB'!$R:$R,'YBN HO P&amp;L'!$A20,'YBN Blank TB'!G:G)+(SUMIF('YBN HO TB'!$R:$R,'YBN HO P&amp;L'!$A20,'YBN HO TB'!G:G)))</f>
        <v/>
      </c>
      <c r="T20" s="11">
        <f>(SUMIF('YBN Blank TB'!$R:$R,'YBN HO P&amp;L'!$A20,'YBN Blank TB'!H:H)+(SUMIF('YBN HO TB'!$R:$R,'YBN HO P&amp;L'!$A20,'YBN HO TB'!H:H)))</f>
        <v/>
      </c>
      <c r="U20" s="11">
        <f>(SUMIF('YBN Blank TB'!$R:$R,'YBN HO P&amp;L'!$A20,'YBN Blank TB'!I:I)+(SUMIF('YBN HO TB'!$R:$R,'YBN HO P&amp;L'!$A20,'YBN HO TB'!I:I)))</f>
        <v/>
      </c>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0</v>
      </c>
      <c r="F21" s="64" t="n">
        <v>0</v>
      </c>
      <c r="G21" s="64" t="n">
        <v>0</v>
      </c>
      <c r="H21" s="64" t="n">
        <v>0</v>
      </c>
      <c r="I21" s="64" t="n">
        <v>0</v>
      </c>
      <c r="J21" s="64" t="n">
        <v>0</v>
      </c>
      <c r="K21" s="64" t="n">
        <v>0</v>
      </c>
      <c r="L21" s="64" t="n">
        <v>0</v>
      </c>
      <c r="M21" s="64" t="n">
        <v>0</v>
      </c>
      <c r="N21" s="22">
        <f>SUM(B21:M21)</f>
        <v/>
      </c>
      <c r="O21" s="11">
        <f>(SUMIF('YBN Blank TB'!$R:$R,'YBN HO P&amp;L'!$A21,'YBN Blank TB'!C:C)+(SUMIF('YBN HO TB'!$R:$R,'YBN HO P&amp;L'!$A21,'YBN HO TB'!C:C)))</f>
        <v/>
      </c>
      <c r="P21" s="11">
        <f>(SUMIF('YBN Blank TB'!$R:$R,'YBN HO P&amp;L'!$A21,'YBN Blank TB'!D:D)+(SUMIF('YBN HO TB'!$R:$R,'YBN HO P&amp;L'!$A21,'YBN HO TB'!D:D)))</f>
        <v/>
      </c>
      <c r="Q21" s="11">
        <f>(SUMIF('YBN Blank TB'!$R:$R,'YBN HO P&amp;L'!$A21,'YBN Blank TB'!E:E)+(SUMIF('YBN HO TB'!$R:$R,'YBN HO P&amp;L'!$A21,'YBN HO TB'!E:E)))</f>
        <v/>
      </c>
      <c r="R21" s="11">
        <f>(SUMIF('YBN Blank TB'!$R:$R,'YBN HO P&amp;L'!$A21,'YBN Blank TB'!F:F)+(SUMIF('YBN HO TB'!$R:$R,'YBN HO P&amp;L'!$A21,'YBN HO TB'!F:F)))</f>
        <v/>
      </c>
      <c r="S21" s="11">
        <f>(SUMIF('YBN Blank TB'!$R:$R,'YBN HO P&amp;L'!$A21,'YBN Blank TB'!G:G)+(SUMIF('YBN HO TB'!$R:$R,'YBN HO P&amp;L'!$A21,'YBN HO TB'!G:G)))</f>
        <v/>
      </c>
      <c r="T21" s="11">
        <f>(SUMIF('YBN Blank TB'!$R:$R,'YBN HO P&amp;L'!$A21,'YBN Blank TB'!H:H)+(SUMIF('YBN HO TB'!$R:$R,'YBN HO P&amp;L'!$A21,'YBN HO TB'!H:H)))</f>
        <v/>
      </c>
      <c r="U21" s="11">
        <f>(SUMIF('YBN Blank TB'!$R:$R,'YBN HO P&amp;L'!$A21,'YBN Blank TB'!I:I)+(SUMIF('YBN HO TB'!$R:$R,'YBN HO P&amp;L'!$A21,'YBN HO TB'!I:I)))</f>
        <v/>
      </c>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(SUMIF('YBN Blank TB'!$R:$R,'YBN HO P&amp;L'!$A22,'YBN Blank TB'!C:C)+(SUMIF('YBN HO TB'!$R:$R,'YBN HO P&amp;L'!$A22,'YBN HO TB'!C:C)))</f>
        <v/>
      </c>
      <c r="P22" s="11">
        <f>(SUMIF('YBN Blank TB'!$R:$R,'YBN HO P&amp;L'!$A22,'YBN Blank TB'!D:D)+(SUMIF('YBN HO TB'!$R:$R,'YBN HO P&amp;L'!$A22,'YBN HO TB'!D:D)))</f>
        <v/>
      </c>
      <c r="Q22" s="11">
        <f>(SUMIF('YBN Blank TB'!$R:$R,'YBN HO P&amp;L'!$A22,'YBN Blank TB'!E:E)+(SUMIF('YBN HO TB'!$R:$R,'YBN HO P&amp;L'!$A22,'YBN HO TB'!E:E)))</f>
        <v/>
      </c>
      <c r="R22" s="11">
        <f>(SUMIF('YBN Blank TB'!$R:$R,'YBN HO P&amp;L'!$A22,'YBN Blank TB'!F:F)+(SUMIF('YBN HO TB'!$R:$R,'YBN HO P&amp;L'!$A22,'YBN HO TB'!F:F)))</f>
        <v/>
      </c>
      <c r="S22" s="11">
        <f>(SUMIF('YBN Blank TB'!$R:$R,'YBN HO P&amp;L'!$A22,'YBN Blank TB'!G:G)+(SUMIF('YBN HO TB'!$R:$R,'YBN HO P&amp;L'!$A22,'YBN HO TB'!G:G)))</f>
        <v/>
      </c>
      <c r="T22" s="11">
        <f>(SUMIF('YBN Blank TB'!$R:$R,'YBN HO P&amp;L'!$A22,'YBN Blank TB'!H:H)+(SUMIF('YBN HO TB'!$R:$R,'YBN HO P&amp;L'!$A22,'YBN HO TB'!H:H)))</f>
        <v/>
      </c>
      <c r="U22" s="11">
        <f>(SUMIF('YBN Blank TB'!$R:$R,'YBN HO P&amp;L'!$A22,'YBN Blank TB'!I:I)+(SUMIF('YBN HO TB'!$R:$R,'YBN HO P&amp;L'!$A22,'YBN HO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(SUMIF('YBN Blank TB'!$R:$R,'YBN HO P&amp;L'!$A23,'YBN Blank TB'!C:C)+(SUMIF('YBN HO TB'!$R:$R,'YBN HO P&amp;L'!$A23,'YBN HO TB'!C:C)))</f>
        <v/>
      </c>
      <c r="P23" s="11">
        <f>(SUMIF('YBN Blank TB'!$R:$R,'YBN HO P&amp;L'!$A23,'YBN Blank TB'!D:D)+(SUMIF('YBN HO TB'!$R:$R,'YBN HO P&amp;L'!$A23,'YBN HO TB'!D:D)))</f>
        <v/>
      </c>
      <c r="Q23" s="11">
        <f>(SUMIF('YBN Blank TB'!$R:$R,'YBN HO P&amp;L'!$A23,'YBN Blank TB'!E:E)+(SUMIF('YBN HO TB'!$R:$R,'YBN HO P&amp;L'!$A23,'YBN HO TB'!E:E)))</f>
        <v/>
      </c>
      <c r="R23" s="11">
        <f>(SUMIF('YBN Blank TB'!$R:$R,'YBN HO P&amp;L'!$A23,'YBN Blank TB'!F:F)+(SUMIF('YBN HO TB'!$R:$R,'YBN HO P&amp;L'!$A23,'YBN HO TB'!F:F)))</f>
        <v/>
      </c>
      <c r="S23" s="11">
        <f>(SUMIF('YBN Blank TB'!$R:$R,'YBN HO P&amp;L'!$A23,'YBN Blank TB'!G:G)+(SUMIF('YBN HO TB'!$R:$R,'YBN HO P&amp;L'!$A23,'YBN HO TB'!G:G)))</f>
        <v/>
      </c>
      <c r="T23" s="11">
        <f>(SUMIF('YBN Blank TB'!$R:$R,'YBN HO P&amp;L'!$A23,'YBN Blank TB'!H:H)+(SUMIF('YBN HO TB'!$R:$R,'YBN HO P&amp;L'!$A23,'YBN HO TB'!H:H)))</f>
        <v/>
      </c>
      <c r="U23" s="11">
        <f>(SUMIF('YBN Blank TB'!$R:$R,'YBN HO P&amp;L'!$A23,'YBN Blank TB'!I:I)+(SUMIF('YBN HO TB'!$R:$R,'YBN HO P&amp;L'!$A23,'YBN HO TB'!I:I)))</f>
        <v/>
      </c>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(SUMIF('YBN Blank TB'!$R:$R,'YBN HO P&amp;L'!$A24,'YBN Blank TB'!C:C)+(SUMIF('YBN HO TB'!$R:$R,'YBN HO P&amp;L'!$A24,'YBN HO TB'!C:C)))</f>
        <v/>
      </c>
      <c r="P24" s="11">
        <f>(SUMIF('YBN Blank TB'!$R:$R,'YBN HO P&amp;L'!$A24,'YBN Blank TB'!D:D)+(SUMIF('YBN HO TB'!$R:$R,'YBN HO P&amp;L'!$A24,'YBN HO TB'!D:D)))</f>
        <v/>
      </c>
      <c r="Q24" s="11">
        <f>(SUMIF('YBN Blank TB'!$R:$R,'YBN HO P&amp;L'!$A24,'YBN Blank TB'!E:E)+(SUMIF('YBN HO TB'!$R:$R,'YBN HO P&amp;L'!$A24,'YBN HO TB'!E:E)))</f>
        <v/>
      </c>
      <c r="R24" s="11">
        <f>(SUMIF('YBN Blank TB'!$R:$R,'YBN HO P&amp;L'!$A24,'YBN Blank TB'!F:F)+(SUMIF('YBN HO TB'!$R:$R,'YBN HO P&amp;L'!$A24,'YBN HO TB'!F:F)))</f>
        <v/>
      </c>
      <c r="S24" s="11">
        <f>(SUMIF('YBN Blank TB'!$R:$R,'YBN HO P&amp;L'!$A24,'YBN Blank TB'!G:G)+(SUMIF('YBN HO TB'!$R:$R,'YBN HO P&amp;L'!$A24,'YBN HO TB'!G:G)))</f>
        <v/>
      </c>
      <c r="T24" s="11">
        <f>(SUMIF('YBN Blank TB'!$R:$R,'YBN HO P&amp;L'!$A24,'YBN Blank TB'!H:H)+(SUMIF('YBN HO TB'!$R:$R,'YBN HO P&amp;L'!$A24,'YBN HO TB'!H:H)))</f>
        <v/>
      </c>
      <c r="U24" s="11">
        <f>(SUMIF('YBN Blank TB'!$R:$R,'YBN HO P&amp;L'!$A24,'YBN Blank TB'!I:I)+(SUMIF('YBN HO TB'!$R:$R,'YBN HO P&amp;L'!$A24,'YBN HO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0</v>
      </c>
      <c r="C25" s="65" t="n">
        <v>0</v>
      </c>
      <c r="D25" s="65" t="n">
        <v>0</v>
      </c>
      <c r="E25" s="65" t="n">
        <v>0</v>
      </c>
      <c r="F25" s="65" t="n">
        <v>0</v>
      </c>
      <c r="G25" s="65" t="n">
        <v>0</v>
      </c>
      <c r="H25" s="65" t="n">
        <v>0</v>
      </c>
      <c r="I25" s="65" t="n">
        <v>0</v>
      </c>
      <c r="J25" s="65" t="n">
        <v>0</v>
      </c>
      <c r="K25" s="65" t="n">
        <v>0</v>
      </c>
      <c r="L25" s="65" t="n">
        <v>0</v>
      </c>
      <c r="M25" s="65" t="n">
        <v>0</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0</v>
      </c>
      <c r="F27" s="64" t="n">
        <v>0</v>
      </c>
      <c r="G27" s="64" t="n">
        <v>0</v>
      </c>
      <c r="H27" s="64" t="n">
        <v>0</v>
      </c>
      <c r="I27" s="64" t="n">
        <v>0</v>
      </c>
      <c r="J27" s="64" t="n">
        <v>0</v>
      </c>
      <c r="K27" s="64" t="n">
        <v>0</v>
      </c>
      <c r="L27" s="64" t="n">
        <v>0</v>
      </c>
      <c r="M27" s="64" t="n">
        <v>0</v>
      </c>
      <c r="N27" s="22">
        <f>SUM(B27:M27)</f>
        <v/>
      </c>
      <c r="O27" s="11">
        <f>(SUMIF('YBN Blank TB'!$R:$R,'YBN HO P&amp;L'!$A27,'YBN Blank TB'!C:C)+(SUMIF('YBN HO TB'!$R:$R,'YBN HO P&amp;L'!$A27,'YBN HO TB'!C:C)))</f>
        <v/>
      </c>
      <c r="P27" s="11">
        <f>(SUMIF('YBN Blank TB'!$R:$R,'YBN HO P&amp;L'!$A27,'YBN Blank TB'!D:D)+(SUMIF('YBN HO TB'!$R:$R,'YBN HO P&amp;L'!$A27,'YBN HO TB'!D:D)))</f>
        <v/>
      </c>
      <c r="Q27" s="11">
        <f>(SUMIF('YBN Blank TB'!$R:$R,'YBN HO P&amp;L'!$A27,'YBN Blank TB'!E:E)+(SUMIF('YBN HO TB'!$R:$R,'YBN HO P&amp;L'!$A27,'YBN HO TB'!E:E)))</f>
        <v/>
      </c>
      <c r="R27" s="11">
        <f>(SUMIF('YBN Blank TB'!$R:$R,'YBN HO P&amp;L'!$A27,'YBN Blank TB'!F:F)+(SUMIF('YBN HO TB'!$R:$R,'YBN HO P&amp;L'!$A27,'YBN HO TB'!F:F)))</f>
        <v/>
      </c>
      <c r="S27" s="11">
        <f>(SUMIF('YBN Blank TB'!$R:$R,'YBN HO P&amp;L'!$A27,'YBN Blank TB'!G:G)+(SUMIF('YBN HO TB'!$R:$R,'YBN HO P&amp;L'!$A27,'YBN HO TB'!G:G)))</f>
        <v/>
      </c>
      <c r="T27" s="11">
        <f>(SUMIF('YBN Blank TB'!$R:$R,'YBN HO P&amp;L'!$A27,'YBN Blank TB'!H:H)+(SUMIF('YBN HO TB'!$R:$R,'YBN HO P&amp;L'!$A27,'YBN HO TB'!H:H)))</f>
        <v/>
      </c>
      <c r="U27" s="11">
        <f>(SUMIF('YBN Blank TB'!$R:$R,'YBN HO P&amp;L'!$A27,'YBN Blank TB'!I:I)+(SUMIF('YBN HO TB'!$R:$R,'YBN HO P&amp;L'!$A27,'YBN HO TB'!I:I)))</f>
        <v/>
      </c>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0</v>
      </c>
      <c r="H28" s="64" t="n">
        <v>0</v>
      </c>
      <c r="I28" s="64" t="n">
        <v>0</v>
      </c>
      <c r="J28" s="64" t="n">
        <v>0</v>
      </c>
      <c r="K28" s="64" t="n">
        <v>0</v>
      </c>
      <c r="L28" s="64" t="n">
        <v>0</v>
      </c>
      <c r="M28" s="64" t="n">
        <v>0</v>
      </c>
      <c r="N28" s="22">
        <f>SUM(B28:M28)</f>
        <v/>
      </c>
      <c r="O28" s="11">
        <f>(SUMIF('YBN Blank TB'!$R:$R,'YBN HO P&amp;L'!$A28,'YBN Blank TB'!C:C)+(SUMIF('YBN HO TB'!$R:$R,'YBN HO P&amp;L'!$A28,'YBN HO TB'!C:C)))</f>
        <v/>
      </c>
      <c r="P28" s="11">
        <f>(SUMIF('YBN Blank TB'!$R:$R,'YBN HO P&amp;L'!$A28,'YBN Blank TB'!D:D)+(SUMIF('YBN HO TB'!$R:$R,'YBN HO P&amp;L'!$A28,'YBN HO TB'!D:D)))</f>
        <v/>
      </c>
      <c r="Q28" s="11">
        <f>(SUMIF('YBN Blank TB'!$R:$R,'YBN HO P&amp;L'!$A28,'YBN Blank TB'!E:E)+(SUMIF('YBN HO TB'!$R:$R,'YBN HO P&amp;L'!$A28,'YBN HO TB'!E:E)))</f>
        <v/>
      </c>
      <c r="R28" s="11">
        <f>(SUMIF('YBN Blank TB'!$R:$R,'YBN HO P&amp;L'!$A28,'YBN Blank TB'!F:F)+(SUMIF('YBN HO TB'!$R:$R,'YBN HO P&amp;L'!$A28,'YBN HO TB'!F:F)))</f>
        <v/>
      </c>
      <c r="S28" s="11">
        <f>(SUMIF('YBN Blank TB'!$R:$R,'YBN HO P&amp;L'!$A28,'YBN Blank TB'!G:G)+(SUMIF('YBN HO TB'!$R:$R,'YBN HO P&amp;L'!$A28,'YBN HO TB'!G:G)))</f>
        <v/>
      </c>
      <c r="T28" s="11">
        <f>(SUMIF('YBN Blank TB'!$R:$R,'YBN HO P&amp;L'!$A28,'YBN Blank TB'!H:H)+(SUMIF('YBN HO TB'!$R:$R,'YBN HO P&amp;L'!$A28,'YBN HO TB'!H:H)))</f>
        <v/>
      </c>
      <c r="U28" s="11">
        <f>(SUMIF('YBN Blank TB'!$R:$R,'YBN HO P&amp;L'!$A28,'YBN Blank TB'!I:I)+(SUMIF('YBN HO TB'!$R:$R,'YBN HO P&amp;L'!$A28,'YBN HO TB'!I:I)))</f>
        <v/>
      </c>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0</v>
      </c>
      <c r="K29" s="64" t="n">
        <v>0</v>
      </c>
      <c r="L29" s="64" t="n">
        <v>45</v>
      </c>
      <c r="M29" s="64" t="n">
        <v>0</v>
      </c>
      <c r="N29" s="22">
        <f>SUM(B29:M29)</f>
        <v/>
      </c>
      <c r="O29" s="11">
        <f>(SUMIF('YBN Blank TB'!$R:$R,'YBN HO P&amp;L'!$A29,'YBN Blank TB'!C:C)+(SUMIF('YBN HO TB'!$R:$R,'YBN HO P&amp;L'!$A29,'YBN HO TB'!C:C)))</f>
        <v/>
      </c>
      <c r="P29" s="11">
        <f>(SUMIF('YBN Blank TB'!$R:$R,'YBN HO P&amp;L'!$A29,'YBN Blank TB'!D:D)+(SUMIF('YBN HO TB'!$R:$R,'YBN HO P&amp;L'!$A29,'YBN HO TB'!D:D)))</f>
        <v/>
      </c>
      <c r="Q29" s="11">
        <f>(SUMIF('YBN Blank TB'!$R:$R,'YBN HO P&amp;L'!$A29,'YBN Blank TB'!E:E)+(SUMIF('YBN HO TB'!$R:$R,'YBN HO P&amp;L'!$A29,'YBN HO TB'!E:E)))</f>
        <v/>
      </c>
      <c r="R29" s="11">
        <f>(SUMIF('YBN Blank TB'!$R:$R,'YBN HO P&amp;L'!$A29,'YBN Blank TB'!F:F)+(SUMIF('YBN HO TB'!$R:$R,'YBN HO P&amp;L'!$A29,'YBN HO TB'!F:F)))</f>
        <v/>
      </c>
      <c r="S29" s="11">
        <f>(SUMIF('YBN Blank TB'!$R:$R,'YBN HO P&amp;L'!$A29,'YBN Blank TB'!G:G)+(SUMIF('YBN HO TB'!$R:$R,'YBN HO P&amp;L'!$A29,'YBN HO TB'!G:G)))</f>
        <v/>
      </c>
      <c r="T29" s="11">
        <f>(SUMIF('YBN Blank TB'!$R:$R,'YBN HO P&amp;L'!$A29,'YBN Blank TB'!H:H)+(SUMIF('YBN HO TB'!$R:$R,'YBN HO P&amp;L'!$A29,'YBN HO TB'!H:H)))</f>
        <v/>
      </c>
      <c r="U29" s="11">
        <f>(SUMIF('YBN Blank TB'!$R:$R,'YBN HO P&amp;L'!$A29,'YBN Blank TB'!I:I)+(SUMIF('YBN HO TB'!$R:$R,'YBN HO P&amp;L'!$A29,'YBN HO TB'!I:I)))</f>
        <v/>
      </c>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(SUMIF('YBN Blank TB'!$R:$R,'YBN HO P&amp;L'!$A30,'YBN Blank TB'!C:C)+(SUMIF('YBN HO TB'!$R:$R,'YBN HO P&amp;L'!$A30,'YBN HO TB'!C:C)))</f>
        <v/>
      </c>
      <c r="P30" s="11">
        <f>(SUMIF('YBN Blank TB'!$R:$R,'YBN HO P&amp;L'!$A30,'YBN Blank TB'!D:D)+(SUMIF('YBN HO TB'!$R:$R,'YBN HO P&amp;L'!$A30,'YBN HO TB'!D:D)))</f>
        <v/>
      </c>
      <c r="Q30" s="11">
        <f>(SUMIF('YBN Blank TB'!$R:$R,'YBN HO P&amp;L'!$A30,'YBN Blank TB'!E:E)+(SUMIF('YBN HO TB'!$R:$R,'YBN HO P&amp;L'!$A30,'YBN HO TB'!E:E)))</f>
        <v/>
      </c>
      <c r="R30" s="11">
        <f>(SUMIF('YBN Blank TB'!$R:$R,'YBN HO P&amp;L'!$A30,'YBN Blank TB'!F:F)+(SUMIF('YBN HO TB'!$R:$R,'YBN HO P&amp;L'!$A30,'YBN HO TB'!F:F)))</f>
        <v/>
      </c>
      <c r="S30" s="11">
        <f>(SUMIF('YBN Blank TB'!$R:$R,'YBN HO P&amp;L'!$A30,'YBN Blank TB'!G:G)+(SUMIF('YBN HO TB'!$R:$R,'YBN HO P&amp;L'!$A30,'YBN HO TB'!G:G)))</f>
        <v/>
      </c>
      <c r="T30" s="11">
        <f>(SUMIF('YBN Blank TB'!$R:$R,'YBN HO P&amp;L'!$A30,'YBN Blank TB'!H:H)+(SUMIF('YBN HO TB'!$R:$R,'YBN HO P&amp;L'!$A30,'YBN HO TB'!H:H)))</f>
        <v/>
      </c>
      <c r="U30" s="11">
        <f>(SUMIF('YBN Blank TB'!$R:$R,'YBN HO P&amp;L'!$A30,'YBN Blank TB'!I:I)+(SUMIF('YBN HO TB'!$R:$R,'YBN HO P&amp;L'!$A30,'YBN HO TB'!I:I)))</f>
        <v/>
      </c>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0</v>
      </c>
      <c r="J31" s="64" t="n">
        <v>0</v>
      </c>
      <c r="K31" s="64" t="n">
        <v>0</v>
      </c>
      <c r="L31" s="64" t="n">
        <v>0</v>
      </c>
      <c r="M31" s="64" t="n">
        <v>0</v>
      </c>
      <c r="N31" s="22">
        <f>SUM(B31:M31)</f>
        <v/>
      </c>
      <c r="O31" s="11">
        <f>(SUMIF('YBN Blank TB'!$R:$R,'YBN HO P&amp;L'!$A31,'YBN Blank TB'!C:C)+(SUMIF('YBN HO TB'!$R:$R,'YBN HO P&amp;L'!$A31,'YBN HO TB'!C:C)))</f>
        <v/>
      </c>
      <c r="P31" s="11">
        <f>(SUMIF('YBN Blank TB'!$R:$R,'YBN HO P&amp;L'!$A31,'YBN Blank TB'!D:D)+(SUMIF('YBN HO TB'!$R:$R,'YBN HO P&amp;L'!$A31,'YBN HO TB'!D:D)))</f>
        <v/>
      </c>
      <c r="Q31" s="11">
        <f>(SUMIF('YBN Blank TB'!$R:$R,'YBN HO P&amp;L'!$A31,'YBN Blank TB'!E:E)+(SUMIF('YBN HO TB'!$R:$R,'YBN HO P&amp;L'!$A31,'YBN HO TB'!E:E)))</f>
        <v/>
      </c>
      <c r="R31" s="11">
        <f>(SUMIF('YBN Blank TB'!$R:$R,'YBN HO P&amp;L'!$A31,'YBN Blank TB'!F:F)+(SUMIF('YBN HO TB'!$R:$R,'YBN HO P&amp;L'!$A31,'YBN HO TB'!F:F)))</f>
        <v/>
      </c>
      <c r="S31" s="11">
        <f>(SUMIF('YBN Blank TB'!$R:$R,'YBN HO P&amp;L'!$A31,'YBN Blank TB'!G:G)+(SUMIF('YBN HO TB'!$R:$R,'YBN HO P&amp;L'!$A31,'YBN HO TB'!G:G)))</f>
        <v/>
      </c>
      <c r="T31" s="11">
        <f>(SUMIF('YBN Blank TB'!$R:$R,'YBN HO P&amp;L'!$A31,'YBN Blank TB'!H:H)+(SUMIF('YBN HO TB'!$R:$R,'YBN HO P&amp;L'!$A31,'YBN HO TB'!H:H)))</f>
        <v/>
      </c>
      <c r="U31" s="11">
        <f>(SUMIF('YBN Blank TB'!$R:$R,'YBN HO P&amp;L'!$A31,'YBN Blank TB'!I:I)+(SUMIF('YBN HO TB'!$R:$R,'YBN HO P&amp;L'!$A31,'YBN HO TB'!I:I)))</f>
        <v/>
      </c>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0</v>
      </c>
      <c r="I32" s="64" t="n">
        <v>0</v>
      </c>
      <c r="J32" s="64" t="n">
        <v>0</v>
      </c>
      <c r="K32" s="64" t="n">
        <v>0</v>
      </c>
      <c r="L32" s="64" t="n">
        <v>0</v>
      </c>
      <c r="M32" s="64" t="n">
        <v>0</v>
      </c>
      <c r="N32" s="22">
        <f>SUM(B32:M32)</f>
        <v/>
      </c>
      <c r="O32" s="11">
        <f>(SUMIF('YBN Blank TB'!$R:$R,'YBN HO P&amp;L'!$A32,'YBN Blank TB'!C:C)+(SUMIF('YBN HO TB'!$R:$R,'YBN HO P&amp;L'!$A32,'YBN HO TB'!C:C)))</f>
        <v/>
      </c>
      <c r="P32" s="11">
        <f>(SUMIF('YBN Blank TB'!$R:$R,'YBN HO P&amp;L'!$A32,'YBN Blank TB'!D:D)+(SUMIF('YBN HO TB'!$R:$R,'YBN HO P&amp;L'!$A32,'YBN HO TB'!D:D)))</f>
        <v/>
      </c>
      <c r="Q32" s="11">
        <f>(SUMIF('YBN Blank TB'!$R:$R,'YBN HO P&amp;L'!$A32,'YBN Blank TB'!E:E)+(SUMIF('YBN HO TB'!$R:$R,'YBN HO P&amp;L'!$A32,'YBN HO TB'!E:E)))</f>
        <v/>
      </c>
      <c r="R32" s="11">
        <f>(SUMIF('YBN Blank TB'!$R:$R,'YBN HO P&amp;L'!$A32,'YBN Blank TB'!F:F)+(SUMIF('YBN HO TB'!$R:$R,'YBN HO P&amp;L'!$A32,'YBN HO TB'!F:F)))</f>
        <v/>
      </c>
      <c r="S32" s="11">
        <f>(SUMIF('YBN Blank TB'!$R:$R,'YBN HO P&amp;L'!$A32,'YBN Blank TB'!G:G)+(SUMIF('YBN HO TB'!$R:$R,'YBN HO P&amp;L'!$A32,'YBN HO TB'!G:G)))</f>
        <v/>
      </c>
      <c r="T32" s="11">
        <f>(SUMIF('YBN Blank TB'!$R:$R,'YBN HO P&amp;L'!$A32,'YBN Blank TB'!H:H)+(SUMIF('YBN HO TB'!$R:$R,'YBN HO P&amp;L'!$A32,'YBN HO TB'!H:H)))</f>
        <v/>
      </c>
      <c r="U32" s="11">
        <f>(SUMIF('YBN Blank TB'!$R:$R,'YBN HO P&amp;L'!$A32,'YBN Blank TB'!I:I)+(SUMIF('YBN HO TB'!$R:$R,'YBN HO P&amp;L'!$A32,'YBN HO TB'!I:I)))</f>
        <v/>
      </c>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(SUMIF('YBN Blank TB'!$R:$R,'YBN HO P&amp;L'!$A33,'YBN Blank TB'!C:C)+(SUMIF('YBN HO TB'!$R:$R,'YBN HO P&amp;L'!$A33,'YBN HO TB'!C:C)))</f>
        <v/>
      </c>
      <c r="P33" s="11">
        <f>(SUMIF('YBN Blank TB'!$R:$R,'YBN HO P&amp;L'!$A33,'YBN Blank TB'!D:D)+(SUMIF('YBN HO TB'!$R:$R,'YBN HO P&amp;L'!$A33,'YBN HO TB'!D:D)))</f>
        <v/>
      </c>
      <c r="Q33" s="11">
        <f>(SUMIF('YBN Blank TB'!$R:$R,'YBN HO P&amp;L'!$A33,'YBN Blank TB'!E:E)+(SUMIF('YBN HO TB'!$R:$R,'YBN HO P&amp;L'!$A33,'YBN HO TB'!E:E)))</f>
        <v/>
      </c>
      <c r="R33" s="11">
        <f>(SUMIF('YBN Blank TB'!$R:$R,'YBN HO P&amp;L'!$A33,'YBN Blank TB'!F:F)+(SUMIF('YBN HO TB'!$R:$R,'YBN HO P&amp;L'!$A33,'YBN HO TB'!F:F)))</f>
        <v/>
      </c>
      <c r="S33" s="11">
        <f>(SUMIF('YBN Blank TB'!$R:$R,'YBN HO P&amp;L'!$A33,'YBN Blank TB'!G:G)+(SUMIF('YBN HO TB'!$R:$R,'YBN HO P&amp;L'!$A33,'YBN HO TB'!G:G)))</f>
        <v/>
      </c>
      <c r="T33" s="11">
        <f>(SUMIF('YBN Blank TB'!$R:$R,'YBN HO P&amp;L'!$A33,'YBN Blank TB'!H:H)+(SUMIF('YBN HO TB'!$R:$R,'YBN HO P&amp;L'!$A33,'YBN HO TB'!H:H)))</f>
        <v/>
      </c>
      <c r="U33" s="11">
        <f>(SUMIF('YBN Blank TB'!$R:$R,'YBN HO P&amp;L'!$A33,'YBN Blank TB'!I:I)+(SUMIF('YBN HO TB'!$R:$R,'YBN HO P&amp;L'!$A33,'YBN HO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0</v>
      </c>
      <c r="C34" s="65" t="n">
        <v>0</v>
      </c>
      <c r="D34" s="65" t="n">
        <v>0</v>
      </c>
      <c r="E34" s="65" t="n">
        <v>0</v>
      </c>
      <c r="F34" s="65" t="n">
        <v>0</v>
      </c>
      <c r="G34" s="65" t="n">
        <v>0</v>
      </c>
      <c r="H34" s="65" t="n">
        <v>0</v>
      </c>
      <c r="I34" s="65" t="n">
        <v>0</v>
      </c>
      <c r="J34" s="65" t="n">
        <v>0</v>
      </c>
      <c r="K34" s="65" t="n">
        <v>0</v>
      </c>
      <c r="L34" s="65" t="n">
        <v>45</v>
      </c>
      <c r="M34" s="65" t="n">
        <v>0</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(SUMIF('YBN Blank TB'!$R:$R,'YBN HO P&amp;L'!$A36,'YBN Blank TB'!C:C)+(SUMIF('YBN HO TB'!$R:$R,'YBN HO P&amp;L'!$A36,'YBN HO TB'!C:C)))</f>
        <v/>
      </c>
      <c r="P36" s="11">
        <f>(SUMIF('YBN Blank TB'!$R:$R,'YBN HO P&amp;L'!$A36,'YBN Blank TB'!D:D)+(SUMIF('YBN HO TB'!$R:$R,'YBN HO P&amp;L'!$A36,'YBN HO TB'!D:D)))</f>
        <v/>
      </c>
      <c r="Q36" s="11">
        <f>(SUMIF('YBN Blank TB'!$R:$R,'YBN HO P&amp;L'!$A36,'YBN Blank TB'!E:E)+(SUMIF('YBN HO TB'!$R:$R,'YBN HO P&amp;L'!$A36,'YBN HO TB'!E:E)))</f>
        <v/>
      </c>
      <c r="R36" s="11">
        <f>(SUMIF('YBN Blank TB'!$R:$R,'YBN HO P&amp;L'!$A36,'YBN Blank TB'!F:F)+(SUMIF('YBN HO TB'!$R:$R,'YBN HO P&amp;L'!$A36,'YBN HO TB'!F:F)))</f>
        <v/>
      </c>
      <c r="S36" s="11">
        <f>(SUMIF('YBN Blank TB'!$R:$R,'YBN HO P&amp;L'!$A36,'YBN Blank TB'!G:G)+(SUMIF('YBN HO TB'!$R:$R,'YBN HO P&amp;L'!$A36,'YBN HO TB'!G:G)))</f>
        <v/>
      </c>
      <c r="T36" s="11">
        <f>(SUMIF('YBN Blank TB'!$R:$R,'YBN HO P&amp;L'!$A36,'YBN Blank TB'!H:H)+(SUMIF('YBN HO TB'!$R:$R,'YBN HO P&amp;L'!$A36,'YBN HO TB'!H:H)))</f>
        <v/>
      </c>
      <c r="U36" s="11">
        <f>(SUMIF('YBN Blank TB'!$R:$R,'YBN HO P&amp;L'!$A36,'YBN Blank TB'!I:I)+(SUMIF('YBN HO TB'!$R:$R,'YBN HO P&amp;L'!$A36,'YBN HO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0</v>
      </c>
      <c r="C37" s="64" t="n">
        <v>0</v>
      </c>
      <c r="D37" s="64" t="n">
        <v>0</v>
      </c>
      <c r="E37" s="64" t="n">
        <v>0</v>
      </c>
      <c r="F37" s="64" t="n">
        <v>0</v>
      </c>
      <c r="G37" s="64" t="n">
        <v>0</v>
      </c>
      <c r="H37" s="64" t="n">
        <v>0</v>
      </c>
      <c r="I37" s="64" t="n">
        <v>0</v>
      </c>
      <c r="J37" s="64" t="n">
        <v>0</v>
      </c>
      <c r="K37" s="64" t="n">
        <v>0</v>
      </c>
      <c r="L37" s="64" t="n">
        <v>0</v>
      </c>
      <c r="M37" s="64" t="n">
        <v>0</v>
      </c>
      <c r="N37" s="22">
        <f>SUM(B37:M37)</f>
        <v/>
      </c>
      <c r="O37" s="11">
        <f>(SUMIF('YBN Blank TB'!$R:$R,'YBN HO P&amp;L'!$A37,'YBN Blank TB'!C:C)+(SUMIF('YBN HO TB'!$R:$R,'YBN HO P&amp;L'!$A37,'YBN HO TB'!C:C)))</f>
        <v/>
      </c>
      <c r="P37" s="11">
        <f>(SUMIF('YBN Blank TB'!$R:$R,'YBN HO P&amp;L'!$A37,'YBN Blank TB'!D:D)+(SUMIF('YBN HO TB'!$R:$R,'YBN HO P&amp;L'!$A37,'YBN HO TB'!D:D)))</f>
        <v/>
      </c>
      <c r="Q37" s="11">
        <f>(SUMIF('YBN Blank TB'!$R:$R,'YBN HO P&amp;L'!$A37,'YBN Blank TB'!E:E)+(SUMIF('YBN HO TB'!$R:$R,'YBN HO P&amp;L'!$A37,'YBN HO TB'!E:E)))</f>
        <v/>
      </c>
      <c r="R37" s="11">
        <f>(SUMIF('YBN Blank TB'!$R:$R,'YBN HO P&amp;L'!$A37,'YBN Blank TB'!F:F)+(SUMIF('YBN HO TB'!$R:$R,'YBN HO P&amp;L'!$A37,'YBN HO TB'!F:F)))</f>
        <v/>
      </c>
      <c r="S37" s="11">
        <f>(SUMIF('YBN Blank TB'!$R:$R,'YBN HO P&amp;L'!$A37,'YBN Blank TB'!G:G)+(SUMIF('YBN HO TB'!$R:$R,'YBN HO P&amp;L'!$A37,'YBN HO TB'!G:G)))</f>
        <v/>
      </c>
      <c r="T37" s="11">
        <f>(SUMIF('YBN Blank TB'!$R:$R,'YBN HO P&amp;L'!$A37,'YBN Blank TB'!H:H)+(SUMIF('YBN HO TB'!$R:$R,'YBN HO P&amp;L'!$A37,'YBN HO TB'!H:H)))</f>
        <v/>
      </c>
      <c r="U37" s="11">
        <f>(SUMIF('YBN Blank TB'!$R:$R,'YBN HO P&amp;L'!$A37,'YBN Blank TB'!I:I)+(SUMIF('YBN HO TB'!$R:$R,'YBN HO P&amp;L'!$A37,'YBN HO TB'!I:I)))</f>
        <v/>
      </c>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0</v>
      </c>
      <c r="C38" s="64" t="n">
        <v>0</v>
      </c>
      <c r="D38" s="64" t="n">
        <v>0</v>
      </c>
      <c r="E38" s="64" t="n">
        <v>0</v>
      </c>
      <c r="F38" s="64" t="n">
        <v>0</v>
      </c>
      <c r="G38" s="64" t="n">
        <v>0</v>
      </c>
      <c r="H38" s="64" t="n">
        <v>0</v>
      </c>
      <c r="I38" s="64" t="n">
        <v>0</v>
      </c>
      <c r="J38" s="64" t="n">
        <v>0</v>
      </c>
      <c r="K38" s="64" t="n">
        <v>0</v>
      </c>
      <c r="L38" s="64" t="n">
        <v>0</v>
      </c>
      <c r="M38" s="64" t="n">
        <v>0</v>
      </c>
      <c r="N38" s="22">
        <f>SUM(B38:M38)</f>
        <v/>
      </c>
      <c r="O38" s="11">
        <f>(SUMIF('YBN Blank TB'!$R:$R,'YBN HO P&amp;L'!$A38,'YBN Blank TB'!C:C)+(SUMIF('YBN HO TB'!$R:$R,'YBN HO P&amp;L'!$A38,'YBN HO TB'!C:C)))</f>
        <v/>
      </c>
      <c r="P38" s="11">
        <f>(SUMIF('YBN Blank TB'!$R:$R,'YBN HO P&amp;L'!$A38,'YBN Blank TB'!D:D)+(SUMIF('YBN HO TB'!$R:$R,'YBN HO P&amp;L'!$A38,'YBN HO TB'!D:D)))</f>
        <v/>
      </c>
      <c r="Q38" s="11">
        <f>(SUMIF('YBN Blank TB'!$R:$R,'YBN HO P&amp;L'!$A38,'YBN Blank TB'!E:E)+(SUMIF('YBN HO TB'!$R:$R,'YBN HO P&amp;L'!$A38,'YBN HO TB'!E:E)))</f>
        <v/>
      </c>
      <c r="R38" s="11">
        <f>(SUMIF('YBN Blank TB'!$R:$R,'YBN HO P&amp;L'!$A38,'YBN Blank TB'!F:F)+(SUMIF('YBN HO TB'!$R:$R,'YBN HO P&amp;L'!$A38,'YBN HO TB'!F:F)))</f>
        <v/>
      </c>
      <c r="S38" s="11">
        <f>(SUMIF('YBN Blank TB'!$R:$R,'YBN HO P&amp;L'!$A38,'YBN Blank TB'!G:G)+(SUMIF('YBN HO TB'!$R:$R,'YBN HO P&amp;L'!$A38,'YBN HO TB'!G:G)))</f>
        <v/>
      </c>
      <c r="T38" s="11">
        <f>(SUMIF('YBN Blank TB'!$R:$R,'YBN HO P&amp;L'!$A38,'YBN Blank TB'!H:H)+(SUMIF('YBN HO TB'!$R:$R,'YBN HO P&amp;L'!$A38,'YBN HO TB'!H:H)))</f>
        <v/>
      </c>
      <c r="U38" s="11">
        <f>(SUMIF('YBN Blank TB'!$R:$R,'YBN HO P&amp;L'!$A38,'YBN Blank TB'!I:I)+(SUMIF('YBN HO TB'!$R:$R,'YBN HO P&amp;L'!$A38,'YBN HO TB'!I:I)))</f>
        <v/>
      </c>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0</v>
      </c>
      <c r="D39" s="64" t="n">
        <v>0</v>
      </c>
      <c r="E39" s="64" t="n">
        <v>0</v>
      </c>
      <c r="F39" s="64" t="n">
        <v>71.98</v>
      </c>
      <c r="G39" s="64" t="n">
        <v>0</v>
      </c>
      <c r="H39" s="64" t="n">
        <v>0</v>
      </c>
      <c r="I39" s="64" t="n">
        <v>0</v>
      </c>
      <c r="J39" s="64" t="n">
        <v>0</v>
      </c>
      <c r="K39" s="64" t="n">
        <v>0</v>
      </c>
      <c r="L39" s="64" t="n">
        <v>0</v>
      </c>
      <c r="M39" s="64" t="n">
        <v>0</v>
      </c>
      <c r="N39" s="22">
        <f>SUM(B39:M39)</f>
        <v/>
      </c>
      <c r="O39" s="11">
        <f>(SUMIF('YBN Blank TB'!$R:$R,'YBN HO P&amp;L'!$A39,'YBN Blank TB'!C:C)+(SUMIF('YBN HO TB'!$R:$R,'YBN HO P&amp;L'!$A39,'YBN HO TB'!C:C)))</f>
        <v/>
      </c>
      <c r="P39" s="11">
        <f>(SUMIF('YBN Blank TB'!$R:$R,'YBN HO P&amp;L'!$A39,'YBN Blank TB'!D:D)+(SUMIF('YBN HO TB'!$R:$R,'YBN HO P&amp;L'!$A39,'YBN HO TB'!D:D)))</f>
        <v/>
      </c>
      <c r="Q39" s="11">
        <f>(SUMIF('YBN Blank TB'!$R:$R,'YBN HO P&amp;L'!$A39,'YBN Blank TB'!E:E)+(SUMIF('YBN HO TB'!$R:$R,'YBN HO P&amp;L'!$A39,'YBN HO TB'!E:E)))</f>
        <v/>
      </c>
      <c r="R39" s="11">
        <f>(SUMIF('YBN Blank TB'!$R:$R,'YBN HO P&amp;L'!$A39,'YBN Blank TB'!F:F)+(SUMIF('YBN HO TB'!$R:$R,'YBN HO P&amp;L'!$A39,'YBN HO TB'!F:F)))</f>
        <v/>
      </c>
      <c r="S39" s="11">
        <f>(SUMIF('YBN Blank TB'!$R:$R,'YBN HO P&amp;L'!$A39,'YBN Blank TB'!G:G)+(SUMIF('YBN HO TB'!$R:$R,'YBN HO P&amp;L'!$A39,'YBN HO TB'!G:G)))</f>
        <v/>
      </c>
      <c r="T39" s="11">
        <f>(SUMIF('YBN Blank TB'!$R:$R,'YBN HO P&amp;L'!$A39,'YBN Blank TB'!H:H)+(SUMIF('YBN HO TB'!$R:$R,'YBN HO P&amp;L'!$A39,'YBN HO TB'!H:H)))</f>
        <v/>
      </c>
      <c r="U39" s="11">
        <f>(SUMIF('YBN Blank TB'!$R:$R,'YBN HO P&amp;L'!$A39,'YBN Blank TB'!I:I)+(SUMIF('YBN HO TB'!$R:$R,'YBN HO P&amp;L'!$A39,'YBN HO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0</v>
      </c>
      <c r="K40" s="64" t="n">
        <v>0</v>
      </c>
      <c r="L40" s="64" t="n">
        <v>0</v>
      </c>
      <c r="M40" s="64" t="n">
        <v>0</v>
      </c>
      <c r="N40" s="22">
        <f>SUM(B40:M40)</f>
        <v/>
      </c>
      <c r="O40" s="11">
        <f>(SUMIF('YBN Blank TB'!$R:$R,'YBN HO P&amp;L'!$A40,'YBN Blank TB'!C:C)+(SUMIF('YBN HO TB'!$R:$R,'YBN HO P&amp;L'!$A40,'YBN HO TB'!C:C)))</f>
        <v/>
      </c>
      <c r="P40" s="11">
        <f>(SUMIF('YBN Blank TB'!$R:$R,'YBN HO P&amp;L'!$A40,'YBN Blank TB'!D:D)+(SUMIF('YBN HO TB'!$R:$R,'YBN HO P&amp;L'!$A40,'YBN HO TB'!D:D)))</f>
        <v/>
      </c>
      <c r="Q40" s="11">
        <f>(SUMIF('YBN Blank TB'!$R:$R,'YBN HO P&amp;L'!$A40,'YBN Blank TB'!E:E)+(SUMIF('YBN HO TB'!$R:$R,'YBN HO P&amp;L'!$A40,'YBN HO TB'!E:E)))</f>
        <v/>
      </c>
      <c r="R40" s="11">
        <f>(SUMIF('YBN Blank TB'!$R:$R,'YBN HO P&amp;L'!$A40,'YBN Blank TB'!F:F)+(SUMIF('YBN HO TB'!$R:$R,'YBN HO P&amp;L'!$A40,'YBN HO TB'!F:F)))</f>
        <v/>
      </c>
      <c r="S40" s="11">
        <f>(SUMIF('YBN Blank TB'!$R:$R,'YBN HO P&amp;L'!$A40,'YBN Blank TB'!G:G)+(SUMIF('YBN HO TB'!$R:$R,'YBN HO P&amp;L'!$A40,'YBN HO TB'!G:G)))</f>
        <v/>
      </c>
      <c r="T40" s="11">
        <f>(SUMIF('YBN Blank TB'!$R:$R,'YBN HO P&amp;L'!$A40,'YBN Blank TB'!H:H)+(SUMIF('YBN HO TB'!$R:$R,'YBN HO P&amp;L'!$A40,'YBN HO TB'!H:H)))</f>
        <v/>
      </c>
      <c r="U40" s="11">
        <f>(SUMIF('YBN Blank TB'!$R:$R,'YBN HO P&amp;L'!$A40,'YBN Blank TB'!I:I)+(SUMIF('YBN HO TB'!$R:$R,'YBN HO P&amp;L'!$A40,'YBN HO TB'!I:I)))</f>
        <v/>
      </c>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0</v>
      </c>
      <c r="E41" s="64" t="n">
        <v>0</v>
      </c>
      <c r="F41" s="64" t="n">
        <v>0</v>
      </c>
      <c r="G41" s="64" t="n">
        <v>0</v>
      </c>
      <c r="H41" s="64" t="n">
        <v>0</v>
      </c>
      <c r="I41" s="64" t="n">
        <v>0</v>
      </c>
      <c r="J41" s="64" t="n">
        <v>0</v>
      </c>
      <c r="K41" s="64" t="n">
        <v>0</v>
      </c>
      <c r="L41" s="64" t="n">
        <v>0</v>
      </c>
      <c r="M41" s="64" t="n">
        <v>0</v>
      </c>
      <c r="N41" s="22">
        <f>SUM(B41:M41)</f>
        <v/>
      </c>
      <c r="O41" s="11">
        <f>(SUMIF('YBN Blank TB'!$R:$R,'YBN HO P&amp;L'!$A41,'YBN Blank TB'!C:C)+(SUMIF('YBN HO TB'!$R:$R,'YBN HO P&amp;L'!$A41,'YBN HO TB'!C:C)))</f>
        <v/>
      </c>
      <c r="P41" s="11">
        <f>(SUMIF('YBN Blank TB'!$R:$R,'YBN HO P&amp;L'!$A41,'YBN Blank TB'!D:D)+(SUMIF('YBN HO TB'!$R:$R,'YBN HO P&amp;L'!$A41,'YBN HO TB'!D:D)))</f>
        <v/>
      </c>
      <c r="Q41" s="11">
        <f>(SUMIF('YBN Blank TB'!$R:$R,'YBN HO P&amp;L'!$A41,'YBN Blank TB'!E:E)+(SUMIF('YBN HO TB'!$R:$R,'YBN HO P&amp;L'!$A41,'YBN HO TB'!E:E)))</f>
        <v/>
      </c>
      <c r="R41" s="11">
        <f>(SUMIF('YBN Blank TB'!$R:$R,'YBN HO P&amp;L'!$A41,'YBN Blank TB'!F:F)+(SUMIF('YBN HO TB'!$R:$R,'YBN HO P&amp;L'!$A41,'YBN HO TB'!F:F)))</f>
        <v/>
      </c>
      <c r="S41" s="11">
        <f>(SUMIF('YBN Blank TB'!$R:$R,'YBN HO P&amp;L'!$A41,'YBN Blank TB'!G:G)+(SUMIF('YBN HO TB'!$R:$R,'YBN HO P&amp;L'!$A41,'YBN HO TB'!G:G)))</f>
        <v/>
      </c>
      <c r="T41" s="11">
        <f>(SUMIF('YBN Blank TB'!$R:$R,'YBN HO P&amp;L'!$A41,'YBN Blank TB'!H:H)+(SUMIF('YBN HO TB'!$R:$R,'YBN HO P&amp;L'!$A41,'YBN HO TB'!H:H)))</f>
        <v/>
      </c>
      <c r="U41" s="11">
        <f>(SUMIF('YBN Blank TB'!$R:$R,'YBN HO P&amp;L'!$A41,'YBN Blank TB'!I:I)+(SUMIF('YBN HO TB'!$R:$R,'YBN HO P&amp;L'!$A41,'YBN HO TB'!I:I)))</f>
        <v/>
      </c>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0</v>
      </c>
      <c r="D42" s="64" t="n">
        <v>0</v>
      </c>
      <c r="E42" s="64" t="n">
        <v>0</v>
      </c>
      <c r="F42" s="64" t="n">
        <v>0</v>
      </c>
      <c r="G42" s="64" t="n">
        <v>0</v>
      </c>
      <c r="H42" s="64" t="n">
        <v>0</v>
      </c>
      <c r="I42" s="64" t="n">
        <v>0</v>
      </c>
      <c r="J42" s="64" t="n">
        <v>0</v>
      </c>
      <c r="K42" s="64" t="n">
        <v>0</v>
      </c>
      <c r="L42" s="64" t="n">
        <v>0</v>
      </c>
      <c r="M42" s="64" t="n">
        <v>0</v>
      </c>
      <c r="N42" s="22">
        <f>SUM(B42:M42)</f>
        <v/>
      </c>
      <c r="O42" s="11">
        <f>(SUMIF('YBN Blank TB'!$R:$R,'YBN HO P&amp;L'!$A42,'YBN Blank TB'!C:C)+(SUMIF('YBN HO TB'!$R:$R,'YBN HO P&amp;L'!$A42,'YBN HO TB'!C:C)))</f>
        <v/>
      </c>
      <c r="P42" s="11">
        <f>(SUMIF('YBN Blank TB'!$R:$R,'YBN HO P&amp;L'!$A42,'YBN Blank TB'!D:D)+(SUMIF('YBN HO TB'!$R:$R,'YBN HO P&amp;L'!$A42,'YBN HO TB'!D:D)))</f>
        <v/>
      </c>
      <c r="Q42" s="11">
        <f>(SUMIF('YBN Blank TB'!$R:$R,'YBN HO P&amp;L'!$A42,'YBN Blank TB'!E:E)+(SUMIF('YBN HO TB'!$R:$R,'YBN HO P&amp;L'!$A42,'YBN HO TB'!E:E)))</f>
        <v/>
      </c>
      <c r="R42" s="11">
        <f>(SUMIF('YBN Blank TB'!$R:$R,'YBN HO P&amp;L'!$A42,'YBN Blank TB'!F:F)+(SUMIF('YBN HO TB'!$R:$R,'YBN HO P&amp;L'!$A42,'YBN HO TB'!F:F)))</f>
        <v/>
      </c>
      <c r="S42" s="11">
        <f>(SUMIF('YBN Blank TB'!$R:$R,'YBN HO P&amp;L'!$A42,'YBN Blank TB'!G:G)+(SUMIF('YBN HO TB'!$R:$R,'YBN HO P&amp;L'!$A42,'YBN HO TB'!G:G)))</f>
        <v/>
      </c>
      <c r="T42" s="11">
        <f>(SUMIF('YBN Blank TB'!$R:$R,'YBN HO P&amp;L'!$A42,'YBN Blank TB'!H:H)+(SUMIF('YBN HO TB'!$R:$R,'YBN HO P&amp;L'!$A42,'YBN HO TB'!H:H)))</f>
        <v/>
      </c>
      <c r="U42" s="11">
        <f>(SUMIF('YBN Blank TB'!$R:$R,'YBN HO P&amp;L'!$A42,'YBN Blank TB'!I:I)+(SUMIF('YBN HO TB'!$R:$R,'YBN HO P&amp;L'!$A42,'YBN HO TB'!I:I)))</f>
        <v/>
      </c>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(SUMIF('YBN Blank TB'!$R:$R,'YBN HO P&amp;L'!$A43,'YBN Blank TB'!C:C)+(SUMIF('YBN HO TB'!$R:$R,'YBN HO P&amp;L'!$A43,'YBN HO TB'!C:C)))</f>
        <v/>
      </c>
      <c r="P43" s="11">
        <f>(SUMIF('YBN Blank TB'!$R:$R,'YBN HO P&amp;L'!$A43,'YBN Blank TB'!D:D)+(SUMIF('YBN HO TB'!$R:$R,'YBN HO P&amp;L'!$A43,'YBN HO TB'!D:D)))</f>
        <v/>
      </c>
      <c r="Q43" s="11">
        <f>(SUMIF('YBN Blank TB'!$R:$R,'YBN HO P&amp;L'!$A43,'YBN Blank TB'!E:E)+(SUMIF('YBN HO TB'!$R:$R,'YBN HO P&amp;L'!$A43,'YBN HO TB'!E:E)))</f>
        <v/>
      </c>
      <c r="R43" s="11">
        <f>(SUMIF('YBN Blank TB'!$R:$R,'YBN HO P&amp;L'!$A43,'YBN Blank TB'!F:F)+(SUMIF('YBN HO TB'!$R:$R,'YBN HO P&amp;L'!$A43,'YBN HO TB'!F:F)))</f>
        <v/>
      </c>
      <c r="S43" s="11">
        <f>(SUMIF('YBN Blank TB'!$R:$R,'YBN HO P&amp;L'!$A43,'YBN Blank TB'!G:G)+(SUMIF('YBN HO TB'!$R:$R,'YBN HO P&amp;L'!$A43,'YBN HO TB'!G:G)))</f>
        <v/>
      </c>
      <c r="T43" s="11">
        <f>(SUMIF('YBN Blank TB'!$R:$R,'YBN HO P&amp;L'!$A43,'YBN Blank TB'!H:H)+(SUMIF('YBN HO TB'!$R:$R,'YBN HO P&amp;L'!$A43,'YBN HO TB'!H:H)))</f>
        <v/>
      </c>
      <c r="U43" s="11">
        <f>(SUMIF('YBN Blank TB'!$R:$R,'YBN HO P&amp;L'!$A43,'YBN Blank TB'!I:I)+(SUMIF('YBN HO TB'!$R:$R,'YBN HO P&amp;L'!$A43,'YBN HO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(SUMIF('YBN Blank TB'!$R:$R,'YBN HO P&amp;L'!$A44,'YBN Blank TB'!C:C)+(SUMIF('YBN HO TB'!$R:$R,'YBN HO P&amp;L'!$A44,'YBN HO TB'!C:C)))</f>
        <v/>
      </c>
      <c r="P44" s="11">
        <f>(SUMIF('YBN Blank TB'!$R:$R,'YBN HO P&amp;L'!$A44,'YBN Blank TB'!D:D)+(SUMIF('YBN HO TB'!$R:$R,'YBN HO P&amp;L'!$A44,'YBN HO TB'!D:D)))</f>
        <v/>
      </c>
      <c r="Q44" s="11">
        <f>(SUMIF('YBN Blank TB'!$R:$R,'YBN HO P&amp;L'!$A44,'YBN Blank TB'!E:E)+(SUMIF('YBN HO TB'!$R:$R,'YBN HO P&amp;L'!$A44,'YBN HO TB'!E:E)))</f>
        <v/>
      </c>
      <c r="R44" s="11">
        <f>(SUMIF('YBN Blank TB'!$R:$R,'YBN HO P&amp;L'!$A44,'YBN Blank TB'!F:F)+(SUMIF('YBN HO TB'!$R:$R,'YBN HO P&amp;L'!$A44,'YBN HO TB'!F:F)))</f>
        <v/>
      </c>
      <c r="S44" s="11">
        <f>(SUMIF('YBN Blank TB'!$R:$R,'YBN HO P&amp;L'!$A44,'YBN Blank TB'!G:G)+(SUMIF('YBN HO TB'!$R:$R,'YBN HO P&amp;L'!$A44,'YBN HO TB'!G:G)))</f>
        <v/>
      </c>
      <c r="T44" s="11">
        <f>(SUMIF('YBN Blank TB'!$R:$R,'YBN HO P&amp;L'!$A44,'YBN Blank TB'!H:H)+(SUMIF('YBN HO TB'!$R:$R,'YBN HO P&amp;L'!$A44,'YBN HO TB'!H:H)))</f>
        <v/>
      </c>
      <c r="U44" s="11">
        <f>(SUMIF('YBN Blank TB'!$R:$R,'YBN HO P&amp;L'!$A44,'YBN Blank TB'!I:I)+(SUMIF('YBN HO TB'!$R:$R,'YBN HO P&amp;L'!$A44,'YBN HO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(SUMIF('YBN Blank TB'!$R:$R,'YBN HO P&amp;L'!$A45,'YBN Blank TB'!C:C)+(SUMIF('YBN HO TB'!$R:$R,'YBN HO P&amp;L'!$A45,'YBN HO TB'!C:C)))</f>
        <v/>
      </c>
      <c r="P45" s="11">
        <f>(SUMIF('YBN Blank TB'!$R:$R,'YBN HO P&amp;L'!$A45,'YBN Blank TB'!D:D)+(SUMIF('YBN HO TB'!$R:$R,'YBN HO P&amp;L'!$A45,'YBN HO TB'!D:D)))</f>
        <v/>
      </c>
      <c r="Q45" s="11">
        <f>(SUMIF('YBN Blank TB'!$R:$R,'YBN HO P&amp;L'!$A45,'YBN Blank TB'!E:E)+(SUMIF('YBN HO TB'!$R:$R,'YBN HO P&amp;L'!$A45,'YBN HO TB'!E:E)))</f>
        <v/>
      </c>
      <c r="R45" s="11">
        <f>(SUMIF('YBN Blank TB'!$R:$R,'YBN HO P&amp;L'!$A45,'YBN Blank TB'!F:F)+(SUMIF('YBN HO TB'!$R:$R,'YBN HO P&amp;L'!$A45,'YBN HO TB'!F:F)))</f>
        <v/>
      </c>
      <c r="S45" s="11">
        <f>(SUMIF('YBN Blank TB'!$R:$R,'YBN HO P&amp;L'!$A45,'YBN Blank TB'!G:G)+(SUMIF('YBN HO TB'!$R:$R,'YBN HO P&amp;L'!$A45,'YBN HO TB'!G:G)))</f>
        <v/>
      </c>
      <c r="T45" s="11">
        <f>(SUMIF('YBN Blank TB'!$R:$R,'YBN HO P&amp;L'!$A45,'YBN Blank TB'!H:H)+(SUMIF('YBN HO TB'!$R:$R,'YBN HO P&amp;L'!$A45,'YBN HO TB'!H:H)))</f>
        <v/>
      </c>
      <c r="U45" s="11">
        <f>(SUMIF('YBN Blank TB'!$R:$R,'YBN HO P&amp;L'!$A45,'YBN Blank TB'!I:I)+(SUMIF('YBN HO TB'!$R:$R,'YBN HO P&amp;L'!$A45,'YBN HO TB'!I:I)))</f>
        <v/>
      </c>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(SUMIF('YBN Blank TB'!$R:$R,'YBN HO P&amp;L'!$A46,'YBN Blank TB'!C:C)+(SUMIF('YBN HO TB'!$R:$R,'YBN HO P&amp;L'!$A46,'YBN HO TB'!C:C)))</f>
        <v/>
      </c>
      <c r="P46" s="11">
        <f>(SUMIF('YBN Blank TB'!$R:$R,'YBN HO P&amp;L'!$A46,'YBN Blank TB'!D:D)+(SUMIF('YBN HO TB'!$R:$R,'YBN HO P&amp;L'!$A46,'YBN HO TB'!D:D)))</f>
        <v/>
      </c>
      <c r="Q46" s="11">
        <f>(SUMIF('YBN Blank TB'!$R:$R,'YBN HO P&amp;L'!$A46,'YBN Blank TB'!E:E)+(SUMIF('YBN HO TB'!$R:$R,'YBN HO P&amp;L'!$A46,'YBN HO TB'!E:E)))</f>
        <v/>
      </c>
      <c r="R46" s="11">
        <f>(SUMIF('YBN Blank TB'!$R:$R,'YBN HO P&amp;L'!$A46,'YBN Blank TB'!F:F)+(SUMIF('YBN HO TB'!$R:$R,'YBN HO P&amp;L'!$A46,'YBN HO TB'!F:F)))</f>
        <v/>
      </c>
      <c r="S46" s="11">
        <f>(SUMIF('YBN Blank TB'!$R:$R,'YBN HO P&amp;L'!$A46,'YBN Blank TB'!G:G)+(SUMIF('YBN HO TB'!$R:$R,'YBN HO P&amp;L'!$A46,'YBN HO TB'!G:G)))</f>
        <v/>
      </c>
      <c r="T46" s="11">
        <f>(SUMIF('YBN Blank TB'!$R:$R,'YBN HO P&amp;L'!$A46,'YBN Blank TB'!H:H)+(SUMIF('YBN HO TB'!$R:$R,'YBN HO P&amp;L'!$A46,'YBN HO TB'!H:H)))</f>
        <v/>
      </c>
      <c r="U46" s="11">
        <f>(SUMIF('YBN Blank TB'!$R:$R,'YBN HO P&amp;L'!$A46,'YBN Blank TB'!I:I)+(SUMIF('YBN HO TB'!$R:$R,'YBN HO P&amp;L'!$A46,'YBN HO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0</v>
      </c>
      <c r="C47" s="65" t="n">
        <v>0</v>
      </c>
      <c r="D47" s="65" t="n">
        <v>0</v>
      </c>
      <c r="E47" s="65" t="n">
        <v>0</v>
      </c>
      <c r="F47" s="65" t="n">
        <v>71.98</v>
      </c>
      <c r="G47" s="65" t="n">
        <v>0</v>
      </c>
      <c r="H47" s="65" t="n">
        <v>0</v>
      </c>
      <c r="I47" s="65" t="n">
        <v>0</v>
      </c>
      <c r="J47" s="65" t="n">
        <v>0</v>
      </c>
      <c r="K47" s="65" t="n">
        <v>0</v>
      </c>
      <c r="L47" s="65" t="n">
        <v>0</v>
      </c>
      <c r="M47" s="65" t="n">
        <v>0</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0</v>
      </c>
      <c r="C48" s="62" t="n">
        <v>0</v>
      </c>
      <c r="D48" s="62" t="n">
        <v>0</v>
      </c>
      <c r="E48" s="62" t="n">
        <v>0</v>
      </c>
      <c r="F48" s="62" t="n">
        <v>71.98</v>
      </c>
      <c r="G48" s="62" t="n">
        <v>0</v>
      </c>
      <c r="H48" s="62" t="n">
        <v>0</v>
      </c>
      <c r="I48" s="62" t="n">
        <v>0</v>
      </c>
      <c r="J48" s="62" t="n">
        <v>0</v>
      </c>
      <c r="K48" s="62" t="n">
        <v>0</v>
      </c>
      <c r="L48" s="62" t="n">
        <v>45</v>
      </c>
      <c r="M48" s="62" t="n">
        <v>0</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0</v>
      </c>
      <c r="C50" s="18" t="n">
        <v>0</v>
      </c>
      <c r="D50" s="18" t="n">
        <v>0</v>
      </c>
      <c r="E50" s="18" t="n">
        <v>0</v>
      </c>
      <c r="F50" s="18" t="n">
        <v>-71.98</v>
      </c>
      <c r="G50" s="18" t="n">
        <v>0</v>
      </c>
      <c r="H50" s="18" t="n">
        <v>0</v>
      </c>
      <c r="I50" s="18" t="n">
        <v>0</v>
      </c>
      <c r="J50" s="18" t="n">
        <v>0</v>
      </c>
      <c r="K50" s="18" t="n">
        <v>0</v>
      </c>
      <c r="L50" s="18" t="n">
        <v>-45</v>
      </c>
      <c r="M50" s="18" t="n">
        <v>0</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(SUMIF('YBN Blank TB'!$R:$R,'YBN HO P&amp;L'!$A53,'YBN Blank TB'!C:C)+(SUMIF('YBN HO TB'!$R:$R,'YBN HO P&amp;L'!$A53,'YBN HO TB'!C:C)))</f>
        <v/>
      </c>
      <c r="P53" s="11">
        <f>(SUMIF('YBN Blank TB'!$R:$R,'YBN HO P&amp;L'!$A53,'YBN Blank TB'!D:D)+(SUMIF('YBN HO TB'!$R:$R,'YBN HO P&amp;L'!$A53,'YBN HO TB'!D:D)))</f>
        <v/>
      </c>
      <c r="Q53" s="11">
        <f>(SUMIF('YBN Blank TB'!$R:$R,'YBN HO P&amp;L'!$A53,'YBN Blank TB'!E:E)+(SUMIF('YBN HO TB'!$R:$R,'YBN HO P&amp;L'!$A53,'YBN HO TB'!E:E)))</f>
        <v/>
      </c>
      <c r="R53" s="11">
        <f>(SUMIF('YBN Blank TB'!$R:$R,'YBN HO P&amp;L'!$A53,'YBN Blank TB'!F:F)+(SUMIF('YBN HO TB'!$R:$R,'YBN HO P&amp;L'!$A53,'YBN HO TB'!F:F)))</f>
        <v/>
      </c>
      <c r="S53" s="11">
        <f>(SUMIF('YBN Blank TB'!$R:$R,'YBN HO P&amp;L'!$A53,'YBN Blank TB'!G:G)+(SUMIF('YBN HO TB'!$R:$R,'YBN HO P&amp;L'!$A53,'YBN HO TB'!G:G)))</f>
        <v/>
      </c>
      <c r="T53" s="11">
        <f>(SUMIF('YBN Blank TB'!$R:$R,'YBN HO P&amp;L'!$A53,'YBN Blank TB'!H:H)+(SUMIF('YBN HO TB'!$R:$R,'YBN HO P&amp;L'!$A53,'YBN HO TB'!H:H)))</f>
        <v/>
      </c>
      <c r="U53" s="11">
        <f>(SUMIF('YBN Blank TB'!$R:$R,'YBN HO P&amp;L'!$A53,'YBN Blank TB'!I:I)+(SUMIF('YBN HO TB'!$R:$R,'YBN HO P&amp;L'!$A53,'YBN HO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(SUMIF('YBN Blank TB'!$R:$R,'YBN HO P&amp;L'!$A54,'YBN Blank TB'!C:C)+(SUMIF('YBN HO TB'!$R:$R,'YBN HO P&amp;L'!$A54,'YBN HO TB'!C:C)))</f>
        <v/>
      </c>
      <c r="P54" s="11">
        <f>(SUMIF('YBN Blank TB'!$R:$R,'YBN HO P&amp;L'!$A54,'YBN Blank TB'!D:D)+(SUMIF('YBN HO TB'!$R:$R,'YBN HO P&amp;L'!$A54,'YBN HO TB'!D:D)))</f>
        <v/>
      </c>
      <c r="Q54" s="11">
        <f>(SUMIF('YBN Blank TB'!$R:$R,'YBN HO P&amp;L'!$A54,'YBN Blank TB'!E:E)+(SUMIF('YBN HO TB'!$R:$R,'YBN HO P&amp;L'!$A54,'YBN HO TB'!E:E)))</f>
        <v/>
      </c>
      <c r="R54" s="11">
        <f>(SUMIF('YBN Blank TB'!$R:$R,'YBN HO P&amp;L'!$A54,'YBN Blank TB'!F:F)+(SUMIF('YBN HO TB'!$R:$R,'YBN HO P&amp;L'!$A54,'YBN HO TB'!F:F)))</f>
        <v/>
      </c>
      <c r="S54" s="11">
        <f>(SUMIF('YBN Blank TB'!$R:$R,'YBN HO P&amp;L'!$A54,'YBN Blank TB'!G:G)+(SUMIF('YBN HO TB'!$R:$R,'YBN HO P&amp;L'!$A54,'YBN HO TB'!G:G)))</f>
        <v/>
      </c>
      <c r="T54" s="11">
        <f>(SUMIF('YBN Blank TB'!$R:$R,'YBN HO P&amp;L'!$A54,'YBN Blank TB'!H:H)+(SUMIF('YBN HO TB'!$R:$R,'YBN HO P&amp;L'!$A54,'YBN HO TB'!H:H)))</f>
        <v/>
      </c>
      <c r="U54" s="11">
        <f>(SUMIF('YBN Blank TB'!$R:$R,'YBN HO P&amp;L'!$A54,'YBN Blank TB'!I:I)+(SUMIF('YBN HO TB'!$R:$R,'YBN HO P&amp;L'!$A54,'YBN HO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(SUMIF('YBN Blank TB'!$R:$R,'YBN HO P&amp;L'!$A55,'YBN Blank TB'!C:C)+(SUMIF('YBN HO TB'!$R:$R,'YBN HO P&amp;L'!$A55,'YBN HO TB'!C:C)))</f>
        <v/>
      </c>
      <c r="P55" s="11">
        <f>(SUMIF('YBN Blank TB'!$R:$R,'YBN HO P&amp;L'!$A55,'YBN Blank TB'!D:D)+(SUMIF('YBN HO TB'!$R:$R,'YBN HO P&amp;L'!$A55,'YBN HO TB'!D:D)))</f>
        <v/>
      </c>
      <c r="Q55" s="11">
        <f>(SUMIF('YBN Blank TB'!$R:$R,'YBN HO P&amp;L'!$A55,'YBN Blank TB'!E:E)+(SUMIF('YBN HO TB'!$R:$R,'YBN HO P&amp;L'!$A55,'YBN HO TB'!E:E)))</f>
        <v/>
      </c>
      <c r="R55" s="11">
        <f>(SUMIF('YBN Blank TB'!$R:$R,'YBN HO P&amp;L'!$A55,'YBN Blank TB'!F:F)+(SUMIF('YBN HO TB'!$R:$R,'YBN HO P&amp;L'!$A55,'YBN HO TB'!F:F)))</f>
        <v/>
      </c>
      <c r="S55" s="11">
        <f>(SUMIF('YBN Blank TB'!$R:$R,'YBN HO P&amp;L'!$A55,'YBN Blank TB'!G:G)+(SUMIF('YBN HO TB'!$R:$R,'YBN HO P&amp;L'!$A55,'YBN HO TB'!G:G)))</f>
        <v/>
      </c>
      <c r="T55" s="11">
        <f>(SUMIF('YBN Blank TB'!$R:$R,'YBN HO P&amp;L'!$A55,'YBN Blank TB'!H:H)+(SUMIF('YBN HO TB'!$R:$R,'YBN HO P&amp;L'!$A55,'YBN HO TB'!H:H)))</f>
        <v/>
      </c>
      <c r="U55" s="11">
        <f>(SUMIF('YBN Blank TB'!$R:$R,'YBN HO P&amp;L'!$A55,'YBN Blank TB'!I:I)+(SUMIF('YBN HO TB'!$R:$R,'YBN HO P&amp;L'!$A55,'YBN HO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(SUMIF('YBN Blank TB'!$R:$R,'YBN HO P&amp;L'!$A56,'YBN Blank TB'!C:C)+(SUMIF('YBN HO TB'!$R:$R,'YBN HO P&amp;L'!$A56,'YBN HO TB'!C:C)))</f>
        <v/>
      </c>
      <c r="P56" s="11">
        <f>(SUMIF('YBN Blank TB'!$R:$R,'YBN HO P&amp;L'!$A56,'YBN Blank TB'!D:D)+(SUMIF('YBN HO TB'!$R:$R,'YBN HO P&amp;L'!$A56,'YBN HO TB'!D:D)))</f>
        <v/>
      </c>
      <c r="Q56" s="11">
        <f>(SUMIF('YBN Blank TB'!$R:$R,'YBN HO P&amp;L'!$A56,'YBN Blank TB'!E:E)+(SUMIF('YBN HO TB'!$R:$R,'YBN HO P&amp;L'!$A56,'YBN HO TB'!E:E)))</f>
        <v/>
      </c>
      <c r="R56" s="11">
        <f>(SUMIF('YBN Blank TB'!$R:$R,'YBN HO P&amp;L'!$A56,'YBN Blank TB'!F:F)+(SUMIF('YBN HO TB'!$R:$R,'YBN HO P&amp;L'!$A56,'YBN HO TB'!F:F)))</f>
        <v/>
      </c>
      <c r="S56" s="11">
        <f>(SUMIF('YBN Blank TB'!$R:$R,'YBN HO P&amp;L'!$A56,'YBN Blank TB'!G:G)+(SUMIF('YBN HO TB'!$R:$R,'YBN HO P&amp;L'!$A56,'YBN HO TB'!G:G)))</f>
        <v/>
      </c>
      <c r="T56" s="11">
        <f>(SUMIF('YBN Blank TB'!$R:$R,'YBN HO P&amp;L'!$A56,'YBN Blank TB'!H:H)+(SUMIF('YBN HO TB'!$R:$R,'YBN HO P&amp;L'!$A56,'YBN HO TB'!H:H)))</f>
        <v/>
      </c>
      <c r="U56" s="11">
        <f>(SUMIF('YBN Blank TB'!$R:$R,'YBN HO P&amp;L'!$A56,'YBN Blank TB'!I:I)+(SUMIF('YBN HO TB'!$R:$R,'YBN HO P&amp;L'!$A56,'YBN HO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(SUMIF('YBN Blank TB'!$R:$R,'YBN HO P&amp;L'!$A57,'YBN Blank TB'!C:C)+(SUMIF('YBN HO TB'!$R:$R,'YBN HO P&amp;L'!$A57,'YBN HO TB'!C:C)))</f>
        <v/>
      </c>
      <c r="P57" s="11">
        <f>(SUMIF('YBN Blank TB'!$R:$R,'YBN HO P&amp;L'!$A57,'YBN Blank TB'!D:D)+(SUMIF('YBN HO TB'!$R:$R,'YBN HO P&amp;L'!$A57,'YBN HO TB'!D:D)))</f>
        <v/>
      </c>
      <c r="Q57" s="11">
        <f>(SUMIF('YBN Blank TB'!$R:$R,'YBN HO P&amp;L'!$A57,'YBN Blank TB'!E:E)+(SUMIF('YBN HO TB'!$R:$R,'YBN HO P&amp;L'!$A57,'YBN HO TB'!E:E)))</f>
        <v/>
      </c>
      <c r="R57" s="11">
        <f>(SUMIF('YBN Blank TB'!$R:$R,'YBN HO P&amp;L'!$A57,'YBN Blank TB'!F:F)+(SUMIF('YBN HO TB'!$R:$R,'YBN HO P&amp;L'!$A57,'YBN HO TB'!F:F)))</f>
        <v/>
      </c>
      <c r="S57" s="11">
        <f>(SUMIF('YBN Blank TB'!$R:$R,'YBN HO P&amp;L'!$A57,'YBN Blank TB'!G:G)+(SUMIF('YBN HO TB'!$R:$R,'YBN HO P&amp;L'!$A57,'YBN HO TB'!G:G)))</f>
        <v/>
      </c>
      <c r="T57" s="11">
        <f>(SUMIF('YBN Blank TB'!$R:$R,'YBN HO P&amp;L'!$A57,'YBN Blank TB'!H:H)+(SUMIF('YBN HO TB'!$R:$R,'YBN HO P&amp;L'!$A57,'YBN HO TB'!H:H)))</f>
        <v/>
      </c>
      <c r="U57" s="11">
        <f>(SUMIF('YBN Blank TB'!$R:$R,'YBN HO P&amp;L'!$A57,'YBN Blank TB'!I:I)+(SUMIF('YBN HO TB'!$R:$R,'YBN HO P&amp;L'!$A57,'YBN HO TB'!I:I)))</f>
        <v/>
      </c>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(SUMIF('YBN Blank TB'!$R:$R,'YBN HO P&amp;L'!$A58,'YBN Blank TB'!C:C)+(SUMIF('YBN HO TB'!$R:$R,'YBN HO P&amp;L'!$A58,'YBN HO TB'!C:C)))</f>
        <v/>
      </c>
      <c r="P58" s="11">
        <f>(SUMIF('YBN Blank TB'!$R:$R,'YBN HO P&amp;L'!$A58,'YBN Blank TB'!D:D)+(SUMIF('YBN HO TB'!$R:$R,'YBN HO P&amp;L'!$A58,'YBN HO TB'!D:D)))</f>
        <v/>
      </c>
      <c r="Q58" s="11">
        <f>(SUMIF('YBN Blank TB'!$R:$R,'YBN HO P&amp;L'!$A58,'YBN Blank TB'!E:E)+(SUMIF('YBN HO TB'!$R:$R,'YBN HO P&amp;L'!$A58,'YBN HO TB'!E:E)))</f>
        <v/>
      </c>
      <c r="R58" s="11">
        <f>(SUMIF('YBN Blank TB'!$R:$R,'YBN HO P&amp;L'!$A58,'YBN Blank TB'!F:F)+(SUMIF('YBN HO TB'!$R:$R,'YBN HO P&amp;L'!$A58,'YBN HO TB'!F:F)))</f>
        <v/>
      </c>
      <c r="S58" s="11">
        <f>(SUMIF('YBN Blank TB'!$R:$R,'YBN HO P&amp;L'!$A58,'YBN Blank TB'!G:G)+(SUMIF('YBN HO TB'!$R:$R,'YBN HO P&amp;L'!$A58,'YBN HO TB'!G:G)))</f>
        <v/>
      </c>
      <c r="T58" s="11">
        <f>(SUMIF('YBN Blank TB'!$R:$R,'YBN HO P&amp;L'!$A58,'YBN Blank TB'!H:H)+(SUMIF('YBN HO TB'!$R:$R,'YBN HO P&amp;L'!$A58,'YBN HO TB'!H:H)))</f>
        <v/>
      </c>
      <c r="U58" s="11">
        <f>(SUMIF('YBN Blank TB'!$R:$R,'YBN HO P&amp;L'!$A58,'YBN Blank TB'!I:I)+(SUMIF('YBN HO TB'!$R:$R,'YBN HO P&amp;L'!$A58,'YBN HO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0</v>
      </c>
      <c r="H59" s="64" t="n">
        <v>0</v>
      </c>
      <c r="I59" s="64" t="n">
        <v>0</v>
      </c>
      <c r="J59" s="64" t="n">
        <v>0</v>
      </c>
      <c r="K59" s="64" t="n">
        <v>0</v>
      </c>
      <c r="L59" s="64" t="n">
        <v>0</v>
      </c>
      <c r="M59" s="64" t="n">
        <v>0</v>
      </c>
      <c r="N59" s="22">
        <f>SUM(B59:M59)</f>
        <v/>
      </c>
      <c r="O59" s="11">
        <f>(SUMIF('YBN Blank TB'!$R:$R,'YBN HO P&amp;L'!$A59,'YBN Blank TB'!C:C)+(SUMIF('YBN HO TB'!$R:$R,'YBN HO P&amp;L'!$A59,'YBN HO TB'!C:C)))</f>
        <v/>
      </c>
      <c r="P59" s="11">
        <f>(SUMIF('YBN Blank TB'!$R:$R,'YBN HO P&amp;L'!$A59,'YBN Blank TB'!D:D)+(SUMIF('YBN HO TB'!$R:$R,'YBN HO P&amp;L'!$A59,'YBN HO TB'!D:D)))</f>
        <v/>
      </c>
      <c r="Q59" s="11">
        <f>(SUMIF('YBN Blank TB'!$R:$R,'YBN HO P&amp;L'!$A59,'YBN Blank TB'!E:E)+(SUMIF('YBN HO TB'!$R:$R,'YBN HO P&amp;L'!$A59,'YBN HO TB'!E:E)))</f>
        <v/>
      </c>
      <c r="R59" s="11">
        <f>(SUMIF('YBN Blank TB'!$R:$R,'YBN HO P&amp;L'!$A59,'YBN Blank TB'!F:F)+(SUMIF('YBN HO TB'!$R:$R,'YBN HO P&amp;L'!$A59,'YBN HO TB'!F:F)))</f>
        <v/>
      </c>
      <c r="S59" s="11">
        <f>(SUMIF('YBN Blank TB'!$R:$R,'YBN HO P&amp;L'!$A59,'YBN Blank TB'!G:G)+(SUMIF('YBN HO TB'!$R:$R,'YBN HO P&amp;L'!$A59,'YBN HO TB'!G:G)))</f>
        <v/>
      </c>
      <c r="T59" s="11">
        <f>(SUMIF('YBN Blank TB'!$R:$R,'YBN HO P&amp;L'!$A59,'YBN Blank TB'!H:H)+(SUMIF('YBN HO TB'!$R:$R,'YBN HO P&amp;L'!$A59,'YBN HO TB'!H:H)))</f>
        <v/>
      </c>
      <c r="U59" s="11">
        <f>(SUMIF('YBN Blank TB'!$R:$R,'YBN HO P&amp;L'!$A59,'YBN Blank TB'!I:I)+(SUMIF('YBN HO TB'!$R:$R,'YBN HO P&amp;L'!$A59,'YBN HO TB'!I:I)))</f>
        <v/>
      </c>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v>
      </c>
      <c r="C60" s="64" t="n">
        <v>0</v>
      </c>
      <c r="D60" s="64" t="n">
        <v>0</v>
      </c>
      <c r="E60" s="64" t="n">
        <v>0</v>
      </c>
      <c r="F60" s="64" t="n">
        <v>0</v>
      </c>
      <c r="G60" s="64" t="n">
        <v>0</v>
      </c>
      <c r="H60" s="64" t="n">
        <v>0</v>
      </c>
      <c r="I60" s="64" t="n">
        <v>0</v>
      </c>
      <c r="J60" s="64" t="n">
        <v>0</v>
      </c>
      <c r="K60" s="64" t="n">
        <v>0</v>
      </c>
      <c r="L60" s="64" t="n">
        <v>0</v>
      </c>
      <c r="M60" s="64" t="n">
        <v>0</v>
      </c>
      <c r="N60" s="22">
        <f>SUM(B60:M60)</f>
        <v/>
      </c>
      <c r="O60" s="11">
        <f>(SUMIF('YBN Blank TB'!$R:$R,'YBN HO P&amp;L'!$A60,'YBN Blank TB'!C:C)+(SUMIF('YBN HO TB'!$R:$R,'YBN HO P&amp;L'!$A60,'YBN HO TB'!C:C)))</f>
        <v/>
      </c>
      <c r="P60" s="11">
        <f>(SUMIF('YBN Blank TB'!$R:$R,'YBN HO P&amp;L'!$A60,'YBN Blank TB'!D:D)+(SUMIF('YBN HO TB'!$R:$R,'YBN HO P&amp;L'!$A60,'YBN HO TB'!D:D)))</f>
        <v/>
      </c>
      <c r="Q60" s="11">
        <f>(SUMIF('YBN Blank TB'!$R:$R,'YBN HO P&amp;L'!$A60,'YBN Blank TB'!E:E)+(SUMIF('YBN HO TB'!$R:$R,'YBN HO P&amp;L'!$A60,'YBN HO TB'!E:E)))</f>
        <v/>
      </c>
      <c r="R60" s="11">
        <f>(SUMIF('YBN Blank TB'!$R:$R,'YBN HO P&amp;L'!$A60,'YBN Blank TB'!F:F)+(SUMIF('YBN HO TB'!$R:$R,'YBN HO P&amp;L'!$A60,'YBN HO TB'!F:F)))</f>
        <v/>
      </c>
      <c r="S60" s="11">
        <f>(SUMIF('YBN Blank TB'!$R:$R,'YBN HO P&amp;L'!$A60,'YBN Blank TB'!G:G)+(SUMIF('YBN HO TB'!$R:$R,'YBN HO P&amp;L'!$A60,'YBN HO TB'!G:G)))</f>
        <v/>
      </c>
      <c r="T60" s="11">
        <f>(SUMIF('YBN Blank TB'!$R:$R,'YBN HO P&amp;L'!$A60,'YBN Blank TB'!H:H)+(SUMIF('YBN HO TB'!$R:$R,'YBN HO P&amp;L'!$A60,'YBN HO TB'!H:H)))</f>
        <v/>
      </c>
      <c r="U60" s="11">
        <f>(SUMIF('YBN Blank TB'!$R:$R,'YBN HO P&amp;L'!$A60,'YBN Blank TB'!I:I)+(SUMIF('YBN HO TB'!$R:$R,'YBN HO P&amp;L'!$A60,'YBN HO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0</v>
      </c>
      <c r="H61" s="64" t="n">
        <v>-1.97</v>
      </c>
      <c r="I61" s="64" t="n">
        <v>0</v>
      </c>
      <c r="J61" s="64" t="n">
        <v>0</v>
      </c>
      <c r="K61" s="64" t="n">
        <v>0</v>
      </c>
      <c r="L61" s="64" t="n">
        <v>0</v>
      </c>
      <c r="M61" s="64" t="n">
        <v>0</v>
      </c>
      <c r="N61" s="22">
        <f>SUM(B61:M61)</f>
        <v/>
      </c>
      <c r="O61" s="11">
        <f>(SUMIF('YBN Blank TB'!$R:$R,'YBN HO P&amp;L'!$A61,'YBN Blank TB'!C:C)+(SUMIF('YBN HO TB'!$R:$R,'YBN HO P&amp;L'!$A61,'YBN HO TB'!C:C)))</f>
        <v/>
      </c>
      <c r="P61" s="11">
        <f>(SUMIF('YBN Blank TB'!$R:$R,'YBN HO P&amp;L'!$A61,'YBN Blank TB'!D:D)+(SUMIF('YBN HO TB'!$R:$R,'YBN HO P&amp;L'!$A61,'YBN HO TB'!D:D)))</f>
        <v/>
      </c>
      <c r="Q61" s="11">
        <f>(SUMIF('YBN Blank TB'!$R:$R,'YBN HO P&amp;L'!$A61,'YBN Blank TB'!E:E)+(SUMIF('YBN HO TB'!$R:$R,'YBN HO P&amp;L'!$A61,'YBN HO TB'!E:E)))</f>
        <v/>
      </c>
      <c r="R61" s="11">
        <f>(SUMIF('YBN Blank TB'!$R:$R,'YBN HO P&amp;L'!$A61,'YBN Blank TB'!F:F)+(SUMIF('YBN HO TB'!$R:$R,'YBN HO P&amp;L'!$A61,'YBN HO TB'!F:F)))</f>
        <v/>
      </c>
      <c r="S61" s="11">
        <f>(SUMIF('YBN Blank TB'!$R:$R,'YBN HO P&amp;L'!$A61,'YBN Blank TB'!G:G)+(SUMIF('YBN HO TB'!$R:$R,'YBN HO P&amp;L'!$A61,'YBN HO TB'!G:G)))</f>
        <v/>
      </c>
      <c r="T61" s="11">
        <f>(SUMIF('YBN Blank TB'!$R:$R,'YBN HO P&amp;L'!$A61,'YBN Blank TB'!H:H)+(SUMIF('YBN HO TB'!$R:$R,'YBN HO P&amp;L'!$A61,'YBN HO TB'!H:H)))</f>
        <v/>
      </c>
      <c r="U61" s="11">
        <f>(SUMIF('YBN Blank TB'!$R:$R,'YBN HO P&amp;L'!$A61,'YBN Blank TB'!I:I)+(SUMIF('YBN HO TB'!$R:$R,'YBN HO P&amp;L'!$A61,'YBN HO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0</v>
      </c>
      <c r="K62" s="64" t="n">
        <v>0</v>
      </c>
      <c r="L62" s="64" t="n">
        <v>0</v>
      </c>
      <c r="M62" s="64" t="n">
        <v>0</v>
      </c>
      <c r="N62" s="22">
        <f>SUM(B62:M62)</f>
        <v/>
      </c>
      <c r="O62" s="11">
        <f>(SUMIF('YBN Blank TB'!$R:$R,'YBN HO P&amp;L'!$A62,'YBN Blank TB'!C:C)+(SUMIF('YBN HO TB'!$R:$R,'YBN HO P&amp;L'!$A62,'YBN HO TB'!C:C)))</f>
        <v/>
      </c>
      <c r="P62" s="11">
        <f>(SUMIF('YBN Blank TB'!$R:$R,'YBN HO P&amp;L'!$A62,'YBN Blank TB'!D:D)+(SUMIF('YBN HO TB'!$R:$R,'YBN HO P&amp;L'!$A62,'YBN HO TB'!D:D)))</f>
        <v/>
      </c>
      <c r="Q62" s="11">
        <f>(SUMIF('YBN Blank TB'!$R:$R,'YBN HO P&amp;L'!$A62,'YBN Blank TB'!E:E)+(SUMIF('YBN HO TB'!$R:$R,'YBN HO P&amp;L'!$A62,'YBN HO TB'!E:E)))</f>
        <v/>
      </c>
      <c r="R62" s="11">
        <f>(SUMIF('YBN Blank TB'!$R:$R,'YBN HO P&amp;L'!$A62,'YBN Blank TB'!F:F)+(SUMIF('YBN HO TB'!$R:$R,'YBN HO P&amp;L'!$A62,'YBN HO TB'!F:F)))</f>
        <v/>
      </c>
      <c r="S62" s="11">
        <f>(SUMIF('YBN Blank TB'!$R:$R,'YBN HO P&amp;L'!$A62,'YBN Blank TB'!G:G)+(SUMIF('YBN HO TB'!$R:$R,'YBN HO P&amp;L'!$A62,'YBN HO TB'!G:G)))</f>
        <v/>
      </c>
      <c r="T62" s="11">
        <f>(SUMIF('YBN Blank TB'!$R:$R,'YBN HO P&amp;L'!$A62,'YBN Blank TB'!H:H)+(SUMIF('YBN HO TB'!$R:$R,'YBN HO P&amp;L'!$A62,'YBN HO TB'!H:H)))</f>
        <v/>
      </c>
      <c r="U62" s="11">
        <f>(SUMIF('YBN Blank TB'!$R:$R,'YBN HO P&amp;L'!$A62,'YBN Blank TB'!I:I)+(SUMIF('YBN HO TB'!$R:$R,'YBN HO P&amp;L'!$A62,'YBN HO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(SUMIF('YBN Blank TB'!$R:$R,'YBN HO P&amp;L'!$A63,'YBN Blank TB'!C:C)+(SUMIF('YBN HO TB'!$R:$R,'YBN HO P&amp;L'!$A63,'YBN HO TB'!C:C)))</f>
        <v/>
      </c>
      <c r="P63" s="11">
        <f>(SUMIF('YBN Blank TB'!$R:$R,'YBN HO P&amp;L'!$A63,'YBN Blank TB'!D:D)+(SUMIF('YBN HO TB'!$R:$R,'YBN HO P&amp;L'!$A63,'YBN HO TB'!D:D)))</f>
        <v/>
      </c>
      <c r="Q63" s="11">
        <f>(SUMIF('YBN Blank TB'!$R:$R,'YBN HO P&amp;L'!$A63,'YBN Blank TB'!E:E)+(SUMIF('YBN HO TB'!$R:$R,'YBN HO P&amp;L'!$A63,'YBN HO TB'!E:E)))</f>
        <v/>
      </c>
      <c r="R63" s="11">
        <f>(SUMIF('YBN Blank TB'!$R:$R,'YBN HO P&amp;L'!$A63,'YBN Blank TB'!F:F)+(SUMIF('YBN HO TB'!$R:$R,'YBN HO P&amp;L'!$A63,'YBN HO TB'!F:F)))</f>
        <v/>
      </c>
      <c r="S63" s="11">
        <f>(SUMIF('YBN Blank TB'!$R:$R,'YBN HO P&amp;L'!$A63,'YBN Blank TB'!G:G)+(SUMIF('YBN HO TB'!$R:$R,'YBN HO P&amp;L'!$A63,'YBN HO TB'!G:G)))</f>
        <v/>
      </c>
      <c r="T63" s="11">
        <f>(SUMIF('YBN Blank TB'!$R:$R,'YBN HO P&amp;L'!$A63,'YBN Blank TB'!H:H)+(SUMIF('YBN HO TB'!$R:$R,'YBN HO P&amp;L'!$A63,'YBN HO TB'!H:H)))</f>
        <v/>
      </c>
      <c r="U63" s="11">
        <f>(SUMIF('YBN Blank TB'!$R:$R,'YBN HO P&amp;L'!$A63,'YBN Blank TB'!I:I)+(SUMIF('YBN HO TB'!$R:$R,'YBN HO P&amp;L'!$A63,'YBN HO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(SUMIF('YBN Blank TB'!$R:$R,'YBN HO P&amp;L'!$A64,'YBN Blank TB'!C:C)+(SUMIF('YBN HO TB'!$R:$R,'YBN HO P&amp;L'!$A64,'YBN HO TB'!C:C)))</f>
        <v/>
      </c>
      <c r="P64" s="11">
        <f>(SUMIF('YBN Blank TB'!$R:$R,'YBN HO P&amp;L'!$A64,'YBN Blank TB'!D:D)+(SUMIF('YBN HO TB'!$R:$R,'YBN HO P&amp;L'!$A64,'YBN HO TB'!D:D)))</f>
        <v/>
      </c>
      <c r="Q64" s="11">
        <f>(SUMIF('YBN Blank TB'!$R:$R,'YBN HO P&amp;L'!$A64,'YBN Blank TB'!E:E)+(SUMIF('YBN HO TB'!$R:$R,'YBN HO P&amp;L'!$A64,'YBN HO TB'!E:E)))</f>
        <v/>
      </c>
      <c r="R64" s="11">
        <f>(SUMIF('YBN Blank TB'!$R:$R,'YBN HO P&amp;L'!$A64,'YBN Blank TB'!F:F)+(SUMIF('YBN HO TB'!$R:$R,'YBN HO P&amp;L'!$A64,'YBN HO TB'!F:F)))</f>
        <v/>
      </c>
      <c r="S64" s="11">
        <f>(SUMIF('YBN Blank TB'!$R:$R,'YBN HO P&amp;L'!$A64,'YBN Blank TB'!G:G)+(SUMIF('YBN HO TB'!$R:$R,'YBN HO P&amp;L'!$A64,'YBN HO TB'!G:G)))</f>
        <v/>
      </c>
      <c r="T64" s="11">
        <f>(SUMIF('YBN Blank TB'!$R:$R,'YBN HO P&amp;L'!$A64,'YBN Blank TB'!H:H)+(SUMIF('YBN HO TB'!$R:$R,'YBN HO P&amp;L'!$A64,'YBN HO TB'!H:H)))</f>
        <v/>
      </c>
      <c r="U64" s="11">
        <f>(SUMIF('YBN Blank TB'!$R:$R,'YBN HO P&amp;L'!$A64,'YBN Blank TB'!I:I)+(SUMIF('YBN HO TB'!$R:$R,'YBN HO P&amp;L'!$A64,'YBN HO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30</v>
      </c>
      <c r="D65" s="64" t="n">
        <v>0</v>
      </c>
      <c r="E65" s="64" t="n">
        <v>0</v>
      </c>
      <c r="F65" s="64" t="n">
        <v>0</v>
      </c>
      <c r="G65" s="64" t="n">
        <v>0</v>
      </c>
      <c r="H65" s="64" t="n">
        <v>0</v>
      </c>
      <c r="I65" s="64" t="n">
        <v>0</v>
      </c>
      <c r="J65" s="64" t="n">
        <v>0</v>
      </c>
      <c r="K65" s="64" t="n">
        <v>0</v>
      </c>
      <c r="L65" s="64" t="n">
        <v>0</v>
      </c>
      <c r="M65" s="64" t="n">
        <v>0</v>
      </c>
      <c r="N65" s="22">
        <f>SUM(B65:M65)</f>
        <v/>
      </c>
      <c r="O65" s="11">
        <f>(SUMIF('YBN Blank TB'!$R:$R,'YBN HO P&amp;L'!$A65,'YBN Blank TB'!C:C)+(SUMIF('YBN HO TB'!$R:$R,'YBN HO P&amp;L'!$A65,'YBN HO TB'!C:C)))</f>
        <v/>
      </c>
      <c r="P65" s="11">
        <f>(SUMIF('YBN Blank TB'!$R:$R,'YBN HO P&amp;L'!$A65,'YBN Blank TB'!D:D)+(SUMIF('YBN HO TB'!$R:$R,'YBN HO P&amp;L'!$A65,'YBN HO TB'!D:D)))</f>
        <v/>
      </c>
      <c r="Q65" s="11">
        <f>(SUMIF('YBN Blank TB'!$R:$R,'YBN HO P&amp;L'!$A65,'YBN Blank TB'!E:E)+(SUMIF('YBN HO TB'!$R:$R,'YBN HO P&amp;L'!$A65,'YBN HO TB'!E:E)))</f>
        <v/>
      </c>
      <c r="R65" s="11">
        <f>(SUMIF('YBN Blank TB'!$R:$R,'YBN HO P&amp;L'!$A65,'YBN Blank TB'!F:F)+(SUMIF('YBN HO TB'!$R:$R,'YBN HO P&amp;L'!$A65,'YBN HO TB'!F:F)))</f>
        <v/>
      </c>
      <c r="S65" s="11">
        <f>(SUMIF('YBN Blank TB'!$R:$R,'YBN HO P&amp;L'!$A65,'YBN Blank TB'!G:G)+(SUMIF('YBN HO TB'!$R:$R,'YBN HO P&amp;L'!$A65,'YBN HO TB'!G:G)))</f>
        <v/>
      </c>
      <c r="T65" s="11">
        <f>(SUMIF('YBN Blank TB'!$R:$R,'YBN HO P&amp;L'!$A65,'YBN Blank TB'!H:H)+(SUMIF('YBN HO TB'!$R:$R,'YBN HO P&amp;L'!$A65,'YBN HO TB'!H:H)))</f>
        <v/>
      </c>
      <c r="U65" s="11">
        <f>(SUMIF('YBN Blank TB'!$R:$R,'YBN HO P&amp;L'!$A65,'YBN Blank TB'!I:I)+(SUMIF('YBN HO TB'!$R:$R,'YBN HO P&amp;L'!$A65,'YBN HO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(SUMIF('YBN Blank TB'!$R:$R,'YBN HO P&amp;L'!$A66,'YBN Blank TB'!C:C)+(SUMIF('YBN HO TB'!$R:$R,'YBN HO P&amp;L'!$A66,'YBN HO TB'!C:C)))</f>
        <v/>
      </c>
      <c r="P66" s="11">
        <f>(SUMIF('YBN Blank TB'!$R:$R,'YBN HO P&amp;L'!$A66,'YBN Blank TB'!D:D)+(SUMIF('YBN HO TB'!$R:$R,'YBN HO P&amp;L'!$A66,'YBN HO TB'!D:D)))</f>
        <v/>
      </c>
      <c r="Q66" s="11">
        <f>(SUMIF('YBN Blank TB'!$R:$R,'YBN HO P&amp;L'!$A66,'YBN Blank TB'!E:E)+(SUMIF('YBN HO TB'!$R:$R,'YBN HO P&amp;L'!$A66,'YBN HO TB'!E:E)))</f>
        <v/>
      </c>
      <c r="R66" s="11">
        <f>(SUMIF('YBN Blank TB'!$R:$R,'YBN HO P&amp;L'!$A66,'YBN Blank TB'!F:F)+(SUMIF('YBN HO TB'!$R:$R,'YBN HO P&amp;L'!$A66,'YBN HO TB'!F:F)))</f>
        <v/>
      </c>
      <c r="S66" s="11">
        <f>(SUMIF('YBN Blank TB'!$R:$R,'YBN HO P&amp;L'!$A66,'YBN Blank TB'!G:G)+(SUMIF('YBN HO TB'!$R:$R,'YBN HO P&amp;L'!$A66,'YBN HO TB'!G:G)))</f>
        <v/>
      </c>
      <c r="T66" s="11">
        <f>(SUMIF('YBN Blank TB'!$R:$R,'YBN HO P&amp;L'!$A66,'YBN Blank TB'!H:H)+(SUMIF('YBN HO TB'!$R:$R,'YBN HO P&amp;L'!$A66,'YBN HO TB'!H:H)))</f>
        <v/>
      </c>
      <c r="U66" s="11">
        <f>(SUMIF('YBN Blank TB'!$R:$R,'YBN HO P&amp;L'!$A66,'YBN Blank TB'!I:I)+(SUMIF('YBN HO TB'!$R:$R,'YBN HO P&amp;L'!$A66,'YBN HO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915.6</v>
      </c>
      <c r="F67" s="64" t="n">
        <v>0</v>
      </c>
      <c r="G67" s="64" t="n">
        <v>0</v>
      </c>
      <c r="H67" s="64" t="n">
        <v>0</v>
      </c>
      <c r="I67" s="64" t="n">
        <v>0</v>
      </c>
      <c r="J67" s="64" t="n">
        <v>0</v>
      </c>
      <c r="K67" s="64" t="n">
        <v>0</v>
      </c>
      <c r="L67" s="64" t="n">
        <v>0</v>
      </c>
      <c r="M67" s="64" t="n">
        <v>704.4</v>
      </c>
      <c r="N67" s="22">
        <f>SUM(B67:M67)</f>
        <v/>
      </c>
      <c r="O67" s="11">
        <f>(SUMIF('YBN Blank TB'!$R:$R,'YBN HO P&amp;L'!$A67,'YBN Blank TB'!C:C)+(SUMIF('YBN HO TB'!$R:$R,'YBN HO P&amp;L'!$A67,'YBN HO TB'!C:C)))</f>
        <v/>
      </c>
      <c r="P67" s="11">
        <f>(SUMIF('YBN Blank TB'!$R:$R,'YBN HO P&amp;L'!$A67,'YBN Blank TB'!D:D)+(SUMIF('YBN HO TB'!$R:$R,'YBN HO P&amp;L'!$A67,'YBN HO TB'!D:D)))</f>
        <v/>
      </c>
      <c r="Q67" s="11">
        <f>(SUMIF('YBN Blank TB'!$R:$R,'YBN HO P&amp;L'!$A67,'YBN Blank TB'!E:E)+(SUMIF('YBN HO TB'!$R:$R,'YBN HO P&amp;L'!$A67,'YBN HO TB'!E:E)))</f>
        <v/>
      </c>
      <c r="R67" s="11">
        <f>(SUMIF('YBN Blank TB'!$R:$R,'YBN HO P&amp;L'!$A67,'YBN Blank TB'!F:F)+(SUMIF('YBN HO TB'!$R:$R,'YBN HO P&amp;L'!$A67,'YBN HO TB'!F:F)))</f>
        <v/>
      </c>
      <c r="S67" s="11">
        <f>(SUMIF('YBN Blank TB'!$R:$R,'YBN HO P&amp;L'!$A67,'YBN Blank TB'!G:G)+(SUMIF('YBN HO TB'!$R:$R,'YBN HO P&amp;L'!$A67,'YBN HO TB'!G:G)))</f>
        <v/>
      </c>
      <c r="T67" s="11">
        <f>(SUMIF('YBN Blank TB'!$R:$R,'YBN HO P&amp;L'!$A67,'YBN Blank TB'!H:H)+(SUMIF('YBN HO TB'!$R:$R,'YBN HO P&amp;L'!$A67,'YBN HO TB'!H:H)))</f>
        <v/>
      </c>
      <c r="U67" s="11">
        <f>(SUMIF('YBN Blank TB'!$R:$R,'YBN HO P&amp;L'!$A67,'YBN Blank TB'!I:I)+(SUMIF('YBN HO TB'!$R:$R,'YBN HO P&amp;L'!$A67,'YBN HO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5.95</v>
      </c>
      <c r="C68" s="64" t="n">
        <v>9.800000000000001</v>
      </c>
      <c r="D68" s="64" t="n">
        <v>7</v>
      </c>
      <c r="E68" s="64" t="n">
        <v>7.7</v>
      </c>
      <c r="F68" s="64" t="n">
        <v>7</v>
      </c>
      <c r="G68" s="64" t="n">
        <v>5.95</v>
      </c>
      <c r="H68" s="64" t="n">
        <v>6.65</v>
      </c>
      <c r="I68" s="64" t="n">
        <v>7.35</v>
      </c>
      <c r="J68" s="64" t="n">
        <v>3.5</v>
      </c>
      <c r="K68" s="64" t="n">
        <v>5.25</v>
      </c>
      <c r="L68" s="64" t="n">
        <v>3.5</v>
      </c>
      <c r="M68" s="64" t="n">
        <v>3.85</v>
      </c>
      <c r="N68" s="22">
        <f>SUM(B68:M68)</f>
        <v/>
      </c>
      <c r="O68" s="11">
        <f>(SUMIF('YBN Blank TB'!$R:$R,'YBN HO P&amp;L'!$A68,'YBN Blank TB'!C:C)+(SUMIF('YBN HO TB'!$R:$R,'YBN HO P&amp;L'!$A68,'YBN HO TB'!C:C)))</f>
        <v/>
      </c>
      <c r="P68" s="11">
        <f>(SUMIF('YBN Blank TB'!$R:$R,'YBN HO P&amp;L'!$A68,'YBN Blank TB'!D:D)+(SUMIF('YBN HO TB'!$R:$R,'YBN HO P&amp;L'!$A68,'YBN HO TB'!D:D)))</f>
        <v/>
      </c>
      <c r="Q68" s="11">
        <f>(SUMIF('YBN Blank TB'!$R:$R,'YBN HO P&amp;L'!$A68,'YBN Blank TB'!E:E)+(SUMIF('YBN HO TB'!$R:$R,'YBN HO P&amp;L'!$A68,'YBN HO TB'!E:E)))</f>
        <v/>
      </c>
      <c r="R68" s="11">
        <f>(SUMIF('YBN Blank TB'!$R:$R,'YBN HO P&amp;L'!$A68,'YBN Blank TB'!F:F)+(SUMIF('YBN HO TB'!$R:$R,'YBN HO P&amp;L'!$A68,'YBN HO TB'!F:F)))</f>
        <v/>
      </c>
      <c r="S68" s="11">
        <f>(SUMIF('YBN Blank TB'!$R:$R,'YBN HO P&amp;L'!$A68,'YBN Blank TB'!G:G)+(SUMIF('YBN HO TB'!$R:$R,'YBN HO P&amp;L'!$A68,'YBN HO TB'!G:G)))</f>
        <v/>
      </c>
      <c r="T68" s="11">
        <f>(SUMIF('YBN Blank TB'!$R:$R,'YBN HO P&amp;L'!$A68,'YBN Blank TB'!H:H)+(SUMIF('YBN HO TB'!$R:$R,'YBN HO P&amp;L'!$A68,'YBN HO TB'!H:H)))</f>
        <v/>
      </c>
      <c r="U68" s="11">
        <f>(SUMIF('YBN Blank TB'!$R:$R,'YBN HO P&amp;L'!$A68,'YBN Blank TB'!I:I)+(SUMIF('YBN HO TB'!$R:$R,'YBN HO P&amp;L'!$A68,'YBN HO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5.95</v>
      </c>
      <c r="C69" s="65" t="n">
        <v>39.8</v>
      </c>
      <c r="D69" s="65" t="n">
        <v>7</v>
      </c>
      <c r="E69" s="65" t="n">
        <v>923.3000000000001</v>
      </c>
      <c r="F69" s="65" t="n">
        <v>7</v>
      </c>
      <c r="G69" s="65" t="n">
        <v>5.95</v>
      </c>
      <c r="H69" s="65" t="n">
        <v>4.680000000000001</v>
      </c>
      <c r="I69" s="65" t="n">
        <v>7.35</v>
      </c>
      <c r="J69" s="65" t="n">
        <v>3.5</v>
      </c>
      <c r="K69" s="65" t="n">
        <v>5.25</v>
      </c>
      <c r="L69" s="65" t="n">
        <v>3.5</v>
      </c>
      <c r="M69" s="65" t="n">
        <v>708.25</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-5.95</v>
      </c>
      <c r="C70" s="18" t="n">
        <v>-39.8</v>
      </c>
      <c r="D70" s="18" t="n">
        <v>-7</v>
      </c>
      <c r="E70" s="18" t="n">
        <v>-923.3000000000001</v>
      </c>
      <c r="F70" s="18" t="n">
        <v>-78.98</v>
      </c>
      <c r="G70" s="18" t="n">
        <v>-5.95</v>
      </c>
      <c r="H70" s="18" t="n">
        <v>-4.680000000000001</v>
      </c>
      <c r="I70" s="18" t="n">
        <v>-7.35</v>
      </c>
      <c r="J70" s="18" t="n">
        <v>-3.5</v>
      </c>
      <c r="K70" s="18" t="n">
        <v>-5.25</v>
      </c>
      <c r="L70" s="18" t="n">
        <v>-48.5</v>
      </c>
      <c r="M70" s="18" t="n">
        <v>-708.25</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-5.95</v>
      </c>
      <c r="C79" s="66" t="n">
        <v>-39.8</v>
      </c>
      <c r="D79" s="66" t="n">
        <v>-7</v>
      </c>
      <c r="E79" s="66" t="n">
        <v>-923.3000000000001</v>
      </c>
      <c r="F79" s="66" t="n">
        <v>-78.98</v>
      </c>
      <c r="G79" s="66" t="n">
        <v>-5.95</v>
      </c>
      <c r="H79" s="66" t="n">
        <v>-4.680000000000001</v>
      </c>
      <c r="I79" s="66" t="n">
        <v>-7.35</v>
      </c>
      <c r="J79" s="66" t="n">
        <v>-3.5</v>
      </c>
      <c r="K79" s="66" t="n">
        <v>-5.25</v>
      </c>
      <c r="L79" s="66" t="n">
        <v>-48.5</v>
      </c>
      <c r="M79" s="66" t="n">
        <v>-708.25</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14" t="inlineStr">
        <is>
          <t>Direct - Sales</t>
        </is>
      </c>
      <c r="B82" s="61" t="n">
        <v>0</v>
      </c>
      <c r="C82" s="61" t="n">
        <v>0</v>
      </c>
      <c r="D82" s="61" t="n">
        <v>0</v>
      </c>
      <c r="E82" s="61" t="n">
        <v>0</v>
      </c>
      <c r="F82" s="61" t="n">
        <v>0</v>
      </c>
      <c r="G82" s="61" t="n">
        <v>0</v>
      </c>
      <c r="H82" s="61" t="n">
        <v>0</v>
      </c>
      <c r="I82" s="61" t="n">
        <v>0</v>
      </c>
      <c r="J82" s="61" t="n">
        <v>0</v>
      </c>
      <c r="K82" s="61" t="n">
        <v>0</v>
      </c>
      <c r="L82" s="61" t="n">
        <v>0</v>
      </c>
      <c r="M82" s="61" t="n"/>
      <c r="O82" s="4">
        <f>-SUMIF('YBN Blank TB'!$T:$T,'YBN HO P&amp;L'!$A82,'YBN Blank TB'!C:C)-SUMIF('YBN HO TB'!$T:$T,'YBN HO P&amp;L'!$A82,'YBN HO TB'!C:C)</f>
        <v/>
      </c>
      <c r="P82" s="4">
        <f>-SUMIF('YBN Blank TB'!$T:$T,'YBN HO P&amp;L'!$A82,'YBN Blank TB'!D:D)-SUMIF('YBN HO TB'!$T:$T,'YBN HO P&amp;L'!$A82,'YBN HO TB'!D:D)</f>
        <v/>
      </c>
      <c r="Q82" s="4">
        <f>-SUMIF('YBN Blank TB'!$T:$T,'YBN HO P&amp;L'!$A82,'YBN Blank TB'!E:E)-SUMIF('YBN HO TB'!$T:$T,'YBN HO P&amp;L'!$A82,'YBN HO TB'!E:E)</f>
        <v/>
      </c>
      <c r="R82" s="4">
        <f>-SUMIF('YBN Blank TB'!$T:$T,'YBN HO P&amp;L'!$A82,'YBN Blank TB'!F:F)-SUMIF('YBN HO TB'!$T:$T,'YBN HO P&amp;L'!$A82,'YBN HO TB'!F:F)</f>
        <v/>
      </c>
      <c r="S82" s="4">
        <f>-SUMIF('YBN Blank TB'!$T:$T,'YBN HO P&amp;L'!$A82,'YBN Blank TB'!G:G)-SUMIF('YBN HO TB'!$T:$T,'YBN HO P&amp;L'!$A82,'YBN HO TB'!G:G)</f>
        <v/>
      </c>
      <c r="T82" s="4">
        <f>-SUMIF('YBN Blank TB'!$T:$T,'YBN HO P&amp;L'!$A82,'YBN Blank TB'!H:H)-SUMIF('YBN HO TB'!$T:$T,'YBN HO P&amp;L'!$A82,'YBN HO TB'!H:H)</f>
        <v/>
      </c>
      <c r="U82" s="4">
        <f>-SUMIF('YBN Blank TB'!$T:$T,'YBN HO P&amp;L'!$A82,'YBN Blank TB'!I:I)-SUMIF('YBN HO TB'!$T:$T,'YBN HO P&amp;L'!$A82,'YBN HO TB'!I:I)</f>
        <v/>
      </c>
      <c r="V82" s="4">
        <f>-SUMIF('YBN Blank TB'!$T:$T,'YBN HO P&amp;L'!$A82,'YBN Blank TB'!J:J)-SUMIF('YBN HO TB'!$T:$T,'YBN HO P&amp;L'!$A82,'YBN HO TB'!J:J)</f>
        <v/>
      </c>
      <c r="W82" s="4">
        <f>-SUMIF('YBN Blank TB'!$T:$T,'YBN HO P&amp;L'!$A82,'YBN Blank TB'!K:K)-SUMIF('YBN HO TB'!$T:$T,'YBN HO P&amp;L'!$A82,'YBN HO TB'!K:K)</f>
        <v/>
      </c>
      <c r="X82" s="4">
        <f>-SUMIF('YBN Blank TB'!$T:$T,'YBN HO P&amp;L'!$A82,'YBN Blank TB'!L:L)-SUMIF('YBN HO TB'!$T:$T,'YBN HO P&amp;L'!$A82,'YBN HO TB'!L:L)</f>
        <v/>
      </c>
      <c r="Y82" s="4">
        <f>-SUMIF('YBN Blank TB'!$T:$T,'YBN HO P&amp;L'!$A82,'YBN Blank TB'!M:M)-SUMIF('YBN HO TB'!$T:$T,'YBN HO P&amp;L'!$A82,'YBN HO TB'!M:M)</f>
        <v/>
      </c>
      <c r="Z82" s="4">
        <f>-SUMIF('YBN Blank TB'!$T:$T,'YBN HO P&amp;L'!$A82,'YBN Blank TB'!N:N)-SUMIF('YBN HO TB'!$T:$T,'YBN HO P&amp;L'!$A82,'YBN HO TB'!N:N)</f>
        <v/>
      </c>
    </row>
    <row r="83">
      <c r="A83" s="4" t="inlineStr">
        <is>
          <t>Direct - Staff Cost</t>
        </is>
      </c>
      <c r="B83" s="4" t="n">
        <v>0</v>
      </c>
      <c r="C83" s="4" t="n">
        <v>0</v>
      </c>
      <c r="D83" s="4" t="n">
        <v>0</v>
      </c>
      <c r="E83" s="4" t="n">
        <v>0</v>
      </c>
      <c r="F83" s="4" t="n">
        <v>0</v>
      </c>
      <c r="G83" s="4" t="n">
        <v>0</v>
      </c>
      <c r="H83" s="4" t="n">
        <v>0</v>
      </c>
      <c r="I83" s="4" t="n">
        <v>0</v>
      </c>
      <c r="J83" s="4" t="n">
        <v>0</v>
      </c>
      <c r="K83" s="4" t="n">
        <v>0</v>
      </c>
      <c r="L83" s="4" t="n">
        <v>0</v>
      </c>
      <c r="O83" s="4">
        <f>-SUMIF('YBN Blank TB'!$T:$T,'YBN HO P&amp;L'!$A83,'YBN Blank TB'!C:C)-SUMIF('YBN HO TB'!$T:$T,'YBN HO P&amp;L'!$A83,'YBN HO TB'!C:C)</f>
        <v/>
      </c>
      <c r="P83" s="4">
        <f>-SUMIF('YBN Blank TB'!$T:$T,'YBN HO P&amp;L'!$A83,'YBN Blank TB'!D:D)-SUMIF('YBN HO TB'!$T:$T,'YBN HO P&amp;L'!$A83,'YBN HO TB'!D:D)</f>
        <v/>
      </c>
      <c r="Q83" s="4">
        <f>-SUMIF('YBN Blank TB'!$T:$T,'YBN HO P&amp;L'!$A83,'YBN Blank TB'!E:E)-SUMIF('YBN HO TB'!$T:$T,'YBN HO P&amp;L'!$A83,'YBN HO TB'!E:E)</f>
        <v/>
      </c>
      <c r="R83" s="4">
        <f>-SUMIF('YBN Blank TB'!$T:$T,'YBN HO P&amp;L'!$A83,'YBN Blank TB'!F:F)-SUMIF('YBN HO TB'!$T:$T,'YBN HO P&amp;L'!$A83,'YBN HO TB'!F:F)</f>
        <v/>
      </c>
      <c r="S83" s="4">
        <f>-SUMIF('YBN Blank TB'!$T:$T,'YBN HO P&amp;L'!$A83,'YBN Blank TB'!G:G)-SUMIF('YBN HO TB'!$T:$T,'YBN HO P&amp;L'!$A83,'YBN HO TB'!G:G)</f>
        <v/>
      </c>
      <c r="T83" s="4">
        <f>-SUMIF('YBN Blank TB'!$T:$T,'YBN HO P&amp;L'!$A83,'YBN Blank TB'!H:H)-SUMIF('YBN HO TB'!$T:$T,'YBN HO P&amp;L'!$A83,'YBN HO TB'!H:H)</f>
        <v/>
      </c>
      <c r="U83" s="4">
        <f>-SUMIF('YBN Blank TB'!$T:$T,'YBN HO P&amp;L'!$A83,'YBN Blank TB'!I:I)-SUMIF('YBN HO TB'!$T:$T,'YBN HO P&amp;L'!$A83,'YBN HO TB'!I:I)</f>
        <v/>
      </c>
      <c r="V83" s="4">
        <f>-SUMIF('YBN Blank TB'!$T:$T,'YBN HO P&amp;L'!$A83,'YBN Blank TB'!J:J)-SUMIF('YBN HO TB'!$T:$T,'YBN HO P&amp;L'!$A83,'YBN HO TB'!J:J)</f>
        <v/>
      </c>
      <c r="W83" s="4">
        <f>-SUMIF('YBN Blank TB'!$T:$T,'YBN HO P&amp;L'!$A83,'YBN Blank TB'!K:K)-SUMIF('YBN HO TB'!$T:$T,'YBN HO P&amp;L'!$A83,'YBN HO TB'!K:K)</f>
        <v/>
      </c>
      <c r="X83" s="4">
        <f>-SUMIF('YBN Blank TB'!$T:$T,'YBN HO P&amp;L'!$A83,'YBN Blank TB'!L:L)-SUMIF('YBN HO TB'!$T:$T,'YBN HO P&amp;L'!$A83,'YBN HO TB'!L:L)</f>
        <v/>
      </c>
      <c r="Y83" s="4">
        <f>-SUMIF('YBN Blank TB'!$T:$T,'YBN HO P&amp;L'!$A83,'YBN Blank TB'!M:M)-SUMIF('YBN HO TB'!$T:$T,'YBN HO P&amp;L'!$A83,'YBN HO TB'!M:M)</f>
        <v/>
      </c>
      <c r="Z83" s="4">
        <f>-SUMIF('YBN Blank TB'!$T:$T,'YBN HO P&amp;L'!$A83,'YBN Blank TB'!N:N)-SUMIF('YBN HO TB'!$T:$T,'YBN HO P&amp;L'!$A83,'YBN HO TB'!N:N)</f>
        <v/>
      </c>
    </row>
    <row r="84">
      <c r="A84" s="4" t="inlineStr">
        <is>
          <t>Direct - Childcare Cost</t>
        </is>
      </c>
      <c r="B84" s="4" t="n">
        <v>0</v>
      </c>
      <c r="C84" s="4" t="n">
        <v>0</v>
      </c>
      <c r="D84" s="4" t="n">
        <v>0</v>
      </c>
      <c r="E84" s="4" t="n">
        <v>0</v>
      </c>
      <c r="F84" s="4" t="n">
        <v>0</v>
      </c>
      <c r="G84" s="4" t="n">
        <v>0</v>
      </c>
      <c r="H84" s="4" t="n">
        <v>0</v>
      </c>
      <c r="I84" s="4" t="n">
        <v>0</v>
      </c>
      <c r="J84" s="4" t="n">
        <v>0</v>
      </c>
      <c r="K84" s="4" t="n">
        <v>0</v>
      </c>
      <c r="L84" s="4" t="n">
        <v>-45</v>
      </c>
      <c r="O84" s="4">
        <f>-SUMIF('YBN Blank TB'!$T:$T,'YBN HO P&amp;L'!$A84,'YBN Blank TB'!C:C)-SUMIF('YBN HO TB'!$T:$T,'YBN HO P&amp;L'!$A84,'YBN HO TB'!C:C)</f>
        <v/>
      </c>
      <c r="P84" s="4">
        <f>-SUMIF('YBN Blank TB'!$T:$T,'YBN HO P&amp;L'!$A84,'YBN Blank TB'!D:D)-SUMIF('YBN HO TB'!$T:$T,'YBN HO P&amp;L'!$A84,'YBN HO TB'!D:D)</f>
        <v/>
      </c>
      <c r="Q84" s="4">
        <f>-SUMIF('YBN Blank TB'!$T:$T,'YBN HO P&amp;L'!$A84,'YBN Blank TB'!E:E)-SUMIF('YBN HO TB'!$T:$T,'YBN HO P&amp;L'!$A84,'YBN HO TB'!E:E)</f>
        <v/>
      </c>
      <c r="R84" s="4">
        <f>-SUMIF('YBN Blank TB'!$T:$T,'YBN HO P&amp;L'!$A84,'YBN Blank TB'!F:F)-SUMIF('YBN HO TB'!$T:$T,'YBN HO P&amp;L'!$A84,'YBN HO TB'!F:F)</f>
        <v/>
      </c>
      <c r="S84" s="4">
        <f>-SUMIF('YBN Blank TB'!$T:$T,'YBN HO P&amp;L'!$A84,'YBN Blank TB'!G:G)-SUMIF('YBN HO TB'!$T:$T,'YBN HO P&amp;L'!$A84,'YBN HO TB'!G:G)</f>
        <v/>
      </c>
      <c r="T84" s="4">
        <f>-SUMIF('YBN Blank TB'!$T:$T,'YBN HO P&amp;L'!$A84,'YBN Blank TB'!H:H)-SUMIF('YBN HO TB'!$T:$T,'YBN HO P&amp;L'!$A84,'YBN HO TB'!H:H)</f>
        <v/>
      </c>
      <c r="U84" s="4">
        <f>-SUMIF('YBN Blank TB'!$T:$T,'YBN HO P&amp;L'!$A84,'YBN Blank TB'!I:I)-SUMIF('YBN HO TB'!$T:$T,'YBN HO P&amp;L'!$A84,'YBN HO TB'!I:I)</f>
        <v/>
      </c>
      <c r="V84" s="4">
        <f>-SUMIF('YBN Blank TB'!$T:$T,'YBN HO P&amp;L'!$A84,'YBN Blank TB'!J:J)-SUMIF('YBN HO TB'!$T:$T,'YBN HO P&amp;L'!$A84,'YBN HO TB'!J:J)</f>
        <v/>
      </c>
      <c r="W84" s="4">
        <f>-SUMIF('YBN Blank TB'!$T:$T,'YBN HO P&amp;L'!$A84,'YBN Blank TB'!K:K)-SUMIF('YBN HO TB'!$T:$T,'YBN HO P&amp;L'!$A84,'YBN HO TB'!K:K)</f>
        <v/>
      </c>
      <c r="X84" s="4">
        <f>-SUMIF('YBN Blank TB'!$T:$T,'YBN HO P&amp;L'!$A84,'YBN Blank TB'!L:L)-SUMIF('YBN HO TB'!$T:$T,'YBN HO P&amp;L'!$A84,'YBN HO TB'!L:L)</f>
        <v/>
      </c>
      <c r="Y84" s="4">
        <f>-SUMIF('YBN Blank TB'!$T:$T,'YBN HO P&amp;L'!$A84,'YBN Blank TB'!M:M)-SUMIF('YBN HO TB'!$T:$T,'YBN HO P&amp;L'!$A84,'YBN HO TB'!M:M)</f>
        <v/>
      </c>
      <c r="Z84" s="4">
        <f>-SUMIF('YBN Blank TB'!$T:$T,'YBN HO P&amp;L'!$A84,'YBN Blank TB'!N:N)-SUMIF('YBN HO TB'!$T:$T,'YBN HO P&amp;L'!$A84,'YBN HO TB'!N:N)</f>
        <v/>
      </c>
    </row>
    <row r="85">
      <c r="A85" s="4" t="inlineStr">
        <is>
          <t>Direct - Premises &amp; Admin</t>
        </is>
      </c>
      <c r="B85" s="61" t="n">
        <v>0</v>
      </c>
      <c r="C85" s="61" t="n">
        <v>0</v>
      </c>
      <c r="D85" s="61" t="n">
        <v>0</v>
      </c>
      <c r="E85" s="61" t="n">
        <v>0</v>
      </c>
      <c r="F85" s="61" t="n">
        <v>-71.98</v>
      </c>
      <c r="G85" s="61" t="n">
        <v>0</v>
      </c>
      <c r="H85" s="61" t="n">
        <v>0</v>
      </c>
      <c r="I85" s="61" t="n">
        <v>0</v>
      </c>
      <c r="J85" s="61" t="n">
        <v>0</v>
      </c>
      <c r="K85" s="61" t="n">
        <v>0</v>
      </c>
      <c r="L85" s="61" t="n">
        <v>0</v>
      </c>
      <c r="M85" s="61" t="n"/>
      <c r="O85" s="4">
        <f>-SUMIF('YBN Blank TB'!$T:$T,'YBN HO P&amp;L'!$A85,'YBN Blank TB'!C:C)-SUMIF('YBN HO TB'!$T:$T,'YBN HO P&amp;L'!$A85,'YBN HO TB'!C:C)</f>
        <v/>
      </c>
      <c r="P85" s="4">
        <f>-SUMIF('YBN Blank TB'!$T:$T,'YBN HO P&amp;L'!$A85,'YBN Blank TB'!D:D)-SUMIF('YBN HO TB'!$T:$T,'YBN HO P&amp;L'!$A85,'YBN HO TB'!D:D)</f>
        <v/>
      </c>
      <c r="Q85" s="4">
        <f>-SUMIF('YBN Blank TB'!$T:$T,'YBN HO P&amp;L'!$A85,'YBN Blank TB'!E:E)-SUMIF('YBN HO TB'!$T:$T,'YBN HO P&amp;L'!$A85,'YBN HO TB'!E:E)</f>
        <v/>
      </c>
      <c r="R85" s="4">
        <f>-SUMIF('YBN Blank TB'!$T:$T,'YBN HO P&amp;L'!$A85,'YBN Blank TB'!F:F)-SUMIF('YBN HO TB'!$T:$T,'YBN HO P&amp;L'!$A85,'YBN HO TB'!F:F)</f>
        <v/>
      </c>
      <c r="S85" s="4">
        <f>-SUMIF('YBN Blank TB'!$T:$T,'YBN HO P&amp;L'!$A85,'YBN Blank TB'!G:G)-SUMIF('YBN HO TB'!$T:$T,'YBN HO P&amp;L'!$A85,'YBN HO TB'!G:G)</f>
        <v/>
      </c>
      <c r="T85" s="4">
        <f>-SUMIF('YBN Blank TB'!$T:$T,'YBN HO P&amp;L'!$A85,'YBN Blank TB'!H:H)-SUMIF('YBN HO TB'!$T:$T,'YBN HO P&amp;L'!$A85,'YBN HO TB'!H:H)</f>
        <v/>
      </c>
      <c r="U85" s="4">
        <f>-SUMIF('YBN Blank TB'!$T:$T,'YBN HO P&amp;L'!$A85,'YBN Blank TB'!I:I)-SUMIF('YBN HO TB'!$T:$T,'YBN HO P&amp;L'!$A85,'YBN HO TB'!I:I)</f>
        <v/>
      </c>
      <c r="V85" s="4">
        <f>-SUMIF('YBN Blank TB'!$T:$T,'YBN HO P&amp;L'!$A85,'YBN Blank TB'!J:J)-SUMIF('YBN HO TB'!$T:$T,'YBN HO P&amp;L'!$A85,'YBN HO TB'!J:J)</f>
        <v/>
      </c>
      <c r="W85" s="4">
        <f>-SUMIF('YBN Blank TB'!$T:$T,'YBN HO P&amp;L'!$A85,'YBN Blank TB'!K:K)-SUMIF('YBN HO TB'!$T:$T,'YBN HO P&amp;L'!$A85,'YBN HO TB'!K:K)</f>
        <v/>
      </c>
      <c r="X85" s="4">
        <f>-SUMIF('YBN Blank TB'!$T:$T,'YBN HO P&amp;L'!$A85,'YBN Blank TB'!L:L)-SUMIF('YBN HO TB'!$T:$T,'YBN HO P&amp;L'!$A85,'YBN HO TB'!L:L)</f>
        <v/>
      </c>
      <c r="Y85" s="4">
        <f>-SUMIF('YBN Blank TB'!$T:$T,'YBN HO P&amp;L'!$A85,'YBN Blank TB'!M:M)-SUMIF('YBN HO TB'!$T:$T,'YBN HO P&amp;L'!$A85,'YBN HO TB'!M:M)</f>
        <v/>
      </c>
      <c r="Z85" s="4">
        <f>-SUMIF('YBN Blank TB'!$T:$T,'YBN HO P&amp;L'!$A85,'YBN Blank TB'!N:N)-SUMIF('YBN HO TB'!$T:$T,'YBN HO P&amp;L'!$A85,'YBN HO TB'!N:N)</f>
        <v/>
      </c>
    </row>
    <row r="86">
      <c r="A86" s="4" t="inlineStr">
        <is>
          <t>In-Direct - Staff Cost</t>
        </is>
      </c>
      <c r="B86" s="4" t="n">
        <v>0</v>
      </c>
      <c r="C86" s="4" t="n">
        <v>0</v>
      </c>
      <c r="D86" s="4" t="n">
        <v>0</v>
      </c>
      <c r="E86" s="4" t="n">
        <v>0</v>
      </c>
      <c r="F86" s="4" t="n">
        <v>0</v>
      </c>
      <c r="G86" s="4" t="n">
        <v>0</v>
      </c>
      <c r="H86" s="4" t="n">
        <v>0</v>
      </c>
      <c r="I86" s="4" t="n">
        <v>0</v>
      </c>
      <c r="J86" s="4" t="n">
        <v>0</v>
      </c>
      <c r="K86" s="4" t="n">
        <v>0</v>
      </c>
      <c r="L86" s="4" t="n">
        <v>0</v>
      </c>
      <c r="O86" s="4">
        <f>-SUMIF('YBN Blank TB'!$T:$T,'YBN HO P&amp;L'!$A86,'YBN Blank TB'!C:C)-SUMIF('YBN HO TB'!$T:$T,'YBN HO P&amp;L'!$A86,'YBN HO TB'!C:C)</f>
        <v/>
      </c>
      <c r="P86" s="4">
        <f>-SUMIF('YBN Blank TB'!$T:$T,'YBN HO P&amp;L'!$A86,'YBN Blank TB'!D:D)-SUMIF('YBN HO TB'!$T:$T,'YBN HO P&amp;L'!$A86,'YBN HO TB'!D:D)</f>
        <v/>
      </c>
      <c r="Q86" s="4">
        <f>-SUMIF('YBN Blank TB'!$T:$T,'YBN HO P&amp;L'!$A86,'YBN Blank TB'!E:E)-SUMIF('YBN HO TB'!$T:$T,'YBN HO P&amp;L'!$A86,'YBN HO TB'!E:E)</f>
        <v/>
      </c>
      <c r="R86" s="4">
        <f>-SUMIF('YBN Blank TB'!$T:$T,'YBN HO P&amp;L'!$A86,'YBN Blank TB'!F:F)-SUMIF('YBN HO TB'!$T:$T,'YBN HO P&amp;L'!$A86,'YBN HO TB'!F:F)</f>
        <v/>
      </c>
      <c r="S86" s="4">
        <f>-SUMIF('YBN Blank TB'!$T:$T,'YBN HO P&amp;L'!$A86,'YBN Blank TB'!G:G)-SUMIF('YBN HO TB'!$T:$T,'YBN HO P&amp;L'!$A86,'YBN HO TB'!G:G)</f>
        <v/>
      </c>
      <c r="T86" s="4">
        <f>-SUMIF('YBN Blank TB'!$T:$T,'YBN HO P&amp;L'!$A86,'YBN Blank TB'!H:H)-SUMIF('YBN HO TB'!$T:$T,'YBN HO P&amp;L'!$A86,'YBN HO TB'!H:H)</f>
        <v/>
      </c>
      <c r="U86" s="4">
        <f>-SUMIF('YBN Blank TB'!$T:$T,'YBN HO P&amp;L'!$A86,'YBN Blank TB'!I:I)-SUMIF('YBN HO TB'!$T:$T,'YBN HO P&amp;L'!$A86,'YBN HO TB'!I:I)</f>
        <v/>
      </c>
      <c r="V86" s="4">
        <f>-SUMIF('YBN Blank TB'!$T:$T,'YBN HO P&amp;L'!$A86,'YBN Blank TB'!J:J)-SUMIF('YBN HO TB'!$T:$T,'YBN HO P&amp;L'!$A86,'YBN HO TB'!J:J)</f>
        <v/>
      </c>
      <c r="W86" s="4">
        <f>-SUMIF('YBN Blank TB'!$T:$T,'YBN HO P&amp;L'!$A86,'YBN Blank TB'!K:K)-SUMIF('YBN HO TB'!$T:$T,'YBN HO P&amp;L'!$A86,'YBN HO TB'!K:K)</f>
        <v/>
      </c>
      <c r="X86" s="4">
        <f>-SUMIF('YBN Blank TB'!$T:$T,'YBN HO P&amp;L'!$A86,'YBN Blank TB'!L:L)-SUMIF('YBN HO TB'!$T:$T,'YBN HO P&amp;L'!$A86,'YBN HO TB'!L:L)</f>
        <v/>
      </c>
      <c r="Y86" s="4">
        <f>-SUMIF('YBN Blank TB'!$T:$T,'YBN HO P&amp;L'!$A86,'YBN Blank TB'!M:M)-SUMIF('YBN HO TB'!$T:$T,'YBN HO P&amp;L'!$A86,'YBN HO TB'!M:M)</f>
        <v/>
      </c>
      <c r="Z86" s="4">
        <f>-SUMIF('YBN Blank TB'!$T:$T,'YBN HO P&amp;L'!$A86,'YBN Blank TB'!N:N)-SUMIF('YBN HO TB'!$T:$T,'YBN HO P&amp;L'!$A86,'YBN HO TB'!N:N)</f>
        <v/>
      </c>
    </row>
    <row r="87">
      <c r="A87" s="4" t="inlineStr">
        <is>
          <t>In-Direct - Overheads</t>
        </is>
      </c>
      <c r="B87" s="4" t="n">
        <v>-5.95</v>
      </c>
      <c r="C87" s="4" t="n">
        <v>-39.8</v>
      </c>
      <c r="D87" s="4" t="n">
        <v>-7</v>
      </c>
      <c r="E87" s="4" t="n">
        <v>-923.3000000000001</v>
      </c>
      <c r="F87" s="4" t="n">
        <v>-7</v>
      </c>
      <c r="G87" s="4" t="n">
        <v>-5.95</v>
      </c>
      <c r="H87" s="4" t="n">
        <v>-4.680000000000001</v>
      </c>
      <c r="I87" s="4" t="n">
        <v>-7.35</v>
      </c>
      <c r="J87" s="4" t="n">
        <v>-3.5</v>
      </c>
      <c r="K87" s="4" t="n">
        <v>-5.25</v>
      </c>
      <c r="L87" s="4" t="n">
        <v>-3.5</v>
      </c>
      <c r="O87" s="4">
        <f>-SUMIF('YBN Blank TB'!$T:$T,'YBN HO P&amp;L'!$A87,'YBN Blank TB'!C:C)-SUMIF('YBN HO TB'!$T:$T,'YBN HO P&amp;L'!$A87,'YBN HO TB'!C:C)</f>
        <v/>
      </c>
      <c r="P87" s="4">
        <f>-SUMIF('YBN Blank TB'!$T:$T,'YBN HO P&amp;L'!$A87,'YBN Blank TB'!D:D)-SUMIF('YBN HO TB'!$T:$T,'YBN HO P&amp;L'!$A87,'YBN HO TB'!D:D)</f>
        <v/>
      </c>
      <c r="Q87" s="4">
        <f>-SUMIF('YBN Blank TB'!$T:$T,'YBN HO P&amp;L'!$A87,'YBN Blank TB'!E:E)-SUMIF('YBN HO TB'!$T:$T,'YBN HO P&amp;L'!$A87,'YBN HO TB'!E:E)</f>
        <v/>
      </c>
      <c r="R87" s="4">
        <f>-SUMIF('YBN Blank TB'!$T:$T,'YBN HO P&amp;L'!$A87,'YBN Blank TB'!F:F)-SUMIF('YBN HO TB'!$T:$T,'YBN HO P&amp;L'!$A87,'YBN HO TB'!F:F)</f>
        <v/>
      </c>
      <c r="S87" s="4">
        <f>-SUMIF('YBN Blank TB'!$T:$T,'YBN HO P&amp;L'!$A87,'YBN Blank TB'!G:G)-SUMIF('YBN HO TB'!$T:$T,'YBN HO P&amp;L'!$A87,'YBN HO TB'!G:G)</f>
        <v/>
      </c>
      <c r="T87" s="4">
        <f>-SUMIF('YBN Blank TB'!$T:$T,'YBN HO P&amp;L'!$A87,'YBN Blank TB'!H:H)-SUMIF('YBN HO TB'!$T:$T,'YBN HO P&amp;L'!$A87,'YBN HO TB'!H:H)</f>
        <v/>
      </c>
      <c r="U87" s="4">
        <f>-SUMIF('YBN Blank TB'!$T:$T,'YBN HO P&amp;L'!$A87,'YBN Blank TB'!I:I)-SUMIF('YBN HO TB'!$T:$T,'YBN HO P&amp;L'!$A87,'YBN HO TB'!I:I)</f>
        <v/>
      </c>
      <c r="V87" s="4">
        <f>-SUMIF('YBN Blank TB'!$T:$T,'YBN HO P&amp;L'!$A87,'YBN Blank TB'!J:J)-SUMIF('YBN HO TB'!$T:$T,'YBN HO P&amp;L'!$A87,'YBN HO TB'!J:J)</f>
        <v/>
      </c>
      <c r="W87" s="4">
        <f>-SUMIF('YBN Blank TB'!$T:$T,'YBN HO P&amp;L'!$A87,'YBN Blank TB'!K:K)-SUMIF('YBN HO TB'!$T:$T,'YBN HO P&amp;L'!$A87,'YBN HO TB'!K:K)</f>
        <v/>
      </c>
      <c r="X87" s="4">
        <f>-SUMIF('YBN Blank TB'!$T:$T,'YBN HO P&amp;L'!$A87,'YBN Blank TB'!L:L)-SUMIF('YBN HO TB'!$T:$T,'YBN HO P&amp;L'!$A87,'YBN HO TB'!L:L)</f>
        <v/>
      </c>
      <c r="Y87" s="4">
        <f>-SUMIF('YBN Blank TB'!$T:$T,'YBN HO P&amp;L'!$A87,'YBN Blank TB'!M:M)-SUMIF('YBN HO TB'!$T:$T,'YBN HO P&amp;L'!$A87,'YBN HO TB'!M:M)</f>
        <v/>
      </c>
      <c r="Z87" s="4">
        <f>-SUMIF('YBN Blank TB'!$T:$T,'YBN HO P&amp;L'!$A87,'YBN Blank TB'!N:N)-SUMIF('YBN HO TB'!$T:$T,'YBN HO P&amp;L'!$A87,'YBN HO TB'!N:N)</f>
        <v/>
      </c>
    </row>
    <row r="88" ht="15.75" customHeight="1" s="393" thickBot="1">
      <c r="B88" s="67" t="n">
        <v>-5.95</v>
      </c>
      <c r="C88" s="67" t="n">
        <v>-39.8</v>
      </c>
      <c r="D88" s="67" t="n">
        <v>-7</v>
      </c>
      <c r="E88" s="67" t="n">
        <v>-923.3000000000001</v>
      </c>
      <c r="F88" s="67" t="n">
        <v>-78.98</v>
      </c>
      <c r="G88" s="67" t="n">
        <v>-5.95</v>
      </c>
      <c r="H88" s="67" t="n">
        <v>-4.680000000000001</v>
      </c>
      <c r="I88" s="67" t="n">
        <v>-7.35</v>
      </c>
      <c r="J88" s="67" t="n">
        <v>-3.5</v>
      </c>
      <c r="K88" s="67" t="n">
        <v>-5.25</v>
      </c>
      <c r="L88" s="67" t="n">
        <v>-48.5</v>
      </c>
      <c r="M88" s="61" t="n"/>
      <c r="O88" s="10">
        <f>SUM(O82:O87)</f>
        <v/>
      </c>
      <c r="P88" s="10">
        <f>SUM(P82:P87)</f>
        <v/>
      </c>
      <c r="Q88" s="10">
        <f>SUM(Q82:Q87)</f>
        <v/>
      </c>
      <c r="R88" s="10">
        <f>SUM(R82:R87)</f>
        <v/>
      </c>
      <c r="S88" s="10">
        <f>SUM(S82:S87)</f>
        <v/>
      </c>
      <c r="T88" s="10">
        <f>SUM(T82:T87)</f>
        <v/>
      </c>
      <c r="U88" s="10">
        <f>SUM(U82:U87)</f>
        <v/>
      </c>
      <c r="V88" s="10">
        <f>SUM(V82:V87)</f>
        <v/>
      </c>
      <c r="W88" s="10">
        <f>SUM(W82:W87)</f>
        <v/>
      </c>
      <c r="X88" s="10">
        <f>SUM(X82:X87)</f>
        <v/>
      </c>
      <c r="Y88" s="10">
        <f>SUM(Y82:Y87)</f>
        <v/>
      </c>
      <c r="Z88" s="10">
        <f>SUM(Z82:Z87)</f>
        <v/>
      </c>
      <c r="AC88" s="10" t="n"/>
      <c r="AD88" s="10" t="n"/>
      <c r="AE88" s="10" t="n"/>
      <c r="AF88" s="10" t="n"/>
      <c r="AG88" s="10" t="n"/>
      <c r="AH88" s="10" t="n"/>
    </row>
    <row r="89" ht="15.75" customHeight="1" s="393" thickTop="1">
      <c r="B89" s="61" t="n">
        <v>0</v>
      </c>
      <c r="C89" s="61" t="n">
        <v>0</v>
      </c>
      <c r="D89" s="61" t="n">
        <v>0</v>
      </c>
      <c r="E89" s="61" t="n">
        <v>0</v>
      </c>
      <c r="F89" s="61" t="n">
        <v>0</v>
      </c>
      <c r="G89" s="61" t="n">
        <v>0</v>
      </c>
      <c r="H89" s="61" t="n">
        <v>0</v>
      </c>
      <c r="I89" s="61" t="n">
        <v>0</v>
      </c>
      <c r="J89" s="61" t="n">
        <v>0</v>
      </c>
      <c r="K89" s="61" t="n">
        <v>0</v>
      </c>
      <c r="L89" s="61" t="n">
        <v>0</v>
      </c>
      <c r="M89" s="61" t="n">
        <v>-708.25</v>
      </c>
      <c r="O89" s="4">
        <f>+O70-O88</f>
        <v/>
      </c>
      <c r="P89" s="4">
        <f>+P70-P88</f>
        <v/>
      </c>
      <c r="Q89" s="4">
        <f>+Q70-Q88</f>
        <v/>
      </c>
      <c r="R89" s="4">
        <f>+R70-R88</f>
        <v/>
      </c>
      <c r="S89" s="4">
        <f>+S70-S88</f>
        <v/>
      </c>
      <c r="T89" s="4">
        <f>+T70-T88</f>
        <v/>
      </c>
      <c r="U89" s="4">
        <f>+U70-U88</f>
        <v/>
      </c>
      <c r="V89" s="4">
        <f>+V70-V88</f>
        <v/>
      </c>
      <c r="W89" s="4">
        <f>+W70-W88</f>
        <v/>
      </c>
      <c r="X89" s="4">
        <f>+X70-X88</f>
        <v/>
      </c>
      <c r="Y89" s="4">
        <f>+Y70-Y88</f>
        <v/>
      </c>
      <c r="Z89" s="4">
        <f>+Z70-Z88</f>
        <v/>
      </c>
    </row>
    <row r="90">
      <c r="B90" s="61" t="n"/>
      <c r="C90" s="61" t="n"/>
      <c r="D90" s="61" t="n"/>
      <c r="E90" s="61" t="n"/>
      <c r="F90" s="61" t="n"/>
      <c r="G90" s="61" t="n"/>
      <c r="H90" s="61" t="n"/>
      <c r="I90" s="61" t="n"/>
      <c r="J90" s="61" t="n"/>
      <c r="K90" s="61" t="n"/>
      <c r="L90" s="61" t="n"/>
      <c r="M90" s="61" t="n"/>
    </row>
    <row r="91">
      <c r="B91" s="61" t="n">
        <v>0</v>
      </c>
      <c r="C91" s="61" t="n">
        <v>0</v>
      </c>
      <c r="D91" s="61" t="n">
        <v>0</v>
      </c>
      <c r="E91" s="61" t="n">
        <v>0</v>
      </c>
      <c r="F91" s="61" t="n">
        <v>0</v>
      </c>
      <c r="G91" s="61" t="n">
        <v>0</v>
      </c>
      <c r="H91" s="61" t="n">
        <v>0</v>
      </c>
      <c r="I91" s="61" t="n">
        <v>0</v>
      </c>
      <c r="J91" s="61" t="n">
        <v>0</v>
      </c>
      <c r="K91" s="61" t="n">
        <v>0</v>
      </c>
      <c r="L91" s="61" t="n">
        <v>0</v>
      </c>
      <c r="M91" s="61" t="n">
        <v>708.25</v>
      </c>
      <c r="O91" s="4">
        <f>O88+O92</f>
        <v/>
      </c>
      <c r="P91" s="4">
        <f>P88+P92</f>
        <v/>
      </c>
      <c r="Q91" s="4">
        <f>Q88+Q92</f>
        <v/>
      </c>
      <c r="R91" s="4">
        <f>R88+R92</f>
        <v/>
      </c>
      <c r="S91" s="4">
        <f>S88+S92</f>
        <v/>
      </c>
      <c r="T91" s="4">
        <f>T88+T92</f>
        <v/>
      </c>
      <c r="U91" s="4">
        <f>U88+U92</f>
        <v/>
      </c>
      <c r="V91" s="4">
        <f>V88+V92</f>
        <v/>
      </c>
      <c r="W91" s="4">
        <f>W88+W92</f>
        <v/>
      </c>
      <c r="X91" s="4">
        <f>X88+X92</f>
        <v/>
      </c>
      <c r="Y91" s="4">
        <f>Y88+Y92</f>
        <v/>
      </c>
      <c r="Z91" s="4">
        <f>Z88+Z92</f>
        <v/>
      </c>
    </row>
    <row r="92">
      <c r="B92" s="61" t="n">
        <v>5.95</v>
      </c>
      <c r="C92" s="61" t="n">
        <v>39.8</v>
      </c>
      <c r="D92" s="61" t="n">
        <v>7</v>
      </c>
      <c r="E92" s="61" t="n">
        <v>923.3000000000001</v>
      </c>
      <c r="F92" s="61" t="n">
        <v>78.98</v>
      </c>
      <c r="G92" s="61" t="n">
        <v>5.95</v>
      </c>
      <c r="H92" s="61" t="n">
        <v>4.680000000000001</v>
      </c>
      <c r="I92" s="61" t="n">
        <v>7.35</v>
      </c>
      <c r="J92" s="61" t="n">
        <v>3.5</v>
      </c>
      <c r="K92" s="61" t="n">
        <v>5.25</v>
      </c>
      <c r="L92" s="61" t="n">
        <v>48.5</v>
      </c>
      <c r="M92" s="61" t="n">
        <v>708.25</v>
      </c>
      <c r="O92" s="4">
        <f>SUM('YBN Blank TB'!C2:C36)+SUM('YBN HO TB'!C2:C43)</f>
        <v/>
      </c>
      <c r="P92" s="4">
        <f>SUM('YBN Blank TB'!D2:D36)+SUM('YBN HO TB'!D2:D43)</f>
        <v/>
      </c>
      <c r="Q92" s="4">
        <f>SUM('YBN Blank TB'!E2:E36)+SUM('YBN HO TB'!E2:E43)</f>
        <v/>
      </c>
      <c r="R92" s="4">
        <f>SUM('YBN Blank TB'!F2:F36)+SUM('YBN HO TB'!F2:F43)</f>
        <v/>
      </c>
      <c r="S92" s="4">
        <f>SUM('YBN Blank TB'!G2:G36)+SUM('YBN HO TB'!G2:G43)</f>
        <v/>
      </c>
      <c r="T92" s="4">
        <f>SUM('YBN Blank TB'!H2:H36)+SUM('YBN HO TB'!H2:H43)</f>
        <v/>
      </c>
      <c r="U92" s="4">
        <f>SUM('YBN Blank TB'!I2:I36)+SUM('YBN HO TB'!I2:I43)</f>
        <v/>
      </c>
      <c r="V92" s="4">
        <f>SUM('YBN Blank TB'!J2:J36)+SUM('YBN HO TB'!J2:J43)</f>
        <v/>
      </c>
      <c r="W92" s="4">
        <f>SUM('YBN Blank TB'!K2:K36)+SUM('YBN HO TB'!K2:K43)</f>
        <v/>
      </c>
      <c r="X92" s="4">
        <f>SUM('YBN Blank TB'!L2:L36)+SUM('YBN HO TB'!L2:L43)</f>
        <v/>
      </c>
      <c r="Y92" s="4">
        <f>SUM('YBN Blank TB'!M2:M36)+SUM('YBN HO TB'!M2:M43)</f>
        <v/>
      </c>
      <c r="Z92" s="4">
        <f>SUM('YBN Blank TB'!N2:N36)+SUM('YBN HO TB'!N2:N43)</f>
        <v/>
      </c>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2.xml><?xml version="1.0" encoding="utf-8"?>
<worksheet xmlns="http://schemas.openxmlformats.org/spreadsheetml/2006/main">
  <sheetPr>
    <tabColor theme="7" tint="0.5999938962981048"/>
    <outlinePr summaryBelow="1" summaryRight="1"/>
    <pageSetUpPr/>
  </sheetPr>
  <dimension ref="A1:AP99"/>
  <sheetViews>
    <sheetView zoomScale="85" zoomScaleNormal="85" workbookViewId="0">
      <selection activeCell="W9" sqref="W9"/>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9"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Finchampstead</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13547.64</v>
      </c>
      <c r="C8" s="64" t="n">
        <v>13678.94</v>
      </c>
      <c r="D8" s="64" t="n">
        <v>12493.24</v>
      </c>
      <c r="E8" s="64" t="n">
        <v>13668.68</v>
      </c>
      <c r="F8" s="64" t="n">
        <v>12240.43</v>
      </c>
      <c r="G8" s="64" t="n">
        <v>11294.85</v>
      </c>
      <c r="H8" s="64" t="n">
        <v>13915.66</v>
      </c>
      <c r="I8" s="64" t="n">
        <v>9820.360000000001</v>
      </c>
      <c r="J8" s="64" t="n">
        <v>6134.57</v>
      </c>
      <c r="K8" s="64" t="n">
        <v>6959.25</v>
      </c>
      <c r="L8" s="64" t="n">
        <v>4849.44</v>
      </c>
      <c r="M8" s="64" t="n">
        <v>5437.48</v>
      </c>
      <c r="N8" s="22">
        <f>SUM(B8:M8)</f>
        <v/>
      </c>
      <c r="O8" s="11">
        <f>-SUMIF('YBN FH TB'!$R:$R,'FH P&amp;L'!$A8,'YBN FH TB'!C:C)</f>
        <v/>
      </c>
      <c r="P8" s="11">
        <f>-SUMIF('YBN FH TB'!$R:$R,'FH P&amp;L'!$A8,'YBN FH TB'!D:D)</f>
        <v/>
      </c>
      <c r="Q8" s="11">
        <f>-SUMIF('YBN FH TB'!$R:$R,'FH P&amp;L'!$A8,'YBN FH TB'!E:E)</f>
        <v/>
      </c>
      <c r="R8" s="11">
        <f>-SUMIF('YBN FH TB'!$R:$R,'FH P&amp;L'!$A8,'YBN FH TB'!F:F)</f>
        <v/>
      </c>
      <c r="S8" s="11">
        <f>-SUMIF('YBN FH TB'!$R:$R,'FH P&amp;L'!$A8,'YBN FH TB'!G:G)</f>
        <v/>
      </c>
      <c r="T8" s="11" t="n">
        <v>5699</v>
      </c>
      <c r="U8" s="11" t="n">
        <v>8330</v>
      </c>
      <c r="V8" s="51" t="n">
        <v>5166</v>
      </c>
      <c r="W8" s="51" t="n">
        <v>3078</v>
      </c>
      <c r="X8" s="51" t="n">
        <v>6342</v>
      </c>
      <c r="Y8" s="51" t="n">
        <v>6001</v>
      </c>
      <c r="Z8" s="51" t="n">
        <v>6888</v>
      </c>
      <c r="AA8" s="22">
        <f>SUM(O8:U8)</f>
        <v/>
      </c>
      <c r="AB8" s="22">
        <f>SUM(O8:Z8)</f>
        <v/>
      </c>
      <c r="AC8" s="51" t="n">
        <v>18243.24</v>
      </c>
      <c r="AD8" s="51" t="n">
        <v>15179.01</v>
      </c>
      <c r="AE8" s="51" t="n">
        <v>21987.99</v>
      </c>
      <c r="AF8" s="51" t="n">
        <v>22298.56</v>
      </c>
      <c r="AG8" s="51" t="n">
        <v>14630.48</v>
      </c>
      <c r="AH8" s="51" t="n">
        <v>16601.21</v>
      </c>
      <c r="AJ8" s="22">
        <f>SUM(E8:Q8)-$N8</f>
        <v/>
      </c>
      <c r="AK8" s="22">
        <f>SUM(H8:T8)-$N8</f>
        <v/>
      </c>
      <c r="AL8" s="22">
        <f>SUM(K8:W8)-$N8</f>
        <v/>
      </c>
      <c r="AM8" s="53">
        <f>SUM(N8:Z8)-$N8</f>
        <v/>
      </c>
      <c r="AN8" s="56" t="n"/>
      <c r="AO8" s="22">
        <f>SUM(AC8:AE8)+SUM(R8:Z8)</f>
        <v/>
      </c>
      <c r="AP8" s="22">
        <f>SUM(AC8:AH8)+SUM(U8:Z8)</f>
        <v/>
      </c>
    </row>
    <row r="9">
      <c r="A9" s="14" t="inlineStr">
        <is>
          <t>EEEF Embeded</t>
        </is>
      </c>
      <c r="B9" s="64" t="n">
        <v>6570.19</v>
      </c>
      <c r="C9" s="64" t="n">
        <v>6570.19</v>
      </c>
      <c r="D9" s="64" t="n">
        <v>14078.26</v>
      </c>
      <c r="E9" s="64" t="n">
        <v>6162.6</v>
      </c>
      <c r="F9" s="64" t="n">
        <v>6162.6</v>
      </c>
      <c r="G9" s="64" t="n">
        <v>6162.6</v>
      </c>
      <c r="H9" s="64" t="n">
        <v>10121.39</v>
      </c>
      <c r="I9" s="64" t="n">
        <v>0</v>
      </c>
      <c r="J9" s="64" t="n">
        <v>7065.1</v>
      </c>
      <c r="K9" s="64" t="n">
        <v>7065.1</v>
      </c>
      <c r="L9" s="64" t="n">
        <v>7823.9</v>
      </c>
      <c r="M9" s="64" t="n">
        <v>33221.15</v>
      </c>
      <c r="N9" s="22">
        <f>SUM(B9:M9)</f>
        <v/>
      </c>
      <c r="O9" s="11">
        <f>-SUMIF('YBN FH TB'!$R:$R,'FH P&amp;L'!$A9,'YBN FH TB'!C:C)</f>
        <v/>
      </c>
      <c r="P9" s="11">
        <f>-SUMIF('YBN FH TB'!$R:$R,'FH P&amp;L'!$A9,'YBN FH TB'!D:D)</f>
        <v/>
      </c>
      <c r="Q9" s="11">
        <f>-SUMIF('YBN FH TB'!$R:$R,'FH P&amp;L'!$A9,'YBN FH TB'!E:E)</f>
        <v/>
      </c>
      <c r="R9" s="11">
        <f>-SUMIF('YBN FH TB'!$R:$R,'FH P&amp;L'!$A9,'YBN FH TB'!F:F)</f>
        <v/>
      </c>
      <c r="S9" s="11">
        <f>-SUMIF('YBN FH TB'!$R:$R,'FH P&amp;L'!$A9,'YBN FH TB'!G:G)</f>
        <v/>
      </c>
      <c r="T9" s="11" t="n">
        <v>12012</v>
      </c>
      <c r="U9" s="11" t="n">
        <v>6983</v>
      </c>
      <c r="V9" s="51" t="n"/>
      <c r="W9" s="51" t="n">
        <v>10658</v>
      </c>
      <c r="X9" s="51" t="n">
        <v>10683</v>
      </c>
      <c r="Y9" s="51" t="n">
        <v>13438</v>
      </c>
      <c r="Z9" s="51" t="n">
        <v>8848</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1110.33</v>
      </c>
      <c r="J10" s="64" t="n">
        <v>0</v>
      </c>
      <c r="K10" s="64" t="n">
        <v>0</v>
      </c>
      <c r="L10" s="64" t="n">
        <v>0</v>
      </c>
      <c r="M10" s="64" t="n">
        <v>0</v>
      </c>
      <c r="N10" s="22">
        <f>SUM(B10:M10)</f>
        <v/>
      </c>
      <c r="O10" s="11">
        <f>-SUMIF('YBN FH TB'!$R:$R,'FH P&amp;L'!$A10,'YBN FH TB'!C:C)</f>
        <v/>
      </c>
      <c r="P10" s="11">
        <f>-SUMIF('YBN FH TB'!$R:$R,'FH P&amp;L'!$A10,'YBN FH TB'!D:D)</f>
        <v/>
      </c>
      <c r="Q10" s="11">
        <f>-SUMIF('YBN FH TB'!$R:$R,'FH P&amp;L'!$A10,'YBN FH TB'!E:E)</f>
        <v/>
      </c>
      <c r="R10" s="11">
        <f>-SUMIF('YBN FH TB'!$R:$R,'FH P&amp;L'!$A10,'YBN FH TB'!F:F)</f>
        <v/>
      </c>
      <c r="S10" s="11">
        <f>-SUMIF('YBN FH TB'!$R:$R,'FH P&amp;L'!$A10,'YBN FH TB'!G:G)</f>
        <v/>
      </c>
      <c r="T10" s="11">
        <f>-SUMIF('YBN FH TB'!$R:$R,'FH P&amp;L'!$A10,'YBN FH TB'!H:H)</f>
        <v/>
      </c>
      <c r="U10" s="11">
        <f>-SUMIF('YBN FH TB'!$R:$R,'FH P&amp;L'!$A10,'YBN FH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20117.83</v>
      </c>
      <c r="C11" s="65" t="n">
        <v>20249.13</v>
      </c>
      <c r="D11" s="65" t="n">
        <v>26571.5</v>
      </c>
      <c r="E11" s="65" t="n">
        <v>19831.28</v>
      </c>
      <c r="F11" s="65" t="n">
        <v>18403.03</v>
      </c>
      <c r="G11" s="65" t="n">
        <v>17457.45</v>
      </c>
      <c r="H11" s="65" t="n">
        <v>24037.05</v>
      </c>
      <c r="I11" s="65" t="n">
        <v>10930.69</v>
      </c>
      <c r="J11" s="65" t="n">
        <v>13199.67</v>
      </c>
      <c r="K11" s="65" t="n">
        <v>14024.35</v>
      </c>
      <c r="L11" s="65" t="n">
        <v>12673.34</v>
      </c>
      <c r="M11" s="65" t="n">
        <v>38658.63</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13853.25</v>
      </c>
      <c r="C16" s="64" t="n">
        <v>13920.39</v>
      </c>
      <c r="D16" s="64" t="n">
        <v>10885.86</v>
      </c>
      <c r="E16" s="64" t="n">
        <v>11734.94</v>
      </c>
      <c r="F16" s="64" t="n">
        <v>11884.27</v>
      </c>
      <c r="G16" s="64" t="n">
        <v>11731.04</v>
      </c>
      <c r="H16" s="64" t="n">
        <v>15058.12</v>
      </c>
      <c r="I16" s="64" t="n">
        <v>12658.92</v>
      </c>
      <c r="J16" s="64" t="n">
        <v>12033.38</v>
      </c>
      <c r="K16" s="64" t="n">
        <v>14221.18</v>
      </c>
      <c r="L16" s="64" t="n">
        <v>14943.61</v>
      </c>
      <c r="M16" s="64" t="n">
        <v>12969.62</v>
      </c>
      <c r="N16" s="22">
        <f>SUM(B16:M16)</f>
        <v/>
      </c>
      <c r="O16" s="11">
        <f>SUMIF('YBN FH TB'!$R:$R,'FH P&amp;L'!$A16,'YBN FH TB'!C:C)</f>
        <v/>
      </c>
      <c r="P16" s="11">
        <f>SUMIF('YBN FH TB'!$R:$R,'FH P&amp;L'!$A16,'YBN FH TB'!D:D)</f>
        <v/>
      </c>
      <c r="Q16" s="11">
        <f>SUMIF('YBN FH TB'!$R:$R,'FH P&amp;L'!$A16,'YBN FH TB'!E:E)</f>
        <v/>
      </c>
      <c r="R16" s="11">
        <f>SUMIF('YBN FH TB'!$R:$R,'FH P&amp;L'!$A16,'YBN FH TB'!F:F)</f>
        <v/>
      </c>
      <c r="S16" s="11">
        <f>SUMIF('YBN FH TB'!$R:$R,'FH P&amp;L'!$A16,'YBN FH TB'!G:G)</f>
        <v/>
      </c>
      <c r="T16" s="11">
        <f>SUMIF('YBN FH TB'!$R:$R,'FH P&amp;L'!$A16,'YBN FH TB'!H:H)</f>
        <v/>
      </c>
      <c r="U16" s="11">
        <f>SUMIF('YBN FH TB'!$R:$R,'FH P&amp;L'!$A16,'YBN FH TB'!I:I)</f>
        <v/>
      </c>
      <c r="V16" s="51" t="n">
        <v>17344.06</v>
      </c>
      <c r="W16" s="51" t="n">
        <v>17344.06</v>
      </c>
      <c r="X16" s="51" t="n">
        <v>17344.06</v>
      </c>
      <c r="Y16" s="51" t="n">
        <v>17344.06</v>
      </c>
      <c r="Z16" s="51" t="n">
        <v>17344.06</v>
      </c>
      <c r="AA16" s="22">
        <f>SUM(O16:U16)</f>
        <v/>
      </c>
      <c r="AB16" s="22">
        <f>SUM(O16:Z16)</f>
        <v/>
      </c>
      <c r="AC16" s="51" t="n">
        <v>17344.06</v>
      </c>
      <c r="AD16" s="51" t="n">
        <v>17344.06</v>
      </c>
      <c r="AE16" s="51" t="n">
        <v>17344.06</v>
      </c>
      <c r="AF16" s="51" t="n">
        <v>17344.06</v>
      </c>
      <c r="AG16" s="51" t="n">
        <v>17344.06</v>
      </c>
      <c r="AH16" s="51" t="n">
        <v>17344.06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1069.51</v>
      </c>
      <c r="C17" s="64" t="n">
        <v>1065.83</v>
      </c>
      <c r="D17" s="64" t="n">
        <v>730.8099999999999</v>
      </c>
      <c r="E17" s="64" t="n">
        <v>1121.54</v>
      </c>
      <c r="F17" s="64" t="n">
        <v>1145.85</v>
      </c>
      <c r="G17" s="64" t="n">
        <v>1120.74</v>
      </c>
      <c r="H17" s="64" t="n">
        <v>1457.54</v>
      </c>
      <c r="I17" s="64" t="n">
        <v>1187.6</v>
      </c>
      <c r="J17" s="64" t="n">
        <v>1147.14</v>
      </c>
      <c r="K17" s="64" t="n">
        <v>1417.58</v>
      </c>
      <c r="L17" s="64" t="n">
        <v>1470.89</v>
      </c>
      <c r="M17" s="64" t="n">
        <v>1237.76</v>
      </c>
      <c r="N17" s="22">
        <f>SUM(B17:M17)</f>
        <v/>
      </c>
      <c r="O17" s="11">
        <f>SUMIF('YBN FH TB'!$R:$R,'FH P&amp;L'!$A17,'YBN FH TB'!C:C)</f>
        <v/>
      </c>
      <c r="P17" s="11">
        <f>SUMIF('YBN FH TB'!$R:$R,'FH P&amp;L'!$A17,'YBN FH TB'!D:D)</f>
        <v/>
      </c>
      <c r="Q17" s="11">
        <f>SUMIF('YBN FH TB'!$R:$R,'FH P&amp;L'!$A17,'YBN FH TB'!E:E)</f>
        <v/>
      </c>
      <c r="R17" s="11">
        <f>SUMIF('YBN FH TB'!$R:$R,'FH P&amp;L'!$A17,'YBN FH TB'!F:F)</f>
        <v/>
      </c>
      <c r="S17" s="11">
        <f>SUMIF('YBN FH TB'!$R:$R,'FH P&amp;L'!$A17,'YBN FH TB'!G:G)</f>
        <v/>
      </c>
      <c r="T17" s="11">
        <f>SUMIF('YBN FH TB'!$R:$R,'FH P&amp;L'!$A17,'YBN FH TB'!H:H)</f>
        <v/>
      </c>
      <c r="U17" s="11">
        <f>SUMIF('YBN FH TB'!$R:$R,'FH P&amp;L'!$A17,'YBN FH TB'!I:I)</f>
        <v/>
      </c>
      <c r="V17" s="51" t="n">
        <v>1940.36</v>
      </c>
      <c r="W17" s="51" t="n">
        <v>1940.36</v>
      </c>
      <c r="X17" s="51" t="n">
        <v>1940.36</v>
      </c>
      <c r="Y17" s="51" t="n">
        <v>1940.36</v>
      </c>
      <c r="Z17" s="51" t="n">
        <v>1940.36</v>
      </c>
      <c r="AA17" s="22">
        <f>SUM(O17:U17)</f>
        <v/>
      </c>
      <c r="AB17" s="22">
        <f>SUM(O17:Z17)</f>
        <v/>
      </c>
      <c r="AC17" s="51" t="n">
        <v>1940.36</v>
      </c>
      <c r="AD17" s="51" t="n">
        <v>1940.36</v>
      </c>
      <c r="AE17" s="51" t="n">
        <v>1940.36</v>
      </c>
      <c r="AF17" s="51" t="n">
        <v>1940.36</v>
      </c>
      <c r="AG17" s="51" t="n">
        <v>1940.36</v>
      </c>
      <c r="AH17" s="51" t="n">
        <v>1940.36</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237.38</v>
      </c>
      <c r="C18" s="64" t="n">
        <v>236.58</v>
      </c>
      <c r="D18" s="64" t="n">
        <v>156.6</v>
      </c>
      <c r="E18" s="64" t="n">
        <v>179.38</v>
      </c>
      <c r="F18" s="64" t="n">
        <v>216.8</v>
      </c>
      <c r="G18" s="64" t="n">
        <v>211.77</v>
      </c>
      <c r="H18" s="64" t="n">
        <v>228</v>
      </c>
      <c r="I18" s="64" t="n">
        <v>221.31</v>
      </c>
      <c r="J18" s="64" t="n">
        <v>217.06</v>
      </c>
      <c r="K18" s="64" t="n">
        <v>234.2</v>
      </c>
      <c r="L18" s="64" t="n">
        <v>215.9</v>
      </c>
      <c r="M18" s="64" t="n">
        <v>203.98</v>
      </c>
      <c r="N18" s="22">
        <f>SUM(B18:M18)</f>
        <v/>
      </c>
      <c r="O18" s="11">
        <f>SUMIF('YBN FH TB'!$R:$R,'FH P&amp;L'!$A18,'YBN FH TB'!C:C)</f>
        <v/>
      </c>
      <c r="P18" s="11">
        <f>SUMIF('YBN FH TB'!$R:$R,'FH P&amp;L'!$A18,'YBN FH TB'!D:D)</f>
        <v/>
      </c>
      <c r="Q18" s="11">
        <f>SUMIF('YBN FH TB'!$R:$R,'FH P&amp;L'!$A18,'YBN FH TB'!E:E)</f>
        <v/>
      </c>
      <c r="R18" s="11">
        <f>SUMIF('YBN FH TB'!$R:$R,'FH P&amp;L'!$A18,'YBN FH TB'!F:F)</f>
        <v/>
      </c>
      <c r="S18" s="11">
        <f>SUMIF('YBN FH TB'!$R:$R,'FH P&amp;L'!$A18,'YBN FH TB'!G:G)</f>
        <v/>
      </c>
      <c r="T18" s="11">
        <f>SUMIF('YBN FH TB'!$R:$R,'FH P&amp;L'!$A18,'YBN FH TB'!H:H)</f>
        <v/>
      </c>
      <c r="U18" s="11">
        <f>SUMIF('YBN FH TB'!$R:$R,'FH P&amp;L'!$A18,'YBN FH TB'!I:I)</f>
        <v/>
      </c>
      <c r="V18" s="51" t="n">
        <v>282.56</v>
      </c>
      <c r="W18" s="51" t="n">
        <v>282.56</v>
      </c>
      <c r="X18" s="51" t="n">
        <v>282.56</v>
      </c>
      <c r="Y18" s="51" t="n">
        <v>282.56</v>
      </c>
      <c r="Z18" s="51" t="n">
        <v>282.56</v>
      </c>
      <c r="AA18" s="22">
        <f>SUM(O18:U18)</f>
        <v/>
      </c>
      <c r="AB18" s="22">
        <f>SUM(O18:Z18)</f>
        <v/>
      </c>
      <c r="AC18" s="51" t="n">
        <v>282.56</v>
      </c>
      <c r="AD18" s="51" t="n">
        <v>282.56</v>
      </c>
      <c r="AE18" s="51" t="n">
        <v>282.56</v>
      </c>
      <c r="AF18" s="51" t="n">
        <v>282.56</v>
      </c>
      <c r="AG18" s="51" t="n">
        <v>282.56</v>
      </c>
      <c r="AH18" s="51" t="n">
        <v>282.56</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97.16</v>
      </c>
      <c r="D19" s="64" t="n">
        <v>74.22</v>
      </c>
      <c r="E19" s="64" t="n">
        <v>0</v>
      </c>
      <c r="F19" s="64" t="n">
        <v>0</v>
      </c>
      <c r="G19" s="64" t="n">
        <v>0</v>
      </c>
      <c r="H19" s="64" t="n">
        <v>0</v>
      </c>
      <c r="I19" s="64" t="n">
        <v>0</v>
      </c>
      <c r="J19" s="64" t="n">
        <v>132.9</v>
      </c>
      <c r="K19" s="64" t="n">
        <v>0</v>
      </c>
      <c r="L19" s="64" t="n">
        <v>158.34</v>
      </c>
      <c r="M19" s="64" t="n">
        <v>0</v>
      </c>
      <c r="N19" s="22">
        <f>SUM(B19:M19)</f>
        <v/>
      </c>
      <c r="O19" s="11">
        <f>SUMIF('YBN FH TB'!$R:$R,'FH P&amp;L'!$A19,'YBN FH TB'!C:C)</f>
        <v/>
      </c>
      <c r="P19" s="11">
        <f>SUMIF('YBN FH TB'!$R:$R,'FH P&amp;L'!$A19,'YBN FH TB'!D:D)</f>
        <v/>
      </c>
      <c r="Q19" s="11">
        <f>SUMIF('YBN FH TB'!$R:$R,'FH P&amp;L'!$A19,'YBN FH TB'!E:E)</f>
        <v/>
      </c>
      <c r="R19" s="11">
        <f>SUMIF('YBN FH TB'!$R:$R,'FH P&amp;L'!$A19,'YBN FH TB'!F:F)</f>
        <v/>
      </c>
      <c r="S19" s="11">
        <f>SUMIF('YBN FH TB'!$R:$R,'FH P&amp;L'!$A19,'YBN FH TB'!G:G)</f>
        <v/>
      </c>
      <c r="T19" s="11">
        <f>SUMIF('YBN FH TB'!$R:$R,'FH P&amp;L'!$A19,'YBN FH TB'!H:H)</f>
        <v/>
      </c>
      <c r="U19" s="11">
        <f>SUMIF('YBN FH TB'!$R:$R,'FH P&amp;L'!$A19,'YBN FH TB'!I:I)</f>
        <v/>
      </c>
      <c r="V19" s="51" t="n">
        <v>34</v>
      </c>
      <c r="W19" s="51" t="n">
        <v>34</v>
      </c>
      <c r="X19" s="51" t="n">
        <v>34</v>
      </c>
      <c r="Y19" s="51" t="n">
        <v>34</v>
      </c>
      <c r="Z19" s="51" t="n">
        <v>34</v>
      </c>
      <c r="AA19" s="22">
        <f>SUM(O19:U19)</f>
        <v/>
      </c>
      <c r="AB19" s="22">
        <f>SUM(O19:Z19)</f>
        <v/>
      </c>
      <c r="AC19" s="51" t="n">
        <v>34</v>
      </c>
      <c r="AD19" s="51" t="n">
        <v>34</v>
      </c>
      <c r="AE19" s="51" t="n">
        <v>34</v>
      </c>
      <c r="AF19" s="51" t="n">
        <v>34</v>
      </c>
      <c r="AG19" s="51" t="n">
        <v>34</v>
      </c>
      <c r="AH19" s="51" t="n">
        <v>34</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24.98</v>
      </c>
      <c r="C20" s="64" t="n">
        <v>0</v>
      </c>
      <c r="D20" s="64" t="n">
        <v>0</v>
      </c>
      <c r="E20" s="64" t="n">
        <v>72</v>
      </c>
      <c r="F20" s="64" t="n">
        <v>31.2</v>
      </c>
      <c r="G20" s="64" t="n">
        <v>0</v>
      </c>
      <c r="H20" s="64" t="n">
        <v>61.2</v>
      </c>
      <c r="I20" s="64" t="n">
        <v>78</v>
      </c>
      <c r="J20" s="64" t="n">
        <v>37.2</v>
      </c>
      <c r="K20" s="64" t="n">
        <v>114</v>
      </c>
      <c r="L20" s="64" t="n">
        <v>496.9</v>
      </c>
      <c r="M20" s="64" t="n">
        <v>0</v>
      </c>
      <c r="N20" s="22">
        <f>SUM(B20:M20)</f>
        <v/>
      </c>
      <c r="O20" s="11">
        <f>SUMIF('YBN FH TB'!$R:$R,'FH P&amp;L'!$A20,'YBN FH TB'!C:C)</f>
        <v/>
      </c>
      <c r="P20" s="11">
        <f>SUMIF('YBN FH TB'!$R:$R,'FH P&amp;L'!$A20,'YBN FH TB'!D:D)</f>
        <v/>
      </c>
      <c r="Q20" s="11">
        <f>SUMIF('YBN FH TB'!$R:$R,'FH P&amp;L'!$A20,'YBN FH TB'!E:E)</f>
        <v/>
      </c>
      <c r="R20" s="11">
        <f>SUMIF('YBN FH TB'!$R:$R,'FH P&amp;L'!$A20,'YBN FH TB'!F:F)</f>
        <v/>
      </c>
      <c r="S20" s="11">
        <f>SUMIF('YBN FH TB'!$R:$R,'FH P&amp;L'!$A20,'YBN FH TB'!G:G)</f>
        <v/>
      </c>
      <c r="T20" s="11">
        <f>SUMIF('YBN FH TB'!$R:$R,'FH P&amp;L'!$A20,'YBN FH TB'!H:H)</f>
        <v/>
      </c>
      <c r="U20" s="11">
        <f>SUMIF('YBN FH TB'!$R:$R,'FH P&amp;L'!$A20,'YBN FH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52.64</v>
      </c>
      <c r="C21" s="64" t="n">
        <v>83.47</v>
      </c>
      <c r="D21" s="64" t="n">
        <v>184.8</v>
      </c>
      <c r="E21" s="64" t="n">
        <v>82.88</v>
      </c>
      <c r="F21" s="64" t="n">
        <v>111.1</v>
      </c>
      <c r="G21" s="64" t="n">
        <v>58.14</v>
      </c>
      <c r="H21" s="64" t="n">
        <v>174.11</v>
      </c>
      <c r="I21" s="64" t="n">
        <v>101.97</v>
      </c>
      <c r="J21" s="64" t="n">
        <v>76.61</v>
      </c>
      <c r="K21" s="64" t="n">
        <v>140.2</v>
      </c>
      <c r="L21" s="64" t="n">
        <v>107.45</v>
      </c>
      <c r="M21" s="64" t="n">
        <v>154.31</v>
      </c>
      <c r="N21" s="22">
        <f>SUM(B21:M21)</f>
        <v/>
      </c>
      <c r="O21" s="11">
        <f>SUMIF('YBN FH TB'!$R:$R,'FH P&amp;L'!$A21,'YBN FH TB'!C:C)</f>
        <v/>
      </c>
      <c r="P21" s="11">
        <f>SUMIF('YBN FH TB'!$R:$R,'FH P&amp;L'!$A21,'YBN FH TB'!D:D)</f>
        <v/>
      </c>
      <c r="Q21" s="11">
        <f>SUMIF('YBN FH TB'!$R:$R,'FH P&amp;L'!$A21,'YBN FH TB'!E:E)</f>
        <v/>
      </c>
      <c r="R21" s="11">
        <f>SUMIF('YBN FH TB'!$R:$R,'FH P&amp;L'!$A21,'YBN FH TB'!F:F)</f>
        <v/>
      </c>
      <c r="S21" s="11">
        <f>SUMIF('YBN FH TB'!$R:$R,'FH P&amp;L'!$A21,'YBN FH TB'!G:G)</f>
        <v/>
      </c>
      <c r="T21" s="11">
        <f>SUMIF('YBN FH TB'!$R:$R,'FH P&amp;L'!$A21,'YBN FH TB'!H:H)</f>
        <v/>
      </c>
      <c r="U21" s="11">
        <f>SUMIF('YBN FH TB'!$R:$R,'FH P&amp;L'!$A21,'YBN FH TB'!I:I)</f>
        <v/>
      </c>
      <c r="V21" s="51" t="n">
        <v>70</v>
      </c>
      <c r="W21" s="51" t="n">
        <v>70</v>
      </c>
      <c r="X21" s="51" t="n">
        <v>70</v>
      </c>
      <c r="Y21" s="51" t="n">
        <v>70</v>
      </c>
      <c r="Z21" s="51" t="n">
        <v>70</v>
      </c>
      <c r="AA21" s="22">
        <f>SUM(O21:U21)</f>
        <v/>
      </c>
      <c r="AB21" s="22">
        <f>SUM(O21:Z21)</f>
        <v/>
      </c>
      <c r="AC21" s="51" t="n">
        <v>70</v>
      </c>
      <c r="AD21" s="51" t="n">
        <v>70</v>
      </c>
      <c r="AE21" s="51" t="n">
        <v>70</v>
      </c>
      <c r="AF21" s="51" t="n">
        <v>70</v>
      </c>
      <c r="AG21" s="51" t="n">
        <v>70</v>
      </c>
      <c r="AH21" s="51" t="n">
        <v>70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SUMIF('YBN FH TB'!$R:$R,'FH P&amp;L'!$A22,'YBN FH TB'!C:C)</f>
        <v/>
      </c>
      <c r="P22" s="11">
        <f>SUMIF('YBN FH TB'!$R:$R,'FH P&amp;L'!$A22,'YBN FH TB'!D:D)</f>
        <v/>
      </c>
      <c r="Q22" s="11">
        <f>SUMIF('YBN FH TB'!$R:$R,'FH P&amp;L'!$A22,'YBN FH TB'!E:E)</f>
        <v/>
      </c>
      <c r="R22" s="11">
        <f>SUMIF('YBN FH TB'!$R:$R,'FH P&amp;L'!$A22,'YBN FH TB'!F:F)</f>
        <v/>
      </c>
      <c r="S22" s="11">
        <f>SUMIF('YBN FH TB'!$R:$R,'FH P&amp;L'!$A22,'YBN FH TB'!G:G)</f>
        <v/>
      </c>
      <c r="T22" s="11">
        <f>SUMIF('YBN FH TB'!$R:$R,'FH P&amp;L'!$A22,'YBN FH TB'!H:H)</f>
        <v/>
      </c>
      <c r="U22" s="11">
        <f>SUMIF('YBN FH TB'!$R:$R,'FH P&amp;L'!$A22,'YBN FH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15.98</v>
      </c>
      <c r="I23" s="64" t="n">
        <v>0</v>
      </c>
      <c r="J23" s="64" t="n">
        <v>0</v>
      </c>
      <c r="K23" s="64" t="n">
        <v>17.97</v>
      </c>
      <c r="L23" s="64" t="n">
        <v>0</v>
      </c>
      <c r="M23" s="64" t="n">
        <v>0</v>
      </c>
      <c r="N23" s="22">
        <f>SUM(B23:M23)</f>
        <v/>
      </c>
      <c r="O23" s="11">
        <f>SUMIF('YBN FH TB'!$R:$R,'FH P&amp;L'!$A23,'YBN FH TB'!C:C)</f>
        <v/>
      </c>
      <c r="P23" s="11">
        <f>SUMIF('YBN FH TB'!$R:$R,'FH P&amp;L'!$A23,'YBN FH TB'!D:D)</f>
        <v/>
      </c>
      <c r="Q23" s="11">
        <f>SUMIF('YBN FH TB'!$R:$R,'FH P&amp;L'!$A23,'YBN FH TB'!E:E)</f>
        <v/>
      </c>
      <c r="R23" s="11">
        <f>SUMIF('YBN FH TB'!$R:$R,'FH P&amp;L'!$A23,'YBN FH TB'!F:F)</f>
        <v/>
      </c>
      <c r="S23" s="11">
        <f>SUMIF('YBN FH TB'!$R:$R,'FH P&amp;L'!$A23,'YBN FH TB'!G:G)</f>
        <v/>
      </c>
      <c r="T23" s="11">
        <f>SUMIF('YBN FH TB'!$R:$R,'FH P&amp;L'!$A23,'YBN FH TB'!H:H)</f>
        <v/>
      </c>
      <c r="U23" s="11">
        <f>SUMIF('YBN FH TB'!$R:$R,'FH P&amp;L'!$A23,'YBN FH TB'!I:I)</f>
        <v/>
      </c>
      <c r="V23" s="51" t="n">
        <v>29</v>
      </c>
      <c r="W23" s="51" t="n">
        <v>29</v>
      </c>
      <c r="X23" s="51" t="n">
        <v>29</v>
      </c>
      <c r="Y23" s="51" t="n">
        <v>29</v>
      </c>
      <c r="Z23" s="51" t="n">
        <v>29</v>
      </c>
      <c r="AA23" s="22">
        <f>SUM(O23:U23)</f>
        <v/>
      </c>
      <c r="AB23" s="22">
        <f>SUM(O23:Z23)</f>
        <v/>
      </c>
      <c r="AC23" s="51" t="n">
        <v>29</v>
      </c>
      <c r="AD23" s="51" t="n">
        <v>29</v>
      </c>
      <c r="AE23" s="51" t="n">
        <v>29</v>
      </c>
      <c r="AF23" s="51" t="n">
        <v>29</v>
      </c>
      <c r="AG23" s="51" t="n">
        <v>29</v>
      </c>
      <c r="AH23" s="51" t="n">
        <v>29</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SUMIF('YBN FH TB'!$R:$R,'FH P&amp;L'!$A24,'YBN FH TB'!C:C)</f>
        <v/>
      </c>
      <c r="P24" s="11">
        <f>SUMIF('YBN FH TB'!$R:$R,'FH P&amp;L'!$A24,'YBN FH TB'!D:D)</f>
        <v/>
      </c>
      <c r="Q24" s="11">
        <f>SUMIF('YBN FH TB'!$R:$R,'FH P&amp;L'!$A24,'YBN FH TB'!E:E)</f>
        <v/>
      </c>
      <c r="R24" s="11">
        <f>SUMIF('YBN FH TB'!$R:$R,'FH P&amp;L'!$A24,'YBN FH TB'!F:F)</f>
        <v/>
      </c>
      <c r="S24" s="11">
        <f>SUMIF('YBN FH TB'!$R:$R,'FH P&amp;L'!$A24,'YBN FH TB'!G:G)</f>
        <v/>
      </c>
      <c r="T24" s="11">
        <f>SUMIF('YBN FH TB'!$R:$R,'FH P&amp;L'!$A24,'YBN FH TB'!H:H)</f>
        <v/>
      </c>
      <c r="U24" s="11">
        <f>SUMIF('YBN FH TB'!$R:$R,'FH P&amp;L'!$A24,'YBN FH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15237.76</v>
      </c>
      <c r="C25" s="65" t="n">
        <v>15403.43</v>
      </c>
      <c r="D25" s="65" t="n">
        <v>12032.29</v>
      </c>
      <c r="E25" s="65" t="n">
        <v>13190.74</v>
      </c>
      <c r="F25" s="65" t="n">
        <v>13389.22</v>
      </c>
      <c r="G25" s="65" t="n">
        <v>13121.69</v>
      </c>
      <c r="H25" s="65" t="n">
        <v>16994.95</v>
      </c>
      <c r="I25" s="65" t="n">
        <v>14247.8</v>
      </c>
      <c r="J25" s="65" t="n">
        <v>13644.29</v>
      </c>
      <c r="K25" s="65" t="n">
        <v>16145.13</v>
      </c>
      <c r="L25" s="65" t="n">
        <v>17393.09</v>
      </c>
      <c r="M25" s="65" t="n">
        <v>14565.67</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735.61</v>
      </c>
      <c r="C27" s="64" t="n">
        <v>683.37</v>
      </c>
      <c r="D27" s="64" t="n">
        <v>752.22</v>
      </c>
      <c r="E27" s="64" t="n">
        <v>536.96</v>
      </c>
      <c r="F27" s="64" t="n">
        <v>708.88</v>
      </c>
      <c r="G27" s="64" t="n">
        <v>538.97</v>
      </c>
      <c r="H27" s="64" t="n">
        <v>591.0500000000001</v>
      </c>
      <c r="I27" s="64" t="n">
        <v>562.48</v>
      </c>
      <c r="J27" s="64" t="n">
        <v>397.93</v>
      </c>
      <c r="K27" s="64" t="n">
        <v>604.29</v>
      </c>
      <c r="L27" s="64" t="n">
        <v>540.3200000000001</v>
      </c>
      <c r="M27" s="64" t="n">
        <v>400.26</v>
      </c>
      <c r="N27" s="22">
        <f>SUM(B27:M27)</f>
        <v/>
      </c>
      <c r="O27" s="11">
        <f>SUMIF('YBN FH TB'!$R:$R,'FH P&amp;L'!$A27,'YBN FH TB'!C:C)</f>
        <v/>
      </c>
      <c r="P27" s="11">
        <f>SUMIF('YBN FH TB'!$R:$R,'FH P&amp;L'!$A27,'YBN FH TB'!D:D)</f>
        <v/>
      </c>
      <c r="Q27" s="11">
        <f>SUMIF('YBN FH TB'!$R:$R,'FH P&amp;L'!$A27,'YBN FH TB'!E:E)</f>
        <v/>
      </c>
      <c r="R27" s="11">
        <f>SUMIF('YBN FH TB'!$R:$R,'FH P&amp;L'!$A27,'YBN FH TB'!F:F)</f>
        <v/>
      </c>
      <c r="S27" s="11">
        <f>SUMIF('YBN FH TB'!$R:$R,'FH P&amp;L'!$A27,'YBN FH TB'!G:G)</f>
        <v/>
      </c>
      <c r="T27" s="11">
        <f>SUMIF('YBN FH TB'!$R:$R,'FH P&amp;L'!$A27,'YBN FH TB'!H:H)</f>
        <v/>
      </c>
      <c r="U27" s="11">
        <f>SUMIF('YBN FH TB'!$R:$R,'FH P&amp;L'!$A27,'YBN FH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111.07</v>
      </c>
      <c r="C28" s="64" t="n">
        <v>29.84</v>
      </c>
      <c r="D28" s="64" t="n">
        <v>112.62</v>
      </c>
      <c r="E28" s="64" t="n">
        <v>222.49</v>
      </c>
      <c r="F28" s="64" t="n">
        <v>143.88</v>
      </c>
      <c r="G28" s="64" t="n">
        <v>29.34</v>
      </c>
      <c r="H28" s="64" t="n">
        <v>10.94</v>
      </c>
      <c r="I28" s="64" t="n">
        <v>61.39000000000001</v>
      </c>
      <c r="J28" s="64" t="n">
        <v>0</v>
      </c>
      <c r="K28" s="64" t="n">
        <v>524.92</v>
      </c>
      <c r="L28" s="64" t="n">
        <v>5.57</v>
      </c>
      <c r="M28" s="64" t="n">
        <v>12</v>
      </c>
      <c r="N28" s="22">
        <f>SUM(B28:M28)</f>
        <v/>
      </c>
      <c r="O28" s="11">
        <f>SUMIF('YBN FH TB'!$R:$R,'FH P&amp;L'!$A28,'YBN FH TB'!C:C)</f>
        <v/>
      </c>
      <c r="P28" s="11">
        <f>SUMIF('YBN FH TB'!$R:$R,'FH P&amp;L'!$A28,'YBN FH TB'!D:D)</f>
        <v/>
      </c>
      <c r="Q28" s="11">
        <f>SUMIF('YBN FH TB'!$R:$R,'FH P&amp;L'!$A28,'YBN FH TB'!E:E)</f>
        <v/>
      </c>
      <c r="R28" s="11">
        <f>SUMIF('YBN FH TB'!$R:$R,'FH P&amp;L'!$A28,'YBN FH TB'!F:F)</f>
        <v/>
      </c>
      <c r="S28" s="11">
        <f>SUMIF('YBN FH TB'!$R:$R,'FH P&amp;L'!$A28,'YBN FH TB'!G:G)</f>
        <v/>
      </c>
      <c r="T28" s="11">
        <f>SUMIF('YBN FH TB'!$R:$R,'FH P&amp;L'!$A28,'YBN FH TB'!H:H)</f>
        <v/>
      </c>
      <c r="U28" s="11">
        <f>SUMIF('YBN FH TB'!$R:$R,'FH P&amp;L'!$A28,'YBN FH TB'!I:I)</f>
        <v/>
      </c>
      <c r="V28" s="51" t="n">
        <v>54</v>
      </c>
      <c r="W28" s="51" t="n">
        <v>55</v>
      </c>
      <c r="X28" s="51" t="n">
        <v>56</v>
      </c>
      <c r="Y28" s="51" t="n">
        <v>57</v>
      </c>
      <c r="Z28" s="51" t="n">
        <v>58</v>
      </c>
      <c r="AA28" s="22">
        <f>SUM(O28:U28)</f>
        <v/>
      </c>
      <c r="AB28" s="22">
        <f>SUM(O28:Z28)</f>
        <v/>
      </c>
      <c r="AC28" s="51" t="n">
        <v>58</v>
      </c>
      <c r="AD28" s="51" t="n">
        <v>58</v>
      </c>
      <c r="AE28" s="51" t="n">
        <v>58</v>
      </c>
      <c r="AF28" s="51" t="n">
        <v>58</v>
      </c>
      <c r="AG28" s="51" t="n">
        <v>58</v>
      </c>
      <c r="AH28" s="51" t="n">
        <v>58</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37.5</v>
      </c>
      <c r="C29" s="64" t="n">
        <v>30.89</v>
      </c>
      <c r="D29" s="64" t="n">
        <v>8.99</v>
      </c>
      <c r="E29" s="64" t="n">
        <v>28.67</v>
      </c>
      <c r="F29" s="64" t="n">
        <v>10.09</v>
      </c>
      <c r="G29" s="64" t="n">
        <v>-40.98</v>
      </c>
      <c r="H29" s="64" t="n">
        <v>35.19</v>
      </c>
      <c r="I29" s="64" t="n">
        <v>25.68</v>
      </c>
      <c r="J29" s="64" t="n">
        <v>43.93</v>
      </c>
      <c r="K29" s="64" t="n">
        <v>24.48</v>
      </c>
      <c r="L29" s="64" t="n">
        <v>110.18</v>
      </c>
      <c r="M29" s="64" t="n">
        <v>15.39</v>
      </c>
      <c r="N29" s="22">
        <f>SUM(B29:M29)</f>
        <v/>
      </c>
      <c r="O29" s="11">
        <f>SUMIF('YBN FH TB'!$R:$R,'FH P&amp;L'!$A29,'YBN FH TB'!C:C)</f>
        <v/>
      </c>
      <c r="P29" s="11">
        <f>SUMIF('YBN FH TB'!$R:$R,'FH P&amp;L'!$A29,'YBN FH TB'!D:D)</f>
        <v/>
      </c>
      <c r="Q29" s="11">
        <f>SUMIF('YBN FH TB'!$R:$R,'FH P&amp;L'!$A29,'YBN FH TB'!E:E)</f>
        <v/>
      </c>
      <c r="R29" s="11">
        <f>SUMIF('YBN FH TB'!$R:$R,'FH P&amp;L'!$A29,'YBN FH TB'!F:F)</f>
        <v/>
      </c>
      <c r="S29" s="11">
        <f>SUMIF('YBN FH TB'!$R:$R,'FH P&amp;L'!$A29,'YBN FH TB'!G:G)</f>
        <v/>
      </c>
      <c r="T29" s="11">
        <f>SUMIF('YBN FH TB'!$R:$R,'FH P&amp;L'!$A29,'YBN FH TB'!H:H)</f>
        <v/>
      </c>
      <c r="U29" s="11">
        <f>SUMIF('YBN FH TB'!$R:$R,'FH P&amp;L'!$A29,'YBN FH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26.31</v>
      </c>
      <c r="C30" s="64" t="n">
        <v>20.61</v>
      </c>
      <c r="D30" s="64" t="n">
        <v>3.69</v>
      </c>
      <c r="E30" s="64" t="n">
        <v>0</v>
      </c>
      <c r="F30" s="64" t="n">
        <v>16.59</v>
      </c>
      <c r="G30" s="64" t="n">
        <v>13.46</v>
      </c>
      <c r="H30" s="64" t="n">
        <v>25.94</v>
      </c>
      <c r="I30" s="64" t="n">
        <v>27.14</v>
      </c>
      <c r="J30" s="64" t="n">
        <v>20.75</v>
      </c>
      <c r="K30" s="64" t="n">
        <v>24.9</v>
      </c>
      <c r="L30" s="64" t="n">
        <v>0</v>
      </c>
      <c r="M30" s="64" t="n">
        <v>4.99</v>
      </c>
      <c r="N30" s="22">
        <f>SUM(B30:M30)</f>
        <v/>
      </c>
      <c r="O30" s="11">
        <f>SUMIF('YBN FH TB'!$R:$R,'FH P&amp;L'!$A30,'YBN FH TB'!C:C)</f>
        <v/>
      </c>
      <c r="P30" s="11">
        <f>SUMIF('YBN FH TB'!$R:$R,'FH P&amp;L'!$A30,'YBN FH TB'!D:D)</f>
        <v/>
      </c>
      <c r="Q30" s="11">
        <f>SUMIF('YBN FH TB'!$R:$R,'FH P&amp;L'!$A30,'YBN FH TB'!E:E)</f>
        <v/>
      </c>
      <c r="R30" s="11">
        <f>SUMIF('YBN FH TB'!$R:$R,'FH P&amp;L'!$A30,'YBN FH TB'!F:F)</f>
        <v/>
      </c>
      <c r="S30" s="11">
        <f>SUMIF('YBN FH TB'!$R:$R,'FH P&amp;L'!$A30,'YBN FH TB'!G:G)</f>
        <v/>
      </c>
      <c r="T30" s="11">
        <f>SUMIF('YBN FH TB'!$R:$R,'FH P&amp;L'!$A30,'YBN FH TB'!H:H)</f>
        <v/>
      </c>
      <c r="U30" s="11">
        <f>SUMIF('YBN FH TB'!$R:$R,'FH P&amp;L'!$A30,'YBN FH TB'!I:I)</f>
        <v/>
      </c>
      <c r="V30" s="51" t="n">
        <v>70</v>
      </c>
      <c r="W30" s="51" t="n">
        <v>70</v>
      </c>
      <c r="X30" s="51" t="n">
        <v>70</v>
      </c>
      <c r="Y30" s="51" t="n">
        <v>70</v>
      </c>
      <c r="Z30" s="51" t="n">
        <v>70</v>
      </c>
      <c r="AA30" s="22">
        <f>SUM(O30:U30)</f>
        <v/>
      </c>
      <c r="AB30" s="22">
        <f>SUM(O30:Z30)</f>
        <v/>
      </c>
      <c r="AC30" s="51" t="n">
        <v>70</v>
      </c>
      <c r="AD30" s="51" t="n">
        <v>70</v>
      </c>
      <c r="AE30" s="51" t="n">
        <v>70</v>
      </c>
      <c r="AF30" s="51" t="n">
        <v>70</v>
      </c>
      <c r="AG30" s="51" t="n">
        <v>70</v>
      </c>
      <c r="AH30" s="51" t="n">
        <v>70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25.46</v>
      </c>
      <c r="D31" s="64" t="n">
        <v>30.22</v>
      </c>
      <c r="E31" s="64" t="n">
        <v>24.98</v>
      </c>
      <c r="F31" s="64" t="n">
        <v>0</v>
      </c>
      <c r="G31" s="64" t="n">
        <v>30.47</v>
      </c>
      <c r="H31" s="64" t="n">
        <v>34.33</v>
      </c>
      <c r="I31" s="64" t="n">
        <v>0</v>
      </c>
      <c r="J31" s="64" t="n">
        <v>273.99</v>
      </c>
      <c r="K31" s="64" t="n">
        <v>233.99</v>
      </c>
      <c r="L31" s="64" t="n">
        <v>0</v>
      </c>
      <c r="M31" s="64" t="n">
        <v>5.99</v>
      </c>
      <c r="N31" s="22">
        <f>SUM(B31:M31)</f>
        <v/>
      </c>
      <c r="O31" s="11">
        <f>SUMIF('YBN FH TB'!$R:$R,'FH P&amp;L'!$A31,'YBN FH TB'!C:C)</f>
        <v/>
      </c>
      <c r="P31" s="11">
        <f>SUMIF('YBN FH TB'!$R:$R,'FH P&amp;L'!$A31,'YBN FH TB'!D:D)</f>
        <v/>
      </c>
      <c r="Q31" s="11">
        <f>SUMIF('YBN FH TB'!$R:$R,'FH P&amp;L'!$A31,'YBN FH TB'!E:E)</f>
        <v/>
      </c>
      <c r="R31" s="11">
        <f>SUMIF('YBN FH TB'!$R:$R,'FH P&amp;L'!$A31,'YBN FH TB'!F:F)</f>
        <v/>
      </c>
      <c r="S31" s="11">
        <f>SUMIF('YBN FH TB'!$R:$R,'FH P&amp;L'!$A31,'YBN FH TB'!G:G)</f>
        <v/>
      </c>
      <c r="T31" s="11">
        <f>SUMIF('YBN FH TB'!$R:$R,'FH P&amp;L'!$A31,'YBN FH TB'!H:H)</f>
        <v/>
      </c>
      <c r="U31" s="11">
        <f>SUMIF('YBN FH TB'!$R:$R,'FH P&amp;L'!$A31,'YBN FH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98.23999999999999</v>
      </c>
      <c r="C32" s="64" t="n">
        <v>25.47</v>
      </c>
      <c r="D32" s="64" t="n">
        <v>66.56</v>
      </c>
      <c r="E32" s="64" t="n">
        <v>37.94</v>
      </c>
      <c r="F32" s="64" t="n">
        <v>20.18</v>
      </c>
      <c r="G32" s="64" t="n">
        <v>111.77</v>
      </c>
      <c r="H32" s="64" t="n">
        <v>81.71000000000001</v>
      </c>
      <c r="I32" s="64" t="n">
        <v>36.6</v>
      </c>
      <c r="J32" s="64" t="n">
        <v>31.81</v>
      </c>
      <c r="K32" s="64" t="n">
        <v>48.4</v>
      </c>
      <c r="L32" s="64" t="n">
        <v>30.59</v>
      </c>
      <c r="M32" s="64" t="n">
        <v>87.74000000000001</v>
      </c>
      <c r="N32" s="22">
        <f>SUM(B32:M32)</f>
        <v/>
      </c>
      <c r="O32" s="11">
        <f>SUMIF('YBN FH TB'!$R:$R,'FH P&amp;L'!$A32,'YBN FH TB'!C:C)</f>
        <v/>
      </c>
      <c r="P32" s="11">
        <f>SUMIF('YBN FH TB'!$R:$R,'FH P&amp;L'!$A32,'YBN FH TB'!D:D)</f>
        <v/>
      </c>
      <c r="Q32" s="11">
        <f>SUMIF('YBN FH TB'!$R:$R,'FH P&amp;L'!$A32,'YBN FH TB'!E:E)</f>
        <v/>
      </c>
      <c r="R32" s="11">
        <f>SUMIF('YBN FH TB'!$R:$R,'FH P&amp;L'!$A32,'YBN FH TB'!F:F)</f>
        <v/>
      </c>
      <c r="S32" s="11">
        <f>SUMIF('YBN FH TB'!$R:$R,'FH P&amp;L'!$A32,'YBN FH TB'!G:G)</f>
        <v/>
      </c>
      <c r="T32" s="11">
        <f>SUMIF('YBN FH TB'!$R:$R,'FH P&amp;L'!$A32,'YBN FH TB'!H:H)</f>
        <v/>
      </c>
      <c r="U32" s="11">
        <f>SUMIF('YBN FH TB'!$R:$R,'FH P&amp;L'!$A32,'YBN FH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SUMIF('YBN FH TB'!$R:$R,'FH P&amp;L'!$A33,'YBN FH TB'!C:C)</f>
        <v/>
      </c>
      <c r="P33" s="11">
        <f>SUMIF('YBN FH TB'!$R:$R,'FH P&amp;L'!$A33,'YBN FH TB'!D:D)</f>
        <v/>
      </c>
      <c r="Q33" s="11">
        <f>SUMIF('YBN FH TB'!$R:$R,'FH P&amp;L'!$A33,'YBN FH TB'!E:E)</f>
        <v/>
      </c>
      <c r="R33" s="11">
        <f>SUMIF('YBN FH TB'!$R:$R,'FH P&amp;L'!$A33,'YBN FH TB'!F:F)</f>
        <v/>
      </c>
      <c r="S33" s="11">
        <f>SUMIF('YBN FH TB'!$R:$R,'FH P&amp;L'!$A33,'YBN FH TB'!G:G)</f>
        <v/>
      </c>
      <c r="T33" s="11">
        <f>SUMIF('YBN FH TB'!$R:$R,'FH P&amp;L'!$A33,'YBN FH TB'!H:H)</f>
        <v/>
      </c>
      <c r="U33" s="11">
        <f>SUMIF('YBN FH TB'!$R:$R,'FH P&amp;L'!$A33,'YBN FH TB'!I:I)</f>
        <v/>
      </c>
      <c r="V33" s="51" t="n">
        <v>4</v>
      </c>
      <c r="W33" s="51" t="n">
        <v>5</v>
      </c>
      <c r="X33" s="51" t="n">
        <v>6</v>
      </c>
      <c r="Y33" s="51" t="n">
        <v>7</v>
      </c>
      <c r="Z33" s="51" t="n">
        <v>8</v>
      </c>
      <c r="AA33" s="22">
        <f>SUM(O33:U33)</f>
        <v/>
      </c>
      <c r="AB33" s="22">
        <f>SUM(O33:Z33)</f>
        <v/>
      </c>
      <c r="AC33" s="51" t="n">
        <v>8</v>
      </c>
      <c r="AD33" s="51" t="n">
        <v>8</v>
      </c>
      <c r="AE33" s="51" t="n">
        <v>8</v>
      </c>
      <c r="AF33" s="51" t="n">
        <v>8</v>
      </c>
      <c r="AG33" s="51" t="n">
        <v>8</v>
      </c>
      <c r="AH33" s="51" t="n">
        <v>8</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1008.73</v>
      </c>
      <c r="C34" s="65" t="n">
        <v>815.6400000000001</v>
      </c>
      <c r="D34" s="65" t="n">
        <v>974.3000000000002</v>
      </c>
      <c r="E34" s="65" t="n">
        <v>851.04</v>
      </c>
      <c r="F34" s="65" t="n">
        <v>899.62</v>
      </c>
      <c r="G34" s="65" t="n">
        <v>683.0300000000001</v>
      </c>
      <c r="H34" s="65" t="n">
        <v>779.1600000000002</v>
      </c>
      <c r="I34" s="65" t="n">
        <v>713.29</v>
      </c>
      <c r="J34" s="65" t="n">
        <v>768.41</v>
      </c>
      <c r="K34" s="65" t="n">
        <v>1460.98</v>
      </c>
      <c r="L34" s="65" t="n">
        <v>686.6600000000001</v>
      </c>
      <c r="M34" s="65" t="n">
        <v>526.37</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900</v>
      </c>
      <c r="C36" s="64" t="n">
        <v>900</v>
      </c>
      <c r="D36" s="64" t="n">
        <v>900</v>
      </c>
      <c r="E36" s="64" t="n">
        <v>900</v>
      </c>
      <c r="F36" s="64" t="n">
        <v>900</v>
      </c>
      <c r="G36" s="64" t="n">
        <v>900</v>
      </c>
      <c r="H36" s="64" t="n">
        <v>900</v>
      </c>
      <c r="I36" s="64" t="n">
        <v>900</v>
      </c>
      <c r="J36" s="64" t="n">
        <v>900</v>
      </c>
      <c r="K36" s="64" t="n">
        <v>900</v>
      </c>
      <c r="L36" s="64" t="n">
        <v>900</v>
      </c>
      <c r="M36" s="64" t="n">
        <v>900</v>
      </c>
      <c r="N36" s="22">
        <f>SUM(B36:M36)</f>
        <v/>
      </c>
      <c r="O36" s="11">
        <f>SUMIF('YBN FH TB'!$R:$R,'FH P&amp;L'!$A36,'YBN FH TB'!C:C)</f>
        <v/>
      </c>
      <c r="P36" s="11">
        <f>SUMIF('YBN FH TB'!$R:$R,'FH P&amp;L'!$A36,'YBN FH TB'!D:D)</f>
        <v/>
      </c>
      <c r="Q36" s="11">
        <f>SUMIF('YBN FH TB'!$R:$R,'FH P&amp;L'!$A36,'YBN FH TB'!E:E)</f>
        <v/>
      </c>
      <c r="R36" s="11">
        <f>SUMIF('YBN FH TB'!$R:$R,'FH P&amp;L'!$A36,'YBN FH TB'!F:F)</f>
        <v/>
      </c>
      <c r="S36" s="11">
        <f>SUMIF('YBN FH TB'!$R:$R,'FH P&amp;L'!$A36,'YBN FH TB'!G:G)</f>
        <v/>
      </c>
      <c r="T36" s="11">
        <f>SUMIF('YBN FH TB'!$R:$R,'FH P&amp;L'!$A36,'YBN FH TB'!H:H)</f>
        <v/>
      </c>
      <c r="U36" s="11">
        <f>SUMIF('YBN FH TB'!$R:$R,'FH P&amp;L'!$A36,'YBN FH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665.33</v>
      </c>
      <c r="C37" s="64" t="n">
        <v>665.33</v>
      </c>
      <c r="D37" s="64" t="n">
        <v>665.33</v>
      </c>
      <c r="E37" s="64" t="n">
        <v>665.33</v>
      </c>
      <c r="F37" s="64" t="n">
        <v>665.33</v>
      </c>
      <c r="G37" s="64" t="n">
        <v>665.33</v>
      </c>
      <c r="H37" s="64" t="n">
        <v>665.33</v>
      </c>
      <c r="I37" s="64" t="n">
        <v>665.33</v>
      </c>
      <c r="J37" s="64" t="n">
        <v>665.33</v>
      </c>
      <c r="K37" s="64" t="n">
        <v>665.33</v>
      </c>
      <c r="L37" s="64" t="n">
        <v>665.33</v>
      </c>
      <c r="M37" s="64" t="n">
        <v>665.33</v>
      </c>
      <c r="N37" s="22">
        <f>SUM(B37:M37)</f>
        <v/>
      </c>
      <c r="O37" s="11">
        <f>SUMIF('YBN FH TB'!$R:$R,'FH P&amp;L'!$A37,'YBN FH TB'!C:C)</f>
        <v/>
      </c>
      <c r="P37" s="11">
        <f>SUMIF('YBN FH TB'!$R:$R,'FH P&amp;L'!$A37,'YBN FH TB'!D:D)</f>
        <v/>
      </c>
      <c r="Q37" s="11">
        <f>SUMIF('YBN FH TB'!$R:$R,'FH P&amp;L'!$A37,'YBN FH TB'!E:E)</f>
        <v/>
      </c>
      <c r="R37" s="11">
        <f>SUMIF('YBN FH TB'!$R:$R,'FH P&amp;L'!$A37,'YBN FH TB'!F:F)</f>
        <v/>
      </c>
      <c r="S37" s="11">
        <f>SUMIF('YBN FH TB'!$R:$R,'FH P&amp;L'!$A37,'YBN FH TB'!G:G)</f>
        <v/>
      </c>
      <c r="T37" s="11">
        <f>SUMIF('YBN FH TB'!$R:$R,'FH P&amp;L'!$A37,'YBN FH TB'!H:H)</f>
        <v/>
      </c>
      <c r="U37" s="11">
        <f>SUMIF('YBN FH TB'!$R:$R,'FH P&amp;L'!$A37,'YBN FH TB'!I:I)</f>
        <v/>
      </c>
      <c r="V37" s="51" t="n">
        <v>765</v>
      </c>
      <c r="W37" s="51" t="n">
        <v>765</v>
      </c>
      <c r="X37" s="51" t="n">
        <v>765</v>
      </c>
      <c r="Y37" s="51" t="n">
        <v>765</v>
      </c>
      <c r="Z37" s="51" t="n">
        <v>765</v>
      </c>
      <c r="AA37" s="22">
        <f>SUM(O37:U37)</f>
        <v/>
      </c>
      <c r="AB37" s="22">
        <f>SUM(O37:Z37)</f>
        <v/>
      </c>
      <c r="AC37" s="51" t="n">
        <v>765</v>
      </c>
      <c r="AD37" s="51" t="n">
        <v>765</v>
      </c>
      <c r="AE37" s="51" t="n">
        <v>765</v>
      </c>
      <c r="AF37" s="51" t="n">
        <v>765</v>
      </c>
      <c r="AG37" s="51" t="n">
        <v>765</v>
      </c>
      <c r="AH37" s="51" t="n">
        <v>765</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1473.89</v>
      </c>
      <c r="C38" s="64" t="n">
        <v>1366.4</v>
      </c>
      <c r="D38" s="64" t="n">
        <v>2603.3</v>
      </c>
      <c r="E38" s="64" t="n">
        <v>1870.5</v>
      </c>
      <c r="F38" s="64" t="n">
        <v>1063.68</v>
      </c>
      <c r="G38" s="64" t="n">
        <v>1396.75</v>
      </c>
      <c r="H38" s="64" t="n">
        <v>1107.36</v>
      </c>
      <c r="I38" s="64" t="n">
        <v>1181</v>
      </c>
      <c r="J38" s="64" t="n">
        <v>-275.1799999999999</v>
      </c>
      <c r="K38" s="64" t="n">
        <v>839.92</v>
      </c>
      <c r="L38" s="64" t="n">
        <v>1036.6</v>
      </c>
      <c r="M38" s="64" t="n">
        <v>2199.25</v>
      </c>
      <c r="N38" s="22">
        <f>SUM(B38:M38)</f>
        <v/>
      </c>
      <c r="O38" s="11">
        <f>SUMIF('YBN FH TB'!$R:$R,'FH P&amp;L'!$A38,'YBN FH TB'!C:C)</f>
        <v/>
      </c>
      <c r="P38" s="11">
        <f>SUMIF('YBN FH TB'!$R:$R,'FH P&amp;L'!$A38,'YBN FH TB'!D:D)</f>
        <v/>
      </c>
      <c r="Q38" s="11">
        <f>SUMIF('YBN FH TB'!$R:$R,'FH P&amp;L'!$A38,'YBN FH TB'!E:E)</f>
        <v/>
      </c>
      <c r="R38" s="11">
        <f>SUMIF('YBN FH TB'!$R:$R,'FH P&amp;L'!$A38,'YBN FH TB'!F:F)</f>
        <v/>
      </c>
      <c r="S38" s="11">
        <f>SUMIF('YBN FH TB'!$R:$R,'FH P&amp;L'!$A38,'YBN FH TB'!G:G)</f>
        <v/>
      </c>
      <c r="T38" s="11">
        <f>SUMIF('YBN FH TB'!$R:$R,'FH P&amp;L'!$A38,'YBN FH TB'!H:H)</f>
        <v/>
      </c>
      <c r="U38" s="11">
        <f>SUMIF('YBN FH TB'!$R:$R,'FH P&amp;L'!$A38,'YBN FH TB'!I:I)</f>
        <v/>
      </c>
      <c r="V38" s="51" t="n">
        <v>1340</v>
      </c>
      <c r="W38" s="51" t="n">
        <v>1340</v>
      </c>
      <c r="X38" s="51" t="n">
        <v>1340</v>
      </c>
      <c r="Y38" s="51" t="n">
        <v>1340</v>
      </c>
      <c r="Z38" s="51" t="n">
        <v>1340</v>
      </c>
      <c r="AA38" s="22">
        <f>SUM(O38:U38)</f>
        <v/>
      </c>
      <c r="AB38" s="22">
        <f>SUM(O38:Z38)</f>
        <v/>
      </c>
      <c r="AC38" s="51" t="n">
        <v>1340</v>
      </c>
      <c r="AD38" s="51" t="n">
        <v>1340</v>
      </c>
      <c r="AE38" s="51" t="n">
        <v>1340</v>
      </c>
      <c r="AF38" s="51" t="n">
        <v>1340</v>
      </c>
      <c r="AG38" s="51" t="n">
        <v>1340</v>
      </c>
      <c r="AH38" s="51" t="n">
        <v>1340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190.89</v>
      </c>
      <c r="C39" s="64" t="n">
        <v>334.56</v>
      </c>
      <c r="D39" s="64" t="n">
        <v>31.18</v>
      </c>
      <c r="E39" s="64" t="n">
        <v>140.03</v>
      </c>
      <c r="F39" s="64" t="n">
        <v>268.7</v>
      </c>
      <c r="G39" s="64" t="n">
        <v>6.98</v>
      </c>
      <c r="H39" s="64" t="n">
        <v>375.45</v>
      </c>
      <c r="I39" s="64" t="n">
        <v>68.62</v>
      </c>
      <c r="J39" s="64" t="n">
        <v>190.13</v>
      </c>
      <c r="K39" s="64" t="n">
        <v>37.19</v>
      </c>
      <c r="L39" s="64" t="n">
        <v>367.46</v>
      </c>
      <c r="M39" s="64" t="n">
        <v>121.98</v>
      </c>
      <c r="N39" s="22">
        <f>SUM(B39:M39)</f>
        <v/>
      </c>
      <c r="O39" s="11">
        <f>SUMIF('YBN FH TB'!$R:$R,'FH P&amp;L'!$A39,'YBN FH TB'!C:C)</f>
        <v/>
      </c>
      <c r="P39" s="11">
        <f>SUMIF('YBN FH TB'!$R:$R,'FH P&amp;L'!$A39,'YBN FH TB'!D:D)</f>
        <v/>
      </c>
      <c r="Q39" s="11">
        <f>SUMIF('YBN FH TB'!$R:$R,'FH P&amp;L'!$A39,'YBN FH TB'!E:E)</f>
        <v/>
      </c>
      <c r="R39" s="11">
        <f>SUMIF('YBN FH TB'!$R:$R,'FH P&amp;L'!$A39,'YBN FH TB'!F:F)</f>
        <v/>
      </c>
      <c r="S39" s="11">
        <f>SUMIF('YBN FH TB'!$R:$R,'FH P&amp;L'!$A39,'YBN FH TB'!G:G)</f>
        <v/>
      </c>
      <c r="T39" s="11">
        <f>SUMIF('YBN FH TB'!$R:$R,'FH P&amp;L'!$A39,'YBN FH TB'!H:H)</f>
        <v/>
      </c>
      <c r="U39" s="11">
        <f>SUMIF('YBN FH TB'!$R:$R,'FH P&amp;L'!$A39,'YBN FH TB'!I:I)</f>
        <v/>
      </c>
      <c r="V39" s="51" t="n">
        <v>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190.06</v>
      </c>
      <c r="C40" s="64" t="n">
        <v>202.06</v>
      </c>
      <c r="D40" s="64" t="n">
        <v>55.16999999999999</v>
      </c>
      <c r="E40" s="64" t="n">
        <v>160.01</v>
      </c>
      <c r="F40" s="64" t="n">
        <v>83.73999999999999</v>
      </c>
      <c r="G40" s="64" t="n">
        <v>65.2</v>
      </c>
      <c r="H40" s="64" t="n">
        <v>159.27</v>
      </c>
      <c r="I40" s="64" t="n">
        <v>99.89</v>
      </c>
      <c r="J40" s="64" t="n">
        <v>134.23</v>
      </c>
      <c r="K40" s="64" t="n">
        <v>129.5</v>
      </c>
      <c r="L40" s="64" t="n">
        <v>136.31</v>
      </c>
      <c r="M40" s="64" t="n">
        <v>5.71</v>
      </c>
      <c r="N40" s="22">
        <f>SUM(B40:M40)</f>
        <v/>
      </c>
      <c r="O40" s="11">
        <f>SUMIF('YBN FH TB'!$R:$R,'FH P&amp;L'!$A40,'YBN FH TB'!C:C)</f>
        <v/>
      </c>
      <c r="P40" s="11">
        <f>SUMIF('YBN FH TB'!$R:$R,'FH P&amp;L'!$A40,'YBN FH TB'!D:D)</f>
        <v/>
      </c>
      <c r="Q40" s="11">
        <f>SUMIF('YBN FH TB'!$R:$R,'FH P&amp;L'!$A40,'YBN FH TB'!E:E)</f>
        <v/>
      </c>
      <c r="R40" s="11">
        <f>SUMIF('YBN FH TB'!$R:$R,'FH P&amp;L'!$A40,'YBN FH TB'!F:F)</f>
        <v/>
      </c>
      <c r="S40" s="11">
        <f>SUMIF('YBN FH TB'!$R:$R,'FH P&amp;L'!$A40,'YBN FH TB'!G:G)</f>
        <v/>
      </c>
      <c r="T40" s="11">
        <f>SUMIF('YBN FH TB'!$R:$R,'FH P&amp;L'!$A40,'YBN FH TB'!H:H)</f>
        <v/>
      </c>
      <c r="U40" s="11">
        <f>SUMIF('YBN FH TB'!$R:$R,'FH P&amp;L'!$A40,'YBN FH TB'!I:I)</f>
        <v/>
      </c>
      <c r="V40" s="51" t="n">
        <v>128</v>
      </c>
      <c r="W40" s="51" t="n">
        <v>128</v>
      </c>
      <c r="X40" s="51" t="n">
        <v>128</v>
      </c>
      <c r="Y40" s="51" t="n">
        <v>128</v>
      </c>
      <c r="Z40" s="51" t="n">
        <v>128</v>
      </c>
      <c r="AA40" s="22">
        <f>SUM(O40:U40)</f>
        <v/>
      </c>
      <c r="AB40" s="22">
        <f>SUM(O40:Z40)</f>
        <v/>
      </c>
      <c r="AC40" s="51" t="n">
        <v>128</v>
      </c>
      <c r="AD40" s="51" t="n">
        <v>128</v>
      </c>
      <c r="AE40" s="51" t="n">
        <v>128</v>
      </c>
      <c r="AF40" s="51" t="n">
        <v>128</v>
      </c>
      <c r="AG40" s="51" t="n">
        <v>128</v>
      </c>
      <c r="AH40" s="51" t="n">
        <v>128</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370.63</v>
      </c>
      <c r="C41" s="64" t="n">
        <v>434.89</v>
      </c>
      <c r="D41" s="64" t="n">
        <v>421.63</v>
      </c>
      <c r="E41" s="64" t="n">
        <v>380.28</v>
      </c>
      <c r="F41" s="64" t="n">
        <v>383.48</v>
      </c>
      <c r="G41" s="64" t="n">
        <v>436.89</v>
      </c>
      <c r="H41" s="64" t="n">
        <v>383.48</v>
      </c>
      <c r="I41" s="64" t="n">
        <v>491.1800000000001</v>
      </c>
      <c r="J41" s="64" t="n">
        <v>436.89</v>
      </c>
      <c r="K41" s="64" t="n">
        <v>392.44</v>
      </c>
      <c r="L41" s="64" t="n">
        <v>399.43</v>
      </c>
      <c r="M41" s="64" t="n">
        <v>470.88</v>
      </c>
      <c r="N41" s="22">
        <f>SUM(B41:M41)</f>
        <v/>
      </c>
      <c r="O41" s="11">
        <f>SUMIF('YBN FH TB'!$R:$R,'FH P&amp;L'!$A41,'YBN FH TB'!C:C)</f>
        <v/>
      </c>
      <c r="P41" s="11">
        <f>SUMIF('YBN FH TB'!$R:$R,'FH P&amp;L'!$A41,'YBN FH TB'!D:D)</f>
        <v/>
      </c>
      <c r="Q41" s="11">
        <f>SUMIF('YBN FH TB'!$R:$R,'FH P&amp;L'!$A41,'YBN FH TB'!E:E)</f>
        <v/>
      </c>
      <c r="R41" s="11">
        <f>SUMIF('YBN FH TB'!$R:$R,'FH P&amp;L'!$A41,'YBN FH TB'!F:F)</f>
        <v/>
      </c>
      <c r="S41" s="11">
        <f>SUMIF('YBN FH TB'!$R:$R,'FH P&amp;L'!$A41,'YBN FH TB'!G:G)</f>
        <v/>
      </c>
      <c r="T41" s="11">
        <f>SUMIF('YBN FH TB'!$R:$R,'FH P&amp;L'!$A41,'YBN FH TB'!H:H)</f>
        <v/>
      </c>
      <c r="U41" s="11">
        <f>SUMIF('YBN FH TB'!$R:$R,'FH P&amp;L'!$A41,'YBN FH TB'!I:I)</f>
        <v/>
      </c>
      <c r="V41" s="51" t="n">
        <v>414</v>
      </c>
      <c r="W41" s="51" t="n">
        <v>414</v>
      </c>
      <c r="X41" s="51" t="n">
        <v>414</v>
      </c>
      <c r="Y41" s="51" t="n">
        <v>414</v>
      </c>
      <c r="Z41" s="51" t="n">
        <v>414</v>
      </c>
      <c r="AA41" s="22">
        <f>SUM(O41:U41)</f>
        <v/>
      </c>
      <c r="AB41" s="22">
        <f>SUM(O41:Z41)</f>
        <v/>
      </c>
      <c r="AC41" s="51" t="n">
        <v>414</v>
      </c>
      <c r="AD41" s="51" t="n">
        <v>414</v>
      </c>
      <c r="AE41" s="51" t="n">
        <v>414</v>
      </c>
      <c r="AF41" s="51" t="n">
        <v>414</v>
      </c>
      <c r="AG41" s="51" t="n">
        <v>414</v>
      </c>
      <c r="AH41" s="51" t="n">
        <v>414</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48.91</v>
      </c>
      <c r="C42" s="64" t="n">
        <v>26.65</v>
      </c>
      <c r="D42" s="64" t="n">
        <v>48.28</v>
      </c>
      <c r="E42" s="64" t="n">
        <v>37.56</v>
      </c>
      <c r="F42" s="64" t="n">
        <v>22.48</v>
      </c>
      <c r="G42" s="64" t="n">
        <v>32.72</v>
      </c>
      <c r="H42" s="64" t="n">
        <v>59.91</v>
      </c>
      <c r="I42" s="64" t="n">
        <v>27.53</v>
      </c>
      <c r="J42" s="64" t="n">
        <v>29.07</v>
      </c>
      <c r="K42" s="64" t="n">
        <v>54.09999999999999</v>
      </c>
      <c r="L42" s="64" t="n">
        <v>30.14</v>
      </c>
      <c r="M42" s="64" t="n">
        <v>11.04</v>
      </c>
      <c r="N42" s="22">
        <f>SUM(B42:M42)</f>
        <v/>
      </c>
      <c r="O42" s="11">
        <f>SUMIF('YBN FH TB'!$R:$R,'FH P&amp;L'!$A42,'YBN FH TB'!C:C)</f>
        <v/>
      </c>
      <c r="P42" s="11">
        <f>SUMIF('YBN FH TB'!$R:$R,'FH P&amp;L'!$A42,'YBN FH TB'!D:D)</f>
        <v/>
      </c>
      <c r="Q42" s="11">
        <f>SUMIF('YBN FH TB'!$R:$R,'FH P&amp;L'!$A42,'YBN FH TB'!E:E)</f>
        <v/>
      </c>
      <c r="R42" s="11">
        <f>SUMIF('YBN FH TB'!$R:$R,'FH P&amp;L'!$A42,'YBN FH TB'!F:F)</f>
        <v/>
      </c>
      <c r="S42" s="11">
        <f>SUMIF('YBN FH TB'!$R:$R,'FH P&amp;L'!$A42,'YBN FH TB'!G:G)</f>
        <v/>
      </c>
      <c r="T42" s="11">
        <f>SUMIF('YBN FH TB'!$R:$R,'FH P&amp;L'!$A42,'YBN FH TB'!H:H)</f>
        <v/>
      </c>
      <c r="U42" s="11">
        <f>SUMIF('YBN FH TB'!$R:$R,'FH P&amp;L'!$A42,'YBN FH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SUMIF('YBN FH TB'!$R:$R,'FH P&amp;L'!$A43,'YBN FH TB'!C:C)</f>
        <v/>
      </c>
      <c r="P43" s="11">
        <f>SUMIF('YBN FH TB'!$R:$R,'FH P&amp;L'!$A43,'YBN FH TB'!D:D)</f>
        <v/>
      </c>
      <c r="Q43" s="11">
        <f>SUMIF('YBN FH TB'!$R:$R,'FH P&amp;L'!$A43,'YBN FH TB'!E:E)</f>
        <v/>
      </c>
      <c r="R43" s="11">
        <f>SUMIF('YBN FH TB'!$R:$R,'FH P&amp;L'!$A43,'YBN FH TB'!F:F)</f>
        <v/>
      </c>
      <c r="S43" s="11">
        <f>SUMIF('YBN FH TB'!$R:$R,'FH P&amp;L'!$A43,'YBN FH TB'!G:G)</f>
        <v/>
      </c>
      <c r="T43" s="11">
        <f>SUMIF('YBN FH TB'!$R:$R,'FH P&amp;L'!$A43,'YBN FH TB'!H:H)</f>
        <v/>
      </c>
      <c r="U43" s="11">
        <f>SUMIF('YBN FH TB'!$R:$R,'FH P&amp;L'!$A43,'YBN FH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SUMIF('YBN FH TB'!$R:$R,'FH P&amp;L'!$A44,'YBN FH TB'!C:C)</f>
        <v/>
      </c>
      <c r="P44" s="11">
        <f>SUMIF('YBN FH TB'!$R:$R,'FH P&amp;L'!$A44,'YBN FH TB'!D:D)</f>
        <v/>
      </c>
      <c r="Q44" s="11">
        <f>SUMIF('YBN FH TB'!$R:$R,'FH P&amp;L'!$A44,'YBN FH TB'!E:E)</f>
        <v/>
      </c>
      <c r="R44" s="11">
        <f>SUMIF('YBN FH TB'!$R:$R,'FH P&amp;L'!$A44,'YBN FH TB'!F:F)</f>
        <v/>
      </c>
      <c r="S44" s="11">
        <f>SUMIF('YBN FH TB'!$R:$R,'FH P&amp;L'!$A44,'YBN FH TB'!G:G)</f>
        <v/>
      </c>
      <c r="T44" s="11">
        <f>SUMIF('YBN FH TB'!$R:$R,'FH P&amp;L'!$A44,'YBN FH TB'!H:H)</f>
        <v/>
      </c>
      <c r="U44" s="11">
        <f>SUMIF('YBN FH TB'!$R:$R,'FH P&amp;L'!$A44,'YBN FH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137.5</v>
      </c>
      <c r="L45" s="64" t="n">
        <v>137.5</v>
      </c>
      <c r="M45" s="64" t="n">
        <v>137.5</v>
      </c>
      <c r="N45" s="22">
        <f>SUM(B45:M45)</f>
        <v/>
      </c>
      <c r="O45" s="11">
        <f>SUMIF('YBN FH TB'!$R:$R,'FH P&amp;L'!$A45,'YBN FH TB'!C:C)</f>
        <v/>
      </c>
      <c r="P45" s="11">
        <f>SUMIF('YBN FH TB'!$R:$R,'FH P&amp;L'!$A45,'YBN FH TB'!D:D)</f>
        <v/>
      </c>
      <c r="Q45" s="11">
        <f>SUMIF('YBN FH TB'!$R:$R,'FH P&amp;L'!$A45,'YBN FH TB'!E:E)</f>
        <v/>
      </c>
      <c r="R45" s="11">
        <f>SUMIF('YBN FH TB'!$R:$R,'FH P&amp;L'!$A45,'YBN FH TB'!F:F)</f>
        <v/>
      </c>
      <c r="S45" s="11">
        <f>SUMIF('YBN FH TB'!$R:$R,'FH P&amp;L'!$A45,'YBN FH TB'!G:G)</f>
        <v/>
      </c>
      <c r="T45" s="11">
        <f>SUMIF('YBN FH TB'!$R:$R,'FH P&amp;L'!$A45,'YBN FH TB'!H:H)</f>
        <v/>
      </c>
      <c r="U45" s="11">
        <f>SUMIF('YBN FH TB'!$R:$R,'FH P&amp;L'!$A45,'YBN FH TB'!I:I)</f>
        <v/>
      </c>
      <c r="V45" s="51" t="n">
        <v>138</v>
      </c>
      <c r="W45" s="51" t="n">
        <v>138</v>
      </c>
      <c r="X45" s="51" t="n">
        <v>138</v>
      </c>
      <c r="Y45" s="51" t="n">
        <v>138</v>
      </c>
      <c r="Z45" s="51" t="n">
        <v>138</v>
      </c>
      <c r="AA45" s="22">
        <f>SUM(O45:U45)</f>
        <v/>
      </c>
      <c r="AB45" s="22">
        <f>SUM(O45:Z45)</f>
        <v/>
      </c>
      <c r="AC45" s="51" t="n">
        <v>138</v>
      </c>
      <c r="AD45" s="51" t="n">
        <v>138</v>
      </c>
      <c r="AE45" s="51" t="n">
        <v>138</v>
      </c>
      <c r="AF45" s="51" t="n">
        <v>138</v>
      </c>
      <c r="AG45" s="51" t="n">
        <v>138</v>
      </c>
      <c r="AH45" s="51" t="n">
        <v>138</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SUMIF('YBN FH TB'!$R:$R,'FH P&amp;L'!$A46,'YBN FH TB'!C:C)</f>
        <v/>
      </c>
      <c r="P46" s="11">
        <f>SUMIF('YBN FH TB'!$R:$R,'FH P&amp;L'!$A46,'YBN FH TB'!D:D)</f>
        <v/>
      </c>
      <c r="Q46" s="11">
        <f>SUMIF('YBN FH TB'!$R:$R,'FH P&amp;L'!$A46,'YBN FH TB'!E:E)</f>
        <v/>
      </c>
      <c r="R46" s="11">
        <f>SUMIF('YBN FH TB'!$R:$R,'FH P&amp;L'!$A46,'YBN FH TB'!F:F)</f>
        <v/>
      </c>
      <c r="S46" s="11">
        <f>SUMIF('YBN FH TB'!$R:$R,'FH P&amp;L'!$A46,'YBN FH TB'!G:G)</f>
        <v/>
      </c>
      <c r="T46" s="11">
        <f>SUMIF('YBN FH TB'!$R:$R,'FH P&amp;L'!$A46,'YBN FH TB'!H:H)</f>
        <v/>
      </c>
      <c r="U46" s="11">
        <f>SUMIF('YBN FH TB'!$R:$R,'FH P&amp;L'!$A46,'YBN FH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3839.71</v>
      </c>
      <c r="C47" s="65" t="n">
        <v>3929.89</v>
      </c>
      <c r="D47" s="65" t="n">
        <v>4724.89</v>
      </c>
      <c r="E47" s="65" t="n">
        <v>4153.71</v>
      </c>
      <c r="F47" s="65" t="n">
        <v>3387.41</v>
      </c>
      <c r="G47" s="65" t="n">
        <v>3503.869999999999</v>
      </c>
      <c r="H47" s="65" t="n">
        <v>3650.799999999999</v>
      </c>
      <c r="I47" s="65" t="n">
        <v>3433.55</v>
      </c>
      <c r="J47" s="65" t="n">
        <v>2080.47</v>
      </c>
      <c r="K47" s="65" t="n">
        <v>3155.98</v>
      </c>
      <c r="L47" s="65" t="n">
        <v>3672.77</v>
      </c>
      <c r="M47" s="65" t="n">
        <v>4511.69</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20086.2</v>
      </c>
      <c r="C48" s="62" t="n">
        <v>20148.96</v>
      </c>
      <c r="D48" s="62" t="n">
        <v>17731.48</v>
      </c>
      <c r="E48" s="62" t="n">
        <v>18195.49</v>
      </c>
      <c r="F48" s="62" t="n">
        <v>17676.25</v>
      </c>
      <c r="G48" s="62" t="n">
        <v>17308.59</v>
      </c>
      <c r="H48" s="62" t="n">
        <v>21424.91</v>
      </c>
      <c r="I48" s="62" t="n">
        <v>18394.64</v>
      </c>
      <c r="J48" s="62" t="n">
        <v>16493.17</v>
      </c>
      <c r="K48" s="62" t="n">
        <v>20762.09</v>
      </c>
      <c r="L48" s="62" t="n">
        <v>21752.52</v>
      </c>
      <c r="M48" s="62" t="n">
        <v>19603.73</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31.63000000000102</v>
      </c>
      <c r="C50" s="18" t="n">
        <v>100.1700000000019</v>
      </c>
      <c r="D50" s="18" t="n">
        <v>8840.02</v>
      </c>
      <c r="E50" s="18" t="n">
        <v>1635.790000000001</v>
      </c>
      <c r="F50" s="18" t="n">
        <v>726.7799999999988</v>
      </c>
      <c r="G50" s="18" t="n">
        <v>148.8600000000006</v>
      </c>
      <c r="H50" s="18" t="n">
        <v>2612.139999999999</v>
      </c>
      <c r="I50" s="18" t="n">
        <v>-7463.949999999999</v>
      </c>
      <c r="J50" s="18" t="n">
        <v>-3293.499999999998</v>
      </c>
      <c r="K50" s="18" t="n">
        <v>-6737.74</v>
      </c>
      <c r="L50" s="18" t="n">
        <v>-9079.180000000004</v>
      </c>
      <c r="M50" s="18" t="n">
        <v>19054.90000000001</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SUMIF('YBN FH TB'!$R:$R,'FH P&amp;L'!$A53,'YBN FH TB'!C:C)</f>
        <v/>
      </c>
      <c r="P53" s="11">
        <f>SUMIF('YBN FH TB'!$R:$R,'FH P&amp;L'!$A53,'YBN FH TB'!D:D)</f>
        <v/>
      </c>
      <c r="Q53" s="11">
        <f>SUMIF('YBN FH TB'!$R:$R,'FH P&amp;L'!$A53,'YBN FH TB'!E:E)</f>
        <v/>
      </c>
      <c r="R53" s="11">
        <f>SUMIF('YBN FH TB'!$R:$R,'FH P&amp;L'!$A53,'YBN FH TB'!F:F)</f>
        <v/>
      </c>
      <c r="S53" s="11">
        <f>SUMIF('YBN FH TB'!$R:$R,'FH P&amp;L'!$A53,'YBN FH TB'!G:G)</f>
        <v/>
      </c>
      <c r="T53" s="11">
        <f>SUMIF('YBN FH TB'!$R:$R,'FH P&amp;L'!$A53,'YBN FH TB'!H:H)</f>
        <v/>
      </c>
      <c r="U53" s="11">
        <f>SUMIF('YBN FH TB'!$R:$R,'FH P&amp;L'!$A53,'YBN FH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SUMIF('YBN FH TB'!$R:$R,'FH P&amp;L'!$A54,'YBN FH TB'!C:C)</f>
        <v/>
      </c>
      <c r="P54" s="11">
        <f>SUMIF('YBN FH TB'!$R:$R,'FH P&amp;L'!$A54,'YBN FH TB'!D:D)</f>
        <v/>
      </c>
      <c r="Q54" s="11">
        <f>SUMIF('YBN FH TB'!$R:$R,'FH P&amp;L'!$A54,'YBN FH TB'!E:E)</f>
        <v/>
      </c>
      <c r="R54" s="11">
        <f>SUMIF('YBN FH TB'!$R:$R,'FH P&amp;L'!$A54,'YBN FH TB'!F:F)</f>
        <v/>
      </c>
      <c r="S54" s="11">
        <f>SUMIF('YBN FH TB'!$R:$R,'FH P&amp;L'!$A54,'YBN FH TB'!G:G)</f>
        <v/>
      </c>
      <c r="T54" s="11">
        <f>SUMIF('YBN FH TB'!$R:$R,'FH P&amp;L'!$A54,'YBN FH TB'!H:H)</f>
        <v/>
      </c>
      <c r="U54" s="11">
        <f>SUMIF('YBN FH TB'!$R:$R,'FH P&amp;L'!$A54,'YBN FH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SUMIF('YBN FH TB'!$R:$R,'FH P&amp;L'!$A55,'YBN FH TB'!C:C)</f>
        <v/>
      </c>
      <c r="P55" s="11">
        <f>SUMIF('YBN FH TB'!$R:$R,'FH P&amp;L'!$A55,'YBN FH TB'!D:D)</f>
        <v/>
      </c>
      <c r="Q55" s="11">
        <f>SUMIF('YBN FH TB'!$R:$R,'FH P&amp;L'!$A55,'YBN FH TB'!E:E)</f>
        <v/>
      </c>
      <c r="R55" s="11">
        <f>SUMIF('YBN FH TB'!$R:$R,'FH P&amp;L'!$A55,'YBN FH TB'!F:F)</f>
        <v/>
      </c>
      <c r="S55" s="11">
        <f>SUMIF('YBN FH TB'!$R:$R,'FH P&amp;L'!$A55,'YBN FH TB'!G:G)</f>
        <v/>
      </c>
      <c r="T55" s="11">
        <f>SUMIF('YBN FH TB'!$R:$R,'FH P&amp;L'!$A55,'YBN FH TB'!H:H)</f>
        <v/>
      </c>
      <c r="U55" s="11">
        <f>SUMIF('YBN FH TB'!$R:$R,'FH P&amp;L'!$A55,'YBN FH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SUMIF('YBN FH TB'!$R:$R,'FH P&amp;L'!$A56,'YBN FH TB'!C:C)</f>
        <v/>
      </c>
      <c r="P56" s="11">
        <f>SUMIF('YBN FH TB'!$R:$R,'FH P&amp;L'!$A56,'YBN FH TB'!D:D)</f>
        <v/>
      </c>
      <c r="Q56" s="11">
        <f>SUMIF('YBN FH TB'!$R:$R,'FH P&amp;L'!$A56,'YBN FH TB'!E:E)</f>
        <v/>
      </c>
      <c r="R56" s="11">
        <f>SUMIF('YBN FH TB'!$R:$R,'FH P&amp;L'!$A56,'YBN FH TB'!F:F)</f>
        <v/>
      </c>
      <c r="S56" s="11">
        <f>SUMIF('YBN FH TB'!$R:$R,'FH P&amp;L'!$A56,'YBN FH TB'!G:G)</f>
        <v/>
      </c>
      <c r="T56" s="11">
        <f>SUMIF('YBN FH TB'!$R:$R,'FH P&amp;L'!$A56,'YBN FH TB'!H:H)</f>
        <v/>
      </c>
      <c r="U56" s="11">
        <f>SUMIF('YBN FH TB'!$R:$R,'FH P&amp;L'!$A56,'YBN FH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180</v>
      </c>
      <c r="M57" s="64" t="n">
        <v>0</v>
      </c>
      <c r="N57" s="22">
        <f>SUM(B57:M57)</f>
        <v/>
      </c>
      <c r="O57" s="11">
        <f>SUMIF('YBN FH TB'!$R:$R,'FH P&amp;L'!$A57,'YBN FH TB'!C:C)</f>
        <v/>
      </c>
      <c r="P57" s="11">
        <f>SUMIF('YBN FH TB'!$R:$R,'FH P&amp;L'!$A57,'YBN FH TB'!D:D)</f>
        <v/>
      </c>
      <c r="Q57" s="11">
        <f>SUMIF('YBN FH TB'!$R:$R,'FH P&amp;L'!$A57,'YBN FH TB'!E:E)</f>
        <v/>
      </c>
      <c r="R57" s="11">
        <f>SUMIF('YBN FH TB'!$R:$R,'FH P&amp;L'!$A57,'YBN FH TB'!F:F)</f>
        <v/>
      </c>
      <c r="S57" s="11">
        <f>SUMIF('YBN FH TB'!$R:$R,'FH P&amp;L'!$A57,'YBN FH TB'!G:G)</f>
        <v/>
      </c>
      <c r="T57" s="11">
        <f>SUMIF('YBN FH TB'!$R:$R,'FH P&amp;L'!$A57,'YBN FH TB'!H:H)</f>
        <v/>
      </c>
      <c r="U57" s="11">
        <f>SUMIF('YBN FH TB'!$R:$R,'FH P&amp;L'!$A57,'YBN FH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SUMIF('YBN FH TB'!$R:$R,'FH P&amp;L'!$A58,'YBN FH TB'!C:C)</f>
        <v/>
      </c>
      <c r="P58" s="11">
        <f>SUMIF('YBN FH TB'!$R:$R,'FH P&amp;L'!$A58,'YBN FH TB'!D:D)</f>
        <v/>
      </c>
      <c r="Q58" s="11">
        <f>SUMIF('YBN FH TB'!$R:$R,'FH P&amp;L'!$A58,'YBN FH TB'!E:E)</f>
        <v/>
      </c>
      <c r="R58" s="11">
        <f>SUMIF('YBN FH TB'!$R:$R,'FH P&amp;L'!$A58,'YBN FH TB'!F:F)</f>
        <v/>
      </c>
      <c r="S58" s="11">
        <f>SUMIF('YBN FH TB'!$R:$R,'FH P&amp;L'!$A58,'YBN FH TB'!G:G)</f>
        <v/>
      </c>
      <c r="T58" s="11">
        <f>SUMIF('YBN FH TB'!$R:$R,'FH P&amp;L'!$A58,'YBN FH TB'!H:H)</f>
        <v/>
      </c>
      <c r="U58" s="11">
        <f>SUMIF('YBN FH TB'!$R:$R,'FH P&amp;L'!$A58,'YBN FH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201.38</v>
      </c>
      <c r="J59" s="64" t="n">
        <v>201.38</v>
      </c>
      <c r="K59" s="64" t="n">
        <v>214.8</v>
      </c>
      <c r="L59" s="64" t="n">
        <v>214.8</v>
      </c>
      <c r="M59" s="64" t="n">
        <v>214.8</v>
      </c>
      <c r="N59" s="22">
        <f>SUM(B59:M59)</f>
        <v/>
      </c>
      <c r="O59" s="11">
        <f>SUMIF('YBN FH TB'!$R:$R,'FH P&amp;L'!$A59,'YBN FH TB'!C:C)</f>
        <v/>
      </c>
      <c r="P59" s="11">
        <f>SUMIF('YBN FH TB'!$R:$R,'FH P&amp;L'!$A59,'YBN FH TB'!D:D)</f>
        <v/>
      </c>
      <c r="Q59" s="11">
        <f>SUMIF('YBN FH TB'!$R:$R,'FH P&amp;L'!$A59,'YBN FH TB'!E:E)</f>
        <v/>
      </c>
      <c r="R59" s="11">
        <f>SUMIF('YBN FH TB'!$R:$R,'FH P&amp;L'!$A59,'YBN FH TB'!F:F)</f>
        <v/>
      </c>
      <c r="S59" s="11">
        <f>SUMIF('YBN FH TB'!$R:$R,'FH P&amp;L'!$A59,'YBN FH TB'!G:G)</f>
        <v/>
      </c>
      <c r="T59" s="11">
        <f>SUMIF('YBN FH TB'!$R:$R,'FH P&amp;L'!$A59,'YBN FH TB'!H:H)</f>
        <v/>
      </c>
      <c r="U59" s="11">
        <f>SUMIF('YBN FH TB'!$R:$R,'FH P&amp;L'!$A59,'YBN FH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3</v>
      </c>
      <c r="C60" s="64" t="n">
        <v>2.4</v>
      </c>
      <c r="D60" s="64" t="n">
        <v>137.61</v>
      </c>
      <c r="E60" s="64" t="n">
        <v>1.8</v>
      </c>
      <c r="F60" s="64" t="n">
        <v>2.4</v>
      </c>
      <c r="G60" s="64" t="n">
        <v>47.40000000000001</v>
      </c>
      <c r="H60" s="64" t="n">
        <v>1.2</v>
      </c>
      <c r="I60" s="64" t="n">
        <v>1.8</v>
      </c>
      <c r="J60" s="64" t="n">
        <v>2.4</v>
      </c>
      <c r="K60" s="64" t="n">
        <v>68.8</v>
      </c>
      <c r="L60" s="64" t="n">
        <v>1.8</v>
      </c>
      <c r="M60" s="64" t="n">
        <v>3</v>
      </c>
      <c r="N60" s="22">
        <f>SUM(B60:M60)</f>
        <v/>
      </c>
      <c r="O60" s="11">
        <f>SUMIF('YBN FH TB'!$R:$R,'FH P&amp;L'!$A60,'YBN FH TB'!C:C)</f>
        <v/>
      </c>
      <c r="P60" s="11">
        <f>SUMIF('YBN FH TB'!$R:$R,'FH P&amp;L'!$A60,'YBN FH TB'!D:D)</f>
        <v/>
      </c>
      <c r="Q60" s="11">
        <f>SUMIF('YBN FH TB'!$R:$R,'FH P&amp;L'!$A60,'YBN FH TB'!E:E)</f>
        <v/>
      </c>
      <c r="R60" s="11">
        <f>SUMIF('YBN FH TB'!$R:$R,'FH P&amp;L'!$A60,'YBN FH TB'!F:F)</f>
        <v/>
      </c>
      <c r="S60" s="11">
        <f>SUMIF('YBN FH TB'!$R:$R,'FH P&amp;L'!$A60,'YBN FH TB'!G:G)</f>
        <v/>
      </c>
      <c r="T60" s="11">
        <f>SUMIF('YBN FH TB'!$R:$R,'FH P&amp;L'!$A60,'YBN FH TB'!H:H)</f>
        <v/>
      </c>
      <c r="U60" s="11">
        <f>SUMIF('YBN FH TB'!$R:$R,'FH P&amp;L'!$A60,'YBN FH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8.539999999999999</v>
      </c>
      <c r="D61" s="64" t="n">
        <v>0</v>
      </c>
      <c r="E61" s="64" t="n">
        <v>0</v>
      </c>
      <c r="F61" s="64" t="n">
        <v>34.24</v>
      </c>
      <c r="G61" s="64" t="n">
        <v>60.11</v>
      </c>
      <c r="H61" s="64" t="n">
        <v>33.5</v>
      </c>
      <c r="I61" s="64" t="n">
        <v>0</v>
      </c>
      <c r="J61" s="64" t="n">
        <v>0</v>
      </c>
      <c r="K61" s="64" t="n">
        <v>0</v>
      </c>
      <c r="L61" s="64" t="n">
        <v>0</v>
      </c>
      <c r="M61" s="64" t="n">
        <v>20.52</v>
      </c>
      <c r="N61" s="22">
        <f>SUM(B61:M61)</f>
        <v/>
      </c>
      <c r="O61" s="11">
        <f>SUMIF('YBN FH TB'!$R:$R,'FH P&amp;L'!$A61,'YBN FH TB'!C:C)</f>
        <v/>
      </c>
      <c r="P61" s="11">
        <f>SUMIF('YBN FH TB'!$R:$R,'FH P&amp;L'!$A61,'YBN FH TB'!D:D)</f>
        <v/>
      </c>
      <c r="Q61" s="11">
        <f>SUMIF('YBN FH TB'!$R:$R,'FH P&amp;L'!$A61,'YBN FH TB'!E:E)</f>
        <v/>
      </c>
      <c r="R61" s="11">
        <f>SUMIF('YBN FH TB'!$R:$R,'FH P&amp;L'!$A61,'YBN FH TB'!F:F)</f>
        <v/>
      </c>
      <c r="S61" s="11">
        <f>SUMIF('YBN FH TB'!$R:$R,'FH P&amp;L'!$A61,'YBN FH TB'!G:G)</f>
        <v/>
      </c>
      <c r="T61" s="11">
        <f>SUMIF('YBN FH TB'!$R:$R,'FH P&amp;L'!$A61,'YBN FH TB'!H:H)</f>
        <v/>
      </c>
      <c r="U61" s="11">
        <f>SUMIF('YBN FH TB'!$R:$R,'FH P&amp;L'!$A61,'YBN FH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164</v>
      </c>
      <c r="F62" s="64" t="n">
        <v>0</v>
      </c>
      <c r="G62" s="64" t="n">
        <v>0</v>
      </c>
      <c r="H62" s="64" t="n">
        <v>0</v>
      </c>
      <c r="I62" s="64" t="n">
        <v>260</v>
      </c>
      <c r="J62" s="64" t="n">
        <v>0</v>
      </c>
      <c r="K62" s="64" t="n">
        <v>0</v>
      </c>
      <c r="L62" s="64" t="n">
        <v>37</v>
      </c>
      <c r="M62" s="64" t="n">
        <v>231</v>
      </c>
      <c r="N62" s="22">
        <f>SUM(B62:M62)</f>
        <v/>
      </c>
      <c r="O62" s="11">
        <f>SUMIF('YBN FH TB'!$R:$R,'FH P&amp;L'!$A62,'YBN FH TB'!C:C)</f>
        <v/>
      </c>
      <c r="P62" s="11">
        <f>SUMIF('YBN FH TB'!$R:$R,'FH P&amp;L'!$A62,'YBN FH TB'!D:D)</f>
        <v/>
      </c>
      <c r="Q62" s="11">
        <f>SUMIF('YBN FH TB'!$R:$R,'FH P&amp;L'!$A62,'YBN FH TB'!E:E)</f>
        <v/>
      </c>
      <c r="R62" s="11">
        <f>SUMIF('YBN FH TB'!$R:$R,'FH P&amp;L'!$A62,'YBN FH TB'!F:F)</f>
        <v/>
      </c>
      <c r="S62" s="11">
        <f>SUMIF('YBN FH TB'!$R:$R,'FH P&amp;L'!$A62,'YBN FH TB'!G:G)</f>
        <v/>
      </c>
      <c r="T62" s="11">
        <f>SUMIF('YBN FH TB'!$R:$R,'FH P&amp;L'!$A62,'YBN FH TB'!H:H)</f>
        <v/>
      </c>
      <c r="U62" s="11">
        <f>SUMIF('YBN FH TB'!$R:$R,'FH P&amp;L'!$A62,'YBN FH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SUMIF('YBN FH TB'!$R:$R,'FH P&amp;L'!$A63,'YBN FH TB'!C:C)</f>
        <v/>
      </c>
      <c r="P63" s="11">
        <f>SUMIF('YBN FH TB'!$R:$R,'FH P&amp;L'!$A63,'YBN FH TB'!D:D)</f>
        <v/>
      </c>
      <c r="Q63" s="11">
        <f>SUMIF('YBN FH TB'!$R:$R,'FH P&amp;L'!$A63,'YBN FH TB'!E:E)</f>
        <v/>
      </c>
      <c r="R63" s="11">
        <f>SUMIF('YBN FH TB'!$R:$R,'FH P&amp;L'!$A63,'YBN FH TB'!F:F)</f>
        <v/>
      </c>
      <c r="S63" s="11">
        <f>SUMIF('YBN FH TB'!$R:$R,'FH P&amp;L'!$A63,'YBN FH TB'!G:G)</f>
        <v/>
      </c>
      <c r="T63" s="11">
        <f>SUMIF('YBN FH TB'!$R:$R,'FH P&amp;L'!$A63,'YBN FH TB'!H:H)</f>
        <v/>
      </c>
      <c r="U63" s="11">
        <f>SUMIF('YBN FH TB'!$R:$R,'FH P&amp;L'!$A63,'YBN FH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SUMIF('YBN FH TB'!$R:$R,'FH P&amp;L'!$A64,'YBN FH TB'!C:C)</f>
        <v/>
      </c>
      <c r="P64" s="11">
        <f>SUMIF('YBN FH TB'!$R:$R,'FH P&amp;L'!$A64,'YBN FH TB'!D:D)</f>
        <v/>
      </c>
      <c r="Q64" s="11">
        <f>SUMIF('YBN FH TB'!$R:$R,'FH P&amp;L'!$A64,'YBN FH TB'!E:E)</f>
        <v/>
      </c>
      <c r="R64" s="11">
        <f>SUMIF('YBN FH TB'!$R:$R,'FH P&amp;L'!$A64,'YBN FH TB'!F:F)</f>
        <v/>
      </c>
      <c r="S64" s="11">
        <f>SUMIF('YBN FH TB'!$R:$R,'FH P&amp;L'!$A64,'YBN FH TB'!G:G)</f>
        <v/>
      </c>
      <c r="T64" s="11">
        <f>SUMIF('YBN FH TB'!$R:$R,'FH P&amp;L'!$A64,'YBN FH TB'!H:H)</f>
        <v/>
      </c>
      <c r="U64" s="11">
        <f>SUMIF('YBN FH TB'!$R:$R,'FH P&amp;L'!$A64,'YBN FH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SUMIF('YBN FH TB'!$R:$R,'FH P&amp;L'!$A65,'YBN FH TB'!C:C)</f>
        <v/>
      </c>
      <c r="P65" s="11">
        <f>SUMIF('YBN FH TB'!$R:$R,'FH P&amp;L'!$A65,'YBN FH TB'!D:D)</f>
        <v/>
      </c>
      <c r="Q65" s="11">
        <f>SUMIF('YBN FH TB'!$R:$R,'FH P&amp;L'!$A65,'YBN FH TB'!E:E)</f>
        <v/>
      </c>
      <c r="R65" s="11">
        <f>SUMIF('YBN FH TB'!$R:$R,'FH P&amp;L'!$A65,'YBN FH TB'!F:F)</f>
        <v/>
      </c>
      <c r="S65" s="11">
        <f>SUMIF('YBN FH TB'!$R:$R,'FH P&amp;L'!$A65,'YBN FH TB'!G:G)</f>
        <v/>
      </c>
      <c r="T65" s="11">
        <f>SUMIF('YBN FH TB'!$R:$R,'FH P&amp;L'!$A65,'YBN FH TB'!H:H)</f>
        <v/>
      </c>
      <c r="U65" s="11">
        <f>SUMIF('YBN FH TB'!$R:$R,'FH P&amp;L'!$A65,'YBN FH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SUMIF('YBN FH TB'!$R:$R,'FH P&amp;L'!$A66,'YBN FH TB'!C:C)</f>
        <v/>
      </c>
      <c r="P66" s="11">
        <f>SUMIF('YBN FH TB'!$R:$R,'FH P&amp;L'!$A66,'YBN FH TB'!D:D)</f>
        <v/>
      </c>
      <c r="Q66" s="11">
        <f>SUMIF('YBN FH TB'!$R:$R,'FH P&amp;L'!$A66,'YBN FH TB'!E:E)</f>
        <v/>
      </c>
      <c r="R66" s="11">
        <f>SUMIF('YBN FH TB'!$R:$R,'FH P&amp;L'!$A66,'YBN FH TB'!F:F)</f>
        <v/>
      </c>
      <c r="S66" s="11">
        <f>SUMIF('YBN FH TB'!$R:$R,'FH P&amp;L'!$A66,'YBN FH TB'!G:G)</f>
        <v/>
      </c>
      <c r="T66" s="11">
        <f>SUMIF('YBN FH TB'!$R:$R,'FH P&amp;L'!$A66,'YBN FH TB'!H:H)</f>
        <v/>
      </c>
      <c r="U66" s="11">
        <f>SUMIF('YBN FH TB'!$R:$R,'FH P&amp;L'!$A66,'YBN FH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42.75</v>
      </c>
      <c r="I67" s="64" t="n">
        <v>262.75</v>
      </c>
      <c r="J67" s="64" t="n">
        <v>42.75</v>
      </c>
      <c r="K67" s="64" t="n">
        <v>42.75</v>
      </c>
      <c r="L67" s="64" t="n">
        <v>42.75</v>
      </c>
      <c r="M67" s="64" t="n">
        <v>42.75</v>
      </c>
      <c r="N67" s="22">
        <f>SUM(B67:M67)</f>
        <v/>
      </c>
      <c r="O67" s="11">
        <f>SUMIF('YBN FH TB'!$R:$R,'FH P&amp;L'!$A67,'YBN FH TB'!C:C)</f>
        <v/>
      </c>
      <c r="P67" s="11">
        <f>SUMIF('YBN FH TB'!$R:$R,'FH P&amp;L'!$A67,'YBN FH TB'!D:D)</f>
        <v/>
      </c>
      <c r="Q67" s="11">
        <f>SUMIF('YBN FH TB'!$R:$R,'FH P&amp;L'!$A67,'YBN FH TB'!E:E)</f>
        <v/>
      </c>
      <c r="R67" s="11">
        <f>SUMIF('YBN FH TB'!$R:$R,'FH P&amp;L'!$A67,'YBN FH TB'!F:F)</f>
        <v/>
      </c>
      <c r="S67" s="11">
        <f>SUMIF('YBN FH TB'!$R:$R,'FH P&amp;L'!$A67,'YBN FH TB'!G:G)</f>
        <v/>
      </c>
      <c r="T67" s="11">
        <f>SUMIF('YBN FH TB'!$R:$R,'FH P&amp;L'!$A67,'YBN FH TB'!H:H)</f>
        <v/>
      </c>
      <c r="U67" s="11">
        <f>SUMIF('YBN FH TB'!$R:$R,'FH P&amp;L'!$A67,'YBN FH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-78.61</v>
      </c>
      <c r="K68" s="64" t="n">
        <v>0</v>
      </c>
      <c r="L68" s="64" t="n">
        <v>0</v>
      </c>
      <c r="M68" s="64" t="n">
        <v>0</v>
      </c>
      <c r="N68" s="22">
        <f>SUM(B68:M68)</f>
        <v/>
      </c>
      <c r="O68" s="11">
        <f>SUMIF('YBN FH TB'!$R:$R,'FH P&amp;L'!$A68,'YBN FH TB'!C:C)</f>
        <v/>
      </c>
      <c r="P68" s="11">
        <f>SUMIF('YBN FH TB'!$R:$R,'FH P&amp;L'!$A68,'YBN FH TB'!D:D)</f>
        <v/>
      </c>
      <c r="Q68" s="11">
        <f>SUMIF('YBN FH TB'!$R:$R,'FH P&amp;L'!$A68,'YBN FH TB'!E:E)</f>
        <v/>
      </c>
      <c r="R68" s="11">
        <f>SUMIF('YBN FH TB'!$R:$R,'FH P&amp;L'!$A68,'YBN FH TB'!F:F)</f>
        <v/>
      </c>
      <c r="S68" s="11">
        <f>SUMIF('YBN FH TB'!$R:$R,'FH P&amp;L'!$A68,'YBN FH TB'!G:G)</f>
        <v/>
      </c>
      <c r="T68" s="11">
        <f>SUMIF('YBN FH TB'!$R:$R,'FH P&amp;L'!$A68,'YBN FH TB'!H:H)</f>
        <v/>
      </c>
      <c r="U68" s="11">
        <f>SUMIF('YBN FH TB'!$R:$R,'FH P&amp;L'!$A68,'YBN FH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204.38</v>
      </c>
      <c r="C69" s="65" t="n">
        <v>212.32</v>
      </c>
      <c r="D69" s="65" t="n">
        <v>338.99</v>
      </c>
      <c r="E69" s="65" t="n">
        <v>367.18</v>
      </c>
      <c r="F69" s="65" t="n">
        <v>238.01</v>
      </c>
      <c r="G69" s="65" t="n">
        <v>308.89</v>
      </c>
      <c r="H69" s="65" t="n">
        <v>278.83</v>
      </c>
      <c r="I69" s="65" t="n">
        <v>725.9300000000001</v>
      </c>
      <c r="J69" s="65" t="n">
        <v>167.92</v>
      </c>
      <c r="K69" s="65" t="n">
        <v>326.35</v>
      </c>
      <c r="L69" s="65" t="n">
        <v>476.35</v>
      </c>
      <c r="M69" s="65" t="n">
        <v>512.0700000000001</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-172.749999999999</v>
      </c>
      <c r="C70" s="18" t="n">
        <v>-112.1499999999981</v>
      </c>
      <c r="D70" s="18" t="n">
        <v>8501.030000000001</v>
      </c>
      <c r="E70" s="18" t="n">
        <v>1268.610000000001</v>
      </c>
      <c r="F70" s="18" t="n">
        <v>488.7699999999988</v>
      </c>
      <c r="G70" s="18" t="n">
        <v>-160.0299999999994</v>
      </c>
      <c r="H70" s="18" t="n">
        <v>2333.309999999999</v>
      </c>
      <c r="I70" s="18" t="n">
        <v>-8189.879999999999</v>
      </c>
      <c r="J70" s="18" t="n">
        <v>-3461.419999999998</v>
      </c>
      <c r="K70" s="18" t="n">
        <v>-7064.09</v>
      </c>
      <c r="L70" s="18" t="n">
        <v>-9555.530000000004</v>
      </c>
      <c r="M70" s="18" t="n">
        <v>18542.83000000001</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-172.749999999999</v>
      </c>
      <c r="C79" s="66" t="n">
        <v>-112.1499999999981</v>
      </c>
      <c r="D79" s="66" t="n">
        <v>8501.030000000001</v>
      </c>
      <c r="E79" s="66" t="n">
        <v>1268.610000000001</v>
      </c>
      <c r="F79" s="66" t="n">
        <v>488.7699999999988</v>
      </c>
      <c r="G79" s="66" t="n">
        <v>-160.0299999999994</v>
      </c>
      <c r="H79" s="66" t="n">
        <v>2333.309999999999</v>
      </c>
      <c r="I79" s="66" t="n">
        <v>-8189.879999999999</v>
      </c>
      <c r="J79" s="66" t="n">
        <v>-3461.419999999998</v>
      </c>
      <c r="K79" s="66" t="n">
        <v>-7064.09</v>
      </c>
      <c r="L79" s="66" t="n">
        <v>-9555.530000000004</v>
      </c>
      <c r="M79" s="66" t="n">
        <v>18542.83000000001</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20117.83</v>
      </c>
      <c r="C87" s="4" t="n">
        <v>20249.13</v>
      </c>
      <c r="D87" s="4" t="n">
        <v>26571.5</v>
      </c>
      <c r="E87" s="4" t="n">
        <v>19831.28</v>
      </c>
      <c r="F87" s="4" t="n">
        <v>18403.03</v>
      </c>
      <c r="G87" s="4" t="n">
        <v>17457.45</v>
      </c>
      <c r="H87" s="4" t="n">
        <v>24037.05</v>
      </c>
      <c r="I87" s="4" t="n">
        <v>10930.69</v>
      </c>
      <c r="J87" s="4" t="n">
        <v>13199.67</v>
      </c>
      <c r="K87" s="4" t="n">
        <v>14024.35</v>
      </c>
      <c r="L87" s="4" t="n">
        <v>12673.34</v>
      </c>
      <c r="O87" s="4">
        <f>-SUMIF('YBN FH TB'!$T:$T,'FH P&amp;L'!$A87,'YBN FH TB'!C:C)</f>
        <v/>
      </c>
      <c r="P87" s="4">
        <f>-SUMIF('YBN FH TB'!$T:$T,'FH P&amp;L'!$A87,'YBN FH TB'!D:D)</f>
        <v/>
      </c>
      <c r="Q87" s="4">
        <f>-SUMIF('YBN FH TB'!$T:$T,'FH P&amp;L'!$A87,'YBN FH TB'!E:E)</f>
        <v/>
      </c>
      <c r="R87" s="4">
        <f>-SUMIF('YBN FH TB'!$T:$T,'FH P&amp;L'!$A87,'YBN FH TB'!F:F)</f>
        <v/>
      </c>
      <c r="S87" s="4">
        <f>-SUMIF('YBN FH TB'!$T:$T,'FH P&amp;L'!$A87,'YBN FH TB'!G:G)</f>
        <v/>
      </c>
      <c r="T87" s="4">
        <f>-SUMIF('YBN FH TB'!$T:$T,'FH P&amp;L'!$A87,'YBN FH TB'!H:H)</f>
        <v/>
      </c>
      <c r="U87" s="4">
        <f>-SUMIF('YBN FH TB'!$T:$T,'FH P&amp;L'!$A87,'YBN FH TB'!I:I)</f>
        <v/>
      </c>
      <c r="V87" s="4">
        <f>-SUMIF('YBN FH TB'!$T:$T,'FH P&amp;L'!$A87,'YBN FH TB'!J:J)</f>
        <v/>
      </c>
      <c r="W87" s="4">
        <f>-SUMIF('YBN FH TB'!$T:$T,'FH P&amp;L'!$A87,'YBN FH TB'!K:K)</f>
        <v/>
      </c>
      <c r="X87" s="4">
        <f>-SUMIF('YBN FH TB'!$T:$T,'FH P&amp;L'!$A87,'YBN FH TB'!L:L)</f>
        <v/>
      </c>
      <c r="Y87" s="4">
        <f>-SUMIF('YBN FH TB'!$T:$T,'FH P&amp;L'!$A87,'YBN FH TB'!M:M)</f>
        <v/>
      </c>
      <c r="Z87" s="4">
        <f>-SUMIF('YBN FH TB'!$T:$T,'FH P&amp;L'!$A87,'YBN FH TB'!N:N)</f>
        <v/>
      </c>
    </row>
    <row r="88">
      <c r="A88" s="14" t="inlineStr">
        <is>
          <t>Direct - Staff Cost</t>
        </is>
      </c>
      <c r="B88" s="61" t="n">
        <v>-15237.76</v>
      </c>
      <c r="C88" s="61" t="n">
        <v>-15403.43</v>
      </c>
      <c r="D88" s="61" t="n">
        <v>-12032.29</v>
      </c>
      <c r="E88" s="61" t="n">
        <v>-13190.74</v>
      </c>
      <c r="F88" s="61" t="n">
        <v>-13389.22</v>
      </c>
      <c r="G88" s="61" t="n">
        <v>-13121.69</v>
      </c>
      <c r="H88" s="61" t="n">
        <v>-16994.95</v>
      </c>
      <c r="I88" s="61" t="n">
        <v>-14247.8</v>
      </c>
      <c r="J88" s="61" t="n">
        <v>-13644.29</v>
      </c>
      <c r="K88" s="61" t="n">
        <v>-16145.13</v>
      </c>
      <c r="L88" s="61" t="n">
        <v>-17393.09</v>
      </c>
      <c r="M88" s="61" t="n"/>
      <c r="O88" s="4">
        <f>-SUMIF('YBN FH TB'!$T:$T,'FH P&amp;L'!$A88,'YBN FH TB'!C:C)</f>
        <v/>
      </c>
      <c r="P88" s="4">
        <f>-SUMIF('YBN FH TB'!$T:$T,'FH P&amp;L'!$A88,'YBN FH TB'!D:D)</f>
        <v/>
      </c>
      <c r="Q88" s="4">
        <f>-SUMIF('YBN FH TB'!$T:$T,'FH P&amp;L'!$A88,'YBN FH TB'!E:E)</f>
        <v/>
      </c>
      <c r="R88" s="4">
        <f>-SUMIF('YBN FH TB'!$T:$T,'FH P&amp;L'!$A88,'YBN FH TB'!F:F)</f>
        <v/>
      </c>
      <c r="S88" s="4">
        <f>-SUMIF('YBN FH TB'!$T:$T,'FH P&amp;L'!$A88,'YBN FH TB'!G:G)</f>
        <v/>
      </c>
      <c r="T88" s="4">
        <f>-SUMIF('YBN FH TB'!$T:$T,'FH P&amp;L'!$A88,'YBN FH TB'!H:H)</f>
        <v/>
      </c>
      <c r="U88" s="4">
        <f>-SUMIF('YBN FH TB'!$T:$T,'FH P&amp;L'!$A88,'YBN FH TB'!I:I)</f>
        <v/>
      </c>
      <c r="V88" s="4">
        <f>-SUMIF('YBN FH TB'!$T:$T,'FH P&amp;L'!$A88,'YBN FH TB'!J:J)</f>
        <v/>
      </c>
      <c r="W88" s="4">
        <f>-SUMIF('YBN FH TB'!$T:$T,'FH P&amp;L'!$A88,'YBN FH TB'!K:K)</f>
        <v/>
      </c>
      <c r="X88" s="4">
        <f>-SUMIF('YBN FH TB'!$T:$T,'FH P&amp;L'!$A88,'YBN FH TB'!L:L)</f>
        <v/>
      </c>
      <c r="Y88" s="4">
        <f>-SUMIF('YBN FH TB'!$T:$T,'FH P&amp;L'!$A88,'YBN FH TB'!M:M)</f>
        <v/>
      </c>
      <c r="Z88" s="4">
        <f>-SUMIF('YBN FH TB'!$T:$T,'FH P&amp;L'!$A88,'YBN FH TB'!N:N)</f>
        <v/>
      </c>
    </row>
    <row r="89">
      <c r="A89" s="4" t="inlineStr">
        <is>
          <t>Direct - Childcare Cost</t>
        </is>
      </c>
      <c r="B89" s="61" t="n">
        <v>-1008.73</v>
      </c>
      <c r="C89" s="61" t="n">
        <v>-815.6400000000001</v>
      </c>
      <c r="D89" s="61" t="n">
        <v>-974.3000000000002</v>
      </c>
      <c r="E89" s="61" t="n">
        <v>-851.04</v>
      </c>
      <c r="F89" s="61" t="n">
        <v>-899.62</v>
      </c>
      <c r="G89" s="61" t="n">
        <v>-683.0300000000001</v>
      </c>
      <c r="H89" s="61" t="n">
        <v>-779.1600000000002</v>
      </c>
      <c r="I89" s="61" t="n">
        <v>-713.29</v>
      </c>
      <c r="J89" s="61" t="n">
        <v>-768.41</v>
      </c>
      <c r="K89" s="61" t="n">
        <v>-1460.98</v>
      </c>
      <c r="L89" s="61" t="n">
        <v>-686.6600000000001</v>
      </c>
      <c r="M89" s="61" t="n">
        <v>-526.37</v>
      </c>
      <c r="O89" s="4">
        <f>-SUMIF('YBN FH TB'!$T:$T,'FH P&amp;L'!$A89,'YBN FH TB'!C:C)</f>
        <v/>
      </c>
      <c r="P89" s="4">
        <f>-SUMIF('YBN FH TB'!$T:$T,'FH P&amp;L'!$A89,'YBN FH TB'!D:D)</f>
        <v/>
      </c>
      <c r="Q89" s="4">
        <f>-SUMIF('YBN FH TB'!$T:$T,'FH P&amp;L'!$A89,'YBN FH TB'!E:E)</f>
        <v/>
      </c>
      <c r="R89" s="4">
        <f>-SUMIF('YBN FH TB'!$T:$T,'FH P&amp;L'!$A89,'YBN FH TB'!F:F)</f>
        <v/>
      </c>
      <c r="S89" s="4">
        <f>-SUMIF('YBN FH TB'!$T:$T,'FH P&amp;L'!$A89,'YBN FH TB'!G:G)</f>
        <v/>
      </c>
      <c r="T89" s="4">
        <f>-SUMIF('YBN FH TB'!$T:$T,'FH P&amp;L'!$A89,'YBN FH TB'!H:H)</f>
        <v/>
      </c>
      <c r="U89" s="4">
        <f>-SUMIF('YBN FH TB'!$T:$T,'FH P&amp;L'!$A89,'YBN FH TB'!I:I)</f>
        <v/>
      </c>
      <c r="V89" s="4">
        <f>-SUMIF('YBN FH TB'!$T:$T,'FH P&amp;L'!$A89,'YBN FH TB'!J:J)</f>
        <v/>
      </c>
      <c r="W89" s="4">
        <f>-SUMIF('YBN FH TB'!$T:$T,'FH P&amp;L'!$A89,'YBN FH TB'!K:K)</f>
        <v/>
      </c>
      <c r="X89" s="4">
        <f>-SUMIF('YBN FH TB'!$T:$T,'FH P&amp;L'!$A89,'YBN FH TB'!L:L)</f>
        <v/>
      </c>
      <c r="Y89" s="4">
        <f>-SUMIF('YBN FH TB'!$T:$T,'FH P&amp;L'!$A89,'YBN FH TB'!M:M)</f>
        <v/>
      </c>
      <c r="Z89" s="4">
        <f>-SUMIF('YBN FH TB'!$T:$T,'FH P&amp;L'!$A89,'YBN FH TB'!N:N)</f>
        <v/>
      </c>
    </row>
    <row r="90">
      <c r="A90" s="4" t="inlineStr">
        <is>
          <t>Direct - Premises &amp; Admin</t>
        </is>
      </c>
      <c r="B90" s="61" t="n">
        <v>-3839.71</v>
      </c>
      <c r="C90" s="61" t="n">
        <v>-3929.89</v>
      </c>
      <c r="D90" s="61" t="n">
        <v>-4724.89</v>
      </c>
      <c r="E90" s="61" t="n">
        <v>-4153.71</v>
      </c>
      <c r="F90" s="61" t="n">
        <v>-3387.41</v>
      </c>
      <c r="G90" s="61" t="n">
        <v>-3503.869999999999</v>
      </c>
      <c r="H90" s="61" t="n">
        <v>-3650.799999999999</v>
      </c>
      <c r="I90" s="61" t="n">
        <v>-3433.55</v>
      </c>
      <c r="J90" s="61" t="n">
        <v>-2080.47</v>
      </c>
      <c r="K90" s="61" t="n">
        <v>-3155.98</v>
      </c>
      <c r="L90" s="61" t="n">
        <v>-3672.77</v>
      </c>
      <c r="M90" s="61" t="n">
        <v>-4511.69</v>
      </c>
      <c r="O90" s="4">
        <f>-SUMIF('YBN FH TB'!$T:$T,'FH P&amp;L'!$A90,'YBN FH TB'!C:C)</f>
        <v/>
      </c>
      <c r="P90" s="4">
        <f>-SUMIF('YBN FH TB'!$T:$T,'FH P&amp;L'!$A90,'YBN FH TB'!D:D)</f>
        <v/>
      </c>
      <c r="Q90" s="4">
        <f>-SUMIF('YBN FH TB'!$T:$T,'FH P&amp;L'!$A90,'YBN FH TB'!E:E)</f>
        <v/>
      </c>
      <c r="R90" s="4">
        <f>-SUMIF('YBN FH TB'!$T:$T,'FH P&amp;L'!$A90,'YBN FH TB'!F:F)</f>
        <v/>
      </c>
      <c r="S90" s="4">
        <f>-SUMIF('YBN FH TB'!$T:$T,'FH P&amp;L'!$A90,'YBN FH TB'!G:G)</f>
        <v/>
      </c>
      <c r="T90" s="4">
        <f>-SUMIF('YBN FH TB'!$T:$T,'FH P&amp;L'!$A90,'YBN FH TB'!H:H)</f>
        <v/>
      </c>
      <c r="U90" s="4">
        <f>-SUMIF('YBN FH TB'!$T:$T,'FH P&amp;L'!$A90,'YBN FH TB'!I:I)</f>
        <v/>
      </c>
      <c r="V90" s="4">
        <f>-SUMIF('YBN FH TB'!$T:$T,'FH P&amp;L'!$A90,'YBN FH TB'!J:J)</f>
        <v/>
      </c>
      <c r="W90" s="4">
        <f>-SUMIF('YBN FH TB'!$T:$T,'FH P&amp;L'!$A90,'YBN FH TB'!K:K)</f>
        <v/>
      </c>
      <c r="X90" s="4">
        <f>-SUMIF('YBN FH TB'!$T:$T,'FH P&amp;L'!$A90,'YBN FH TB'!L:L)</f>
        <v/>
      </c>
      <c r="Y90" s="4">
        <f>-SUMIF('YBN FH TB'!$T:$T,'FH P&amp;L'!$A90,'YBN FH TB'!M:M)</f>
        <v/>
      </c>
      <c r="Z90" s="4">
        <f>-SUMIF('YBN FH TB'!$T:$T,'FH P&amp;L'!$A90,'YBN FH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-SUMIF('YBN FH TB'!$T:$T,'FH P&amp;L'!$A91,'YBN FH TB'!C:C)</f>
        <v/>
      </c>
      <c r="P91" s="4">
        <f>-SUMIF('YBN FH TB'!$T:$T,'FH P&amp;L'!$A91,'YBN FH TB'!D:D)</f>
        <v/>
      </c>
      <c r="Q91" s="4">
        <f>-SUMIF('YBN FH TB'!$T:$T,'FH P&amp;L'!$A91,'YBN FH TB'!E:E)</f>
        <v/>
      </c>
      <c r="R91" s="4">
        <f>-SUMIF('YBN FH TB'!$T:$T,'FH P&amp;L'!$A91,'YBN FH TB'!F:F)</f>
        <v/>
      </c>
      <c r="S91" s="4">
        <f>-SUMIF('YBN FH TB'!$T:$T,'FH P&amp;L'!$A91,'YBN FH TB'!G:G)</f>
        <v/>
      </c>
      <c r="T91" s="4">
        <f>-SUMIF('YBN FH TB'!$T:$T,'FH P&amp;L'!$A91,'YBN FH TB'!H:H)</f>
        <v/>
      </c>
      <c r="U91" s="4">
        <f>-SUMIF('YBN FH TB'!$T:$T,'FH P&amp;L'!$A91,'YBN FH TB'!I:I)</f>
        <v/>
      </c>
      <c r="V91" s="4">
        <f>-SUMIF('YBN FH TB'!$T:$T,'FH P&amp;L'!$A91,'YBN FH TB'!J:J)</f>
        <v/>
      </c>
      <c r="W91" s="4">
        <f>-SUMIF('YBN FH TB'!$T:$T,'FH P&amp;L'!$A91,'YBN FH TB'!K:K)</f>
        <v/>
      </c>
      <c r="X91" s="4">
        <f>-SUMIF('YBN FH TB'!$T:$T,'FH P&amp;L'!$A91,'YBN FH TB'!L:L)</f>
        <v/>
      </c>
      <c r="Y91" s="4">
        <f>-SUMIF('YBN FH TB'!$T:$T,'FH P&amp;L'!$A91,'YBN FH TB'!M:M)</f>
        <v/>
      </c>
      <c r="Z91" s="4">
        <f>-SUMIF('YBN FH TB'!$T:$T,'FH P&amp;L'!$A91,'YBN FH TB'!N:N)</f>
        <v/>
      </c>
    </row>
    <row r="92">
      <c r="A92" s="4" t="inlineStr">
        <is>
          <t>In-Direct - Overheads</t>
        </is>
      </c>
      <c r="B92" s="61" t="n">
        <v>-204.38</v>
      </c>
      <c r="C92" s="61" t="n">
        <v>-212.32</v>
      </c>
      <c r="D92" s="61" t="n">
        <v>-338.99</v>
      </c>
      <c r="E92" s="61" t="n">
        <v>-367.18</v>
      </c>
      <c r="F92" s="61" t="n">
        <v>-238.01</v>
      </c>
      <c r="G92" s="61" t="n">
        <v>-308.89</v>
      </c>
      <c r="H92" s="61" t="n">
        <v>-278.83</v>
      </c>
      <c r="I92" s="61" t="n">
        <v>-725.9300000000001</v>
      </c>
      <c r="J92" s="61" t="n">
        <v>-167.92</v>
      </c>
      <c r="K92" s="61" t="n">
        <v>-326.35</v>
      </c>
      <c r="L92" s="61" t="n">
        <v>-476.35</v>
      </c>
      <c r="M92" s="61" t="n">
        <v>-512.0700000000001</v>
      </c>
      <c r="O92" s="4">
        <f>-SUMIF('YBN FH TB'!$T:$T,'FH P&amp;L'!$A92,'YBN FH TB'!C:C)</f>
        <v/>
      </c>
      <c r="P92" s="4">
        <f>-SUMIF('YBN FH TB'!$T:$T,'FH P&amp;L'!$A92,'YBN FH TB'!D:D)</f>
        <v/>
      </c>
      <c r="Q92" s="4">
        <f>-SUMIF('YBN FH TB'!$T:$T,'FH P&amp;L'!$A92,'YBN FH TB'!E:E)</f>
        <v/>
      </c>
      <c r="R92" s="4">
        <f>-SUMIF('YBN FH TB'!$T:$T,'FH P&amp;L'!$A92,'YBN FH TB'!F:F)</f>
        <v/>
      </c>
      <c r="S92" s="4">
        <f>-SUMIF('YBN FH TB'!$T:$T,'FH P&amp;L'!$A92,'YBN FH TB'!G:G)</f>
        <v/>
      </c>
      <c r="T92" s="4">
        <f>-SUMIF('YBN FH TB'!$T:$T,'FH P&amp;L'!$A92,'YBN FH TB'!H:H)</f>
        <v/>
      </c>
      <c r="U92" s="4">
        <f>-SUMIF('YBN FH TB'!$T:$T,'FH P&amp;L'!$A92,'YBN FH TB'!I:I)</f>
        <v/>
      </c>
      <c r="V92" s="4">
        <f>-SUMIF('YBN FH TB'!$T:$T,'FH P&amp;L'!$A92,'YBN FH TB'!J:J)</f>
        <v/>
      </c>
      <c r="W92" s="4">
        <f>-SUMIF('YBN FH TB'!$T:$T,'FH P&amp;L'!$A92,'YBN FH TB'!K:K)</f>
        <v/>
      </c>
      <c r="X92" s="4">
        <f>-SUMIF('YBN FH TB'!$T:$T,'FH P&amp;L'!$A92,'YBN FH TB'!L:L)</f>
        <v/>
      </c>
      <c r="Y92" s="4">
        <f>-SUMIF('YBN FH TB'!$T:$T,'FH P&amp;L'!$A92,'YBN FH TB'!M:M)</f>
        <v/>
      </c>
      <c r="Z92" s="4">
        <f>-SUMIF('YBN FH TB'!$T:$T,'FH P&amp;L'!$A92,'YBN FH TB'!N:N)</f>
        <v/>
      </c>
    </row>
    <row r="93" ht="15.75" customHeight="1" s="393" thickBot="1">
      <c r="B93" s="67" t="n">
        <v>-172.7500000000003</v>
      </c>
      <c r="C93" s="67" t="n">
        <v>-112.1499999999976</v>
      </c>
      <c r="D93" s="67" t="n">
        <v>8501.030000000001</v>
      </c>
      <c r="E93" s="67" t="n">
        <v>1268.610000000001</v>
      </c>
      <c r="F93" s="67" t="n">
        <v>488.7699999999979</v>
      </c>
      <c r="G93" s="67" t="n">
        <v>-160.0299999999994</v>
      </c>
      <c r="H93" s="67" t="n">
        <v>2333.309999999999</v>
      </c>
      <c r="I93" s="67" t="n">
        <v>-8189.879999999999</v>
      </c>
      <c r="J93" s="67" t="n">
        <v>-3461.419999999999</v>
      </c>
      <c r="K93" s="67" t="n">
        <v>-7064.090000000002</v>
      </c>
      <c r="L93" s="67" t="n">
        <v>-9555.530000000004</v>
      </c>
      <c r="M93" s="67" t="n">
        <v>-5550.129999999999</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1.364242052659392e-12</v>
      </c>
      <c r="C94" s="61" t="n">
        <v>-4.547473508864641e-13</v>
      </c>
      <c r="D94" s="61" t="n">
        <v>0</v>
      </c>
      <c r="E94" s="61" t="n">
        <v>0</v>
      </c>
      <c r="F94" s="61" t="n">
        <v>9.094947017729282e-13</v>
      </c>
      <c r="G94" s="61" t="n">
        <v>0</v>
      </c>
      <c r="H94" s="61" t="n">
        <v>0</v>
      </c>
      <c r="I94" s="61" t="n">
        <v>0</v>
      </c>
      <c r="J94" s="61" t="n">
        <v>0</v>
      </c>
      <c r="K94" s="61" t="n">
        <v>0</v>
      </c>
      <c r="L94" s="61" t="n">
        <v>0</v>
      </c>
      <c r="M94" s="61" t="n">
        <v>24092.96000000001</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1.335820343228988e-12</v>
      </c>
      <c r="C96" s="61" t="n">
        <v>9.379164112033322e-13</v>
      </c>
      <c r="D96" s="61" t="n">
        <v>0</v>
      </c>
      <c r="E96" s="61" t="n">
        <v>0</v>
      </c>
      <c r="F96" s="61" t="n">
        <v>1.13686837721616e-12</v>
      </c>
      <c r="G96" s="61" t="n">
        <v>1.477928890381008e-12</v>
      </c>
      <c r="H96" s="61" t="n">
        <v>0</v>
      </c>
      <c r="I96" s="61" t="n">
        <v>0</v>
      </c>
      <c r="J96" s="61" t="n">
        <v>78.61000000000058</v>
      </c>
      <c r="K96" s="61" t="n">
        <v>0</v>
      </c>
      <c r="L96" s="61" t="n">
        <v>0</v>
      </c>
      <c r="M96" s="61" t="n">
        <v>-24092.96000000001</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172.7500000000017</v>
      </c>
      <c r="C97" s="61" t="n">
        <v>112.1499999999986</v>
      </c>
      <c r="D97" s="61" t="n">
        <v>-8501.030000000002</v>
      </c>
      <c r="E97" s="61" t="n">
        <v>-1268.609999999999</v>
      </c>
      <c r="F97" s="61" t="n">
        <v>-488.7699999999968</v>
      </c>
      <c r="G97" s="61" t="n">
        <v>160.0300000000009</v>
      </c>
      <c r="H97" s="61" t="n">
        <v>-2333.310000000001</v>
      </c>
      <c r="I97" s="61" t="n">
        <v>8189.879999999999</v>
      </c>
      <c r="J97" s="61" t="n">
        <v>3540.03</v>
      </c>
      <c r="K97" s="61" t="n">
        <v>7064.09</v>
      </c>
      <c r="L97" s="61" t="n">
        <v>9555.529999999997</v>
      </c>
      <c r="M97" s="61" t="n">
        <v>-18542.83000000001</v>
      </c>
      <c r="O97" s="4">
        <f>SUM('YBN FH TB'!C2:C43)</f>
        <v/>
      </c>
      <c r="P97" s="4">
        <f>SUM('YBN FH TB'!D2:D43)</f>
        <v/>
      </c>
      <c r="Q97" s="4">
        <f>SUM('YBN FH TB'!E2:E43)</f>
        <v/>
      </c>
      <c r="R97" s="4">
        <f>SUM('YBN FH TB'!F2:F43)</f>
        <v/>
      </c>
      <c r="S97" s="4">
        <f>SUM('YBN FH TB'!G2:G43)</f>
        <v/>
      </c>
      <c r="T97" s="4">
        <f>SUM('YBN FH TB'!H2:H43)</f>
        <v/>
      </c>
      <c r="U97" s="4">
        <f>SUM('YBN FH TB'!I2:I43)</f>
        <v/>
      </c>
      <c r="V97" s="4">
        <f>SUM('YBN FH TB'!J2:J43)</f>
        <v/>
      </c>
      <c r="W97" s="4">
        <f>SUM('YBN FH TB'!K2:K43)</f>
        <v/>
      </c>
      <c r="X97" s="4">
        <f>SUM('YBN FH TB'!L2:L43)</f>
        <v/>
      </c>
      <c r="Y97" s="4">
        <f>SUM('YBN FH TB'!M2:M43)</f>
        <v/>
      </c>
      <c r="Z97" s="4">
        <f>SUM('YBN FH TB'!N2:N43)</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3.xml><?xml version="1.0" encoding="utf-8"?>
<worksheet xmlns="http://schemas.openxmlformats.org/spreadsheetml/2006/main">
  <sheetPr>
    <tabColor theme="8" tint="0.7999816888943144"/>
    <outlinePr summaryBelow="1" summaryRight="1"/>
    <pageSetUpPr/>
  </sheetPr>
  <dimension ref="A1:AP96"/>
  <sheetViews>
    <sheetView topLeftCell="T1" zoomScale="85" zoomScaleNormal="85" workbookViewId="0">
      <selection activeCell="AE9" sqref="AE9"/>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Boot Farm</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22608.68</v>
      </c>
      <c r="C8" s="64" t="n">
        <v>22243.72</v>
      </c>
      <c r="D8" s="64" t="n">
        <v>27570.94</v>
      </c>
      <c r="E8" s="64" t="n">
        <v>32753.01</v>
      </c>
      <c r="F8" s="64" t="n">
        <v>29946.42</v>
      </c>
      <c r="G8" s="64" t="n">
        <v>32181.69</v>
      </c>
      <c r="H8" s="64" t="n">
        <v>44859.07</v>
      </c>
      <c r="I8" s="64" t="n">
        <v>41767.17</v>
      </c>
      <c r="J8" s="64" t="n">
        <v>32212.18</v>
      </c>
      <c r="K8" s="64" t="n">
        <v>31485.29</v>
      </c>
      <c r="L8" s="64" t="n">
        <v>27574.28</v>
      </c>
      <c r="M8" s="64" t="n">
        <v>37778.25</v>
      </c>
      <c r="N8" s="22">
        <f>SUM(B8:M8)</f>
        <v/>
      </c>
      <c r="O8" s="11">
        <f>-SUMIF('HAB TB'!$R:$R,'HAB P&amp;L'!$A8,'HAB TB'!C:C)</f>
        <v/>
      </c>
      <c r="P8" s="11">
        <f>-SUMIF('HAB TB'!$R:$R,'HAB P&amp;L'!$A8,'HAB TB'!D:D)</f>
        <v/>
      </c>
      <c r="Q8" s="11">
        <f>-SUMIF('HAB TB'!$R:$R,'HAB P&amp;L'!$A8,'HAB TB'!E:E)</f>
        <v/>
      </c>
      <c r="R8" s="11">
        <f>-SUMIF('HAB TB'!$R:$R,'HAB P&amp;L'!$A8,'HAB TB'!F:F)</f>
        <v/>
      </c>
      <c r="S8" s="11">
        <f>-SUMIF('HAB TB'!$R:$R,'HAB P&amp;L'!$A8,'HAB TB'!G:G)</f>
        <v/>
      </c>
      <c r="T8" s="11">
        <f>-SUMIF('HAB TB'!$R:$R,'HAB P&amp;L'!$A8,'HAB TB'!H:H)</f>
        <v/>
      </c>
      <c r="U8" s="11">
        <f>-SUMIF('HAB TB'!$R:$R,'HAB P&amp;L'!$A8,'HAB TB'!I:I)</f>
        <v/>
      </c>
      <c r="V8" s="51" t="n">
        <v>33555.29</v>
      </c>
      <c r="W8" s="51" t="n">
        <v>19742</v>
      </c>
      <c r="X8" s="51" t="n">
        <v>19733</v>
      </c>
      <c r="Y8" s="51" t="n">
        <v>19448</v>
      </c>
      <c r="Z8" s="51" t="n">
        <v>28969</v>
      </c>
      <c r="AA8" s="22">
        <f>SUM(O8:U8)</f>
        <v/>
      </c>
      <c r="AB8" s="22">
        <f>SUM(O8:Z8)</f>
        <v/>
      </c>
      <c r="AC8" s="51" t="n">
        <v>38106.5</v>
      </c>
      <c r="AD8" s="51" t="n">
        <v>35852.39</v>
      </c>
      <c r="AE8" s="51" t="n">
        <v>43430.94</v>
      </c>
      <c r="AF8" s="51" t="n">
        <v>32359.2</v>
      </c>
      <c r="AG8" s="51" t="n">
        <v>31981.84</v>
      </c>
      <c r="AH8" s="51" t="n">
        <v>34163.18</v>
      </c>
      <c r="AJ8" s="22">
        <f>SUM(E8:Q8)-$N8</f>
        <v/>
      </c>
      <c r="AK8" s="22">
        <f>SUM(H8:T8)-$N8</f>
        <v/>
      </c>
      <c r="AL8" s="22">
        <f>SUM(K8:W8)-$N8</f>
        <v/>
      </c>
      <c r="AM8" s="53">
        <f>SUM(N8:Z8)-$N8</f>
        <v/>
      </c>
      <c r="AN8" s="56" t="n"/>
      <c r="AO8" s="22">
        <f>SUM(AC8:AE8)+SUM(R8:Z8)</f>
        <v/>
      </c>
      <c r="AP8" s="22">
        <f>SUM(AC8:AH8)+SUM(U8:Z8)</f>
        <v/>
      </c>
    </row>
    <row r="9">
      <c r="A9" s="14" t="inlineStr">
        <is>
          <t>EEEF Embeded</t>
        </is>
      </c>
      <c r="B9" s="64" t="n">
        <v>5242.38</v>
      </c>
      <c r="C9" s="64" t="n">
        <v>14026.65</v>
      </c>
      <c r="D9" s="64" t="n">
        <v>14026.65</v>
      </c>
      <c r="E9" s="64" t="n">
        <v>5098.36</v>
      </c>
      <c r="F9" s="64" t="n">
        <v>5098.36</v>
      </c>
      <c r="G9" s="64" t="n">
        <v>21148.51</v>
      </c>
      <c r="H9" s="64" t="n">
        <v>21148.51</v>
      </c>
      <c r="I9" s="64" t="n">
        <v>0</v>
      </c>
      <c r="J9" s="64" t="n">
        <v>7047.23</v>
      </c>
      <c r="K9" s="64" t="n">
        <v>18081.4</v>
      </c>
      <c r="L9" s="64" t="n">
        <v>18081.4</v>
      </c>
      <c r="M9" s="64" t="n">
        <v>22099.92</v>
      </c>
      <c r="N9" s="22">
        <f>SUM(B9:M9)</f>
        <v/>
      </c>
      <c r="O9" s="11">
        <f>-SUMIF('HAB TB'!$R:$R,'HAB P&amp;L'!$A9,'HAB TB'!C:C)</f>
        <v/>
      </c>
      <c r="P9" s="11">
        <f>-SUMIF('HAB TB'!$R:$R,'HAB P&amp;L'!$A9,'HAB TB'!D:D)</f>
        <v/>
      </c>
      <c r="Q9" s="11">
        <f>-SUMIF('HAB TB'!$R:$R,'HAB P&amp;L'!$A9,'HAB TB'!E:E)</f>
        <v/>
      </c>
      <c r="R9" s="11">
        <f>-SUMIF('HAB TB'!$R:$R,'HAB P&amp;L'!$A9,'HAB TB'!F:F)</f>
        <v/>
      </c>
      <c r="S9" s="11">
        <f>-SUMIF('HAB TB'!$R:$R,'HAB P&amp;L'!$A9,'HAB TB'!G:G)</f>
        <v/>
      </c>
      <c r="T9" s="11">
        <f>-SUMIF('HAB TB'!$R:$R,'HAB P&amp;L'!$A9,'HAB TB'!H:H)</f>
        <v/>
      </c>
      <c r="U9" s="11">
        <f>-SUMIF('HAB TB'!$R:$R,'HAB P&amp;L'!$A9,'HAB TB'!I:I)</f>
        <v/>
      </c>
      <c r="V9" s="51" t="n">
        <v>0</v>
      </c>
      <c r="W9" s="51" t="n">
        <v>15801</v>
      </c>
      <c r="X9" s="51" t="n">
        <v>19151</v>
      </c>
      <c r="Y9" s="51" t="n">
        <v>18857</v>
      </c>
      <c r="Z9" s="51" t="n">
        <v>8843</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300</v>
      </c>
      <c r="F10" s="64" t="n">
        <v>150</v>
      </c>
      <c r="G10" s="64" t="n">
        <v>2213.27</v>
      </c>
      <c r="H10" s="64" t="n">
        <v>300</v>
      </c>
      <c r="I10" s="64" t="n">
        <v>300</v>
      </c>
      <c r="J10" s="64" t="n">
        <v>150</v>
      </c>
      <c r="K10" s="64" t="n">
        <v>230</v>
      </c>
      <c r="L10" s="64" t="n">
        <v>150</v>
      </c>
      <c r="M10" s="64" t="n">
        <v>150</v>
      </c>
      <c r="N10" s="22">
        <f>SUM(B10:M10)</f>
        <v/>
      </c>
      <c r="O10" s="11">
        <f>-SUMIF('HAB TB'!$R:$R,'HAB P&amp;L'!$A10,'HAB TB'!C:C)</f>
        <v/>
      </c>
      <c r="P10" s="11">
        <f>-SUMIF('HAB TB'!$R:$R,'HAB P&amp;L'!$A10,'HAB TB'!D:D)</f>
        <v/>
      </c>
      <c r="Q10" s="11">
        <f>-SUMIF('HAB TB'!$R:$R,'HAB P&amp;L'!$A10,'HAB TB'!E:E)</f>
        <v/>
      </c>
      <c r="R10" s="11">
        <f>-SUMIF('HAB TB'!$R:$R,'HAB P&amp;L'!$A10,'HAB TB'!F:F)</f>
        <v/>
      </c>
      <c r="S10" s="11">
        <f>-SUMIF('HAB TB'!$R:$R,'HAB P&amp;L'!$A10,'HAB TB'!G:G)</f>
        <v/>
      </c>
      <c r="T10" s="11">
        <f>-SUMIF('HAB TB'!$R:$R,'HAB P&amp;L'!$A10,'HAB TB'!H:H)</f>
        <v/>
      </c>
      <c r="U10" s="11">
        <f>-SUMIF('HAB TB'!$R:$R,'HAB P&amp;L'!$A10,'HAB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27851.06</v>
      </c>
      <c r="C11" s="65" t="n">
        <v>36270.37</v>
      </c>
      <c r="D11" s="65" t="n">
        <v>41597.59</v>
      </c>
      <c r="E11" s="65" t="n">
        <v>38151.37</v>
      </c>
      <c r="F11" s="65" t="n">
        <v>35194.78</v>
      </c>
      <c r="G11" s="65" t="n">
        <v>55543.46999999999</v>
      </c>
      <c r="H11" s="65" t="n">
        <v>66307.58</v>
      </c>
      <c r="I11" s="65" t="n">
        <v>42067.17</v>
      </c>
      <c r="J11" s="65" t="n">
        <v>39409.41</v>
      </c>
      <c r="K11" s="65" t="n">
        <v>49796.69</v>
      </c>
      <c r="L11" s="65" t="n">
        <v>45805.68</v>
      </c>
      <c r="M11" s="65" t="n">
        <v>60028.17</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14028.96</v>
      </c>
      <c r="C16" s="64" t="n">
        <v>16418.51</v>
      </c>
      <c r="D16" s="64" t="n">
        <v>17522.64</v>
      </c>
      <c r="E16" s="64" t="n">
        <v>18482.09</v>
      </c>
      <c r="F16" s="64" t="n">
        <v>20020.2</v>
      </c>
      <c r="G16" s="64" t="n">
        <v>19124.39</v>
      </c>
      <c r="H16" s="64" t="n">
        <v>19993.06</v>
      </c>
      <c r="I16" s="64" t="n">
        <v>18672.65</v>
      </c>
      <c r="J16" s="64" t="n">
        <v>22682.26</v>
      </c>
      <c r="K16" s="64" t="n">
        <v>23747.06</v>
      </c>
      <c r="L16" s="64" t="n">
        <v>22885.49</v>
      </c>
      <c r="M16" s="64" t="n">
        <v>23532.82</v>
      </c>
      <c r="N16" s="22">
        <f>SUM(B16:M16)</f>
        <v/>
      </c>
      <c r="O16" s="11">
        <f>SUMIF('HAB TB'!$R:$R,'HAB P&amp;L'!$A16,'HAB TB'!C:C)</f>
        <v/>
      </c>
      <c r="P16" s="11">
        <f>SUMIF('HAB TB'!$R:$R,'HAB P&amp;L'!$A16,'HAB TB'!D:D)</f>
        <v/>
      </c>
      <c r="Q16" s="11">
        <f>SUMIF('HAB TB'!$R:$R,'HAB P&amp;L'!$A16,'HAB TB'!E:E)</f>
        <v/>
      </c>
      <c r="R16" s="11">
        <f>SUMIF('HAB TB'!$R:$R,'HAB P&amp;L'!$A16,'HAB TB'!F:F)</f>
        <v/>
      </c>
      <c r="S16" s="11">
        <f>SUMIF('HAB TB'!$R:$R,'HAB P&amp;L'!$A16,'HAB TB'!G:G)</f>
        <v/>
      </c>
      <c r="T16" s="11">
        <f>SUMIF('HAB TB'!$R:$R,'HAB P&amp;L'!$A16,'HAB TB'!H:H)</f>
        <v/>
      </c>
      <c r="U16" s="11">
        <f>SUMIF('HAB TB'!$R:$R,'HAB P&amp;L'!$A16,'HAB TB'!I:I)</f>
        <v/>
      </c>
      <c r="V16" s="51" t="n">
        <v>24045</v>
      </c>
      <c r="W16" s="51" t="n">
        <v>24045</v>
      </c>
      <c r="X16" s="51" t="n">
        <v>24045</v>
      </c>
      <c r="Y16" s="51" t="n">
        <v>24045</v>
      </c>
      <c r="Z16" s="51" t="n">
        <v>24045</v>
      </c>
      <c r="AA16" s="22">
        <f>SUM(O16:U16)</f>
        <v/>
      </c>
      <c r="AB16" s="22">
        <f>SUM(O16:Z16)</f>
        <v/>
      </c>
      <c r="AC16" s="51" t="n">
        <v>24045</v>
      </c>
      <c r="AD16" s="51" t="n">
        <v>24045</v>
      </c>
      <c r="AE16" s="51" t="n">
        <v>24045</v>
      </c>
      <c r="AF16" s="51" t="n">
        <v>24045</v>
      </c>
      <c r="AG16" s="51" t="n">
        <v>24045</v>
      </c>
      <c r="AH16" s="51" t="n">
        <v>24045</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1203.75</v>
      </c>
      <c r="C17" s="64" t="n">
        <v>1428.91</v>
      </c>
      <c r="D17" s="64" t="n">
        <v>1476.68</v>
      </c>
      <c r="E17" s="64" t="n">
        <v>2209.36</v>
      </c>
      <c r="F17" s="64" t="n">
        <v>2440.06</v>
      </c>
      <c r="G17" s="64" t="n">
        <v>2305.71</v>
      </c>
      <c r="H17" s="64" t="n">
        <v>2435.99</v>
      </c>
      <c r="I17" s="64" t="n">
        <v>2237.92</v>
      </c>
      <c r="J17" s="64" t="n">
        <v>2496.6</v>
      </c>
      <c r="K17" s="64" t="n">
        <v>2529.67</v>
      </c>
      <c r="L17" s="64" t="n">
        <v>2509.06</v>
      </c>
      <c r="M17" s="64" t="n">
        <v>2620.8</v>
      </c>
      <c r="N17" s="22">
        <f>SUM(B17:M17)</f>
        <v/>
      </c>
      <c r="O17" s="11">
        <f>SUMIF('HAB TB'!$R:$R,'HAB P&amp;L'!$A17,'HAB TB'!C:C)</f>
        <v/>
      </c>
      <c r="P17" s="11">
        <f>SUMIF('HAB TB'!$R:$R,'HAB P&amp;L'!$A17,'HAB TB'!D:D)</f>
        <v/>
      </c>
      <c r="Q17" s="11">
        <f>SUMIF('HAB TB'!$R:$R,'HAB P&amp;L'!$A17,'HAB TB'!E:E)</f>
        <v/>
      </c>
      <c r="R17" s="11">
        <f>SUMIF('HAB TB'!$R:$R,'HAB P&amp;L'!$A17,'HAB TB'!F:F)</f>
        <v/>
      </c>
      <c r="S17" s="11">
        <f>SUMIF('HAB TB'!$R:$R,'HAB P&amp;L'!$A17,'HAB TB'!G:G)</f>
        <v/>
      </c>
      <c r="T17" s="11">
        <f>SUMIF('HAB TB'!$R:$R,'HAB P&amp;L'!$A17,'HAB TB'!H:H)</f>
        <v/>
      </c>
      <c r="U17" s="11">
        <f>SUMIF('HAB TB'!$R:$R,'HAB P&amp;L'!$A17,'HAB TB'!I:I)</f>
        <v/>
      </c>
      <c r="V17" s="51" t="n">
        <v>2713</v>
      </c>
      <c r="W17" s="51" t="n">
        <v>2713</v>
      </c>
      <c r="X17" s="51" t="n">
        <v>2713</v>
      </c>
      <c r="Y17" s="51" t="n">
        <v>2713</v>
      </c>
      <c r="Z17" s="51" t="n">
        <v>2713</v>
      </c>
      <c r="AA17" s="22">
        <f>SUM(O17:U17)</f>
        <v/>
      </c>
      <c r="AB17" s="22">
        <f>SUM(O17:Z17)</f>
        <v/>
      </c>
      <c r="AC17" s="51" t="n">
        <v>2713</v>
      </c>
      <c r="AD17" s="51" t="n">
        <v>2713</v>
      </c>
      <c r="AE17" s="51" t="n">
        <v>2713</v>
      </c>
      <c r="AF17" s="51" t="n">
        <v>2713</v>
      </c>
      <c r="AG17" s="51" t="n">
        <v>2713</v>
      </c>
      <c r="AH17" s="51" t="n">
        <v>2713</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311.63</v>
      </c>
      <c r="C18" s="64" t="n">
        <v>367.72</v>
      </c>
      <c r="D18" s="64" t="n">
        <v>365.22</v>
      </c>
      <c r="E18" s="64" t="n">
        <v>382.57</v>
      </c>
      <c r="F18" s="64" t="n">
        <v>424.4</v>
      </c>
      <c r="G18" s="64" t="n">
        <v>305.58</v>
      </c>
      <c r="H18" s="64" t="n">
        <v>307.23</v>
      </c>
      <c r="I18" s="64" t="n">
        <v>283.62</v>
      </c>
      <c r="J18" s="64" t="n">
        <v>355.96</v>
      </c>
      <c r="K18" s="64" t="n">
        <v>382.65</v>
      </c>
      <c r="L18" s="64" t="n">
        <v>386.03</v>
      </c>
      <c r="M18" s="64" t="n">
        <v>392.32</v>
      </c>
      <c r="N18" s="22">
        <f>SUM(B18:M18)</f>
        <v/>
      </c>
      <c r="O18" s="11">
        <f>SUMIF('HAB TB'!$R:$R,'HAB P&amp;L'!$A18,'HAB TB'!C:C)</f>
        <v/>
      </c>
      <c r="P18" s="11">
        <f>SUMIF('HAB TB'!$R:$R,'HAB P&amp;L'!$A18,'HAB TB'!D:D)</f>
        <v/>
      </c>
      <c r="Q18" s="11">
        <f>SUMIF('HAB TB'!$R:$R,'HAB P&amp;L'!$A18,'HAB TB'!E:E)</f>
        <v/>
      </c>
      <c r="R18" s="11">
        <f>SUMIF('HAB TB'!$R:$R,'HAB P&amp;L'!$A18,'HAB TB'!F:F)</f>
        <v/>
      </c>
      <c r="S18" s="11">
        <f>SUMIF('HAB TB'!$R:$R,'HAB P&amp;L'!$A18,'HAB TB'!G:G)</f>
        <v/>
      </c>
      <c r="T18" s="11">
        <f>SUMIF('HAB TB'!$R:$R,'HAB P&amp;L'!$A18,'HAB TB'!H:H)</f>
        <v/>
      </c>
      <c r="U18" s="11">
        <f>SUMIF('HAB TB'!$R:$R,'HAB P&amp;L'!$A18,'HAB TB'!I:I)</f>
        <v/>
      </c>
      <c r="V18" s="51" t="n">
        <v>453</v>
      </c>
      <c r="W18" s="51" t="n">
        <v>453</v>
      </c>
      <c r="X18" s="51" t="n">
        <v>453</v>
      </c>
      <c r="Y18" s="51" t="n">
        <v>453</v>
      </c>
      <c r="Z18" s="51" t="n">
        <v>453</v>
      </c>
      <c r="AA18" s="22">
        <f>SUM(O18:U18)</f>
        <v/>
      </c>
      <c r="AB18" s="22">
        <f>SUM(O18:Z18)</f>
        <v/>
      </c>
      <c r="AC18" s="51" t="n">
        <v>453</v>
      </c>
      <c r="AD18" s="51" t="n">
        <v>453</v>
      </c>
      <c r="AE18" s="51" t="n">
        <v>453</v>
      </c>
      <c r="AF18" s="51" t="n">
        <v>453</v>
      </c>
      <c r="AG18" s="51" t="n">
        <v>453</v>
      </c>
      <c r="AH18" s="51" t="n">
        <v>453</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166.92</v>
      </c>
      <c r="E19" s="64" t="n">
        <v>0</v>
      </c>
      <c r="F19" s="64" t="n">
        <v>0</v>
      </c>
      <c r="G19" s="64" t="n">
        <v>155.16</v>
      </c>
      <c r="H19" s="64" t="n">
        <v>0</v>
      </c>
      <c r="I19" s="64" t="n">
        <v>0</v>
      </c>
      <c r="J19" s="64" t="n">
        <v>274.38</v>
      </c>
      <c r="K19" s="64" t="n">
        <v>0</v>
      </c>
      <c r="L19" s="64" t="n">
        <v>0</v>
      </c>
      <c r="M19" s="64" t="n">
        <v>0</v>
      </c>
      <c r="N19" s="22">
        <f>SUM(B19:M19)</f>
        <v/>
      </c>
      <c r="O19" s="11">
        <f>SUMIF('HAB TB'!$R:$R,'HAB P&amp;L'!$A19,'HAB TB'!C:C)</f>
        <v/>
      </c>
      <c r="P19" s="11">
        <f>SUMIF('HAB TB'!$R:$R,'HAB P&amp;L'!$A19,'HAB TB'!D:D)</f>
        <v/>
      </c>
      <c r="Q19" s="11">
        <f>SUMIF('HAB TB'!$R:$R,'HAB P&amp;L'!$A19,'HAB TB'!E:E)</f>
        <v/>
      </c>
      <c r="R19" s="11">
        <f>SUMIF('HAB TB'!$R:$R,'HAB P&amp;L'!$A19,'HAB TB'!F:F)</f>
        <v/>
      </c>
      <c r="S19" s="11">
        <f>SUMIF('HAB TB'!$R:$R,'HAB P&amp;L'!$A19,'HAB TB'!G:G)</f>
        <v/>
      </c>
      <c r="T19" s="11">
        <f>SUMIF('HAB TB'!$R:$R,'HAB P&amp;L'!$A19,'HAB TB'!H:H)</f>
        <v/>
      </c>
      <c r="U19" s="11">
        <f>SUMIF('HAB TB'!$R:$R,'HAB P&amp;L'!$A19,'HAB TB'!I:I)</f>
        <v/>
      </c>
      <c r="V19" s="51" t="n">
        <v>49</v>
      </c>
      <c r="W19" s="51" t="n">
        <v>49</v>
      </c>
      <c r="X19" s="51" t="n">
        <v>49</v>
      </c>
      <c r="Y19" s="51" t="n">
        <v>49</v>
      </c>
      <c r="Z19" s="51" t="n">
        <v>49</v>
      </c>
      <c r="AA19" s="22">
        <f>SUM(O19:U19)</f>
        <v/>
      </c>
      <c r="AB19" s="22">
        <f>SUM(O19:Z19)</f>
        <v/>
      </c>
      <c r="AC19" s="51" t="n">
        <v>49</v>
      </c>
      <c r="AD19" s="51" t="n">
        <v>49</v>
      </c>
      <c r="AE19" s="51" t="n">
        <v>49</v>
      </c>
      <c r="AF19" s="51" t="n">
        <v>49</v>
      </c>
      <c r="AG19" s="51" t="n">
        <v>49</v>
      </c>
      <c r="AH19" s="51" t="n">
        <v>49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97.90000000000001</v>
      </c>
      <c r="C20" s="64" t="n">
        <v>24.95</v>
      </c>
      <c r="D20" s="64" t="n">
        <v>53.94</v>
      </c>
      <c r="E20" s="64" t="n">
        <v>109.2</v>
      </c>
      <c r="F20" s="64" t="n">
        <v>36</v>
      </c>
      <c r="G20" s="64" t="n">
        <v>29.94</v>
      </c>
      <c r="H20" s="64" t="n">
        <v>0</v>
      </c>
      <c r="I20" s="64" t="n">
        <v>74.40000000000001</v>
      </c>
      <c r="J20" s="64" t="n">
        <v>387.94</v>
      </c>
      <c r="K20" s="64" t="n">
        <v>115.2</v>
      </c>
      <c r="L20" s="64" t="n">
        <v>45</v>
      </c>
      <c r="M20" s="64" t="n">
        <v>636.5</v>
      </c>
      <c r="N20" s="22">
        <f>SUM(B20:M20)</f>
        <v/>
      </c>
      <c r="O20" s="11">
        <f>SUMIF('HAB TB'!$R:$R,'HAB P&amp;L'!$A20,'HAB TB'!C:C)</f>
        <v/>
      </c>
      <c r="P20" s="11">
        <f>SUMIF('HAB TB'!$R:$R,'HAB P&amp;L'!$A20,'HAB TB'!D:D)</f>
        <v/>
      </c>
      <c r="Q20" s="11">
        <f>SUMIF('HAB TB'!$R:$R,'HAB P&amp;L'!$A20,'HAB TB'!E:E)</f>
        <v/>
      </c>
      <c r="R20" s="11">
        <f>SUMIF('HAB TB'!$R:$R,'HAB P&amp;L'!$A20,'HAB TB'!F:F)</f>
        <v/>
      </c>
      <c r="S20" s="11">
        <f>SUMIF('HAB TB'!$R:$R,'HAB P&amp;L'!$A20,'HAB TB'!G:G)</f>
        <v/>
      </c>
      <c r="T20" s="11">
        <f>SUMIF('HAB TB'!$R:$R,'HAB P&amp;L'!$A20,'HAB TB'!H:H)</f>
        <v/>
      </c>
      <c r="U20" s="11">
        <f>SUMIF('HAB TB'!$R:$R,'HAB P&amp;L'!$A20,'HAB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6</v>
      </c>
      <c r="C21" s="64" t="n">
        <v>169.43</v>
      </c>
      <c r="D21" s="64" t="n">
        <v>78.2</v>
      </c>
      <c r="E21" s="64" t="n">
        <v>155.13</v>
      </c>
      <c r="F21" s="64" t="n">
        <v>174.31</v>
      </c>
      <c r="G21" s="64" t="n">
        <v>86.18000000000001</v>
      </c>
      <c r="H21" s="64" t="n">
        <v>68.59999999999999</v>
      </c>
      <c r="I21" s="64" t="n">
        <v>55.43</v>
      </c>
      <c r="J21" s="64" t="n">
        <v>96.39</v>
      </c>
      <c r="K21" s="64" t="n">
        <v>12.05</v>
      </c>
      <c r="L21" s="64" t="n">
        <v>77.67</v>
      </c>
      <c r="M21" s="64" t="n">
        <v>88.14</v>
      </c>
      <c r="N21" s="22">
        <f>SUM(B21:M21)</f>
        <v/>
      </c>
      <c r="O21" s="11">
        <f>SUMIF('HAB TB'!$R:$R,'HAB P&amp;L'!$A21,'HAB TB'!C:C)</f>
        <v/>
      </c>
      <c r="P21" s="11">
        <f>SUMIF('HAB TB'!$R:$R,'HAB P&amp;L'!$A21,'HAB TB'!D:D)</f>
        <v/>
      </c>
      <c r="Q21" s="11">
        <f>SUMIF('HAB TB'!$R:$R,'HAB P&amp;L'!$A21,'HAB TB'!E:E)</f>
        <v/>
      </c>
      <c r="R21" s="11">
        <f>SUMIF('HAB TB'!$R:$R,'HAB P&amp;L'!$A21,'HAB TB'!F:F)</f>
        <v/>
      </c>
      <c r="S21" s="11">
        <f>SUMIF('HAB TB'!$R:$R,'HAB P&amp;L'!$A21,'HAB TB'!G:G)</f>
        <v/>
      </c>
      <c r="T21" s="11">
        <f>SUMIF('HAB TB'!$R:$R,'HAB P&amp;L'!$A21,'HAB TB'!H:H)</f>
        <v/>
      </c>
      <c r="U21" s="11">
        <f>SUMIF('HAB TB'!$R:$R,'HAB P&amp;L'!$A21,'HAB TB'!I:I)</f>
        <v/>
      </c>
      <c r="V21" s="51" t="n">
        <v>100</v>
      </c>
      <c r="W21" s="51" t="n">
        <v>100</v>
      </c>
      <c r="X21" s="51" t="n">
        <v>100</v>
      </c>
      <c r="Y21" s="51" t="n">
        <v>100</v>
      </c>
      <c r="Z21" s="51" t="n">
        <v>100</v>
      </c>
      <c r="AA21" s="22">
        <f>SUM(O21:U21)</f>
        <v/>
      </c>
      <c r="AB21" s="22">
        <f>SUM(O21:Z21)</f>
        <v/>
      </c>
      <c r="AC21" s="51" t="n">
        <v>100</v>
      </c>
      <c r="AD21" s="51" t="n">
        <v>100</v>
      </c>
      <c r="AE21" s="51" t="n">
        <v>100</v>
      </c>
      <c r="AF21" s="51" t="n">
        <v>100</v>
      </c>
      <c r="AG21" s="51" t="n">
        <v>100</v>
      </c>
      <c r="AH21" s="51" t="n">
        <v>100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SUMIF('HAB TB'!$R:$R,'HAB P&amp;L'!$A22,'HAB TB'!C:C)</f>
        <v/>
      </c>
      <c r="P22" s="11">
        <f>SUMIF('HAB TB'!$R:$R,'HAB P&amp;L'!$A22,'HAB TB'!D:D)</f>
        <v/>
      </c>
      <c r="Q22" s="11">
        <f>SUMIF('HAB TB'!$R:$R,'HAB P&amp;L'!$A22,'HAB TB'!E:E)</f>
        <v/>
      </c>
      <c r="R22" s="11">
        <f>SUMIF('HAB TB'!$R:$R,'HAB P&amp;L'!$A22,'HAB TB'!F:F)</f>
        <v/>
      </c>
      <c r="S22" s="11">
        <f>SUMIF('HAB TB'!$R:$R,'HAB P&amp;L'!$A22,'HAB TB'!G:G)</f>
        <v/>
      </c>
      <c r="T22" s="11">
        <f>SUMIF('HAB TB'!$R:$R,'HAB P&amp;L'!$A22,'HAB TB'!H:H)</f>
        <v/>
      </c>
      <c r="U22" s="11">
        <f>SUMIF('HAB TB'!$R:$R,'HAB P&amp;L'!$A22,'HAB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45</v>
      </c>
      <c r="I23" s="64" t="n">
        <v>0</v>
      </c>
      <c r="J23" s="64" t="n">
        <v>62.98</v>
      </c>
      <c r="K23" s="64" t="n">
        <v>32.48</v>
      </c>
      <c r="L23" s="64" t="n">
        <v>14.88</v>
      </c>
      <c r="M23" s="64" t="n">
        <v>130.64</v>
      </c>
      <c r="N23" s="22">
        <f>SUM(B23:M23)</f>
        <v/>
      </c>
      <c r="O23" s="11">
        <f>SUMIF('HAB TB'!$R:$R,'HAB P&amp;L'!$A23,'HAB TB'!C:C)</f>
        <v/>
      </c>
      <c r="P23" s="11">
        <f>SUMIF('HAB TB'!$R:$R,'HAB P&amp;L'!$A23,'HAB TB'!D:D)</f>
        <v/>
      </c>
      <c r="Q23" s="11">
        <f>SUMIF('HAB TB'!$R:$R,'HAB P&amp;L'!$A23,'HAB TB'!E:E)</f>
        <v/>
      </c>
      <c r="R23" s="11">
        <f>SUMIF('HAB TB'!$R:$R,'HAB P&amp;L'!$A23,'HAB TB'!F:F)</f>
        <v/>
      </c>
      <c r="S23" s="11">
        <f>SUMIF('HAB TB'!$R:$R,'HAB P&amp;L'!$A23,'HAB TB'!G:G)</f>
        <v/>
      </c>
      <c r="T23" s="11">
        <f>SUMIF('HAB TB'!$R:$R,'HAB P&amp;L'!$A23,'HAB TB'!H:H)</f>
        <v/>
      </c>
      <c r="U23" s="11">
        <f>SUMIF('HAB TB'!$R:$R,'HAB P&amp;L'!$A23,'HAB TB'!I:I)</f>
        <v/>
      </c>
      <c r="V23" s="51" t="n">
        <v>42</v>
      </c>
      <c r="W23" s="51" t="n">
        <v>42</v>
      </c>
      <c r="X23" s="51" t="n">
        <v>42</v>
      </c>
      <c r="Y23" s="51" t="n">
        <v>42</v>
      </c>
      <c r="Z23" s="51" t="n">
        <v>42</v>
      </c>
      <c r="AA23" s="22">
        <f>SUM(O23:U23)</f>
        <v/>
      </c>
      <c r="AB23" s="22">
        <f>SUM(O23:Z23)</f>
        <v/>
      </c>
      <c r="AC23" s="51" t="n">
        <v>42</v>
      </c>
      <c r="AD23" s="51" t="n">
        <v>42</v>
      </c>
      <c r="AE23" s="51" t="n">
        <v>42</v>
      </c>
      <c r="AF23" s="51" t="n">
        <v>42</v>
      </c>
      <c r="AG23" s="51" t="n">
        <v>42</v>
      </c>
      <c r="AH23" s="51" t="n">
        <v>42</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SUMIF('HAB TB'!$R:$R,'HAB P&amp;L'!$A24,'HAB TB'!C:C)</f>
        <v/>
      </c>
      <c r="P24" s="11">
        <f>SUMIF('HAB TB'!$R:$R,'HAB P&amp;L'!$A24,'HAB TB'!D:D)</f>
        <v/>
      </c>
      <c r="Q24" s="11">
        <f>SUMIF('HAB TB'!$R:$R,'HAB P&amp;L'!$A24,'HAB TB'!E:E)</f>
        <v/>
      </c>
      <c r="R24" s="11">
        <f>SUMIF('HAB TB'!$R:$R,'HAB P&amp;L'!$A24,'HAB TB'!F:F)</f>
        <v/>
      </c>
      <c r="S24" s="11">
        <f>SUMIF('HAB TB'!$R:$R,'HAB P&amp;L'!$A24,'HAB TB'!G:G)</f>
        <v/>
      </c>
      <c r="T24" s="11">
        <f>SUMIF('HAB TB'!$R:$R,'HAB P&amp;L'!$A24,'HAB TB'!H:H)</f>
        <v/>
      </c>
      <c r="U24" s="11">
        <f>SUMIF('HAB TB'!$R:$R,'HAB P&amp;L'!$A24,'HAB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15648.24</v>
      </c>
      <c r="C25" s="65" t="n">
        <v>18409.52</v>
      </c>
      <c r="D25" s="65" t="n">
        <v>19663.6</v>
      </c>
      <c r="E25" s="65" t="n">
        <v>21338.35</v>
      </c>
      <c r="F25" s="65" t="n">
        <v>23094.97</v>
      </c>
      <c r="G25" s="65" t="n">
        <v>22006.96</v>
      </c>
      <c r="H25" s="65" t="n">
        <v>22849.88</v>
      </c>
      <c r="I25" s="65" t="n">
        <v>21324.02</v>
      </c>
      <c r="J25" s="65" t="n">
        <v>26356.50999999999</v>
      </c>
      <c r="K25" s="65" t="n">
        <v>26819.11</v>
      </c>
      <c r="L25" s="65" t="n">
        <v>25918.13</v>
      </c>
      <c r="M25" s="65" t="n">
        <v>27401.22</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1097.02</v>
      </c>
      <c r="C27" s="64" t="n">
        <v>959.28</v>
      </c>
      <c r="D27" s="64" t="n">
        <v>1015.65</v>
      </c>
      <c r="E27" s="64" t="n">
        <v>970.3099999999999</v>
      </c>
      <c r="F27" s="64" t="n">
        <v>1124.45</v>
      </c>
      <c r="G27" s="64" t="n">
        <v>1191.59</v>
      </c>
      <c r="H27" s="64" t="n">
        <v>1055.31</v>
      </c>
      <c r="I27" s="64" t="n">
        <v>1034.07</v>
      </c>
      <c r="J27" s="64" t="n">
        <v>1031.82</v>
      </c>
      <c r="K27" s="64" t="n">
        <v>1321.23</v>
      </c>
      <c r="L27" s="64" t="n">
        <v>1037.74</v>
      </c>
      <c r="M27" s="64" t="n">
        <v>885.5599999999999</v>
      </c>
      <c r="N27" s="22">
        <f>SUM(B27:M27)</f>
        <v/>
      </c>
      <c r="O27" s="11">
        <f>SUMIF('HAB TB'!$R:$R,'HAB P&amp;L'!$A27,'HAB TB'!C:C)</f>
        <v/>
      </c>
      <c r="P27" s="11">
        <f>SUMIF('HAB TB'!$R:$R,'HAB P&amp;L'!$A27,'HAB TB'!D:D)</f>
        <v/>
      </c>
      <c r="Q27" s="11">
        <f>SUMIF('HAB TB'!$R:$R,'HAB P&amp;L'!$A27,'HAB TB'!E:E)</f>
        <v/>
      </c>
      <c r="R27" s="11">
        <f>SUMIF('HAB TB'!$R:$R,'HAB P&amp;L'!$A27,'HAB TB'!F:F)</f>
        <v/>
      </c>
      <c r="S27" s="11">
        <f>SUMIF('HAB TB'!$R:$R,'HAB P&amp;L'!$A27,'HAB TB'!G:G)</f>
        <v/>
      </c>
      <c r="T27" s="11">
        <f>SUMIF('HAB TB'!$R:$R,'HAB P&amp;L'!$A27,'HAB TB'!H:H)</f>
        <v/>
      </c>
      <c r="U27" s="11">
        <f>SUMIF('HAB TB'!$R:$R,'HAB P&amp;L'!$A27,'HAB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683.49</v>
      </c>
      <c r="C28" s="64" t="n">
        <v>332.85</v>
      </c>
      <c r="D28" s="64" t="n">
        <v>213.47</v>
      </c>
      <c r="E28" s="64" t="n">
        <v>84.28999999999999</v>
      </c>
      <c r="F28" s="64" t="n">
        <v>1142.04</v>
      </c>
      <c r="G28" s="64" t="n">
        <v>347.81</v>
      </c>
      <c r="H28" s="64" t="n">
        <v>169.15</v>
      </c>
      <c r="I28" s="64" t="n">
        <v>231.52</v>
      </c>
      <c r="J28" s="64" t="n">
        <v>132.85</v>
      </c>
      <c r="K28" s="64" t="n">
        <v>444.81</v>
      </c>
      <c r="L28" s="64" t="n">
        <v>168.92</v>
      </c>
      <c r="M28" s="64" t="n">
        <v>104.22</v>
      </c>
      <c r="N28" s="22">
        <f>SUM(B28:M28)</f>
        <v/>
      </c>
      <c r="O28" s="11">
        <f>SUMIF('HAB TB'!$R:$R,'HAB P&amp;L'!$A28,'HAB TB'!C:C)</f>
        <v/>
      </c>
      <c r="P28" s="11">
        <f>SUMIF('HAB TB'!$R:$R,'HAB P&amp;L'!$A28,'HAB TB'!D:D)</f>
        <v/>
      </c>
      <c r="Q28" s="11">
        <f>SUMIF('HAB TB'!$R:$R,'HAB P&amp;L'!$A28,'HAB TB'!E:E)</f>
        <v/>
      </c>
      <c r="R28" s="11">
        <f>SUMIF('HAB TB'!$R:$R,'HAB P&amp;L'!$A28,'HAB TB'!F:F)</f>
        <v/>
      </c>
      <c r="S28" s="11">
        <f>SUMIF('HAB TB'!$R:$R,'HAB P&amp;L'!$A28,'HAB TB'!G:G)</f>
        <v/>
      </c>
      <c r="T28" s="11">
        <f>SUMIF('HAB TB'!$R:$R,'HAB P&amp;L'!$A28,'HAB TB'!H:H)</f>
        <v/>
      </c>
      <c r="U28" s="11">
        <f>SUMIF('HAB TB'!$R:$R,'HAB P&amp;L'!$A28,'HAB TB'!I:I)</f>
        <v/>
      </c>
      <c r="V28" s="51" t="n">
        <v>54</v>
      </c>
      <c r="W28" s="51" t="n">
        <v>55</v>
      </c>
      <c r="X28" s="51" t="n">
        <v>56</v>
      </c>
      <c r="Y28" s="51" t="n">
        <v>57</v>
      </c>
      <c r="Z28" s="51" t="n">
        <v>58</v>
      </c>
      <c r="AA28" s="22">
        <f>SUM(O28:U28)</f>
        <v/>
      </c>
      <c r="AB28" s="22">
        <f>SUM(O28:Z28)</f>
        <v/>
      </c>
      <c r="AC28" s="51" t="n">
        <v>58</v>
      </c>
      <c r="AD28" s="51" t="n">
        <v>58</v>
      </c>
      <c r="AE28" s="51" t="n">
        <v>58</v>
      </c>
      <c r="AF28" s="51" t="n">
        <v>58</v>
      </c>
      <c r="AG28" s="51" t="n">
        <v>58</v>
      </c>
      <c r="AH28" s="51" t="n">
        <v>58</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267.01</v>
      </c>
      <c r="C29" s="64" t="n">
        <v>23.97</v>
      </c>
      <c r="D29" s="64" t="n">
        <v>136.51</v>
      </c>
      <c r="E29" s="64" t="n">
        <v>153.58</v>
      </c>
      <c r="F29" s="64" t="n">
        <v>103.75</v>
      </c>
      <c r="G29" s="64" t="n">
        <v>4.94</v>
      </c>
      <c r="H29" s="64" t="n">
        <v>159.68</v>
      </c>
      <c r="I29" s="64" t="n">
        <v>40.09</v>
      </c>
      <c r="J29" s="64" t="n">
        <v>0</v>
      </c>
      <c r="K29" s="64" t="n">
        <v>131.01</v>
      </c>
      <c r="L29" s="64" t="n">
        <v>45.15000000000001</v>
      </c>
      <c r="M29" s="64" t="n">
        <v>38.38</v>
      </c>
      <c r="N29" s="22">
        <f>SUM(B29:M29)</f>
        <v/>
      </c>
      <c r="O29" s="11">
        <f>SUMIF('HAB TB'!$R:$R,'HAB P&amp;L'!$A29,'HAB TB'!C:C)</f>
        <v/>
      </c>
      <c r="P29" s="11">
        <f>SUMIF('HAB TB'!$R:$R,'HAB P&amp;L'!$A29,'HAB TB'!D:D)</f>
        <v/>
      </c>
      <c r="Q29" s="11">
        <f>SUMIF('HAB TB'!$R:$R,'HAB P&amp;L'!$A29,'HAB TB'!E:E)</f>
        <v/>
      </c>
      <c r="R29" s="11">
        <f>SUMIF('HAB TB'!$R:$R,'HAB P&amp;L'!$A29,'HAB TB'!F:F)</f>
        <v/>
      </c>
      <c r="S29" s="11">
        <f>SUMIF('HAB TB'!$R:$R,'HAB P&amp;L'!$A29,'HAB TB'!G:G)</f>
        <v/>
      </c>
      <c r="T29" s="11">
        <f>SUMIF('HAB TB'!$R:$R,'HAB P&amp;L'!$A29,'HAB TB'!H:H)</f>
        <v/>
      </c>
      <c r="U29" s="11">
        <f>SUMIF('HAB TB'!$R:$R,'HAB P&amp;L'!$A29,'HAB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0.00312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69.2</v>
      </c>
      <c r="C30" s="64" t="n">
        <v>20.73</v>
      </c>
      <c r="D30" s="64" t="n">
        <v>82.73</v>
      </c>
      <c r="E30" s="64" t="n">
        <v>16.99</v>
      </c>
      <c r="F30" s="64" t="n">
        <v>110.64</v>
      </c>
      <c r="G30" s="64" t="n">
        <v>52.16</v>
      </c>
      <c r="H30" s="64" t="n">
        <v>63.11</v>
      </c>
      <c r="I30" s="64" t="n">
        <v>0</v>
      </c>
      <c r="J30" s="64" t="n">
        <v>167.04</v>
      </c>
      <c r="K30" s="64" t="n">
        <v>39.54</v>
      </c>
      <c r="L30" s="64" t="n">
        <v>92.5</v>
      </c>
      <c r="M30" s="64" t="n">
        <v>7.71</v>
      </c>
      <c r="N30" s="22">
        <f>SUM(B30:M30)</f>
        <v/>
      </c>
      <c r="O30" s="11">
        <f>SUMIF('HAB TB'!$R:$R,'HAB P&amp;L'!$A30,'HAB TB'!C:C)</f>
        <v/>
      </c>
      <c r="P30" s="11">
        <f>SUMIF('HAB TB'!$R:$R,'HAB P&amp;L'!$A30,'HAB TB'!D:D)</f>
        <v/>
      </c>
      <c r="Q30" s="11">
        <f>SUMIF('HAB TB'!$R:$R,'HAB P&amp;L'!$A30,'HAB TB'!E:E)</f>
        <v/>
      </c>
      <c r="R30" s="11">
        <f>SUMIF('HAB TB'!$R:$R,'HAB P&amp;L'!$A30,'HAB TB'!F:F)</f>
        <v/>
      </c>
      <c r="S30" s="11">
        <f>SUMIF('HAB TB'!$R:$R,'HAB P&amp;L'!$A30,'HAB TB'!G:G)</f>
        <v/>
      </c>
      <c r="T30" s="11">
        <f>SUMIF('HAB TB'!$R:$R,'HAB P&amp;L'!$A30,'HAB TB'!H:H)</f>
        <v/>
      </c>
      <c r="U30" s="11">
        <f>SUMIF('HAB TB'!$R:$R,'HAB P&amp;L'!$A30,'HAB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158.02</v>
      </c>
      <c r="C31" s="64" t="n">
        <v>184.27</v>
      </c>
      <c r="D31" s="64" t="n">
        <v>189.68</v>
      </c>
      <c r="E31" s="64" t="n">
        <v>63.74</v>
      </c>
      <c r="F31" s="64" t="n">
        <v>202.4</v>
      </c>
      <c r="G31" s="64" t="n">
        <v>267.82</v>
      </c>
      <c r="H31" s="64" t="n">
        <v>261.62</v>
      </c>
      <c r="I31" s="64" t="n">
        <v>42.89</v>
      </c>
      <c r="J31" s="64" t="n">
        <v>215.43</v>
      </c>
      <c r="K31" s="64" t="n">
        <v>821.3499999999999</v>
      </c>
      <c r="L31" s="64" t="n">
        <v>88.28</v>
      </c>
      <c r="M31" s="64" t="n">
        <v>254.5</v>
      </c>
      <c r="N31" s="22">
        <f>SUM(B31:M31)</f>
        <v/>
      </c>
      <c r="O31" s="11">
        <f>SUMIF('HAB TB'!$R:$R,'HAB P&amp;L'!$A31,'HAB TB'!C:C)</f>
        <v/>
      </c>
      <c r="P31" s="11">
        <f>SUMIF('HAB TB'!$R:$R,'HAB P&amp;L'!$A31,'HAB TB'!D:D)</f>
        <v/>
      </c>
      <c r="Q31" s="11">
        <f>SUMIF('HAB TB'!$R:$R,'HAB P&amp;L'!$A31,'HAB TB'!E:E)</f>
        <v/>
      </c>
      <c r="R31" s="11">
        <f>SUMIF('HAB TB'!$R:$R,'HAB P&amp;L'!$A31,'HAB TB'!F:F)</f>
        <v/>
      </c>
      <c r="S31" s="11">
        <f>SUMIF('HAB TB'!$R:$R,'HAB P&amp;L'!$A31,'HAB TB'!G:G)</f>
        <v/>
      </c>
      <c r="T31" s="11">
        <f>SUMIF('HAB TB'!$R:$R,'HAB P&amp;L'!$A31,'HAB TB'!H:H)</f>
        <v/>
      </c>
      <c r="U31" s="11">
        <f>SUMIF('HAB TB'!$R:$R,'HAB P&amp;L'!$A31,'HAB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46.88</v>
      </c>
      <c r="C32" s="64" t="n">
        <v>44.14</v>
      </c>
      <c r="D32" s="64" t="n">
        <v>0</v>
      </c>
      <c r="E32" s="64" t="n">
        <v>49.12</v>
      </c>
      <c r="F32" s="64" t="n">
        <v>164.65</v>
      </c>
      <c r="G32" s="64" t="n">
        <v>149.95</v>
      </c>
      <c r="H32" s="64" t="n">
        <v>186.56</v>
      </c>
      <c r="I32" s="64" t="n">
        <v>0</v>
      </c>
      <c r="J32" s="64" t="n">
        <v>102.28</v>
      </c>
      <c r="K32" s="64" t="n">
        <v>135.69</v>
      </c>
      <c r="L32" s="64" t="n">
        <v>165.15</v>
      </c>
      <c r="M32" s="64" t="n">
        <v>270.8</v>
      </c>
      <c r="N32" s="22">
        <f>SUM(B32:M32)</f>
        <v/>
      </c>
      <c r="O32" s="11">
        <f>SUMIF('HAB TB'!$R:$R,'HAB P&amp;L'!$A32,'HAB TB'!C:C)</f>
        <v/>
      </c>
      <c r="P32" s="11">
        <f>SUMIF('HAB TB'!$R:$R,'HAB P&amp;L'!$A32,'HAB TB'!D:D)</f>
        <v/>
      </c>
      <c r="Q32" s="11">
        <f>SUMIF('HAB TB'!$R:$R,'HAB P&amp;L'!$A32,'HAB TB'!E:E)</f>
        <v/>
      </c>
      <c r="R32" s="11">
        <f>SUMIF('HAB TB'!$R:$R,'HAB P&amp;L'!$A32,'HAB TB'!F:F)</f>
        <v/>
      </c>
      <c r="S32" s="11">
        <f>SUMIF('HAB TB'!$R:$R,'HAB P&amp;L'!$A32,'HAB TB'!G:G)</f>
        <v/>
      </c>
      <c r="T32" s="11">
        <f>SUMIF('HAB TB'!$R:$R,'HAB P&amp;L'!$A32,'HAB TB'!H:H)</f>
        <v/>
      </c>
      <c r="U32" s="11">
        <f>SUMIF('HAB TB'!$R:$R,'HAB P&amp;L'!$A32,'HAB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SUMIF('HAB TB'!$R:$R,'HAB P&amp;L'!$A33,'HAB TB'!C:C)</f>
        <v/>
      </c>
      <c r="P33" s="11">
        <f>SUMIF('HAB TB'!$R:$R,'HAB P&amp;L'!$A33,'HAB TB'!D:D)</f>
        <v/>
      </c>
      <c r="Q33" s="11">
        <f>SUMIF('HAB TB'!$R:$R,'HAB P&amp;L'!$A33,'HAB TB'!E:E)</f>
        <v/>
      </c>
      <c r="R33" s="11">
        <f>SUMIF('HAB TB'!$R:$R,'HAB P&amp;L'!$A33,'HAB TB'!F:F)</f>
        <v/>
      </c>
      <c r="S33" s="11">
        <f>SUMIF('HAB TB'!$R:$R,'HAB P&amp;L'!$A33,'HAB TB'!G:G)</f>
        <v/>
      </c>
      <c r="T33" s="11">
        <f>SUMIF('HAB TB'!$R:$R,'HAB P&amp;L'!$A33,'HAB TB'!H:H)</f>
        <v/>
      </c>
      <c r="U33" s="11">
        <f>SUMIF('HAB TB'!$R:$R,'HAB P&amp;L'!$A33,'HAB TB'!I:I)</f>
        <v/>
      </c>
      <c r="V33" s="51" t="n">
        <v>4</v>
      </c>
      <c r="W33" s="51" t="n">
        <v>5</v>
      </c>
      <c r="X33" s="51" t="n">
        <v>6</v>
      </c>
      <c r="Y33" s="51" t="n">
        <v>7</v>
      </c>
      <c r="Z33" s="51" t="n">
        <v>8</v>
      </c>
      <c r="AA33" s="22">
        <f>SUM(O33:U33)</f>
        <v/>
      </c>
      <c r="AB33" s="22">
        <f>SUM(O33:Z33)</f>
        <v/>
      </c>
      <c r="AC33" s="51" t="n">
        <v>8</v>
      </c>
      <c r="AD33" s="51" t="n">
        <v>8</v>
      </c>
      <c r="AE33" s="51" t="n">
        <v>8</v>
      </c>
      <c r="AF33" s="51" t="n">
        <v>8</v>
      </c>
      <c r="AG33" s="51" t="n">
        <v>8</v>
      </c>
      <c r="AH33" s="51" t="n">
        <v>8</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2321.62</v>
      </c>
      <c r="C34" s="65" t="n">
        <v>1565.24</v>
      </c>
      <c r="D34" s="65" t="n">
        <v>1638.04</v>
      </c>
      <c r="E34" s="65" t="n">
        <v>1338.03</v>
      </c>
      <c r="F34" s="65" t="n">
        <v>2847.93</v>
      </c>
      <c r="G34" s="65" t="n">
        <v>2014.27</v>
      </c>
      <c r="H34" s="65" t="n">
        <v>1895.43</v>
      </c>
      <c r="I34" s="65" t="n">
        <v>1348.57</v>
      </c>
      <c r="J34" s="65" t="n">
        <v>1649.42</v>
      </c>
      <c r="K34" s="65" t="n">
        <v>2893.63</v>
      </c>
      <c r="L34" s="65" t="n">
        <v>1597.74</v>
      </c>
      <c r="M34" s="65" t="n">
        <v>1561.17</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4000</v>
      </c>
      <c r="C36" s="64" t="n">
        <v>4000</v>
      </c>
      <c r="D36" s="64" t="n">
        <v>4000</v>
      </c>
      <c r="E36" s="64" t="n">
        <v>4000</v>
      </c>
      <c r="F36" s="64" t="n">
        <v>4000</v>
      </c>
      <c r="G36" s="64" t="n">
        <v>4000</v>
      </c>
      <c r="H36" s="64" t="n">
        <v>4000</v>
      </c>
      <c r="I36" s="64" t="n">
        <v>4000</v>
      </c>
      <c r="J36" s="64" t="n">
        <v>4000</v>
      </c>
      <c r="K36" s="64" t="n">
        <v>4000</v>
      </c>
      <c r="L36" s="64" t="n">
        <v>4000</v>
      </c>
      <c r="M36" s="64" t="n">
        <v>4000</v>
      </c>
      <c r="N36" s="22">
        <f>SUM(B36:M36)</f>
        <v/>
      </c>
      <c r="O36" s="11">
        <f>SUMIF('HAB TB'!$R:$R,'HAB P&amp;L'!$A36,'HAB TB'!C:C)</f>
        <v/>
      </c>
      <c r="P36" s="11">
        <f>SUMIF('HAB TB'!$R:$R,'HAB P&amp;L'!$A36,'HAB TB'!D:D)</f>
        <v/>
      </c>
      <c r="Q36" s="11">
        <f>SUMIF('HAB TB'!$R:$R,'HAB P&amp;L'!$A36,'HAB TB'!E:E)</f>
        <v/>
      </c>
      <c r="R36" s="11">
        <f>SUMIF('HAB TB'!$R:$R,'HAB P&amp;L'!$A36,'HAB TB'!F:F)</f>
        <v/>
      </c>
      <c r="S36" s="11">
        <f>SUMIF('HAB TB'!$R:$R,'HAB P&amp;L'!$A36,'HAB TB'!G:G)</f>
        <v/>
      </c>
      <c r="T36" s="11">
        <f>SUMIF('HAB TB'!$R:$R,'HAB P&amp;L'!$A36,'HAB TB'!H:H)</f>
        <v/>
      </c>
      <c r="U36" s="11">
        <f>SUMIF('HAB TB'!$R:$R,'HAB P&amp;L'!$A36,'HAB TB'!I:I)</f>
        <v/>
      </c>
      <c r="V36" s="51" t="n">
        <v>0</v>
      </c>
      <c r="W36" s="51" t="n">
        <v>0</v>
      </c>
      <c r="X36" s="51" t="n">
        <v>0</v>
      </c>
      <c r="Y36" s="51" t="n">
        <v>0</v>
      </c>
      <c r="Z36" s="51" t="n">
        <v>0</v>
      </c>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288.13</v>
      </c>
      <c r="C37" s="64" t="n">
        <v>288.13</v>
      </c>
      <c r="D37" s="64" t="n">
        <v>288.13</v>
      </c>
      <c r="E37" s="64" t="n">
        <v>332.67</v>
      </c>
      <c r="F37" s="64" t="n">
        <v>332.66</v>
      </c>
      <c r="G37" s="64" t="n">
        <v>332.67</v>
      </c>
      <c r="H37" s="64" t="n">
        <v>332.67</v>
      </c>
      <c r="I37" s="64" t="n">
        <v>332.67</v>
      </c>
      <c r="J37" s="64" t="n">
        <v>332.67</v>
      </c>
      <c r="K37" s="64" t="n">
        <v>332.67</v>
      </c>
      <c r="L37" s="64" t="n">
        <v>332.67</v>
      </c>
      <c r="M37" s="64" t="n">
        <v>332.67</v>
      </c>
      <c r="N37" s="22">
        <f>SUM(B37:M37)</f>
        <v/>
      </c>
      <c r="O37" s="11">
        <f>SUMIF('HAB TB'!$R:$R,'HAB P&amp;L'!$A37,'HAB TB'!C:C)</f>
        <v/>
      </c>
      <c r="P37" s="11">
        <f>SUMIF('HAB TB'!$R:$R,'HAB P&amp;L'!$A37,'HAB TB'!D:D)</f>
        <v/>
      </c>
      <c r="Q37" s="11">
        <f>SUMIF('HAB TB'!$R:$R,'HAB P&amp;L'!$A37,'HAB TB'!E:E)</f>
        <v/>
      </c>
      <c r="R37" s="11">
        <f>SUMIF('HAB TB'!$R:$R,'HAB P&amp;L'!$A37,'HAB TB'!F:F)</f>
        <v/>
      </c>
      <c r="S37" s="11">
        <f>SUMIF('HAB TB'!$R:$R,'HAB P&amp;L'!$A37,'HAB TB'!G:G)</f>
        <v/>
      </c>
      <c r="T37" s="11">
        <f>SUMIF('HAB TB'!$R:$R,'HAB P&amp;L'!$A37,'HAB TB'!H:H)</f>
        <v/>
      </c>
      <c r="U37" s="11">
        <f>SUMIF('HAB TB'!$R:$R,'HAB P&amp;L'!$A37,'HAB TB'!I:I)</f>
        <v/>
      </c>
      <c r="V37" s="51" t="n">
        <v>567</v>
      </c>
      <c r="W37" s="51" t="n">
        <v>567</v>
      </c>
      <c r="X37" s="51" t="n">
        <v>567</v>
      </c>
      <c r="Y37" s="51" t="n">
        <v>567</v>
      </c>
      <c r="Z37" s="51" t="n">
        <v>567</v>
      </c>
      <c r="AA37" s="22">
        <f>SUM(O37:U37)</f>
        <v/>
      </c>
      <c r="AB37" s="22">
        <f>SUM(O37:Z37)</f>
        <v/>
      </c>
      <c r="AC37" s="51" t="n">
        <v>567</v>
      </c>
      <c r="AD37" s="51" t="n">
        <v>567</v>
      </c>
      <c r="AE37" s="51" t="n">
        <v>567</v>
      </c>
      <c r="AF37" s="51" t="n">
        <v>567</v>
      </c>
      <c r="AG37" s="51" t="n">
        <v>567</v>
      </c>
      <c r="AH37" s="51" t="n">
        <v>567</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303.39</v>
      </c>
      <c r="C38" s="64" t="n">
        <v>600.05</v>
      </c>
      <c r="D38" s="64" t="n">
        <v>339.82</v>
      </c>
      <c r="E38" s="64" t="n">
        <v>1107.55</v>
      </c>
      <c r="F38" s="64" t="n">
        <v>191.41</v>
      </c>
      <c r="G38" s="64" t="n">
        <v>433.34</v>
      </c>
      <c r="H38" s="64" t="n">
        <v>13.48</v>
      </c>
      <c r="I38" s="64" t="n">
        <v>270.72</v>
      </c>
      <c r="J38" s="64" t="n">
        <v>252.23</v>
      </c>
      <c r="K38" s="64" t="n">
        <v>193.9</v>
      </c>
      <c r="L38" s="64" t="n">
        <v>265.24</v>
      </c>
      <c r="M38" s="64" t="n">
        <v>276.9</v>
      </c>
      <c r="N38" s="22">
        <f>SUM(B38:M38)</f>
        <v/>
      </c>
      <c r="O38" s="11">
        <f>SUMIF('HAB TB'!$R:$R,'HAB P&amp;L'!$A38,'HAB TB'!C:C)</f>
        <v/>
      </c>
      <c r="P38" s="11">
        <f>SUMIF('HAB TB'!$R:$R,'HAB P&amp;L'!$A38,'HAB TB'!D:D)</f>
        <v/>
      </c>
      <c r="Q38" s="11">
        <f>SUMIF('HAB TB'!$R:$R,'HAB P&amp;L'!$A38,'HAB TB'!E:E)</f>
        <v/>
      </c>
      <c r="R38" s="11">
        <f>SUMIF('HAB TB'!$R:$R,'HAB P&amp;L'!$A38,'HAB TB'!F:F)</f>
        <v/>
      </c>
      <c r="S38" s="11">
        <f>SUMIF('HAB TB'!$R:$R,'HAB P&amp;L'!$A38,'HAB TB'!G:G)</f>
        <v/>
      </c>
      <c r="T38" s="11">
        <f>SUMIF('HAB TB'!$R:$R,'HAB P&amp;L'!$A38,'HAB TB'!H:H)</f>
        <v/>
      </c>
      <c r="U38" s="11">
        <f>SUMIF('HAB TB'!$R:$R,'HAB P&amp;L'!$A38,'HAB TB'!I:I)</f>
        <v/>
      </c>
      <c r="V38" s="51" t="n">
        <v>370</v>
      </c>
      <c r="W38" s="51" t="n">
        <v>370</v>
      </c>
      <c r="X38" s="51" t="n">
        <v>370</v>
      </c>
      <c r="Y38" s="51" t="n">
        <v>370</v>
      </c>
      <c r="Z38" s="51" t="n">
        <v>370</v>
      </c>
      <c r="AA38" s="22">
        <f>SUM(O38:U38)</f>
        <v/>
      </c>
      <c r="AB38" s="22">
        <f>SUM(O38:Z38)</f>
        <v/>
      </c>
      <c r="AC38" s="51" t="n">
        <v>370</v>
      </c>
      <c r="AD38" s="51" t="n">
        <v>370</v>
      </c>
      <c r="AE38" s="51" t="n">
        <v>370</v>
      </c>
      <c r="AF38" s="51" t="n">
        <v>370</v>
      </c>
      <c r="AG38" s="51" t="n">
        <v>370</v>
      </c>
      <c r="AH38" s="51" t="n">
        <v>370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14.75</v>
      </c>
      <c r="C39" s="64" t="n">
        <v>860.16</v>
      </c>
      <c r="D39" s="64" t="n">
        <v>301.16</v>
      </c>
      <c r="E39" s="64" t="n">
        <v>135.95</v>
      </c>
      <c r="F39" s="64" t="n">
        <v>458.8600000000001</v>
      </c>
      <c r="G39" s="64" t="n">
        <v>143.28</v>
      </c>
      <c r="H39" s="64" t="n">
        <v>52.85</v>
      </c>
      <c r="I39" s="64" t="n">
        <v>0</v>
      </c>
      <c r="J39" s="64" t="n">
        <v>837.0300000000001</v>
      </c>
      <c r="K39" s="64" t="n">
        <v>0</v>
      </c>
      <c r="L39" s="64" t="n">
        <v>0</v>
      </c>
      <c r="M39" s="64" t="n">
        <v>0</v>
      </c>
      <c r="N39" s="22">
        <f>SUM(B39:M39)</f>
        <v/>
      </c>
      <c r="O39" s="11">
        <f>SUMIF('HAB TB'!$R:$R,'HAB P&amp;L'!$A39,'HAB TB'!C:C)</f>
        <v/>
      </c>
      <c r="P39" s="11">
        <f>SUMIF('HAB TB'!$R:$R,'HAB P&amp;L'!$A39,'HAB TB'!D:D)</f>
        <v/>
      </c>
      <c r="Q39" s="11">
        <f>SUMIF('HAB TB'!$R:$R,'HAB P&amp;L'!$A39,'HAB TB'!E:E)</f>
        <v/>
      </c>
      <c r="R39" s="11">
        <f>SUMIF('HAB TB'!$R:$R,'HAB P&amp;L'!$A39,'HAB TB'!F:F)</f>
        <v/>
      </c>
      <c r="S39" s="11">
        <f>SUMIF('HAB TB'!$R:$R,'HAB P&amp;L'!$A39,'HAB TB'!G:G)</f>
        <v/>
      </c>
      <c r="T39" s="11">
        <f>SUMIF('HAB TB'!$R:$R,'HAB P&amp;L'!$A39,'HAB TB'!H:H)</f>
        <v/>
      </c>
      <c r="U39" s="11">
        <f>SUMIF('HAB TB'!$R:$R,'HAB P&amp;L'!$A39,'HAB TB'!I:I)</f>
        <v/>
      </c>
      <c r="V39" s="51" t="n"/>
      <c r="W39" s="51" t="n">
        <v>2500</v>
      </c>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241.17</v>
      </c>
      <c r="C40" s="64" t="n">
        <v>155.6</v>
      </c>
      <c r="D40" s="64" t="n">
        <v>234.59</v>
      </c>
      <c r="E40" s="64" t="n">
        <v>34.56</v>
      </c>
      <c r="F40" s="64" t="n">
        <v>327.88</v>
      </c>
      <c r="G40" s="64" t="n">
        <v>324.71</v>
      </c>
      <c r="H40" s="64" t="n">
        <v>295.5700000000001</v>
      </c>
      <c r="I40" s="64" t="n">
        <v>176.07</v>
      </c>
      <c r="J40" s="64" t="n">
        <v>356.1900000000001</v>
      </c>
      <c r="K40" s="64" t="n">
        <v>263.93</v>
      </c>
      <c r="L40" s="64" t="n">
        <v>133.32</v>
      </c>
      <c r="M40" s="64" t="n">
        <v>172.64</v>
      </c>
      <c r="N40" s="22">
        <f>SUM(B40:M40)</f>
        <v/>
      </c>
      <c r="O40" s="11">
        <f>SUMIF('HAB TB'!$R:$R,'HAB P&amp;L'!$A40,'HAB TB'!C:C)</f>
        <v/>
      </c>
      <c r="P40" s="11">
        <f>SUMIF('HAB TB'!$R:$R,'HAB P&amp;L'!$A40,'HAB TB'!D:D)</f>
        <v/>
      </c>
      <c r="Q40" s="11">
        <f>SUMIF('HAB TB'!$R:$R,'HAB P&amp;L'!$A40,'HAB TB'!E:E)</f>
        <v/>
      </c>
      <c r="R40" s="11">
        <f>SUMIF('HAB TB'!$R:$R,'HAB P&amp;L'!$A40,'HAB TB'!F:F)</f>
        <v/>
      </c>
      <c r="S40" s="11">
        <f>SUMIF('HAB TB'!$R:$R,'HAB P&amp;L'!$A40,'HAB TB'!G:G)</f>
        <v/>
      </c>
      <c r="T40" s="11">
        <f>SUMIF('HAB TB'!$R:$R,'HAB P&amp;L'!$A40,'HAB TB'!H:H)</f>
        <v/>
      </c>
      <c r="U40" s="11">
        <f>SUMIF('HAB TB'!$R:$R,'HAB P&amp;L'!$A40,'HAB TB'!I:I)</f>
        <v/>
      </c>
      <c r="V40" s="51" t="n">
        <v>240</v>
      </c>
      <c r="W40" s="51" t="n">
        <v>240</v>
      </c>
      <c r="X40" s="51" t="n">
        <v>240</v>
      </c>
      <c r="Y40" s="51" t="n">
        <v>240</v>
      </c>
      <c r="Z40" s="51" t="n">
        <v>240</v>
      </c>
      <c r="AA40" s="22">
        <f>SUM(O40:U40)</f>
        <v/>
      </c>
      <c r="AB40" s="22">
        <f>SUM(O40:Z40)</f>
        <v/>
      </c>
      <c r="AC40" s="51" t="n">
        <v>240</v>
      </c>
      <c r="AD40" s="51" t="n">
        <v>240</v>
      </c>
      <c r="AE40" s="51" t="n">
        <v>240</v>
      </c>
      <c r="AF40" s="51" t="n">
        <v>240</v>
      </c>
      <c r="AG40" s="51" t="n">
        <v>240</v>
      </c>
      <c r="AH40" s="51" t="n">
        <v>240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174</v>
      </c>
      <c r="C41" s="64" t="n">
        <v>430.4</v>
      </c>
      <c r="D41" s="64" t="n">
        <v>327.59</v>
      </c>
      <c r="E41" s="64" t="n">
        <v>331.37</v>
      </c>
      <c r="F41" s="64" t="n">
        <v>431.6</v>
      </c>
      <c r="G41" s="64" t="n">
        <v>420.67</v>
      </c>
      <c r="H41" s="64" t="n">
        <v>375.23</v>
      </c>
      <c r="I41" s="64" t="n">
        <v>402.05</v>
      </c>
      <c r="J41" s="64" t="n">
        <v>655.86</v>
      </c>
      <c r="K41" s="64" t="n">
        <v>402.05</v>
      </c>
      <c r="L41" s="64" t="n">
        <v>307.15</v>
      </c>
      <c r="M41" s="64" t="n">
        <v>360.56</v>
      </c>
      <c r="N41" s="22">
        <f>SUM(B41:M41)</f>
        <v/>
      </c>
      <c r="O41" s="11">
        <f>SUMIF('HAB TB'!$R:$R,'HAB P&amp;L'!$A41,'HAB TB'!C:C)</f>
        <v/>
      </c>
      <c r="P41" s="11">
        <f>SUMIF('HAB TB'!$R:$R,'HAB P&amp;L'!$A41,'HAB TB'!D:D)</f>
        <v/>
      </c>
      <c r="Q41" s="11">
        <f>SUMIF('HAB TB'!$R:$R,'HAB P&amp;L'!$A41,'HAB TB'!E:E)</f>
        <v/>
      </c>
      <c r="R41" s="11">
        <f>SUMIF('HAB TB'!$R:$R,'HAB P&amp;L'!$A41,'HAB TB'!F:F)</f>
        <v/>
      </c>
      <c r="S41" s="11">
        <f>SUMIF('HAB TB'!$R:$R,'HAB P&amp;L'!$A41,'HAB TB'!G:G)</f>
        <v/>
      </c>
      <c r="T41" s="11">
        <f>SUMIF('HAB TB'!$R:$R,'HAB P&amp;L'!$A41,'HAB TB'!H:H)</f>
        <v/>
      </c>
      <c r="U41" s="11">
        <f>SUMIF('HAB TB'!$R:$R,'HAB P&amp;L'!$A41,'HAB TB'!I:I)</f>
        <v/>
      </c>
      <c r="V41" s="51" t="n">
        <v>395</v>
      </c>
      <c r="W41" s="51" t="n">
        <v>395</v>
      </c>
      <c r="X41" s="51" t="n">
        <v>395</v>
      </c>
      <c r="Y41" s="51" t="n">
        <v>395</v>
      </c>
      <c r="Z41" s="51" t="n">
        <v>395</v>
      </c>
      <c r="AA41" s="22">
        <f>SUM(O41:U41)</f>
        <v/>
      </c>
      <c r="AB41" s="22">
        <f>SUM(O41:Z41)</f>
        <v/>
      </c>
      <c r="AC41" s="51" t="n">
        <v>395</v>
      </c>
      <c r="AD41" s="51" t="n">
        <v>395</v>
      </c>
      <c r="AE41" s="51" t="n">
        <v>395</v>
      </c>
      <c r="AF41" s="51" t="n">
        <v>395</v>
      </c>
      <c r="AG41" s="51" t="n">
        <v>395</v>
      </c>
      <c r="AH41" s="51" t="n">
        <v>395</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57.7</v>
      </c>
      <c r="C42" s="64" t="n">
        <v>32.5</v>
      </c>
      <c r="D42" s="64" t="n">
        <v>46.08</v>
      </c>
      <c r="E42" s="64" t="n">
        <v>27.84</v>
      </c>
      <c r="F42" s="64" t="n">
        <v>46.06</v>
      </c>
      <c r="G42" s="64" t="n">
        <v>31.21</v>
      </c>
      <c r="H42" s="64" t="n">
        <v>278.14</v>
      </c>
      <c r="I42" s="64" t="n">
        <v>30.06</v>
      </c>
      <c r="J42" s="64" t="n">
        <v>26.83</v>
      </c>
      <c r="K42" s="64" t="n">
        <v>100.92</v>
      </c>
      <c r="L42" s="64" t="n">
        <v>34.91</v>
      </c>
      <c r="M42" s="64" t="n">
        <v>59.33000000000001</v>
      </c>
      <c r="N42" s="22">
        <f>SUM(B42:M42)</f>
        <v/>
      </c>
      <c r="O42" s="11">
        <f>SUMIF('HAB TB'!$R:$R,'HAB P&amp;L'!$A42,'HAB TB'!C:C)</f>
        <v/>
      </c>
      <c r="P42" s="11">
        <f>SUMIF('HAB TB'!$R:$R,'HAB P&amp;L'!$A42,'HAB TB'!D:D)</f>
        <v/>
      </c>
      <c r="Q42" s="11">
        <f>SUMIF('HAB TB'!$R:$R,'HAB P&amp;L'!$A42,'HAB TB'!E:E)</f>
        <v/>
      </c>
      <c r="R42" s="11">
        <f>SUMIF('HAB TB'!$R:$R,'HAB P&amp;L'!$A42,'HAB TB'!F:F)</f>
        <v/>
      </c>
      <c r="S42" s="11">
        <f>SUMIF('HAB TB'!$R:$R,'HAB P&amp;L'!$A42,'HAB TB'!G:G)</f>
        <v/>
      </c>
      <c r="T42" s="11">
        <f>SUMIF('HAB TB'!$R:$R,'HAB P&amp;L'!$A42,'HAB TB'!H:H)</f>
        <v/>
      </c>
      <c r="U42" s="11">
        <f>SUMIF('HAB TB'!$R:$R,'HAB P&amp;L'!$A42,'HAB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99.91</v>
      </c>
      <c r="C43" s="64" t="n">
        <v>98.52</v>
      </c>
      <c r="D43" s="64" t="n">
        <v>98.52</v>
      </c>
      <c r="E43" s="64" t="n">
        <v>99.91</v>
      </c>
      <c r="F43" s="64" t="n">
        <v>99.91</v>
      </c>
      <c r="G43" s="64" t="n">
        <v>99.91</v>
      </c>
      <c r="H43" s="64" t="n">
        <v>99.91</v>
      </c>
      <c r="I43" s="64" t="n">
        <v>99.91</v>
      </c>
      <c r="J43" s="64" t="n">
        <v>110.53</v>
      </c>
      <c r="K43" s="64" t="n">
        <v>7.5</v>
      </c>
      <c r="L43" s="64" t="n">
        <v>0</v>
      </c>
      <c r="M43" s="64" t="n">
        <v>7.5</v>
      </c>
      <c r="N43" s="22">
        <f>SUM(B43:M43)</f>
        <v/>
      </c>
      <c r="O43" s="11">
        <f>SUMIF('HAB TB'!$R:$R,'HAB P&amp;L'!$A43,'HAB TB'!C:C)</f>
        <v/>
      </c>
      <c r="P43" s="11">
        <f>SUMIF('HAB TB'!$R:$R,'HAB P&amp;L'!$A43,'HAB TB'!D:D)</f>
        <v/>
      </c>
      <c r="Q43" s="11">
        <f>SUMIF('HAB TB'!$R:$R,'HAB P&amp;L'!$A43,'HAB TB'!E:E)</f>
        <v/>
      </c>
      <c r="R43" s="11">
        <f>SUMIF('HAB TB'!$R:$R,'HAB P&amp;L'!$A43,'HAB TB'!F:F)</f>
        <v/>
      </c>
      <c r="S43" s="11">
        <f>SUMIF('HAB TB'!$R:$R,'HAB P&amp;L'!$A43,'HAB TB'!G:G)</f>
        <v/>
      </c>
      <c r="T43" s="11">
        <f>SUMIF('HAB TB'!$R:$R,'HAB P&amp;L'!$A43,'HAB TB'!H:H)</f>
        <v/>
      </c>
      <c r="U43" s="11">
        <f>SUMIF('HAB TB'!$R:$R,'HAB P&amp;L'!$A43,'HAB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SUMIF('HAB TB'!$R:$R,'HAB P&amp;L'!$A44,'HAB TB'!C:C)</f>
        <v/>
      </c>
      <c r="P44" s="11">
        <f>SUMIF('HAB TB'!$R:$R,'HAB P&amp;L'!$A44,'HAB TB'!D:D)</f>
        <v/>
      </c>
      <c r="Q44" s="11">
        <f>SUMIF('HAB TB'!$R:$R,'HAB P&amp;L'!$A44,'HAB TB'!E:E)</f>
        <v/>
      </c>
      <c r="R44" s="11">
        <f>SUMIF('HAB TB'!$R:$R,'HAB P&amp;L'!$A44,'HAB TB'!F:F)</f>
        <v/>
      </c>
      <c r="S44" s="11">
        <f>SUMIF('HAB TB'!$R:$R,'HAB P&amp;L'!$A44,'HAB TB'!G:G)</f>
        <v/>
      </c>
      <c r="T44" s="11">
        <f>SUMIF('HAB TB'!$R:$R,'HAB P&amp;L'!$A44,'HAB TB'!H:H)</f>
        <v/>
      </c>
      <c r="U44" s="11">
        <f>SUMIF('HAB TB'!$R:$R,'HAB P&amp;L'!$A44,'HAB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SUMIF('HAB TB'!$R:$R,'HAB P&amp;L'!$A45,'HAB TB'!C:C)</f>
        <v/>
      </c>
      <c r="P45" s="11">
        <f>SUMIF('HAB TB'!$R:$R,'HAB P&amp;L'!$A45,'HAB TB'!D:D)</f>
        <v/>
      </c>
      <c r="Q45" s="11">
        <f>SUMIF('HAB TB'!$R:$R,'HAB P&amp;L'!$A45,'HAB TB'!E:E)</f>
        <v/>
      </c>
      <c r="R45" s="11">
        <f>SUMIF('HAB TB'!$R:$R,'HAB P&amp;L'!$A45,'HAB TB'!F:F)</f>
        <v/>
      </c>
      <c r="S45" s="11">
        <f>SUMIF('HAB TB'!$R:$R,'HAB P&amp;L'!$A45,'HAB TB'!G:G)</f>
        <v/>
      </c>
      <c r="T45" s="11">
        <f>SUMIF('HAB TB'!$R:$R,'HAB P&amp;L'!$A45,'HAB TB'!H:H)</f>
        <v/>
      </c>
      <c r="U45" s="11">
        <f>SUMIF('HAB TB'!$R:$R,'HAB P&amp;L'!$A45,'HAB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SUMIF('HAB TB'!$R:$R,'HAB P&amp;L'!$A46,'HAB TB'!C:C)</f>
        <v/>
      </c>
      <c r="P46" s="11">
        <f>SUMIF('HAB TB'!$R:$R,'HAB P&amp;L'!$A46,'HAB TB'!D:D)</f>
        <v/>
      </c>
      <c r="Q46" s="11">
        <f>SUMIF('HAB TB'!$R:$R,'HAB P&amp;L'!$A46,'HAB TB'!E:E)</f>
        <v/>
      </c>
      <c r="R46" s="11">
        <f>SUMIF('HAB TB'!$R:$R,'HAB P&amp;L'!$A46,'HAB TB'!F:F)</f>
        <v/>
      </c>
      <c r="S46" s="11">
        <f>SUMIF('HAB TB'!$R:$R,'HAB P&amp;L'!$A46,'HAB TB'!G:G)</f>
        <v/>
      </c>
      <c r="T46" s="11">
        <f>SUMIF('HAB TB'!$R:$R,'HAB P&amp;L'!$A46,'HAB TB'!H:H)</f>
        <v/>
      </c>
      <c r="U46" s="11">
        <f>SUMIF('HAB TB'!$R:$R,'HAB P&amp;L'!$A46,'HAB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5179.05</v>
      </c>
      <c r="C47" s="65" t="n">
        <v>6465.360000000001</v>
      </c>
      <c r="D47" s="65" t="n">
        <v>5635.89</v>
      </c>
      <c r="E47" s="65" t="n">
        <v>6069.85</v>
      </c>
      <c r="F47" s="65" t="n">
        <v>5888.38</v>
      </c>
      <c r="G47" s="65" t="n">
        <v>5785.79</v>
      </c>
      <c r="H47" s="65" t="n">
        <v>5447.849999999999</v>
      </c>
      <c r="I47" s="65" t="n">
        <v>5311.48</v>
      </c>
      <c r="J47" s="65" t="n">
        <v>6571.339999999998</v>
      </c>
      <c r="K47" s="65" t="n">
        <v>5300.97</v>
      </c>
      <c r="L47" s="65" t="n">
        <v>5073.289999999999</v>
      </c>
      <c r="M47" s="65" t="n">
        <v>5209.6</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23148.91</v>
      </c>
      <c r="C48" s="62" t="n">
        <v>26440.12</v>
      </c>
      <c r="D48" s="62" t="n">
        <v>26937.53</v>
      </c>
      <c r="E48" s="62" t="n">
        <v>28746.23</v>
      </c>
      <c r="F48" s="62" t="n">
        <v>31831.28000000001</v>
      </c>
      <c r="G48" s="62" t="n">
        <v>29807.02</v>
      </c>
      <c r="H48" s="62" t="n">
        <v>30193.16</v>
      </c>
      <c r="I48" s="62" t="n">
        <v>27984.07</v>
      </c>
      <c r="J48" s="62" t="n">
        <v>34577.26999999999</v>
      </c>
      <c r="K48" s="62" t="n">
        <v>35013.71000000001</v>
      </c>
      <c r="L48" s="62" t="n">
        <v>32589.16</v>
      </c>
      <c r="M48" s="62" t="n">
        <v>34171.99</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4702.150000000005</v>
      </c>
      <c r="C50" s="18" t="n">
        <v>9830.25</v>
      </c>
      <c r="D50" s="18" t="n">
        <v>14660.06</v>
      </c>
      <c r="E50" s="18" t="n">
        <v>9405.139999999992</v>
      </c>
      <c r="F50" s="18" t="n">
        <v>3363.499999999993</v>
      </c>
      <c r="G50" s="18" t="n">
        <v>25736.44999999999</v>
      </c>
      <c r="H50" s="18" t="n">
        <v>36114.42</v>
      </c>
      <c r="I50" s="18" t="n">
        <v>14083.1</v>
      </c>
      <c r="J50" s="18" t="n">
        <v>4832.140000000014</v>
      </c>
      <c r="K50" s="18" t="n">
        <v>14782.98</v>
      </c>
      <c r="L50" s="18" t="n">
        <v>13216.52</v>
      </c>
      <c r="M50" s="18" t="n">
        <v>25856.18</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SUMIF('HAB TB'!$R:$R,'HAB P&amp;L'!$A53,'HAB TB'!C:C)</f>
        <v/>
      </c>
      <c r="P53" s="11">
        <f>SUMIF('HAB TB'!$R:$R,'HAB P&amp;L'!$A53,'HAB TB'!D:D)</f>
        <v/>
      </c>
      <c r="Q53" s="11">
        <f>SUMIF('HAB TB'!$R:$R,'HAB P&amp;L'!$A53,'HAB TB'!E:E)</f>
        <v/>
      </c>
      <c r="R53" s="11">
        <f>SUMIF('HAB TB'!$R:$R,'HAB P&amp;L'!$A53,'HAB TB'!F:F)</f>
        <v/>
      </c>
      <c r="S53" s="11">
        <f>SUMIF('HAB TB'!$R:$R,'HAB P&amp;L'!$A53,'HAB TB'!G:G)</f>
        <v/>
      </c>
      <c r="T53" s="11">
        <f>SUMIF('HAB TB'!$R:$R,'HAB P&amp;L'!$A53,'HAB TB'!H:H)</f>
        <v/>
      </c>
      <c r="U53" s="11">
        <f>SUMIF('HAB TB'!$R:$R,'HAB P&amp;L'!$A53,'HAB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SUMIF('HAB TB'!$R:$R,'HAB P&amp;L'!$A54,'HAB TB'!C:C)</f>
        <v/>
      </c>
      <c r="P54" s="11">
        <f>SUMIF('HAB TB'!$R:$R,'HAB P&amp;L'!$A54,'HAB TB'!D:D)</f>
        <v/>
      </c>
      <c r="Q54" s="11">
        <f>SUMIF('HAB TB'!$R:$R,'HAB P&amp;L'!$A54,'HAB TB'!E:E)</f>
        <v/>
      </c>
      <c r="R54" s="11">
        <f>SUMIF('HAB TB'!$R:$R,'HAB P&amp;L'!$A54,'HAB TB'!F:F)</f>
        <v/>
      </c>
      <c r="S54" s="11">
        <f>SUMIF('HAB TB'!$R:$R,'HAB P&amp;L'!$A54,'HAB TB'!G:G)</f>
        <v/>
      </c>
      <c r="T54" s="11">
        <f>SUMIF('HAB TB'!$R:$R,'HAB P&amp;L'!$A54,'HAB TB'!H:H)</f>
        <v/>
      </c>
      <c r="U54" s="11">
        <f>SUMIF('HAB TB'!$R:$R,'HAB P&amp;L'!$A54,'HAB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SUMIF('HAB TB'!$R:$R,'HAB P&amp;L'!$A55,'HAB TB'!C:C)</f>
        <v/>
      </c>
      <c r="P55" s="11">
        <f>SUMIF('HAB TB'!$R:$R,'HAB P&amp;L'!$A55,'HAB TB'!D:D)</f>
        <v/>
      </c>
      <c r="Q55" s="11">
        <f>SUMIF('HAB TB'!$R:$R,'HAB P&amp;L'!$A55,'HAB TB'!E:E)</f>
        <v/>
      </c>
      <c r="R55" s="11">
        <f>SUMIF('HAB TB'!$R:$R,'HAB P&amp;L'!$A55,'HAB TB'!F:F)</f>
        <v/>
      </c>
      <c r="S55" s="11">
        <f>SUMIF('HAB TB'!$R:$R,'HAB P&amp;L'!$A55,'HAB TB'!G:G)</f>
        <v/>
      </c>
      <c r="T55" s="11">
        <f>SUMIF('HAB TB'!$R:$R,'HAB P&amp;L'!$A55,'HAB TB'!H:H)</f>
        <v/>
      </c>
      <c r="U55" s="11">
        <f>SUMIF('HAB TB'!$R:$R,'HAB P&amp;L'!$A55,'HAB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SUMIF('HAB TB'!$R:$R,'HAB P&amp;L'!$A56,'HAB TB'!C:C)</f>
        <v/>
      </c>
      <c r="P56" s="11">
        <f>SUMIF('HAB TB'!$R:$R,'HAB P&amp;L'!$A56,'HAB TB'!D:D)</f>
        <v/>
      </c>
      <c r="Q56" s="11">
        <f>SUMIF('HAB TB'!$R:$R,'HAB P&amp;L'!$A56,'HAB TB'!E:E)</f>
        <v/>
      </c>
      <c r="R56" s="11">
        <f>SUMIF('HAB TB'!$R:$R,'HAB P&amp;L'!$A56,'HAB TB'!F:F)</f>
        <v/>
      </c>
      <c r="S56" s="11">
        <f>SUMIF('HAB TB'!$R:$R,'HAB P&amp;L'!$A56,'HAB TB'!G:G)</f>
        <v/>
      </c>
      <c r="T56" s="11">
        <f>SUMIF('HAB TB'!$R:$R,'HAB P&amp;L'!$A56,'HAB TB'!H:H)</f>
        <v/>
      </c>
      <c r="U56" s="11">
        <f>SUMIF('HAB TB'!$R:$R,'HAB P&amp;L'!$A56,'HAB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360</v>
      </c>
      <c r="J57" s="64" t="n">
        <v>0</v>
      </c>
      <c r="K57" s="64" t="n">
        <v>302</v>
      </c>
      <c r="L57" s="64" t="n">
        <v>0</v>
      </c>
      <c r="M57" s="64" t="n">
        <v>0</v>
      </c>
      <c r="N57" s="22">
        <f>SUM(B57:M57)</f>
        <v/>
      </c>
      <c r="O57" s="11">
        <f>SUMIF('HAB TB'!$R:$R,'HAB P&amp;L'!$A57,'HAB TB'!C:C)</f>
        <v/>
      </c>
      <c r="P57" s="11">
        <f>SUMIF('HAB TB'!$R:$R,'HAB P&amp;L'!$A57,'HAB TB'!D:D)</f>
        <v/>
      </c>
      <c r="Q57" s="11">
        <f>SUMIF('HAB TB'!$R:$R,'HAB P&amp;L'!$A57,'HAB TB'!E:E)</f>
        <v/>
      </c>
      <c r="R57" s="11">
        <f>SUMIF('HAB TB'!$R:$R,'HAB P&amp;L'!$A57,'HAB TB'!F:F)</f>
        <v/>
      </c>
      <c r="S57" s="11">
        <f>SUMIF('HAB TB'!$R:$R,'HAB P&amp;L'!$A57,'HAB TB'!G:G)</f>
        <v/>
      </c>
      <c r="T57" s="11">
        <f>SUMIF('HAB TB'!$R:$R,'HAB P&amp;L'!$A57,'HAB TB'!H:H)</f>
        <v/>
      </c>
      <c r="U57" s="11">
        <f>SUMIF('HAB TB'!$R:$R,'HAB P&amp;L'!$A57,'HAB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SUMIF('HAB TB'!$R:$R,'HAB P&amp;L'!$A58,'HAB TB'!C:C)</f>
        <v/>
      </c>
      <c r="P58" s="11">
        <f>SUMIF('HAB TB'!$R:$R,'HAB P&amp;L'!$A58,'HAB TB'!D:D)</f>
        <v/>
      </c>
      <c r="Q58" s="11">
        <f>SUMIF('HAB TB'!$R:$R,'HAB P&amp;L'!$A58,'HAB TB'!E:E)</f>
        <v/>
      </c>
      <c r="R58" s="11">
        <f>SUMIF('HAB TB'!$R:$R,'HAB P&amp;L'!$A58,'HAB TB'!F:F)</f>
        <v/>
      </c>
      <c r="S58" s="11">
        <f>SUMIF('HAB TB'!$R:$R,'HAB P&amp;L'!$A58,'HAB TB'!G:G)</f>
        <v/>
      </c>
      <c r="T58" s="11">
        <f>SUMIF('HAB TB'!$R:$R,'HAB P&amp;L'!$A58,'HAB TB'!H:H)</f>
        <v/>
      </c>
      <c r="U58" s="11">
        <f>SUMIF('HAB TB'!$R:$R,'HAB P&amp;L'!$A58,'HAB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311.37</v>
      </c>
      <c r="J59" s="64" t="n">
        <v>201.38</v>
      </c>
      <c r="K59" s="64" t="n">
        <v>214.8</v>
      </c>
      <c r="L59" s="64" t="n">
        <v>214.8</v>
      </c>
      <c r="M59" s="64" t="n">
        <v>214.8</v>
      </c>
      <c r="N59" s="22">
        <f>SUM(B59:M59)</f>
        <v/>
      </c>
      <c r="O59" s="11">
        <f>SUMIF('HAB TB'!$R:$R,'HAB P&amp;L'!$A59,'HAB TB'!C:C)</f>
        <v/>
      </c>
      <c r="P59" s="11">
        <f>SUMIF('HAB TB'!$R:$R,'HAB P&amp;L'!$A59,'HAB TB'!D:D)</f>
        <v/>
      </c>
      <c r="Q59" s="11">
        <f>SUMIF('HAB TB'!$R:$R,'HAB P&amp;L'!$A59,'HAB TB'!E:E)</f>
        <v/>
      </c>
      <c r="R59" s="11">
        <f>SUMIF('HAB TB'!$R:$R,'HAB P&amp;L'!$A59,'HAB TB'!F:F)</f>
        <v/>
      </c>
      <c r="S59" s="11">
        <f>SUMIF('HAB TB'!$R:$R,'HAB P&amp;L'!$A59,'HAB TB'!G:G)</f>
        <v/>
      </c>
      <c r="T59" s="11">
        <f>SUMIF('HAB TB'!$R:$R,'HAB P&amp;L'!$A59,'HAB TB'!H:H)</f>
        <v/>
      </c>
      <c r="U59" s="11">
        <f>SUMIF('HAB TB'!$R:$R,'HAB P&amp;L'!$A59,'HAB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1.2</v>
      </c>
      <c r="C60" s="64" t="n">
        <v>1.2</v>
      </c>
      <c r="D60" s="64" t="n">
        <v>1.2</v>
      </c>
      <c r="E60" s="64" t="n">
        <v>1.2</v>
      </c>
      <c r="F60" s="64" t="n">
        <v>106.19</v>
      </c>
      <c r="G60" s="64" t="n">
        <v>111</v>
      </c>
      <c r="H60" s="64" t="n">
        <v>1.2</v>
      </c>
      <c r="I60" s="64" t="n">
        <v>46.2</v>
      </c>
      <c r="J60" s="64" t="n">
        <v>0.6</v>
      </c>
      <c r="K60" s="64" t="n">
        <v>68.8</v>
      </c>
      <c r="L60" s="64" t="n">
        <v>1.2</v>
      </c>
      <c r="M60" s="64" t="n">
        <v>1.8</v>
      </c>
      <c r="N60" s="22">
        <f>SUM(B60:M60)</f>
        <v/>
      </c>
      <c r="O60" s="11">
        <f>SUMIF('HAB TB'!$R:$R,'HAB P&amp;L'!$A60,'HAB TB'!C:C)</f>
        <v/>
      </c>
      <c r="P60" s="11">
        <f>SUMIF('HAB TB'!$R:$R,'HAB P&amp;L'!$A60,'HAB TB'!D:D)</f>
        <v/>
      </c>
      <c r="Q60" s="11">
        <f>SUMIF('HAB TB'!$R:$R,'HAB P&amp;L'!$A60,'HAB TB'!E:E)</f>
        <v/>
      </c>
      <c r="R60" s="11">
        <f>SUMIF('HAB TB'!$R:$R,'HAB P&amp;L'!$A60,'HAB TB'!F:F)</f>
        <v/>
      </c>
      <c r="S60" s="11">
        <f>SUMIF('HAB TB'!$R:$R,'HAB P&amp;L'!$A60,'HAB TB'!G:G)</f>
        <v/>
      </c>
      <c r="T60" s="11">
        <f>SUMIF('HAB TB'!$R:$R,'HAB P&amp;L'!$A60,'HAB TB'!H:H)</f>
        <v/>
      </c>
      <c r="U60" s="11">
        <f>SUMIF('HAB TB'!$R:$R,'HAB P&amp;L'!$A60,'HAB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79.86999999999999</v>
      </c>
      <c r="F61" s="64" t="n">
        <v>7.99</v>
      </c>
      <c r="G61" s="64" t="n">
        <v>68.95</v>
      </c>
      <c r="H61" s="64" t="n">
        <v>97.14</v>
      </c>
      <c r="I61" s="64" t="n">
        <v>0</v>
      </c>
      <c r="J61" s="64" t="n">
        <v>0</v>
      </c>
      <c r="K61" s="64" t="n">
        <v>80.61</v>
      </c>
      <c r="L61" s="64" t="n">
        <v>108.91</v>
      </c>
      <c r="M61" s="64" t="n">
        <v>33.88</v>
      </c>
      <c r="N61" s="22">
        <f>SUM(B61:M61)</f>
        <v/>
      </c>
      <c r="O61" s="11">
        <f>SUMIF('HAB TB'!$R:$R,'HAB P&amp;L'!$A61,'HAB TB'!C:C)</f>
        <v/>
      </c>
      <c r="P61" s="11">
        <f>SUMIF('HAB TB'!$R:$R,'HAB P&amp;L'!$A61,'HAB TB'!D:D)</f>
        <v/>
      </c>
      <c r="Q61" s="11">
        <f>SUMIF('HAB TB'!$R:$R,'HAB P&amp;L'!$A61,'HAB TB'!E:E)</f>
        <v/>
      </c>
      <c r="R61" s="11">
        <f>SUMIF('HAB TB'!$R:$R,'HAB P&amp;L'!$A61,'HAB TB'!F:F)</f>
        <v/>
      </c>
      <c r="S61" s="11">
        <f>SUMIF('HAB TB'!$R:$R,'HAB P&amp;L'!$A61,'HAB TB'!G:G)</f>
        <v/>
      </c>
      <c r="T61" s="11">
        <f>SUMIF('HAB TB'!$R:$R,'HAB P&amp;L'!$A61,'HAB TB'!H:H)</f>
        <v/>
      </c>
      <c r="U61" s="11">
        <f>SUMIF('HAB TB'!$R:$R,'HAB P&amp;L'!$A61,'HAB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28</v>
      </c>
      <c r="F62" s="64" t="n">
        <v>57</v>
      </c>
      <c r="G62" s="64" t="n">
        <v>197.4</v>
      </c>
      <c r="H62" s="64" t="n">
        <v>388</v>
      </c>
      <c r="I62" s="64" t="n">
        <v>365.6</v>
      </c>
      <c r="J62" s="64" t="n">
        <v>31</v>
      </c>
      <c r="K62" s="64" t="n">
        <v>60</v>
      </c>
      <c r="L62" s="64" t="n">
        <v>0</v>
      </c>
      <c r="M62" s="64" t="n">
        <v>0</v>
      </c>
      <c r="N62" s="22">
        <f>SUM(B62:M62)</f>
        <v/>
      </c>
      <c r="O62" s="11">
        <f>SUMIF('HAB TB'!$R:$R,'HAB P&amp;L'!$A62,'HAB TB'!C:C)</f>
        <v/>
      </c>
      <c r="P62" s="11">
        <f>SUMIF('HAB TB'!$R:$R,'HAB P&amp;L'!$A62,'HAB TB'!D:D)</f>
        <v/>
      </c>
      <c r="Q62" s="11">
        <f>SUMIF('HAB TB'!$R:$R,'HAB P&amp;L'!$A62,'HAB TB'!E:E)</f>
        <v/>
      </c>
      <c r="R62" s="11">
        <f>SUMIF('HAB TB'!$R:$R,'HAB P&amp;L'!$A62,'HAB TB'!F:F)</f>
        <v/>
      </c>
      <c r="S62" s="11">
        <f>SUMIF('HAB TB'!$R:$R,'HAB P&amp;L'!$A62,'HAB TB'!G:G)</f>
        <v/>
      </c>
      <c r="T62" s="11">
        <f>SUMIF('HAB TB'!$R:$R,'HAB P&amp;L'!$A62,'HAB TB'!H:H)</f>
        <v/>
      </c>
      <c r="U62" s="11">
        <f>SUMIF('HAB TB'!$R:$R,'HAB P&amp;L'!$A62,'HAB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SUMIF('HAB TB'!$R:$R,'HAB P&amp;L'!$A63,'HAB TB'!C:C)</f>
        <v/>
      </c>
      <c r="P63" s="11">
        <f>SUMIF('HAB TB'!$R:$R,'HAB P&amp;L'!$A63,'HAB TB'!D:D)</f>
        <v/>
      </c>
      <c r="Q63" s="11">
        <f>SUMIF('HAB TB'!$R:$R,'HAB P&amp;L'!$A63,'HAB TB'!E:E)</f>
        <v/>
      </c>
      <c r="R63" s="11">
        <f>SUMIF('HAB TB'!$R:$R,'HAB P&amp;L'!$A63,'HAB TB'!F:F)</f>
        <v/>
      </c>
      <c r="S63" s="11">
        <f>SUMIF('HAB TB'!$R:$R,'HAB P&amp;L'!$A63,'HAB TB'!G:G)</f>
        <v/>
      </c>
      <c r="T63" s="11">
        <f>SUMIF('HAB TB'!$R:$R,'HAB P&amp;L'!$A63,'HAB TB'!H:H)</f>
        <v/>
      </c>
      <c r="U63" s="11">
        <f>SUMIF('HAB TB'!$R:$R,'HAB P&amp;L'!$A63,'HAB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SUMIF('HAB TB'!$R:$R,'HAB P&amp;L'!$A64,'HAB TB'!C:C)</f>
        <v/>
      </c>
      <c r="P64" s="11">
        <f>SUMIF('HAB TB'!$R:$R,'HAB P&amp;L'!$A64,'HAB TB'!D:D)</f>
        <v/>
      </c>
      <c r="Q64" s="11">
        <f>SUMIF('HAB TB'!$R:$R,'HAB P&amp;L'!$A64,'HAB TB'!E:E)</f>
        <v/>
      </c>
      <c r="R64" s="11">
        <f>SUMIF('HAB TB'!$R:$R,'HAB P&amp;L'!$A64,'HAB TB'!F:F)</f>
        <v/>
      </c>
      <c r="S64" s="11">
        <f>SUMIF('HAB TB'!$R:$R,'HAB P&amp;L'!$A64,'HAB TB'!G:G)</f>
        <v/>
      </c>
      <c r="T64" s="11">
        <f>SUMIF('HAB TB'!$R:$R,'HAB P&amp;L'!$A64,'HAB TB'!H:H)</f>
        <v/>
      </c>
      <c r="U64" s="11">
        <f>SUMIF('HAB TB'!$R:$R,'HAB P&amp;L'!$A64,'HAB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SUMIF('HAB TB'!$R:$R,'HAB P&amp;L'!$A65,'HAB TB'!C:C)</f>
        <v/>
      </c>
      <c r="P65" s="11">
        <f>SUMIF('HAB TB'!$R:$R,'HAB P&amp;L'!$A65,'HAB TB'!D:D)</f>
        <v/>
      </c>
      <c r="Q65" s="11">
        <f>SUMIF('HAB TB'!$R:$R,'HAB P&amp;L'!$A65,'HAB TB'!E:E)</f>
        <v/>
      </c>
      <c r="R65" s="11">
        <f>SUMIF('HAB TB'!$R:$R,'HAB P&amp;L'!$A65,'HAB TB'!F:F)</f>
        <v/>
      </c>
      <c r="S65" s="11">
        <f>SUMIF('HAB TB'!$R:$R,'HAB P&amp;L'!$A65,'HAB TB'!G:G)</f>
        <v/>
      </c>
      <c r="T65" s="11">
        <f>SUMIF('HAB TB'!$R:$R,'HAB P&amp;L'!$A65,'HAB TB'!H:H)</f>
        <v/>
      </c>
      <c r="U65" s="11">
        <f>SUMIF('HAB TB'!$R:$R,'HAB P&amp;L'!$A65,'HAB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SUMIF('HAB TB'!$R:$R,'HAB P&amp;L'!$A66,'HAB TB'!C:C)</f>
        <v/>
      </c>
      <c r="P66" s="11">
        <f>SUMIF('HAB TB'!$R:$R,'HAB P&amp;L'!$A66,'HAB TB'!D:D)</f>
        <v/>
      </c>
      <c r="Q66" s="11">
        <f>SUMIF('HAB TB'!$R:$R,'HAB P&amp;L'!$A66,'HAB TB'!E:E)</f>
        <v/>
      </c>
      <c r="R66" s="11">
        <f>SUMIF('HAB TB'!$R:$R,'HAB P&amp;L'!$A66,'HAB TB'!F:F)</f>
        <v/>
      </c>
      <c r="S66" s="11">
        <f>SUMIF('HAB TB'!$R:$R,'HAB P&amp;L'!$A66,'HAB TB'!G:G)</f>
        <v/>
      </c>
      <c r="T66" s="11">
        <f>SUMIF('HAB TB'!$R:$R,'HAB P&amp;L'!$A66,'HAB TB'!H:H)</f>
        <v/>
      </c>
      <c r="U66" s="11">
        <f>SUMIF('HAB TB'!$R:$R,'HAB P&amp;L'!$A66,'HAB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1304.8</v>
      </c>
      <c r="F67" s="64" t="n">
        <v>0</v>
      </c>
      <c r="G67" s="64" t="n">
        <v>0</v>
      </c>
      <c r="H67" s="64" t="n">
        <v>42.75</v>
      </c>
      <c r="I67" s="64" t="n">
        <v>-157.25</v>
      </c>
      <c r="J67" s="64" t="n">
        <v>42.75</v>
      </c>
      <c r="K67" s="64" t="n">
        <v>42.75</v>
      </c>
      <c r="L67" s="64" t="n">
        <v>42.75</v>
      </c>
      <c r="M67" s="64" t="n">
        <v>877.95</v>
      </c>
      <c r="N67" s="22">
        <f>SUM(B67:M67)</f>
        <v/>
      </c>
      <c r="O67" s="11">
        <f>SUMIF('HAB TB'!$R:$R,'HAB P&amp;L'!$A67,'HAB TB'!C:C)</f>
        <v/>
      </c>
      <c r="P67" s="11">
        <f>SUMIF('HAB TB'!$R:$R,'HAB P&amp;L'!$A67,'HAB TB'!D:D)</f>
        <v/>
      </c>
      <c r="Q67" s="11">
        <f>SUMIF('HAB TB'!$R:$R,'HAB P&amp;L'!$A67,'HAB TB'!E:E)</f>
        <v/>
      </c>
      <c r="R67" s="11">
        <f>SUMIF('HAB TB'!$R:$R,'HAB P&amp;L'!$A67,'HAB TB'!F:F)</f>
        <v/>
      </c>
      <c r="S67" s="11">
        <f>SUMIF('HAB TB'!$R:$R,'HAB P&amp;L'!$A67,'HAB TB'!G:G)</f>
        <v/>
      </c>
      <c r="T67" s="11">
        <f>SUMIF('HAB TB'!$R:$R,'HAB P&amp;L'!$A67,'HAB TB'!H:H)</f>
        <v/>
      </c>
      <c r="U67" s="11">
        <f>SUMIF('HAB TB'!$R:$R,'HAB P&amp;L'!$A67,'HAB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8.5</v>
      </c>
      <c r="C68" s="64" t="n">
        <v>8.5</v>
      </c>
      <c r="D68" s="64" t="n">
        <v>68.5</v>
      </c>
      <c r="E68" s="64" t="n">
        <v>9.35</v>
      </c>
      <c r="F68" s="64" t="n">
        <v>8.5</v>
      </c>
      <c r="G68" s="64" t="n">
        <v>8.5</v>
      </c>
      <c r="H68" s="64" t="n">
        <v>8.5</v>
      </c>
      <c r="I68" s="64" t="n">
        <v>8.5</v>
      </c>
      <c r="J68" s="64" t="n">
        <v>8.5</v>
      </c>
      <c r="K68" s="64" t="n">
        <v>8.5</v>
      </c>
      <c r="L68" s="64" t="n">
        <v>16</v>
      </c>
      <c r="M68" s="64" t="n">
        <v>8.5</v>
      </c>
      <c r="N68" s="22">
        <f>SUM(B68:M68)</f>
        <v/>
      </c>
      <c r="O68" s="11">
        <f>SUMIF('HAB TB'!$R:$R,'HAB P&amp;L'!$A68,'HAB TB'!C:C)</f>
        <v/>
      </c>
      <c r="P68" s="11">
        <f>SUMIF('HAB TB'!$R:$R,'HAB P&amp;L'!$A68,'HAB TB'!D:D)</f>
        <v/>
      </c>
      <c r="Q68" s="11">
        <f>SUMIF('HAB TB'!$R:$R,'HAB P&amp;L'!$A68,'HAB TB'!E:E)</f>
        <v/>
      </c>
      <c r="R68" s="11">
        <f>SUMIF('HAB TB'!$R:$R,'HAB P&amp;L'!$A68,'HAB TB'!F:F)</f>
        <v/>
      </c>
      <c r="S68" s="11">
        <f>SUMIF('HAB TB'!$R:$R,'HAB P&amp;L'!$A68,'HAB TB'!G:G)</f>
        <v/>
      </c>
      <c r="T68" s="11">
        <f>SUMIF('HAB TB'!$R:$R,'HAB P&amp;L'!$A68,'HAB TB'!H:H)</f>
        <v/>
      </c>
      <c r="U68" s="11">
        <f>SUMIF('HAB TB'!$R:$R,'HAB P&amp;L'!$A68,'HAB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211.08</v>
      </c>
      <c r="C69" s="65" t="n">
        <v>211.08</v>
      </c>
      <c r="D69" s="65" t="n">
        <v>271.08</v>
      </c>
      <c r="E69" s="65" t="n">
        <v>1624.6</v>
      </c>
      <c r="F69" s="65" t="n">
        <v>381.05</v>
      </c>
      <c r="G69" s="65" t="n">
        <v>587.23</v>
      </c>
      <c r="H69" s="65" t="n">
        <v>738.97</v>
      </c>
      <c r="I69" s="65" t="n">
        <v>934.4200000000001</v>
      </c>
      <c r="J69" s="65" t="n">
        <v>284.23</v>
      </c>
      <c r="K69" s="65" t="n">
        <v>777.4599999999999</v>
      </c>
      <c r="L69" s="65" t="n">
        <v>383.66</v>
      </c>
      <c r="M69" s="65" t="n">
        <v>1136.93</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4491.070000000005</v>
      </c>
      <c r="C70" s="18" t="n">
        <v>9619.17</v>
      </c>
      <c r="D70" s="18" t="n">
        <v>14388.98</v>
      </c>
      <c r="E70" s="18" t="n">
        <v>7780.539999999992</v>
      </c>
      <c r="F70" s="18" t="n">
        <v>2982.449999999993</v>
      </c>
      <c r="G70" s="18" t="n">
        <v>25149.21999999999</v>
      </c>
      <c r="H70" s="18" t="n">
        <v>35375.45</v>
      </c>
      <c r="I70" s="18" t="n">
        <v>13148.68</v>
      </c>
      <c r="J70" s="18" t="n">
        <v>4547.910000000014</v>
      </c>
      <c r="K70" s="18" t="n">
        <v>14005.52</v>
      </c>
      <c r="L70" s="18" t="n">
        <v>12832.86</v>
      </c>
      <c r="M70" s="18" t="n">
        <v>24719.25</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N71" s="4">
        <f>SUM(B71:M71)</f>
        <v/>
      </c>
      <c r="AA71" s="4">
        <f>SUM(O71:T71)</f>
        <v/>
      </c>
      <c r="AB71" s="35" t="n"/>
    </row>
    <row r="72">
      <c r="A72" s="6" t="n"/>
      <c r="AA72" s="4">
        <f>SUM(O72:T72)</f>
        <v/>
      </c>
      <c r="AB72" s="35" t="n"/>
    </row>
    <row r="73">
      <c r="A73" s="14" t="inlineStr">
        <is>
          <t>Borrowing Costs</t>
        </is>
      </c>
      <c r="I73" s="35" t="n"/>
      <c r="J73" s="35" t="n"/>
      <c r="K73" s="35" t="n"/>
      <c r="L73" s="35" t="n"/>
      <c r="M73" s="35" t="n"/>
      <c r="N73" s="35" t="n"/>
      <c r="O73" s="4" t="n">
        <v>0</v>
      </c>
      <c r="P73" s="4" t="n">
        <v>0</v>
      </c>
      <c r="Q73" s="4" t="n">
        <v>0</v>
      </c>
      <c r="R73" s="4" t="n">
        <v>0</v>
      </c>
      <c r="S73" s="4" t="n">
        <v>0</v>
      </c>
      <c r="T73" s="4" t="n">
        <v>0</v>
      </c>
      <c r="U73" s="4" t="n">
        <v>1</v>
      </c>
      <c r="V73" s="4" t="n">
        <v>0</v>
      </c>
      <c r="W73" s="4" t="n">
        <v>0</v>
      </c>
      <c r="X73" s="4" t="n">
        <v>0</v>
      </c>
      <c r="Y73" s="4" t="n">
        <v>0</v>
      </c>
      <c r="Z73" s="4" t="n">
        <v>0</v>
      </c>
      <c r="AB73" s="4">
        <f>SUM(O73:Z73)</f>
        <v/>
      </c>
      <c r="AJ73" s="332" t="inlineStr">
        <is>
          <t>Model assumptions 2027:</t>
        </is>
      </c>
    </row>
    <row r="74">
      <c r="A74" s="14" t="inlineStr">
        <is>
          <t>Depreciation</t>
        </is>
      </c>
      <c r="I74" s="35" t="n"/>
      <c r="J74" s="35" t="n"/>
      <c r="K74" s="35" t="n"/>
      <c r="L74" s="35" t="n"/>
      <c r="M74" s="35" t="n"/>
      <c r="N74" s="35" t="n"/>
      <c r="O74" s="4" t="n">
        <v>134.8375</v>
      </c>
      <c r="P74" s="4" t="n">
        <v>134.8375</v>
      </c>
      <c r="Q74" s="4" t="n">
        <v>134.8375</v>
      </c>
      <c r="R74" s="4" t="n">
        <v>134.8375</v>
      </c>
      <c r="S74" s="4" t="n">
        <v>134.8375</v>
      </c>
      <c r="T74" s="4" t="n">
        <v>134.8375</v>
      </c>
      <c r="U74" s="4" t="n">
        <v>135.8375</v>
      </c>
      <c r="V74" s="4" t="n">
        <v>134.8375</v>
      </c>
      <c r="W74" s="4" t="n">
        <v>134.8375</v>
      </c>
      <c r="X74" s="4" t="n">
        <v>134.8375</v>
      </c>
      <c r="Y74" s="4" t="n">
        <v>134.8375</v>
      </c>
      <c r="Z74" s="4" t="n">
        <v>134.8375</v>
      </c>
      <c r="AB74" s="4">
        <f>SUM(O74:Z74)</f>
        <v/>
      </c>
      <c r="AJ74" t="inlineStr">
        <is>
          <t>Salary Uplift</t>
        </is>
      </c>
      <c r="AL74" s="446" t="n">
        <v>0.05</v>
      </c>
      <c r="AM74" s="331">
        <f>1+AL74</f>
        <v/>
      </c>
    </row>
    <row r="75">
      <c r="A75" s="14" t="inlineStr">
        <is>
          <t>Amortisation</t>
        </is>
      </c>
      <c r="I75" s="35" t="n"/>
      <c r="J75" s="35" t="n"/>
      <c r="K75" s="35" t="n"/>
      <c r="L75" s="35" t="n"/>
      <c r="M75" s="35" t="n"/>
      <c r="N75" s="35" t="n"/>
      <c r="O75" s="4" t="n">
        <v>0</v>
      </c>
      <c r="P75" s="4" t="n">
        <v>0</v>
      </c>
      <c r="Q75" s="4" t="n">
        <v>0</v>
      </c>
      <c r="R75" s="4" t="n">
        <v>0</v>
      </c>
      <c r="S75" s="4" t="n">
        <v>0</v>
      </c>
      <c r="T75" s="4" t="n">
        <v>0</v>
      </c>
      <c r="U75" s="4" t="n">
        <v>1</v>
      </c>
      <c r="V75" s="4" t="n">
        <v>0</v>
      </c>
      <c r="W75" s="4" t="n">
        <v>0</v>
      </c>
      <c r="X75" s="4" t="n">
        <v>0</v>
      </c>
      <c r="Y75" s="4" t="n">
        <v>0</v>
      </c>
      <c r="Z75" s="4" t="n">
        <v>0</v>
      </c>
      <c r="AB75" s="4">
        <f>SUM(O75:Z75)</f>
        <v/>
      </c>
      <c r="AJ75" t="inlineStr">
        <is>
          <t>Fee uplift</t>
        </is>
      </c>
      <c r="AL75" s="446" t="n">
        <v>0.07000000000000001</v>
      </c>
      <c r="AM75" s="331">
        <f>AL75+1</f>
        <v/>
      </c>
    </row>
    <row r="76">
      <c r="A76" s="391" t="inlineStr">
        <is>
          <t>Profit Before Tax</t>
        </is>
      </c>
      <c r="B76" s="35" t="n"/>
      <c r="C76" s="35" t="n"/>
      <c r="D76" s="35" t="n"/>
      <c r="E76" s="35" t="n"/>
      <c r="F76" s="35" t="n"/>
      <c r="G76" s="35" t="n"/>
      <c r="H76" s="35" t="n"/>
      <c r="I76" s="35" t="n"/>
      <c r="J76" s="35" t="n"/>
      <c r="K76" s="35" t="n"/>
      <c r="L76" s="35" t="n"/>
      <c r="M76" s="35" t="n"/>
      <c r="N76" s="35" t="n"/>
      <c r="O76" s="35">
        <f>O70-SUM(O73:O75)</f>
        <v/>
      </c>
      <c r="P76" s="35">
        <f>P70-SUM(P73:P75)</f>
        <v/>
      </c>
      <c r="Q76" s="35">
        <f>Q70-SUM(Q73:Q75)</f>
        <v/>
      </c>
      <c r="R76" s="35">
        <f>R70-SUM(R73:R75)</f>
        <v/>
      </c>
      <c r="S76" s="35">
        <f>S70-SUM(S73:S75)</f>
        <v/>
      </c>
      <c r="T76" s="35">
        <f>T70-SUM(T73:T75)</f>
        <v/>
      </c>
      <c r="U76" s="35">
        <f>U70-SUM(U73:U75)</f>
        <v/>
      </c>
      <c r="V76" s="35">
        <f>V70-SUM(V73:V75)</f>
        <v/>
      </c>
      <c r="W76" s="35">
        <f>W70-SUM(W73:W75)</f>
        <v/>
      </c>
      <c r="X76" s="35">
        <f>X70-SUM(X73:X75)</f>
        <v/>
      </c>
      <c r="Y76" s="35">
        <f>Y70-SUM(Y73:Y75)</f>
        <v/>
      </c>
      <c r="Z76" s="35">
        <f>Z70-SUM(Z73:Z75)</f>
        <v/>
      </c>
      <c r="AA76" s="35" t="n"/>
      <c r="AB76" s="35">
        <f>AB70-SUM(AB73:AB75)</f>
        <v/>
      </c>
      <c r="AC76" s="35" t="n"/>
      <c r="AD76" s="35" t="n"/>
      <c r="AE76" s="35" t="n"/>
      <c r="AF76" s="35" t="n"/>
      <c r="AG76" s="35" t="n"/>
      <c r="AH76" s="35" t="n"/>
      <c r="AJ76" t="inlineStr">
        <is>
          <t>Monthly volume growth</t>
        </is>
      </c>
      <c r="AL76" s="446" t="n">
        <v>0.01</v>
      </c>
      <c r="AM76" s="331">
        <f>AL76+1</f>
        <v/>
      </c>
    </row>
    <row r="77" ht="15.75" customHeight="1" s="393" thickBot="1">
      <c r="A77" s="198" t="inlineStr">
        <is>
          <t>Corp Tax Due</t>
        </is>
      </c>
      <c r="B77" s="10" t="n"/>
      <c r="C77" s="10" t="n"/>
      <c r="D77" s="10" t="n"/>
      <c r="E77" s="10" t="n"/>
      <c r="F77" s="10" t="n"/>
      <c r="G77" s="10" t="n"/>
      <c r="H77" s="10"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t="inlineStr">
        <is>
          <t>Easter fallback</t>
        </is>
      </c>
      <c r="AL77" s="446" t="n">
        <v>0.04</v>
      </c>
      <c r="AM77" s="331">
        <f>AL77+1</f>
        <v/>
      </c>
    </row>
    <row r="78" ht="15.75" customHeight="1" s="393" thickTop="1">
      <c r="A78" s="14" t="n"/>
      <c r="I78" s="35" t="n"/>
      <c r="J78" s="35" t="n"/>
      <c r="K78" s="35" t="n"/>
      <c r="L78" s="35" t="n"/>
      <c r="M78" s="35" t="n"/>
      <c r="N78" s="35" t="n"/>
      <c r="O78" s="35" t="n"/>
      <c r="P78" s="35" t="n"/>
      <c r="Q78" s="35" t="n"/>
      <c r="R78" s="35" t="n"/>
      <c r="S78" s="35" t="n"/>
      <c r="T78" s="35" t="n"/>
      <c r="U78" s="35" t="n"/>
      <c r="V78" s="35" t="n"/>
      <c r="W78" s="35" t="n"/>
      <c r="X78" s="35" t="n"/>
      <c r="Y78" s="35" t="n"/>
      <c r="Z78" s="35" t="n"/>
      <c r="AA78" s="35" t="n"/>
      <c r="AB78" s="35" t="n"/>
      <c r="AC78" s="35" t="n"/>
      <c r="AD78" s="35" t="n"/>
      <c r="AE78" s="35" t="n"/>
      <c r="AF78" s="35" t="n"/>
      <c r="AG78" s="35" t="n"/>
      <c r="AH78" s="35" t="n"/>
      <c r="AJ78" t="inlineStr">
        <is>
          <t>Inflation</t>
        </is>
      </c>
      <c r="AL78" s="446" t="n">
        <v>0.06</v>
      </c>
      <c r="AM78" s="331">
        <f>AL78+1</f>
        <v/>
      </c>
    </row>
    <row r="79">
      <c r="A79" s="14" t="n"/>
      <c r="I79" s="35" t="n"/>
      <c r="J79" s="35" t="n"/>
      <c r="K79" s="35" t="n"/>
      <c r="L79" s="35" t="n"/>
      <c r="M79" s="35" t="n"/>
      <c r="N79" s="35" t="n"/>
      <c r="O79" s="35" t="n"/>
      <c r="P79" s="35" t="n"/>
      <c r="Q79" s="35" t="n"/>
      <c r="R79" s="35" t="n"/>
      <c r="S79" s="35" t="n"/>
      <c r="T79" s="35" t="n"/>
      <c r="U79" s="35" t="n"/>
      <c r="V79" s="35" t="n"/>
      <c r="W79" s="35" t="n"/>
      <c r="X79" s="35" t="n"/>
      <c r="Y79" s="35" t="n"/>
      <c r="Z79" s="35" t="n"/>
      <c r="AA79" s="35" t="n"/>
      <c r="AB79" s="35" t="n"/>
      <c r="AC79" s="35" t="n"/>
      <c r="AD79" s="35" t="n"/>
      <c r="AE79" s="35" t="n"/>
      <c r="AF79" s="35" t="n"/>
      <c r="AG79" s="35" t="n"/>
      <c r="AH79" s="35" t="n"/>
    </row>
    <row r="80">
      <c r="A80" s="14" t="n"/>
      <c r="I80" s="35" t="n"/>
      <c r="J80" s="35" t="n"/>
      <c r="K80" s="35" t="n"/>
      <c r="L80" s="35" t="n"/>
      <c r="M80" s="35" t="n"/>
      <c r="N80" s="35" t="n"/>
      <c r="O80" s="35" t="n"/>
      <c r="P80" s="35" t="n"/>
      <c r="Q80" s="35" t="n"/>
      <c r="R80" s="35" t="n"/>
      <c r="S80" s="35" t="n"/>
      <c r="T80" s="35" t="n"/>
      <c r="U80" s="35" t="n"/>
      <c r="V80" s="35" t="n"/>
      <c r="W80" s="35" t="n"/>
      <c r="X80" s="35" t="n"/>
      <c r="Y80" s="35" t="n"/>
      <c r="Z80" s="35" t="n"/>
      <c r="AA80" s="35" t="n"/>
      <c r="AB80" s="35" t="n"/>
      <c r="AC80" s="35" t="n"/>
      <c r="AD80" s="35" t="n"/>
      <c r="AE80" s="35" t="n"/>
      <c r="AF80" s="35" t="n"/>
      <c r="AG80" s="35" t="n"/>
      <c r="AH80" s="35" t="n"/>
    </row>
    <row r="81">
      <c r="A81" s="14" t="n"/>
      <c r="I81" s="35" t="n"/>
      <c r="J81" s="35" t="n"/>
      <c r="K81" s="35" t="n"/>
      <c r="L81" s="35" t="n"/>
      <c r="M81" s="35" t="n"/>
      <c r="N81" s="35" t="n"/>
      <c r="O81" s="35" t="n"/>
      <c r="P81" s="35" t="n"/>
      <c r="Q81" s="35" t="n"/>
      <c r="R81" s="35" t="n"/>
      <c r="S81" s="35" t="n"/>
      <c r="T81" s="35" t="n"/>
      <c r="U81" s="35" t="n"/>
      <c r="V81" s="35" t="n"/>
      <c r="W81" s="35" t="n"/>
      <c r="X81" s="35" t="n"/>
      <c r="Y81" s="35" t="n"/>
      <c r="Z81" s="35" t="n"/>
      <c r="AA81" s="35" t="n"/>
      <c r="AB81" s="35" t="n"/>
      <c r="AC81" s="35" t="n"/>
      <c r="AD81" s="35" t="n"/>
      <c r="AE81" s="35" t="n"/>
      <c r="AF81" s="35" t="n"/>
      <c r="AG81" s="35" t="n"/>
      <c r="AH81" s="35" t="n"/>
    </row>
    <row r="82">
      <c r="A82" s="14" t="n"/>
      <c r="I82" s="35" t="n"/>
      <c r="J82" s="35" t="n"/>
      <c r="K82" s="35" t="n"/>
      <c r="L82" s="35" t="n"/>
      <c r="M82" s="35" t="n"/>
      <c r="N82" s="35" t="n"/>
      <c r="O82" s="35" t="n"/>
      <c r="P82" s="35" t="n"/>
      <c r="Q82" s="35" t="n"/>
      <c r="R82" s="35" t="n"/>
      <c r="S82" s="35" t="n"/>
      <c r="T82" s="35" t="n"/>
      <c r="U82" s="35" t="n"/>
      <c r="V82" s="35" t="n"/>
      <c r="W82" s="35" t="n"/>
      <c r="X82" s="35" t="n"/>
      <c r="Y82" s="35" t="n"/>
      <c r="Z82" s="35" t="n"/>
      <c r="AA82" s="35" t="n"/>
      <c r="AB82" s="35" t="n"/>
      <c r="AC82" s="35" t="n"/>
      <c r="AD82" s="35" t="n"/>
      <c r="AE82" s="35" t="n"/>
      <c r="AF82" s="35" t="n"/>
      <c r="AG82" s="35" t="n"/>
      <c r="AH82" s="35" t="n"/>
    </row>
    <row r="83">
      <c r="A83" s="14" t="n"/>
      <c r="I83" s="35" t="n"/>
      <c r="J83" s="35" t="n"/>
      <c r="K83" s="35" t="n"/>
      <c r="L83" s="35" t="n"/>
      <c r="M83" s="35" t="n"/>
      <c r="N83" s="35" t="n"/>
      <c r="O83" s="35" t="n"/>
      <c r="P83" s="35" t="n"/>
      <c r="Q83" s="35" t="n"/>
      <c r="R83" s="35" t="n"/>
      <c r="S83" s="35" t="n"/>
      <c r="T83" s="35" t="n"/>
      <c r="U83" s="35" t="n"/>
      <c r="V83" s="35" t="n"/>
      <c r="W83" s="35" t="n"/>
      <c r="X83" s="35" t="n"/>
      <c r="Y83" s="35" t="n"/>
      <c r="Z83" s="35" t="n"/>
      <c r="AA83" s="35" t="n"/>
      <c r="AB83" s="35" t="n"/>
      <c r="AC83" s="35" t="n"/>
      <c r="AD83" s="35" t="n"/>
      <c r="AE83" s="35" t="n"/>
      <c r="AF83" s="35" t="n"/>
      <c r="AG83" s="35" t="n"/>
      <c r="AH83" s="35" t="n"/>
    </row>
    <row r="84">
      <c r="A84" s="14" t="n"/>
      <c r="I84" s="35" t="n"/>
      <c r="J84" s="35" t="n"/>
      <c r="K84" s="35" t="n"/>
      <c r="L84" s="35" t="n"/>
      <c r="M84" s="35" t="n"/>
      <c r="N84" s="35" t="n"/>
      <c r="O84" s="35" t="n"/>
      <c r="P84" s="35" t="n"/>
      <c r="Q84" s="35" t="n"/>
      <c r="R84" s="35" t="n"/>
      <c r="S84" s="35" t="n"/>
      <c r="T84" s="35" t="n"/>
      <c r="U84" s="35" t="n"/>
      <c r="V84" s="35" t="n"/>
      <c r="W84" s="35" t="n"/>
      <c r="X84" s="35" t="n"/>
      <c r="Y84" s="35" t="n"/>
      <c r="Z84" s="35" t="n"/>
      <c r="AA84" s="35" t="n"/>
      <c r="AB84" s="35" t="n"/>
      <c r="AC84" s="35" t="n"/>
      <c r="AD84" s="35" t="n"/>
      <c r="AE84" s="35" t="n"/>
      <c r="AF84" s="35" t="n"/>
      <c r="AG84" s="35" t="n"/>
      <c r="AH84" s="35" t="n"/>
    </row>
    <row r="85">
      <c r="A85" s="4" t="inlineStr">
        <is>
          <t>Memo</t>
        </is>
      </c>
      <c r="AA85" s="4">
        <f>SUM(O85:T85)</f>
        <v/>
      </c>
      <c r="AB85" s="35" t="n"/>
    </row>
    <row r="86">
      <c r="A86" s="4" t="inlineStr">
        <is>
          <t>Direct - Sales</t>
        </is>
      </c>
      <c r="B86" s="4" t="n">
        <v>27851.06</v>
      </c>
      <c r="C86" s="4" t="n">
        <v>36270.37</v>
      </c>
      <c r="D86" s="4" t="n">
        <v>41597.59</v>
      </c>
      <c r="E86" s="4" t="n">
        <v>38151.37</v>
      </c>
      <c r="F86" s="4" t="n">
        <v>35194.78</v>
      </c>
      <c r="G86" s="4" t="n">
        <v>55543.46999999999</v>
      </c>
      <c r="H86" s="4" t="n">
        <v>66307.58</v>
      </c>
      <c r="I86" s="4" t="n">
        <v>42067.17</v>
      </c>
      <c r="J86" s="4" t="n">
        <v>39409.41</v>
      </c>
      <c r="K86" s="4" t="n">
        <v>49796.69</v>
      </c>
      <c r="L86" s="4" t="n">
        <v>45805.68</v>
      </c>
      <c r="O86" s="4">
        <f>-SUMIF('HAB TB'!$T:$T,'HAB P&amp;L'!$A86,'HAB TB'!C:C)</f>
        <v/>
      </c>
      <c r="P86" s="4">
        <f>-SUMIF('HAB TB'!$T:$T,'HAB P&amp;L'!$A86,'HAB TB'!D:D)</f>
        <v/>
      </c>
      <c r="Q86" s="4">
        <f>-SUMIF('HAB TB'!$T:$T,'HAB P&amp;L'!$A86,'HAB TB'!E:E)</f>
        <v/>
      </c>
      <c r="R86" s="4">
        <f>-SUMIF('HAB TB'!$T:$T,'HAB P&amp;L'!$A86,'HAB TB'!F:F)</f>
        <v/>
      </c>
      <c r="S86" s="4">
        <f>-SUMIF('HAB TB'!$T:$T,'HAB P&amp;L'!$A86,'HAB TB'!G:G)</f>
        <v/>
      </c>
      <c r="T86" s="4">
        <f>-SUMIF('HAB TB'!$T:$T,'HAB P&amp;L'!$A86,'HAB TB'!H:H)</f>
        <v/>
      </c>
      <c r="U86" s="4">
        <f>-SUMIF('HAB TB'!$T:$T,'HAB P&amp;L'!$A86,'HAB TB'!I:I)</f>
        <v/>
      </c>
      <c r="V86" s="4">
        <f>-SUMIF('HAB TB'!$T:$T,'HAB P&amp;L'!$A86,'HAB TB'!J:J)</f>
        <v/>
      </c>
      <c r="W86" s="4">
        <f>-SUMIF('HAB TB'!$T:$T,'HAB P&amp;L'!$A86,'HAB TB'!K:K)</f>
        <v/>
      </c>
      <c r="X86" s="4">
        <f>-SUMIF('HAB TB'!$T:$T,'HAB P&amp;L'!$A86,'HAB TB'!L:L)</f>
        <v/>
      </c>
      <c r="Y86" s="4">
        <f>-SUMIF('HAB TB'!$T:$T,'HAB P&amp;L'!$A86,'HAB TB'!M:M)</f>
        <v/>
      </c>
      <c r="Z86" s="4">
        <f>-SUMIF('HAB TB'!$T:$T,'HAB P&amp;L'!$A86,'HAB TB'!N:N)</f>
        <v/>
      </c>
      <c r="AA86" s="4">
        <f>SUM(O86:T86)</f>
        <v/>
      </c>
    </row>
    <row r="87">
      <c r="A87" s="14" t="inlineStr">
        <is>
          <t>Direct - Staff Cost</t>
        </is>
      </c>
      <c r="B87" s="4" t="n">
        <v>-15648.24</v>
      </c>
      <c r="C87" s="4" t="n">
        <v>-18409.52</v>
      </c>
      <c r="D87" s="4" t="n">
        <v>-19663.6</v>
      </c>
      <c r="E87" s="4" t="n">
        <v>-21338.35</v>
      </c>
      <c r="F87" s="4" t="n">
        <v>-23094.97</v>
      </c>
      <c r="G87" s="4" t="n">
        <v>-22006.96</v>
      </c>
      <c r="H87" s="4" t="n">
        <v>-22849.88</v>
      </c>
      <c r="I87" s="4" t="n">
        <v>-21324.02</v>
      </c>
      <c r="J87" s="4" t="n">
        <v>-26356.50999999999</v>
      </c>
      <c r="K87" s="4" t="n">
        <v>-26819.11</v>
      </c>
      <c r="L87" s="4" t="n">
        <v>-25918.13</v>
      </c>
      <c r="O87" s="4">
        <f>-SUMIF('HAB TB'!$T:$T,'HAB P&amp;L'!$A87,'HAB TB'!C:C)</f>
        <v/>
      </c>
      <c r="P87" s="4">
        <f>-SUMIF('HAB TB'!$T:$T,'HAB P&amp;L'!$A87,'HAB TB'!D:D)</f>
        <v/>
      </c>
      <c r="Q87" s="4">
        <f>-SUMIF('HAB TB'!$T:$T,'HAB P&amp;L'!$A87,'HAB TB'!E:E)</f>
        <v/>
      </c>
      <c r="R87" s="4">
        <f>-SUMIF('HAB TB'!$T:$T,'HAB P&amp;L'!$A87,'HAB TB'!F:F)</f>
        <v/>
      </c>
      <c r="S87" s="4">
        <f>-SUMIF('HAB TB'!$T:$T,'HAB P&amp;L'!$A87,'HAB TB'!G:G)</f>
        <v/>
      </c>
      <c r="T87" s="4">
        <f>-SUMIF('HAB TB'!$T:$T,'HAB P&amp;L'!$A87,'HAB TB'!H:H)</f>
        <v/>
      </c>
      <c r="U87" s="4">
        <f>-SUMIF('HAB TB'!$T:$T,'HAB P&amp;L'!$A87,'HAB TB'!I:I)</f>
        <v/>
      </c>
      <c r="V87" s="4">
        <f>-SUMIF('HAB TB'!$T:$T,'HAB P&amp;L'!$A87,'HAB TB'!J:J)</f>
        <v/>
      </c>
      <c r="W87" s="4">
        <f>-SUMIF('HAB TB'!$T:$T,'HAB P&amp;L'!$A87,'HAB TB'!K:K)</f>
        <v/>
      </c>
      <c r="X87" s="4">
        <f>-SUMIF('HAB TB'!$T:$T,'HAB P&amp;L'!$A87,'HAB TB'!L:L)</f>
        <v/>
      </c>
      <c r="Y87" s="4">
        <f>-SUMIF('HAB TB'!$T:$T,'HAB P&amp;L'!$A87,'HAB TB'!M:M)</f>
        <v/>
      </c>
      <c r="Z87" s="4">
        <f>-SUMIF('HAB TB'!$T:$T,'HAB P&amp;L'!$A87,'HAB TB'!N:N)</f>
        <v/>
      </c>
      <c r="AA87" s="4">
        <f>SUM(O87:T87)</f>
        <v/>
      </c>
    </row>
    <row r="88">
      <c r="A88" s="4" t="inlineStr">
        <is>
          <t>Direct - Childcare Cost</t>
        </is>
      </c>
      <c r="B88" s="4" t="n">
        <v>-2321.62</v>
      </c>
      <c r="C88" s="4" t="n">
        <v>-1565.24</v>
      </c>
      <c r="D88" s="4" t="n">
        <v>-1638.04</v>
      </c>
      <c r="E88" s="4" t="n">
        <v>-1338.03</v>
      </c>
      <c r="F88" s="4" t="n">
        <v>-2847.929999999999</v>
      </c>
      <c r="G88" s="4" t="n">
        <v>-2014.27</v>
      </c>
      <c r="H88" s="4" t="n">
        <v>-1895.43</v>
      </c>
      <c r="I88" s="4" t="n">
        <v>-1348.57</v>
      </c>
      <c r="J88" s="4" t="n">
        <v>-1649.42</v>
      </c>
      <c r="K88" s="4" t="n">
        <v>-2893.63</v>
      </c>
      <c r="L88" s="4" t="n">
        <v>-1597.74</v>
      </c>
      <c r="M88" s="4" t="n">
        <v>-1561.17</v>
      </c>
      <c r="O88" s="4">
        <f>-SUMIF('HAB TB'!$T:$T,'HAB P&amp;L'!$A88,'HAB TB'!C:C)</f>
        <v/>
      </c>
      <c r="P88" s="4">
        <f>-SUMIF('HAB TB'!$T:$T,'HAB P&amp;L'!$A88,'HAB TB'!D:D)</f>
        <v/>
      </c>
      <c r="Q88" s="4">
        <f>-SUMIF('HAB TB'!$T:$T,'HAB P&amp;L'!$A88,'HAB TB'!E:E)</f>
        <v/>
      </c>
      <c r="R88" s="4">
        <f>-SUMIF('HAB TB'!$T:$T,'HAB P&amp;L'!$A88,'HAB TB'!F:F)</f>
        <v/>
      </c>
      <c r="S88" s="4">
        <f>-SUMIF('HAB TB'!$T:$T,'HAB P&amp;L'!$A88,'HAB TB'!G:G)</f>
        <v/>
      </c>
      <c r="T88" s="4">
        <f>-SUMIF('HAB TB'!$T:$T,'HAB P&amp;L'!$A88,'HAB TB'!H:H)</f>
        <v/>
      </c>
      <c r="U88" s="4">
        <f>-SUMIF('HAB TB'!$T:$T,'HAB P&amp;L'!$A88,'HAB TB'!I:I)</f>
        <v/>
      </c>
      <c r="V88" s="4">
        <f>-SUMIF('HAB TB'!$T:$T,'HAB P&amp;L'!$A88,'HAB TB'!J:J)</f>
        <v/>
      </c>
      <c r="W88" s="4">
        <f>-SUMIF('HAB TB'!$T:$T,'HAB P&amp;L'!$A88,'HAB TB'!K:K)</f>
        <v/>
      </c>
      <c r="X88" s="4">
        <f>-SUMIF('HAB TB'!$T:$T,'HAB P&amp;L'!$A88,'HAB TB'!L:L)</f>
        <v/>
      </c>
      <c r="Y88" s="4">
        <f>-SUMIF('HAB TB'!$T:$T,'HAB P&amp;L'!$A88,'HAB TB'!M:M)</f>
        <v/>
      </c>
      <c r="Z88" s="4">
        <f>-SUMIF('HAB TB'!$T:$T,'HAB P&amp;L'!$A88,'HAB TB'!N:N)</f>
        <v/>
      </c>
      <c r="AA88" s="4">
        <f>SUM(O88:T88)</f>
        <v/>
      </c>
    </row>
    <row r="89">
      <c r="A89" s="4" t="inlineStr">
        <is>
          <t>Direct - Premises &amp; Admin</t>
        </is>
      </c>
      <c r="B89" s="4" t="n">
        <v>-5179.05</v>
      </c>
      <c r="C89" s="4" t="n">
        <v>-6465.360000000001</v>
      </c>
      <c r="D89" s="4" t="n">
        <v>-5635.89</v>
      </c>
      <c r="E89" s="4" t="n">
        <v>-6069.85</v>
      </c>
      <c r="F89" s="4" t="n">
        <v>-5888.38</v>
      </c>
      <c r="G89" s="4" t="n">
        <v>-5785.790000000001</v>
      </c>
      <c r="H89" s="4" t="n">
        <v>-5447.849999999999</v>
      </c>
      <c r="I89" s="4" t="n">
        <v>-5311.48</v>
      </c>
      <c r="J89" s="4" t="n">
        <v>-6571.339999999998</v>
      </c>
      <c r="K89" s="4" t="n">
        <v>-5300.97</v>
      </c>
      <c r="L89" s="4" t="n">
        <v>-5073.289999999999</v>
      </c>
      <c r="M89" s="4" t="n">
        <v>-5209.6</v>
      </c>
      <c r="O89" s="4">
        <f>-SUMIF('HAB TB'!$T:$T,'HAB P&amp;L'!$A89,'HAB TB'!C:C)</f>
        <v/>
      </c>
      <c r="P89" s="4">
        <f>-SUMIF('HAB TB'!$T:$T,'HAB P&amp;L'!$A89,'HAB TB'!D:D)</f>
        <v/>
      </c>
      <c r="Q89" s="4">
        <f>-SUMIF('HAB TB'!$T:$T,'HAB P&amp;L'!$A89,'HAB TB'!E:E)</f>
        <v/>
      </c>
      <c r="R89" s="4">
        <f>-SUMIF('HAB TB'!$T:$T,'HAB P&amp;L'!$A89,'HAB TB'!F:F)</f>
        <v/>
      </c>
      <c r="S89" s="4">
        <f>-SUMIF('HAB TB'!$T:$T,'HAB P&amp;L'!$A89,'HAB TB'!G:G)</f>
        <v/>
      </c>
      <c r="T89" s="4">
        <f>-SUMIF('HAB TB'!$T:$T,'HAB P&amp;L'!$A89,'HAB TB'!H:H)</f>
        <v/>
      </c>
      <c r="U89" s="4">
        <f>-SUMIF('HAB TB'!$T:$T,'HAB P&amp;L'!$A89,'HAB TB'!I:I)</f>
        <v/>
      </c>
      <c r="V89" s="4">
        <f>-SUMIF('HAB TB'!$T:$T,'HAB P&amp;L'!$A89,'HAB TB'!J:J)</f>
        <v/>
      </c>
      <c r="W89" s="4">
        <f>-SUMIF('HAB TB'!$T:$T,'HAB P&amp;L'!$A89,'HAB TB'!K:K)</f>
        <v/>
      </c>
      <c r="X89" s="4">
        <f>-SUMIF('HAB TB'!$T:$T,'HAB P&amp;L'!$A89,'HAB TB'!L:L)</f>
        <v/>
      </c>
      <c r="Y89" s="4">
        <f>-SUMIF('HAB TB'!$T:$T,'HAB P&amp;L'!$A89,'HAB TB'!M:M)</f>
        <v/>
      </c>
      <c r="Z89" s="4">
        <f>-SUMIF('HAB TB'!$T:$T,'HAB P&amp;L'!$A89,'HAB TB'!N:N)</f>
        <v/>
      </c>
      <c r="AA89" s="4">
        <f>SUM(O89:T89)</f>
        <v/>
      </c>
    </row>
    <row r="90">
      <c r="A90" s="4" t="inlineStr">
        <is>
          <t>In-Direct - Staff Cost</t>
        </is>
      </c>
      <c r="B90" s="4" t="n">
        <v>0</v>
      </c>
      <c r="C90" s="4" t="n">
        <v>0</v>
      </c>
      <c r="D90" s="4" t="n">
        <v>0</v>
      </c>
      <c r="E90" s="4" t="n">
        <v>0</v>
      </c>
      <c r="F90" s="4" t="n">
        <v>0</v>
      </c>
      <c r="G90" s="4" t="n">
        <v>0</v>
      </c>
      <c r="H90" s="4" t="n">
        <v>0</v>
      </c>
      <c r="I90" s="4" t="n">
        <v>0</v>
      </c>
      <c r="J90" s="4" t="n">
        <v>0</v>
      </c>
      <c r="K90" s="4" t="n">
        <v>0</v>
      </c>
      <c r="L90" s="4" t="n">
        <v>0</v>
      </c>
      <c r="M90" s="4" t="n">
        <v>0</v>
      </c>
      <c r="O90" s="4">
        <f>-SUMIF('HAB TB'!$T:$T,'HAB P&amp;L'!$A90,'HAB TB'!C:C)</f>
        <v/>
      </c>
      <c r="P90" s="4">
        <f>-SUMIF('HAB TB'!$T:$T,'HAB P&amp;L'!$A90,'HAB TB'!D:D)</f>
        <v/>
      </c>
      <c r="Q90" s="4">
        <f>-SUMIF('HAB TB'!$T:$T,'HAB P&amp;L'!$A90,'HAB TB'!E:E)</f>
        <v/>
      </c>
      <c r="R90" s="4">
        <f>-SUMIF('HAB TB'!$T:$T,'HAB P&amp;L'!$A90,'HAB TB'!F:F)</f>
        <v/>
      </c>
      <c r="S90" s="4">
        <f>-SUMIF('HAB TB'!$T:$T,'HAB P&amp;L'!$A90,'HAB TB'!G:G)</f>
        <v/>
      </c>
      <c r="T90" s="4">
        <f>-SUMIF('HAB TB'!$T:$T,'HAB P&amp;L'!$A90,'HAB TB'!H:H)</f>
        <v/>
      </c>
      <c r="U90" s="4">
        <f>-SUMIF('HAB TB'!$T:$T,'HAB P&amp;L'!$A90,'HAB TB'!I:I)</f>
        <v/>
      </c>
      <c r="V90" s="4">
        <f>-SUMIF('HAB TB'!$T:$T,'HAB P&amp;L'!$A90,'HAB TB'!J:J)</f>
        <v/>
      </c>
      <c r="W90" s="4">
        <f>-SUMIF('HAB TB'!$T:$T,'HAB P&amp;L'!$A90,'HAB TB'!K:K)</f>
        <v/>
      </c>
      <c r="X90" s="4">
        <f>-SUMIF('HAB TB'!$T:$T,'HAB P&amp;L'!$A90,'HAB TB'!L:L)</f>
        <v/>
      </c>
      <c r="Y90" s="4">
        <f>-SUMIF('HAB TB'!$T:$T,'HAB P&amp;L'!$A90,'HAB TB'!M:M)</f>
        <v/>
      </c>
      <c r="Z90" s="4">
        <f>-SUMIF('HAB TB'!$T:$T,'HAB P&amp;L'!$A90,'HAB TB'!N:N)</f>
        <v/>
      </c>
      <c r="AA90" s="4">
        <f>SUM(O90:T90)</f>
        <v/>
      </c>
    </row>
    <row r="91">
      <c r="A91" s="4" t="inlineStr">
        <is>
          <t>In-Direct - Overheads</t>
        </is>
      </c>
      <c r="B91" s="4" t="n">
        <v>-211.08</v>
      </c>
      <c r="C91" s="4" t="n">
        <v>-211.08</v>
      </c>
      <c r="D91" s="4" t="n">
        <v>-271.08</v>
      </c>
      <c r="E91" s="4" t="n">
        <v>-1624.6</v>
      </c>
      <c r="F91" s="4" t="n">
        <v>-381.05</v>
      </c>
      <c r="G91" s="4" t="n">
        <v>-587.23</v>
      </c>
      <c r="H91" s="4" t="n">
        <v>-738.97</v>
      </c>
      <c r="I91" s="4" t="n">
        <v>-934.4200000000001</v>
      </c>
      <c r="J91" s="4" t="n">
        <v>-284.23</v>
      </c>
      <c r="K91" s="4" t="n">
        <v>-777.4599999999999</v>
      </c>
      <c r="L91" s="4" t="n">
        <v>-383.66</v>
      </c>
      <c r="M91" s="4" t="n">
        <v>-1136.93</v>
      </c>
      <c r="O91" s="4">
        <f>-SUMIF('HAB TB'!$T:$T,'HAB P&amp;L'!$A91,'HAB TB'!C:C)</f>
        <v/>
      </c>
      <c r="P91" s="4">
        <f>-SUMIF('HAB TB'!$T:$T,'HAB P&amp;L'!$A91,'HAB TB'!D:D)</f>
        <v/>
      </c>
      <c r="Q91" s="4">
        <f>-SUMIF('HAB TB'!$T:$T,'HAB P&amp;L'!$A91,'HAB TB'!E:E)</f>
        <v/>
      </c>
      <c r="R91" s="4">
        <f>-SUMIF('HAB TB'!$T:$T,'HAB P&amp;L'!$A91,'HAB TB'!F:F)</f>
        <v/>
      </c>
      <c r="S91" s="4">
        <f>-SUMIF('HAB TB'!$T:$T,'HAB P&amp;L'!$A91,'HAB TB'!G:G)</f>
        <v/>
      </c>
      <c r="T91" s="4">
        <f>-SUMIF('HAB TB'!$T:$T,'HAB P&amp;L'!$A91,'HAB TB'!H:H)</f>
        <v/>
      </c>
      <c r="U91" s="4">
        <f>-SUMIF('HAB TB'!$T:$T,'HAB P&amp;L'!$A91,'HAB TB'!I:I)</f>
        <v/>
      </c>
      <c r="V91" s="4">
        <f>-SUMIF('HAB TB'!$T:$T,'HAB P&amp;L'!$A91,'HAB TB'!J:J)</f>
        <v/>
      </c>
      <c r="W91" s="4">
        <f>-SUMIF('HAB TB'!$T:$T,'HAB P&amp;L'!$A91,'HAB TB'!K:K)</f>
        <v/>
      </c>
      <c r="X91" s="4">
        <f>-SUMIF('HAB TB'!$T:$T,'HAB P&amp;L'!$A91,'HAB TB'!L:L)</f>
        <v/>
      </c>
      <c r="Y91" s="4">
        <f>-SUMIF('HAB TB'!$T:$T,'HAB P&amp;L'!$A91,'HAB TB'!M:M)</f>
        <v/>
      </c>
      <c r="Z91" s="4">
        <f>-SUMIF('HAB TB'!$T:$T,'HAB P&amp;L'!$A91,'HAB TB'!N:N)</f>
        <v/>
      </c>
      <c r="AA91" s="4">
        <f>SUM(O91:T91)</f>
        <v/>
      </c>
    </row>
    <row r="92" ht="15.75" customHeight="1" s="393" thickBot="1">
      <c r="B92" s="10" t="n">
        <v>4491.070000000004</v>
      </c>
      <c r="C92" s="10" t="n">
        <v>9619.170000000002</v>
      </c>
      <c r="D92" s="10" t="n">
        <v>14388.98</v>
      </c>
      <c r="E92" s="10" t="n">
        <v>7780.539999999992</v>
      </c>
      <c r="F92" s="10" t="n">
        <v>2982.449999999993</v>
      </c>
      <c r="G92" s="10" t="n">
        <v>25149.21999999999</v>
      </c>
      <c r="H92" s="10" t="n">
        <v>35375.45</v>
      </c>
      <c r="I92" s="10" t="n">
        <v>13148.68</v>
      </c>
      <c r="J92" s="10" t="n">
        <v>4547.910000000011</v>
      </c>
      <c r="K92" s="10" t="n">
        <v>14005.52</v>
      </c>
      <c r="L92" s="10" t="n">
        <v>12832.86</v>
      </c>
      <c r="M92" s="10" t="n">
        <v>-7907.700000000001</v>
      </c>
      <c r="O92" s="10">
        <f>SUM(O86:O91)</f>
        <v/>
      </c>
      <c r="P92" s="10">
        <f>SUM(P86:P91)</f>
        <v/>
      </c>
      <c r="Q92" s="10">
        <f>SUM(Q86:Q91)</f>
        <v/>
      </c>
      <c r="R92" s="10">
        <f>SUM(R86:R91)</f>
        <v/>
      </c>
      <c r="S92" s="10">
        <f>SUM(S86:S91)</f>
        <v/>
      </c>
      <c r="T92" s="10">
        <f>SUM(T86:T91)</f>
        <v/>
      </c>
      <c r="U92" s="10">
        <f>SUM(U86:U91)</f>
        <v/>
      </c>
      <c r="V92" s="10">
        <f>SUM(V86:V91)</f>
        <v/>
      </c>
      <c r="W92" s="10">
        <f>SUM(W86:W91)</f>
        <v/>
      </c>
      <c r="X92" s="10">
        <f>SUM(X86:X91)</f>
        <v/>
      </c>
      <c r="Y92" s="10">
        <f>SUM(Y86:Y91)</f>
        <v/>
      </c>
      <c r="Z92" s="10">
        <f>SUM(Z86:Z91)</f>
        <v/>
      </c>
      <c r="AA92" s="4">
        <f>SUM(O92:T92)</f>
        <v/>
      </c>
      <c r="AC92" s="10" t="n"/>
      <c r="AD92" s="10" t="n"/>
      <c r="AE92" s="10" t="n"/>
      <c r="AF92" s="10" t="n"/>
      <c r="AG92" s="10" t="n"/>
      <c r="AH92" s="10" t="n"/>
    </row>
    <row r="93" ht="15.75" customHeight="1" s="393" thickTop="1">
      <c r="B93" s="4" t="n">
        <v>0</v>
      </c>
      <c r="C93" s="4" t="n">
        <v>0</v>
      </c>
      <c r="D93" s="4" t="n">
        <v>0</v>
      </c>
      <c r="E93" s="4" t="n">
        <v>0</v>
      </c>
      <c r="F93" s="4" t="n">
        <v>0</v>
      </c>
      <c r="G93" s="4" t="n">
        <v>0</v>
      </c>
      <c r="H93" s="4" t="n">
        <v>0</v>
      </c>
      <c r="I93" s="4" t="n">
        <v>0</v>
      </c>
      <c r="J93" s="4" t="n">
        <v>0</v>
      </c>
      <c r="K93" s="4" t="n">
        <v>0</v>
      </c>
      <c r="L93" s="4" t="n">
        <v>0</v>
      </c>
      <c r="M93" s="4" t="n">
        <v>32626.95</v>
      </c>
      <c r="O93" s="4">
        <f>+O70-O92</f>
        <v/>
      </c>
      <c r="P93" s="4">
        <f>+P70-P92</f>
        <v/>
      </c>
      <c r="Q93" s="4">
        <f>+Q70-Q92</f>
        <v/>
      </c>
      <c r="R93" s="4">
        <f>+R70-R92</f>
        <v/>
      </c>
      <c r="S93" s="4">
        <f>+S70-S92</f>
        <v/>
      </c>
      <c r="T93" s="4">
        <f>+T70-T92</f>
        <v/>
      </c>
      <c r="U93" s="4">
        <f>+U70-U92</f>
        <v/>
      </c>
      <c r="V93" s="4">
        <f>+V70-V92</f>
        <v/>
      </c>
      <c r="W93" s="4">
        <f>+W70-W92</f>
        <v/>
      </c>
      <c r="X93" s="4">
        <f>+X70-X92</f>
        <v/>
      </c>
      <c r="Y93" s="4">
        <f>+Y70-Y92</f>
        <v/>
      </c>
      <c r="Z93" s="4">
        <f>+Z70-Z92</f>
        <v/>
      </c>
      <c r="AA93" s="4">
        <f>SUM(O93:T93)</f>
        <v/>
      </c>
    </row>
    <row r="95">
      <c r="B95" s="4" t="n">
        <v>0</v>
      </c>
      <c r="C95" s="4" t="n">
        <v>0</v>
      </c>
      <c r="D95" s="4" t="n">
        <v>0</v>
      </c>
      <c r="E95" s="4" t="n">
        <v>0</v>
      </c>
      <c r="F95" s="4" t="n">
        <v>-8.640199666842818e-12</v>
      </c>
      <c r="G95" s="4" t="n">
        <v>0</v>
      </c>
      <c r="H95" s="4" t="n">
        <v>0</v>
      </c>
      <c r="I95" s="4" t="n">
        <v>0</v>
      </c>
      <c r="J95" s="4" t="n">
        <v>0</v>
      </c>
      <c r="K95" s="4" t="n">
        <v>0</v>
      </c>
      <c r="L95" s="4" t="n">
        <v>0</v>
      </c>
      <c r="M95" s="4" t="n">
        <v>-32626.94999999999</v>
      </c>
      <c r="O95" s="4">
        <f>O92+O96</f>
        <v/>
      </c>
      <c r="P95" s="4">
        <f>P92+P96</f>
        <v/>
      </c>
      <c r="Q95" s="4">
        <f>Q92+Q96</f>
        <v/>
      </c>
      <c r="R95" s="4">
        <f>R92+R96</f>
        <v/>
      </c>
      <c r="S95" s="4">
        <f>S92+S96</f>
        <v/>
      </c>
      <c r="T95" s="4">
        <f>T92+T96</f>
        <v/>
      </c>
      <c r="U95" s="4">
        <f>U92+U96</f>
        <v/>
      </c>
      <c r="V95" s="4">
        <f>V92+V96</f>
        <v/>
      </c>
      <c r="W95" s="4">
        <f>W92+W96</f>
        <v/>
      </c>
      <c r="X95" s="4">
        <f>X92+X96</f>
        <v/>
      </c>
      <c r="Y95" s="4">
        <f>Y92+Y96</f>
        <v/>
      </c>
      <c r="Z95" s="4">
        <f>Z92+Z96</f>
        <v/>
      </c>
    </row>
    <row r="96">
      <c r="B96" s="4" t="n">
        <v>-4491.070000000002</v>
      </c>
      <c r="C96" s="4" t="n">
        <v>-9619.170000000006</v>
      </c>
      <c r="D96" s="4" t="n">
        <v>-14388.98</v>
      </c>
      <c r="E96" s="4" t="n">
        <v>-7780.539999999989</v>
      </c>
      <c r="F96" s="4" t="n">
        <v>-2982.450000000002</v>
      </c>
      <c r="G96" s="4" t="n">
        <v>-25149.21999999999</v>
      </c>
      <c r="H96" s="4" t="n">
        <v>-35375.45</v>
      </c>
      <c r="I96" s="4" t="n">
        <v>-13148.68</v>
      </c>
      <c r="J96" s="4" t="n">
        <v>-4547.910000000006</v>
      </c>
      <c r="K96" s="4" t="n">
        <v>-14005.52</v>
      </c>
      <c r="L96" s="4" t="n">
        <v>-12832.86</v>
      </c>
      <c r="M96" s="4" t="n">
        <v>-24719.24999999999</v>
      </c>
      <c r="O96" s="4">
        <f>SUM('HAB TB'!C2:C46)</f>
        <v/>
      </c>
      <c r="P96" s="4">
        <f>SUM('HAB TB'!D2:D46)</f>
        <v/>
      </c>
      <c r="Q96" s="4">
        <f>SUM('HAB TB'!E2:E46)</f>
        <v/>
      </c>
      <c r="R96" s="4">
        <f>SUM('HAB TB'!F2:F46)</f>
        <v/>
      </c>
      <c r="S96" s="4">
        <f>SUM('HAB TB'!G2:G46)</f>
        <v/>
      </c>
      <c r="T96" s="4">
        <f>SUM('HAB TB'!H2:H46)</f>
        <v/>
      </c>
      <c r="U96" s="4">
        <f>SUM('HAB TB'!I2:I46)</f>
        <v/>
      </c>
      <c r="V96" s="4">
        <f>SUM('HAB TB'!J2:J46)</f>
        <v/>
      </c>
      <c r="W96" s="4">
        <f>SUM('HAB TB'!K2:K46)</f>
        <v/>
      </c>
      <c r="X96" s="4">
        <f>SUM('HAB TB'!L2:L46)</f>
        <v/>
      </c>
      <c r="Y96" s="4">
        <f>SUM('HAB TB'!M2:M46)</f>
        <v/>
      </c>
      <c r="Z96" s="4">
        <f>SUM('HAB TB'!N2:N46)</f>
        <v/>
      </c>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4.xml><?xml version="1.0" encoding="utf-8"?>
<worksheet xmlns="http://schemas.openxmlformats.org/spreadsheetml/2006/main">
  <sheetPr>
    <tabColor rgb="FF006666"/>
    <outlinePr summaryBelow="1" summaryRight="1"/>
    <pageSetUpPr/>
  </sheetPr>
  <dimension ref="A1:AP95"/>
  <sheetViews>
    <sheetView topLeftCell="P4"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9" bestFit="1" customWidth="1" style="4" min="28" max="28"/>
    <col width="13.28515625" bestFit="1" customWidth="1" style="4" min="29" max="34"/>
    <col width="11.7109375" customWidth="1" style="82" min="35" max="35"/>
    <col width="12.42578125" bestFit="1" customWidth="1" style="4" min="36" max="39"/>
    <col width="5.7109375" customWidth="1" style="4" min="40" max="40"/>
    <col width="12.42578125" bestFit="1" customWidth="1" style="4" min="41" max="42"/>
    <col width="9.140625" customWidth="1" style="4" min="43" max="43"/>
    <col width="9.140625" customWidth="1" style="4" min="44" max="16384"/>
  </cols>
  <sheetData>
    <row r="1" ht="18.75" customHeight="1" s="393">
      <c r="A1" s="30" t="inlineStr">
        <is>
          <t>Moebius Two</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25" t="inlineStr">
        <is>
          <t xml:space="preserve">Rolling Total </t>
        </is>
      </c>
      <c r="AK2" s="25" t="inlineStr">
        <is>
          <t xml:space="preserve">Rolling Total </t>
        </is>
      </c>
      <c r="AL2" s="25" t="inlineStr">
        <is>
          <t xml:space="preserve">Rolling Total </t>
        </is>
      </c>
      <c r="AM2" s="322" t="inlineStr">
        <is>
          <t xml:space="preserve">Rolling Total </t>
        </is>
      </c>
      <c r="AN2" s="325" t="n"/>
      <c r="AO2" s="25" t="inlineStr">
        <is>
          <t xml:space="preserve">Rolling Total </t>
        </is>
      </c>
      <c r="AP2" s="25" t="inlineStr">
        <is>
          <t xml:space="preserve">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-SUMIF('Moe2 TB'!$R:$R,'Moe2 P&amp;L'!$A8,'Moe2 TB'!C:C)</f>
        <v/>
      </c>
      <c r="P8" s="11">
        <f>-SUMIF('Moe2 TB'!$R:$R,'Moe2 P&amp;L'!$A8,'Moe2 TB'!D:D)</f>
        <v/>
      </c>
      <c r="Q8" s="11">
        <f>-SUMIF('Moe2 TB'!$R:$R,'Moe2 P&amp;L'!$A8,'Moe2 TB'!E:E)</f>
        <v/>
      </c>
      <c r="R8" s="11">
        <f>-SUMIF('Moe2 TB'!$R:$R,'Moe2 P&amp;L'!$A8,'Moe2 TB'!F:F)</f>
        <v/>
      </c>
      <c r="S8" s="11">
        <f>-SUMIF('Moe2 TB'!$R:$R,'Moe2 P&amp;L'!$A8,'Moe2 TB'!G:G)</f>
        <v/>
      </c>
      <c r="T8" s="11">
        <f>-SUMIF('Moe2 TB'!$R:$R,'Moe2 P&amp;L'!$A8,'Moe2 TB'!H:H)</f>
        <v/>
      </c>
      <c r="U8" s="11">
        <f>-SUMIF('Moe2 TB'!$R:$R,'Moe2 P&amp;L'!$A8,'Moe2 TB'!I:I)</f>
        <v/>
      </c>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-SUMIF('Moe2 TB'!$R:$R,'Moe2 P&amp;L'!$A9,'Moe2 TB'!C:C)</f>
        <v/>
      </c>
      <c r="P9" s="11">
        <f>-SUMIF('Moe2 TB'!$R:$R,'Moe2 P&amp;L'!$A9,'Moe2 TB'!D:D)</f>
        <v/>
      </c>
      <c r="Q9" s="11">
        <f>-SUMIF('Moe2 TB'!$R:$R,'Moe2 P&amp;L'!$A9,'Moe2 TB'!E:E)</f>
        <v/>
      </c>
      <c r="R9" s="11">
        <f>-SUMIF('Moe2 TB'!$R:$R,'Moe2 P&amp;L'!$A9,'Moe2 TB'!F:F)</f>
        <v/>
      </c>
      <c r="S9" s="11">
        <f>-SUMIF('Moe2 TB'!$R:$R,'Moe2 P&amp;L'!$A9,'Moe2 TB'!G:G)</f>
        <v/>
      </c>
      <c r="T9" s="11">
        <f>-SUMIF('Moe2 TB'!$R:$R,'Moe2 P&amp;L'!$A9,'Moe2 TB'!H:H)</f>
        <v/>
      </c>
      <c r="U9" s="11">
        <f>-SUMIF('Moe2 TB'!$R:$R,'Moe2 P&amp;L'!$A9,'Moe2 TB'!I:I)</f>
        <v/>
      </c>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-SUMIF('Moe2 TB'!$R:$R,'Moe2 P&amp;L'!$A10,'Moe2 TB'!C:C)</f>
        <v/>
      </c>
      <c r="P10" s="11">
        <f>-SUMIF('Moe2 TB'!$R:$R,'Moe2 P&amp;L'!$A10,'Moe2 TB'!D:D)</f>
        <v/>
      </c>
      <c r="Q10" s="11">
        <f>-SUMIF('Moe2 TB'!$R:$R,'Moe2 P&amp;L'!$A10,'Moe2 TB'!E:E)</f>
        <v/>
      </c>
      <c r="R10" s="11">
        <f>-SUMIF('Moe2 TB'!$R:$R,'Moe2 P&amp;L'!$A10,'Moe2 TB'!F:F)</f>
        <v/>
      </c>
      <c r="S10" s="11">
        <f>-SUMIF('Moe2 TB'!$R:$R,'Moe2 P&amp;L'!$A10,'Moe2 TB'!G:G)</f>
        <v/>
      </c>
      <c r="T10" s="11">
        <f>-SUMIF('Moe2 TB'!$R:$R,'Moe2 P&amp;L'!$A10,'Moe2 TB'!H:H)</f>
        <v/>
      </c>
      <c r="U10" s="11">
        <f>-SUMIF('Moe2 TB'!$R:$R,'Moe2 P&amp;L'!$A10,'Moe2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0</v>
      </c>
      <c r="K11" s="65" t="n">
        <v>0</v>
      </c>
      <c r="L11" s="65" t="n">
        <v>0</v>
      </c>
      <c r="M11" s="65" t="n">
        <v>0</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SUMIF('Moe2 TB'!$R:$R,'Moe2 P&amp;L'!$A16,'Moe2 TB'!C:C)</f>
        <v/>
      </c>
      <c r="P16" s="11">
        <f>SUMIF('Moe2 TB'!$R:$R,'Moe2 P&amp;L'!$A16,'Moe2 TB'!D:D)</f>
        <v/>
      </c>
      <c r="Q16" s="11">
        <f>SUMIF('Moe2 TB'!$R:$R,'Moe2 P&amp;L'!$A16,'Moe2 TB'!E:E)</f>
        <v/>
      </c>
      <c r="R16" s="11">
        <f>SUMIF('Moe2 TB'!$R:$R,'Moe2 P&amp;L'!$A16,'Moe2 TB'!F:F)</f>
        <v/>
      </c>
      <c r="S16" s="11">
        <f>SUMIF('Moe2 TB'!$R:$R,'Moe2 P&amp;L'!$A16,'Moe2 TB'!G:G)</f>
        <v/>
      </c>
      <c r="T16" s="11">
        <f>SUMIF('Moe2 TB'!$R:$R,'Moe2 P&amp;L'!$A16,'Moe2 TB'!H:H)</f>
        <v/>
      </c>
      <c r="U16" s="11">
        <f>SUMIF('Moe2 TB'!$R:$R,'Moe2 P&amp;L'!$A16,'Moe2 TB'!I:I)</f>
        <v/>
      </c>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SUMIF('Moe2 TB'!$R:$R,'Moe2 P&amp;L'!$A17,'Moe2 TB'!C:C)</f>
        <v/>
      </c>
      <c r="P17" s="11">
        <f>SUMIF('Moe2 TB'!$R:$R,'Moe2 P&amp;L'!$A17,'Moe2 TB'!D:D)</f>
        <v/>
      </c>
      <c r="Q17" s="11">
        <f>SUMIF('Moe2 TB'!$R:$R,'Moe2 P&amp;L'!$A17,'Moe2 TB'!E:E)</f>
        <v/>
      </c>
      <c r="R17" s="11">
        <f>SUMIF('Moe2 TB'!$R:$R,'Moe2 P&amp;L'!$A17,'Moe2 TB'!F:F)</f>
        <v/>
      </c>
      <c r="S17" s="11">
        <f>SUMIF('Moe2 TB'!$R:$R,'Moe2 P&amp;L'!$A17,'Moe2 TB'!G:G)</f>
        <v/>
      </c>
      <c r="T17" s="11">
        <f>SUMIF('Moe2 TB'!$R:$R,'Moe2 P&amp;L'!$A17,'Moe2 TB'!H:H)</f>
        <v/>
      </c>
      <c r="U17" s="11">
        <f>SUMIF('Moe2 TB'!$R:$R,'Moe2 P&amp;L'!$A17,'Moe2 TB'!I:I)</f>
        <v/>
      </c>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SUMIF('Moe2 TB'!$R:$R,'Moe2 P&amp;L'!$A18,'Moe2 TB'!C:C)</f>
        <v/>
      </c>
      <c r="P18" s="11">
        <f>SUMIF('Moe2 TB'!$R:$R,'Moe2 P&amp;L'!$A18,'Moe2 TB'!D:D)</f>
        <v/>
      </c>
      <c r="Q18" s="11">
        <f>SUMIF('Moe2 TB'!$R:$R,'Moe2 P&amp;L'!$A18,'Moe2 TB'!E:E)</f>
        <v/>
      </c>
      <c r="R18" s="11">
        <f>SUMIF('Moe2 TB'!$R:$R,'Moe2 P&amp;L'!$A18,'Moe2 TB'!F:F)</f>
        <v/>
      </c>
      <c r="S18" s="11">
        <f>SUMIF('Moe2 TB'!$R:$R,'Moe2 P&amp;L'!$A18,'Moe2 TB'!G:G)</f>
        <v/>
      </c>
      <c r="T18" s="11">
        <f>SUMIF('Moe2 TB'!$R:$R,'Moe2 P&amp;L'!$A18,'Moe2 TB'!H:H)</f>
        <v/>
      </c>
      <c r="U18" s="11">
        <f>SUMIF('Moe2 TB'!$R:$R,'Moe2 P&amp;L'!$A18,'Moe2 TB'!I:I)</f>
        <v/>
      </c>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SUMIF('Moe2 TB'!$R:$R,'Moe2 P&amp;L'!$A19,'Moe2 TB'!C:C)</f>
        <v/>
      </c>
      <c r="P19" s="11">
        <f>SUMIF('Moe2 TB'!$R:$R,'Moe2 P&amp;L'!$A19,'Moe2 TB'!D:D)</f>
        <v/>
      </c>
      <c r="Q19" s="11">
        <f>SUMIF('Moe2 TB'!$R:$R,'Moe2 P&amp;L'!$A19,'Moe2 TB'!E:E)</f>
        <v/>
      </c>
      <c r="R19" s="11">
        <f>SUMIF('Moe2 TB'!$R:$R,'Moe2 P&amp;L'!$A19,'Moe2 TB'!F:F)</f>
        <v/>
      </c>
      <c r="S19" s="11">
        <f>SUMIF('Moe2 TB'!$R:$R,'Moe2 P&amp;L'!$A19,'Moe2 TB'!G:G)</f>
        <v/>
      </c>
      <c r="T19" s="11">
        <f>SUMIF('Moe2 TB'!$R:$R,'Moe2 P&amp;L'!$A19,'Moe2 TB'!H:H)</f>
        <v/>
      </c>
      <c r="U19" s="11">
        <f>SUMIF('Moe2 TB'!$R:$R,'Moe2 P&amp;L'!$A19,'Moe2 TB'!I:I)</f>
        <v/>
      </c>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0</v>
      </c>
      <c r="H20" s="64" t="n">
        <v>0</v>
      </c>
      <c r="I20" s="64" t="n">
        <v>0</v>
      </c>
      <c r="J20" s="64" t="n">
        <v>0</v>
      </c>
      <c r="K20" s="64" t="n">
        <v>0</v>
      </c>
      <c r="L20" s="64" t="n">
        <v>0</v>
      </c>
      <c r="M20" s="64" t="n">
        <v>0</v>
      </c>
      <c r="N20" s="22">
        <f>SUM(B20:M20)</f>
        <v/>
      </c>
      <c r="O20" s="11">
        <f>SUMIF('Moe2 TB'!$R:$R,'Moe2 P&amp;L'!$A20,'Moe2 TB'!C:C)</f>
        <v/>
      </c>
      <c r="P20" s="11">
        <f>SUMIF('Moe2 TB'!$R:$R,'Moe2 P&amp;L'!$A20,'Moe2 TB'!D:D)</f>
        <v/>
      </c>
      <c r="Q20" s="11">
        <f>SUMIF('Moe2 TB'!$R:$R,'Moe2 P&amp;L'!$A20,'Moe2 TB'!E:E)</f>
        <v/>
      </c>
      <c r="R20" s="11">
        <f>SUMIF('Moe2 TB'!$R:$R,'Moe2 P&amp;L'!$A20,'Moe2 TB'!F:F)</f>
        <v/>
      </c>
      <c r="S20" s="11">
        <f>SUMIF('Moe2 TB'!$R:$R,'Moe2 P&amp;L'!$A20,'Moe2 TB'!G:G)</f>
        <v/>
      </c>
      <c r="T20" s="11">
        <f>SUMIF('Moe2 TB'!$R:$R,'Moe2 P&amp;L'!$A20,'Moe2 TB'!H:H)</f>
        <v/>
      </c>
      <c r="U20" s="11">
        <f>SUMIF('Moe2 TB'!$R:$R,'Moe2 P&amp;L'!$A20,'Moe2 TB'!I:I)</f>
        <v/>
      </c>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0</v>
      </c>
      <c r="F21" s="64" t="n">
        <v>0</v>
      </c>
      <c r="G21" s="64" t="n">
        <v>0</v>
      </c>
      <c r="H21" s="64" t="n">
        <v>0</v>
      </c>
      <c r="I21" s="64" t="n">
        <v>0</v>
      </c>
      <c r="J21" s="64" t="n">
        <v>0</v>
      </c>
      <c r="K21" s="64" t="n">
        <v>0</v>
      </c>
      <c r="L21" s="64" t="n">
        <v>0</v>
      </c>
      <c r="M21" s="64" t="n">
        <v>0</v>
      </c>
      <c r="N21" s="22">
        <f>SUM(B21:M21)</f>
        <v/>
      </c>
      <c r="O21" s="11">
        <f>SUMIF('Moe2 TB'!$R:$R,'Moe2 P&amp;L'!$A21,'Moe2 TB'!C:C)</f>
        <v/>
      </c>
      <c r="P21" s="11">
        <f>SUMIF('Moe2 TB'!$R:$R,'Moe2 P&amp;L'!$A21,'Moe2 TB'!D:D)</f>
        <v/>
      </c>
      <c r="Q21" s="11">
        <f>SUMIF('Moe2 TB'!$R:$R,'Moe2 P&amp;L'!$A21,'Moe2 TB'!E:E)</f>
        <v/>
      </c>
      <c r="R21" s="11">
        <f>SUMIF('Moe2 TB'!$R:$R,'Moe2 P&amp;L'!$A21,'Moe2 TB'!F:F)</f>
        <v/>
      </c>
      <c r="S21" s="11">
        <f>SUMIF('Moe2 TB'!$R:$R,'Moe2 P&amp;L'!$A21,'Moe2 TB'!G:G)</f>
        <v/>
      </c>
      <c r="T21" s="11">
        <f>SUMIF('Moe2 TB'!$R:$R,'Moe2 P&amp;L'!$A21,'Moe2 TB'!H:H)</f>
        <v/>
      </c>
      <c r="U21" s="11">
        <f>SUMIF('Moe2 TB'!$R:$R,'Moe2 P&amp;L'!$A21,'Moe2 TB'!I:I)</f>
        <v/>
      </c>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SUMIF('Moe2 TB'!$R:$R,'Moe2 P&amp;L'!$A22,'Moe2 TB'!C:C)</f>
        <v/>
      </c>
      <c r="P22" s="11">
        <f>SUMIF('Moe2 TB'!$R:$R,'Moe2 P&amp;L'!$A22,'Moe2 TB'!D:D)</f>
        <v/>
      </c>
      <c r="Q22" s="11">
        <f>SUMIF('Moe2 TB'!$R:$R,'Moe2 P&amp;L'!$A22,'Moe2 TB'!E:E)</f>
        <v/>
      </c>
      <c r="R22" s="11">
        <f>SUMIF('Moe2 TB'!$R:$R,'Moe2 P&amp;L'!$A22,'Moe2 TB'!F:F)</f>
        <v/>
      </c>
      <c r="S22" s="11">
        <f>SUMIF('Moe2 TB'!$R:$R,'Moe2 P&amp;L'!$A22,'Moe2 TB'!G:G)</f>
        <v/>
      </c>
      <c r="T22" s="11">
        <f>SUMIF('Moe2 TB'!$R:$R,'Moe2 P&amp;L'!$A22,'Moe2 TB'!H:H)</f>
        <v/>
      </c>
      <c r="U22" s="11">
        <f>SUMIF('Moe2 TB'!$R:$R,'Moe2 P&amp;L'!$A22,'Moe2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SUMIF('Moe2 TB'!$R:$R,'Moe2 P&amp;L'!$A23,'Moe2 TB'!C:C)</f>
        <v/>
      </c>
      <c r="P23" s="11">
        <f>SUMIF('Moe2 TB'!$R:$R,'Moe2 P&amp;L'!$A23,'Moe2 TB'!D:D)</f>
        <v/>
      </c>
      <c r="Q23" s="11">
        <f>SUMIF('Moe2 TB'!$R:$R,'Moe2 P&amp;L'!$A23,'Moe2 TB'!E:E)</f>
        <v/>
      </c>
      <c r="R23" s="11">
        <f>SUMIF('Moe2 TB'!$R:$R,'Moe2 P&amp;L'!$A23,'Moe2 TB'!F:F)</f>
        <v/>
      </c>
      <c r="S23" s="11">
        <f>SUMIF('Moe2 TB'!$R:$R,'Moe2 P&amp;L'!$A23,'Moe2 TB'!G:G)</f>
        <v/>
      </c>
      <c r="T23" s="11">
        <f>SUMIF('Moe2 TB'!$R:$R,'Moe2 P&amp;L'!$A23,'Moe2 TB'!H:H)</f>
        <v/>
      </c>
      <c r="U23" s="11">
        <f>SUMIF('Moe2 TB'!$R:$R,'Moe2 P&amp;L'!$A23,'Moe2 TB'!I:I)</f>
        <v/>
      </c>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SUMIF('Moe2 TB'!$R:$R,'Moe2 P&amp;L'!$A24,'Moe2 TB'!C:C)</f>
        <v/>
      </c>
      <c r="P24" s="11">
        <f>SUMIF('Moe2 TB'!$R:$R,'Moe2 P&amp;L'!$A24,'Moe2 TB'!D:D)</f>
        <v/>
      </c>
      <c r="Q24" s="11">
        <f>SUMIF('Moe2 TB'!$R:$R,'Moe2 P&amp;L'!$A24,'Moe2 TB'!E:E)</f>
        <v/>
      </c>
      <c r="R24" s="11">
        <f>SUMIF('Moe2 TB'!$R:$R,'Moe2 P&amp;L'!$A24,'Moe2 TB'!F:F)</f>
        <v/>
      </c>
      <c r="S24" s="11">
        <f>SUMIF('Moe2 TB'!$R:$R,'Moe2 P&amp;L'!$A24,'Moe2 TB'!G:G)</f>
        <v/>
      </c>
      <c r="T24" s="11">
        <f>SUMIF('Moe2 TB'!$R:$R,'Moe2 P&amp;L'!$A24,'Moe2 TB'!H:H)</f>
        <v/>
      </c>
      <c r="U24" s="11">
        <f>SUMIF('Moe2 TB'!$R:$R,'Moe2 P&amp;L'!$A24,'Moe2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0</v>
      </c>
      <c r="C25" s="65" t="n">
        <v>0</v>
      </c>
      <c r="D25" s="65" t="n">
        <v>0</v>
      </c>
      <c r="E25" s="65" t="n">
        <v>0</v>
      </c>
      <c r="F25" s="65" t="n">
        <v>0</v>
      </c>
      <c r="G25" s="65" t="n">
        <v>0</v>
      </c>
      <c r="H25" s="65" t="n">
        <v>0</v>
      </c>
      <c r="I25" s="65" t="n">
        <v>0</v>
      </c>
      <c r="J25" s="65" t="n">
        <v>0</v>
      </c>
      <c r="K25" s="65" t="n">
        <v>0</v>
      </c>
      <c r="L25" s="65" t="n">
        <v>0</v>
      </c>
      <c r="M25" s="65" t="n">
        <v>0</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0</v>
      </c>
      <c r="F27" s="64" t="n">
        <v>0</v>
      </c>
      <c r="G27" s="64" t="n">
        <v>0</v>
      </c>
      <c r="H27" s="64" t="n">
        <v>0</v>
      </c>
      <c r="I27" s="64" t="n">
        <v>0</v>
      </c>
      <c r="J27" s="64" t="n">
        <v>0</v>
      </c>
      <c r="K27" s="64" t="n">
        <v>0</v>
      </c>
      <c r="L27" s="64" t="n">
        <v>0</v>
      </c>
      <c r="M27" s="64" t="n">
        <v>0</v>
      </c>
      <c r="N27" s="22">
        <f>SUM(B27:M27)</f>
        <v/>
      </c>
      <c r="O27" s="11" t="n"/>
      <c r="P27" s="11" t="n"/>
      <c r="Q27" s="11" t="n"/>
      <c r="R27" s="11" t="n"/>
      <c r="S27" s="11" t="n"/>
      <c r="T27" s="11" t="n"/>
      <c r="U27" s="11" t="n"/>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0</v>
      </c>
      <c r="H28" s="64" t="n">
        <v>0</v>
      </c>
      <c r="I28" s="64" t="n">
        <v>0</v>
      </c>
      <c r="J28" s="64" t="n">
        <v>0</v>
      </c>
      <c r="K28" s="64" t="n">
        <v>0</v>
      </c>
      <c r="L28" s="64" t="n">
        <v>0</v>
      </c>
      <c r="M28" s="64" t="n">
        <v>0</v>
      </c>
      <c r="N28" s="22">
        <f>SUM(B28:M28)</f>
        <v/>
      </c>
      <c r="O28" s="11" t="n"/>
      <c r="P28" s="11" t="n"/>
      <c r="Q28" s="11" t="n"/>
      <c r="R28" s="11" t="n"/>
      <c r="S28" s="11" t="n"/>
      <c r="T28" s="11" t="n"/>
      <c r="U28" s="11" t="n"/>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0</v>
      </c>
      <c r="K29" s="64" t="n">
        <v>0</v>
      </c>
      <c r="L29" s="64" t="n">
        <v>0</v>
      </c>
      <c r="M29" s="64" t="n">
        <v>0</v>
      </c>
      <c r="N29" s="22">
        <f>SUM(B29:M29)</f>
        <v/>
      </c>
      <c r="O29" s="11" t="n"/>
      <c r="P29" s="11" t="n"/>
      <c r="Q29" s="11" t="n"/>
      <c r="R29" s="11" t="n"/>
      <c r="S29" s="11" t="n"/>
      <c r="T29" s="11" t="n"/>
      <c r="U29" s="11" t="n"/>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t="n"/>
      <c r="P30" s="11" t="n"/>
      <c r="Q30" s="11" t="n"/>
      <c r="R30" s="11" t="n"/>
      <c r="S30" s="11" t="n"/>
      <c r="T30" s="11" t="n"/>
      <c r="U30" s="11" t="n"/>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0</v>
      </c>
      <c r="J31" s="64" t="n">
        <v>0</v>
      </c>
      <c r="K31" s="64" t="n">
        <v>0</v>
      </c>
      <c r="L31" s="64" t="n">
        <v>0</v>
      </c>
      <c r="M31" s="64" t="n">
        <v>0</v>
      </c>
      <c r="N31" s="22">
        <f>SUM(B31:M31)</f>
        <v/>
      </c>
      <c r="O31" s="11" t="n"/>
      <c r="P31" s="11" t="n"/>
      <c r="Q31" s="11" t="n"/>
      <c r="R31" s="11" t="n"/>
      <c r="S31" s="11" t="n"/>
      <c r="T31" s="11" t="n"/>
      <c r="U31" s="11" t="n"/>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0</v>
      </c>
      <c r="I32" s="64" t="n">
        <v>0</v>
      </c>
      <c r="J32" s="64" t="n">
        <v>0</v>
      </c>
      <c r="K32" s="64" t="n">
        <v>0</v>
      </c>
      <c r="L32" s="64" t="n">
        <v>0</v>
      </c>
      <c r="M32" s="64" t="n">
        <v>0</v>
      </c>
      <c r="N32" s="22">
        <f>SUM(B32:M32)</f>
        <v/>
      </c>
      <c r="O32" s="11" t="n"/>
      <c r="P32" s="11" t="n"/>
      <c r="Q32" s="11" t="n"/>
      <c r="R32" s="11" t="n"/>
      <c r="S32" s="11" t="n"/>
      <c r="T32" s="11" t="n"/>
      <c r="U32" s="11" t="n"/>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t="n"/>
      <c r="P33" s="11" t="n"/>
      <c r="Q33" s="11" t="n"/>
      <c r="R33" s="11" t="n"/>
      <c r="S33" s="11" t="n"/>
      <c r="T33" s="11" t="n"/>
      <c r="U33" s="11" t="n"/>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0</v>
      </c>
      <c r="C34" s="65" t="n">
        <v>0</v>
      </c>
      <c r="D34" s="65" t="n">
        <v>0</v>
      </c>
      <c r="E34" s="65" t="n">
        <v>0</v>
      </c>
      <c r="F34" s="65" t="n">
        <v>0</v>
      </c>
      <c r="G34" s="65" t="n">
        <v>0</v>
      </c>
      <c r="H34" s="65" t="n">
        <v>0</v>
      </c>
      <c r="I34" s="65" t="n">
        <v>0</v>
      </c>
      <c r="J34" s="65" t="n">
        <v>0</v>
      </c>
      <c r="K34" s="65" t="n">
        <v>0</v>
      </c>
      <c r="L34" s="65" t="n">
        <v>0</v>
      </c>
      <c r="M34" s="65" t="n">
        <v>0</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SUMIF('Moe2 TB'!$R:$R,'Moe2 P&amp;L'!$A36,'Moe2 TB'!C:C)</f>
        <v/>
      </c>
      <c r="P36" s="11">
        <f>SUMIF('Moe2 TB'!$R:$R,'Moe2 P&amp;L'!$A36,'Moe2 TB'!D:D)</f>
        <v/>
      </c>
      <c r="Q36" s="11">
        <f>SUMIF('Moe2 TB'!$R:$R,'Moe2 P&amp;L'!$A36,'Moe2 TB'!E:E)</f>
        <v/>
      </c>
      <c r="R36" s="11">
        <f>SUMIF('Moe2 TB'!$R:$R,'Moe2 P&amp;L'!$A36,'Moe2 TB'!F:F)</f>
        <v/>
      </c>
      <c r="S36" s="11">
        <f>SUMIF('Moe2 TB'!$R:$R,'Moe2 P&amp;L'!$A36,'Moe2 TB'!G:G)</f>
        <v/>
      </c>
      <c r="T36" s="11">
        <f>SUMIF('Moe2 TB'!$R:$R,'Moe2 P&amp;L'!$A36,'Moe2 TB'!H:H)</f>
        <v/>
      </c>
      <c r="U36" s="11">
        <f>SUMIF('Moe2 TB'!$R:$R,'Moe2 P&amp;L'!$A36,'Moe2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0</v>
      </c>
      <c r="C37" s="64" t="n">
        <v>0</v>
      </c>
      <c r="D37" s="64" t="n">
        <v>0</v>
      </c>
      <c r="E37" s="64" t="n">
        <v>0</v>
      </c>
      <c r="F37" s="64" t="n">
        <v>0</v>
      </c>
      <c r="G37" s="64" t="n">
        <v>0</v>
      </c>
      <c r="H37" s="64" t="n">
        <v>0</v>
      </c>
      <c r="I37" s="64" t="n">
        <v>0</v>
      </c>
      <c r="J37" s="64" t="n">
        <v>0</v>
      </c>
      <c r="K37" s="64" t="n">
        <v>0</v>
      </c>
      <c r="L37" s="64" t="n">
        <v>0</v>
      </c>
      <c r="M37" s="64" t="n">
        <v>0</v>
      </c>
      <c r="N37" s="22">
        <f>SUM(B37:M37)</f>
        <v/>
      </c>
      <c r="O37" s="11">
        <f>SUMIF('Moe2 TB'!$R:$R,'Moe2 P&amp;L'!$A37,'Moe2 TB'!C:C)</f>
        <v/>
      </c>
      <c r="P37" s="11">
        <f>SUMIF('Moe2 TB'!$R:$R,'Moe2 P&amp;L'!$A37,'Moe2 TB'!D:D)</f>
        <v/>
      </c>
      <c r="Q37" s="11">
        <f>SUMIF('Moe2 TB'!$R:$R,'Moe2 P&amp;L'!$A37,'Moe2 TB'!E:E)</f>
        <v/>
      </c>
      <c r="R37" s="11">
        <f>SUMIF('Moe2 TB'!$R:$R,'Moe2 P&amp;L'!$A37,'Moe2 TB'!F:F)</f>
        <v/>
      </c>
      <c r="S37" s="11">
        <f>SUMIF('Moe2 TB'!$R:$R,'Moe2 P&amp;L'!$A37,'Moe2 TB'!G:G)</f>
        <v/>
      </c>
      <c r="T37" s="11">
        <f>SUMIF('Moe2 TB'!$R:$R,'Moe2 P&amp;L'!$A37,'Moe2 TB'!H:H)</f>
        <v/>
      </c>
      <c r="U37" s="11">
        <f>SUMIF('Moe2 TB'!$R:$R,'Moe2 P&amp;L'!$A37,'Moe2 TB'!I:I)</f>
        <v/>
      </c>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0</v>
      </c>
      <c r="C38" s="64" t="n">
        <v>0</v>
      </c>
      <c r="D38" s="64" t="n">
        <v>0</v>
      </c>
      <c r="E38" s="64" t="n">
        <v>0</v>
      </c>
      <c r="F38" s="64" t="n">
        <v>0</v>
      </c>
      <c r="G38" s="64" t="n">
        <v>0</v>
      </c>
      <c r="H38" s="64" t="n">
        <v>0</v>
      </c>
      <c r="I38" s="64" t="n">
        <v>0</v>
      </c>
      <c r="J38" s="64" t="n">
        <v>0</v>
      </c>
      <c r="K38" s="64" t="n">
        <v>0</v>
      </c>
      <c r="L38" s="64" t="n">
        <v>0</v>
      </c>
      <c r="M38" s="64" t="n">
        <v>0</v>
      </c>
      <c r="N38" s="22">
        <f>SUM(B38:M38)</f>
        <v/>
      </c>
      <c r="O38" s="11">
        <f>SUMIF('Moe2 TB'!$R:$R,'Moe2 P&amp;L'!$A38,'Moe2 TB'!C:C)</f>
        <v/>
      </c>
      <c r="P38" s="11">
        <f>SUMIF('Moe2 TB'!$R:$R,'Moe2 P&amp;L'!$A38,'Moe2 TB'!D:D)</f>
        <v/>
      </c>
      <c r="Q38" s="11">
        <f>SUMIF('Moe2 TB'!$R:$R,'Moe2 P&amp;L'!$A38,'Moe2 TB'!E:E)</f>
        <v/>
      </c>
      <c r="R38" s="11">
        <f>SUMIF('Moe2 TB'!$R:$R,'Moe2 P&amp;L'!$A38,'Moe2 TB'!F:F)</f>
        <v/>
      </c>
      <c r="S38" s="11">
        <f>SUMIF('Moe2 TB'!$R:$R,'Moe2 P&amp;L'!$A38,'Moe2 TB'!G:G)</f>
        <v/>
      </c>
      <c r="T38" s="11">
        <f>SUMIF('Moe2 TB'!$R:$R,'Moe2 P&amp;L'!$A38,'Moe2 TB'!H:H)</f>
        <v/>
      </c>
      <c r="U38" s="11">
        <f>SUMIF('Moe2 TB'!$R:$R,'Moe2 P&amp;L'!$A38,'Moe2 TB'!I:I)</f>
        <v/>
      </c>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0</v>
      </c>
      <c r="D39" s="64" t="n">
        <v>0</v>
      </c>
      <c r="E39" s="64" t="n">
        <v>0</v>
      </c>
      <c r="F39" s="64" t="n">
        <v>0</v>
      </c>
      <c r="G39" s="64" t="n">
        <v>0</v>
      </c>
      <c r="H39" s="64" t="n">
        <v>0</v>
      </c>
      <c r="I39" s="64" t="n">
        <v>0</v>
      </c>
      <c r="J39" s="64" t="n">
        <v>0</v>
      </c>
      <c r="K39" s="64" t="n">
        <v>0</v>
      </c>
      <c r="L39" s="64" t="n">
        <v>0</v>
      </c>
      <c r="M39" s="64" t="n">
        <v>0</v>
      </c>
      <c r="N39" s="22">
        <f>SUM(B39:M39)</f>
        <v/>
      </c>
      <c r="O39" s="11">
        <f>SUMIF('Moe2 TB'!$R:$R,'Moe2 P&amp;L'!$A39,'Moe2 TB'!C:C)</f>
        <v/>
      </c>
      <c r="P39" s="11">
        <f>SUMIF('Moe2 TB'!$R:$R,'Moe2 P&amp;L'!$A39,'Moe2 TB'!D:D)</f>
        <v/>
      </c>
      <c r="Q39" s="11">
        <f>SUMIF('Moe2 TB'!$R:$R,'Moe2 P&amp;L'!$A39,'Moe2 TB'!E:E)</f>
        <v/>
      </c>
      <c r="R39" s="11">
        <f>SUMIF('Moe2 TB'!$R:$R,'Moe2 P&amp;L'!$A39,'Moe2 TB'!F:F)</f>
        <v/>
      </c>
      <c r="S39" s="11">
        <f>SUMIF('Moe2 TB'!$R:$R,'Moe2 P&amp;L'!$A39,'Moe2 TB'!G:G)</f>
        <v/>
      </c>
      <c r="T39" s="11">
        <f>SUMIF('Moe2 TB'!$R:$R,'Moe2 P&amp;L'!$A39,'Moe2 TB'!H:H)</f>
        <v/>
      </c>
      <c r="U39" s="11">
        <f>SUMIF('Moe2 TB'!$R:$R,'Moe2 P&amp;L'!$A39,'Moe2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0</v>
      </c>
      <c r="K40" s="64" t="n">
        <v>0</v>
      </c>
      <c r="L40" s="64" t="n">
        <v>0</v>
      </c>
      <c r="M40" s="64" t="n">
        <v>0</v>
      </c>
      <c r="N40" s="22">
        <f>SUM(B40:M40)</f>
        <v/>
      </c>
      <c r="O40" s="11">
        <f>SUMIF('Moe2 TB'!$R:$R,'Moe2 P&amp;L'!$A40,'Moe2 TB'!C:C)</f>
        <v/>
      </c>
      <c r="P40" s="11">
        <f>SUMIF('Moe2 TB'!$R:$R,'Moe2 P&amp;L'!$A40,'Moe2 TB'!D:D)</f>
        <v/>
      </c>
      <c r="Q40" s="11">
        <f>SUMIF('Moe2 TB'!$R:$R,'Moe2 P&amp;L'!$A40,'Moe2 TB'!E:E)</f>
        <v/>
      </c>
      <c r="R40" s="11">
        <f>SUMIF('Moe2 TB'!$R:$R,'Moe2 P&amp;L'!$A40,'Moe2 TB'!F:F)</f>
        <v/>
      </c>
      <c r="S40" s="11">
        <f>SUMIF('Moe2 TB'!$R:$R,'Moe2 P&amp;L'!$A40,'Moe2 TB'!G:G)</f>
        <v/>
      </c>
      <c r="T40" s="11">
        <f>SUMIF('Moe2 TB'!$R:$R,'Moe2 P&amp;L'!$A40,'Moe2 TB'!H:H)</f>
        <v/>
      </c>
      <c r="U40" s="11">
        <f>SUMIF('Moe2 TB'!$R:$R,'Moe2 P&amp;L'!$A40,'Moe2 TB'!I:I)</f>
        <v/>
      </c>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0</v>
      </c>
      <c r="E41" s="64" t="n">
        <v>0</v>
      </c>
      <c r="F41" s="64" t="n">
        <v>0</v>
      </c>
      <c r="G41" s="64" t="n">
        <v>0</v>
      </c>
      <c r="H41" s="64" t="n">
        <v>0</v>
      </c>
      <c r="I41" s="64" t="n">
        <v>0</v>
      </c>
      <c r="J41" s="64" t="n">
        <v>0</v>
      </c>
      <c r="K41" s="64" t="n">
        <v>0</v>
      </c>
      <c r="L41" s="64" t="n">
        <v>0</v>
      </c>
      <c r="M41" s="64" t="n">
        <v>0</v>
      </c>
      <c r="N41" s="22">
        <f>SUM(B41:M41)</f>
        <v/>
      </c>
      <c r="O41" s="11">
        <f>SUMIF('Moe2 TB'!$R:$R,'Moe2 P&amp;L'!$A41,'Moe2 TB'!C:C)</f>
        <v/>
      </c>
      <c r="P41" s="11">
        <f>SUMIF('Moe2 TB'!$R:$R,'Moe2 P&amp;L'!$A41,'Moe2 TB'!D:D)</f>
        <v/>
      </c>
      <c r="Q41" s="11">
        <f>SUMIF('Moe2 TB'!$R:$R,'Moe2 P&amp;L'!$A41,'Moe2 TB'!E:E)</f>
        <v/>
      </c>
      <c r="R41" s="11">
        <f>SUMIF('Moe2 TB'!$R:$R,'Moe2 P&amp;L'!$A41,'Moe2 TB'!F:F)</f>
        <v/>
      </c>
      <c r="S41" s="11">
        <f>SUMIF('Moe2 TB'!$R:$R,'Moe2 P&amp;L'!$A41,'Moe2 TB'!G:G)</f>
        <v/>
      </c>
      <c r="T41" s="11">
        <f>SUMIF('Moe2 TB'!$R:$R,'Moe2 P&amp;L'!$A41,'Moe2 TB'!H:H)</f>
        <v/>
      </c>
      <c r="U41" s="11">
        <f>SUMIF('Moe2 TB'!$R:$R,'Moe2 P&amp;L'!$A41,'Moe2 TB'!I:I)</f>
        <v/>
      </c>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0</v>
      </c>
      <c r="D42" s="64" t="n">
        <v>0</v>
      </c>
      <c r="E42" s="64" t="n">
        <v>0</v>
      </c>
      <c r="F42" s="64" t="n">
        <v>0</v>
      </c>
      <c r="G42" s="64" t="n">
        <v>0</v>
      </c>
      <c r="H42" s="64" t="n">
        <v>0</v>
      </c>
      <c r="I42" s="64" t="n">
        <v>0</v>
      </c>
      <c r="J42" s="64" t="n">
        <v>0</v>
      </c>
      <c r="K42" s="64" t="n">
        <v>0</v>
      </c>
      <c r="L42" s="64" t="n">
        <v>0</v>
      </c>
      <c r="M42" s="64" t="n">
        <v>0</v>
      </c>
      <c r="N42" s="22">
        <f>SUM(B42:M42)</f>
        <v/>
      </c>
      <c r="O42" s="11">
        <f>SUMIF('Moe2 TB'!$R:$R,'Moe2 P&amp;L'!$A42,'Moe2 TB'!C:C)</f>
        <v/>
      </c>
      <c r="P42" s="11">
        <f>SUMIF('Moe2 TB'!$R:$R,'Moe2 P&amp;L'!$A42,'Moe2 TB'!D:D)</f>
        <v/>
      </c>
      <c r="Q42" s="11">
        <f>SUMIF('Moe2 TB'!$R:$R,'Moe2 P&amp;L'!$A42,'Moe2 TB'!E:E)</f>
        <v/>
      </c>
      <c r="R42" s="11">
        <f>SUMIF('Moe2 TB'!$R:$R,'Moe2 P&amp;L'!$A42,'Moe2 TB'!F:F)</f>
        <v/>
      </c>
      <c r="S42" s="11">
        <f>SUMIF('Moe2 TB'!$R:$R,'Moe2 P&amp;L'!$A42,'Moe2 TB'!G:G)</f>
        <v/>
      </c>
      <c r="T42" s="11">
        <f>SUMIF('Moe2 TB'!$R:$R,'Moe2 P&amp;L'!$A42,'Moe2 TB'!H:H)</f>
        <v/>
      </c>
      <c r="U42" s="11">
        <f>SUMIF('Moe2 TB'!$R:$R,'Moe2 P&amp;L'!$A42,'Moe2 TB'!I:I)</f>
        <v/>
      </c>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SUMIF('Moe2 TB'!$R:$R,'Moe2 P&amp;L'!$A43,'Moe2 TB'!C:C)</f>
        <v/>
      </c>
      <c r="P43" s="11">
        <f>SUMIF('Moe2 TB'!$R:$R,'Moe2 P&amp;L'!$A43,'Moe2 TB'!D:D)</f>
        <v/>
      </c>
      <c r="Q43" s="11">
        <f>SUMIF('Moe2 TB'!$R:$R,'Moe2 P&amp;L'!$A43,'Moe2 TB'!E:E)</f>
        <v/>
      </c>
      <c r="R43" s="11">
        <f>SUMIF('Moe2 TB'!$R:$R,'Moe2 P&amp;L'!$A43,'Moe2 TB'!F:F)</f>
        <v/>
      </c>
      <c r="S43" s="11">
        <f>SUMIF('Moe2 TB'!$R:$R,'Moe2 P&amp;L'!$A43,'Moe2 TB'!G:G)</f>
        <v/>
      </c>
      <c r="T43" s="11">
        <f>SUMIF('Moe2 TB'!$R:$R,'Moe2 P&amp;L'!$A43,'Moe2 TB'!H:H)</f>
        <v/>
      </c>
      <c r="U43" s="11">
        <f>SUMIF('Moe2 TB'!$R:$R,'Moe2 P&amp;L'!$A43,'Moe2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SUMIF('Moe2 TB'!$R:$R,'Moe2 P&amp;L'!$A44,'Moe2 TB'!C:C)</f>
        <v/>
      </c>
      <c r="P44" s="11">
        <f>SUMIF('Moe2 TB'!$R:$R,'Moe2 P&amp;L'!$A44,'Moe2 TB'!D:D)</f>
        <v/>
      </c>
      <c r="Q44" s="11">
        <f>SUMIF('Moe2 TB'!$R:$R,'Moe2 P&amp;L'!$A44,'Moe2 TB'!E:E)</f>
        <v/>
      </c>
      <c r="R44" s="11">
        <f>SUMIF('Moe2 TB'!$R:$R,'Moe2 P&amp;L'!$A44,'Moe2 TB'!F:F)</f>
        <v/>
      </c>
      <c r="S44" s="11">
        <f>SUMIF('Moe2 TB'!$R:$R,'Moe2 P&amp;L'!$A44,'Moe2 TB'!G:G)</f>
        <v/>
      </c>
      <c r="T44" s="11">
        <f>SUMIF('Moe2 TB'!$R:$R,'Moe2 P&amp;L'!$A44,'Moe2 TB'!H:H)</f>
        <v/>
      </c>
      <c r="U44" s="11">
        <f>SUMIF('Moe2 TB'!$R:$R,'Moe2 P&amp;L'!$A44,'Moe2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SUMIF('Moe2 TB'!$R:$R,'Moe2 P&amp;L'!$A45,'Moe2 TB'!C:C)</f>
        <v/>
      </c>
      <c r="P45" s="11">
        <f>SUMIF('Moe2 TB'!$R:$R,'Moe2 P&amp;L'!$A45,'Moe2 TB'!D:D)</f>
        <v/>
      </c>
      <c r="Q45" s="11">
        <f>SUMIF('Moe2 TB'!$R:$R,'Moe2 P&amp;L'!$A45,'Moe2 TB'!E:E)</f>
        <v/>
      </c>
      <c r="R45" s="11">
        <f>SUMIF('Moe2 TB'!$R:$R,'Moe2 P&amp;L'!$A45,'Moe2 TB'!F:F)</f>
        <v/>
      </c>
      <c r="S45" s="11">
        <f>SUMIF('Moe2 TB'!$R:$R,'Moe2 P&amp;L'!$A45,'Moe2 TB'!G:G)</f>
        <v/>
      </c>
      <c r="T45" s="11">
        <f>SUMIF('Moe2 TB'!$R:$R,'Moe2 P&amp;L'!$A45,'Moe2 TB'!H:H)</f>
        <v/>
      </c>
      <c r="U45" s="11">
        <f>SUMIF('Moe2 TB'!$R:$R,'Moe2 P&amp;L'!$A45,'Moe2 TB'!I:I)</f>
        <v/>
      </c>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SUMIF('Moe2 TB'!$R:$R,'Moe2 P&amp;L'!$A46,'Moe2 TB'!C:C)</f>
        <v/>
      </c>
      <c r="P46" s="11">
        <f>SUMIF('Moe2 TB'!$R:$R,'Moe2 P&amp;L'!$A46,'Moe2 TB'!D:D)</f>
        <v/>
      </c>
      <c r="Q46" s="11">
        <f>SUMIF('Moe2 TB'!$R:$R,'Moe2 P&amp;L'!$A46,'Moe2 TB'!E:E)</f>
        <v/>
      </c>
      <c r="R46" s="11">
        <f>SUMIF('Moe2 TB'!$R:$R,'Moe2 P&amp;L'!$A46,'Moe2 TB'!F:F)</f>
        <v/>
      </c>
      <c r="S46" s="11">
        <f>SUMIF('Moe2 TB'!$R:$R,'Moe2 P&amp;L'!$A46,'Moe2 TB'!G:G)</f>
        <v/>
      </c>
      <c r="T46" s="11">
        <f>SUMIF('Moe2 TB'!$R:$R,'Moe2 P&amp;L'!$A46,'Moe2 TB'!H:H)</f>
        <v/>
      </c>
      <c r="U46" s="11">
        <f>SUMIF('Moe2 TB'!$R:$R,'Moe2 P&amp;L'!$A46,'Moe2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0</v>
      </c>
      <c r="C47" s="65" t="n">
        <v>0</v>
      </c>
      <c r="D47" s="65" t="n">
        <v>0</v>
      </c>
      <c r="E47" s="65" t="n">
        <v>0</v>
      </c>
      <c r="F47" s="65" t="n">
        <v>0</v>
      </c>
      <c r="G47" s="65" t="n">
        <v>0</v>
      </c>
      <c r="H47" s="65" t="n">
        <v>0</v>
      </c>
      <c r="I47" s="65" t="n">
        <v>0</v>
      </c>
      <c r="J47" s="65" t="n">
        <v>0</v>
      </c>
      <c r="K47" s="65" t="n">
        <v>0</v>
      </c>
      <c r="L47" s="65" t="n">
        <v>0</v>
      </c>
      <c r="M47" s="65" t="n">
        <v>0</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0</v>
      </c>
      <c r="C48" s="62" t="n">
        <v>0</v>
      </c>
      <c r="D48" s="62" t="n">
        <v>0</v>
      </c>
      <c r="E48" s="62" t="n">
        <v>0</v>
      </c>
      <c r="F48" s="62" t="n">
        <v>0</v>
      </c>
      <c r="G48" s="62" t="n">
        <v>0</v>
      </c>
      <c r="H48" s="62" t="n">
        <v>0</v>
      </c>
      <c r="I48" s="62" t="n">
        <v>0</v>
      </c>
      <c r="J48" s="62" t="n">
        <v>0</v>
      </c>
      <c r="K48" s="62" t="n">
        <v>0</v>
      </c>
      <c r="L48" s="62" t="n">
        <v>0</v>
      </c>
      <c r="M48" s="62" t="n">
        <v>0</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0</v>
      </c>
      <c r="C50" s="18" t="n">
        <v>0</v>
      </c>
      <c r="D50" s="18" t="n">
        <v>0</v>
      </c>
      <c r="E50" s="18" t="n">
        <v>0</v>
      </c>
      <c r="F50" s="18" t="n">
        <v>0</v>
      </c>
      <c r="G50" s="18" t="n">
        <v>0</v>
      </c>
      <c r="H50" s="18" t="n">
        <v>0</v>
      </c>
      <c r="I50" s="18" t="n">
        <v>0</v>
      </c>
      <c r="J50" s="18" t="n">
        <v>0</v>
      </c>
      <c r="K50" s="18" t="n">
        <v>0</v>
      </c>
      <c r="L50" s="18" t="n">
        <v>0</v>
      </c>
      <c r="M50" s="18" t="n">
        <v>0</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SUMIF('Moe2 TB'!$R:$R,'Moe2 P&amp;L'!$A53,'Moe2 TB'!C:C)</f>
        <v/>
      </c>
      <c r="P53" s="11">
        <f>SUMIF('Moe2 TB'!$R:$R,'Moe2 P&amp;L'!$A53,'Moe2 TB'!D:D)</f>
        <v/>
      </c>
      <c r="Q53" s="11">
        <f>SUMIF('Moe2 TB'!$R:$R,'Moe2 P&amp;L'!$A53,'Moe2 TB'!E:E)</f>
        <v/>
      </c>
      <c r="R53" s="11">
        <f>SUMIF('Moe2 TB'!$R:$R,'Moe2 P&amp;L'!$A53,'Moe2 TB'!F:F)</f>
        <v/>
      </c>
      <c r="S53" s="11">
        <f>SUMIF('Moe2 TB'!$R:$R,'Moe2 P&amp;L'!$A53,'Moe2 TB'!G:G)</f>
        <v/>
      </c>
      <c r="T53" s="11">
        <f>SUMIF('Moe2 TB'!$R:$R,'Moe2 P&amp;L'!$A53,'Moe2 TB'!H:H)</f>
        <v/>
      </c>
      <c r="U53" s="11">
        <f>SUMIF('Moe2 TB'!$R:$R,'Moe2 P&amp;L'!$A53,'Moe2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SUMIF('Moe2 TB'!$R:$R,'Moe2 P&amp;L'!$A54,'Moe2 TB'!C:C)</f>
        <v/>
      </c>
      <c r="P54" s="11">
        <f>SUMIF('Moe2 TB'!$R:$R,'Moe2 P&amp;L'!$A54,'Moe2 TB'!D:D)</f>
        <v/>
      </c>
      <c r="Q54" s="11">
        <f>SUMIF('Moe2 TB'!$R:$R,'Moe2 P&amp;L'!$A54,'Moe2 TB'!E:E)</f>
        <v/>
      </c>
      <c r="R54" s="11">
        <f>SUMIF('Moe2 TB'!$R:$R,'Moe2 P&amp;L'!$A54,'Moe2 TB'!F:F)</f>
        <v/>
      </c>
      <c r="S54" s="11">
        <f>SUMIF('Moe2 TB'!$R:$R,'Moe2 P&amp;L'!$A54,'Moe2 TB'!G:G)</f>
        <v/>
      </c>
      <c r="T54" s="11">
        <f>SUMIF('Moe2 TB'!$R:$R,'Moe2 P&amp;L'!$A54,'Moe2 TB'!H:H)</f>
        <v/>
      </c>
      <c r="U54" s="11">
        <f>SUMIF('Moe2 TB'!$R:$R,'Moe2 P&amp;L'!$A54,'Moe2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SUMIF('Moe2 TB'!$R:$R,'Moe2 P&amp;L'!$A55,'Moe2 TB'!C:C)</f>
        <v/>
      </c>
      <c r="P55" s="11">
        <f>SUMIF('Moe2 TB'!$R:$R,'Moe2 P&amp;L'!$A55,'Moe2 TB'!D:D)</f>
        <v/>
      </c>
      <c r="Q55" s="11">
        <f>SUMIF('Moe2 TB'!$R:$R,'Moe2 P&amp;L'!$A55,'Moe2 TB'!E:E)</f>
        <v/>
      </c>
      <c r="R55" s="11">
        <f>SUMIF('Moe2 TB'!$R:$R,'Moe2 P&amp;L'!$A55,'Moe2 TB'!F:F)</f>
        <v/>
      </c>
      <c r="S55" s="11">
        <f>SUMIF('Moe2 TB'!$R:$R,'Moe2 P&amp;L'!$A55,'Moe2 TB'!G:G)</f>
        <v/>
      </c>
      <c r="T55" s="11">
        <f>SUMIF('Moe2 TB'!$R:$R,'Moe2 P&amp;L'!$A55,'Moe2 TB'!H:H)</f>
        <v/>
      </c>
      <c r="U55" s="11">
        <f>SUMIF('Moe2 TB'!$R:$R,'Moe2 P&amp;L'!$A55,'Moe2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SUMIF('Moe2 TB'!$R:$R,'Moe2 P&amp;L'!$A56,'Moe2 TB'!C:C)</f>
        <v/>
      </c>
      <c r="P56" s="11">
        <f>SUMIF('Moe2 TB'!$R:$R,'Moe2 P&amp;L'!$A56,'Moe2 TB'!D:D)</f>
        <v/>
      </c>
      <c r="Q56" s="11">
        <f>SUMIF('Moe2 TB'!$R:$R,'Moe2 P&amp;L'!$A56,'Moe2 TB'!E:E)</f>
        <v/>
      </c>
      <c r="R56" s="11">
        <f>SUMIF('Moe2 TB'!$R:$R,'Moe2 P&amp;L'!$A56,'Moe2 TB'!F:F)</f>
        <v/>
      </c>
      <c r="S56" s="11">
        <f>SUMIF('Moe2 TB'!$R:$R,'Moe2 P&amp;L'!$A56,'Moe2 TB'!G:G)</f>
        <v/>
      </c>
      <c r="T56" s="11">
        <f>SUMIF('Moe2 TB'!$R:$R,'Moe2 P&amp;L'!$A56,'Moe2 TB'!H:H)</f>
        <v/>
      </c>
      <c r="U56" s="11">
        <f>SUMIF('Moe2 TB'!$R:$R,'Moe2 P&amp;L'!$A56,'Moe2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SUMIF('Moe2 TB'!$R:$R,'Moe2 P&amp;L'!$A57,'Moe2 TB'!C:C)</f>
        <v/>
      </c>
      <c r="P57" s="11">
        <f>SUMIF('Moe2 TB'!$R:$R,'Moe2 P&amp;L'!$A57,'Moe2 TB'!D:D)</f>
        <v/>
      </c>
      <c r="Q57" s="11">
        <f>SUMIF('Moe2 TB'!$R:$R,'Moe2 P&amp;L'!$A57,'Moe2 TB'!E:E)</f>
        <v/>
      </c>
      <c r="R57" s="11">
        <f>SUMIF('Moe2 TB'!$R:$R,'Moe2 P&amp;L'!$A57,'Moe2 TB'!F:F)</f>
        <v/>
      </c>
      <c r="S57" s="11">
        <f>SUMIF('Moe2 TB'!$R:$R,'Moe2 P&amp;L'!$A57,'Moe2 TB'!G:G)</f>
        <v/>
      </c>
      <c r="T57" s="11">
        <f>SUMIF('Moe2 TB'!$R:$R,'Moe2 P&amp;L'!$A57,'Moe2 TB'!H:H)</f>
        <v/>
      </c>
      <c r="U57" s="11">
        <f>SUMIF('Moe2 TB'!$R:$R,'Moe2 P&amp;L'!$A57,'Moe2 TB'!I:I)</f>
        <v/>
      </c>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5784.1</v>
      </c>
      <c r="C58" s="64" t="n">
        <v>5784.1</v>
      </c>
      <c r="D58" s="64" t="n">
        <v>5784.1</v>
      </c>
      <c r="E58" s="64" t="n">
        <v>5784.1</v>
      </c>
      <c r="F58" s="64" t="n">
        <v>5784.1</v>
      </c>
      <c r="G58" s="64" t="n">
        <v>5912.61</v>
      </c>
      <c r="H58" s="64" t="n">
        <v>5912.61</v>
      </c>
      <c r="I58" s="64" t="n">
        <v>5975.88</v>
      </c>
      <c r="J58" s="64" t="n">
        <v>5975.88</v>
      </c>
      <c r="K58" s="64" t="n">
        <v>5975.88</v>
      </c>
      <c r="L58" s="64" t="n">
        <v>6279.14</v>
      </c>
      <c r="M58" s="64" t="n">
        <v>6279.14</v>
      </c>
      <c r="N58" s="22">
        <f>SUM(B58:M58)</f>
        <v/>
      </c>
      <c r="O58" s="11">
        <f>SUMIF('Moe2 TB'!$R:$R,'Moe2 P&amp;L'!$A58,'Moe2 TB'!C:C)</f>
        <v/>
      </c>
      <c r="P58" s="11">
        <f>SUMIF('Moe2 TB'!$R:$R,'Moe2 P&amp;L'!$A58,'Moe2 TB'!D:D)</f>
        <v/>
      </c>
      <c r="Q58" s="11">
        <f>SUMIF('Moe2 TB'!$R:$R,'Moe2 P&amp;L'!$A58,'Moe2 TB'!E:E)</f>
        <v/>
      </c>
      <c r="R58" s="11">
        <f>SUMIF('Moe2 TB'!$R:$R,'Moe2 P&amp;L'!$A58,'Moe2 TB'!F:F)</f>
        <v/>
      </c>
      <c r="S58" s="11">
        <f>SUMIF('Moe2 TB'!$R:$R,'Moe2 P&amp;L'!$A58,'Moe2 TB'!G:G)</f>
        <v/>
      </c>
      <c r="T58" s="11">
        <f>SUMIF('Moe2 TB'!$R:$R,'Moe2 P&amp;L'!$A58,'Moe2 TB'!H:H)</f>
        <v/>
      </c>
      <c r="U58" s="11">
        <f>SUMIF('Moe2 TB'!$R:$R,'Moe2 P&amp;L'!$A58,'Moe2 TB'!I:I)</f>
        <v/>
      </c>
      <c r="V58" s="51" t="n">
        <v>6280</v>
      </c>
      <c r="W58" s="51" t="n">
        <v>6280</v>
      </c>
      <c r="X58" s="51" t="n">
        <v>6280</v>
      </c>
      <c r="Y58" s="51" t="n">
        <v>6280</v>
      </c>
      <c r="Z58" s="51" t="n">
        <v>6280</v>
      </c>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0</v>
      </c>
      <c r="H59" s="64" t="n">
        <v>0</v>
      </c>
      <c r="I59" s="64" t="n">
        <v>0</v>
      </c>
      <c r="J59" s="64" t="n">
        <v>0</v>
      </c>
      <c r="K59" s="64" t="n">
        <v>0</v>
      </c>
      <c r="L59" s="64" t="n">
        <v>0</v>
      </c>
      <c r="M59" s="64" t="n">
        <v>0</v>
      </c>
      <c r="N59" s="22">
        <f>SUM(B59:M59)</f>
        <v/>
      </c>
      <c r="O59" s="11">
        <f>SUMIF('Moe2 TB'!$R:$R,'Moe2 P&amp;L'!$A59,'Moe2 TB'!C:C)</f>
        <v/>
      </c>
      <c r="P59" s="11">
        <f>SUMIF('Moe2 TB'!$R:$R,'Moe2 P&amp;L'!$A59,'Moe2 TB'!D:D)</f>
        <v/>
      </c>
      <c r="Q59" s="11">
        <f>SUMIF('Moe2 TB'!$R:$R,'Moe2 P&amp;L'!$A59,'Moe2 TB'!E:E)</f>
        <v/>
      </c>
      <c r="R59" s="11">
        <f>SUMIF('Moe2 TB'!$R:$R,'Moe2 P&amp;L'!$A59,'Moe2 TB'!F:F)</f>
        <v/>
      </c>
      <c r="S59" s="11">
        <f>SUMIF('Moe2 TB'!$R:$R,'Moe2 P&amp;L'!$A59,'Moe2 TB'!G:G)</f>
        <v/>
      </c>
      <c r="T59" s="11">
        <f>SUMIF('Moe2 TB'!$R:$R,'Moe2 P&amp;L'!$A59,'Moe2 TB'!H:H)</f>
        <v/>
      </c>
      <c r="U59" s="11">
        <f>SUMIF('Moe2 TB'!$R:$R,'Moe2 P&amp;L'!$A59,'Moe2 TB'!I:I)</f>
        <v/>
      </c>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v>
      </c>
      <c r="C60" s="64" t="n">
        <v>0</v>
      </c>
      <c r="D60" s="64" t="n">
        <v>0</v>
      </c>
      <c r="E60" s="64" t="n">
        <v>0</v>
      </c>
      <c r="F60" s="64" t="n">
        <v>0</v>
      </c>
      <c r="G60" s="64" t="n">
        <v>0</v>
      </c>
      <c r="H60" s="64" t="n">
        <v>0</v>
      </c>
      <c r="I60" s="64" t="n">
        <v>0</v>
      </c>
      <c r="J60" s="64" t="n">
        <v>0</v>
      </c>
      <c r="K60" s="64" t="n">
        <v>0</v>
      </c>
      <c r="L60" s="64" t="n">
        <v>0</v>
      </c>
      <c r="M60" s="64" t="n">
        <v>0</v>
      </c>
      <c r="N60" s="22">
        <f>SUM(B60:M60)</f>
        <v/>
      </c>
      <c r="O60" s="11">
        <f>SUMIF('Moe2 TB'!$R:$R,'Moe2 P&amp;L'!$A60,'Moe2 TB'!C:C)</f>
        <v/>
      </c>
      <c r="P60" s="11">
        <f>SUMIF('Moe2 TB'!$R:$R,'Moe2 P&amp;L'!$A60,'Moe2 TB'!D:D)</f>
        <v/>
      </c>
      <c r="Q60" s="11">
        <f>SUMIF('Moe2 TB'!$R:$R,'Moe2 P&amp;L'!$A60,'Moe2 TB'!E:E)</f>
        <v/>
      </c>
      <c r="R60" s="11">
        <f>SUMIF('Moe2 TB'!$R:$R,'Moe2 P&amp;L'!$A60,'Moe2 TB'!F:F)</f>
        <v/>
      </c>
      <c r="S60" s="11">
        <f>SUMIF('Moe2 TB'!$R:$R,'Moe2 P&amp;L'!$A60,'Moe2 TB'!G:G)</f>
        <v/>
      </c>
      <c r="T60" s="11">
        <f>SUMIF('Moe2 TB'!$R:$R,'Moe2 P&amp;L'!$A60,'Moe2 TB'!H:H)</f>
        <v/>
      </c>
      <c r="U60" s="11">
        <f>SUMIF('Moe2 TB'!$R:$R,'Moe2 P&amp;L'!$A60,'Moe2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0</v>
      </c>
      <c r="H61" s="64" t="n">
        <v>0</v>
      </c>
      <c r="I61" s="64" t="n">
        <v>0</v>
      </c>
      <c r="J61" s="64" t="n">
        <v>0</v>
      </c>
      <c r="K61" s="64" t="n">
        <v>0</v>
      </c>
      <c r="L61" s="64" t="n">
        <v>0</v>
      </c>
      <c r="M61" s="64" t="n">
        <v>0</v>
      </c>
      <c r="N61" s="22">
        <f>SUM(B61:M61)</f>
        <v/>
      </c>
      <c r="O61" s="11">
        <f>SUMIF('Moe2 TB'!$R:$R,'Moe2 P&amp;L'!$A61,'Moe2 TB'!C:C)</f>
        <v/>
      </c>
      <c r="P61" s="11">
        <f>SUMIF('Moe2 TB'!$R:$R,'Moe2 P&amp;L'!$A61,'Moe2 TB'!D:D)</f>
        <v/>
      </c>
      <c r="Q61" s="11">
        <f>SUMIF('Moe2 TB'!$R:$R,'Moe2 P&amp;L'!$A61,'Moe2 TB'!E:E)</f>
        <v/>
      </c>
      <c r="R61" s="11">
        <f>SUMIF('Moe2 TB'!$R:$R,'Moe2 P&amp;L'!$A61,'Moe2 TB'!F:F)</f>
        <v/>
      </c>
      <c r="S61" s="11">
        <f>SUMIF('Moe2 TB'!$R:$R,'Moe2 P&amp;L'!$A61,'Moe2 TB'!G:G)</f>
        <v/>
      </c>
      <c r="T61" s="11">
        <f>SUMIF('Moe2 TB'!$R:$R,'Moe2 P&amp;L'!$A61,'Moe2 TB'!H:H)</f>
        <v/>
      </c>
      <c r="U61" s="11">
        <f>SUMIF('Moe2 TB'!$R:$R,'Moe2 P&amp;L'!$A61,'Moe2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0</v>
      </c>
      <c r="K62" s="64" t="n">
        <v>0</v>
      </c>
      <c r="L62" s="64" t="n">
        <v>0</v>
      </c>
      <c r="M62" s="64" t="n">
        <v>0</v>
      </c>
      <c r="N62" s="22">
        <f>SUM(B62:M62)</f>
        <v/>
      </c>
      <c r="O62" s="11">
        <f>SUMIF('Moe2 TB'!$R:$R,'Moe2 P&amp;L'!$A62,'Moe2 TB'!C:C)</f>
        <v/>
      </c>
      <c r="P62" s="11">
        <f>SUMIF('Moe2 TB'!$R:$R,'Moe2 P&amp;L'!$A62,'Moe2 TB'!D:D)</f>
        <v/>
      </c>
      <c r="Q62" s="11">
        <f>SUMIF('Moe2 TB'!$R:$R,'Moe2 P&amp;L'!$A62,'Moe2 TB'!E:E)</f>
        <v/>
      </c>
      <c r="R62" s="11">
        <f>SUMIF('Moe2 TB'!$R:$R,'Moe2 P&amp;L'!$A62,'Moe2 TB'!F:F)</f>
        <v/>
      </c>
      <c r="S62" s="11">
        <f>SUMIF('Moe2 TB'!$R:$R,'Moe2 P&amp;L'!$A62,'Moe2 TB'!G:G)</f>
        <v/>
      </c>
      <c r="T62" s="11">
        <f>SUMIF('Moe2 TB'!$R:$R,'Moe2 P&amp;L'!$A62,'Moe2 TB'!H:H)</f>
        <v/>
      </c>
      <c r="U62" s="11">
        <f>SUMIF('Moe2 TB'!$R:$R,'Moe2 P&amp;L'!$A62,'Moe2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SUMIF('Moe2 TB'!$R:$R,'Moe2 P&amp;L'!$A63,'Moe2 TB'!C:C)</f>
        <v/>
      </c>
      <c r="P63" s="11">
        <f>SUMIF('Moe2 TB'!$R:$R,'Moe2 P&amp;L'!$A63,'Moe2 TB'!D:D)</f>
        <v/>
      </c>
      <c r="Q63" s="11">
        <f>SUMIF('Moe2 TB'!$R:$R,'Moe2 P&amp;L'!$A63,'Moe2 TB'!E:E)</f>
        <v/>
      </c>
      <c r="R63" s="11">
        <f>SUMIF('Moe2 TB'!$R:$R,'Moe2 P&amp;L'!$A63,'Moe2 TB'!F:F)</f>
        <v/>
      </c>
      <c r="S63" s="11">
        <f>SUMIF('Moe2 TB'!$R:$R,'Moe2 P&amp;L'!$A63,'Moe2 TB'!G:G)</f>
        <v/>
      </c>
      <c r="T63" s="11">
        <f>SUMIF('Moe2 TB'!$R:$R,'Moe2 P&amp;L'!$A63,'Moe2 TB'!H:H)</f>
        <v/>
      </c>
      <c r="U63" s="11">
        <f>SUMIF('Moe2 TB'!$R:$R,'Moe2 P&amp;L'!$A63,'Moe2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SUMIF('Moe2 TB'!$R:$R,'Moe2 P&amp;L'!$A64,'Moe2 TB'!C:C)</f>
        <v/>
      </c>
      <c r="P64" s="11">
        <f>SUMIF('Moe2 TB'!$R:$R,'Moe2 P&amp;L'!$A64,'Moe2 TB'!D:D)</f>
        <v/>
      </c>
      <c r="Q64" s="11">
        <f>SUMIF('Moe2 TB'!$R:$R,'Moe2 P&amp;L'!$A64,'Moe2 TB'!E:E)</f>
        <v/>
      </c>
      <c r="R64" s="11">
        <f>SUMIF('Moe2 TB'!$R:$R,'Moe2 P&amp;L'!$A64,'Moe2 TB'!F:F)</f>
        <v/>
      </c>
      <c r="S64" s="11">
        <f>SUMIF('Moe2 TB'!$R:$R,'Moe2 P&amp;L'!$A64,'Moe2 TB'!G:G)</f>
        <v/>
      </c>
      <c r="T64" s="11">
        <f>SUMIF('Moe2 TB'!$R:$R,'Moe2 P&amp;L'!$A64,'Moe2 TB'!H:H)</f>
        <v/>
      </c>
      <c r="U64" s="11">
        <f>SUMIF('Moe2 TB'!$R:$R,'Moe2 P&amp;L'!$A64,'Moe2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462</v>
      </c>
      <c r="C65" s="64" t="n">
        <v>30</v>
      </c>
      <c r="D65" s="64" t="n">
        <v>9357.6</v>
      </c>
      <c r="E65" s="64" t="n">
        <v>2599.2</v>
      </c>
      <c r="F65" s="64" t="n">
        <v>0</v>
      </c>
      <c r="G65" s="64" t="n">
        <v>0</v>
      </c>
      <c r="H65" s="64" t="n">
        <v>0</v>
      </c>
      <c r="I65" s="64" t="n">
        <v>0</v>
      </c>
      <c r="J65" s="64" t="n">
        <v>0</v>
      </c>
      <c r="K65" s="64" t="n">
        <v>0</v>
      </c>
      <c r="L65" s="64" t="n">
        <v>0</v>
      </c>
      <c r="M65" s="64" t="n">
        <v>3583.2</v>
      </c>
      <c r="N65" s="22">
        <f>SUM(B65:M65)</f>
        <v/>
      </c>
      <c r="O65" s="11">
        <f>SUMIF('Moe2 TB'!$R:$R,'Moe2 P&amp;L'!$A65,'Moe2 TB'!C:C)</f>
        <v/>
      </c>
      <c r="P65" s="11">
        <f>SUMIF('Moe2 TB'!$R:$R,'Moe2 P&amp;L'!$A65,'Moe2 TB'!D:D)</f>
        <v/>
      </c>
      <c r="Q65" s="11">
        <f>SUMIF('Moe2 TB'!$R:$R,'Moe2 P&amp;L'!$A65,'Moe2 TB'!E:E)</f>
        <v/>
      </c>
      <c r="R65" s="11">
        <f>SUMIF('Moe2 TB'!$R:$R,'Moe2 P&amp;L'!$A65,'Moe2 TB'!F:F)</f>
        <v/>
      </c>
      <c r="S65" s="11">
        <f>SUMIF('Moe2 TB'!$R:$R,'Moe2 P&amp;L'!$A65,'Moe2 TB'!G:G)</f>
        <v/>
      </c>
      <c r="T65" s="11">
        <f>SUMIF('Moe2 TB'!$R:$R,'Moe2 P&amp;L'!$A65,'Moe2 TB'!H:H)</f>
        <v/>
      </c>
      <c r="U65" s="11">
        <f>SUMIF('Moe2 TB'!$R:$R,'Moe2 P&amp;L'!$A65,'Moe2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SUMIF('Moe2 TB'!$R:$R,'Moe2 P&amp;L'!$A66,'Moe2 TB'!C:C)</f>
        <v/>
      </c>
      <c r="P66" s="11">
        <f>SUMIF('Moe2 TB'!$R:$R,'Moe2 P&amp;L'!$A66,'Moe2 TB'!D:D)</f>
        <v/>
      </c>
      <c r="Q66" s="11">
        <f>SUMIF('Moe2 TB'!$R:$R,'Moe2 P&amp;L'!$A66,'Moe2 TB'!E:E)</f>
        <v/>
      </c>
      <c r="R66" s="11">
        <f>SUMIF('Moe2 TB'!$R:$R,'Moe2 P&amp;L'!$A66,'Moe2 TB'!F:F)</f>
        <v/>
      </c>
      <c r="S66" s="11">
        <f>SUMIF('Moe2 TB'!$R:$R,'Moe2 P&amp;L'!$A66,'Moe2 TB'!G:G)</f>
        <v/>
      </c>
      <c r="T66" s="11">
        <f>SUMIF('Moe2 TB'!$R:$R,'Moe2 P&amp;L'!$A66,'Moe2 TB'!H:H)</f>
        <v/>
      </c>
      <c r="U66" s="11">
        <f>SUMIF('Moe2 TB'!$R:$R,'Moe2 P&amp;L'!$A66,'Moe2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42.75</v>
      </c>
      <c r="I67" s="64" t="n">
        <v>42.75</v>
      </c>
      <c r="J67" s="64" t="n">
        <v>42.75</v>
      </c>
      <c r="K67" s="64" t="n">
        <v>1209.15</v>
      </c>
      <c r="L67" s="64" t="n">
        <v>42.75</v>
      </c>
      <c r="M67" s="64" t="n">
        <v>642.75</v>
      </c>
      <c r="N67" s="22">
        <f>SUM(B67:M67)</f>
        <v/>
      </c>
      <c r="O67" s="11">
        <f>SUMIF('Moe2 TB'!$R:$R,'Moe2 P&amp;L'!$A67,'Moe2 TB'!C:C)</f>
        <v/>
      </c>
      <c r="P67" s="11">
        <f>SUMIF('Moe2 TB'!$R:$R,'Moe2 P&amp;L'!$A67,'Moe2 TB'!D:D)</f>
        <v/>
      </c>
      <c r="Q67" s="11">
        <f>SUMIF('Moe2 TB'!$R:$R,'Moe2 P&amp;L'!$A67,'Moe2 TB'!E:E)</f>
        <v/>
      </c>
      <c r="R67" s="11">
        <f>SUMIF('Moe2 TB'!$R:$R,'Moe2 P&amp;L'!$A67,'Moe2 TB'!F:F)</f>
        <v/>
      </c>
      <c r="S67" s="11">
        <f>SUMIF('Moe2 TB'!$R:$R,'Moe2 P&amp;L'!$A67,'Moe2 TB'!G:G)</f>
        <v/>
      </c>
      <c r="T67" s="11">
        <f>SUMIF('Moe2 TB'!$R:$R,'Moe2 P&amp;L'!$A67,'Moe2 TB'!H:H)</f>
        <v/>
      </c>
      <c r="U67" s="11">
        <f>SUMIF('Moe2 TB'!$R:$R,'Moe2 P&amp;L'!$A67,'Moe2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3.11</v>
      </c>
      <c r="E68" s="64" t="n">
        <v>21.75</v>
      </c>
      <c r="F68" s="64" t="n">
        <v>0</v>
      </c>
      <c r="G68" s="64" t="n">
        <v>0</v>
      </c>
      <c r="H68" s="64" t="n">
        <v>600</v>
      </c>
      <c r="I68" s="64" t="n">
        <v>0</v>
      </c>
      <c r="J68" s="64" t="n">
        <v>-39.91</v>
      </c>
      <c r="K68" s="64" t="n">
        <v>0.35</v>
      </c>
      <c r="L68" s="64" t="n">
        <v>2.45</v>
      </c>
      <c r="M68" s="64" t="n">
        <v>0</v>
      </c>
      <c r="N68" s="22">
        <f>SUM(B68:M68)</f>
        <v/>
      </c>
      <c r="O68" s="11">
        <f>SUMIF('Moe2 TB'!$R:$R,'Moe2 P&amp;L'!$A68,'Moe2 TB'!C:C)</f>
        <v/>
      </c>
      <c r="P68" s="11">
        <f>SUMIF('Moe2 TB'!$R:$R,'Moe2 P&amp;L'!$A68,'Moe2 TB'!D:D)</f>
        <v/>
      </c>
      <c r="Q68" s="11">
        <f>SUMIF('Moe2 TB'!$R:$R,'Moe2 P&amp;L'!$A68,'Moe2 TB'!E:E)</f>
        <v/>
      </c>
      <c r="R68" s="11">
        <f>SUMIF('Moe2 TB'!$R:$R,'Moe2 P&amp;L'!$A68,'Moe2 TB'!F:F)</f>
        <v/>
      </c>
      <c r="S68" s="11">
        <f>SUMIF('Moe2 TB'!$R:$R,'Moe2 P&amp;L'!$A68,'Moe2 TB'!G:G)</f>
        <v/>
      </c>
      <c r="T68" s="11">
        <f>SUMIF('Moe2 TB'!$R:$R,'Moe2 P&amp;L'!$A68,'Moe2 TB'!H:H)</f>
        <v/>
      </c>
      <c r="U68" s="11">
        <f>SUMIF('Moe2 TB'!$R:$R,'Moe2 P&amp;L'!$A68,'Moe2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6246.1</v>
      </c>
      <c r="C69" s="65" t="n">
        <v>5814.1</v>
      </c>
      <c r="D69" s="65" t="n">
        <v>15144.81</v>
      </c>
      <c r="E69" s="65" t="n">
        <v>8405.049999999999</v>
      </c>
      <c r="F69" s="65" t="n">
        <v>5784.1</v>
      </c>
      <c r="G69" s="65" t="n">
        <v>5912.61</v>
      </c>
      <c r="H69" s="65" t="n">
        <v>6555.36</v>
      </c>
      <c r="I69" s="65" t="n">
        <v>6018.63</v>
      </c>
      <c r="J69" s="65" t="n">
        <v>5978.72</v>
      </c>
      <c r="K69" s="65" t="n">
        <v>7185.380000000001</v>
      </c>
      <c r="L69" s="65" t="n">
        <v>6324.34</v>
      </c>
      <c r="M69" s="65" t="n">
        <v>10505.09</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-6246.1</v>
      </c>
      <c r="C70" s="18" t="n">
        <v>-5814.1</v>
      </c>
      <c r="D70" s="18" t="n">
        <v>-15144.81</v>
      </c>
      <c r="E70" s="18" t="n">
        <v>-8405.049999999999</v>
      </c>
      <c r="F70" s="18" t="n">
        <v>-5784.1</v>
      </c>
      <c r="G70" s="18" t="n">
        <v>-5912.61</v>
      </c>
      <c r="H70" s="18" t="n">
        <v>-6555.36</v>
      </c>
      <c r="I70" s="18" t="n">
        <v>-6018.63</v>
      </c>
      <c r="J70" s="18" t="n">
        <v>-5978.72</v>
      </c>
      <c r="K70" s="18" t="n">
        <v>-7185.380000000001</v>
      </c>
      <c r="L70" s="18" t="n">
        <v>-6324.34</v>
      </c>
      <c r="M70" s="18" t="n">
        <v>-10505.09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N71" s="4">
        <f>SUM(B71:M71)</f>
        <v/>
      </c>
      <c r="AA71" s="4">
        <f>SUM(O71:T71)</f>
        <v/>
      </c>
      <c r="AB71" s="35" t="n"/>
    </row>
    <row r="72">
      <c r="A72" s="8" t="n"/>
      <c r="N72" s="202" t="n"/>
      <c r="AA72" s="202" t="n"/>
      <c r="AB72" s="35" t="n"/>
      <c r="AJ72" s="56" t="n"/>
      <c r="AK72" s="56" t="n"/>
      <c r="AL72" s="56" t="n"/>
      <c r="AM72" s="56" t="n"/>
      <c r="AN72" s="56" t="n"/>
      <c r="AO72" s="56" t="n"/>
      <c r="AP72" s="56" t="n"/>
    </row>
    <row r="73">
      <c r="A73" s="14" t="inlineStr">
        <is>
          <t>Borrowing Costs</t>
        </is>
      </c>
      <c r="I73" s="35" t="n"/>
      <c r="J73" s="35" t="n"/>
      <c r="K73" s="35" t="n"/>
      <c r="L73" s="35" t="n"/>
      <c r="M73" s="35" t="n"/>
      <c r="N73" s="35" t="n"/>
      <c r="O73" s="4" t="n">
        <v>0</v>
      </c>
      <c r="P73" s="4" t="n">
        <v>0</v>
      </c>
      <c r="Q73" s="4" t="n">
        <v>0</v>
      </c>
      <c r="R73" s="4" t="n">
        <v>0</v>
      </c>
      <c r="S73" s="4" t="n">
        <v>0</v>
      </c>
      <c r="T73" s="4" t="n">
        <v>0</v>
      </c>
      <c r="U73" s="4" t="n">
        <v>1</v>
      </c>
      <c r="V73" s="4" t="n">
        <v>0</v>
      </c>
      <c r="W73" s="4" t="n">
        <v>0</v>
      </c>
      <c r="X73" s="4" t="n">
        <v>0</v>
      </c>
      <c r="Y73" s="4" t="n">
        <v>0</v>
      </c>
      <c r="Z73" s="4" t="n">
        <v>0</v>
      </c>
      <c r="AB73" s="4">
        <f>SUM(O73:Z73)</f>
        <v/>
      </c>
      <c r="AJ73" s="56" t="n"/>
      <c r="AK73" s="56" t="n"/>
      <c r="AL73" s="56" t="n"/>
      <c r="AM73" s="56" t="n"/>
      <c r="AN73" s="56" t="n"/>
      <c r="AO73" s="56" t="n"/>
      <c r="AP73" s="56" t="n"/>
    </row>
    <row r="74">
      <c r="A74" s="14" t="inlineStr">
        <is>
          <t>Depreciation</t>
        </is>
      </c>
      <c r="I74" s="35" t="n"/>
      <c r="J74" s="35" t="n"/>
      <c r="K74" s="35" t="n"/>
      <c r="L74" s="35" t="n"/>
      <c r="M74" s="35" t="n"/>
      <c r="N74" s="35" t="n"/>
      <c r="O74" s="4" t="n">
        <v>846</v>
      </c>
      <c r="P74" s="4" t="n">
        <v>846</v>
      </c>
      <c r="Q74" s="4" t="n">
        <v>846</v>
      </c>
      <c r="R74" s="4" t="n">
        <v>846</v>
      </c>
      <c r="S74" s="4" t="n">
        <v>846</v>
      </c>
      <c r="T74" s="4" t="n">
        <v>846</v>
      </c>
      <c r="U74" s="4" t="n">
        <v>847</v>
      </c>
      <c r="V74" s="4" t="n">
        <v>846</v>
      </c>
      <c r="W74" s="4" t="n">
        <v>846</v>
      </c>
      <c r="X74" s="4" t="n">
        <v>846</v>
      </c>
      <c r="Y74" s="4" t="n">
        <v>846</v>
      </c>
      <c r="Z74" s="4" t="n">
        <v>846</v>
      </c>
      <c r="AB74" s="4">
        <f>SUM(O74:Z74)</f>
        <v/>
      </c>
      <c r="AJ74" s="56" t="n"/>
      <c r="AK74" s="56" t="n"/>
      <c r="AL74" s="56" t="n"/>
      <c r="AM74" s="56" t="n"/>
      <c r="AN74" s="56" t="n"/>
      <c r="AO74" s="56" t="n"/>
      <c r="AP74" s="56" t="n"/>
    </row>
    <row r="75">
      <c r="A75" s="14" t="inlineStr">
        <is>
          <t>Amortisation</t>
        </is>
      </c>
      <c r="I75" s="35" t="n"/>
      <c r="J75" s="35" t="n"/>
      <c r="K75" s="35" t="n"/>
      <c r="L75" s="35" t="n"/>
      <c r="M75" s="35" t="n"/>
      <c r="N75" s="35" t="n"/>
      <c r="O75" s="4" t="n">
        <v>0</v>
      </c>
      <c r="P75" s="4" t="n">
        <v>0</v>
      </c>
      <c r="Q75" s="4" t="n">
        <v>0</v>
      </c>
      <c r="R75" s="4" t="n">
        <v>0</v>
      </c>
      <c r="S75" s="4" t="n">
        <v>0</v>
      </c>
      <c r="T75" s="4" t="n">
        <v>0</v>
      </c>
      <c r="U75" s="4" t="n">
        <v>1</v>
      </c>
      <c r="V75" s="4" t="n">
        <v>0</v>
      </c>
      <c r="W75" s="4" t="n">
        <v>0</v>
      </c>
      <c r="X75" s="4" t="n">
        <v>0</v>
      </c>
      <c r="Y75" s="4" t="n">
        <v>0</v>
      </c>
      <c r="Z75" s="4" t="n">
        <v>0</v>
      </c>
      <c r="AB75" s="4">
        <f>SUM(O75:Z75)</f>
        <v/>
      </c>
      <c r="AJ75" s="56" t="n"/>
      <c r="AK75" s="56" t="n"/>
      <c r="AL75" s="56" t="n"/>
      <c r="AM75" s="56" t="n"/>
      <c r="AN75" s="56" t="n"/>
      <c r="AO75" s="56" t="n"/>
      <c r="AP75" s="56" t="n"/>
    </row>
    <row r="76">
      <c r="A76" s="391" t="inlineStr">
        <is>
          <t>Profit Before Tax</t>
        </is>
      </c>
      <c r="B76" s="35" t="n"/>
      <c r="C76" s="35" t="n"/>
      <c r="D76" s="35" t="n"/>
      <c r="E76" s="35" t="n"/>
      <c r="F76" s="35" t="n"/>
      <c r="G76" s="35" t="n"/>
      <c r="H76" s="35" t="n"/>
      <c r="I76" s="35" t="n"/>
      <c r="J76" s="35" t="n"/>
      <c r="K76" s="35" t="n"/>
      <c r="L76" s="35" t="n"/>
      <c r="M76" s="35" t="n"/>
      <c r="N76" s="35" t="n"/>
      <c r="O76" s="35">
        <f>O70-SUM(O73:O75)</f>
        <v/>
      </c>
      <c r="P76" s="35">
        <f>P70-SUM(P73:P75)</f>
        <v/>
      </c>
      <c r="Q76" s="35">
        <f>Q70-SUM(Q73:Q75)</f>
        <v/>
      </c>
      <c r="R76" s="35">
        <f>R70-SUM(R73:R75)</f>
        <v/>
      </c>
      <c r="S76" s="35">
        <f>S70-SUM(S73:S75)</f>
        <v/>
      </c>
      <c r="T76" s="35">
        <f>T70-SUM(T73:T75)</f>
        <v/>
      </c>
      <c r="U76" s="35">
        <f>U70-SUM(U73:U75)</f>
        <v/>
      </c>
      <c r="V76" s="35">
        <f>V70-SUM(V73:V75)</f>
        <v/>
      </c>
      <c r="W76" s="35">
        <f>W70-SUM(W73:W75)</f>
        <v/>
      </c>
      <c r="X76" s="35">
        <f>X70-SUM(X73:X75)</f>
        <v/>
      </c>
      <c r="Y76" s="35">
        <f>Y70-SUM(Y73:Y75)</f>
        <v/>
      </c>
      <c r="Z76" s="35">
        <f>Z70-SUM(Z73:Z75)</f>
        <v/>
      </c>
      <c r="AA76" s="35" t="n"/>
      <c r="AB76" s="35">
        <f>AB70-SUM(AB73:AB75)</f>
        <v/>
      </c>
      <c r="AC76" s="35" t="n"/>
      <c r="AD76" s="35" t="n"/>
      <c r="AE76" s="35" t="n"/>
      <c r="AF76" s="35" t="n"/>
      <c r="AG76" s="35" t="n"/>
      <c r="AH76" s="35" t="n"/>
      <c r="AJ76" s="56" t="n"/>
      <c r="AK76" s="56" t="n"/>
      <c r="AL76" s="56" t="n"/>
      <c r="AM76" s="56" t="n"/>
      <c r="AN76" s="56" t="n"/>
      <c r="AO76" s="56" t="n"/>
      <c r="AP76" s="56" t="n"/>
    </row>
    <row r="77" ht="15.75" customHeight="1" s="393" thickBot="1">
      <c r="A77" s="198" t="inlineStr">
        <is>
          <t>Corp Tax Due</t>
        </is>
      </c>
      <c r="B77" s="10" t="n"/>
      <c r="C77" s="10" t="n"/>
      <c r="D77" s="10" t="n"/>
      <c r="E77" s="10" t="n"/>
      <c r="F77" s="10" t="n"/>
      <c r="G77" s="10" t="n"/>
      <c r="H77" s="10"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s="56" t="n"/>
      <c r="AK77" s="56" t="n"/>
      <c r="AL77" s="56" t="n"/>
      <c r="AM77" s="56" t="n"/>
      <c r="AN77" s="56" t="n"/>
      <c r="AO77" s="56" t="n"/>
      <c r="AP77" s="56" t="n"/>
    </row>
    <row r="78" ht="15.75" customHeight="1" s="393" thickTop="1">
      <c r="A78" s="14" t="n"/>
      <c r="I78" s="35" t="n"/>
      <c r="J78" s="35" t="n"/>
      <c r="K78" s="35" t="n"/>
      <c r="L78" s="35" t="n"/>
      <c r="M78" s="35" t="n"/>
      <c r="N78" s="35" t="n"/>
      <c r="O78" s="35" t="n"/>
      <c r="P78" s="35" t="n"/>
      <c r="Q78" s="35" t="n"/>
      <c r="R78" s="35" t="n"/>
      <c r="S78" s="35" t="n"/>
      <c r="T78" s="35" t="n"/>
      <c r="U78" s="35" t="n"/>
      <c r="V78" s="35" t="n"/>
      <c r="W78" s="35" t="n"/>
      <c r="X78" s="35" t="n"/>
      <c r="Y78" s="35" t="n"/>
      <c r="Z78" s="35" t="n"/>
      <c r="AA78" s="35" t="n"/>
      <c r="AB78" s="35" t="n"/>
      <c r="AC78" s="35" t="n"/>
      <c r="AD78" s="35" t="n"/>
      <c r="AE78" s="35" t="n"/>
      <c r="AF78" s="35" t="n"/>
      <c r="AG78" s="35" t="n"/>
      <c r="AH78" s="35" t="n"/>
      <c r="AJ78" s="56" t="n"/>
      <c r="AK78" s="56" t="n"/>
      <c r="AL78" s="56" t="n"/>
      <c r="AM78" s="56" t="n"/>
      <c r="AN78" s="56" t="n"/>
      <c r="AO78" s="56" t="n"/>
      <c r="AP78" s="56" t="n"/>
    </row>
    <row r="79">
      <c r="A79" s="14" t="n"/>
      <c r="I79" s="35" t="n"/>
      <c r="J79" s="35" t="n"/>
      <c r="K79" s="35" t="n"/>
      <c r="L79" s="35" t="n"/>
      <c r="M79" s="35" t="n"/>
      <c r="N79" s="35" t="n"/>
      <c r="O79" s="35" t="n"/>
      <c r="P79" s="35" t="n"/>
      <c r="Q79" s="35" t="n"/>
      <c r="R79" s="35" t="n"/>
      <c r="S79" s="35" t="n"/>
      <c r="T79" s="35" t="n"/>
      <c r="U79" s="35" t="n"/>
      <c r="V79" s="35" t="n"/>
      <c r="W79" s="35" t="n"/>
      <c r="X79" s="35" t="n"/>
      <c r="Y79" s="35" t="n"/>
      <c r="Z79" s="35" t="n"/>
      <c r="AA79" s="35" t="n"/>
      <c r="AB79" s="35" t="n"/>
      <c r="AC79" s="35" t="n"/>
      <c r="AD79" s="35" t="n"/>
      <c r="AE79" s="35" t="n"/>
      <c r="AF79" s="35" t="n"/>
      <c r="AG79" s="35" t="n"/>
      <c r="AH79" s="35" t="n"/>
      <c r="AJ79" s="56" t="n"/>
      <c r="AK79" s="56" t="n"/>
      <c r="AL79" s="56" t="n"/>
      <c r="AM79" s="56" t="n"/>
      <c r="AN79" s="56" t="n"/>
      <c r="AO79" s="56" t="n"/>
      <c r="AP79" s="56" t="n"/>
    </row>
    <row r="80">
      <c r="A80" s="14" t="n"/>
      <c r="I80" s="35" t="n"/>
      <c r="J80" s="35" t="n"/>
      <c r="K80" s="35" t="n"/>
      <c r="L80" s="35" t="n"/>
      <c r="M80" s="35" t="n"/>
      <c r="N80" s="35" t="n"/>
      <c r="O80" s="35" t="n"/>
      <c r="P80" s="35" t="n"/>
      <c r="Q80" s="35" t="n"/>
      <c r="R80" s="35" t="n"/>
      <c r="S80" s="35" t="n"/>
      <c r="T80" s="35" t="n"/>
      <c r="U80" s="35" t="n"/>
      <c r="V80" s="35" t="n"/>
      <c r="W80" s="35" t="n"/>
      <c r="X80" s="35" t="n"/>
      <c r="Y80" s="35" t="n"/>
      <c r="Z80" s="35" t="n"/>
      <c r="AA80" s="35" t="n"/>
      <c r="AB80" s="35" t="n"/>
      <c r="AC80" s="35" t="n"/>
      <c r="AD80" s="35" t="n"/>
      <c r="AE80" s="35" t="n"/>
      <c r="AF80" s="35" t="n"/>
      <c r="AG80" s="35" t="n"/>
      <c r="AH80" s="35" t="n"/>
      <c r="AJ80" s="56" t="n"/>
      <c r="AK80" s="56" t="n"/>
      <c r="AL80" s="56" t="n"/>
      <c r="AM80" s="56" t="n"/>
      <c r="AN80" s="56" t="n"/>
      <c r="AO80" s="56" t="n"/>
      <c r="AP80" s="56" t="n"/>
    </row>
    <row r="81">
      <c r="A81" s="14" t="n"/>
      <c r="I81" s="35" t="n"/>
      <c r="J81" s="35" t="n"/>
      <c r="K81" s="35" t="n"/>
      <c r="L81" s="35" t="n"/>
      <c r="M81" s="35" t="n"/>
      <c r="N81" s="35" t="n"/>
      <c r="O81" s="35" t="n"/>
      <c r="P81" s="35" t="n"/>
      <c r="Q81" s="35" t="n"/>
      <c r="R81" s="35" t="n"/>
      <c r="S81" s="35" t="n"/>
      <c r="T81" s="35" t="n"/>
      <c r="U81" s="35" t="n"/>
      <c r="V81" s="35" t="n"/>
      <c r="W81" s="35" t="n"/>
      <c r="X81" s="35" t="n"/>
      <c r="Y81" s="35" t="n"/>
      <c r="Z81" s="35" t="n"/>
      <c r="AA81" s="35" t="n"/>
      <c r="AB81" s="35" t="n"/>
      <c r="AC81" s="35" t="n"/>
      <c r="AD81" s="35" t="n"/>
      <c r="AE81" s="35" t="n"/>
      <c r="AF81" s="35" t="n"/>
      <c r="AG81" s="35" t="n"/>
      <c r="AH81" s="35" t="n"/>
      <c r="AJ81" s="56" t="n"/>
      <c r="AK81" s="56" t="n"/>
      <c r="AL81" s="56" t="n"/>
      <c r="AM81" s="56" t="n"/>
      <c r="AN81" s="56" t="n"/>
      <c r="AO81" s="56" t="n"/>
      <c r="AP81" s="56" t="n"/>
    </row>
    <row r="82">
      <c r="A82" s="4" t="inlineStr">
        <is>
          <t>Memo</t>
        </is>
      </c>
    </row>
    <row r="83">
      <c r="A83" s="4" t="inlineStr">
        <is>
          <t>Direct - Sales</t>
        </is>
      </c>
      <c r="B83" s="4" t="n">
        <v>0</v>
      </c>
      <c r="C83" s="4" t="n">
        <v>0</v>
      </c>
      <c r="D83" s="4" t="n">
        <v>0</v>
      </c>
      <c r="E83" s="4" t="n">
        <v>0</v>
      </c>
      <c r="F83" s="4" t="n">
        <v>0</v>
      </c>
      <c r="G83" s="4" t="n">
        <v>0</v>
      </c>
      <c r="H83" s="4" t="n">
        <v>0</v>
      </c>
      <c r="I83" s="4" t="n">
        <v>0</v>
      </c>
      <c r="J83" s="4" t="n">
        <v>0</v>
      </c>
      <c r="K83" s="4" t="n">
        <v>0</v>
      </c>
      <c r="L83" s="4" t="n">
        <v>0</v>
      </c>
      <c r="O83" s="4">
        <f>-SUMIF('Moe2 TB'!$T:$T,'Moe2 P&amp;L'!$A83,'Moe2 TB'!C:C)</f>
        <v/>
      </c>
      <c r="P83" s="4">
        <f>-SUMIF('Moe2 TB'!$T:$T,'Moe2 P&amp;L'!$A83,'Moe2 TB'!D:D)</f>
        <v/>
      </c>
      <c r="Q83" s="4">
        <f>-SUMIF('Moe2 TB'!$T:$T,'Moe2 P&amp;L'!$A83,'Moe2 TB'!E:E)</f>
        <v/>
      </c>
      <c r="R83" s="4">
        <f>-SUMIF('Moe2 TB'!$T:$T,'Moe2 P&amp;L'!$A83,'Moe2 TB'!F:F)</f>
        <v/>
      </c>
      <c r="S83" s="4">
        <f>-SUMIF('Moe2 TB'!$T:$T,'Moe2 P&amp;L'!$A83,'Moe2 TB'!G:G)</f>
        <v/>
      </c>
      <c r="T83" s="4">
        <f>-SUMIF('Moe2 TB'!$T:$T,'Moe2 P&amp;L'!$A83,'Moe2 TB'!H:H)</f>
        <v/>
      </c>
      <c r="U83" s="4">
        <f>-SUMIF('Moe2 TB'!$T:$T,'Moe2 P&amp;L'!$A83,'Moe2 TB'!I:I)</f>
        <v/>
      </c>
      <c r="V83" s="4">
        <f>-SUMIF('Moe2 TB'!$T:$T,'Moe2 P&amp;L'!$A83,'Moe2 TB'!J:J)</f>
        <v/>
      </c>
      <c r="W83" s="4">
        <f>-SUMIF('Moe2 TB'!$T:$T,'Moe2 P&amp;L'!$A83,'Moe2 TB'!K:K)</f>
        <v/>
      </c>
      <c r="X83" s="4">
        <f>-SUMIF('Moe2 TB'!$T:$T,'Moe2 P&amp;L'!$A83,'Moe2 TB'!L:L)</f>
        <v/>
      </c>
      <c r="Y83" s="4">
        <f>-SUMIF('Moe2 TB'!$T:$T,'Moe2 P&amp;L'!$A83,'Moe2 TB'!M:M)</f>
        <v/>
      </c>
      <c r="Z83" s="4">
        <f>-SUMIF('Moe2 TB'!$T:$T,'Moe2 P&amp;L'!$A83,'Moe2 TB'!N:N)</f>
        <v/>
      </c>
    </row>
    <row r="84">
      <c r="A84" s="14" t="inlineStr">
        <is>
          <t>Direct - Staff Cost</t>
        </is>
      </c>
      <c r="B84" s="61" t="n">
        <v>0</v>
      </c>
      <c r="C84" s="61" t="n">
        <v>0</v>
      </c>
      <c r="D84" s="61" t="n">
        <v>0</v>
      </c>
      <c r="E84" s="61" t="n">
        <v>0</v>
      </c>
      <c r="F84" s="61" t="n">
        <v>0</v>
      </c>
      <c r="G84" s="61" t="n">
        <v>0</v>
      </c>
      <c r="H84" s="61" t="n">
        <v>0</v>
      </c>
      <c r="I84" s="61" t="n">
        <v>0</v>
      </c>
      <c r="J84" s="61" t="n">
        <v>0</v>
      </c>
      <c r="K84" s="61" t="n">
        <v>0</v>
      </c>
      <c r="L84" s="61" t="n">
        <v>0</v>
      </c>
      <c r="M84" s="61" t="n"/>
      <c r="O84" s="4">
        <f>-SUMIF('Moe2 TB'!$T:$T,'Moe2 P&amp;L'!$A84,'Moe2 TB'!C:C)</f>
        <v/>
      </c>
      <c r="P84" s="4">
        <f>-SUMIF('Moe2 TB'!$T:$T,'Moe2 P&amp;L'!$A84,'Moe2 TB'!D:D)</f>
        <v/>
      </c>
      <c r="Q84" s="4">
        <f>-SUMIF('Moe2 TB'!$T:$T,'Moe2 P&amp;L'!$A84,'Moe2 TB'!E:E)</f>
        <v/>
      </c>
      <c r="R84" s="4">
        <f>-SUMIF('Moe2 TB'!$T:$T,'Moe2 P&amp;L'!$A84,'Moe2 TB'!F:F)</f>
        <v/>
      </c>
      <c r="S84" s="4">
        <f>-SUMIF('Moe2 TB'!$T:$T,'Moe2 P&amp;L'!$A84,'Moe2 TB'!G:G)</f>
        <v/>
      </c>
      <c r="T84" s="4">
        <f>-SUMIF('Moe2 TB'!$T:$T,'Moe2 P&amp;L'!$A84,'Moe2 TB'!H:H)</f>
        <v/>
      </c>
      <c r="U84" s="4">
        <f>-SUMIF('Moe2 TB'!$T:$T,'Moe2 P&amp;L'!$A84,'Moe2 TB'!I:I)</f>
        <v/>
      </c>
      <c r="V84" s="4">
        <f>-SUMIF('Moe2 TB'!$T:$T,'Moe2 P&amp;L'!$A84,'Moe2 TB'!J:J)</f>
        <v/>
      </c>
      <c r="W84" s="4">
        <f>-SUMIF('Moe2 TB'!$T:$T,'Moe2 P&amp;L'!$A84,'Moe2 TB'!K:K)</f>
        <v/>
      </c>
      <c r="X84" s="4">
        <f>-SUMIF('Moe2 TB'!$T:$T,'Moe2 P&amp;L'!$A84,'Moe2 TB'!L:L)</f>
        <v/>
      </c>
      <c r="Y84" s="4">
        <f>-SUMIF('Moe2 TB'!$T:$T,'Moe2 P&amp;L'!$A84,'Moe2 TB'!M:M)</f>
        <v/>
      </c>
      <c r="Z84" s="4">
        <f>-SUMIF('Moe2 TB'!$T:$T,'Moe2 P&amp;L'!$A84,'Moe2 TB'!N:N)</f>
        <v/>
      </c>
    </row>
    <row r="85">
      <c r="A85" s="4" t="inlineStr">
        <is>
          <t>Direct - Childcare Cost</t>
        </is>
      </c>
      <c r="B85" s="61" t="n">
        <v>0</v>
      </c>
      <c r="C85" s="61" t="n">
        <v>0</v>
      </c>
      <c r="D85" s="61" t="n">
        <v>0</v>
      </c>
      <c r="E85" s="61" t="n">
        <v>0</v>
      </c>
      <c r="F85" s="61" t="n">
        <v>0</v>
      </c>
      <c r="G85" s="61" t="n">
        <v>0</v>
      </c>
      <c r="H85" s="61" t="n">
        <v>0</v>
      </c>
      <c r="I85" s="61" t="n">
        <v>0</v>
      </c>
      <c r="J85" s="61" t="n">
        <v>0</v>
      </c>
      <c r="K85" s="61" t="n">
        <v>0</v>
      </c>
      <c r="L85" s="61" t="n">
        <v>0</v>
      </c>
      <c r="M85" s="61" t="n">
        <v>0</v>
      </c>
      <c r="O85" s="4">
        <f>-SUMIF('Moe2 TB'!$T:$T,'Moe2 P&amp;L'!$A85,'Moe2 TB'!C:C)</f>
        <v/>
      </c>
      <c r="P85" s="4">
        <f>-SUMIF('Moe2 TB'!$T:$T,'Moe2 P&amp;L'!$A85,'Moe2 TB'!D:D)</f>
        <v/>
      </c>
      <c r="Q85" s="4">
        <f>-SUMIF('Moe2 TB'!$T:$T,'Moe2 P&amp;L'!$A85,'Moe2 TB'!E:E)</f>
        <v/>
      </c>
      <c r="R85" s="4">
        <f>-SUMIF('Moe2 TB'!$T:$T,'Moe2 P&amp;L'!$A85,'Moe2 TB'!F:F)</f>
        <v/>
      </c>
      <c r="S85" s="4">
        <f>-SUMIF('Moe2 TB'!$T:$T,'Moe2 P&amp;L'!$A85,'Moe2 TB'!G:G)</f>
        <v/>
      </c>
      <c r="T85" s="4">
        <f>-SUMIF('Moe2 TB'!$T:$T,'Moe2 P&amp;L'!$A85,'Moe2 TB'!H:H)</f>
        <v/>
      </c>
      <c r="U85" s="4">
        <f>-SUMIF('Moe2 TB'!$T:$T,'Moe2 P&amp;L'!$A85,'Moe2 TB'!I:I)</f>
        <v/>
      </c>
      <c r="V85" s="4">
        <f>-SUMIF('Moe2 TB'!$T:$T,'Moe2 P&amp;L'!$A85,'Moe2 TB'!J:J)</f>
        <v/>
      </c>
      <c r="W85" s="4">
        <f>-SUMIF('Moe2 TB'!$T:$T,'Moe2 P&amp;L'!$A85,'Moe2 TB'!K:K)</f>
        <v/>
      </c>
      <c r="X85" s="4">
        <f>-SUMIF('Moe2 TB'!$T:$T,'Moe2 P&amp;L'!$A85,'Moe2 TB'!L:L)</f>
        <v/>
      </c>
      <c r="Y85" s="4">
        <f>-SUMIF('Moe2 TB'!$T:$T,'Moe2 P&amp;L'!$A85,'Moe2 TB'!M:M)</f>
        <v/>
      </c>
      <c r="Z85" s="4">
        <f>-SUMIF('Moe2 TB'!$T:$T,'Moe2 P&amp;L'!$A85,'Moe2 TB'!N:N)</f>
        <v/>
      </c>
    </row>
    <row r="86">
      <c r="A86" s="4" t="inlineStr">
        <is>
          <t>Direct - Premises &amp; Admin</t>
        </is>
      </c>
      <c r="B86" s="61" t="n">
        <v>0</v>
      </c>
      <c r="C86" s="61" t="n">
        <v>0</v>
      </c>
      <c r="D86" s="61" t="n">
        <v>0</v>
      </c>
      <c r="E86" s="61" t="n">
        <v>0</v>
      </c>
      <c r="F86" s="61" t="n">
        <v>0</v>
      </c>
      <c r="G86" s="61" t="n">
        <v>0</v>
      </c>
      <c r="H86" s="61" t="n">
        <v>0</v>
      </c>
      <c r="I86" s="61" t="n">
        <v>0</v>
      </c>
      <c r="J86" s="61" t="n">
        <v>0</v>
      </c>
      <c r="K86" s="61" t="n">
        <v>0</v>
      </c>
      <c r="L86" s="61" t="n">
        <v>0</v>
      </c>
      <c r="M86" s="61" t="n">
        <v>0</v>
      </c>
      <c r="O86" s="4">
        <f>-SUMIF('Moe2 TB'!$T:$T,'Moe2 P&amp;L'!$A86,'Moe2 TB'!C:C)</f>
        <v/>
      </c>
      <c r="P86" s="4">
        <f>-SUMIF('Moe2 TB'!$T:$T,'Moe2 P&amp;L'!$A86,'Moe2 TB'!D:D)</f>
        <v/>
      </c>
      <c r="Q86" s="4">
        <f>-SUMIF('Moe2 TB'!$T:$T,'Moe2 P&amp;L'!$A86,'Moe2 TB'!E:E)</f>
        <v/>
      </c>
      <c r="R86" s="4">
        <f>-SUMIF('Moe2 TB'!$T:$T,'Moe2 P&amp;L'!$A86,'Moe2 TB'!F:F)</f>
        <v/>
      </c>
      <c r="S86" s="4">
        <f>-SUMIF('Moe2 TB'!$T:$T,'Moe2 P&amp;L'!$A86,'Moe2 TB'!G:G)</f>
        <v/>
      </c>
      <c r="T86" s="4">
        <f>-SUMIF('Moe2 TB'!$T:$T,'Moe2 P&amp;L'!$A86,'Moe2 TB'!H:H)</f>
        <v/>
      </c>
      <c r="U86" s="4">
        <f>-SUMIF('Moe2 TB'!$T:$T,'Moe2 P&amp;L'!$A86,'Moe2 TB'!I:I)</f>
        <v/>
      </c>
      <c r="V86" s="4">
        <f>-SUMIF('Moe2 TB'!$T:$T,'Moe2 P&amp;L'!$A86,'Moe2 TB'!J:J)</f>
        <v/>
      </c>
      <c r="W86" s="4">
        <f>-SUMIF('Moe2 TB'!$T:$T,'Moe2 P&amp;L'!$A86,'Moe2 TB'!K:K)</f>
        <v/>
      </c>
      <c r="X86" s="4">
        <f>-SUMIF('Moe2 TB'!$T:$T,'Moe2 P&amp;L'!$A86,'Moe2 TB'!L:L)</f>
        <v/>
      </c>
      <c r="Y86" s="4">
        <f>-SUMIF('Moe2 TB'!$T:$T,'Moe2 P&amp;L'!$A86,'Moe2 TB'!M:M)</f>
        <v/>
      </c>
      <c r="Z86" s="4">
        <f>-SUMIF('Moe2 TB'!$T:$T,'Moe2 P&amp;L'!$A86,'Moe2 TB'!N:N)</f>
        <v/>
      </c>
    </row>
    <row r="87">
      <c r="A87" s="4" t="inlineStr">
        <is>
          <t>In-Direct - Staff Cost</t>
        </is>
      </c>
      <c r="B87" s="61" t="n">
        <v>0</v>
      </c>
      <c r="C87" s="61" t="n">
        <v>0</v>
      </c>
      <c r="D87" s="61" t="n">
        <v>0</v>
      </c>
      <c r="E87" s="61" t="n">
        <v>0</v>
      </c>
      <c r="F87" s="61" t="n">
        <v>0</v>
      </c>
      <c r="G87" s="61" t="n">
        <v>0</v>
      </c>
      <c r="H87" s="61" t="n">
        <v>0</v>
      </c>
      <c r="I87" s="61" t="n">
        <v>0</v>
      </c>
      <c r="J87" s="61" t="n">
        <v>0</v>
      </c>
      <c r="K87" s="61" t="n">
        <v>0</v>
      </c>
      <c r="L87" s="61" t="n">
        <v>0</v>
      </c>
      <c r="M87" s="61" t="n">
        <v>0</v>
      </c>
      <c r="O87" s="4">
        <f>-SUMIF('Moe2 TB'!$T:$T,'Moe2 P&amp;L'!$A87,'Moe2 TB'!C:C)</f>
        <v/>
      </c>
      <c r="P87" s="4">
        <f>-SUMIF('Moe2 TB'!$T:$T,'Moe2 P&amp;L'!$A87,'Moe2 TB'!D:D)</f>
        <v/>
      </c>
      <c r="Q87" s="4">
        <f>-SUMIF('Moe2 TB'!$T:$T,'Moe2 P&amp;L'!$A87,'Moe2 TB'!E:E)</f>
        <v/>
      </c>
      <c r="R87" s="4">
        <f>-SUMIF('Moe2 TB'!$T:$T,'Moe2 P&amp;L'!$A87,'Moe2 TB'!F:F)</f>
        <v/>
      </c>
      <c r="S87" s="4">
        <f>-SUMIF('Moe2 TB'!$T:$T,'Moe2 P&amp;L'!$A87,'Moe2 TB'!G:G)</f>
        <v/>
      </c>
      <c r="T87" s="4">
        <f>-SUMIF('Moe2 TB'!$T:$T,'Moe2 P&amp;L'!$A87,'Moe2 TB'!H:H)</f>
        <v/>
      </c>
      <c r="U87" s="4">
        <f>-SUMIF('Moe2 TB'!$T:$T,'Moe2 P&amp;L'!$A87,'Moe2 TB'!I:I)</f>
        <v/>
      </c>
      <c r="V87" s="4">
        <f>-SUMIF('Moe2 TB'!$T:$T,'Moe2 P&amp;L'!$A87,'Moe2 TB'!J:J)</f>
        <v/>
      </c>
      <c r="W87" s="4">
        <f>-SUMIF('Moe2 TB'!$T:$T,'Moe2 P&amp;L'!$A87,'Moe2 TB'!K:K)</f>
        <v/>
      </c>
      <c r="X87" s="4">
        <f>-SUMIF('Moe2 TB'!$T:$T,'Moe2 P&amp;L'!$A87,'Moe2 TB'!L:L)</f>
        <v/>
      </c>
      <c r="Y87" s="4">
        <f>-SUMIF('Moe2 TB'!$T:$T,'Moe2 P&amp;L'!$A87,'Moe2 TB'!M:M)</f>
        <v/>
      </c>
      <c r="Z87" s="4">
        <f>-SUMIF('Moe2 TB'!$T:$T,'Moe2 P&amp;L'!$A87,'Moe2 TB'!N:N)</f>
        <v/>
      </c>
    </row>
    <row r="88">
      <c r="A88" s="4" t="inlineStr">
        <is>
          <t>In-Direct - Overheads</t>
        </is>
      </c>
      <c r="B88" s="61" t="n">
        <v>-6246.1</v>
      </c>
      <c r="C88" s="61" t="n">
        <v>-5814.1</v>
      </c>
      <c r="D88" s="61" t="n">
        <v>-15144.81</v>
      </c>
      <c r="E88" s="61" t="n">
        <v>-8405.049999999999</v>
      </c>
      <c r="F88" s="61" t="n">
        <v>-5784.1</v>
      </c>
      <c r="G88" s="61" t="n">
        <v>-5912.61</v>
      </c>
      <c r="H88" s="61" t="n">
        <v>-6555.36</v>
      </c>
      <c r="I88" s="61" t="n">
        <v>-6018.63</v>
      </c>
      <c r="J88" s="61" t="n">
        <v>-5978.72</v>
      </c>
      <c r="K88" s="61" t="n">
        <v>-7185.380000000001</v>
      </c>
      <c r="L88" s="61" t="n">
        <v>-6324.34</v>
      </c>
      <c r="M88" s="61" t="n">
        <v>-10505.09</v>
      </c>
      <c r="O88" s="4">
        <f>-SUMIF('Moe2 TB'!$T:$T,'Moe2 P&amp;L'!$A88,'Moe2 TB'!C:C)</f>
        <v/>
      </c>
      <c r="P88" s="4">
        <f>-SUMIF('Moe2 TB'!$T:$T,'Moe2 P&amp;L'!$A88,'Moe2 TB'!D:D)</f>
        <v/>
      </c>
      <c r="Q88" s="4">
        <f>-SUMIF('Moe2 TB'!$T:$T,'Moe2 P&amp;L'!$A88,'Moe2 TB'!E:E)</f>
        <v/>
      </c>
      <c r="R88" s="4">
        <f>-SUMIF('Moe2 TB'!$T:$T,'Moe2 P&amp;L'!$A88,'Moe2 TB'!F:F)</f>
        <v/>
      </c>
      <c r="S88" s="4">
        <f>-SUMIF('Moe2 TB'!$T:$T,'Moe2 P&amp;L'!$A88,'Moe2 TB'!G:G)</f>
        <v/>
      </c>
      <c r="T88" s="4">
        <f>-SUMIF('Moe2 TB'!$T:$T,'Moe2 P&amp;L'!$A88,'Moe2 TB'!H:H)</f>
        <v/>
      </c>
      <c r="U88" s="4">
        <f>-SUMIF('Moe2 TB'!$T:$T,'Moe2 P&amp;L'!$A88,'Moe2 TB'!I:I)</f>
        <v/>
      </c>
      <c r="V88" s="4">
        <f>-SUMIF('Moe2 TB'!$T:$T,'Moe2 P&amp;L'!$A88,'Moe2 TB'!J:J)</f>
        <v/>
      </c>
      <c r="W88" s="4">
        <f>-SUMIF('Moe2 TB'!$T:$T,'Moe2 P&amp;L'!$A88,'Moe2 TB'!K:K)</f>
        <v/>
      </c>
      <c r="X88" s="4">
        <f>-SUMIF('Moe2 TB'!$T:$T,'Moe2 P&amp;L'!$A88,'Moe2 TB'!L:L)</f>
        <v/>
      </c>
      <c r="Y88" s="4">
        <f>-SUMIF('Moe2 TB'!$T:$T,'Moe2 P&amp;L'!$A88,'Moe2 TB'!M:M)</f>
        <v/>
      </c>
      <c r="Z88" s="4">
        <f>-SUMIF('Moe2 TB'!$T:$T,'Moe2 P&amp;L'!$A88,'Moe2 TB'!N:N)</f>
        <v/>
      </c>
    </row>
    <row r="89" ht="15.75" customHeight="1" s="393" thickBot="1">
      <c r="B89" s="67" t="n">
        <v>-6246.1</v>
      </c>
      <c r="C89" s="67" t="n">
        <v>-5814.1</v>
      </c>
      <c r="D89" s="67" t="n">
        <v>-15144.81</v>
      </c>
      <c r="E89" s="67" t="n">
        <v>-8405.049999999999</v>
      </c>
      <c r="F89" s="67" t="n">
        <v>-5784.1</v>
      </c>
      <c r="G89" s="67" t="n">
        <v>-5912.61</v>
      </c>
      <c r="H89" s="67" t="n">
        <v>-6555.36</v>
      </c>
      <c r="I89" s="67" t="n">
        <v>-6018.63</v>
      </c>
      <c r="J89" s="67" t="n">
        <v>-5978.72</v>
      </c>
      <c r="K89" s="67" t="n">
        <v>-7185.380000000001</v>
      </c>
      <c r="L89" s="67" t="n">
        <v>-6324.34</v>
      </c>
      <c r="M89" s="67" t="n">
        <v>-10505.09</v>
      </c>
      <c r="O89" s="10">
        <f>SUM(O83:O88)</f>
        <v/>
      </c>
      <c r="P89" s="10">
        <f>SUM(P83:P88)</f>
        <v/>
      </c>
      <c r="Q89" s="10">
        <f>SUM(Q83:Q88)</f>
        <v/>
      </c>
      <c r="R89" s="10">
        <f>SUM(R83:R88)</f>
        <v/>
      </c>
      <c r="S89" s="10">
        <f>SUM(S83:S88)</f>
        <v/>
      </c>
      <c r="T89" s="10">
        <f>SUM(T83:T88)</f>
        <v/>
      </c>
      <c r="U89" s="10">
        <f>SUM(U83:U88)</f>
        <v/>
      </c>
      <c r="V89" s="10">
        <f>SUM(V83:V88)</f>
        <v/>
      </c>
      <c r="W89" s="10">
        <f>SUM(W83:W88)</f>
        <v/>
      </c>
      <c r="X89" s="10">
        <f>SUM(X83:X88)</f>
        <v/>
      </c>
      <c r="Y89" s="10">
        <f>SUM(Y83:Y88)</f>
        <v/>
      </c>
      <c r="Z89" s="10">
        <f>SUM(Z83:Z88)</f>
        <v/>
      </c>
      <c r="AC89" s="10" t="n"/>
      <c r="AD89" s="10" t="n"/>
      <c r="AE89" s="10" t="n"/>
      <c r="AF89" s="10" t="n"/>
      <c r="AG89" s="10" t="n"/>
      <c r="AH89" s="10" t="n"/>
    </row>
    <row r="90" ht="15.75" customHeight="1" s="393" thickTop="1">
      <c r="B90" s="61" t="n">
        <v>0</v>
      </c>
      <c r="C90" s="61" t="n">
        <v>0</v>
      </c>
      <c r="D90" s="61" t="n">
        <v>0</v>
      </c>
      <c r="E90" s="61" t="n">
        <v>0</v>
      </c>
      <c r="F90" s="61" t="n">
        <v>0</v>
      </c>
      <c r="G90" s="61" t="n">
        <v>0</v>
      </c>
      <c r="H90" s="61" t="n">
        <v>0</v>
      </c>
      <c r="I90" s="61" t="n">
        <v>0</v>
      </c>
      <c r="J90" s="61" t="n">
        <v>0</v>
      </c>
      <c r="K90" s="61" t="n">
        <v>0</v>
      </c>
      <c r="L90" s="61" t="n">
        <v>0</v>
      </c>
      <c r="M90" s="61" t="n">
        <v>0</v>
      </c>
      <c r="O90" s="4">
        <f>+O70-O89</f>
        <v/>
      </c>
      <c r="P90" s="4">
        <f>+P70-P89</f>
        <v/>
      </c>
      <c r="Q90" s="4">
        <f>+Q70-Q89</f>
        <v/>
      </c>
      <c r="R90" s="4">
        <f>+R70-R89</f>
        <v/>
      </c>
      <c r="S90" s="4">
        <f>+S70-S89</f>
        <v/>
      </c>
      <c r="T90" s="4">
        <f>+T70-T89</f>
        <v/>
      </c>
      <c r="U90" s="4">
        <f>+U70-U89</f>
        <v/>
      </c>
      <c r="V90" s="4">
        <f>+V70-V89</f>
        <v/>
      </c>
      <c r="W90" s="4">
        <f>+W70-W89</f>
        <v/>
      </c>
      <c r="X90" s="4">
        <f>+X70-X89</f>
        <v/>
      </c>
      <c r="Y90" s="4">
        <f>+Y70-Y89</f>
        <v/>
      </c>
      <c r="Z90" s="4">
        <f>+Z70-Z89</f>
        <v/>
      </c>
    </row>
    <row r="91">
      <c r="B91" s="61" t="n"/>
      <c r="C91" s="61" t="n"/>
      <c r="D91" s="61" t="n"/>
      <c r="E91" s="61" t="n"/>
      <c r="F91" s="61" t="n"/>
      <c r="G91" s="61" t="n"/>
      <c r="H91" s="61" t="n"/>
      <c r="I91" s="61" t="n"/>
      <c r="J91" s="61" t="n"/>
      <c r="K91" s="61" t="n"/>
      <c r="L91" s="61" t="n"/>
      <c r="M91" s="61" t="n"/>
    </row>
    <row r="92">
      <c r="B92" s="61" t="n">
        <v>0</v>
      </c>
      <c r="C92" s="61" t="n">
        <v>0</v>
      </c>
      <c r="D92" s="61" t="n">
        <v>0</v>
      </c>
      <c r="E92" s="61" t="n">
        <v>0</v>
      </c>
      <c r="F92" s="61" t="n">
        <v>0</v>
      </c>
      <c r="G92" s="61" t="n">
        <v>0</v>
      </c>
      <c r="H92" s="61" t="n">
        <v>0</v>
      </c>
      <c r="I92" s="61" t="n">
        <v>0</v>
      </c>
      <c r="J92" s="61" t="n">
        <v>0</v>
      </c>
      <c r="K92" s="61" t="n">
        <v>0</v>
      </c>
      <c r="L92" s="61" t="n">
        <v>0</v>
      </c>
      <c r="M92" s="61" t="n">
        <v>0</v>
      </c>
      <c r="O92" s="4">
        <f>O89+O93</f>
        <v/>
      </c>
      <c r="P92" s="4">
        <f>P89+P93</f>
        <v/>
      </c>
      <c r="Q92" s="4">
        <f>Q89+Q93</f>
        <v/>
      </c>
      <c r="R92" s="4">
        <f>R89+R93</f>
        <v/>
      </c>
      <c r="S92" s="4">
        <f>S89+S93</f>
        <v/>
      </c>
      <c r="T92" s="4">
        <f>T89+T93</f>
        <v/>
      </c>
      <c r="U92" s="4">
        <f>U89+U93</f>
        <v/>
      </c>
      <c r="V92" s="4">
        <f>V89+V93</f>
        <v/>
      </c>
      <c r="W92" s="4">
        <f>W89+W93</f>
        <v/>
      </c>
      <c r="X92" s="4">
        <f>X89+X93</f>
        <v/>
      </c>
      <c r="Y92" s="4">
        <f>Y89+Y93</f>
        <v/>
      </c>
      <c r="Z92" s="4">
        <f>Z89+Z93</f>
        <v/>
      </c>
    </row>
    <row r="93">
      <c r="B93" s="61" t="n">
        <v>6246.1</v>
      </c>
      <c r="C93" s="61" t="n">
        <v>5814.1</v>
      </c>
      <c r="D93" s="61" t="n">
        <v>15144.81</v>
      </c>
      <c r="E93" s="61" t="n">
        <v>8405.049999999999</v>
      </c>
      <c r="F93" s="61" t="n">
        <v>5784.1</v>
      </c>
      <c r="G93" s="61" t="n">
        <v>5912.61</v>
      </c>
      <c r="H93" s="61" t="n">
        <v>6555.36</v>
      </c>
      <c r="I93" s="61" t="n">
        <v>6018.63</v>
      </c>
      <c r="J93" s="61" t="n">
        <v>5978.72</v>
      </c>
      <c r="K93" s="61" t="n">
        <v>7185.380000000001</v>
      </c>
      <c r="L93" s="61" t="n">
        <v>6324.34</v>
      </c>
      <c r="M93" s="61" t="n">
        <v>10505.09</v>
      </c>
      <c r="O93" s="4">
        <f>SUM('Moe2 TB'!C2:C9)</f>
        <v/>
      </c>
      <c r="P93" s="4">
        <f>SUM('Moe2 TB'!D2:D9)</f>
        <v/>
      </c>
      <c r="Q93" s="4">
        <f>SUM('Moe2 TB'!E2:E9)</f>
        <v/>
      </c>
      <c r="R93" s="4">
        <f>SUM('Moe2 TB'!F2:F9)</f>
        <v/>
      </c>
      <c r="S93" s="4">
        <f>SUM('Moe2 TB'!G2:G9)</f>
        <v/>
      </c>
      <c r="T93" s="4">
        <f>SUM('Moe2 TB'!H2:H9)</f>
        <v/>
      </c>
      <c r="U93" s="4">
        <f>SUM('Moe2 TB'!I2:I9)</f>
        <v/>
      </c>
      <c r="V93" s="4">
        <f>SUM('Moe2 TB'!J2:J9)</f>
        <v/>
      </c>
      <c r="W93" s="4">
        <f>SUM('Moe2 TB'!K2:K9)</f>
        <v/>
      </c>
      <c r="X93" s="4">
        <f>SUM('Moe2 TB'!L2:L9)</f>
        <v/>
      </c>
      <c r="Y93" s="4">
        <f>SUM('Moe2 TB'!M2:M9)</f>
        <v/>
      </c>
      <c r="Z93" s="4">
        <f>SUM('Moe2 TB'!N2:N9)</f>
        <v/>
      </c>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5.xml><?xml version="1.0" encoding="utf-8"?>
<worksheet xmlns="http://schemas.openxmlformats.org/spreadsheetml/2006/main">
  <sheetPr>
    <tabColor rgb="FF7030A0"/>
    <outlinePr summaryBelow="1" summaryRight="1"/>
    <pageSetUpPr/>
  </sheetPr>
  <dimension ref="A1:V171"/>
  <sheetViews>
    <sheetView workbookViewId="0">
      <selection activeCell="A2" sqref="A2:O171"/>
    </sheetView>
  </sheetViews>
  <sheetFormatPr baseColWidth="8" defaultRowHeight="15"/>
  <cols>
    <col width="29.85546875" customWidth="1" style="393" min="1" max="1"/>
    <col width="14.28515625" bestFit="1" customWidth="1" style="238" min="2" max="2"/>
    <col width="11.85546875" bestFit="1" customWidth="1" style="238" min="3" max="9"/>
    <col width="11.7109375" bestFit="1" customWidth="1" style="238" min="10" max="12"/>
    <col width="10.42578125" bestFit="1" customWidth="1" style="238" min="13" max="13"/>
    <col width="9.7109375" bestFit="1" customWidth="1" style="238" min="14" max="14"/>
    <col width="14.5703125" bestFit="1" customWidth="1" style="238" min="15" max="15"/>
    <col width="9.140625" customWidth="1" style="2" min="16" max="16"/>
    <col width="17.42578125" bestFit="1" customWidth="1" style="2" min="17" max="17"/>
    <col width="27.140625" bestFit="1" customWidth="1" style="2" min="18" max="18"/>
    <col width="9.28515625" bestFit="1" customWidth="1" style="393" min="19" max="19"/>
    <col width="24.140625" bestFit="1" customWidth="1" style="393" min="20" max="20"/>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32" t="inlineStr">
        <is>
          <t>Expense Category</t>
        </is>
      </c>
      <c r="R1" s="32" t="inlineStr">
        <is>
          <t>Expense Sub Category</t>
        </is>
      </c>
      <c r="S1" s="15" t="inlineStr">
        <is>
          <t>Cost Type</t>
        </is>
      </c>
      <c r="T1" s="15" t="inlineStr">
        <is>
          <t>CONCAT</t>
        </is>
      </c>
    </row>
    <row r="2">
      <c r="A2" s="3" t="inlineStr">
        <is>
          <t>1010 : Fee Income</t>
        </is>
      </c>
      <c r="B2" s="3" t="n">
        <v>-63989122.33000004</v>
      </c>
      <c r="C2" s="3" t="n">
        <v>-543796.6099999996</v>
      </c>
      <c r="D2" s="3" t="n">
        <v>-507198.0499999998</v>
      </c>
      <c r="E2" s="3" t="n">
        <v>-597272.4299999996</v>
      </c>
      <c r="F2" s="3" t="n">
        <v>-659486.4200000002</v>
      </c>
      <c r="G2" s="3" t="n">
        <v>-559947.0999999993</v>
      </c>
      <c r="H2" s="3" t="n">
        <v>-611541.2300000002</v>
      </c>
      <c r="I2" s="3" t="n">
        <v>-762828.6700000007</v>
      </c>
      <c r="J2" s="3" t="n"/>
      <c r="K2" s="3" t="n"/>
      <c r="L2" s="3" t="n"/>
      <c r="M2" s="3" t="n"/>
      <c r="N2" s="3" t="n"/>
      <c r="O2" s="3" t="n">
        <v>-68231192.84000003</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-12738272.99</v>
      </c>
      <c r="C3" s="3" t="n">
        <v>-295756.53</v>
      </c>
      <c r="D3" s="3" t="n">
        <v>-447984.48</v>
      </c>
      <c r="E3" s="3" t="n">
        <v>-481128.12</v>
      </c>
      <c r="F3" s="3" t="n">
        <v>-368697.33</v>
      </c>
      <c r="G3" s="3" t="n">
        <v>-366453.3100000001</v>
      </c>
      <c r="H3" s="3" t="n">
        <v>-466380.44</v>
      </c>
      <c r="I3" s="3" t="n">
        <v>-407120.61</v>
      </c>
      <c r="J3" s="3" t="n"/>
      <c r="K3" s="3" t="n"/>
      <c r="L3" s="3" t="n"/>
      <c r="M3" s="3" t="n"/>
      <c r="N3" s="3" t="n"/>
      <c r="O3" s="3" t="n">
        <v>-15571793.81</v>
      </c>
      <c r="Q3" s="16">
        <f>_xlfn.XLOOKUP($A3,Mapping!$A:$A,Mapping!B:B,0,0,1)</f>
        <v/>
      </c>
      <c r="R3" s="16">
        <f>_xlfn.XLOOKUP($A3,Mapping!$A:$A,Mapping!C:C,0,0,1)</f>
        <v/>
      </c>
      <c r="S3" s="16">
        <f>_xlfn.XLOOKUP($A3,Mapping!$A:$A,Mapping!D:D,0,0,1)</f>
        <v/>
      </c>
      <c r="T3" s="16">
        <f>_xlfn.CONCAT(S3," - ",Q3)</f>
        <v/>
      </c>
    </row>
    <row r="4">
      <c r="A4" s="3" t="inlineStr">
        <is>
          <t>1030 : Other Income</t>
        </is>
      </c>
      <c r="B4" s="3" t="n">
        <v>-92901.01000000001</v>
      </c>
      <c r="C4" s="3" t="n">
        <v>-3198</v>
      </c>
      <c r="D4" s="3" t="n">
        <v>-900</v>
      </c>
      <c r="E4" s="3" t="n">
        <v>-1734.3</v>
      </c>
      <c r="F4" s="3" t="n">
        <v>-1231.37</v>
      </c>
      <c r="G4" s="3" t="n">
        <v>-900</v>
      </c>
      <c r="H4" s="3" t="n">
        <v>-1350</v>
      </c>
      <c r="I4" s="3" t="n">
        <v>-1050</v>
      </c>
      <c r="J4" s="3" t="n"/>
      <c r="K4" s="3" t="n"/>
      <c r="L4" s="3" t="n"/>
      <c r="M4" s="3" t="n"/>
      <c r="N4" s="3" t="n"/>
      <c r="O4" s="3" t="n">
        <v>-103264.68</v>
      </c>
      <c r="Q4" s="16">
        <f>_xlfn.XLOOKUP($A4,Mapping!$A:$A,Mapping!B:B,0,0,1)</f>
        <v/>
      </c>
      <c r="R4" s="16">
        <f>_xlfn.XLOOKUP($A4,Mapping!$A:$A,Mapping!C:C,0,0,1)</f>
        <v/>
      </c>
      <c r="S4" s="16">
        <f>_xlfn.XLOOKUP($A4,Mapping!$A:$A,Mapping!D:D,0,0,1)</f>
        <v/>
      </c>
      <c r="T4" s="16">
        <f>_xlfn.CONCAT(S4," - ",Q4)</f>
        <v/>
      </c>
    </row>
    <row r="5">
      <c r="A5" s="3" t="inlineStr">
        <is>
          <t>1100 : Insurance Claim</t>
        </is>
      </c>
      <c r="B5" s="3" t="n">
        <v>-67883.81</v>
      </c>
      <c r="C5" s="3" t="n">
        <v>-25000</v>
      </c>
      <c r="D5" s="3" t="n"/>
      <c r="E5" s="3" t="n"/>
      <c r="F5" s="3" t="n"/>
      <c r="G5" s="3" t="n"/>
      <c r="H5" s="3" t="n"/>
      <c r="I5" s="3" t="n"/>
      <c r="J5" s="3" t="n"/>
      <c r="K5" s="3" t="n"/>
      <c r="L5" s="3" t="n"/>
      <c r="M5" s="3" t="n"/>
      <c r="N5" s="3" t="n"/>
      <c r="O5" s="3" t="n">
        <v>-92883.81</v>
      </c>
      <c r="Q5" s="16">
        <f>_xlfn.XLOOKUP($A5,Mapping!$A:$A,Mapping!B:B,0,0,1)</f>
        <v/>
      </c>
      <c r="R5" s="16">
        <f>_xlfn.XLOOKUP($A5,Mapping!$A:$A,Mapping!C:C,0,0,1)</f>
        <v/>
      </c>
      <c r="S5" s="16">
        <f>_xlfn.XLOOKUP($A5,Mapping!$A:$A,Mapping!D:D,0,0,1)</f>
        <v/>
      </c>
      <c r="T5" s="16">
        <f>_xlfn.CONCAT(S5," - ",Q5)</f>
        <v/>
      </c>
    </row>
    <row r="6">
      <c r="A6" s="3" t="inlineStr">
        <is>
          <t>2010 : Nursery Staff Salaries</t>
        </is>
      </c>
      <c r="B6" s="3" t="n">
        <v>34649141.05999999</v>
      </c>
      <c r="C6" s="3" t="n">
        <v>461254.8999999999</v>
      </c>
      <c r="D6" s="3" t="n">
        <v>448500.78</v>
      </c>
      <c r="E6" s="3" t="n">
        <v>458163.45</v>
      </c>
      <c r="F6" s="3" t="n">
        <v>484406.4400000001</v>
      </c>
      <c r="G6" s="3" t="n">
        <v>492644.78</v>
      </c>
      <c r="H6" s="3" t="n">
        <v>494176.02</v>
      </c>
      <c r="I6" s="3" t="n">
        <v>500334.39</v>
      </c>
      <c r="J6" s="3" t="n"/>
      <c r="K6" s="3" t="n"/>
      <c r="L6" s="3" t="n"/>
      <c r="M6" s="3" t="n"/>
      <c r="N6" s="3" t="n"/>
      <c r="O6" s="3" t="n">
        <v>37988621.81999999</v>
      </c>
      <c r="Q6" s="16">
        <f>_xlfn.XLOOKUP($A6,Mapping!$A:$A,Mapping!B:B,0,0,1)</f>
        <v/>
      </c>
      <c r="R6" s="16">
        <f>_xlfn.XLOOKUP($A6,Mapping!$A:$A,Mapping!C:C,0,0,1)</f>
        <v/>
      </c>
      <c r="S6" s="16">
        <f>_xlfn.XLOOKUP($A6,Mapping!$A:$A,Mapping!D:D,0,0,1)</f>
        <v/>
      </c>
      <c r="T6" s="16">
        <f>_xlfn.CONCAT(S6," - ",Q6)</f>
        <v/>
      </c>
    </row>
    <row r="7">
      <c r="A7" s="3" t="inlineStr">
        <is>
          <t>2020 : Head Office Salaries</t>
        </is>
      </c>
      <c r="B7" s="3" t="n">
        <v>9463224.67</v>
      </c>
      <c r="C7" s="3" t="n">
        <v>110561.6</v>
      </c>
      <c r="D7" s="3" t="n">
        <v>104194.85</v>
      </c>
      <c r="E7" s="3" t="n">
        <v>122684.97</v>
      </c>
      <c r="F7" s="3" t="n">
        <v>172859.62</v>
      </c>
      <c r="G7" s="3" t="n">
        <v>117438.53</v>
      </c>
      <c r="H7" s="3" t="n">
        <v>116497.42</v>
      </c>
      <c r="I7" s="3" t="n">
        <v>117057.9</v>
      </c>
      <c r="J7" s="3" t="n"/>
      <c r="K7" s="3" t="n"/>
      <c r="L7" s="3" t="n"/>
      <c r="M7" s="3" t="n"/>
      <c r="N7" s="3" t="n"/>
      <c r="O7" s="3" t="n">
        <v>10324519.56</v>
      </c>
      <c r="Q7" s="16">
        <f>_xlfn.XLOOKUP($A7,Mapping!$A:$A,Mapping!B:B,0,0,1)</f>
        <v/>
      </c>
      <c r="R7" s="16">
        <f>_xlfn.XLOOKUP($A7,Mapping!$A:$A,Mapping!C:C,0,0,1)</f>
        <v/>
      </c>
      <c r="S7" s="16">
        <f>_xlfn.XLOOKUP($A7,Mapping!$A:$A,Mapping!D:D,0,0,1)</f>
        <v/>
      </c>
      <c r="T7" s="16">
        <f>_xlfn.CONCAT(S7," - ",Q7)</f>
        <v/>
      </c>
    </row>
    <row r="8">
      <c r="A8" s="3" t="inlineStr">
        <is>
          <t>2045 : Head Office Healthcare</t>
        </is>
      </c>
      <c r="B8" s="3" t="n">
        <v>55834.20000000001</v>
      </c>
      <c r="C8" s="3" t="n">
        <v>397.55</v>
      </c>
      <c r="D8" s="3" t="n">
        <v>481.92</v>
      </c>
      <c r="E8" s="3" t="n">
        <v>481.92</v>
      </c>
      <c r="F8" s="3" t="n">
        <v>481.92</v>
      </c>
      <c r="G8" s="3" t="n">
        <v>694.59</v>
      </c>
      <c r="H8" s="3" t="n">
        <v>585.15</v>
      </c>
      <c r="I8" s="3" t="n">
        <v>585.15</v>
      </c>
      <c r="J8" s="3" t="n">
        <v>809.88</v>
      </c>
      <c r="K8" s="3" t="n"/>
      <c r="L8" s="3" t="n"/>
      <c r="M8" s="3" t="n"/>
      <c r="N8" s="3" t="n"/>
      <c r="O8" s="3" t="n">
        <v>60352.28000000001</v>
      </c>
      <c r="Q8" s="16">
        <f>_xlfn.XLOOKUP($A8,Mapping!$A:$A,Mapping!B:B,0,0,1)</f>
        <v/>
      </c>
      <c r="R8" s="16">
        <f>_xlfn.XLOOKUP($A8,Mapping!$A:$A,Mapping!C:C,0,0,1)</f>
        <v/>
      </c>
      <c r="S8" s="16">
        <f>_xlfn.XLOOKUP($A8,Mapping!$A:$A,Mapping!D:D,0,0,1)</f>
        <v/>
      </c>
      <c r="T8" s="16">
        <f>_xlfn.CONCAT(S8," - ",Q8)</f>
        <v/>
      </c>
    </row>
    <row r="9">
      <c r="A9" s="3" t="inlineStr">
        <is>
          <t>2046 : Directors Healthcare</t>
        </is>
      </c>
      <c r="B9" s="3" t="n">
        <v>3665.04</v>
      </c>
      <c r="C9" s="3" t="n"/>
      <c r="D9" s="3" t="n"/>
      <c r="E9" s="3" t="n"/>
      <c r="F9" s="3" t="n"/>
      <c r="G9" s="3" t="n"/>
      <c r="H9" s="3" t="n"/>
      <c r="I9" s="3" t="n"/>
      <c r="J9" s="3" t="n"/>
      <c r="K9" s="3" t="n"/>
      <c r="L9" s="3" t="n"/>
      <c r="M9" s="3" t="n"/>
      <c r="N9" s="3" t="n"/>
      <c r="O9" s="3" t="n">
        <v>3665.04</v>
      </c>
      <c r="Q9" s="16">
        <f>_xlfn.XLOOKUP($A9,Mapping!$A:$A,Mapping!B:B,0,0,1)</f>
        <v/>
      </c>
      <c r="R9" s="16">
        <f>_xlfn.XLOOKUP($A9,Mapping!$A:$A,Mapping!C:C,0,0,1)</f>
        <v/>
      </c>
      <c r="S9" s="16">
        <f>_xlfn.XLOOKUP($A9,Mapping!$A:$A,Mapping!D:D,0,0,1)</f>
        <v/>
      </c>
      <c r="T9" s="16">
        <f>_xlfn.CONCAT(S9," - ",Q9)</f>
        <v/>
      </c>
    </row>
    <row r="10">
      <c r="A10" s="3" t="inlineStr">
        <is>
          <t>2070 : Head Office NI</t>
        </is>
      </c>
      <c r="B10" s="3" t="n">
        <v>1244072.79</v>
      </c>
      <c r="C10" s="3" t="n">
        <v>15829.25</v>
      </c>
      <c r="D10" s="3" t="n">
        <v>14890.45</v>
      </c>
      <c r="E10" s="3" t="n">
        <v>17671.3</v>
      </c>
      <c r="F10" s="3" t="n">
        <v>25136.38</v>
      </c>
      <c r="G10" s="3" t="n">
        <v>16772.83</v>
      </c>
      <c r="H10" s="3" t="n">
        <v>16744.56</v>
      </c>
      <c r="I10" s="3" t="n">
        <v>16640.7</v>
      </c>
      <c r="J10" s="3" t="n"/>
      <c r="K10" s="3" t="n"/>
      <c r="L10" s="3" t="n"/>
      <c r="M10" s="3" t="n"/>
      <c r="N10" s="3" t="n"/>
      <c r="O10" s="3" t="n">
        <v>1367758.26</v>
      </c>
      <c r="Q10" s="16">
        <f>_xlfn.XLOOKUP($A10,Mapping!$A:$A,Mapping!B:B,0,0,1)</f>
        <v/>
      </c>
      <c r="R10" s="16">
        <f>_xlfn.XLOOKUP($A10,Mapping!$A:$A,Mapping!C:C,0,0,1)</f>
        <v/>
      </c>
      <c r="S10" s="16">
        <f>_xlfn.XLOOKUP($A10,Mapping!$A:$A,Mapping!D:D,0,0,1)</f>
        <v/>
      </c>
      <c r="T10" s="16">
        <f>_xlfn.CONCAT(S10," - ",Q10)</f>
        <v/>
      </c>
    </row>
    <row r="11">
      <c r="A11" s="3" t="inlineStr">
        <is>
          <t>2100 : Nursery Staff NI</t>
        </is>
      </c>
      <c r="B11" s="3" t="n">
        <v>2553214.259999996</v>
      </c>
      <c r="C11" s="3" t="n">
        <v>49129.76000000001</v>
      </c>
      <c r="D11" s="3" t="n">
        <v>46475.82</v>
      </c>
      <c r="E11" s="3" t="n">
        <v>48054.16</v>
      </c>
      <c r="F11" s="3" t="n">
        <v>51118.2</v>
      </c>
      <c r="G11" s="3" t="n">
        <v>50882.99</v>
      </c>
      <c r="H11" s="3" t="n">
        <v>51058.53</v>
      </c>
      <c r="I11" s="3" t="n">
        <v>52611.64</v>
      </c>
      <c r="J11" s="3" t="n"/>
      <c r="K11" s="3" t="n"/>
      <c r="L11" s="3" t="n"/>
      <c r="M11" s="3" t="n"/>
      <c r="N11" s="3" t="n"/>
      <c r="O11" s="3" t="n">
        <v>2902545.359999996</v>
      </c>
      <c r="Q11" s="16">
        <f>_xlfn.XLOOKUP($A11,Mapping!$A:$A,Mapping!B:B,0,0,1)</f>
        <v/>
      </c>
      <c r="R11" s="16">
        <f>_xlfn.XLOOKUP($A11,Mapping!$A:$A,Mapping!C:C,0,0,1)</f>
        <v/>
      </c>
      <c r="S11" s="16">
        <f>_xlfn.XLOOKUP($A11,Mapping!$A:$A,Mapping!D:D,0,0,1)</f>
        <v/>
      </c>
      <c r="T11" s="16">
        <f>_xlfn.CONCAT(S11," - ",Q11)</f>
        <v/>
      </c>
    </row>
    <row r="12">
      <c r="A12" s="3" t="inlineStr">
        <is>
          <t>2120 : Head Office Pension</t>
        </is>
      </c>
      <c r="B12" s="3" t="n">
        <v>255950.0299999999</v>
      </c>
      <c r="C12" s="3" t="n">
        <v>1185.13</v>
      </c>
      <c r="D12" s="3" t="n">
        <v>1099.1</v>
      </c>
      <c r="E12" s="3" t="n">
        <v>1111.99</v>
      </c>
      <c r="F12" s="3" t="n">
        <v>1182.45</v>
      </c>
      <c r="G12" s="3" t="n">
        <v>1097.62</v>
      </c>
      <c r="H12" s="3" t="n">
        <v>1096.13</v>
      </c>
      <c r="I12" s="3" t="n">
        <v>1156.53</v>
      </c>
      <c r="J12" s="3" t="n"/>
      <c r="K12" s="3" t="n"/>
      <c r="L12" s="3" t="n"/>
      <c r="M12" s="3" t="n"/>
      <c r="N12" s="3" t="n"/>
      <c r="O12" s="3" t="n">
        <v>263878.9799999999</v>
      </c>
      <c r="Q12" s="16">
        <f>_xlfn.XLOOKUP($A12,Mapping!$A:$A,Mapping!B:B,0,0,1)</f>
        <v/>
      </c>
      <c r="R12" s="16">
        <f>_xlfn.XLOOKUP($A12,Mapping!$A:$A,Mapping!C:C,0,0,1)</f>
        <v/>
      </c>
      <c r="S12" s="16">
        <f>_xlfn.XLOOKUP($A12,Mapping!$A:$A,Mapping!D:D,0,0,1)</f>
        <v/>
      </c>
      <c r="T12" s="16">
        <f>_xlfn.CONCAT(S12," - ",Q12)</f>
        <v/>
      </c>
    </row>
    <row r="13">
      <c r="A13" s="3" t="inlineStr">
        <is>
          <t>2121 : DIRECTORS PENSION</t>
        </is>
      </c>
      <c r="B13" s="3" t="n">
        <v>800</v>
      </c>
      <c r="C13" s="3" t="n"/>
      <c r="D13" s="3" t="n"/>
      <c r="E13" s="3" t="n">
        <v>800</v>
      </c>
      <c r="F13" s="3" t="n">
        <v>800</v>
      </c>
      <c r="G13" s="3" t="n">
        <v>800</v>
      </c>
      <c r="H13" s="3" t="n">
        <v>800</v>
      </c>
      <c r="I13" s="3" t="n"/>
      <c r="J13" s="3" t="n"/>
      <c r="K13" s="3" t="n"/>
      <c r="L13" s="3" t="n"/>
      <c r="M13" s="3" t="n"/>
      <c r="N13" s="3" t="n"/>
      <c r="O13" s="3" t="n">
        <v>4000</v>
      </c>
      <c r="Q13" s="16">
        <f>_xlfn.XLOOKUP($A13,Mapping!$A:$A,Mapping!B:B,0,0,1)</f>
        <v/>
      </c>
      <c r="R13" s="16">
        <f>_xlfn.XLOOKUP($A13,Mapping!$A:$A,Mapping!C:C,0,0,1)</f>
        <v/>
      </c>
      <c r="S13" s="16">
        <f>_xlfn.XLOOKUP($A13,Mapping!$A:$A,Mapping!D:D,0,0,1)</f>
        <v/>
      </c>
      <c r="T13" s="16">
        <f>_xlfn.CONCAT(S13," - ",Q13)</f>
        <v/>
      </c>
    </row>
    <row r="14">
      <c r="A14" s="3" t="inlineStr">
        <is>
          <t>2150 : Nursery Staff Pension</t>
        </is>
      </c>
      <c r="B14" s="3" t="n">
        <v>526561.73</v>
      </c>
      <c r="C14" s="3" t="n">
        <v>8442.290000000001</v>
      </c>
      <c r="D14" s="3" t="n">
        <v>7788.17</v>
      </c>
      <c r="E14" s="3" t="n">
        <v>7749.8</v>
      </c>
      <c r="F14" s="3" t="n">
        <v>8459.630000000001</v>
      </c>
      <c r="G14" s="3" t="n">
        <v>8531.469999999999</v>
      </c>
      <c r="H14" s="3" t="n">
        <v>8565.080000000002</v>
      </c>
      <c r="I14" s="3" t="n">
        <v>8728.650000000001</v>
      </c>
      <c r="J14" s="3" t="n"/>
      <c r="K14" s="3" t="n"/>
      <c r="L14" s="3" t="n"/>
      <c r="M14" s="3" t="n"/>
      <c r="N14" s="3" t="n"/>
      <c r="O14" s="3" t="n">
        <v>584826.8199999999</v>
      </c>
      <c r="Q14" s="16">
        <f>_xlfn.XLOOKUP($A14,Mapping!$A:$A,Mapping!B:B,0,0,1)</f>
        <v/>
      </c>
      <c r="R14" s="16">
        <f>_xlfn.XLOOKUP($A14,Mapping!$A:$A,Mapping!C:C,0,0,1)</f>
        <v/>
      </c>
      <c r="S14" s="16">
        <f>_xlfn.XLOOKUP($A14,Mapping!$A:$A,Mapping!D:D,0,0,1)</f>
        <v/>
      </c>
      <c r="T14" s="16">
        <f>_xlfn.CONCAT(S14," - ",Q14)</f>
        <v/>
      </c>
    </row>
    <row r="15">
      <c r="A15" s="3" t="inlineStr">
        <is>
          <t>2160 : Uniform Costs</t>
        </is>
      </c>
      <c r="B15" s="3" t="n">
        <v>119424.7699999999</v>
      </c>
      <c r="C15" s="3" t="n">
        <v>1110</v>
      </c>
      <c r="D15" s="3" t="n">
        <v>970.03</v>
      </c>
      <c r="E15" s="3" t="n">
        <v>487.43</v>
      </c>
      <c r="F15" s="3" t="n">
        <v>998.3099999999999</v>
      </c>
      <c r="G15" s="3" t="n">
        <v>806.8900000000001</v>
      </c>
      <c r="H15" s="3" t="n">
        <v>1606.83</v>
      </c>
      <c r="I15" s="3" t="n">
        <v>697.1700000000001</v>
      </c>
      <c r="J15" s="3" t="n">
        <v>509.46</v>
      </c>
      <c r="K15" s="3" t="n"/>
      <c r="L15" s="3" t="n"/>
      <c r="M15" s="3" t="n"/>
      <c r="N15" s="3" t="n"/>
      <c r="O15" s="3" t="n">
        <v>126610.8899999999</v>
      </c>
      <c r="Q15" s="16">
        <f>_xlfn.XLOOKUP($A15,Mapping!$A:$A,Mapping!B:B,0,0,1)</f>
        <v/>
      </c>
      <c r="R15" s="16">
        <f>_xlfn.XLOOKUP($A15,Mapping!$A:$A,Mapping!C:C,0,0,1)</f>
        <v/>
      </c>
      <c r="S15" s="16">
        <f>_xlfn.XLOOKUP($A15,Mapping!$A:$A,Mapping!D:D,0,0,1)</f>
        <v/>
      </c>
      <c r="T15" s="16">
        <f>_xlfn.CONCAT(S15," - ",Q15)</f>
        <v/>
      </c>
    </row>
    <row r="16">
      <c r="A16" s="3" t="inlineStr">
        <is>
          <t>2170 : Training Costs</t>
        </is>
      </c>
      <c r="B16" s="3" t="n">
        <v>274470.6500000001</v>
      </c>
      <c r="C16" s="3" t="n">
        <v>3518.3</v>
      </c>
      <c r="D16" s="3" t="n">
        <v>4612.39</v>
      </c>
      <c r="E16" s="3" t="n">
        <v>3762.65</v>
      </c>
      <c r="F16" s="3" t="n">
        <v>7678.14</v>
      </c>
      <c r="G16" s="3" t="n">
        <v>1470.38</v>
      </c>
      <c r="H16" s="3" t="n">
        <v>1735.11</v>
      </c>
      <c r="I16" s="3" t="n">
        <v>3327.14</v>
      </c>
      <c r="J16" s="3" t="n">
        <v>1926</v>
      </c>
      <c r="K16" s="3" t="n"/>
      <c r="L16" s="3" t="n"/>
      <c r="M16" s="3" t="n"/>
      <c r="N16" s="3" t="n">
        <v>432</v>
      </c>
      <c r="O16" s="3" t="n">
        <v>302932.7600000001</v>
      </c>
      <c r="Q16" s="16">
        <f>_xlfn.XLOOKUP($A16,Mapping!$A:$A,Mapping!B:B,0,0,1)</f>
        <v/>
      </c>
      <c r="R16" s="16">
        <f>_xlfn.XLOOKUP($A16,Mapping!$A:$A,Mapping!C:C,0,0,1)</f>
        <v/>
      </c>
      <c r="S16" s="16">
        <f>_xlfn.XLOOKUP($A16,Mapping!$A:$A,Mapping!D:D,0,0,1)</f>
        <v/>
      </c>
      <c r="T16" s="16">
        <f>_xlfn.CONCAT(S16," - ",Q16)</f>
        <v/>
      </c>
    </row>
    <row r="17">
      <c r="A17" s="3" t="inlineStr">
        <is>
          <t>2180 : Staff Welfare</t>
        </is>
      </c>
      <c r="B17" s="3" t="n">
        <v>389256.29</v>
      </c>
      <c r="C17" s="3" t="n">
        <v>3021.749999999999</v>
      </c>
      <c r="D17" s="3" t="n">
        <v>2675.65</v>
      </c>
      <c r="E17" s="3" t="n">
        <v>3419.17</v>
      </c>
      <c r="F17" s="3" t="n">
        <v>3178.21</v>
      </c>
      <c r="G17" s="3" t="n">
        <v>2623.07</v>
      </c>
      <c r="H17" s="3" t="n">
        <v>3261.919999999999</v>
      </c>
      <c r="I17" s="3" t="n">
        <v>3486.159999999998</v>
      </c>
      <c r="J17" s="3" t="n">
        <v>8.99</v>
      </c>
      <c r="K17" s="3" t="n"/>
      <c r="L17" s="3" t="n"/>
      <c r="M17" s="3" t="n"/>
      <c r="N17" s="3" t="n"/>
      <c r="O17" s="3" t="n">
        <v>410931.2100000001</v>
      </c>
      <c r="Q17" s="16">
        <f>_xlfn.XLOOKUP($A17,Mapping!$A:$A,Mapping!B:B,0,0,1)</f>
        <v/>
      </c>
      <c r="R17" s="16">
        <f>_xlfn.XLOOKUP($A17,Mapping!$A:$A,Mapping!C:C,0,0,1)</f>
        <v/>
      </c>
      <c r="S17" s="16">
        <f>_xlfn.XLOOKUP($A17,Mapping!$A:$A,Mapping!D:D,0,0,1)</f>
        <v/>
      </c>
      <c r="T17" s="16">
        <f>_xlfn.CONCAT(S17," - ",Q17)</f>
        <v/>
      </c>
    </row>
    <row r="18">
      <c r="A18" s="3" t="inlineStr">
        <is>
          <t>2190 : Recruitment Costs</t>
        </is>
      </c>
      <c r="B18" s="3" t="n">
        <v>524942.9899999999</v>
      </c>
      <c r="C18" s="3" t="n">
        <v>4118.92</v>
      </c>
      <c r="D18" s="3" t="n">
        <v>9460.450000000001</v>
      </c>
      <c r="E18" s="3" t="n">
        <v>2684.43</v>
      </c>
      <c r="F18" s="3" t="n">
        <v>4340.82</v>
      </c>
      <c r="G18" s="3" t="n">
        <v>6417.92</v>
      </c>
      <c r="H18" s="3" t="n">
        <v>5274.6</v>
      </c>
      <c r="I18" s="3" t="n">
        <v>5047.79</v>
      </c>
      <c r="J18" s="3" t="n"/>
      <c r="K18" s="3" t="n"/>
      <c r="L18" s="3" t="n"/>
      <c r="M18" s="3" t="n"/>
      <c r="N18" s="3" t="n"/>
      <c r="O18" s="3" t="n">
        <v>562287.9199999999</v>
      </c>
      <c r="Q18" s="16">
        <f>_xlfn.XLOOKUP($A18,Mapping!$A:$A,Mapping!B:B,0,0,1)</f>
        <v/>
      </c>
      <c r="R18" s="16">
        <f>_xlfn.XLOOKUP($A18,Mapping!$A:$A,Mapping!C:C,0,0,1)</f>
        <v/>
      </c>
      <c r="S18" s="16">
        <f>_xlfn.XLOOKUP($A18,Mapping!$A:$A,Mapping!D:D,0,0,1)</f>
        <v/>
      </c>
      <c r="T18" s="16">
        <f>_xlfn.CONCAT(S18," - ",Q18)</f>
        <v/>
      </c>
    </row>
    <row r="19">
      <c r="A19" s="3" t="inlineStr">
        <is>
          <t>2200 : Rewards and Recognition</t>
        </is>
      </c>
      <c r="B19" s="3" t="n">
        <v>125661.46</v>
      </c>
      <c r="C19" s="3" t="n">
        <v>854.54</v>
      </c>
      <c r="D19" s="3" t="n">
        <v>828.7799999999999</v>
      </c>
      <c r="E19" s="3" t="n">
        <v>504.74</v>
      </c>
      <c r="F19" s="3" t="n">
        <v>477.73</v>
      </c>
      <c r="G19" s="3" t="n">
        <v>1228.74</v>
      </c>
      <c r="H19" s="3" t="n">
        <v>535.1799999999999</v>
      </c>
      <c r="I19" s="3" t="n">
        <v>1112.91</v>
      </c>
      <c r="J19" s="3" t="n">
        <v>34.38</v>
      </c>
      <c r="K19" s="3" t="n"/>
      <c r="L19" s="3" t="n"/>
      <c r="M19" s="3" t="n"/>
      <c r="N19" s="3" t="n"/>
      <c r="O19" s="3" t="n">
        <v>131238.46</v>
      </c>
      <c r="Q19" s="16">
        <f>_xlfn.XLOOKUP($A19,Mapping!$A:$A,Mapping!B:B,0,0,1)</f>
        <v/>
      </c>
      <c r="R19" s="16">
        <f>_xlfn.XLOOKUP($A19,Mapping!$A:$A,Mapping!C:C,0,0,1)</f>
        <v/>
      </c>
      <c r="S19" s="16">
        <f>_xlfn.XLOOKUP($A19,Mapping!$A:$A,Mapping!D:D,0,0,1)</f>
        <v/>
      </c>
      <c r="T19" s="16">
        <f>_xlfn.CONCAT(S19," - ",Q19)</f>
        <v/>
      </c>
    </row>
    <row r="20">
      <c r="A20" s="3" t="inlineStr">
        <is>
          <t>2210 : Temporary  Staff</t>
        </is>
      </c>
      <c r="B20" s="3" t="n">
        <v>1089739.29</v>
      </c>
      <c r="C20" s="3" t="n">
        <v>1286.01</v>
      </c>
      <c r="D20" s="3" t="n"/>
      <c r="E20" s="3" t="n"/>
      <c r="F20" s="3" t="n"/>
      <c r="G20" s="3" t="n"/>
      <c r="H20" s="3" t="n"/>
      <c r="I20" s="3" t="n"/>
      <c r="J20" s="3" t="n"/>
      <c r="K20" s="3" t="n"/>
      <c r="L20" s="3" t="n"/>
      <c r="M20" s="3" t="n"/>
      <c r="N20" s="3" t="n"/>
      <c r="O20" s="3" t="n">
        <v>1091025.3</v>
      </c>
      <c r="Q20" s="16">
        <f>_xlfn.XLOOKUP($A20,Mapping!$A:$A,Mapping!B:B,0,0,1)</f>
        <v/>
      </c>
      <c r="R20" s="16">
        <f>_xlfn.XLOOKUP($A20,Mapping!$A:$A,Mapping!C:C,0,0,1)</f>
        <v/>
      </c>
      <c r="S20" s="16">
        <f>_xlfn.XLOOKUP($A20,Mapping!$A:$A,Mapping!D:D,0,0,1)</f>
        <v/>
      </c>
      <c r="T20" s="16">
        <f>_xlfn.CONCAT(S20," - ",Q20)</f>
        <v/>
      </c>
    </row>
    <row r="21">
      <c r="A21" s="3" t="inlineStr">
        <is>
          <t>2220 : Staff Entertaining</t>
        </is>
      </c>
      <c r="B21" s="3" t="n">
        <v>23580.29</v>
      </c>
      <c r="C21" s="3" t="n">
        <v>290</v>
      </c>
      <c r="D21" s="3" t="n">
        <v>200</v>
      </c>
      <c r="E21" s="3" t="n"/>
      <c r="F21" s="3" t="n">
        <v>472.44</v>
      </c>
      <c r="G21" s="3" t="n"/>
      <c r="H21" s="3" t="n">
        <v>124.6</v>
      </c>
      <c r="I21" s="3" t="n"/>
      <c r="J21" s="3" t="n"/>
      <c r="K21" s="3" t="n"/>
      <c r="L21" s="3" t="n"/>
      <c r="M21" s="3" t="n"/>
      <c r="N21" s="3" t="n"/>
      <c r="O21" s="3" t="n">
        <v>24667.33</v>
      </c>
      <c r="Q21" s="16">
        <f>_xlfn.XLOOKUP($A21,Mapping!$A:$A,Mapping!B:B,0,0,1)</f>
        <v/>
      </c>
      <c r="R21" s="16">
        <f>_xlfn.XLOOKUP($A21,Mapping!$A:$A,Mapping!C:C,0,0,1)</f>
        <v/>
      </c>
      <c r="S21" s="16">
        <f>_xlfn.XLOOKUP($A21,Mapping!$A:$A,Mapping!D:D,0,0,1)</f>
        <v/>
      </c>
      <c r="T21" s="16">
        <f>_xlfn.CONCAT(S21," - ",Q21)</f>
        <v/>
      </c>
    </row>
    <row r="22">
      <c r="A22" s="3" t="inlineStr">
        <is>
          <t>3010 : Catering Costs</t>
        </is>
      </c>
      <c r="B22" s="3" t="n">
        <v>2016453.199999996</v>
      </c>
      <c r="C22" s="3" t="n">
        <v>21978.14</v>
      </c>
      <c r="D22" s="3" t="n">
        <v>25548.56</v>
      </c>
      <c r="E22" s="3" t="n">
        <v>24689.83</v>
      </c>
      <c r="F22" s="3" t="n">
        <v>25202.21999999999</v>
      </c>
      <c r="G22" s="3" t="n">
        <v>25207.36</v>
      </c>
      <c r="H22" s="3" t="n">
        <v>26364.87999999999</v>
      </c>
      <c r="I22" s="3" t="n">
        <v>27481.36</v>
      </c>
      <c r="J22" s="3" t="n">
        <v>214.83</v>
      </c>
      <c r="K22" s="3" t="n"/>
      <c r="L22" s="3" t="n"/>
      <c r="M22" s="3" t="n"/>
      <c r="N22" s="3" t="n"/>
      <c r="O22" s="3" t="n">
        <v>2193140.379999996</v>
      </c>
      <c r="Q22" s="16">
        <f>_xlfn.XLOOKUP($A22,Mapping!$A:$A,Mapping!B:B,0,0,1)</f>
        <v/>
      </c>
      <c r="R22" s="16">
        <f>_xlfn.XLOOKUP($A22,Mapping!$A:$A,Mapping!C:C,0,0,1)</f>
        <v/>
      </c>
      <c r="S22" s="16">
        <f>_xlfn.XLOOKUP($A22,Mapping!$A:$A,Mapping!D:D,0,0,1)</f>
        <v/>
      </c>
      <c r="T22" s="16">
        <f>_xlfn.CONCAT(S22," - ",Q22)</f>
        <v/>
      </c>
    </row>
    <row r="23">
      <c r="A23" s="3" t="inlineStr">
        <is>
          <t>3020 : Resources</t>
        </is>
      </c>
      <c r="B23" s="3" t="n">
        <v>308287.3999999997</v>
      </c>
      <c r="C23" s="3" t="n">
        <v>1793</v>
      </c>
      <c r="D23" s="3" t="n">
        <v>2330.770000000001</v>
      </c>
      <c r="E23" s="3" t="n">
        <v>3796.240000000001</v>
      </c>
      <c r="F23" s="3" t="n">
        <v>1987.32</v>
      </c>
      <c r="G23" s="3" t="n">
        <v>2768.420000000001</v>
      </c>
      <c r="H23" s="3" t="n">
        <v>5192.41</v>
      </c>
      <c r="I23" s="3" t="n">
        <v>-1079.73</v>
      </c>
      <c r="J23" s="3" t="n">
        <v>2638.42</v>
      </c>
      <c r="K23" s="3" t="n"/>
      <c r="L23" s="3" t="n"/>
      <c r="M23" s="3" t="n"/>
      <c r="N23" s="3" t="n"/>
      <c r="O23" s="3" t="n">
        <v>327714.2499999997</v>
      </c>
      <c r="Q23" s="16">
        <f>_xlfn.XLOOKUP($A23,Mapping!$A:$A,Mapping!B:B,0,0,1)</f>
        <v/>
      </c>
      <c r="R23" s="16">
        <f>_xlfn.XLOOKUP($A23,Mapping!$A:$A,Mapping!C:C,0,0,1)</f>
        <v/>
      </c>
      <c r="S23" s="16">
        <f>_xlfn.XLOOKUP($A23,Mapping!$A:$A,Mapping!D:D,0,0,1)</f>
        <v/>
      </c>
      <c r="T23" s="16">
        <f>_xlfn.CONCAT(S23," - ",Q23)</f>
        <v/>
      </c>
    </row>
    <row r="24">
      <c r="A24" s="3" t="inlineStr">
        <is>
          <t>3030 : Art Material</t>
        </is>
      </c>
      <c r="B24" s="3" t="n">
        <v>170208.6400000002</v>
      </c>
      <c r="C24" s="3" t="n">
        <v>1105.62</v>
      </c>
      <c r="D24" s="3" t="n">
        <v>1475.46</v>
      </c>
      <c r="E24" s="3" t="n">
        <v>2378.49</v>
      </c>
      <c r="F24" s="3" t="n">
        <v>1011.52</v>
      </c>
      <c r="G24" s="3" t="n">
        <v>965.8800000000001</v>
      </c>
      <c r="H24" s="3" t="n">
        <v>2310.63</v>
      </c>
      <c r="I24" s="3" t="n">
        <v>1446.8</v>
      </c>
      <c r="J24" s="3" t="n">
        <v>519.74</v>
      </c>
      <c r="K24" s="3" t="n"/>
      <c r="L24" s="3" t="n"/>
      <c r="M24" s="3" t="n"/>
      <c r="N24" s="3" t="n"/>
      <c r="O24" s="3" t="n">
        <v>181422.7800000001</v>
      </c>
      <c r="Q24" s="16">
        <f>_xlfn.XLOOKUP($A24,Mapping!$A:$A,Mapping!B:B,0,0,1)</f>
        <v/>
      </c>
      <c r="R24" s="16">
        <f>_xlfn.XLOOKUP($A24,Mapping!$A:$A,Mapping!C:C,0,0,1)</f>
        <v/>
      </c>
      <c r="S24" s="16">
        <f>_xlfn.XLOOKUP($A24,Mapping!$A:$A,Mapping!D:D,0,0,1)</f>
        <v/>
      </c>
      <c r="T24" s="16">
        <f>_xlfn.CONCAT(S24," - ",Q24)</f>
        <v/>
      </c>
    </row>
    <row r="25">
      <c r="A25" s="3" t="inlineStr">
        <is>
          <t>3040 : Stationery</t>
        </is>
      </c>
      <c r="B25" s="3" t="n">
        <v>46461.21999999994</v>
      </c>
      <c r="C25" s="3" t="n">
        <v>733.6100000000001</v>
      </c>
      <c r="D25" s="3" t="n">
        <v>757.15</v>
      </c>
      <c r="E25" s="3" t="n">
        <v>510.0599999999999</v>
      </c>
      <c r="F25" s="3" t="n">
        <v>1011.05</v>
      </c>
      <c r="G25" s="3" t="n">
        <v>523.9400000000001</v>
      </c>
      <c r="H25" s="3" t="n">
        <v>708.6100000000001</v>
      </c>
      <c r="I25" s="3" t="n">
        <v>497.4400000000001</v>
      </c>
      <c r="J25" s="3" t="n">
        <v>467.21</v>
      </c>
      <c r="K25" s="3" t="n"/>
      <c r="L25" s="3" t="n"/>
      <c r="M25" s="3" t="n"/>
      <c r="N25" s="3" t="n"/>
      <c r="O25" s="3" t="n">
        <v>51670.28999999994</v>
      </c>
      <c r="Q25" s="16">
        <f>_xlfn.XLOOKUP($A25,Mapping!$A:$A,Mapping!B:B,0,0,1)</f>
        <v/>
      </c>
      <c r="R25" s="16">
        <f>_xlfn.XLOOKUP($A25,Mapping!$A:$A,Mapping!C:C,0,0,1)</f>
        <v/>
      </c>
      <c r="S25" s="16">
        <f>_xlfn.XLOOKUP($A25,Mapping!$A:$A,Mapping!D:D,0,0,1)</f>
        <v/>
      </c>
      <c r="T25" s="16">
        <f>_xlfn.CONCAT(S25," - ",Q25)</f>
        <v/>
      </c>
    </row>
    <row r="26">
      <c r="A26" s="3" t="inlineStr">
        <is>
          <t>3050 : Equipment &amp; Furniture</t>
        </is>
      </c>
      <c r="B26" s="3" t="n">
        <v>314689.9099999998</v>
      </c>
      <c r="C26" s="3" t="n">
        <v>1127.34</v>
      </c>
      <c r="D26" s="3" t="n">
        <v>886.87</v>
      </c>
      <c r="E26" s="3" t="n">
        <v>962.6199999999999</v>
      </c>
      <c r="F26" s="3" t="n">
        <v>1566.97</v>
      </c>
      <c r="G26" s="3" t="n">
        <v>1826.29</v>
      </c>
      <c r="H26" s="3" t="n">
        <v>1751.07</v>
      </c>
      <c r="I26" s="3" t="n">
        <v>1100.66</v>
      </c>
      <c r="J26" s="3" t="n">
        <v>343.29</v>
      </c>
      <c r="K26" s="3" t="n"/>
      <c r="L26" s="3" t="n"/>
      <c r="M26" s="3" t="n"/>
      <c r="N26" s="3" t="n"/>
      <c r="O26" s="3" t="n">
        <v>324255.0199999998</v>
      </c>
      <c r="Q26" s="16">
        <f>_xlfn.XLOOKUP($A26,Mapping!$A:$A,Mapping!B:B,0,0,1)</f>
        <v/>
      </c>
      <c r="R26" s="16">
        <f>_xlfn.XLOOKUP($A26,Mapping!$A:$A,Mapping!C:C,0,0,1)</f>
        <v/>
      </c>
      <c r="S26" s="16">
        <f>_xlfn.XLOOKUP($A26,Mapping!$A:$A,Mapping!D:D,0,0,1)</f>
        <v/>
      </c>
      <c r="T26" s="16">
        <f>_xlfn.CONCAT(S26," - ",Q26)</f>
        <v/>
      </c>
    </row>
    <row r="27">
      <c r="A27" s="3" t="inlineStr">
        <is>
          <t>3060 : Consumables</t>
        </is>
      </c>
      <c r="B27" s="3" t="n">
        <v>232337.1400000001</v>
      </c>
      <c r="C27" s="3" t="n">
        <v>3607.639999999999</v>
      </c>
      <c r="D27" s="3" t="n">
        <v>3646.04</v>
      </c>
      <c r="E27" s="3" t="n">
        <v>4067.9</v>
      </c>
      <c r="F27" s="3" t="n">
        <v>5385.109999999999</v>
      </c>
      <c r="G27" s="3" t="n">
        <v>5577.77</v>
      </c>
      <c r="H27" s="3" t="n">
        <v>4446.340000000001</v>
      </c>
      <c r="I27" s="3" t="n">
        <v>3949.19</v>
      </c>
      <c r="J27" s="3" t="n">
        <v>967.7500000000001</v>
      </c>
      <c r="K27" s="3" t="n"/>
      <c r="L27" s="3" t="n"/>
      <c r="M27" s="3" t="n"/>
      <c r="N27" s="3" t="n"/>
      <c r="O27" s="3" t="n">
        <v>263984.8800000001</v>
      </c>
      <c r="Q27" s="16">
        <f>_xlfn.XLOOKUP($A27,Mapping!$A:$A,Mapping!B:B,0,0,1)</f>
        <v/>
      </c>
      <c r="R27" s="16">
        <f>_xlfn.XLOOKUP($A27,Mapping!$A:$A,Mapping!C:C,0,0,1)</f>
        <v/>
      </c>
      <c r="S27" s="16">
        <f>_xlfn.XLOOKUP($A27,Mapping!$A:$A,Mapping!D:D,0,0,1)</f>
        <v/>
      </c>
      <c r="T27" s="16">
        <f>_xlfn.CONCAT(S27," - ",Q27)</f>
        <v/>
      </c>
    </row>
    <row r="28">
      <c r="A28" s="3" t="inlineStr">
        <is>
          <t>3070 : SENCO RESOURCES-BW</t>
        </is>
      </c>
      <c r="B28" s="3" t="n">
        <v>4521.51</v>
      </c>
      <c r="C28" s="3" t="n"/>
      <c r="D28" s="3" t="n"/>
      <c r="E28" s="3" t="n"/>
      <c r="F28" s="3" t="n"/>
      <c r="G28" s="3" t="n"/>
      <c r="H28" s="3" t="n"/>
      <c r="I28" s="3" t="n"/>
      <c r="J28" s="3" t="n"/>
      <c r="K28" s="3" t="n"/>
      <c r="L28" s="3" t="n"/>
      <c r="M28" s="3" t="n"/>
      <c r="N28" s="3" t="n"/>
      <c r="O28" s="3" t="n">
        <v>4521.51</v>
      </c>
      <c r="Q28" s="16">
        <f>_xlfn.XLOOKUP($A28,Mapping!$A:$A,Mapping!B:B,0,0,1)</f>
        <v/>
      </c>
      <c r="R28" s="16">
        <f>_xlfn.XLOOKUP($A28,Mapping!$A:$A,Mapping!C:C,0,0,1)</f>
        <v/>
      </c>
      <c r="S28" s="16">
        <f>_xlfn.XLOOKUP($A28,Mapping!$A:$A,Mapping!D:D,0,0,1)</f>
        <v/>
      </c>
      <c r="T28" s="16">
        <f>_xlfn.CONCAT(S28," - ",Q28)</f>
        <v/>
      </c>
    </row>
    <row r="29">
      <c r="A29" s="3" t="inlineStr">
        <is>
          <t>3071 : SENCO RESOURCES-HAZ</t>
        </is>
      </c>
      <c r="B29" s="3" t="n">
        <v>442.51</v>
      </c>
      <c r="C29" s="3" t="n"/>
      <c r="D29" s="3" t="n"/>
      <c r="E29" s="3" t="n"/>
      <c r="F29" s="3" t="n"/>
      <c r="G29" s="3" t="n"/>
      <c r="H29" s="3" t="n"/>
      <c r="I29" s="3" t="n"/>
      <c r="J29" s="3" t="n"/>
      <c r="K29" s="3" t="n"/>
      <c r="L29" s="3" t="n"/>
      <c r="M29" s="3" t="n"/>
      <c r="N29" s="3" t="n"/>
      <c r="O29" s="3" t="n">
        <v>442.51</v>
      </c>
      <c r="Q29" s="16">
        <f>_xlfn.XLOOKUP($A29,Mapping!$A:$A,Mapping!B:B,0,0,1)</f>
        <v/>
      </c>
      <c r="R29" s="16">
        <f>_xlfn.XLOOKUP($A29,Mapping!$A:$A,Mapping!C:C,0,0,1)</f>
        <v/>
      </c>
      <c r="S29" s="16">
        <f>_xlfn.XLOOKUP($A29,Mapping!$A:$A,Mapping!D:D,0,0,1)</f>
        <v/>
      </c>
      <c r="T29" s="16">
        <f>_xlfn.CONCAT(S29," - ",Q29)</f>
        <v/>
      </c>
    </row>
    <row r="30">
      <c r="A30" s="3" t="inlineStr">
        <is>
          <t>3080 : First Aid Supplies</t>
        </is>
      </c>
      <c r="B30" s="3" t="n">
        <v>16096.17999999998</v>
      </c>
      <c r="C30" s="3" t="n">
        <v>289.8799999999999</v>
      </c>
      <c r="D30" s="3" t="n">
        <v>492.73</v>
      </c>
      <c r="E30" s="3" t="n">
        <v>91.44</v>
      </c>
      <c r="F30" s="3" t="n">
        <v>125.68</v>
      </c>
      <c r="G30" s="3" t="n">
        <v>61.77</v>
      </c>
      <c r="H30" s="3" t="n">
        <v>261.84</v>
      </c>
      <c r="I30" s="3" t="n">
        <v>135.73</v>
      </c>
      <c r="J30" s="3" t="n">
        <v>94.63</v>
      </c>
      <c r="K30" s="3" t="n"/>
      <c r="L30" s="3" t="n"/>
      <c r="M30" s="3" t="n"/>
      <c r="N30" s="3" t="n"/>
      <c r="O30" s="3" t="n">
        <v>17649.87999999998</v>
      </c>
      <c r="Q30" s="16">
        <f>_xlfn.XLOOKUP($A30,Mapping!$A:$A,Mapping!B:B,0,0,1)</f>
        <v/>
      </c>
      <c r="R30" s="16">
        <f>_xlfn.XLOOKUP($A30,Mapping!$A:$A,Mapping!C:C,0,0,1)</f>
        <v/>
      </c>
      <c r="S30" s="16">
        <f>_xlfn.XLOOKUP($A30,Mapping!$A:$A,Mapping!D:D,0,0,1)</f>
        <v/>
      </c>
      <c r="T30" s="16">
        <f>_xlfn.CONCAT(S30," - ",Q30)</f>
        <v/>
      </c>
    </row>
    <row r="31">
      <c r="A31" s="3" t="inlineStr">
        <is>
          <t>3090 : Teaching Support</t>
        </is>
      </c>
      <c r="B31" s="3" t="n">
        <v>455</v>
      </c>
      <c r="C31" s="3" t="n"/>
      <c r="D31" s="3" t="n"/>
      <c r="E31" s="3" t="n"/>
      <c r="F31" s="3" t="n"/>
      <c r="G31" s="3" t="n"/>
      <c r="H31" s="3" t="n"/>
      <c r="I31" s="3" t="n"/>
      <c r="J31" s="3" t="n"/>
      <c r="K31" s="3" t="n"/>
      <c r="L31" s="3" t="n"/>
      <c r="M31" s="3" t="n"/>
      <c r="N31" s="3" t="n"/>
      <c r="O31" s="3" t="n">
        <v>455</v>
      </c>
      <c r="Q31" s="16">
        <f>_xlfn.XLOOKUP($A31,Mapping!$A:$A,Mapping!B:B,0,0,1)</f>
        <v/>
      </c>
      <c r="R31" s="16">
        <f>_xlfn.XLOOKUP($A31,Mapping!$A:$A,Mapping!C:C,0,0,1)</f>
        <v/>
      </c>
      <c r="S31" s="16">
        <f>_xlfn.XLOOKUP($A31,Mapping!$A:$A,Mapping!D:D,0,0,1)</f>
        <v/>
      </c>
      <c r="T31" s="16">
        <f>_xlfn.CONCAT(S31," - ",Q31)</f>
        <v/>
      </c>
    </row>
    <row r="32">
      <c r="A32" s="3" t="inlineStr">
        <is>
          <t>4010 : Premises and Admin</t>
        </is>
      </c>
      <c r="B32" s="3" t="n">
        <v>129101.36</v>
      </c>
      <c r="C32" s="3" t="n"/>
      <c r="D32" s="3" t="n"/>
      <c r="E32" s="3" t="n"/>
      <c r="F32" s="3" t="n"/>
      <c r="G32" s="3" t="n"/>
      <c r="H32" s="3" t="n">
        <v>0.29</v>
      </c>
      <c r="I32" s="3" t="n"/>
      <c r="J32" s="3" t="n"/>
      <c r="K32" s="3" t="n"/>
      <c r="L32" s="3" t="n"/>
      <c r="M32" s="3" t="n"/>
      <c r="N32" s="3" t="n"/>
      <c r="O32" s="3" t="n">
        <v>129101.65</v>
      </c>
      <c r="Q32" s="16">
        <f>_xlfn.XLOOKUP($A32,Mapping!$A:$A,Mapping!B:B,0,0,1)</f>
        <v/>
      </c>
      <c r="R32" s="16">
        <f>_xlfn.XLOOKUP($A32,Mapping!$A:$A,Mapping!C:C,0,0,1)</f>
        <v/>
      </c>
      <c r="S32" s="16">
        <f>_xlfn.XLOOKUP($A32,Mapping!$A:$A,Mapping!D:D,0,0,1)</f>
        <v/>
      </c>
      <c r="T32" s="16">
        <f>_xlfn.CONCAT(S32," - ",Q32)</f>
        <v/>
      </c>
    </row>
    <row r="33">
      <c r="A33" s="3" t="inlineStr">
        <is>
          <t>4020 : Rent</t>
        </is>
      </c>
      <c r="B33" s="3" t="n">
        <v>913158.319999998</v>
      </c>
      <c r="C33" s="3" t="n">
        <v>4645.84</v>
      </c>
      <c r="D33" s="3" t="n">
        <v>4645.83</v>
      </c>
      <c r="E33" s="3" t="n">
        <v>4645.82</v>
      </c>
      <c r="F33" s="3" t="n">
        <v>4645.83</v>
      </c>
      <c r="G33" s="3" t="n">
        <v>4645.83</v>
      </c>
      <c r="H33" s="3" t="n">
        <v>4645.84</v>
      </c>
      <c r="I33" s="3" t="n">
        <v>5913.08</v>
      </c>
      <c r="J33" s="3" t="n"/>
      <c r="K33" s="3" t="n"/>
      <c r="L33" s="3" t="n"/>
      <c r="M33" s="3" t="n"/>
      <c r="N33" s="3" t="n"/>
      <c r="O33" s="3" t="n">
        <v>946946.389999998</v>
      </c>
      <c r="Q33" s="16">
        <f>_xlfn.XLOOKUP($A33,Mapping!$A:$A,Mapping!B:B,0,0,1)</f>
        <v/>
      </c>
      <c r="R33" s="16">
        <f>_xlfn.XLOOKUP($A33,Mapping!$A:$A,Mapping!C:C,0,0,1)</f>
        <v/>
      </c>
      <c r="S33" s="16">
        <f>_xlfn.XLOOKUP($A33,Mapping!$A:$A,Mapping!D:D,0,0,1)</f>
        <v/>
      </c>
      <c r="T33" s="16">
        <f>_xlfn.CONCAT(S33," - ",Q33)</f>
        <v/>
      </c>
    </row>
    <row r="34">
      <c r="A34" s="3" t="inlineStr">
        <is>
          <t>4030 : Rates</t>
        </is>
      </c>
      <c r="B34" s="3" t="n">
        <v>2122140.400000001</v>
      </c>
      <c r="C34" s="3" t="n">
        <v>25222.9</v>
      </c>
      <c r="D34" s="3" t="n">
        <v>25222.82</v>
      </c>
      <c r="E34" s="3" t="n">
        <v>25185.89</v>
      </c>
      <c r="F34" s="3" t="n">
        <v>25771.98</v>
      </c>
      <c r="G34" s="3" t="n">
        <v>25771.98</v>
      </c>
      <c r="H34" s="3" t="n">
        <v>26656.98</v>
      </c>
      <c r="I34" s="3" t="n">
        <v>24504.72</v>
      </c>
      <c r="J34" s="3" t="n"/>
      <c r="K34" s="3" t="n"/>
      <c r="L34" s="3" t="n"/>
      <c r="M34" s="3" t="n"/>
      <c r="N34" s="3" t="n"/>
      <c r="O34" s="3" t="n">
        <v>2300477.670000001</v>
      </c>
      <c r="Q34" s="16">
        <f>_xlfn.XLOOKUP($A34,Mapping!$A:$A,Mapping!B:B,0,0,1)</f>
        <v/>
      </c>
      <c r="R34" s="16">
        <f>_xlfn.XLOOKUP($A34,Mapping!$A:$A,Mapping!C:C,0,0,1)</f>
        <v/>
      </c>
      <c r="S34" s="16">
        <f>_xlfn.XLOOKUP($A34,Mapping!$A:$A,Mapping!D:D,0,0,1)</f>
        <v/>
      </c>
      <c r="T34" s="16">
        <f>_xlfn.CONCAT(S34," - ",Q34)</f>
        <v/>
      </c>
    </row>
    <row r="35">
      <c r="A35" s="3" t="inlineStr">
        <is>
          <t>4040 : Head Office Rent and Telephone</t>
        </is>
      </c>
      <c r="B35" s="3" t="n">
        <v>57811.97999999999</v>
      </c>
      <c r="C35" s="3" t="n"/>
      <c r="D35" s="3" t="n"/>
      <c r="E35" s="3" t="n"/>
      <c r="F35" s="3" t="n"/>
      <c r="G35" s="3" t="n"/>
      <c r="H35" s="3" t="n"/>
      <c r="I35" s="3" t="n"/>
      <c r="J35" s="3" t="n"/>
      <c r="K35" s="3" t="n"/>
      <c r="L35" s="3" t="n"/>
      <c r="M35" s="3" t="n"/>
      <c r="N35" s="3" t="n"/>
      <c r="O35" s="3" t="n">
        <v>57811.97999999999</v>
      </c>
      <c r="Q35" s="16">
        <f>_xlfn.XLOOKUP($A35,Mapping!$A:$A,Mapping!B:B,0,0,1)</f>
        <v/>
      </c>
      <c r="R35" s="16">
        <f>_xlfn.XLOOKUP($A35,Mapping!$A:$A,Mapping!C:C,0,0,1)</f>
        <v/>
      </c>
      <c r="S35" s="16">
        <f>_xlfn.XLOOKUP($A35,Mapping!$A:$A,Mapping!D:D,0,0,1)</f>
        <v/>
      </c>
      <c r="T35" s="16">
        <f>_xlfn.CONCAT(S35," - ",Q35)</f>
        <v/>
      </c>
    </row>
    <row r="36">
      <c r="A36" s="3" t="inlineStr">
        <is>
          <t>4050 : Gas</t>
        </is>
      </c>
      <c r="B36" s="3" t="n">
        <v>282020.4899999998</v>
      </c>
      <c r="C36" s="3" t="n">
        <v>11274.78</v>
      </c>
      <c r="D36" s="3" t="n">
        <v>9134.380000000001</v>
      </c>
      <c r="E36" s="3" t="n">
        <v>7997.690000000001</v>
      </c>
      <c r="F36" s="3" t="n">
        <v>4984.46</v>
      </c>
      <c r="G36" s="3" t="n">
        <v>2837.81</v>
      </c>
      <c r="H36" s="3" t="n">
        <v>1559.96</v>
      </c>
      <c r="I36" s="3" t="n">
        <v>1121.42</v>
      </c>
      <c r="J36" s="3" t="n">
        <v>830.16</v>
      </c>
      <c r="K36" s="3" t="n"/>
      <c r="L36" s="3" t="n"/>
      <c r="M36" s="3" t="n"/>
      <c r="N36" s="3" t="n"/>
      <c r="O36" s="3" t="n">
        <v>321761.1499999998</v>
      </c>
      <c r="Q36" s="16">
        <f>_xlfn.XLOOKUP($A36,Mapping!$A:$A,Mapping!B:B,0,0,1)</f>
        <v/>
      </c>
      <c r="R36" s="16">
        <f>_xlfn.XLOOKUP($A36,Mapping!$A:$A,Mapping!C:C,0,0,1)</f>
        <v/>
      </c>
      <c r="S36" s="16">
        <f>_xlfn.XLOOKUP($A36,Mapping!$A:$A,Mapping!D:D,0,0,1)</f>
        <v/>
      </c>
      <c r="T36" s="16">
        <f>_xlfn.CONCAT(S36," - ",Q36)</f>
        <v/>
      </c>
    </row>
    <row r="37">
      <c r="A37" s="3" t="inlineStr">
        <is>
          <t>4060 : Water</t>
        </is>
      </c>
      <c r="B37" s="3" t="n">
        <v>160120.9400000002</v>
      </c>
      <c r="C37" s="3" t="n">
        <v>1453.47</v>
      </c>
      <c r="D37" s="3" t="n">
        <v>1274.82</v>
      </c>
      <c r="E37" s="3" t="n">
        <v>1725.98</v>
      </c>
      <c r="F37" s="3" t="n">
        <v>3232.29</v>
      </c>
      <c r="G37" s="3" t="n">
        <v>1281.65</v>
      </c>
      <c r="H37" s="3" t="n">
        <v>3342.7</v>
      </c>
      <c r="I37" s="3" t="n">
        <v>3825.28</v>
      </c>
      <c r="J37" s="3" t="n"/>
      <c r="K37" s="3" t="n"/>
      <c r="L37" s="3" t="n"/>
      <c r="M37" s="3" t="n"/>
      <c r="N37" s="3" t="n"/>
      <c r="O37" s="3" t="n">
        <v>176257.1300000002</v>
      </c>
      <c r="Q37" s="16">
        <f>_xlfn.XLOOKUP($A37,Mapping!$A:$A,Mapping!B:B,0,0,1)</f>
        <v/>
      </c>
      <c r="R37" s="16">
        <f>_xlfn.XLOOKUP($A37,Mapping!$A:$A,Mapping!C:C,0,0,1)</f>
        <v/>
      </c>
      <c r="S37" s="16">
        <f>_xlfn.XLOOKUP($A37,Mapping!$A:$A,Mapping!D:D,0,0,1)</f>
        <v/>
      </c>
      <c r="T37" s="16">
        <f>_xlfn.CONCAT(S37," - ",Q37)</f>
        <v/>
      </c>
    </row>
    <row r="38">
      <c r="A38" s="3" t="inlineStr">
        <is>
          <t>4070 : Electricity</t>
        </is>
      </c>
      <c r="B38" s="3" t="n">
        <v>676625.9299999995</v>
      </c>
      <c r="C38" s="3" t="n">
        <v>14677.75</v>
      </c>
      <c r="D38" s="3" t="n">
        <v>20140.51</v>
      </c>
      <c r="E38" s="3" t="n">
        <v>14742.01</v>
      </c>
      <c r="F38" s="3" t="n">
        <v>13500.58</v>
      </c>
      <c r="G38" s="3" t="n">
        <v>11759.5</v>
      </c>
      <c r="H38" s="3" t="n">
        <v>9336.250000000002</v>
      </c>
      <c r="I38" s="3" t="n">
        <v>8203.959999999999</v>
      </c>
      <c r="J38" s="3" t="n">
        <v>9898.82</v>
      </c>
      <c r="K38" s="3" t="n"/>
      <c r="L38" s="3" t="n"/>
      <c r="M38" s="3" t="n"/>
      <c r="N38" s="3" t="n"/>
      <c r="O38" s="3" t="n">
        <v>778885.3099999995</v>
      </c>
      <c r="Q38" s="16">
        <f>_xlfn.XLOOKUP($A38,Mapping!$A:$A,Mapping!B:B,0,0,1)</f>
        <v/>
      </c>
      <c r="R38" s="16">
        <f>_xlfn.XLOOKUP($A38,Mapping!$A:$A,Mapping!C:C,0,0,1)</f>
        <v/>
      </c>
      <c r="S38" s="16">
        <f>_xlfn.XLOOKUP($A38,Mapping!$A:$A,Mapping!D:D,0,0,1)</f>
        <v/>
      </c>
      <c r="T38" s="16">
        <f>_xlfn.CONCAT(S38," - ",Q38)</f>
        <v/>
      </c>
    </row>
    <row r="39">
      <c r="A39" s="3" t="inlineStr">
        <is>
          <t>4080 : Compliance Maintenance</t>
        </is>
      </c>
      <c r="B39" s="3" t="n">
        <v>199499.5599999996</v>
      </c>
      <c r="C39" s="3" t="n">
        <v>38.8</v>
      </c>
      <c r="D39" s="3" t="n">
        <v>38.8</v>
      </c>
      <c r="E39" s="3" t="n">
        <v>38.8</v>
      </c>
      <c r="F39" s="3" t="n">
        <v>38.8</v>
      </c>
      <c r="G39" s="3" t="n">
        <v>38.8</v>
      </c>
      <c r="H39" s="3" t="n">
        <v>38.8</v>
      </c>
      <c r="I39" s="3" t="n">
        <v>3190.8</v>
      </c>
      <c r="J39" s="3" t="n"/>
      <c r="K39" s="3" t="n"/>
      <c r="L39" s="3" t="n"/>
      <c r="M39" s="3" t="n"/>
      <c r="N39" s="3" t="n"/>
      <c r="O39" s="3" t="n">
        <v>202923.1599999997</v>
      </c>
      <c r="Q39" s="16">
        <f>_xlfn.XLOOKUP($A39,Mapping!$A:$A,Mapping!B:B,0,0,1)</f>
        <v/>
      </c>
      <c r="R39" s="16">
        <f>_xlfn.XLOOKUP($A39,Mapping!$A:$A,Mapping!C:C,0,0,1)</f>
        <v/>
      </c>
      <c r="S39" s="16">
        <f>_xlfn.XLOOKUP($A39,Mapping!$A:$A,Mapping!D:D,0,0,1)</f>
        <v/>
      </c>
      <c r="T39" s="16">
        <f>_xlfn.CONCAT(S39," - ",Q39)</f>
        <v/>
      </c>
    </row>
    <row r="40">
      <c r="A40" s="3" t="inlineStr">
        <is>
          <t>4090 : Cosmetic  Maintenance</t>
        </is>
      </c>
      <c r="B40" s="3" t="n">
        <v>46.12000000000205</v>
      </c>
      <c r="C40" s="3" t="n"/>
      <c r="D40" s="3" t="n"/>
      <c r="E40" s="3" t="n"/>
      <c r="F40" s="3" t="n"/>
      <c r="G40" s="3" t="n"/>
      <c r="H40" s="3" t="n"/>
      <c r="I40" s="3" t="n"/>
      <c r="J40" s="3" t="n"/>
      <c r="K40" s="3" t="n"/>
      <c r="L40" s="3" t="n"/>
      <c r="M40" s="3" t="n"/>
      <c r="N40" s="3" t="n"/>
      <c r="O40" s="3" t="n">
        <v>46.12000000000205</v>
      </c>
      <c r="Q40" s="16">
        <f>_xlfn.XLOOKUP($A40,Mapping!$A:$A,Mapping!B:B,0,0,1)</f>
        <v/>
      </c>
      <c r="R40" s="16">
        <f>_xlfn.XLOOKUP($A40,Mapping!$A:$A,Mapping!C:C,0,0,1)</f>
        <v/>
      </c>
      <c r="S40" s="16">
        <f>_xlfn.XLOOKUP($A40,Mapping!$A:$A,Mapping!D:D,0,0,1)</f>
        <v/>
      </c>
      <c r="T40" s="16">
        <f>_xlfn.CONCAT(S40," - ",Q40)</f>
        <v/>
      </c>
    </row>
    <row r="41">
      <c r="A41" s="3" t="inlineStr">
        <is>
          <t>4100 : Grounds Maintenance</t>
        </is>
      </c>
      <c r="B41" s="3" t="n">
        <v>21065.18</v>
      </c>
      <c r="C41" s="3" t="n"/>
      <c r="D41" s="3" t="n"/>
      <c r="E41" s="3" t="n"/>
      <c r="F41" s="3" t="n"/>
      <c r="G41" s="3" t="n"/>
      <c r="H41" s="3" t="n"/>
      <c r="I41" s="3" t="n"/>
      <c r="J41" s="3" t="n"/>
      <c r="K41" s="3" t="n"/>
      <c r="L41" s="3" t="n"/>
      <c r="M41" s="3" t="n"/>
      <c r="N41" s="3" t="n"/>
      <c r="O41" s="3" t="n">
        <v>21065.18</v>
      </c>
      <c r="Q41" s="16">
        <f>_xlfn.XLOOKUP($A41,Mapping!$A:$A,Mapping!B:B,0,0,1)</f>
        <v/>
      </c>
      <c r="R41" s="16">
        <f>_xlfn.XLOOKUP($A41,Mapping!$A:$A,Mapping!C:C,0,0,1)</f>
        <v/>
      </c>
      <c r="S41" s="16">
        <f>_xlfn.XLOOKUP($A41,Mapping!$A:$A,Mapping!D:D,0,0,1)</f>
        <v/>
      </c>
      <c r="T41" s="16">
        <f>_xlfn.CONCAT(S41," - ",Q41)</f>
        <v/>
      </c>
    </row>
    <row r="42">
      <c r="A42" s="3" t="inlineStr">
        <is>
          <t>4110 : General Maintenance</t>
        </is>
      </c>
      <c r="B42" s="3" t="n">
        <v>732006.1300000004</v>
      </c>
      <c r="C42" s="3" t="n">
        <v>4445.650000000001</v>
      </c>
      <c r="D42" s="3" t="n">
        <v>6441.429999999998</v>
      </c>
      <c r="E42" s="3" t="n">
        <v>6403.269999999997</v>
      </c>
      <c r="F42" s="3" t="n">
        <v>3364.889999999999</v>
      </c>
      <c r="G42" s="3" t="n">
        <v>5229.630000000001</v>
      </c>
      <c r="H42" s="3" t="n">
        <v>5023.039999999999</v>
      </c>
      <c r="I42" s="3" t="n">
        <v>5203.289999999999</v>
      </c>
      <c r="J42" s="3" t="n">
        <v>262.02</v>
      </c>
      <c r="K42" s="3" t="n"/>
      <c r="L42" s="3" t="n"/>
      <c r="M42" s="3" t="n"/>
      <c r="N42" s="3" t="n"/>
      <c r="O42" s="3" t="n">
        <v>768379.3500000003</v>
      </c>
      <c r="Q42" s="16">
        <f>_xlfn.XLOOKUP($A42,Mapping!$A:$A,Mapping!B:B,0,0,1)</f>
        <v/>
      </c>
      <c r="R42" s="16">
        <f>_xlfn.XLOOKUP($A42,Mapping!$A:$A,Mapping!C:C,0,0,1)</f>
        <v/>
      </c>
      <c r="S42" s="16">
        <f>_xlfn.XLOOKUP($A42,Mapping!$A:$A,Mapping!D:D,0,0,1)</f>
        <v/>
      </c>
      <c r="T42" s="16">
        <f>_xlfn.CONCAT(S42," - ",Q42)</f>
        <v/>
      </c>
    </row>
    <row r="43">
      <c r="A43" s="3" t="inlineStr">
        <is>
          <t>4120 : Equipment Hire-HO KNL</t>
        </is>
      </c>
      <c r="B43" s="3" t="n">
        <v>30312.34</v>
      </c>
      <c r="C43" s="3" t="n">
        <v>0</v>
      </c>
      <c r="D43" s="3" t="n"/>
      <c r="E43" s="3" t="n"/>
      <c r="F43" s="3" t="n"/>
      <c r="G43" s="3" t="n"/>
      <c r="H43" s="3" t="n"/>
      <c r="I43" s="3" t="n"/>
      <c r="J43" s="3" t="n"/>
      <c r="K43" s="3" t="n"/>
      <c r="L43" s="3" t="n"/>
      <c r="M43" s="3" t="n"/>
      <c r="N43" s="3" t="n"/>
      <c r="O43" s="3" t="n">
        <v>30312.34</v>
      </c>
      <c r="Q43" s="16">
        <f>_xlfn.XLOOKUP($A43,Mapping!$A:$A,Mapping!B:B,0,0,1)</f>
        <v/>
      </c>
      <c r="R43" s="16">
        <f>_xlfn.XLOOKUP($A43,Mapping!$A:$A,Mapping!C:C,0,0,1)</f>
        <v/>
      </c>
      <c r="S43" s="16">
        <f>_xlfn.XLOOKUP($A43,Mapping!$A:$A,Mapping!D:D,0,0,1)</f>
        <v/>
      </c>
      <c r="T43" s="16">
        <f>_xlfn.CONCAT(S43," - ",Q43)</f>
        <v/>
      </c>
    </row>
    <row r="44">
      <c r="A44" s="3" t="inlineStr">
        <is>
          <t>4130 : Cleaning</t>
        </is>
      </c>
      <c r="B44" s="3" t="n">
        <v>1135987.110000001</v>
      </c>
      <c r="C44" s="3" t="n">
        <v>8896.219999999998</v>
      </c>
      <c r="D44" s="3" t="n">
        <v>13720.62</v>
      </c>
      <c r="E44" s="3" t="n">
        <v>7493.509999999999</v>
      </c>
      <c r="F44" s="3" t="n">
        <v>8148.189999999999</v>
      </c>
      <c r="G44" s="3" t="n">
        <v>8520.159999999998</v>
      </c>
      <c r="H44" s="3" t="n">
        <v>9802.299999999999</v>
      </c>
      <c r="I44" s="3" t="n">
        <v>11246.26</v>
      </c>
      <c r="J44" s="3" t="n">
        <v>7151.55</v>
      </c>
      <c r="K44" s="3" t="n"/>
      <c r="L44" s="3" t="n"/>
      <c r="M44" s="3" t="n"/>
      <c r="N44" s="3" t="n"/>
      <c r="O44" s="3" t="n">
        <v>1210965.920000001</v>
      </c>
      <c r="Q44" s="16">
        <f>_xlfn.XLOOKUP($A44,Mapping!$A:$A,Mapping!B:B,0,0,1)</f>
        <v/>
      </c>
      <c r="R44" s="16">
        <f>_xlfn.XLOOKUP($A44,Mapping!$A:$A,Mapping!C:C,0,0,1)</f>
        <v/>
      </c>
      <c r="S44" s="16">
        <f>_xlfn.XLOOKUP($A44,Mapping!$A:$A,Mapping!D:D,0,0,1)</f>
        <v/>
      </c>
      <c r="T44" s="16">
        <f>_xlfn.CONCAT(S44," - ",Q44)</f>
        <v/>
      </c>
    </row>
    <row r="45">
      <c r="A45" s="3" t="inlineStr">
        <is>
          <t>4140 : Waste Disposal</t>
        </is>
      </c>
      <c r="B45" s="3" t="n">
        <v>421594.0600000002</v>
      </c>
      <c r="C45" s="3" t="n">
        <v>6629.420000000002</v>
      </c>
      <c r="D45" s="3" t="n">
        <v>6830.120000000001</v>
      </c>
      <c r="E45" s="3" t="n">
        <v>8122.139999999999</v>
      </c>
      <c r="F45" s="3" t="n">
        <v>8684.490000000003</v>
      </c>
      <c r="G45" s="3" t="n">
        <v>7626.93</v>
      </c>
      <c r="H45" s="3" t="n">
        <v>4998.650000000001</v>
      </c>
      <c r="I45" s="3" t="n">
        <v>9640.140000000005</v>
      </c>
      <c r="J45" s="3" t="n"/>
      <c r="K45" s="3" t="n"/>
      <c r="L45" s="3" t="n"/>
      <c r="M45" s="3" t="n"/>
      <c r="N45" s="3" t="n"/>
      <c r="O45" s="3" t="n">
        <v>474125.9500000001</v>
      </c>
      <c r="Q45" s="16">
        <f>_xlfn.XLOOKUP($A45,Mapping!$A:$A,Mapping!B:B,0,0,1)</f>
        <v/>
      </c>
      <c r="R45" s="16">
        <f>_xlfn.XLOOKUP($A45,Mapping!$A:$A,Mapping!C:C,0,0,1)</f>
        <v/>
      </c>
      <c r="S45" s="16">
        <f>_xlfn.XLOOKUP($A45,Mapping!$A:$A,Mapping!D:D,0,0,1)</f>
        <v/>
      </c>
      <c r="T45" s="16">
        <f>_xlfn.CONCAT(S45," - ",Q45)</f>
        <v/>
      </c>
    </row>
    <row r="46">
      <c r="A46" s="3" t="inlineStr">
        <is>
          <t>4150 : Business Insurance</t>
        </is>
      </c>
      <c r="B46" s="3" t="n">
        <v>287032.8299999998</v>
      </c>
      <c r="C46" s="3" t="n">
        <v>6361.059999999999</v>
      </c>
      <c r="D46" s="3" t="n">
        <v>6361.059999999999</v>
      </c>
      <c r="E46" s="3" t="n">
        <v>6141.15</v>
      </c>
      <c r="F46" s="3" t="n">
        <v>6361.049999999999</v>
      </c>
      <c r="G46" s="3" t="n">
        <v>6361.04</v>
      </c>
      <c r="H46" s="3" t="n">
        <v>6361.04</v>
      </c>
      <c r="I46" s="3" t="n">
        <v>6361.04</v>
      </c>
      <c r="J46" s="3" t="n"/>
      <c r="K46" s="3" t="n"/>
      <c r="L46" s="3" t="n"/>
      <c r="M46" s="3" t="n"/>
      <c r="N46" s="3" t="n"/>
      <c r="O46" s="3" t="n">
        <v>331340.2699999998</v>
      </c>
      <c r="Q46" s="16">
        <f>_xlfn.XLOOKUP($A46,Mapping!$A:$A,Mapping!B:B,0,0,1)</f>
        <v/>
      </c>
      <c r="R46" s="16">
        <f>_xlfn.XLOOKUP($A46,Mapping!$A:$A,Mapping!C:C,0,0,1)</f>
        <v/>
      </c>
      <c r="S46" s="16">
        <f>_xlfn.XLOOKUP($A46,Mapping!$A:$A,Mapping!D:D,0,0,1)</f>
        <v/>
      </c>
      <c r="T46" s="16">
        <f>_xlfn.CONCAT(S46," - ",Q46)</f>
        <v/>
      </c>
    </row>
    <row r="47">
      <c r="A47" s="3" t="inlineStr">
        <is>
          <t>4160 : Postage and Stationery</t>
        </is>
      </c>
      <c r="B47" s="3" t="n">
        <v>27744.85000000002</v>
      </c>
      <c r="C47" s="3" t="n">
        <v>99.21000000000001</v>
      </c>
      <c r="D47" s="3" t="n">
        <v>101.81</v>
      </c>
      <c r="E47" s="3" t="n">
        <v>215.92</v>
      </c>
      <c r="F47" s="3" t="n">
        <v>201.78</v>
      </c>
      <c r="G47" s="3" t="n">
        <v>78.72000000000001</v>
      </c>
      <c r="H47" s="3" t="n">
        <v>221.98</v>
      </c>
      <c r="I47" s="3" t="n">
        <v>1.99</v>
      </c>
      <c r="J47" s="3" t="n"/>
      <c r="K47" s="3" t="n"/>
      <c r="L47" s="3" t="n"/>
      <c r="M47" s="3" t="n"/>
      <c r="N47" s="3" t="n"/>
      <c r="O47" s="3" t="n">
        <v>28666.26000000002</v>
      </c>
      <c r="Q47" s="16">
        <f>_xlfn.XLOOKUP($A47,Mapping!$A:$A,Mapping!B:B,0,0,1)</f>
        <v/>
      </c>
      <c r="R47" s="16">
        <f>_xlfn.XLOOKUP($A47,Mapping!$A:$A,Mapping!C:C,0,0,1)</f>
        <v/>
      </c>
      <c r="S47" s="16">
        <f>_xlfn.XLOOKUP($A47,Mapping!$A:$A,Mapping!D:D,0,0,1)</f>
        <v/>
      </c>
      <c r="T47" s="16">
        <f>_xlfn.CONCAT(S47," - ",Q47)</f>
        <v/>
      </c>
    </row>
    <row r="48">
      <c r="A48" s="3" t="inlineStr">
        <is>
          <t>4170 : Printing</t>
        </is>
      </c>
      <c r="B48" s="3" t="n">
        <v>36457.24999999999</v>
      </c>
      <c r="C48" s="3" t="n">
        <v>439.19</v>
      </c>
      <c r="D48" s="3" t="n">
        <v>420</v>
      </c>
      <c r="E48" s="3" t="n">
        <v>-580</v>
      </c>
      <c r="F48" s="3" t="n">
        <v>517.45</v>
      </c>
      <c r="G48" s="3" t="n">
        <v>420</v>
      </c>
      <c r="H48" s="3" t="n">
        <v>420</v>
      </c>
      <c r="I48" s="3" t="n">
        <v>878.8</v>
      </c>
      <c r="J48" s="3" t="n"/>
      <c r="K48" s="3" t="n"/>
      <c r="L48" s="3" t="n"/>
      <c r="M48" s="3" t="n"/>
      <c r="N48" s="3" t="n"/>
      <c r="O48" s="3" t="n">
        <v>38972.68999999999</v>
      </c>
      <c r="Q48" s="16">
        <f>_xlfn.XLOOKUP($A48,Mapping!$A:$A,Mapping!B:B,0,0,1)</f>
        <v/>
      </c>
      <c r="R48" s="16">
        <f>_xlfn.XLOOKUP($A48,Mapping!$A:$A,Mapping!C:C,0,0,1)</f>
        <v/>
      </c>
      <c r="S48" s="16">
        <f>_xlfn.XLOOKUP($A48,Mapping!$A:$A,Mapping!D:D,0,0,1)</f>
        <v/>
      </c>
      <c r="T48" s="16">
        <f>_xlfn.CONCAT(S48," - ",Q48)</f>
        <v/>
      </c>
    </row>
    <row r="49">
      <c r="A49" s="3" t="inlineStr">
        <is>
          <t>4180 : Printer Consumables</t>
        </is>
      </c>
      <c r="B49" s="3" t="n">
        <v>187297.3599999998</v>
      </c>
      <c r="C49" s="3" t="n">
        <v>1458.54</v>
      </c>
      <c r="D49" s="3" t="n">
        <v>1077.55</v>
      </c>
      <c r="E49" s="3" t="n">
        <v>2539.67</v>
      </c>
      <c r="F49" s="3" t="n">
        <v>1149.97</v>
      </c>
      <c r="G49" s="3" t="n">
        <v>1053.47</v>
      </c>
      <c r="H49" s="3" t="n">
        <v>2774.71</v>
      </c>
      <c r="I49" s="3" t="n">
        <v>1007.52</v>
      </c>
      <c r="J49" s="3" t="n">
        <v>47.98999999999999</v>
      </c>
      <c r="K49" s="3" t="n"/>
      <c r="L49" s="3" t="n"/>
      <c r="M49" s="3" t="n"/>
      <c r="N49" s="3" t="n"/>
      <c r="O49" s="3" t="n">
        <v>198406.7799999999</v>
      </c>
      <c r="Q49" s="16">
        <f>_xlfn.XLOOKUP($A49,Mapping!$A:$A,Mapping!B:B,0,0,1)</f>
        <v/>
      </c>
      <c r="R49" s="16">
        <f>_xlfn.XLOOKUP($A49,Mapping!$A:$A,Mapping!C:C,0,0,1)</f>
        <v/>
      </c>
      <c r="S49" s="16">
        <f>_xlfn.XLOOKUP($A49,Mapping!$A:$A,Mapping!D:D,0,0,1)</f>
        <v/>
      </c>
      <c r="T49" s="16">
        <f>_xlfn.CONCAT(S49," - ",Q49)</f>
        <v/>
      </c>
    </row>
    <row r="50">
      <c r="A50" s="3" t="inlineStr">
        <is>
          <t>4190 : Telephone</t>
        </is>
      </c>
      <c r="B50" s="3" t="n">
        <v>532013.3100000001</v>
      </c>
      <c r="C50" s="3" t="n">
        <v>8553.9</v>
      </c>
      <c r="D50" s="3" t="n">
        <v>3401.87</v>
      </c>
      <c r="E50" s="3" t="n">
        <v>4311.78</v>
      </c>
      <c r="F50" s="3" t="n">
        <v>6712.880000000001</v>
      </c>
      <c r="G50" s="3" t="n">
        <v>9178.18</v>
      </c>
      <c r="H50" s="3" t="n">
        <v>5481.32</v>
      </c>
      <c r="I50" s="3" t="n">
        <v>9497.300000000001</v>
      </c>
      <c r="J50" s="3" t="n">
        <v>1165.82</v>
      </c>
      <c r="K50" s="3" t="n"/>
      <c r="L50" s="3" t="n"/>
      <c r="M50" s="3" t="n"/>
      <c r="N50" s="3" t="n"/>
      <c r="O50" s="3" t="n">
        <v>580316.36</v>
      </c>
      <c r="Q50" s="16">
        <f>_xlfn.XLOOKUP($A50,Mapping!$A:$A,Mapping!B:B,0,0,1)</f>
        <v/>
      </c>
      <c r="R50" s="16">
        <f>_xlfn.XLOOKUP($A50,Mapping!$A:$A,Mapping!C:C,0,0,1)</f>
        <v/>
      </c>
      <c r="S50" s="16">
        <f>_xlfn.XLOOKUP($A50,Mapping!$A:$A,Mapping!D:D,0,0,1)</f>
        <v/>
      </c>
      <c r="T50" s="16">
        <f>_xlfn.CONCAT(S50," - ",Q50)</f>
        <v/>
      </c>
    </row>
    <row r="51">
      <c r="A51" s="3" t="inlineStr">
        <is>
          <t>4191 : Internet</t>
        </is>
      </c>
      <c r="B51" s="3" t="n">
        <v>1492.54</v>
      </c>
      <c r="C51" s="3" t="n"/>
      <c r="D51" s="3" t="n"/>
      <c r="E51" s="3" t="n"/>
      <c r="F51" s="3" t="n"/>
      <c r="G51" s="3" t="n"/>
      <c r="H51" s="3" t="n"/>
      <c r="I51" s="3" t="n"/>
      <c r="J51" s="3" t="n"/>
      <c r="K51" s="3" t="n"/>
      <c r="L51" s="3" t="n"/>
      <c r="M51" s="3" t="n"/>
      <c r="N51" s="3" t="n"/>
      <c r="O51" s="3" t="n">
        <v>1492.54</v>
      </c>
      <c r="Q51" s="16">
        <f>_xlfn.XLOOKUP($A51,Mapping!$A:$A,Mapping!B:B,0,0,1)</f>
        <v/>
      </c>
      <c r="R51" s="16">
        <f>_xlfn.XLOOKUP($A51,Mapping!$A:$A,Mapping!C:C,0,0,1)</f>
        <v/>
      </c>
      <c r="S51" s="16">
        <f>_xlfn.XLOOKUP($A51,Mapping!$A:$A,Mapping!D:D,0,0,1)</f>
        <v/>
      </c>
      <c r="T51" s="16">
        <f>_xlfn.CONCAT(S51," - ",Q51)</f>
        <v/>
      </c>
    </row>
    <row r="52">
      <c r="A52" s="3" t="inlineStr">
        <is>
          <t>4200 : Promotions and Advertisng</t>
        </is>
      </c>
      <c r="B52" s="3" t="n">
        <v>432260.3199999994</v>
      </c>
      <c r="C52" s="3" t="n">
        <v>3944.52</v>
      </c>
      <c r="D52" s="3" t="n">
        <v>2784.44</v>
      </c>
      <c r="E52" s="3" t="n">
        <v>3346.53</v>
      </c>
      <c r="F52" s="3" t="n">
        <v>3789.82</v>
      </c>
      <c r="G52" s="3" t="n">
        <v>2692.34</v>
      </c>
      <c r="H52" s="3" t="n">
        <v>9505.280000000001</v>
      </c>
      <c r="I52" s="3" t="n">
        <v>2764.25</v>
      </c>
      <c r="J52" s="3" t="n"/>
      <c r="K52" s="3" t="n"/>
      <c r="L52" s="3" t="n"/>
      <c r="M52" s="3" t="n"/>
      <c r="N52" s="3" t="n"/>
      <c r="O52" s="3" t="n">
        <v>461087.4999999994</v>
      </c>
      <c r="Q52" s="16">
        <f>_xlfn.XLOOKUP($A52,Mapping!$A:$A,Mapping!B:B,0,0,1)</f>
        <v/>
      </c>
      <c r="R52" s="16">
        <f>_xlfn.XLOOKUP($A52,Mapping!$A:$A,Mapping!C:C,0,0,1)</f>
        <v/>
      </c>
      <c r="S52" s="16">
        <f>_xlfn.XLOOKUP($A52,Mapping!$A:$A,Mapping!D:D,0,0,1)</f>
        <v/>
      </c>
      <c r="T52" s="16">
        <f>_xlfn.CONCAT(S52," - ",Q52)</f>
        <v/>
      </c>
    </row>
    <row r="53">
      <c r="A53" s="3" t="inlineStr">
        <is>
          <t>4210 : Internet Marketing</t>
        </is>
      </c>
      <c r="B53" s="3" t="n">
        <v>141235.6800000001</v>
      </c>
      <c r="C53" s="3" t="n">
        <v>0</v>
      </c>
      <c r="D53" s="3" t="n"/>
      <c r="E53" s="3" t="n"/>
      <c r="F53" s="3" t="n"/>
      <c r="G53" s="3" t="n"/>
      <c r="H53" s="3" t="n"/>
      <c r="I53" s="3" t="n"/>
      <c r="J53" s="3" t="n"/>
      <c r="K53" s="3" t="n"/>
      <c r="L53" s="3" t="n"/>
      <c r="M53" s="3" t="n"/>
      <c r="N53" s="3" t="n"/>
      <c r="O53" s="3" t="n">
        <v>141235.6800000001</v>
      </c>
      <c r="Q53" s="16">
        <f>_xlfn.XLOOKUP($A53,Mapping!$A:$A,Mapping!B:B,0,0,1)</f>
        <v/>
      </c>
      <c r="R53" s="16">
        <f>_xlfn.XLOOKUP($A53,Mapping!$A:$A,Mapping!C:C,0,0,1)</f>
        <v/>
      </c>
      <c r="S53" s="16">
        <f>_xlfn.XLOOKUP($A53,Mapping!$A:$A,Mapping!D:D,0,0,1)</f>
        <v/>
      </c>
      <c r="T53" s="16">
        <f>_xlfn.CONCAT(S53," - ",Q53)</f>
        <v/>
      </c>
    </row>
    <row r="54">
      <c r="A54" s="3" t="inlineStr">
        <is>
          <t>4220 : IT Support</t>
        </is>
      </c>
      <c r="B54" s="3" t="n">
        <v>599721.0999999999</v>
      </c>
      <c r="C54" s="3" t="n">
        <v>7499.030000000001</v>
      </c>
      <c r="D54" s="3" t="n">
        <v>6537.090000000001</v>
      </c>
      <c r="E54" s="3" t="n">
        <v>6537.090000000001</v>
      </c>
      <c r="F54" s="3" t="n">
        <v>6574.890000000001</v>
      </c>
      <c r="G54" s="3" t="n">
        <v>6614.830000000002</v>
      </c>
      <c r="H54" s="3" t="n">
        <v>18170.97</v>
      </c>
      <c r="I54" s="3" t="n">
        <v>7884.020000000001</v>
      </c>
      <c r="J54" s="3" t="n">
        <v>2026.2</v>
      </c>
      <c r="K54" s="3" t="n"/>
      <c r="L54" s="3" t="n"/>
      <c r="M54" s="3" t="n"/>
      <c r="N54" s="3" t="n"/>
      <c r="O54" s="3" t="n">
        <v>661565.2199999999</v>
      </c>
      <c r="Q54" s="16">
        <f>_xlfn.XLOOKUP($A54,Mapping!$A:$A,Mapping!B:B,0,0,1)</f>
        <v/>
      </c>
      <c r="R54" s="16">
        <f>_xlfn.XLOOKUP($A54,Mapping!$A:$A,Mapping!C:C,0,0,1)</f>
        <v/>
      </c>
      <c r="S54" s="16">
        <f>_xlfn.XLOOKUP($A54,Mapping!$A:$A,Mapping!D:D,0,0,1)</f>
        <v/>
      </c>
      <c r="T54" s="16">
        <f>_xlfn.CONCAT(S54," - ",Q54)</f>
        <v/>
      </c>
    </row>
    <row r="55">
      <c r="A55" s="3" t="inlineStr">
        <is>
          <t>4230 : Fees and Subscriptions</t>
        </is>
      </c>
      <c r="B55" s="3" t="n">
        <v>214099.5299999994</v>
      </c>
      <c r="C55" s="3" t="n">
        <v>3221.28</v>
      </c>
      <c r="D55" s="3" t="n">
        <v>2764.05</v>
      </c>
      <c r="E55" s="3" t="n">
        <v>3040.02</v>
      </c>
      <c r="F55" s="3" t="n">
        <v>4283.41</v>
      </c>
      <c r="G55" s="3" t="n">
        <v>2887.62</v>
      </c>
      <c r="H55" s="3" t="n">
        <v>4548.26</v>
      </c>
      <c r="I55" s="3" t="n">
        <v>2790.170000000001</v>
      </c>
      <c r="J55" s="3" t="n"/>
      <c r="K55" s="3" t="n"/>
      <c r="L55" s="3" t="n"/>
      <c r="M55" s="3" t="n"/>
      <c r="N55" s="3" t="n"/>
      <c r="O55" s="3" t="n">
        <v>237634.3399999994</v>
      </c>
      <c r="Q55" s="16">
        <f>_xlfn.XLOOKUP($A55,Mapping!$A:$A,Mapping!B:B,0,0,1)</f>
        <v/>
      </c>
      <c r="R55" s="16">
        <f>_xlfn.XLOOKUP($A55,Mapping!$A:$A,Mapping!C:C,0,0,1)</f>
        <v/>
      </c>
      <c r="S55" s="16">
        <f>_xlfn.XLOOKUP($A55,Mapping!$A:$A,Mapping!D:D,0,0,1)</f>
        <v/>
      </c>
      <c r="T55" s="16">
        <f>_xlfn.CONCAT(S55," - ",Q55)</f>
        <v/>
      </c>
    </row>
    <row r="56">
      <c r="A56" s="3" t="inlineStr">
        <is>
          <t>4240 : Sundry Charges</t>
        </is>
      </c>
      <c r="B56" s="3" t="n">
        <v>40720.06000000002</v>
      </c>
      <c r="C56" s="3" t="n">
        <v>-225.04</v>
      </c>
      <c r="D56" s="3" t="n">
        <v>43.94</v>
      </c>
      <c r="E56" s="3" t="n">
        <v>175.73</v>
      </c>
      <c r="F56" s="3" t="n"/>
      <c r="G56" s="3" t="n"/>
      <c r="H56" s="3" t="n"/>
      <c r="I56" s="3" t="n"/>
      <c r="J56" s="3" t="n"/>
      <c r="K56" s="3" t="n"/>
      <c r="L56" s="3" t="n"/>
      <c r="M56" s="3" t="n"/>
      <c r="N56" s="3" t="n"/>
      <c r="O56" s="3" t="n">
        <v>40714.69000000002</v>
      </c>
      <c r="Q56" s="16">
        <f>_xlfn.XLOOKUP($A56,Mapping!$A:$A,Mapping!B:B,0,0,1)</f>
        <v/>
      </c>
      <c r="R56" s="16">
        <f>_xlfn.XLOOKUP($A56,Mapping!$A:$A,Mapping!C:C,0,0,1)</f>
        <v/>
      </c>
      <c r="S56" s="16">
        <f>_xlfn.XLOOKUP($A56,Mapping!$A:$A,Mapping!D:D,0,0,1)</f>
        <v/>
      </c>
      <c r="T56" s="16">
        <f>_xlfn.CONCAT(S56," - ",Q56)</f>
        <v/>
      </c>
    </row>
    <row r="57">
      <c r="A57" s="3" t="inlineStr">
        <is>
          <t>4250 : Travel Expenses</t>
        </is>
      </c>
      <c r="B57" s="3" t="n">
        <v>41750.25000000001</v>
      </c>
      <c r="C57" s="3" t="n">
        <v>632.1800000000001</v>
      </c>
      <c r="D57" s="3" t="n">
        <v>810.8</v>
      </c>
      <c r="E57" s="3" t="n">
        <v>1703.74</v>
      </c>
      <c r="F57" s="3" t="n">
        <v>1743.5</v>
      </c>
      <c r="G57" s="3" t="n">
        <v>1108</v>
      </c>
      <c r="H57" s="3" t="n">
        <v>621.8</v>
      </c>
      <c r="I57" s="3" t="n">
        <v>177</v>
      </c>
      <c r="J57" s="3" t="n"/>
      <c r="K57" s="3" t="n"/>
      <c r="L57" s="3" t="n"/>
      <c r="M57" s="3" t="n"/>
      <c r="N57" s="3" t="n"/>
      <c r="O57" s="3" t="n">
        <v>48547.27</v>
      </c>
      <c r="Q57" s="16">
        <f>_xlfn.XLOOKUP($A57,Mapping!$A:$A,Mapping!B:B,0,0,1)</f>
        <v/>
      </c>
      <c r="R57" s="16">
        <f>_xlfn.XLOOKUP($A57,Mapping!$A:$A,Mapping!C:C,0,0,1)</f>
        <v/>
      </c>
      <c r="S57" s="16">
        <f>_xlfn.XLOOKUP($A57,Mapping!$A:$A,Mapping!D:D,0,0,1)</f>
        <v/>
      </c>
      <c r="T57" s="16">
        <f>_xlfn.CONCAT(S57," - ",Q57)</f>
        <v/>
      </c>
    </row>
    <row r="58">
      <c r="A58" s="3" t="inlineStr">
        <is>
          <t>4260 : Fuel and Motor Expenses</t>
        </is>
      </c>
      <c r="B58" s="3" t="n">
        <v>151405.3099999999</v>
      </c>
      <c r="C58" s="3" t="n">
        <v>3259.92</v>
      </c>
      <c r="D58" s="3" t="n">
        <v>1651.34</v>
      </c>
      <c r="E58" s="3" t="n">
        <v>1093.48</v>
      </c>
      <c r="F58" s="3" t="n">
        <v>1525.73</v>
      </c>
      <c r="G58" s="3" t="n">
        <v>1504.33</v>
      </c>
      <c r="H58" s="3" t="n">
        <v>2337.35</v>
      </c>
      <c r="I58" s="3" t="n">
        <v>2821.37</v>
      </c>
      <c r="J58" s="3" t="n">
        <v>1245.18</v>
      </c>
      <c r="K58" s="3" t="n"/>
      <c r="L58" s="3" t="n"/>
      <c r="M58" s="3" t="n"/>
      <c r="N58" s="3" t="n"/>
      <c r="O58" s="3" t="n">
        <v>166844.01</v>
      </c>
      <c r="Q58" s="16">
        <f>_xlfn.XLOOKUP($A58,Mapping!$A:$A,Mapping!B:B,0,0,1)</f>
        <v/>
      </c>
      <c r="R58" s="16">
        <f>_xlfn.XLOOKUP($A58,Mapping!$A:$A,Mapping!C:C,0,0,1)</f>
        <v/>
      </c>
      <c r="S58" s="16">
        <f>_xlfn.XLOOKUP($A58,Mapping!$A:$A,Mapping!D:D,0,0,1)</f>
        <v/>
      </c>
      <c r="T58" s="16">
        <f>_xlfn.CONCAT(S58," - ",Q58)</f>
        <v/>
      </c>
    </row>
    <row r="59">
      <c r="A59" s="3" t="inlineStr">
        <is>
          <t>4270 : Motor Insurance</t>
        </is>
      </c>
      <c r="B59" s="3" t="n">
        <v>24811.79</v>
      </c>
      <c r="C59" s="3" t="n">
        <v>982.21</v>
      </c>
      <c r="D59" s="3" t="n">
        <v>1041.49</v>
      </c>
      <c r="E59" s="3" t="n">
        <v>1041.49</v>
      </c>
      <c r="F59" s="3" t="n">
        <v>1072.86</v>
      </c>
      <c r="G59" s="3" t="n">
        <v>1072.86</v>
      </c>
      <c r="H59" s="3" t="n">
        <v>1078.63</v>
      </c>
      <c r="I59" s="3" t="n">
        <v>1363.01</v>
      </c>
      <c r="J59" s="3" t="n"/>
      <c r="K59" s="3" t="n"/>
      <c r="L59" s="3" t="n"/>
      <c r="M59" s="3" t="n"/>
      <c r="N59" s="3" t="n"/>
      <c r="O59" s="3" t="n">
        <v>32464.34</v>
      </c>
      <c r="Q59" s="16">
        <f>_xlfn.XLOOKUP($A59,Mapping!$A:$A,Mapping!B:B,0,0,1)</f>
        <v/>
      </c>
      <c r="R59" s="16">
        <f>_xlfn.XLOOKUP($A59,Mapping!$A:$A,Mapping!C:C,0,0,1)</f>
        <v/>
      </c>
      <c r="S59" s="16">
        <f>_xlfn.XLOOKUP($A59,Mapping!$A:$A,Mapping!D:D,0,0,1)</f>
        <v/>
      </c>
      <c r="T59" s="16">
        <f>_xlfn.CONCAT(S59," - ",Q59)</f>
        <v/>
      </c>
    </row>
    <row r="60">
      <c r="A60" s="3" t="inlineStr">
        <is>
          <t>4290 : Publications</t>
        </is>
      </c>
      <c r="B60" s="3" t="n">
        <v>70.55</v>
      </c>
      <c r="C60" s="3" t="n"/>
      <c r="D60" s="3" t="n"/>
      <c r="E60" s="3" t="n"/>
      <c r="F60" s="3" t="n"/>
      <c r="G60" s="3" t="n"/>
      <c r="H60" s="3" t="n"/>
      <c r="I60" s="3" t="n"/>
      <c r="J60" s="3" t="n"/>
      <c r="K60" s="3" t="n"/>
      <c r="L60" s="3" t="n"/>
      <c r="M60" s="3" t="n"/>
      <c r="N60" s="3" t="n"/>
      <c r="O60" s="3" t="n">
        <v>70.55</v>
      </c>
      <c r="Q60" s="16">
        <f>_xlfn.XLOOKUP($A60,Mapping!$A:$A,Mapping!B:B,0,0,1)</f>
        <v/>
      </c>
      <c r="R60" s="16">
        <f>_xlfn.XLOOKUP($A60,Mapping!$A:$A,Mapping!C:C,0,0,1)</f>
        <v/>
      </c>
      <c r="S60" s="16">
        <f>_xlfn.XLOOKUP($A60,Mapping!$A:$A,Mapping!D:D,0,0,1)</f>
        <v/>
      </c>
      <c r="T60" s="16">
        <f>_xlfn.CONCAT(S60," - ",Q60)</f>
        <v/>
      </c>
    </row>
    <row r="61">
      <c r="A61" s="3" t="inlineStr">
        <is>
          <t>4300 : Family Events</t>
        </is>
      </c>
      <c r="B61" s="3" t="n">
        <v>717</v>
      </c>
      <c r="C61" s="3" t="n"/>
      <c r="D61" s="3" t="n"/>
      <c r="E61" s="3" t="n"/>
      <c r="F61" s="3" t="n"/>
      <c r="G61" s="3" t="n"/>
      <c r="H61" s="3" t="n"/>
      <c r="I61" s="3" t="n"/>
      <c r="J61" s="3" t="n"/>
      <c r="K61" s="3" t="n"/>
      <c r="L61" s="3" t="n"/>
      <c r="M61" s="3" t="n"/>
      <c r="N61" s="3" t="n"/>
      <c r="O61" s="3" t="n">
        <v>717</v>
      </c>
      <c r="Q61" s="16">
        <f>_xlfn.XLOOKUP($A61,Mapping!$A:$A,Mapping!B:B,0,0,1)</f>
        <v/>
      </c>
      <c r="R61" s="16">
        <f>_xlfn.XLOOKUP($A61,Mapping!$A:$A,Mapping!C:C,0,0,1)</f>
        <v/>
      </c>
      <c r="S61" s="16">
        <f>_xlfn.XLOOKUP($A61,Mapping!$A:$A,Mapping!D:D,0,0,1)</f>
        <v/>
      </c>
      <c r="T61" s="16">
        <f>_xlfn.CONCAT(S61," - ",Q61)</f>
        <v/>
      </c>
    </row>
    <row r="62">
      <c r="A62" s="3" t="inlineStr">
        <is>
          <t>5010 : Audit</t>
        </is>
      </c>
      <c r="B62" s="3" t="n">
        <v>438177.6</v>
      </c>
      <c r="C62" s="3" t="n">
        <v>9.094947017729282e-13</v>
      </c>
      <c r="D62" s="3" t="n"/>
      <c r="E62" s="3" t="n">
        <v>42000</v>
      </c>
      <c r="F62" s="3" t="n">
        <v>9480</v>
      </c>
      <c r="G62" s="3" t="n"/>
      <c r="H62" s="3" t="n"/>
      <c r="I62" s="3" t="n"/>
      <c r="J62" s="3" t="n"/>
      <c r="K62" s="3" t="n"/>
      <c r="L62" s="3" t="n"/>
      <c r="M62" s="3" t="n"/>
      <c r="N62" s="3" t="n"/>
      <c r="O62" s="3" t="n">
        <v>489657.6</v>
      </c>
      <c r="Q62" s="16">
        <f>_xlfn.XLOOKUP($A62,Mapping!$A:$A,Mapping!B:B,0,0,1)</f>
        <v/>
      </c>
      <c r="R62" s="16">
        <f>_xlfn.XLOOKUP($A62,Mapping!$A:$A,Mapping!C:C,0,0,1)</f>
        <v/>
      </c>
      <c r="S62" s="16">
        <f>_xlfn.XLOOKUP($A62,Mapping!$A:$A,Mapping!D:D,0,0,1)</f>
        <v/>
      </c>
      <c r="T62" s="16">
        <f>_xlfn.CONCAT(S62," - ",Q62)</f>
        <v/>
      </c>
    </row>
    <row r="63">
      <c r="A63" s="3" t="inlineStr">
        <is>
          <t>5020 : Accountancy</t>
        </is>
      </c>
      <c r="B63" s="3" t="n">
        <v>1572.2</v>
      </c>
      <c r="C63" s="3" t="n">
        <v>148.05</v>
      </c>
      <c r="D63" s="3" t="n">
        <v>148.05</v>
      </c>
      <c r="E63" s="3" t="n">
        <v>1048.05</v>
      </c>
      <c r="F63" s="3" t="n">
        <v>148.05</v>
      </c>
      <c r="G63" s="3" t="n">
        <v>148.05</v>
      </c>
      <c r="H63" s="3" t="n">
        <v>148.05</v>
      </c>
      <c r="I63" s="3" t="n">
        <v>398.25</v>
      </c>
      <c r="J63" s="3" t="n"/>
      <c r="K63" s="3" t="n"/>
      <c r="L63" s="3" t="n"/>
      <c r="M63" s="3" t="n"/>
      <c r="N63" s="3" t="n"/>
      <c r="O63" s="3" t="n">
        <v>3758.75</v>
      </c>
      <c r="Q63" s="16">
        <f>_xlfn.XLOOKUP($A63,Mapping!$A:$A,Mapping!B:B,0,0,1)</f>
        <v/>
      </c>
      <c r="R63" s="16">
        <f>_xlfn.XLOOKUP($A63,Mapping!$A:$A,Mapping!C:C,0,0,1)</f>
        <v/>
      </c>
      <c r="S63" s="16">
        <f>_xlfn.XLOOKUP($A63,Mapping!$A:$A,Mapping!D:D,0,0,1)</f>
        <v/>
      </c>
      <c r="T63" s="16">
        <f>_xlfn.CONCAT(S63," - ",Q63)</f>
        <v/>
      </c>
    </row>
    <row r="64">
      <c r="A64" s="3" t="inlineStr">
        <is>
          <t>5030 : Proffessional Fees</t>
        </is>
      </c>
      <c r="B64" s="3" t="n">
        <v>1172762.550000001</v>
      </c>
      <c r="C64" s="3" t="n">
        <v>24148.18</v>
      </c>
      <c r="D64" s="3" t="n">
        <v>7324.77</v>
      </c>
      <c r="E64" s="3" t="n">
        <v>15483.09</v>
      </c>
      <c r="F64" s="3" t="n">
        <v>5896.45</v>
      </c>
      <c r="G64" s="3" t="n">
        <v>5286.66</v>
      </c>
      <c r="H64" s="3" t="n">
        <v>4753.26</v>
      </c>
      <c r="I64" s="3" t="n">
        <v>28341.66</v>
      </c>
      <c r="J64" s="3" t="n"/>
      <c r="K64" s="3" t="n"/>
      <c r="L64" s="3" t="n"/>
      <c r="M64" s="3" t="n"/>
      <c r="N64" s="3" t="n"/>
      <c r="O64" s="3" t="n">
        <v>1263996.620000001</v>
      </c>
      <c r="Q64" s="16">
        <f>_xlfn.XLOOKUP($A64,Mapping!$A:$A,Mapping!B:B,0,0,1)</f>
        <v/>
      </c>
      <c r="R64" s="16">
        <f>_xlfn.XLOOKUP($A64,Mapping!$A:$A,Mapping!C:C,0,0,1)</f>
        <v/>
      </c>
      <c r="S64" s="16">
        <f>_xlfn.XLOOKUP($A64,Mapping!$A:$A,Mapping!D:D,0,0,1)</f>
        <v/>
      </c>
      <c r="T64" s="16">
        <f>_xlfn.CONCAT(S64," - ",Q64)</f>
        <v/>
      </c>
    </row>
    <row r="65">
      <c r="A65" s="3" t="inlineStr">
        <is>
          <t>5040 : Office Equipment</t>
        </is>
      </c>
      <c r="B65" s="3" t="n">
        <v>12713.96</v>
      </c>
      <c r="C65" s="3" t="n">
        <v>241.04</v>
      </c>
      <c r="D65" s="3" t="n">
        <v>11.99</v>
      </c>
      <c r="E65" s="3" t="n"/>
      <c r="F65" s="3" t="n"/>
      <c r="G65" s="3" t="n">
        <v>35.98</v>
      </c>
      <c r="H65" s="3" t="n"/>
      <c r="I65" s="3" t="n"/>
      <c r="J65" s="3" t="n"/>
      <c r="K65" s="3" t="n"/>
      <c r="L65" s="3" t="n"/>
      <c r="M65" s="3" t="n"/>
      <c r="N65" s="3" t="n"/>
      <c r="O65" s="3" t="n">
        <v>13002.97</v>
      </c>
      <c r="Q65" s="16">
        <f>_xlfn.XLOOKUP($A65,Mapping!$A:$A,Mapping!B:B,0,0,1)</f>
        <v/>
      </c>
      <c r="R65" s="16">
        <f>_xlfn.XLOOKUP($A65,Mapping!$A:$A,Mapping!C:C,0,0,1)</f>
        <v/>
      </c>
      <c r="S65" s="16">
        <f>_xlfn.XLOOKUP($A65,Mapping!$A:$A,Mapping!D:D,0,0,1)</f>
        <v/>
      </c>
      <c r="T65" s="16">
        <f>_xlfn.CONCAT(S65," - ",Q65)</f>
        <v/>
      </c>
    </row>
    <row r="66">
      <c r="A66" s="3" t="inlineStr">
        <is>
          <t>5050 : Finance Costs</t>
        </is>
      </c>
      <c r="B66" s="3" t="n">
        <v>104065.32</v>
      </c>
      <c r="C66" s="3" t="n">
        <v>2397</v>
      </c>
      <c r="D66" s="3" t="n">
        <v>2377</v>
      </c>
      <c r="E66" s="3" t="n">
        <v>2355</v>
      </c>
      <c r="F66" s="3" t="n">
        <v>2335</v>
      </c>
      <c r="G66" s="3" t="n">
        <v>2313</v>
      </c>
      <c r="H66" s="3" t="n">
        <v>2292</v>
      </c>
      <c r="I66" s="3" t="n">
        <v>2271</v>
      </c>
      <c r="J66" s="3" t="n"/>
      <c r="K66" s="3" t="n"/>
      <c r="L66" s="3" t="n"/>
      <c r="M66" s="3" t="n"/>
      <c r="N66" s="3" t="n"/>
      <c r="O66" s="3" t="n">
        <v>120405.32</v>
      </c>
      <c r="Q66" s="16">
        <f>_xlfn.XLOOKUP($A66,Mapping!$A:$A,Mapping!B:B,0,0,1)</f>
        <v/>
      </c>
      <c r="R66" s="16">
        <f>_xlfn.XLOOKUP($A66,Mapping!$A:$A,Mapping!C:C,0,0,1)</f>
        <v/>
      </c>
      <c r="S66" s="16">
        <f>_xlfn.XLOOKUP($A66,Mapping!$A:$A,Mapping!D:D,0,0,1)</f>
        <v/>
      </c>
      <c r="T66" s="16">
        <f>_xlfn.CONCAT(S66," - ",Q66)</f>
        <v/>
      </c>
    </row>
    <row r="67">
      <c r="A67" s="3" t="inlineStr">
        <is>
          <t>5060 : Bank Charges</t>
        </is>
      </c>
      <c r="B67" s="3" t="n">
        <v>95450.21000000008</v>
      </c>
      <c r="C67" s="3" t="n">
        <v>363.54</v>
      </c>
      <c r="D67" s="3" t="n">
        <v>399.04</v>
      </c>
      <c r="E67" s="3" t="n">
        <v>279.29</v>
      </c>
      <c r="F67" s="3" t="n">
        <v>478.54</v>
      </c>
      <c r="G67" s="3" t="n">
        <v>321.39</v>
      </c>
      <c r="H67" s="3" t="n">
        <v>506.53</v>
      </c>
      <c r="I67" s="3" t="n">
        <v>232.5</v>
      </c>
      <c r="J67" s="3" t="n">
        <v>8.5</v>
      </c>
      <c r="K67" s="3" t="n"/>
      <c r="L67" s="3" t="n"/>
      <c r="M67" s="3" t="n"/>
      <c r="N67" s="3" t="n"/>
      <c r="O67" s="3" t="n">
        <v>98039.54000000008</v>
      </c>
      <c r="Q67" s="16">
        <f>_xlfn.XLOOKUP($A67,Mapping!$A:$A,Mapping!B:B,0,0,1)</f>
        <v/>
      </c>
      <c r="R67" s="16">
        <f>_xlfn.XLOOKUP($A67,Mapping!$A:$A,Mapping!C:C,0,0,1)</f>
        <v/>
      </c>
      <c r="S67" s="16">
        <f>_xlfn.XLOOKUP($A67,Mapping!$A:$A,Mapping!D:D,0,0,1)</f>
        <v/>
      </c>
      <c r="T67" s="16">
        <f>_xlfn.CONCAT(S67," - ",Q67)</f>
        <v/>
      </c>
    </row>
    <row r="68">
      <c r="A68" s="3" t="inlineStr">
        <is>
          <t>5070 : Bank Interest</t>
        </is>
      </c>
      <c r="B68" s="3" t="n">
        <v>737616.7699999998</v>
      </c>
      <c r="C68" s="3" t="n">
        <v>-11.07</v>
      </c>
      <c r="D68" s="3" t="n">
        <v>-9.82</v>
      </c>
      <c r="E68" s="3" t="n">
        <v>33640.11</v>
      </c>
      <c r="F68" s="3" t="n"/>
      <c r="G68" s="3" t="n">
        <v>-9.539999999999999</v>
      </c>
      <c r="H68" s="3" t="n">
        <v>33312.57</v>
      </c>
      <c r="I68" s="3" t="n"/>
      <c r="J68" s="3" t="n"/>
      <c r="K68" s="3" t="n"/>
      <c r="L68" s="3" t="n"/>
      <c r="M68" s="3" t="n"/>
      <c r="N68" s="3" t="n"/>
      <c r="O68" s="3" t="n">
        <v>804539.0199999998</v>
      </c>
      <c r="Q68" s="33" t="n">
        <v>0</v>
      </c>
      <c r="R68" s="33" t="n">
        <v>0</v>
      </c>
      <c r="S68" s="16" t="n">
        <v>0</v>
      </c>
      <c r="T68" s="16" t="n"/>
    </row>
    <row r="69">
      <c r="A69" s="3" t="inlineStr">
        <is>
          <t>5080 : Bad Debt Provision</t>
        </is>
      </c>
      <c r="B69" s="3" t="n">
        <v>-3123</v>
      </c>
      <c r="C69" s="3" t="n"/>
      <c r="D69" s="3" t="n"/>
      <c r="E69" s="3" t="n"/>
      <c r="F69" s="3" t="n"/>
      <c r="G69" s="3" t="n"/>
      <c r="H69" s="3" t="n"/>
      <c r="I69" s="3" t="n"/>
      <c r="J69" s="3" t="n"/>
      <c r="K69" s="3" t="n"/>
      <c r="L69" s="3" t="n"/>
      <c r="M69" s="3" t="n"/>
      <c r="N69" s="3" t="n"/>
      <c r="O69" s="3" t="n">
        <v>-3123</v>
      </c>
      <c r="Q69" s="33" t="n">
        <v>0</v>
      </c>
      <c r="R69" s="33" t="n">
        <v>0</v>
      </c>
      <c r="S69" s="16" t="n">
        <v>0</v>
      </c>
      <c r="T69" s="16" t="n"/>
    </row>
    <row r="70">
      <c r="A70" s="3" t="inlineStr">
        <is>
          <t>5090 : Bad Debts Written Off</t>
        </is>
      </c>
      <c r="B70" s="3" t="n">
        <v>41927.83000000001</v>
      </c>
      <c r="C70" s="3" t="n"/>
      <c r="D70" s="3" t="n"/>
      <c r="E70" s="3" t="n"/>
      <c r="F70" s="3" t="n"/>
      <c r="G70" s="3" t="n"/>
      <c r="H70" s="3" t="n"/>
      <c r="I70" s="3" t="n"/>
      <c r="J70" s="3" t="n"/>
      <c r="K70" s="3" t="n"/>
      <c r="L70" s="3" t="n"/>
      <c r="M70" s="3" t="n"/>
      <c r="N70" s="3" t="n"/>
      <c r="O70" s="3" t="n">
        <v>41927.83000000001</v>
      </c>
      <c r="Q70" s="33" t="n">
        <v>0</v>
      </c>
      <c r="R70" s="33" t="n">
        <v>0</v>
      </c>
      <c r="S70" s="16" t="n">
        <v>0</v>
      </c>
      <c r="T70" s="16" t="n"/>
    </row>
    <row r="71">
      <c r="A71" s="3" t="inlineStr">
        <is>
          <t>5100 : Depreciation L&amp;B</t>
        </is>
      </c>
      <c r="B71" s="3" t="n">
        <v>714955.3900000001</v>
      </c>
      <c r="C71" s="3" t="n">
        <v>7493.17</v>
      </c>
      <c r="D71" s="3" t="n">
        <v>8149.82</v>
      </c>
      <c r="E71" s="3" t="n">
        <v>8149.82</v>
      </c>
      <c r="F71" s="3" t="n">
        <v>8149.810000000001</v>
      </c>
      <c r="G71" s="3" t="n">
        <v>8149.810000000001</v>
      </c>
      <c r="H71" s="3" t="n">
        <v>8149.810000000001</v>
      </c>
      <c r="I71" s="3" t="n">
        <v>8149.810000000001</v>
      </c>
      <c r="J71" s="3" t="n"/>
      <c r="K71" s="3" t="n"/>
      <c r="L71" s="3" t="n"/>
      <c r="M71" s="3" t="n"/>
      <c r="N71" s="3" t="n"/>
      <c r="O71" s="3" t="n">
        <v>771347.4400000002</v>
      </c>
      <c r="Q71" s="33" t="n">
        <v>0</v>
      </c>
      <c r="R71" s="33" t="n">
        <v>0</v>
      </c>
      <c r="S71" s="16" t="n">
        <v>0</v>
      </c>
      <c r="T71" s="16" t="n"/>
    </row>
    <row r="72">
      <c r="A72" s="3" t="inlineStr">
        <is>
          <t>5105 : Depreciation ROU</t>
        </is>
      </c>
      <c r="B72" s="3" t="n"/>
      <c r="C72" s="3" t="n">
        <v>4966</v>
      </c>
      <c r="D72" s="3" t="n">
        <v>4966</v>
      </c>
      <c r="E72" s="3" t="n">
        <v>4966</v>
      </c>
      <c r="F72" s="3" t="n">
        <v>4966</v>
      </c>
      <c r="G72" s="3" t="n">
        <v>4966</v>
      </c>
      <c r="H72" s="3" t="n">
        <v>4966</v>
      </c>
      <c r="I72" s="3" t="n">
        <v>4966</v>
      </c>
      <c r="J72" s="3" t="n"/>
      <c r="K72" s="3" t="n"/>
      <c r="L72" s="3" t="n"/>
      <c r="M72" s="3" t="n"/>
      <c r="N72" s="3" t="n"/>
      <c r="O72" s="3" t="n">
        <v>34762</v>
      </c>
      <c r="Q72" s="33" t="n">
        <v>0</v>
      </c>
      <c r="R72" s="33" t="n">
        <v>0</v>
      </c>
      <c r="S72" s="16" t="n">
        <v>0</v>
      </c>
      <c r="T72" s="16" t="n"/>
    </row>
    <row r="73">
      <c r="A73" s="3" t="inlineStr">
        <is>
          <t>5110 : Depreciation MV</t>
        </is>
      </c>
      <c r="B73" s="3" t="n">
        <v>48850.95</v>
      </c>
      <c r="C73" s="3" t="n">
        <v>1017</v>
      </c>
      <c r="D73" s="3" t="n">
        <v>1017</v>
      </c>
      <c r="E73" s="3" t="n">
        <v>1017</v>
      </c>
      <c r="F73" s="3" t="n">
        <v>1017</v>
      </c>
      <c r="G73" s="3" t="n">
        <v>1017.01</v>
      </c>
      <c r="H73" s="3" t="n">
        <v>1017.01</v>
      </c>
      <c r="I73" s="3" t="n">
        <v>1017.01</v>
      </c>
      <c r="J73" s="3" t="n"/>
      <c r="K73" s="3" t="n"/>
      <c r="L73" s="3" t="n"/>
      <c r="M73" s="3" t="n"/>
      <c r="N73" s="3" t="n"/>
      <c r="O73" s="3" t="n">
        <v>55969.98</v>
      </c>
      <c r="Q73" s="33" t="n">
        <v>0</v>
      </c>
      <c r="R73" s="33" t="n">
        <v>0</v>
      </c>
      <c r="S73" s="16" t="n">
        <v>0</v>
      </c>
      <c r="T73" s="16" t="n"/>
    </row>
    <row r="74">
      <c r="A74" s="3" t="inlineStr">
        <is>
          <t>5120 : Depreciation Office Equipment</t>
        </is>
      </c>
      <c r="B74" s="3" t="n">
        <v>115792.1</v>
      </c>
      <c r="C74" s="3" t="n">
        <v>173.36</v>
      </c>
      <c r="D74" s="3" t="n">
        <v>173.36</v>
      </c>
      <c r="E74" s="3" t="n">
        <v>173.36</v>
      </c>
      <c r="F74" s="3" t="n">
        <v>173.36</v>
      </c>
      <c r="G74" s="3" t="n">
        <v>173.36</v>
      </c>
      <c r="H74" s="3" t="n">
        <v>173.36</v>
      </c>
      <c r="I74" s="3" t="n">
        <v>173.36</v>
      </c>
      <c r="J74" s="3" t="n"/>
      <c r="K74" s="3" t="n"/>
      <c r="L74" s="3" t="n"/>
      <c r="M74" s="3" t="n"/>
      <c r="N74" s="3" t="n"/>
      <c r="O74" s="3" t="n">
        <v>117005.62</v>
      </c>
      <c r="Q74" s="33" t="n">
        <v>0</v>
      </c>
      <c r="R74" s="33" t="n">
        <v>0</v>
      </c>
      <c r="S74" s="16" t="n">
        <v>0</v>
      </c>
      <c r="T74" s="16" t="n"/>
    </row>
    <row r="75">
      <c r="A75" s="3" t="inlineStr">
        <is>
          <t>5140 : Depreciation F&amp;F</t>
        </is>
      </c>
      <c r="B75" s="3" t="n">
        <v>176380.03</v>
      </c>
      <c r="C75" s="3" t="n">
        <v>4508.82</v>
      </c>
      <c r="D75" s="3" t="n">
        <v>4508.820000000001</v>
      </c>
      <c r="E75" s="3" t="n">
        <v>4643.18</v>
      </c>
      <c r="F75" s="3" t="n">
        <v>4790.83</v>
      </c>
      <c r="G75" s="3" t="n">
        <v>4798.77</v>
      </c>
      <c r="H75" s="3" t="n">
        <v>4855.21</v>
      </c>
      <c r="I75" s="3" t="n">
        <v>4938.46</v>
      </c>
      <c r="J75" s="3" t="n"/>
      <c r="K75" s="3" t="n"/>
      <c r="L75" s="3" t="n"/>
      <c r="M75" s="3" t="n"/>
      <c r="N75" s="3" t="n"/>
      <c r="O75" s="3" t="n">
        <v>209424.12</v>
      </c>
      <c r="Q75" s="33" t="n">
        <v>0</v>
      </c>
      <c r="R75" s="33" t="n">
        <v>0</v>
      </c>
      <c r="S75" s="16" t="n">
        <v>0</v>
      </c>
      <c r="T75" s="16" t="n"/>
    </row>
    <row r="76">
      <c r="A76" s="3" t="inlineStr">
        <is>
          <t>5150 : Corporation Tax</t>
        </is>
      </c>
      <c r="B76" s="3" t="n">
        <v>1823006.13</v>
      </c>
      <c r="C76" s="3" t="n"/>
      <c r="D76" s="3" t="n"/>
      <c r="E76" s="3" t="n"/>
      <c r="F76" s="3" t="n"/>
      <c r="G76" s="3" t="n"/>
      <c r="H76" s="3" t="n"/>
      <c r="I76" s="3" t="n"/>
      <c r="J76" s="3" t="n"/>
      <c r="K76" s="3" t="n"/>
      <c r="L76" s="3" t="n"/>
      <c r="M76" s="3" t="n"/>
      <c r="N76" s="3" t="n"/>
      <c r="O76" s="3" t="n">
        <v>1823006.13</v>
      </c>
      <c r="Q76" s="33" t="n">
        <v>0</v>
      </c>
      <c r="R76" s="33" t="n">
        <v>0</v>
      </c>
      <c r="S76" s="16" t="n">
        <v>0</v>
      </c>
      <c r="T76" s="16" t="n"/>
    </row>
    <row r="77">
      <c r="A77" s="3" t="inlineStr">
        <is>
          <t>5160 : Transformation Costs</t>
        </is>
      </c>
      <c r="B77" s="3" t="n">
        <v>319140.11</v>
      </c>
      <c r="C77" s="3" t="n"/>
      <c r="D77" s="3" t="n"/>
      <c r="E77" s="3" t="n"/>
      <c r="F77" s="3" t="n"/>
      <c r="G77" s="3" t="n"/>
      <c r="H77" s="3" t="n"/>
      <c r="I77" s="3" t="n"/>
      <c r="J77" s="3" t="n"/>
      <c r="K77" s="3" t="n"/>
      <c r="L77" s="3" t="n"/>
      <c r="M77" s="3" t="n"/>
      <c r="N77" s="3" t="n"/>
      <c r="O77" s="3" t="n">
        <v>319140.11</v>
      </c>
      <c r="Q77" s="33" t="n">
        <v>0</v>
      </c>
      <c r="R77" s="33" t="n">
        <v>0</v>
      </c>
      <c r="S77" s="16" t="n">
        <v>0</v>
      </c>
      <c r="T77" s="16" t="n"/>
    </row>
    <row r="78">
      <c r="A78" s="3" t="inlineStr">
        <is>
          <t>5170 : Goodwill Amortisation</t>
        </is>
      </c>
      <c r="B78" s="3" t="n">
        <v>18154</v>
      </c>
      <c r="C78" s="3" t="n"/>
      <c r="D78" s="3" t="n"/>
      <c r="E78" s="3" t="n"/>
      <c r="F78" s="3" t="n"/>
      <c r="G78" s="3" t="n"/>
      <c r="H78" s="3" t="n"/>
      <c r="I78" s="3" t="n"/>
      <c r="J78" s="3" t="n"/>
      <c r="K78" s="3" t="n"/>
      <c r="L78" s="3" t="n"/>
      <c r="M78" s="3" t="n"/>
      <c r="N78" s="3" t="n"/>
      <c r="O78" s="3" t="n">
        <v>18154</v>
      </c>
      <c r="Q78" s="33" t="n">
        <v>0</v>
      </c>
      <c r="R78" s="33" t="n">
        <v>0</v>
      </c>
      <c r="S78" s="16" t="n">
        <v>0</v>
      </c>
      <c r="T78" s="16" t="n"/>
    </row>
    <row r="79">
      <c r="A79" s="3" t="inlineStr">
        <is>
          <t>5180 : Charity Donations</t>
        </is>
      </c>
      <c r="B79" s="3" t="n"/>
      <c r="C79" s="3" t="n"/>
      <c r="D79" s="3" t="n"/>
      <c r="E79" s="3" t="n"/>
      <c r="F79" s="3" t="n"/>
      <c r="G79" s="3" t="n">
        <v>841</v>
      </c>
      <c r="H79" s="3" t="n"/>
      <c r="I79" s="3" t="n"/>
      <c r="J79" s="3" t="n"/>
      <c r="K79" s="3" t="n"/>
      <c r="L79" s="3" t="n"/>
      <c r="M79" s="3" t="n"/>
      <c r="N79" s="3" t="n"/>
      <c r="O79" s="3" t="n">
        <v>841</v>
      </c>
      <c r="Q79" s="33" t="n">
        <v>0</v>
      </c>
      <c r="R79" s="33" t="n">
        <v>0</v>
      </c>
      <c r="S79" s="16" t="n">
        <v>0</v>
      </c>
      <c r="T79" s="16" t="n"/>
    </row>
    <row r="80">
      <c r="A80" s="3" t="inlineStr">
        <is>
          <t>5990 : Suspense</t>
        </is>
      </c>
      <c r="B80" s="3" t="n">
        <v>55.6800000000004</v>
      </c>
      <c r="C80" s="3" t="n"/>
      <c r="D80" s="3" t="n"/>
      <c r="E80" s="3" t="n"/>
      <c r="F80" s="3" t="n">
        <v>271.78</v>
      </c>
      <c r="G80" s="3" t="n">
        <v>-157.81</v>
      </c>
      <c r="H80" s="3" t="n">
        <v>-73.95</v>
      </c>
      <c r="I80" s="3" t="n"/>
      <c r="J80" s="3" t="n"/>
      <c r="K80" s="3" t="n"/>
      <c r="L80" s="3" t="n"/>
      <c r="M80" s="3" t="n"/>
      <c r="N80" s="3" t="n"/>
      <c r="O80" s="3" t="n">
        <v>95.70000000000039</v>
      </c>
      <c r="Q80" s="33" t="n">
        <v>0</v>
      </c>
      <c r="R80" s="33" t="n">
        <v>0</v>
      </c>
      <c r="S80" s="16" t="n">
        <v>0</v>
      </c>
      <c r="T80" s="16" t="n"/>
    </row>
    <row r="81">
      <c r="A81" s="3" t="inlineStr">
        <is>
          <t>6005 : Fixed Assets</t>
        </is>
      </c>
      <c r="B81" s="3" t="n">
        <v>3291005.55</v>
      </c>
      <c r="C81" s="3" t="n"/>
      <c r="D81" s="3" t="n"/>
      <c r="E81" s="3" t="n"/>
      <c r="F81" s="3" t="n">
        <v>1299</v>
      </c>
      <c r="G81" s="3" t="n"/>
      <c r="H81" s="3" t="n"/>
      <c r="I81" s="3" t="n"/>
      <c r="J81" s="3" t="n"/>
      <c r="K81" s="3" t="n"/>
      <c r="L81" s="3" t="n"/>
      <c r="M81" s="3" t="n"/>
      <c r="N81" s="3" t="n"/>
      <c r="O81" s="3" t="n">
        <v>3292304.55</v>
      </c>
      <c r="Q81" s="33" t="n">
        <v>0</v>
      </c>
      <c r="R81" s="33" t="n">
        <v>0</v>
      </c>
      <c r="S81" s="16" t="n">
        <v>0</v>
      </c>
      <c r="T81" s="16" t="n"/>
    </row>
    <row r="82">
      <c r="A82" s="3" t="inlineStr">
        <is>
          <t>6010 : Investment Additions</t>
        </is>
      </c>
      <c r="B82" s="3" t="n">
        <v>-263376.77</v>
      </c>
      <c r="C82" s="3" t="n"/>
      <c r="D82" s="3" t="n"/>
      <c r="E82" s="3" t="n"/>
      <c r="F82" s="3" t="n"/>
      <c r="G82" s="3" t="n"/>
      <c r="H82" s="3" t="n"/>
      <c r="I82" s="3" t="n"/>
      <c r="J82" s="3" t="n"/>
      <c r="K82" s="3" t="n"/>
      <c r="L82" s="3" t="n"/>
      <c r="M82" s="3" t="n"/>
      <c r="N82" s="3" t="n"/>
      <c r="O82" s="3" t="n">
        <v>-263376.77</v>
      </c>
      <c r="Q82" s="33" t="n">
        <v>0</v>
      </c>
      <c r="R82" s="33" t="n">
        <v>0</v>
      </c>
      <c r="S82" s="16" t="n">
        <v>0</v>
      </c>
      <c r="T82" s="16" t="n"/>
    </row>
    <row r="83">
      <c r="A83" s="3" t="inlineStr">
        <is>
          <t>6020 : Freehold Property</t>
        </is>
      </c>
      <c r="B83" s="3" t="n">
        <v>3881814.26</v>
      </c>
      <c r="C83" s="3" t="n"/>
      <c r="D83" s="3" t="n"/>
      <c r="E83" s="3" t="n"/>
      <c r="F83" s="3" t="n"/>
      <c r="G83" s="3" t="n"/>
      <c r="H83" s="3" t="n"/>
      <c r="I83" s="3" t="n"/>
      <c r="J83" s="3" t="n"/>
      <c r="K83" s="3" t="n"/>
      <c r="L83" s="3" t="n"/>
      <c r="M83" s="3" t="n"/>
      <c r="N83" s="3" t="n"/>
      <c r="O83" s="3" t="n">
        <v>3881814.26</v>
      </c>
      <c r="Q83" s="33" t="n">
        <v>0</v>
      </c>
      <c r="R83" s="33" t="n">
        <v>0</v>
      </c>
      <c r="S83" s="16" t="n">
        <v>0</v>
      </c>
      <c r="T83" s="16" t="n"/>
    </row>
    <row r="84">
      <c r="A84" s="3" t="inlineStr">
        <is>
          <t>6021 : Freehold Property Depreciation</t>
        </is>
      </c>
      <c r="B84" s="3" t="n">
        <v>-1036573.89</v>
      </c>
      <c r="C84" s="3" t="n">
        <v>-7493.17</v>
      </c>
      <c r="D84" s="3" t="n">
        <v>-8149.82</v>
      </c>
      <c r="E84" s="3" t="n">
        <v>-8149.82</v>
      </c>
      <c r="F84" s="3" t="n">
        <v>-8149.810000000001</v>
      </c>
      <c r="G84" s="3" t="n">
        <v>-8149.810000000001</v>
      </c>
      <c r="H84" s="3" t="n">
        <v>-8149.810000000001</v>
      </c>
      <c r="I84" s="3" t="n">
        <v>-8149.810000000001</v>
      </c>
      <c r="J84" s="3" t="n"/>
      <c r="K84" s="3" t="n"/>
      <c r="L84" s="3" t="n"/>
      <c r="M84" s="3" t="n"/>
      <c r="N84" s="3" t="n"/>
      <c r="O84" s="3" t="n">
        <v>-1092965.94</v>
      </c>
      <c r="Q84" s="33" t="n">
        <v>0</v>
      </c>
      <c r="R84" s="33" t="n">
        <v>0</v>
      </c>
      <c r="S84" s="16" t="n">
        <v>0</v>
      </c>
      <c r="T84" s="16" t="n"/>
    </row>
    <row r="85">
      <c r="A85" s="3" t="inlineStr">
        <is>
          <t>6030 : Plant Machinery Depreciation</t>
        </is>
      </c>
      <c r="B85" s="3" t="n">
        <v>-128631.8</v>
      </c>
      <c r="C85" s="3" t="n"/>
      <c r="D85" s="3" t="n"/>
      <c r="E85" s="3" t="n"/>
      <c r="F85" s="3" t="n"/>
      <c r="G85" s="3" t="n"/>
      <c r="H85" s="3" t="n"/>
      <c r="I85" s="3" t="n"/>
      <c r="J85" s="3" t="n"/>
      <c r="K85" s="3" t="n"/>
      <c r="L85" s="3" t="n"/>
      <c r="M85" s="3" t="n"/>
      <c r="N85" s="3" t="n"/>
      <c r="O85" s="3" t="n">
        <v>-128631.8</v>
      </c>
      <c r="Q85" s="33" t="n">
        <v>0</v>
      </c>
      <c r="R85" s="33" t="n">
        <v>0</v>
      </c>
      <c r="S85" s="16" t="n">
        <v>0</v>
      </c>
      <c r="T85" s="16" t="n"/>
    </row>
    <row r="86">
      <c r="A86" s="3" t="inlineStr">
        <is>
          <t>6031 : Plant and Machinery</t>
        </is>
      </c>
      <c r="B86" s="3" t="n">
        <v>116938</v>
      </c>
      <c r="C86" s="3" t="n"/>
      <c r="D86" s="3" t="n"/>
      <c r="E86" s="3" t="n"/>
      <c r="F86" s="3" t="n"/>
      <c r="G86" s="3" t="n"/>
      <c r="H86" s="3" t="n"/>
      <c r="I86" s="3" t="n"/>
      <c r="J86" s="3" t="n"/>
      <c r="K86" s="3" t="n"/>
      <c r="L86" s="3" t="n"/>
      <c r="M86" s="3" t="n"/>
      <c r="N86" s="3" t="n"/>
      <c r="O86" s="3" t="n">
        <v>116938</v>
      </c>
      <c r="Q86" s="33" t="n">
        <v>0</v>
      </c>
      <c r="R86" s="33" t="n">
        <v>0</v>
      </c>
      <c r="S86" s="16" t="n">
        <v>0</v>
      </c>
      <c r="T86" s="16" t="n"/>
    </row>
    <row r="87">
      <c r="A87" s="3" t="inlineStr">
        <is>
          <t>6040 : Leasehold Property Improvements</t>
        </is>
      </c>
      <c r="B87" s="3" t="n">
        <v>175709.25</v>
      </c>
      <c r="C87" s="3" t="n"/>
      <c r="D87" s="3" t="n"/>
      <c r="E87" s="3" t="n"/>
      <c r="F87" s="3" t="n"/>
      <c r="G87" s="3" t="n"/>
      <c r="H87" s="3" t="n"/>
      <c r="I87" s="3" t="n"/>
      <c r="J87" s="3" t="n"/>
      <c r="K87" s="3" t="n"/>
      <c r="L87" s="3" t="n"/>
      <c r="M87" s="3" t="n"/>
      <c r="N87" s="3" t="n"/>
      <c r="O87" s="3" t="n">
        <v>175709.25</v>
      </c>
      <c r="Q87" s="33" t="n">
        <v>0</v>
      </c>
      <c r="R87" s="33" t="n">
        <v>0</v>
      </c>
      <c r="S87" s="16" t="n">
        <v>0</v>
      </c>
      <c r="T87" s="16" t="n"/>
    </row>
    <row r="88">
      <c r="A88" s="3" t="inlineStr">
        <is>
          <t>6041 : Leasehold Property Improvements Depreciation</t>
        </is>
      </c>
      <c r="B88" s="3" t="n">
        <v>-108418.87</v>
      </c>
      <c r="C88" s="3" t="n"/>
      <c r="D88" s="3" t="n"/>
      <c r="E88" s="3" t="n"/>
      <c r="F88" s="3" t="n"/>
      <c r="G88" s="3" t="n"/>
      <c r="H88" s="3" t="n"/>
      <c r="I88" s="3" t="n"/>
      <c r="J88" s="3" t="n"/>
      <c r="K88" s="3" t="n"/>
      <c r="L88" s="3" t="n"/>
      <c r="M88" s="3" t="n"/>
      <c r="N88" s="3" t="n"/>
      <c r="O88" s="3" t="n">
        <v>-108418.87</v>
      </c>
      <c r="Q88" s="33" t="n">
        <v>0</v>
      </c>
      <c r="R88" s="33" t="n">
        <v>0</v>
      </c>
      <c r="S88" s="16" t="n">
        <v>0</v>
      </c>
      <c r="T88" s="16" t="n"/>
    </row>
    <row r="89">
      <c r="A89" s="3" t="inlineStr">
        <is>
          <t>6045 : Right of Use Lease Assets</t>
        </is>
      </c>
      <c r="B89" s="3" t="n">
        <v>0</v>
      </c>
      <c r="C89" s="3" t="n">
        <v>445639</v>
      </c>
      <c r="D89" s="3" t="n"/>
      <c r="E89" s="3" t="n"/>
      <c r="F89" s="3" t="n"/>
      <c r="G89" s="3" t="n"/>
      <c r="H89" s="3" t="n"/>
      <c r="I89" s="3" t="n"/>
      <c r="J89" s="3" t="n"/>
      <c r="K89" s="3" t="n"/>
      <c r="L89" s="3" t="n"/>
      <c r="M89" s="3" t="n"/>
      <c r="N89" s="3" t="n"/>
      <c r="O89" s="3" t="n">
        <v>445639</v>
      </c>
      <c r="Q89" s="33" t="n">
        <v>0</v>
      </c>
      <c r="R89" s="33" t="n">
        <v>0</v>
      </c>
      <c r="S89" s="16" t="n">
        <v>0</v>
      </c>
      <c r="T89" s="16" t="n"/>
    </row>
    <row r="90">
      <c r="A90" s="3" t="inlineStr">
        <is>
          <t>6046 : ROU Asset Depreciation</t>
        </is>
      </c>
      <c r="B90" s="3" t="n"/>
      <c r="C90" s="3" t="n">
        <v>-4966</v>
      </c>
      <c r="D90" s="3" t="n">
        <v>-4966</v>
      </c>
      <c r="E90" s="3" t="n">
        <v>-4966</v>
      </c>
      <c r="F90" s="3" t="n">
        <v>-4966</v>
      </c>
      <c r="G90" s="3" t="n">
        <v>-4966</v>
      </c>
      <c r="H90" s="3" t="n">
        <v>-4966</v>
      </c>
      <c r="I90" s="3" t="n">
        <v>-4966</v>
      </c>
      <c r="J90" s="3" t="n"/>
      <c r="K90" s="3" t="n"/>
      <c r="L90" s="3" t="n"/>
      <c r="M90" s="3" t="n"/>
      <c r="N90" s="3" t="n"/>
      <c r="O90" s="3" t="n">
        <v>-34762</v>
      </c>
      <c r="Q90" s="33" t="n">
        <v>0</v>
      </c>
      <c r="R90" s="33" t="n">
        <v>0</v>
      </c>
      <c r="S90" s="16" t="n">
        <v>0</v>
      </c>
      <c r="T90" s="16" t="n"/>
    </row>
    <row r="91">
      <c r="A91" s="3" t="inlineStr">
        <is>
          <t>6050 : Office Machinery and Equipment</t>
        </is>
      </c>
      <c r="B91" s="3" t="n">
        <v>194807.55</v>
      </c>
      <c r="C91" s="3" t="n"/>
      <c r="D91" s="3" t="n"/>
      <c r="E91" s="3" t="n"/>
      <c r="F91" s="3" t="n"/>
      <c r="G91" s="3" t="n"/>
      <c r="H91" s="3" t="n"/>
      <c r="I91" s="3" t="n"/>
      <c r="J91" s="3" t="n"/>
      <c r="K91" s="3" t="n"/>
      <c r="L91" s="3" t="n"/>
      <c r="M91" s="3" t="n"/>
      <c r="N91" s="3" t="n"/>
      <c r="O91" s="3" t="n">
        <v>194807.55</v>
      </c>
      <c r="Q91" s="33" t="n">
        <v>0</v>
      </c>
      <c r="R91" s="33" t="n">
        <v>0</v>
      </c>
      <c r="S91" s="16" t="n">
        <v>0</v>
      </c>
      <c r="T91" s="16" t="n"/>
    </row>
    <row r="92">
      <c r="A92" s="3" t="inlineStr">
        <is>
          <t>6051 : Office Machinery and Equipment Depreciation</t>
        </is>
      </c>
      <c r="B92" s="3" t="n">
        <v>-186313.85</v>
      </c>
      <c r="C92" s="3" t="n">
        <v>-669.09</v>
      </c>
      <c r="D92" s="3" t="n">
        <v>-669.09</v>
      </c>
      <c r="E92" s="3" t="n">
        <v>-669.0899999999999</v>
      </c>
      <c r="F92" s="3" t="n">
        <v>-669.09</v>
      </c>
      <c r="G92" s="3" t="n">
        <v>-669.09</v>
      </c>
      <c r="H92" s="3" t="n">
        <v>-669.09</v>
      </c>
      <c r="I92" s="3" t="n">
        <v>-669.09</v>
      </c>
      <c r="J92" s="3" t="n"/>
      <c r="K92" s="3" t="n"/>
      <c r="L92" s="3" t="n"/>
      <c r="M92" s="3" t="n"/>
      <c r="N92" s="3" t="n"/>
      <c r="O92" s="3" t="n">
        <v>-190997.48</v>
      </c>
      <c r="Q92" s="33" t="n">
        <v>0</v>
      </c>
      <c r="R92" s="33" t="n">
        <v>0</v>
      </c>
      <c r="S92" s="16" t="n">
        <v>0</v>
      </c>
      <c r="T92" s="16" t="n"/>
    </row>
    <row r="93">
      <c r="A93" s="3" t="inlineStr">
        <is>
          <t>6060 : Fixtures and Fittings</t>
        </is>
      </c>
      <c r="B93" s="3" t="n">
        <v>794699.5299999999</v>
      </c>
      <c r="C93" s="3" t="n"/>
      <c r="D93" s="3" t="n">
        <v>8062.07</v>
      </c>
      <c r="E93" s="3" t="n">
        <v>9987.289999999999</v>
      </c>
      <c r="F93" s="3" t="n">
        <v>2736.95</v>
      </c>
      <c r="G93" s="3" t="n">
        <v>2220</v>
      </c>
      <c r="H93" s="3" t="n">
        <v>3996</v>
      </c>
      <c r="I93" s="3" t="n">
        <v>1398</v>
      </c>
      <c r="J93" s="3" t="n">
        <v>6198.64</v>
      </c>
      <c r="K93" s="3" t="n"/>
      <c r="L93" s="3" t="n"/>
      <c r="M93" s="3" t="n"/>
      <c r="N93" s="3" t="n"/>
      <c r="O93" s="3" t="n">
        <v>829298.4799999999</v>
      </c>
      <c r="Q93" s="33" t="n">
        <v>0</v>
      </c>
      <c r="R93" s="33" t="n">
        <v>0</v>
      </c>
      <c r="S93" s="16" t="n">
        <v>0</v>
      </c>
      <c r="T93" s="16" t="n"/>
    </row>
    <row r="94">
      <c r="A94" s="3" t="inlineStr">
        <is>
          <t>6061 : Fixtures and Fittings Depreciation</t>
        </is>
      </c>
      <c r="B94" s="3" t="n">
        <v>-694126.2400000001</v>
      </c>
      <c r="C94" s="3" t="n">
        <v>-4013.09</v>
      </c>
      <c r="D94" s="3" t="n">
        <v>-4013.090000000001</v>
      </c>
      <c r="E94" s="3" t="n">
        <v>-4147.450000000001</v>
      </c>
      <c r="F94" s="3" t="n">
        <v>-4295.1</v>
      </c>
      <c r="G94" s="3" t="n">
        <v>-4303.04</v>
      </c>
      <c r="H94" s="3" t="n">
        <v>-4359.48</v>
      </c>
      <c r="I94" s="3" t="n">
        <v>-4442.73</v>
      </c>
      <c r="J94" s="3" t="n"/>
      <c r="K94" s="3" t="n"/>
      <c r="L94" s="3" t="n"/>
      <c r="M94" s="3" t="n"/>
      <c r="N94" s="3" t="n"/>
      <c r="O94" s="3" t="n">
        <v>-723700.2200000001</v>
      </c>
      <c r="Q94" s="33" t="n">
        <v>0</v>
      </c>
      <c r="R94" s="33" t="n">
        <v>0</v>
      </c>
      <c r="S94" s="16" t="n">
        <v>0</v>
      </c>
      <c r="T94" s="16" t="n"/>
    </row>
    <row r="95">
      <c r="A95" s="3" t="inlineStr">
        <is>
          <t>6070 : Motor Vehicles</t>
        </is>
      </c>
      <c r="B95" s="3" t="n">
        <v>86775.18000000001</v>
      </c>
      <c r="C95" s="3" t="n"/>
      <c r="D95" s="3" t="n"/>
      <c r="E95" s="3" t="n"/>
      <c r="F95" s="3" t="n"/>
      <c r="G95" s="3" t="n"/>
      <c r="H95" s="3" t="n"/>
      <c r="I95" s="3" t="n"/>
      <c r="J95" s="3" t="n"/>
      <c r="K95" s="3" t="n"/>
      <c r="L95" s="3" t="n"/>
      <c r="M95" s="3" t="n"/>
      <c r="N95" s="3" t="n"/>
      <c r="O95" s="3" t="n">
        <v>86775.18000000001</v>
      </c>
      <c r="Q95" s="33" t="n">
        <v>0</v>
      </c>
      <c r="R95" s="33" t="n">
        <v>0</v>
      </c>
      <c r="S95" s="16" t="n">
        <v>0</v>
      </c>
      <c r="T95" s="16" t="n"/>
    </row>
    <row r="96">
      <c r="A96" s="3" t="inlineStr">
        <is>
          <t>6071 : Motor Vehicles Depreciation</t>
        </is>
      </c>
      <c r="B96" s="3" t="n">
        <v>-52145.59</v>
      </c>
      <c r="C96" s="3" t="n">
        <v>-1017</v>
      </c>
      <c r="D96" s="3" t="n">
        <v>-1017</v>
      </c>
      <c r="E96" s="3" t="n">
        <v>-1017</v>
      </c>
      <c r="F96" s="3" t="n">
        <v>-1017</v>
      </c>
      <c r="G96" s="3" t="n">
        <v>-1017.01</v>
      </c>
      <c r="H96" s="3" t="n">
        <v>-1017.01</v>
      </c>
      <c r="I96" s="3" t="n">
        <v>-1017.01</v>
      </c>
      <c r="J96" s="3" t="n"/>
      <c r="K96" s="3" t="n"/>
      <c r="L96" s="3" t="n"/>
      <c r="M96" s="3" t="n"/>
      <c r="N96" s="3" t="n"/>
      <c r="O96" s="3" t="n">
        <v>-59264.62</v>
      </c>
      <c r="Q96" s="33" t="n">
        <v>0</v>
      </c>
      <c r="R96" s="33" t="n">
        <v>0</v>
      </c>
      <c r="S96" s="16" t="n">
        <v>0</v>
      </c>
      <c r="T96" s="16" t="n"/>
    </row>
    <row r="97">
      <c r="A97" s="3" t="inlineStr">
        <is>
          <t>6080 : Goodwill</t>
        </is>
      </c>
      <c r="B97" s="3" t="n">
        <v>2468815.86</v>
      </c>
      <c r="C97" s="3" t="n"/>
      <c r="D97" s="3" t="n"/>
      <c r="E97" s="3" t="n"/>
      <c r="F97" s="3" t="n"/>
      <c r="G97" s="3" t="n"/>
      <c r="H97" s="3" t="n"/>
      <c r="I97" s="3" t="n"/>
      <c r="J97" s="3" t="n"/>
      <c r="K97" s="3" t="n"/>
      <c r="L97" s="3" t="n"/>
      <c r="M97" s="3" t="n"/>
      <c r="N97" s="3" t="n"/>
      <c r="O97" s="3" t="n">
        <v>2468815.86</v>
      </c>
      <c r="Q97" s="33" t="n">
        <v>0</v>
      </c>
      <c r="R97" s="33" t="n">
        <v>0</v>
      </c>
      <c r="S97" s="16" t="n">
        <v>0</v>
      </c>
      <c r="T97" s="16" t="n"/>
    </row>
    <row r="98">
      <c r="A98" s="3" t="inlineStr">
        <is>
          <t>6081 : Goodwill Depreciation</t>
        </is>
      </c>
      <c r="B98" s="3" t="n">
        <v>-1113964.83</v>
      </c>
      <c r="C98" s="3" t="n"/>
      <c r="D98" s="3" t="n"/>
      <c r="E98" s="3" t="n"/>
      <c r="F98" s="3" t="n"/>
      <c r="G98" s="3" t="n"/>
      <c r="H98" s="3" t="n"/>
      <c r="I98" s="3" t="n"/>
      <c r="J98" s="3" t="n"/>
      <c r="K98" s="3" t="n"/>
      <c r="L98" s="3" t="n"/>
      <c r="M98" s="3" t="n"/>
      <c r="N98" s="3" t="n"/>
      <c r="O98" s="3" t="n">
        <v>-1113964.83</v>
      </c>
      <c r="Q98" s="33" t="n">
        <v>0</v>
      </c>
      <c r="R98" s="33" t="n">
        <v>0</v>
      </c>
      <c r="S98" s="16" t="n">
        <v>0</v>
      </c>
      <c r="T98" s="16" t="n"/>
    </row>
    <row r="99">
      <c r="A99" s="3" t="inlineStr">
        <is>
          <t>6082 : Goodwill Amortization</t>
        </is>
      </c>
      <c r="B99" s="3" t="n">
        <v>0</v>
      </c>
      <c r="C99" s="3" t="n"/>
      <c r="D99" s="3" t="n"/>
      <c r="E99" s="3" t="n"/>
      <c r="F99" s="3" t="n"/>
      <c r="G99" s="3" t="n"/>
      <c r="H99" s="3" t="n"/>
      <c r="I99" s="3" t="n"/>
      <c r="J99" s="3" t="n"/>
      <c r="K99" s="3" t="n"/>
      <c r="L99" s="3" t="n"/>
      <c r="M99" s="3" t="n"/>
      <c r="N99" s="3" t="n"/>
      <c r="O99" s="3" t="n">
        <v>0</v>
      </c>
      <c r="Q99" s="33" t="n">
        <v>0</v>
      </c>
      <c r="R99" s="33" t="n">
        <v>0</v>
      </c>
      <c r="S99" s="16" t="n">
        <v>0</v>
      </c>
      <c r="T99" s="16" t="n"/>
    </row>
    <row r="100">
      <c r="A100" s="3" t="inlineStr">
        <is>
          <t>7005 : Current Assets</t>
        </is>
      </c>
      <c r="B100" s="3" t="n">
        <v>-243.78</v>
      </c>
      <c r="C100" s="3" t="n"/>
      <c r="D100" s="3" t="n"/>
      <c r="E100" s="3" t="n"/>
      <c r="F100" s="3" t="n"/>
      <c r="G100" s="3" t="n"/>
      <c r="H100" s="3" t="n"/>
      <c r="I100" s="3" t="n"/>
      <c r="J100" s="3" t="n"/>
      <c r="K100" s="3" t="n"/>
      <c r="L100" s="3" t="n"/>
      <c r="M100" s="3" t="n"/>
      <c r="N100" s="3" t="n"/>
      <c r="O100" s="3" t="n">
        <v>-243.78</v>
      </c>
      <c r="Q100" s="33" t="n">
        <v>0</v>
      </c>
      <c r="R100" s="33" t="n">
        <v>0</v>
      </c>
      <c r="S100" s="16" t="n">
        <v>0</v>
      </c>
      <c r="T100" s="16" t="n"/>
    </row>
    <row r="101">
      <c r="A101" s="3" t="inlineStr">
        <is>
          <t>7010 : Prepayments</t>
        </is>
      </c>
      <c r="B101" s="3" t="n">
        <v>273730.4900000005</v>
      </c>
      <c r="C101" s="3" t="n">
        <v>-30634.09</v>
      </c>
      <c r="D101" s="3" t="n">
        <v>-46553.00999999999</v>
      </c>
      <c r="E101" s="3" t="n">
        <v>283108.2</v>
      </c>
      <c r="F101" s="3" t="n">
        <v>-42307.79000000001</v>
      </c>
      <c r="G101" s="3" t="n">
        <v>-55940.14</v>
      </c>
      <c r="H101" s="3" t="n">
        <v>-21943.44999999998</v>
      </c>
      <c r="I101" s="3" t="n">
        <v>-42826.92000000001</v>
      </c>
      <c r="J101" s="3" t="n">
        <v>5464.67</v>
      </c>
      <c r="K101" s="3" t="n"/>
      <c r="L101" s="3" t="n"/>
      <c r="M101" s="3" t="n"/>
      <c r="N101" s="3" t="n"/>
      <c r="O101" s="3" t="n">
        <v>322097.9600000005</v>
      </c>
      <c r="Q101" s="33" t="n">
        <v>0</v>
      </c>
      <c r="R101" s="33" t="n">
        <v>0</v>
      </c>
      <c r="S101" s="16" t="n">
        <v>0</v>
      </c>
      <c r="T101" s="16" t="n"/>
    </row>
    <row r="102">
      <c r="A102" s="3" t="inlineStr">
        <is>
          <t>7020 : Interco Brunswick</t>
        </is>
      </c>
      <c r="B102" s="3" t="n">
        <v>1547179.89</v>
      </c>
      <c r="C102" s="3" t="n"/>
      <c r="D102" s="3" t="n"/>
      <c r="E102" s="3" t="n"/>
      <c r="F102" s="3" t="n"/>
      <c r="G102" s="3" t="n"/>
      <c r="H102" s="3" t="n"/>
      <c r="I102" s="3" t="n"/>
      <c r="J102" s="3" t="n"/>
      <c r="K102" s="3" t="n"/>
      <c r="L102" s="3" t="n"/>
      <c r="M102" s="3" t="n"/>
      <c r="N102" s="3" t="n"/>
      <c r="O102" s="3" t="n">
        <v>1547179.89</v>
      </c>
      <c r="Q102" s="33" t="n">
        <v>0</v>
      </c>
      <c r="R102" s="33" t="n">
        <v>0</v>
      </c>
      <c r="S102" s="16" t="n">
        <v>0</v>
      </c>
      <c r="T102" s="16" t="n"/>
    </row>
    <row r="103">
      <c r="A103" s="3" t="inlineStr">
        <is>
          <t>7021 : Interco KNL</t>
        </is>
      </c>
      <c r="B103" s="3" t="n">
        <v>281053.9700000009</v>
      </c>
      <c r="C103" s="3" t="n">
        <v>39290.06</v>
      </c>
      <c r="D103" s="3" t="n">
        <v>33110.72000000001</v>
      </c>
      <c r="E103" s="3" t="n">
        <v>-2615.700000000013</v>
      </c>
      <c r="F103" s="3" t="n">
        <v>-279347.51</v>
      </c>
      <c r="G103" s="3" t="n">
        <v>125438.58</v>
      </c>
      <c r="H103" s="3" t="n">
        <v>286773.93</v>
      </c>
      <c r="I103" s="3" t="n">
        <v>-146241.15</v>
      </c>
      <c r="J103" s="3" t="n">
        <v>-45277.13</v>
      </c>
      <c r="K103" s="3" t="n"/>
      <c r="L103" s="3" t="n"/>
      <c r="M103" s="3" t="n"/>
      <c r="N103" s="3" t="n"/>
      <c r="O103" s="3" t="n">
        <v>292185.7700000011</v>
      </c>
      <c r="Q103" s="33" t="n">
        <v>0</v>
      </c>
      <c r="R103" s="33" t="n">
        <v>0</v>
      </c>
      <c r="S103" s="16" t="n">
        <v>0</v>
      </c>
      <c r="T103" s="16" t="n"/>
    </row>
    <row r="104">
      <c r="A104" s="3" t="inlineStr">
        <is>
          <t>7022 : Interco Crossco</t>
        </is>
      </c>
      <c r="B104" s="3" t="n">
        <v>4482064.67</v>
      </c>
      <c r="C104" s="3" t="n"/>
      <c r="D104" s="3" t="n"/>
      <c r="E104" s="3" t="n"/>
      <c r="F104" s="3" t="n"/>
      <c r="G104" s="3" t="n"/>
      <c r="H104" s="3" t="n"/>
      <c r="I104" s="3" t="n"/>
      <c r="J104" s="3" t="n"/>
      <c r="K104" s="3" t="n"/>
      <c r="L104" s="3" t="n"/>
      <c r="M104" s="3" t="n"/>
      <c r="N104" s="3" t="n"/>
      <c r="O104" s="3" t="n">
        <v>4482064.67</v>
      </c>
      <c r="Q104" s="33" t="n">
        <v>0</v>
      </c>
      <c r="R104" s="33" t="n">
        <v>0</v>
      </c>
      <c r="S104" s="16" t="n">
        <v>0</v>
      </c>
      <c r="T104" s="16" t="n"/>
    </row>
    <row r="105">
      <c r="A105" s="3" t="inlineStr">
        <is>
          <t>7023 : Interco CCL</t>
        </is>
      </c>
      <c r="B105" s="3" t="n">
        <v>-4731698.719999996</v>
      </c>
      <c r="C105" s="3" t="n">
        <v>-7551.929999999998</v>
      </c>
      <c r="D105" s="3" t="n">
        <v>-68122.97</v>
      </c>
      <c r="E105" s="3" t="n">
        <v>-77117.10000000001</v>
      </c>
      <c r="F105" s="3" t="n">
        <v>97354.10000000001</v>
      </c>
      <c r="G105" s="3" t="n">
        <v>-103368.46</v>
      </c>
      <c r="H105" s="3" t="n">
        <v>-83488.27000000002</v>
      </c>
      <c r="I105" s="3" t="n">
        <v>4082.6</v>
      </c>
      <c r="J105" s="3" t="n"/>
      <c r="K105" s="3" t="n"/>
      <c r="L105" s="3" t="n"/>
      <c r="M105" s="3" t="n"/>
      <c r="N105" s="3" t="n"/>
      <c r="O105" s="3" t="n">
        <v>-4969910.749999996</v>
      </c>
      <c r="Q105" s="33" t="n">
        <v>0</v>
      </c>
      <c r="R105" s="33" t="n">
        <v>0</v>
      </c>
      <c r="S105" s="16" t="n">
        <v>0</v>
      </c>
      <c r="T105" s="16" t="n"/>
    </row>
    <row r="106">
      <c r="A106" s="3" t="inlineStr">
        <is>
          <t>7023 : Interco YBN</t>
        </is>
      </c>
      <c r="B106" s="3" t="n">
        <v>31098.69</v>
      </c>
      <c r="C106" s="3" t="n"/>
      <c r="D106" s="3" t="n">
        <v>-132.49</v>
      </c>
      <c r="E106" s="3" t="n">
        <v>113.24</v>
      </c>
      <c r="F106" s="3" t="n">
        <v>0</v>
      </c>
      <c r="G106" s="3" t="n">
        <v>0</v>
      </c>
      <c r="H106" s="3" t="n"/>
      <c r="I106" s="3" t="n"/>
      <c r="J106" s="3" t="n"/>
      <c r="K106" s="3" t="n"/>
      <c r="L106" s="3" t="n"/>
      <c r="M106" s="3" t="n"/>
      <c r="N106" s="3" t="n"/>
      <c r="O106" s="3" t="n">
        <v>31079.44</v>
      </c>
      <c r="Q106" s="33" t="n">
        <v>0</v>
      </c>
      <c r="R106" s="33" t="n">
        <v>0</v>
      </c>
      <c r="S106" s="16" t="n">
        <v>0</v>
      </c>
      <c r="T106" s="16" t="n"/>
    </row>
    <row r="107">
      <c r="A107" s="3" t="inlineStr">
        <is>
          <t>7024 :  DO NOT USE OLD INTERCO</t>
        </is>
      </c>
      <c r="B107" s="3" t="n">
        <v>0</v>
      </c>
      <c r="C107" s="3" t="n"/>
      <c r="D107" s="3" t="n"/>
      <c r="E107" s="3" t="n"/>
      <c r="F107" s="3" t="n"/>
      <c r="G107" s="3" t="n"/>
      <c r="H107" s="3" t="n"/>
      <c r="I107" s="3" t="n"/>
      <c r="J107" s="3" t="n"/>
      <c r="K107" s="3" t="n"/>
      <c r="L107" s="3" t="n"/>
      <c r="M107" s="3" t="n"/>
      <c r="N107" s="3" t="n"/>
      <c r="O107" s="3" t="n">
        <v>0</v>
      </c>
      <c r="Q107" s="33" t="n">
        <v>0</v>
      </c>
      <c r="R107" s="33" t="n">
        <v>0</v>
      </c>
      <c r="S107" s="16" t="n">
        <v>0</v>
      </c>
      <c r="T107" s="16" t="n"/>
    </row>
    <row r="108">
      <c r="A108" s="3" t="inlineStr">
        <is>
          <t>7024 : DO NOT USE</t>
        </is>
      </c>
      <c r="B108" s="3" t="n">
        <v>0</v>
      </c>
      <c r="C108" s="3" t="n"/>
      <c r="D108" s="3" t="n"/>
      <c r="E108" s="3" t="n"/>
      <c r="F108" s="3" t="n"/>
      <c r="G108" s="3" t="n"/>
      <c r="H108" s="3" t="n"/>
      <c r="I108" s="3" t="n"/>
      <c r="J108" s="3" t="n"/>
      <c r="K108" s="3" t="n"/>
      <c r="L108" s="3" t="n"/>
      <c r="M108" s="3" t="n"/>
      <c r="N108" s="3" t="n"/>
      <c r="O108" s="3" t="n">
        <v>0</v>
      </c>
      <c r="Q108" s="33" t="n">
        <v>0</v>
      </c>
      <c r="R108" s="33" t="n">
        <v>0</v>
      </c>
      <c r="S108" s="16" t="n">
        <v>0</v>
      </c>
      <c r="T108" s="16" t="n"/>
    </row>
    <row r="109">
      <c r="A109" s="3" t="inlineStr">
        <is>
          <t>7024 : Interco Moebius Two</t>
        </is>
      </c>
      <c r="B109" s="3" t="n">
        <v>-336323.9300000002</v>
      </c>
      <c r="C109" s="3" t="n">
        <v>18587.76</v>
      </c>
      <c r="D109" s="3" t="n">
        <v>15004.56</v>
      </c>
      <c r="E109" s="3" t="n">
        <v>74947.36</v>
      </c>
      <c r="F109" s="3" t="n">
        <v>19302.96</v>
      </c>
      <c r="G109" s="3" t="n">
        <v>60004.56</v>
      </c>
      <c r="H109" s="3" t="n">
        <v>15544.56</v>
      </c>
      <c r="I109" s="3" t="n">
        <v>15004.56</v>
      </c>
      <c r="J109" s="3" t="n">
        <v>45000</v>
      </c>
      <c r="K109" s="3" t="n"/>
      <c r="L109" s="3" t="n"/>
      <c r="M109" s="3" t="n"/>
      <c r="N109" s="3" t="n"/>
      <c r="O109" s="3" t="n">
        <v>-72927.61000000022</v>
      </c>
      <c r="Q109" s="33" t="n">
        <v>0</v>
      </c>
      <c r="R109" s="33" t="n">
        <v>0</v>
      </c>
      <c r="S109" s="16" t="n">
        <v>0</v>
      </c>
      <c r="T109" s="16" t="n"/>
    </row>
    <row r="110">
      <c r="A110" s="3" t="inlineStr">
        <is>
          <t>7024 : Redplexus</t>
        </is>
      </c>
      <c r="B110" s="3" t="n">
        <v>2616.62</v>
      </c>
      <c r="C110" s="3" t="n"/>
      <c r="D110" s="3" t="n"/>
      <c r="E110" s="3" t="n"/>
      <c r="F110" s="3" t="n"/>
      <c r="G110" s="3" t="n"/>
      <c r="H110" s="3" t="n"/>
      <c r="I110" s="3" t="n"/>
      <c r="J110" s="3" t="n"/>
      <c r="K110" s="3" t="n"/>
      <c r="L110" s="3" t="n"/>
      <c r="M110" s="3" t="n"/>
      <c r="N110" s="3" t="n"/>
      <c r="O110" s="3" t="n">
        <v>2616.62</v>
      </c>
      <c r="Q110" s="33" t="n">
        <v>0</v>
      </c>
      <c r="R110" s="33" t="n">
        <v>0</v>
      </c>
      <c r="S110" s="16" t="n">
        <v>0</v>
      </c>
      <c r="T110" s="16" t="n"/>
    </row>
    <row r="111">
      <c r="A111" s="3" t="inlineStr">
        <is>
          <t>7025 : INTERCO M2</t>
        </is>
      </c>
      <c r="B111" s="3" t="n">
        <v>8408340.48</v>
      </c>
      <c r="C111" s="3" t="n"/>
      <c r="D111" s="3" t="n"/>
      <c r="E111" s="3" t="n"/>
      <c r="F111" s="3" t="n"/>
      <c r="G111" s="3" t="n"/>
      <c r="H111" s="3" t="n"/>
      <c r="I111" s="3" t="n"/>
      <c r="J111" s="3" t="n"/>
      <c r="K111" s="3" t="n"/>
      <c r="L111" s="3" t="n"/>
      <c r="M111" s="3" t="n"/>
      <c r="N111" s="3" t="n"/>
      <c r="O111" s="3" t="n">
        <v>8408340.48</v>
      </c>
      <c r="Q111" s="33" t="n">
        <v>0</v>
      </c>
      <c r="R111" s="33" t="n">
        <v>0</v>
      </c>
      <c r="S111" s="16" t="n">
        <v>0</v>
      </c>
      <c r="T111" s="16" t="n"/>
    </row>
    <row r="112">
      <c r="A112" s="3" t="inlineStr">
        <is>
          <t>7025 : Interco YBHN</t>
        </is>
      </c>
      <c r="B112" s="3" t="n">
        <v>-3259026.050000001</v>
      </c>
      <c r="C112" s="3" t="n">
        <v>11500.67</v>
      </c>
      <c r="D112" s="3" t="n">
        <v>31302.54</v>
      </c>
      <c r="E112" s="3" t="n">
        <v>5907.119999999995</v>
      </c>
      <c r="F112" s="3" t="n">
        <v>62651.09</v>
      </c>
      <c r="G112" s="3" t="n">
        <v>-81424.51000000001</v>
      </c>
      <c r="H112" s="3" t="n">
        <v>-9400.710000000006</v>
      </c>
      <c r="I112" s="3" t="n">
        <v>66592.86</v>
      </c>
      <c r="J112" s="3" t="n"/>
      <c r="K112" s="3" t="n"/>
      <c r="L112" s="3" t="n"/>
      <c r="M112" s="3" t="n"/>
      <c r="N112" s="3" t="n"/>
      <c r="O112" s="3" t="n">
        <v>-3171896.990000001</v>
      </c>
      <c r="Q112" s="33" t="n">
        <v>0</v>
      </c>
      <c r="R112" s="33" t="n">
        <v>0</v>
      </c>
      <c r="S112" s="16" t="n">
        <v>0</v>
      </c>
      <c r="T112" s="16" t="n"/>
    </row>
    <row r="113">
      <c r="A113" s="3" t="inlineStr">
        <is>
          <t>7026 : DO NOT USE</t>
        </is>
      </c>
      <c r="B113" s="3" t="n">
        <v>5.820766091346741e-11</v>
      </c>
      <c r="C113" s="3" t="n"/>
      <c r="D113" s="3" t="n"/>
      <c r="E113" s="3" t="n"/>
      <c r="F113" s="3" t="n"/>
      <c r="G113" s="3" t="n"/>
      <c r="H113" s="3" t="n"/>
      <c r="I113" s="3" t="n"/>
      <c r="J113" s="3" t="n"/>
      <c r="K113" s="3" t="n"/>
      <c r="L113" s="3" t="n"/>
      <c r="M113" s="3" t="n"/>
      <c r="N113" s="3" t="n"/>
      <c r="O113" s="3" t="n">
        <v>5.820766091346741e-11</v>
      </c>
      <c r="Q113" s="33" t="n">
        <v>0</v>
      </c>
      <c r="R113" s="33" t="n">
        <v>0</v>
      </c>
      <c r="S113" s="16" t="n">
        <v>0</v>
      </c>
      <c r="T113" s="16" t="n"/>
    </row>
    <row r="114">
      <c r="A114" s="3" t="inlineStr">
        <is>
          <t>7026 : Interco YBN</t>
        </is>
      </c>
      <c r="B114" s="3" t="n">
        <v>-231886.3999999998</v>
      </c>
      <c r="C114" s="3" t="n">
        <v>17489.54</v>
      </c>
      <c r="D114" s="3" t="n">
        <v>16564.67</v>
      </c>
      <c r="E114" s="3" t="n">
        <v>21367.63</v>
      </c>
      <c r="F114" s="3" t="n">
        <v>19578.74</v>
      </c>
      <c r="G114" s="3" t="n">
        <v>19528.1</v>
      </c>
      <c r="H114" s="3" t="n">
        <v>19683.73</v>
      </c>
      <c r="I114" s="3" t="n">
        <v>18006.85</v>
      </c>
      <c r="J114" s="3" t="n"/>
      <c r="K114" s="3" t="n"/>
      <c r="L114" s="3" t="n"/>
      <c r="M114" s="3" t="n"/>
      <c r="N114" s="3" t="n"/>
      <c r="O114" s="3" t="n">
        <v>-99667.13999999978</v>
      </c>
      <c r="Q114" s="33" t="n">
        <v>0</v>
      </c>
      <c r="R114" s="33" t="n">
        <v>0</v>
      </c>
      <c r="S114" s="16" t="n">
        <v>0</v>
      </c>
      <c r="T114" s="16" t="n"/>
    </row>
    <row r="115">
      <c r="A115" s="3" t="inlineStr">
        <is>
          <t>7027 : DO NOT USE</t>
        </is>
      </c>
      <c r="B115" s="3" t="n">
        <v>0</v>
      </c>
      <c r="C115" s="3" t="n"/>
      <c r="D115" s="3" t="n"/>
      <c r="E115" s="3" t="n"/>
      <c r="F115" s="3" t="n"/>
      <c r="G115" s="3" t="n"/>
      <c r="H115" s="3" t="n"/>
      <c r="I115" s="3" t="n"/>
      <c r="J115" s="3" t="n"/>
      <c r="K115" s="3" t="n"/>
      <c r="L115" s="3" t="n"/>
      <c r="M115" s="3" t="n"/>
      <c r="N115" s="3" t="n"/>
      <c r="O115" s="3" t="n">
        <v>0</v>
      </c>
      <c r="Q115" s="33" t="n">
        <v>0</v>
      </c>
      <c r="R115" s="33" t="n">
        <v>0</v>
      </c>
      <c r="S115" s="16" t="n">
        <v>0</v>
      </c>
      <c r="T115" s="16" t="n"/>
    </row>
    <row r="116">
      <c r="A116" s="3" t="inlineStr">
        <is>
          <t>7027 : Interco CCL</t>
        </is>
      </c>
      <c r="B116" s="3" t="n">
        <v>85096.17999999996</v>
      </c>
      <c r="C116" s="3" t="n">
        <v>-16.8</v>
      </c>
      <c r="D116" s="3" t="n"/>
      <c r="E116" s="3" t="n"/>
      <c r="F116" s="3" t="n">
        <v>-36</v>
      </c>
      <c r="G116" s="3" t="n">
        <v>-668.3</v>
      </c>
      <c r="H116" s="3" t="n"/>
      <c r="I116" s="3" t="n"/>
      <c r="J116" s="3" t="n"/>
      <c r="K116" s="3" t="n"/>
      <c r="L116" s="3" t="n"/>
      <c r="M116" s="3" t="n"/>
      <c r="N116" s="3" t="n"/>
      <c r="O116" s="3" t="n">
        <v>84375.07999999996</v>
      </c>
      <c r="Q116" s="33" t="n">
        <v>0</v>
      </c>
      <c r="R116" s="33" t="n">
        <v>0</v>
      </c>
      <c r="S116" s="16" t="n">
        <v>0</v>
      </c>
      <c r="T116" s="16" t="n"/>
      <c r="V116" s="2" t="n"/>
    </row>
    <row r="117">
      <c r="A117" s="3" t="inlineStr">
        <is>
          <t>7027 : Interco YBHN</t>
        </is>
      </c>
      <c r="B117" s="3" t="n">
        <v>-85095.7</v>
      </c>
      <c r="C117" s="3" t="n">
        <v>16.8</v>
      </c>
      <c r="D117" s="3" t="n"/>
      <c r="E117" s="3" t="n"/>
      <c r="F117" s="3" t="n">
        <v>36</v>
      </c>
      <c r="G117" s="3" t="n">
        <v>668.3</v>
      </c>
      <c r="H117" s="3" t="n"/>
      <c r="I117" s="3" t="n"/>
      <c r="J117" s="3" t="n"/>
      <c r="K117" s="3" t="n"/>
      <c r="L117" s="3" t="n"/>
      <c r="M117" s="3" t="n"/>
      <c r="N117" s="3" t="n"/>
      <c r="O117" s="3" t="n">
        <v>-84374.59999999999</v>
      </c>
      <c r="Q117" s="33" t="n">
        <v>0</v>
      </c>
      <c r="R117" s="33" t="n">
        <v>0</v>
      </c>
      <c r="S117" s="16" t="n">
        <v>0</v>
      </c>
      <c r="T117" s="16" t="n"/>
    </row>
    <row r="118">
      <c r="A118" s="3" t="inlineStr">
        <is>
          <t>7028 : DO NOT USE</t>
        </is>
      </c>
      <c r="B118" s="3" t="n">
        <v>-1.080024958355352e-12</v>
      </c>
      <c r="C118" s="3" t="n"/>
      <c r="D118" s="3" t="n"/>
      <c r="E118" s="3" t="n"/>
      <c r="F118" s="3" t="n"/>
      <c r="G118" s="3" t="n"/>
      <c r="H118" s="3" t="n"/>
      <c r="I118" s="3" t="n"/>
      <c r="J118" s="3" t="n"/>
      <c r="K118" s="3" t="n"/>
      <c r="L118" s="3" t="n"/>
      <c r="M118" s="3" t="n"/>
      <c r="N118" s="3" t="n"/>
      <c r="O118" s="3" t="n">
        <v>-1.080024958355352e-12</v>
      </c>
      <c r="Q118" s="33" t="n">
        <v>0</v>
      </c>
      <c r="R118" s="33" t="n">
        <v>0</v>
      </c>
      <c r="S118" s="16" t="n">
        <v>0</v>
      </c>
      <c r="T118" s="16" t="n"/>
    </row>
    <row r="119">
      <c r="A119" s="3" t="inlineStr">
        <is>
          <t>7029 : DO NOT USE</t>
        </is>
      </c>
      <c r="B119" s="3" t="n">
        <v>0</v>
      </c>
      <c r="C119" s="3" t="n"/>
      <c r="D119" s="3" t="n"/>
      <c r="E119" s="3" t="n"/>
      <c r="F119" s="3" t="n"/>
      <c r="G119" s="3" t="n"/>
      <c r="H119" s="3" t="n"/>
      <c r="I119" s="3" t="n"/>
      <c r="J119" s="3" t="n"/>
      <c r="K119" s="3" t="n"/>
      <c r="L119" s="3" t="n"/>
      <c r="M119" s="3" t="n"/>
      <c r="N119" s="3" t="n"/>
      <c r="O119" s="3" t="n">
        <v>0</v>
      </c>
      <c r="Q119" s="33" t="n">
        <v>0</v>
      </c>
      <c r="R119" s="33" t="n">
        <v>0</v>
      </c>
      <c r="S119" s="16" t="n">
        <v>0</v>
      </c>
      <c r="T119" s="16" t="n"/>
    </row>
    <row r="120">
      <c r="A120" s="3" t="inlineStr">
        <is>
          <t>7030 : DO NOT USE</t>
        </is>
      </c>
      <c r="B120" s="3" t="n">
        <v>0</v>
      </c>
      <c r="C120" s="3" t="n"/>
      <c r="D120" s="3" t="n"/>
      <c r="E120" s="3" t="n"/>
      <c r="F120" s="3" t="n"/>
      <c r="G120" s="3" t="n"/>
      <c r="H120" s="3" t="n"/>
      <c r="I120" s="3" t="n"/>
      <c r="J120" s="3" t="n"/>
      <c r="K120" s="3" t="n"/>
      <c r="L120" s="3" t="n"/>
      <c r="M120" s="3" t="n"/>
      <c r="N120" s="3" t="n"/>
      <c r="O120" s="3" t="n">
        <v>0</v>
      </c>
      <c r="Q120" s="33" t="n">
        <v>0</v>
      </c>
      <c r="R120" s="33" t="n">
        <v>0</v>
      </c>
      <c r="S120" s="16" t="n">
        <v>0</v>
      </c>
      <c r="T120" s="16" t="n"/>
    </row>
    <row r="121">
      <c r="A121" s="3" t="inlineStr">
        <is>
          <t>7031 : DO NOT USE</t>
        </is>
      </c>
      <c r="B121" s="3" t="n">
        <v>0</v>
      </c>
      <c r="C121" s="3" t="n"/>
      <c r="D121" s="3" t="n"/>
      <c r="E121" s="3" t="n"/>
      <c r="F121" s="3" t="n"/>
      <c r="G121" s="3" t="n"/>
      <c r="H121" s="3" t="n"/>
      <c r="I121" s="3" t="n"/>
      <c r="J121" s="3" t="n"/>
      <c r="K121" s="3" t="n"/>
      <c r="L121" s="3" t="n"/>
      <c r="M121" s="3" t="n"/>
      <c r="N121" s="3" t="n"/>
      <c r="O121" s="3" t="n">
        <v>0</v>
      </c>
      <c r="Q121" s="33" t="n">
        <v>0</v>
      </c>
      <c r="R121" s="33" t="n">
        <v>0</v>
      </c>
      <c r="S121" s="16" t="n">
        <v>0</v>
      </c>
      <c r="T121" s="16" t="n"/>
    </row>
    <row r="122">
      <c r="A122" s="3" t="inlineStr">
        <is>
          <t>7033 : DO NOT USE</t>
        </is>
      </c>
      <c r="B122" s="3" t="n">
        <v>0</v>
      </c>
      <c r="C122" s="3" t="n"/>
      <c r="D122" s="3" t="n"/>
      <c r="E122" s="3" t="n"/>
      <c r="F122" s="3" t="n"/>
      <c r="G122" s="3" t="n"/>
      <c r="H122" s="3" t="n"/>
      <c r="I122" s="3" t="n"/>
      <c r="J122" s="3" t="n"/>
      <c r="K122" s="3" t="n"/>
      <c r="L122" s="3" t="n"/>
      <c r="M122" s="3" t="n"/>
      <c r="N122" s="3" t="n"/>
      <c r="O122" s="3" t="n">
        <v>0</v>
      </c>
      <c r="Q122" s="33" t="n">
        <v>0</v>
      </c>
      <c r="R122" s="33" t="n">
        <v>0</v>
      </c>
      <c r="S122" s="16" t="n">
        <v>0</v>
      </c>
      <c r="T122" s="16" t="n"/>
    </row>
    <row r="123">
      <c r="A123" s="3" t="inlineStr">
        <is>
          <t>7034 : Interco Redplexus</t>
        </is>
      </c>
      <c r="B123" s="3" t="n">
        <v>0</v>
      </c>
      <c r="C123" s="3" t="n"/>
      <c r="D123" s="3" t="n"/>
      <c r="E123" s="3" t="n"/>
      <c r="F123" s="3" t="n"/>
      <c r="G123" s="3" t="n"/>
      <c r="H123" s="3" t="n"/>
      <c r="I123" s="3" t="n"/>
      <c r="J123" s="3" t="n"/>
      <c r="K123" s="3" t="n"/>
      <c r="L123" s="3" t="n"/>
      <c r="M123" s="3" t="n"/>
      <c r="N123" s="3" t="n"/>
      <c r="O123" s="3" t="n">
        <v>0</v>
      </c>
      <c r="Q123" s="33" t="n">
        <v>0</v>
      </c>
      <c r="R123" s="33" t="n">
        <v>0</v>
      </c>
      <c r="S123" s="16" t="n">
        <v>0</v>
      </c>
      <c r="T123" s="16" t="n"/>
    </row>
    <row r="124">
      <c r="A124" s="3" t="inlineStr">
        <is>
          <t>7035 : Interco Boot Farm</t>
        </is>
      </c>
      <c r="B124" s="3" t="n">
        <v>100253</v>
      </c>
      <c r="C124" s="3" t="n">
        <v>72</v>
      </c>
      <c r="D124" s="3" t="n"/>
      <c r="E124" s="3" t="n"/>
      <c r="F124" s="3" t="n"/>
      <c r="G124" s="3" t="n"/>
      <c r="H124" s="3" t="n">
        <v>225</v>
      </c>
      <c r="I124" s="3" t="n"/>
      <c r="J124" s="3" t="n"/>
      <c r="K124" s="3" t="n"/>
      <c r="L124" s="3" t="n"/>
      <c r="M124" s="3" t="n"/>
      <c r="N124" s="3" t="n"/>
      <c r="O124" s="3" t="n">
        <v>100550</v>
      </c>
      <c r="Q124" s="33" t="n">
        <v>0</v>
      </c>
      <c r="R124" s="33" t="n">
        <v>0</v>
      </c>
      <c r="S124" s="16" t="n">
        <v>0</v>
      </c>
      <c r="T124" s="16" t="n"/>
    </row>
    <row r="125">
      <c r="A125" s="3" t="inlineStr">
        <is>
          <t>7035 : Interco BootFarm</t>
        </is>
      </c>
      <c r="B125" s="3" t="n">
        <v>2512.33</v>
      </c>
      <c r="C125" s="3" t="n"/>
      <c r="D125" s="3" t="n"/>
      <c r="E125" s="3" t="n"/>
      <c r="F125" s="3" t="n"/>
      <c r="G125" s="3" t="n"/>
      <c r="H125" s="3" t="n">
        <v>60</v>
      </c>
      <c r="I125" s="3" t="n"/>
      <c r="J125" s="3" t="n"/>
      <c r="K125" s="3" t="n"/>
      <c r="L125" s="3" t="n"/>
      <c r="M125" s="3" t="n"/>
      <c r="N125" s="3" t="n"/>
      <c r="O125" s="3" t="n">
        <v>2572.33</v>
      </c>
      <c r="Q125" s="33" t="n">
        <v>0</v>
      </c>
      <c r="R125" s="33" t="n">
        <v>0</v>
      </c>
      <c r="S125" s="16" t="n">
        <v>0</v>
      </c>
      <c r="T125" s="16" t="n"/>
    </row>
    <row r="126">
      <c r="A126" s="3" t="inlineStr">
        <is>
          <t>7035 : Interco HAB</t>
        </is>
      </c>
      <c r="B126" s="3" t="n">
        <v>-165420.8400000001</v>
      </c>
      <c r="C126" s="3" t="n">
        <v>-24193.04</v>
      </c>
      <c r="D126" s="3" t="n">
        <v>28273.81</v>
      </c>
      <c r="E126" s="3" t="n">
        <v>28244.65</v>
      </c>
      <c r="F126" s="3" t="n">
        <v>27520.86</v>
      </c>
      <c r="G126" s="3" t="n">
        <v>28808.67</v>
      </c>
      <c r="H126" s="3" t="n">
        <v>-170279.55</v>
      </c>
      <c r="I126" s="3" t="n">
        <v>18625.22</v>
      </c>
      <c r="J126" s="3" t="n">
        <v>277.13</v>
      </c>
      <c r="K126" s="3" t="n"/>
      <c r="L126" s="3" t="n"/>
      <c r="M126" s="3" t="n"/>
      <c r="N126" s="3" t="n"/>
      <c r="O126" s="3" t="n">
        <v>-228143.0900000001</v>
      </c>
      <c r="Q126" s="33" t="n">
        <v>0</v>
      </c>
      <c r="R126" s="33" t="n">
        <v>0</v>
      </c>
      <c r="S126" s="16" t="n">
        <v>0</v>
      </c>
      <c r="T126" s="16" t="n"/>
    </row>
    <row r="127">
      <c r="A127" s="3" t="inlineStr">
        <is>
          <t>7036 : Interco MO 1</t>
        </is>
      </c>
      <c r="B127" s="3" t="n">
        <v>-0.4899999999979627</v>
      </c>
      <c r="C127" s="3" t="n"/>
      <c r="D127" s="3" t="n"/>
      <c r="E127" s="3" t="n"/>
      <c r="F127" s="3" t="n"/>
      <c r="G127" s="3" t="n"/>
      <c r="H127" s="3" t="n"/>
      <c r="I127" s="3" t="n"/>
      <c r="J127" s="3" t="n"/>
      <c r="K127" s="3" t="n"/>
      <c r="L127" s="3" t="n"/>
      <c r="M127" s="3" t="n"/>
      <c r="N127" s="3" t="n"/>
      <c r="O127" s="3" t="n">
        <v>-0.4899999999979627</v>
      </c>
      <c r="Q127" s="33" t="n">
        <v>0</v>
      </c>
      <c r="R127" s="33" t="n">
        <v>0</v>
      </c>
      <c r="S127" s="16" t="n">
        <v>0</v>
      </c>
      <c r="T127" s="16" t="n"/>
    </row>
    <row r="128">
      <c r="A128" s="3" t="inlineStr">
        <is>
          <t>7037 : Interco Saltway</t>
        </is>
      </c>
      <c r="B128" s="3" t="n">
        <v>-98072.27000000015</v>
      </c>
      <c r="C128" s="3" t="n">
        <v>-55195.06</v>
      </c>
      <c r="D128" s="3" t="n">
        <v>-56000.84</v>
      </c>
      <c r="E128" s="3" t="n">
        <v>-50847.2</v>
      </c>
      <c r="F128" s="3" t="n">
        <v>52939.76</v>
      </c>
      <c r="G128" s="3" t="n">
        <v>-48986.94</v>
      </c>
      <c r="H128" s="3" t="n">
        <v>-59118.69</v>
      </c>
      <c r="I128" s="3" t="n">
        <v>23929.06</v>
      </c>
      <c r="J128" s="3" t="n"/>
      <c r="K128" s="3" t="n"/>
      <c r="L128" s="3" t="n"/>
      <c r="M128" s="3" t="n"/>
      <c r="N128" s="3" t="n"/>
      <c r="O128" s="3" t="n">
        <v>-291352.1800000002</v>
      </c>
      <c r="Q128" s="33" t="n">
        <v>0</v>
      </c>
      <c r="R128" s="33" t="n">
        <v>0</v>
      </c>
      <c r="S128" s="16" t="n">
        <v>0</v>
      </c>
      <c r="T128" s="16" t="n"/>
    </row>
    <row r="129">
      <c r="A129" s="3" t="inlineStr">
        <is>
          <t>7037 : Intreco Saltway</t>
        </is>
      </c>
      <c r="B129" s="3" t="n">
        <v>-866.84</v>
      </c>
      <c r="C129" s="3" t="n"/>
      <c r="D129" s="3" t="n"/>
      <c r="E129" s="3" t="n"/>
      <c r="F129" s="3" t="n"/>
      <c r="G129" s="3" t="n"/>
      <c r="H129" s="3" t="n"/>
      <c r="I129" s="3" t="n"/>
      <c r="J129" s="3" t="n"/>
      <c r="K129" s="3" t="n"/>
      <c r="L129" s="3" t="n"/>
      <c r="M129" s="3" t="n"/>
      <c r="N129" s="3" t="n"/>
      <c r="O129" s="3" t="n">
        <v>-866.84</v>
      </c>
      <c r="Q129" s="33" t="n">
        <v>0</v>
      </c>
      <c r="R129" s="33" t="n">
        <v>0</v>
      </c>
      <c r="S129" s="16" t="n">
        <v>0</v>
      </c>
      <c r="T129" s="16" t="n"/>
    </row>
    <row r="130">
      <c r="A130" s="3" t="inlineStr">
        <is>
          <t>7040 : Fee Debtors</t>
        </is>
      </c>
      <c r="B130" s="3" t="n">
        <v>117621.3399999738</v>
      </c>
      <c r="C130" s="3" t="n">
        <v>-201579.4700000004</v>
      </c>
      <c r="D130" s="3" t="n">
        <v>40507.11000000006</v>
      </c>
      <c r="E130" s="3" t="n">
        <v>-114611.86</v>
      </c>
      <c r="F130" s="3" t="n">
        <v>46000.00000000003</v>
      </c>
      <c r="G130" s="3" t="n">
        <v>32591.88000000003</v>
      </c>
      <c r="H130" s="3" t="n">
        <v>-57789.66000000002</v>
      </c>
      <c r="I130" s="3" t="n">
        <v>22267</v>
      </c>
      <c r="J130" s="3" t="n"/>
      <c r="K130" s="3" t="n"/>
      <c r="L130" s="3" t="n"/>
      <c r="M130" s="3" t="n"/>
      <c r="N130" s="3" t="n"/>
      <c r="O130" s="3" t="n">
        <v>-114993.6600000249</v>
      </c>
      <c r="Q130" s="33" t="n">
        <v>0</v>
      </c>
      <c r="R130" s="33" t="n">
        <v>0</v>
      </c>
      <c r="S130" s="16" t="n">
        <v>0</v>
      </c>
      <c r="T130" s="16" t="n"/>
    </row>
    <row r="131">
      <c r="A131" s="3" t="inlineStr">
        <is>
          <t>7041 : Other Debtors - M1</t>
        </is>
      </c>
      <c r="B131" s="3" t="n">
        <v>1000</v>
      </c>
      <c r="C131" s="3" t="n"/>
      <c r="D131" s="3" t="n"/>
      <c r="E131" s="3" t="n"/>
      <c r="F131" s="3" t="n"/>
      <c r="G131" s="3" t="n"/>
      <c r="H131" s="3" t="n"/>
      <c r="I131" s="3" t="n"/>
      <c r="J131" s="3" t="n"/>
      <c r="K131" s="3" t="n"/>
      <c r="L131" s="3" t="n"/>
      <c r="M131" s="3" t="n"/>
      <c r="N131" s="3" t="n"/>
      <c r="O131" s="3" t="n">
        <v>1000</v>
      </c>
      <c r="Q131" s="33" t="n">
        <v>0</v>
      </c>
      <c r="R131" s="33" t="n">
        <v>0</v>
      </c>
      <c r="S131" s="16" t="n">
        <v>0</v>
      </c>
      <c r="T131" s="16" t="n"/>
    </row>
    <row r="132">
      <c r="A132" s="3" t="inlineStr">
        <is>
          <t>7050 : Bank RBS</t>
        </is>
      </c>
      <c r="B132" s="3" t="n">
        <v>416855.5400000087</v>
      </c>
      <c r="C132" s="3" t="n">
        <v>19.17000000012922</v>
      </c>
      <c r="D132" s="3" t="n">
        <v>-100532.7499999999</v>
      </c>
      <c r="E132" s="3" t="n">
        <v>-51649.94999999994</v>
      </c>
      <c r="F132" s="3" t="n">
        <v>90771.85000000001</v>
      </c>
      <c r="G132" s="3" t="n">
        <v>-125337.84</v>
      </c>
      <c r="H132" s="3" t="n">
        <v>-75868.85000000002</v>
      </c>
      <c r="I132" s="3" t="n">
        <v>46524.66</v>
      </c>
      <c r="J132" s="3" t="n">
        <v>47354.99</v>
      </c>
      <c r="K132" s="3" t="n"/>
      <c r="L132" s="3" t="n"/>
      <c r="M132" s="3" t="n"/>
      <c r="N132" s="3" t="n"/>
      <c r="O132" s="3" t="n">
        <v>248136.8200000082</v>
      </c>
      <c r="Q132" s="33" t="n">
        <v>0</v>
      </c>
      <c r="R132" s="33" t="n">
        <v>0</v>
      </c>
      <c r="S132" s="16" t="n">
        <v>0</v>
      </c>
      <c r="T132" s="16" t="n"/>
    </row>
    <row r="133">
      <c r="A133" s="3" t="inlineStr">
        <is>
          <t>7051 : Bank NW Current</t>
        </is>
      </c>
      <c r="B133" s="3" t="n">
        <v>547758.6600001317</v>
      </c>
      <c r="C133" s="3" t="n">
        <v>-49655.39000000007</v>
      </c>
      <c r="D133" s="3" t="n">
        <v>12010.02000000008</v>
      </c>
      <c r="E133" s="3" t="n">
        <v>413975.8100000022</v>
      </c>
      <c r="F133" s="3" t="n">
        <v>-353864.8800000006</v>
      </c>
      <c r="G133" s="3" t="n">
        <v>-87199.0800000001</v>
      </c>
      <c r="H133" s="3" t="n">
        <v>335613.0299999993</v>
      </c>
      <c r="I133" s="3" t="n">
        <v>-160476.8999999998</v>
      </c>
      <c r="J133" s="3" t="n">
        <v>-177270.51</v>
      </c>
      <c r="K133" s="3" t="n"/>
      <c r="L133" s="3" t="n"/>
      <c r="M133" s="3" t="n"/>
      <c r="N133" s="3" t="n"/>
      <c r="O133" s="3" t="n">
        <v>480890.7600001388</v>
      </c>
      <c r="Q133" s="33" t="n">
        <v>0</v>
      </c>
      <c r="R133" s="33" t="n">
        <v>0</v>
      </c>
      <c r="S133" s="16" t="n">
        <v>0</v>
      </c>
      <c r="T133" s="16" t="n"/>
    </row>
    <row r="134">
      <c r="A134" s="3" t="inlineStr">
        <is>
          <t>7052 : Bank NW Deposit</t>
        </is>
      </c>
      <c r="B134" s="3" t="n">
        <v>131268.4299999999</v>
      </c>
      <c r="C134" s="3" t="n">
        <v>11.07</v>
      </c>
      <c r="D134" s="3" t="n">
        <v>9.82</v>
      </c>
      <c r="E134" s="3" t="n">
        <v>8.34</v>
      </c>
      <c r="F134" s="3" t="n">
        <v>9.23</v>
      </c>
      <c r="G134" s="3" t="n">
        <v>9.539999999999999</v>
      </c>
      <c r="H134" s="3" t="n">
        <v>8.65</v>
      </c>
      <c r="I134" s="3" t="n">
        <v>0</v>
      </c>
      <c r="J134" s="3" t="n"/>
      <c r="K134" s="3" t="n"/>
      <c r="L134" s="3" t="n"/>
      <c r="M134" s="3" t="n"/>
      <c r="N134" s="3" t="n"/>
      <c r="O134" s="3" t="n">
        <v>131325.0799999999</v>
      </c>
      <c r="Q134" s="33" t="n">
        <v>0</v>
      </c>
      <c r="R134" s="33" t="n">
        <v>0</v>
      </c>
      <c r="S134" s="16" t="n">
        <v>0</v>
      </c>
      <c r="T134" s="16" t="n"/>
    </row>
    <row r="135">
      <c r="A135" s="3" t="inlineStr">
        <is>
          <t>7053 : Bank Current Account</t>
        </is>
      </c>
      <c r="B135" s="3" t="n">
        <v>34.88000000003638</v>
      </c>
      <c r="C135" s="3" t="n"/>
      <c r="D135" s="3" t="n"/>
      <c r="E135" s="3" t="n"/>
      <c r="F135" s="3" t="n"/>
      <c r="G135" s="3" t="n"/>
      <c r="H135" s="3" t="n"/>
      <c r="I135" s="3" t="n">
        <v>0</v>
      </c>
      <c r="J135" s="3" t="n"/>
      <c r="K135" s="3" t="n"/>
      <c r="L135" s="3" t="n"/>
      <c r="M135" s="3" t="n"/>
      <c r="N135" s="3" t="n"/>
      <c r="O135" s="3" t="n">
        <v>34.88000000003638</v>
      </c>
      <c r="Q135" s="33" t="n">
        <v>0</v>
      </c>
      <c r="R135" s="33" t="n">
        <v>0</v>
      </c>
      <c r="S135" s="16" t="n">
        <v>0</v>
      </c>
      <c r="T135" s="16" t="n"/>
    </row>
    <row r="136">
      <c r="A136" s="3" t="inlineStr">
        <is>
          <t>7054 : Barclays Wages 816</t>
        </is>
      </c>
      <c r="B136" s="3" t="n">
        <v>0.4800000000000182</v>
      </c>
      <c r="C136" s="3" t="n"/>
      <c r="D136" s="3" t="n"/>
      <c r="E136" s="3" t="n"/>
      <c r="F136" s="3" t="n"/>
      <c r="G136" s="3" t="n"/>
      <c r="H136" s="3" t="n"/>
      <c r="I136" s="3" t="n">
        <v>0</v>
      </c>
      <c r="J136" s="3" t="n"/>
      <c r="K136" s="3" t="n"/>
      <c r="L136" s="3" t="n"/>
      <c r="M136" s="3" t="n"/>
      <c r="N136" s="3" t="n"/>
      <c r="O136" s="3" t="n">
        <v>0.4800000000000182</v>
      </c>
      <c r="Q136" s="33" t="n">
        <v>0</v>
      </c>
      <c r="R136" s="33" t="n">
        <v>0</v>
      </c>
      <c r="S136" s="16" t="n">
        <v>0</v>
      </c>
      <c r="T136" s="16" t="n"/>
    </row>
    <row r="137">
      <c r="A137" s="3" t="inlineStr">
        <is>
          <t>7055 : Barclays Dep/acc 471</t>
        </is>
      </c>
      <c r="B137" s="3" t="n">
        <v>0.240000000000002</v>
      </c>
      <c r="C137" s="3" t="n"/>
      <c r="D137" s="3" t="n"/>
      <c r="E137" s="3" t="n"/>
      <c r="F137" s="3" t="n"/>
      <c r="G137" s="3" t="n"/>
      <c r="H137" s="3" t="n"/>
      <c r="I137" s="3" t="n">
        <v>0</v>
      </c>
      <c r="J137" s="3" t="n"/>
      <c r="K137" s="3" t="n"/>
      <c r="L137" s="3" t="n"/>
      <c r="M137" s="3" t="n"/>
      <c r="N137" s="3" t="n"/>
      <c r="O137" s="3" t="n">
        <v>0.240000000000002</v>
      </c>
      <c r="Q137" s="33" t="n">
        <v>0</v>
      </c>
      <c r="R137" s="33" t="n">
        <v>0</v>
      </c>
      <c r="S137" s="16" t="n">
        <v>0</v>
      </c>
      <c r="T137" s="16" t="n"/>
    </row>
    <row r="138">
      <c r="A138" s="3" t="inlineStr">
        <is>
          <t>7056 : Santander c/acc 811</t>
        </is>
      </c>
      <c r="B138" s="3" t="n">
        <v>-15823.19</v>
      </c>
      <c r="C138" s="3" t="n"/>
      <c r="D138" s="3" t="n"/>
      <c r="E138" s="3" t="n"/>
      <c r="F138" s="3" t="n"/>
      <c r="G138" s="3" t="n"/>
      <c r="H138" s="3" t="n"/>
      <c r="I138" s="3" t="n">
        <v>0</v>
      </c>
      <c r="J138" s="3" t="n"/>
      <c r="K138" s="3" t="n"/>
      <c r="L138" s="3" t="n"/>
      <c r="M138" s="3" t="n"/>
      <c r="N138" s="3" t="n"/>
      <c r="O138" s="3" t="n">
        <v>-15823.19</v>
      </c>
      <c r="Q138" s="33" t="n">
        <v>0</v>
      </c>
      <c r="R138" s="33" t="n">
        <v>0</v>
      </c>
      <c r="S138" s="16" t="n">
        <v>0</v>
      </c>
      <c r="T138" s="16" t="n"/>
    </row>
    <row r="139">
      <c r="A139" s="3" t="inlineStr">
        <is>
          <t>7057 : Santander Dep/acc 870</t>
        </is>
      </c>
      <c r="B139" s="3" t="n">
        <v>1.05</v>
      </c>
      <c r="C139" s="3" t="n"/>
      <c r="D139" s="3" t="n"/>
      <c r="E139" s="3" t="n"/>
      <c r="F139" s="3" t="n"/>
      <c r="G139" s="3" t="n"/>
      <c r="H139" s="3" t="n"/>
      <c r="I139" s="3" t="n">
        <v>0</v>
      </c>
      <c r="J139" s="3" t="n"/>
      <c r="K139" s="3" t="n"/>
      <c r="L139" s="3" t="n"/>
      <c r="M139" s="3" t="n"/>
      <c r="N139" s="3" t="n"/>
      <c r="O139" s="3" t="n">
        <v>1.05</v>
      </c>
      <c r="Q139" s="33" t="n">
        <v>0</v>
      </c>
      <c r="R139" s="33" t="n">
        <v>0</v>
      </c>
      <c r="S139" s="16" t="n">
        <v>0</v>
      </c>
      <c r="T139" s="16" t="n"/>
    </row>
    <row r="140">
      <c r="A140" s="3" t="inlineStr">
        <is>
          <t>7058 : RBS bank 722</t>
        </is>
      </c>
      <c r="B140" s="3" t="n">
        <v>228710.7499999922</v>
      </c>
      <c r="C140" s="3" t="n">
        <v>-10689.54999999999</v>
      </c>
      <c r="D140" s="3" t="n">
        <v>52352.92000000001</v>
      </c>
      <c r="E140" s="3" t="n">
        <v>172737.41</v>
      </c>
      <c r="F140" s="3" t="n">
        <v>90895.49999999999</v>
      </c>
      <c r="G140" s="3" t="n">
        <v>-89474.79000000001</v>
      </c>
      <c r="H140" s="3" t="n">
        <v>-159347.46</v>
      </c>
      <c r="I140" s="3" t="n">
        <v>104170.26</v>
      </c>
      <c r="J140" s="3" t="n">
        <v>-18563.29</v>
      </c>
      <c r="K140" s="3" t="n"/>
      <c r="L140" s="3" t="n"/>
      <c r="M140" s="3" t="n"/>
      <c r="N140" s="3" t="n"/>
      <c r="O140" s="3" t="n">
        <v>370791.749999993</v>
      </c>
      <c r="Q140" s="33" t="n">
        <v>0</v>
      </c>
      <c r="R140" s="33" t="n">
        <v>0</v>
      </c>
      <c r="S140" s="16" t="n">
        <v>0</v>
      </c>
      <c r="T140" s="16" t="n"/>
    </row>
    <row r="141">
      <c r="A141" s="3" t="inlineStr">
        <is>
          <t>7059 : RBS current acc</t>
        </is>
      </c>
      <c r="B141" s="3" t="n">
        <v>0</v>
      </c>
      <c r="C141" s="3" t="n"/>
      <c r="D141" s="3" t="n"/>
      <c r="E141" s="3" t="n"/>
      <c r="F141" s="3" t="n"/>
      <c r="G141" s="3" t="n"/>
      <c r="H141" s="3" t="n"/>
      <c r="I141" s="3" t="n">
        <v>0</v>
      </c>
      <c r="J141" s="3" t="n"/>
      <c r="K141" s="3" t="n"/>
      <c r="L141" s="3" t="n"/>
      <c r="M141" s="3" t="n"/>
      <c r="N141" s="3" t="n"/>
      <c r="O141" s="3" t="n">
        <v>0</v>
      </c>
      <c r="Q141" s="33" t="n">
        <v>0</v>
      </c>
      <c r="R141" s="33" t="n">
        <v>0</v>
      </c>
      <c r="S141" s="16" t="n">
        <v>0</v>
      </c>
      <c r="T141" s="16" t="n"/>
    </row>
    <row r="142">
      <c r="A142" s="3" t="inlineStr">
        <is>
          <t>7060 : Bank Current/acc Santander</t>
        </is>
      </c>
      <c r="B142" s="3" t="n">
        <v>15823.34</v>
      </c>
      <c r="C142" s="3" t="n"/>
      <c r="D142" s="3" t="n"/>
      <c r="E142" s="3" t="n"/>
      <c r="F142" s="3" t="n"/>
      <c r="G142" s="3" t="n"/>
      <c r="H142" s="3" t="n"/>
      <c r="I142" s="3" t="n">
        <v>0</v>
      </c>
      <c r="J142" s="3" t="n"/>
      <c r="K142" s="3" t="n"/>
      <c r="L142" s="3" t="n"/>
      <c r="M142" s="3" t="n"/>
      <c r="N142" s="3" t="n"/>
      <c r="O142" s="3" t="n">
        <v>15823.34</v>
      </c>
      <c r="Q142" s="33" t="n">
        <v>0</v>
      </c>
      <c r="R142" s="33" t="n">
        <v>0</v>
      </c>
      <c r="S142" s="16" t="n">
        <v>0</v>
      </c>
      <c r="T142" s="16" t="n"/>
    </row>
    <row r="143">
      <c r="A143" s="3" t="inlineStr">
        <is>
          <t>7061 : Bank Deposit - Santander</t>
        </is>
      </c>
      <c r="B143" s="3" t="n">
        <v>-0.06000000000000227</v>
      </c>
      <c r="C143" s="3" t="n"/>
      <c r="D143" s="3" t="n"/>
      <c r="E143" s="3" t="n"/>
      <c r="F143" s="3" t="n"/>
      <c r="G143" s="3" t="n"/>
      <c r="H143" s="3" t="n"/>
      <c r="I143" s="3" t="n">
        <v>0</v>
      </c>
      <c r="J143" s="3" t="n"/>
      <c r="K143" s="3" t="n"/>
      <c r="L143" s="3" t="n"/>
      <c r="M143" s="3" t="n"/>
      <c r="N143" s="3" t="n"/>
      <c r="O143" s="3" t="n">
        <v>-0.06000000000000227</v>
      </c>
      <c r="Q143" s="33" t="n">
        <v>0</v>
      </c>
      <c r="R143" s="33" t="n">
        <v>0</v>
      </c>
      <c r="S143" s="16" t="n">
        <v>0</v>
      </c>
      <c r="T143" s="16" t="n"/>
    </row>
    <row r="144">
      <c r="A144" s="3" t="inlineStr">
        <is>
          <t>7062 : RBS current account</t>
        </is>
      </c>
      <c r="B144" s="3" t="n">
        <v>-10901.92999999947</v>
      </c>
      <c r="C144" s="3" t="n">
        <v>-878.6199999999994</v>
      </c>
      <c r="D144" s="3" t="n">
        <v>1854.48</v>
      </c>
      <c r="E144" s="3" t="n">
        <v>-2886.919999999998</v>
      </c>
      <c r="F144" s="3" t="n">
        <v>-8633.57</v>
      </c>
      <c r="G144" s="3" t="n">
        <v>1083.139999999999</v>
      </c>
      <c r="H144" s="3" t="n">
        <v>2894.26</v>
      </c>
      <c r="I144" s="3" t="n">
        <v>25440.56</v>
      </c>
      <c r="J144" s="3" t="n">
        <v>-2508.47</v>
      </c>
      <c r="K144" s="3" t="n"/>
      <c r="L144" s="3" t="n"/>
      <c r="M144" s="3" t="n"/>
      <c r="N144" s="3" t="n"/>
      <c r="O144" s="3" t="n">
        <v>5462.930000000548</v>
      </c>
      <c r="Q144" s="33" t="n">
        <v>0</v>
      </c>
      <c r="R144" s="33" t="n">
        <v>0</v>
      </c>
      <c r="S144" s="16" t="n">
        <v>0</v>
      </c>
      <c r="T144" s="16" t="n"/>
    </row>
    <row r="145">
      <c r="A145" s="3" t="inlineStr">
        <is>
          <t>7063 : Bank Current Acc HSBC</t>
        </is>
      </c>
      <c r="B145" s="3" t="n">
        <v>3.183231456205249e-12</v>
      </c>
      <c r="C145" s="3" t="n"/>
      <c r="D145" s="3" t="n"/>
      <c r="E145" s="3" t="n"/>
      <c r="F145" s="3" t="n"/>
      <c r="G145" s="3" t="n"/>
      <c r="H145" s="3" t="n"/>
      <c r="I145" s="3" t="n"/>
      <c r="J145" s="3" t="n"/>
      <c r="K145" s="3" t="n"/>
      <c r="L145" s="3" t="n"/>
      <c r="M145" s="3" t="n"/>
      <c r="N145" s="3" t="n"/>
      <c r="O145" s="3" t="n">
        <v>3.183231456205249e-12</v>
      </c>
      <c r="Q145" s="33" t="n">
        <v>0</v>
      </c>
      <c r="R145" s="33" t="n">
        <v>0</v>
      </c>
      <c r="S145" s="16" t="n">
        <v>0</v>
      </c>
      <c r="T145" s="16" t="n"/>
    </row>
    <row r="146">
      <c r="A146" s="3" t="inlineStr">
        <is>
          <t>7064 : Natwest Bank</t>
        </is>
      </c>
      <c r="B146" s="3" t="n">
        <v>28330.07999999991</v>
      </c>
      <c r="C146" s="3" t="n"/>
      <c r="D146" s="3" t="n"/>
      <c r="E146" s="3" t="n"/>
      <c r="F146" s="3" t="n"/>
      <c r="G146" s="3" t="n"/>
      <c r="H146" s="3" t="n"/>
      <c r="I146" s="3" t="n"/>
      <c r="J146" s="3" t="n"/>
      <c r="K146" s="3" t="n"/>
      <c r="L146" s="3" t="n"/>
      <c r="M146" s="3" t="n"/>
      <c r="N146" s="3" t="n"/>
      <c r="O146" s="3" t="n">
        <v>28330.07999999991</v>
      </c>
      <c r="Q146" s="33" t="n">
        <v>0</v>
      </c>
      <c r="R146" s="33" t="n">
        <v>0</v>
      </c>
      <c r="S146" s="16" t="n">
        <v>0</v>
      </c>
      <c r="T146" s="16" t="n"/>
    </row>
    <row r="147">
      <c r="A147" s="3" t="inlineStr">
        <is>
          <t>7070 : Sundry Debtors</t>
        </is>
      </c>
      <c r="B147" s="3" t="n">
        <v>268.8700000000003</v>
      </c>
      <c r="C147" s="3" t="n"/>
      <c r="D147" s="3" t="n"/>
      <c r="E147" s="3" t="n"/>
      <c r="F147" s="3" t="n"/>
      <c r="G147" s="3" t="n"/>
      <c r="H147" s="3" t="n"/>
      <c r="I147" s="3" t="n"/>
      <c r="J147" s="3" t="n"/>
      <c r="K147" s="3" t="n"/>
      <c r="L147" s="3" t="n"/>
      <c r="M147" s="3" t="n"/>
      <c r="N147" s="3" t="n"/>
      <c r="O147" s="3" t="n">
        <v>268.8700000000003</v>
      </c>
      <c r="Q147" s="33" t="n">
        <v>0</v>
      </c>
      <c r="R147" s="33" t="n">
        <v>0</v>
      </c>
      <c r="S147" s="16" t="n">
        <v>0</v>
      </c>
      <c r="T147" s="16" t="n"/>
    </row>
    <row r="148">
      <c r="A148" s="3" t="inlineStr">
        <is>
          <t>7080 : Doubtful Debts</t>
        </is>
      </c>
      <c r="B148" s="3" t="n">
        <v>-4549</v>
      </c>
      <c r="C148" s="3" t="n"/>
      <c r="D148" s="3" t="n"/>
      <c r="E148" s="3" t="n"/>
      <c r="F148" s="3" t="n"/>
      <c r="G148" s="3" t="n"/>
      <c r="H148" s="3" t="n"/>
      <c r="I148" s="3" t="n"/>
      <c r="J148" s="3" t="n"/>
      <c r="K148" s="3" t="n"/>
      <c r="L148" s="3" t="n"/>
      <c r="M148" s="3" t="n"/>
      <c r="N148" s="3" t="n"/>
      <c r="O148" s="3" t="n">
        <v>-4549</v>
      </c>
      <c r="Q148" s="33" t="n">
        <v>0</v>
      </c>
      <c r="R148" s="33" t="n">
        <v>0</v>
      </c>
      <c r="S148" s="16" t="n">
        <v>0</v>
      </c>
      <c r="T148" s="16" t="n"/>
    </row>
    <row r="149">
      <c r="A149" s="3" t="inlineStr">
        <is>
          <t>7085 : Bad Debt Provision</t>
        </is>
      </c>
      <c r="B149" s="3" t="n">
        <v>-576</v>
      </c>
      <c r="C149" s="3" t="n"/>
      <c r="D149" s="3" t="n"/>
      <c r="E149" s="3" t="n"/>
      <c r="F149" s="3" t="n"/>
      <c r="G149" s="3" t="n"/>
      <c r="H149" s="3" t="n"/>
      <c r="I149" s="3" t="n"/>
      <c r="J149" s="3" t="n"/>
      <c r="K149" s="3" t="n"/>
      <c r="L149" s="3" t="n"/>
      <c r="M149" s="3" t="n"/>
      <c r="N149" s="3" t="n"/>
      <c r="O149" s="3" t="n">
        <v>-576</v>
      </c>
      <c r="Q149" s="33" t="n">
        <v>0</v>
      </c>
      <c r="R149" s="33" t="n">
        <v>0</v>
      </c>
      <c r="S149" s="16" t="n">
        <v>0</v>
      </c>
      <c r="T149" s="16" t="n"/>
    </row>
    <row r="150">
      <c r="A150" s="3" t="inlineStr">
        <is>
          <t>7090 : Emerald</t>
        </is>
      </c>
      <c r="B150" s="3" t="n">
        <v>2069230.2</v>
      </c>
      <c r="C150" s="3" t="n"/>
      <c r="D150" s="3" t="n"/>
      <c r="E150" s="3" t="n"/>
      <c r="F150" s="3" t="n"/>
      <c r="G150" s="3" t="n"/>
      <c r="H150" s="3" t="n"/>
      <c r="I150" s="3" t="n"/>
      <c r="J150" s="3" t="n"/>
      <c r="K150" s="3" t="n"/>
      <c r="L150" s="3" t="n"/>
      <c r="M150" s="3" t="n"/>
      <c r="N150" s="3" t="n"/>
      <c r="O150" s="3" t="n">
        <v>2069230.2</v>
      </c>
      <c r="Q150" s="33" t="n">
        <v>0</v>
      </c>
      <c r="R150" s="33" t="n">
        <v>0</v>
      </c>
      <c r="S150" s="16" t="n">
        <v>0</v>
      </c>
      <c r="T150" s="16" t="n"/>
    </row>
    <row r="151">
      <c r="A151" s="3" t="inlineStr">
        <is>
          <t>8010 : Attachments</t>
        </is>
      </c>
      <c r="B151" s="3" t="n">
        <v>-25420.65</v>
      </c>
      <c r="C151" s="3" t="n">
        <v>-744.5599999999999</v>
      </c>
      <c r="D151" s="3" t="n">
        <v>-498.97</v>
      </c>
      <c r="E151" s="3" t="n">
        <v>-538.0600000000001</v>
      </c>
      <c r="F151" s="3" t="n">
        <v>-17439.85</v>
      </c>
      <c r="G151" s="3" t="n">
        <v>-748.6600000000001</v>
      </c>
      <c r="H151" s="3" t="n">
        <v>-526.04</v>
      </c>
      <c r="I151" s="3" t="n">
        <v>-115.38</v>
      </c>
      <c r="J151" s="3" t="n">
        <v>44.52</v>
      </c>
      <c r="K151" s="3" t="n"/>
      <c r="L151" s="3" t="n"/>
      <c r="M151" s="3" t="n"/>
      <c r="N151" s="3" t="n"/>
      <c r="O151" s="3" t="n">
        <v>-45987.65</v>
      </c>
      <c r="Q151" s="33" t="n">
        <v>0</v>
      </c>
      <c r="R151" s="33" t="n">
        <v>0</v>
      </c>
      <c r="S151" s="16" t="n">
        <v>0</v>
      </c>
      <c r="T151" s="16" t="n"/>
    </row>
    <row r="152">
      <c r="A152" s="3" t="inlineStr">
        <is>
          <t>8020 : Accruals</t>
        </is>
      </c>
      <c r="B152" s="3" t="n">
        <v>-93058.98999999999</v>
      </c>
      <c r="C152" s="3" t="n">
        <v>10200</v>
      </c>
      <c r="D152" s="3" t="n">
        <v>0</v>
      </c>
      <c r="E152" s="3" t="n">
        <v>0</v>
      </c>
      <c r="F152" s="3" t="n">
        <v>0</v>
      </c>
      <c r="G152" s="3" t="n"/>
      <c r="H152" s="3" t="n">
        <v>-2806.309999999999</v>
      </c>
      <c r="I152" s="3" t="n">
        <v>4919.309999999999</v>
      </c>
      <c r="J152" s="3" t="n"/>
      <c r="K152" s="3" t="n"/>
      <c r="L152" s="3" t="n"/>
      <c r="M152" s="3" t="n"/>
      <c r="N152" s="3" t="n"/>
      <c r="O152" s="3" t="n">
        <v>-80745.98999999999</v>
      </c>
      <c r="Q152" s="33" t="n">
        <v>0</v>
      </c>
      <c r="R152" s="33" t="n">
        <v>0</v>
      </c>
      <c r="S152" s="16" t="n">
        <v>0</v>
      </c>
      <c r="T152" s="16" t="n"/>
    </row>
    <row r="153">
      <c r="A153" s="3" t="inlineStr">
        <is>
          <t>8030 : EEEF</t>
        </is>
      </c>
      <c r="B153" s="3" t="n">
        <v>1.225998857989907e-09</v>
      </c>
      <c r="C153" s="3" t="n">
        <v>-590774.4399999999</v>
      </c>
      <c r="D153" s="3" t="n">
        <v>142789.97</v>
      </c>
      <c r="E153" s="3" t="n">
        <v>-181122.04</v>
      </c>
      <c r="F153" s="3" t="n">
        <v>90997.87999999998</v>
      </c>
      <c r="G153" s="3" t="n">
        <v>317442.74</v>
      </c>
      <c r="H153" s="3" t="n">
        <v>131505.5</v>
      </c>
      <c r="I153" s="3" t="n">
        <v>135783.8800000001</v>
      </c>
      <c r="J153" s="3" t="n">
        <v>-18146.46</v>
      </c>
      <c r="K153" s="3" t="n"/>
      <c r="L153" s="3" t="n"/>
      <c r="M153" s="3" t="n"/>
      <c r="N153" s="3" t="n"/>
      <c r="O153" s="3" t="n">
        <v>28477.0300000013</v>
      </c>
      <c r="Q153" s="33" t="n">
        <v>0</v>
      </c>
      <c r="R153" s="33" t="n">
        <v>0</v>
      </c>
      <c r="S153" s="16" t="n">
        <v>0</v>
      </c>
      <c r="T153" s="16" t="n"/>
    </row>
    <row r="154">
      <c r="A154" s="3" t="inlineStr">
        <is>
          <t>8040 : PAYE</t>
        </is>
      </c>
      <c r="B154" s="3" t="n">
        <v>26832.43999998795</v>
      </c>
      <c r="C154" s="3" t="n">
        <v>1902.860000000015</v>
      </c>
      <c r="D154" s="3" t="n">
        <v>1506.850000000006</v>
      </c>
      <c r="E154" s="3" t="n">
        <v>1698.869999999995</v>
      </c>
      <c r="F154" s="3" t="n">
        <v>2177.839999999997</v>
      </c>
      <c r="G154" s="3" t="n">
        <v>1878.889999999985</v>
      </c>
      <c r="H154" s="3" t="n">
        <v>1890.880000000005</v>
      </c>
      <c r="I154" s="3" t="n">
        <v>4419.239999999991</v>
      </c>
      <c r="J154" s="3" t="n"/>
      <c r="K154" s="3" t="n"/>
      <c r="L154" s="3" t="n"/>
      <c r="M154" s="3" t="n"/>
      <c r="N154" s="3" t="n"/>
      <c r="O154" s="3" t="n">
        <v>42307.86999998788</v>
      </c>
      <c r="Q154" s="33" t="n">
        <v>0</v>
      </c>
      <c r="R154" s="33" t="n">
        <v>0</v>
      </c>
      <c r="S154" s="16" t="n">
        <v>0</v>
      </c>
      <c r="T154" s="16" t="n"/>
    </row>
    <row r="155">
      <c r="A155" s="3" t="inlineStr">
        <is>
          <t>8050 : Net Salaries</t>
        </is>
      </c>
      <c r="B155" s="3" t="n">
        <v>41214.97999999468</v>
      </c>
      <c r="C155" s="3" t="n">
        <v>0</v>
      </c>
      <c r="D155" s="3" t="n">
        <v>5041</v>
      </c>
      <c r="E155" s="3" t="n">
        <v>-4626.65</v>
      </c>
      <c r="F155" s="3" t="n">
        <v>159.82</v>
      </c>
      <c r="G155" s="3" t="n">
        <v>934.6900000000023</v>
      </c>
      <c r="H155" s="3" t="n">
        <v>-3272.27000000001</v>
      </c>
      <c r="I155" s="3" t="n">
        <v>-50</v>
      </c>
      <c r="J155" s="3" t="n"/>
      <c r="K155" s="3" t="n"/>
      <c r="L155" s="3" t="n"/>
      <c r="M155" s="3" t="n"/>
      <c r="N155" s="3" t="n"/>
      <c r="O155" s="3" t="n">
        <v>39401.56999999467</v>
      </c>
      <c r="Q155" s="33" t="n">
        <v>0</v>
      </c>
      <c r="R155" s="33" t="n">
        <v>0</v>
      </c>
      <c r="S155" s="16" t="n">
        <v>0</v>
      </c>
      <c r="T155" s="16" t="n"/>
    </row>
    <row r="156">
      <c r="A156" s="3" t="inlineStr">
        <is>
          <t>8060 : Trade Creditors</t>
        </is>
      </c>
      <c r="B156" s="3" t="n">
        <v>-73465.67000019101</v>
      </c>
      <c r="C156" s="3" t="n">
        <v>5155.109999999957</v>
      </c>
      <c r="D156" s="3" t="n">
        <v>1608.399999999918</v>
      </c>
      <c r="E156" s="3" t="n">
        <v>-350604.3899999995</v>
      </c>
      <c r="F156" s="3" t="n">
        <v>83168.26999999995</v>
      </c>
      <c r="G156" s="3" t="n">
        <v>48407.89000000004</v>
      </c>
      <c r="H156" s="3" t="n">
        <v>20839.50999999992</v>
      </c>
      <c r="I156" s="3" t="n">
        <v>37625.69000000003</v>
      </c>
      <c r="J156" s="3" t="n">
        <v>109556.75</v>
      </c>
      <c r="K156" s="3" t="n"/>
      <c r="L156" s="3" t="n"/>
      <c r="M156" s="3" t="n"/>
      <c r="N156" s="3" t="n">
        <v>-432</v>
      </c>
      <c r="O156" s="3" t="n">
        <v>-118140.4400001865</v>
      </c>
      <c r="Q156" s="33" t="n">
        <v>0</v>
      </c>
      <c r="R156" s="33" t="n">
        <v>0</v>
      </c>
      <c r="S156" s="16" t="n">
        <v>0</v>
      </c>
      <c r="T156" s="16" t="n"/>
    </row>
    <row r="157">
      <c r="A157" s="3" t="inlineStr">
        <is>
          <t>8070 : Fees in advance</t>
        </is>
      </c>
      <c r="B157" s="3" t="n">
        <v>-883585.8299999995</v>
      </c>
      <c r="C157" s="3" t="n">
        <v>869942.7199999999</v>
      </c>
      <c r="D157" s="3" t="n"/>
      <c r="E157" s="3" t="n"/>
      <c r="F157" s="3" t="n"/>
      <c r="G157" s="3" t="n"/>
      <c r="H157" s="3" t="n"/>
      <c r="I157" s="3" t="n"/>
      <c r="J157" s="3" t="n"/>
      <c r="K157" s="3" t="n"/>
      <c r="L157" s="3" t="n"/>
      <c r="M157" s="3" t="n"/>
      <c r="N157" s="3" t="n"/>
      <c r="O157" s="3" t="n">
        <v>-13643.10999999964</v>
      </c>
      <c r="Q157" s="33" t="n">
        <v>0</v>
      </c>
      <c r="R157" s="33" t="n">
        <v>0</v>
      </c>
      <c r="S157" s="16" t="n">
        <v>0</v>
      </c>
      <c r="T157" s="16" t="n"/>
    </row>
    <row r="158">
      <c r="A158" s="3" t="inlineStr">
        <is>
          <t>8080 : HP Creditor</t>
        </is>
      </c>
      <c r="B158" s="3" t="n">
        <v>-973.7099999999996</v>
      </c>
      <c r="C158" s="3" t="n"/>
      <c r="D158" s="3" t="n"/>
      <c r="E158" s="3" t="n"/>
      <c r="F158" s="3" t="n"/>
      <c r="G158" s="3" t="n"/>
      <c r="H158" s="3" t="n"/>
      <c r="I158" s="3" t="n"/>
      <c r="J158" s="3" t="n"/>
      <c r="K158" s="3" t="n"/>
      <c r="L158" s="3" t="n"/>
      <c r="M158" s="3" t="n"/>
      <c r="N158" s="3" t="n"/>
      <c r="O158" s="3" t="n">
        <v>-973.7099999999996</v>
      </c>
      <c r="Q158" s="33" t="n">
        <v>0</v>
      </c>
      <c r="R158" s="33" t="n">
        <v>0</v>
      </c>
      <c r="S158" s="16" t="n">
        <v>0</v>
      </c>
      <c r="T158" s="16" t="n"/>
    </row>
    <row r="159">
      <c r="A159" s="3" t="inlineStr">
        <is>
          <t>8090 : Pension Fund</t>
        </is>
      </c>
      <c r="B159" s="3" t="n">
        <v>3995.449999999648</v>
      </c>
      <c r="C159" s="3" t="n">
        <v>-355.5</v>
      </c>
      <c r="D159" s="3" t="n">
        <v>2493.82</v>
      </c>
      <c r="E159" s="3" t="n">
        <v>66.37999999999738</v>
      </c>
      <c r="F159" s="3" t="n">
        <v>-1930.240000000002</v>
      </c>
      <c r="G159" s="3" t="n">
        <v>145.4699999999975</v>
      </c>
      <c r="H159" s="3" t="n">
        <v>-66.44999999999709</v>
      </c>
      <c r="I159" s="3" t="n">
        <v>268.9400000000023</v>
      </c>
      <c r="J159" s="3" t="n">
        <v>906.87</v>
      </c>
      <c r="K159" s="3" t="n"/>
      <c r="L159" s="3" t="n"/>
      <c r="M159" s="3" t="n"/>
      <c r="N159" s="3" t="n"/>
      <c r="O159" s="3" t="n">
        <v>5524.739999999627</v>
      </c>
      <c r="Q159" s="33" t="n">
        <v>0</v>
      </c>
      <c r="R159" s="33" t="n">
        <v>0</v>
      </c>
      <c r="S159" s="16" t="n">
        <v>0</v>
      </c>
      <c r="T159" s="16" t="n"/>
    </row>
    <row r="160">
      <c r="A160" s="3" t="inlineStr">
        <is>
          <t>8100 : Corporation Tax</t>
        </is>
      </c>
      <c r="B160" s="3" t="n">
        <v>-315311.4</v>
      </c>
      <c r="C160" s="3" t="n"/>
      <c r="D160" s="3" t="n"/>
      <c r="E160" s="3" t="n"/>
      <c r="F160" s="3" t="n">
        <v>89119.25</v>
      </c>
      <c r="G160" s="3" t="n"/>
      <c r="H160" s="3" t="n"/>
      <c r="I160" s="3" t="n">
        <v>64000</v>
      </c>
      <c r="J160" s="3" t="n"/>
      <c r="K160" s="3" t="n"/>
      <c r="L160" s="3" t="n"/>
      <c r="M160" s="3" t="n"/>
      <c r="N160" s="3" t="n"/>
      <c r="O160" s="3" t="n">
        <v>-162192.15</v>
      </c>
      <c r="Q160" s="33" t="n">
        <v>0</v>
      </c>
      <c r="R160" s="33" t="n">
        <v>0</v>
      </c>
      <c r="S160" s="16" t="n">
        <v>0</v>
      </c>
      <c r="T160" s="16" t="n"/>
    </row>
    <row r="161">
      <c r="A161" s="3" t="inlineStr">
        <is>
          <t>8110 : Directors Loan</t>
        </is>
      </c>
      <c r="B161" s="3" t="n">
        <v>963282.1899999999</v>
      </c>
      <c r="C161" s="3" t="n"/>
      <c r="D161" s="3" t="n"/>
      <c r="E161" s="3" t="n"/>
      <c r="F161" s="3" t="n"/>
      <c r="G161" s="3" t="n"/>
      <c r="H161" s="3" t="n"/>
      <c r="I161" s="3" t="n"/>
      <c r="J161" s="3" t="n"/>
      <c r="K161" s="3" t="n"/>
      <c r="L161" s="3" t="n"/>
      <c r="M161" s="3" t="n"/>
      <c r="N161" s="3" t="n"/>
      <c r="O161" s="3" t="n">
        <v>963282.1899999999</v>
      </c>
      <c r="Q161" s="33" t="n">
        <v>0</v>
      </c>
      <c r="R161" s="33" t="n">
        <v>0</v>
      </c>
      <c r="S161" s="16" t="n">
        <v>0</v>
      </c>
      <c r="T161" s="16" t="n"/>
    </row>
    <row r="162">
      <c r="A162" s="3" t="inlineStr">
        <is>
          <t>8110 : Directors Loan Account</t>
        </is>
      </c>
      <c r="B162" s="3" t="n">
        <v>-119</v>
      </c>
      <c r="C162" s="3" t="n"/>
      <c r="D162" s="3" t="n"/>
      <c r="E162" s="3" t="n"/>
      <c r="F162" s="3" t="n"/>
      <c r="G162" s="3" t="n"/>
      <c r="H162" s="3" t="n"/>
      <c r="I162" s="3" t="n"/>
      <c r="J162" s="3" t="n"/>
      <c r="K162" s="3" t="n"/>
      <c r="L162" s="3" t="n"/>
      <c r="M162" s="3" t="n"/>
      <c r="N162" s="3" t="n"/>
      <c r="O162" s="3" t="n">
        <v>-119</v>
      </c>
      <c r="Q162" s="33" t="n">
        <v>0</v>
      </c>
      <c r="R162" s="33" t="n">
        <v>0</v>
      </c>
      <c r="S162" s="16" t="n">
        <v>0</v>
      </c>
      <c r="T162" s="16" t="n"/>
    </row>
    <row r="163" customFormat="1" s="2">
      <c r="A163" s="3" t="inlineStr">
        <is>
          <t>8110 : DIRS LOAN</t>
        </is>
      </c>
      <c r="B163" s="3" t="n">
        <v>-1958</v>
      </c>
      <c r="C163" s="3" t="n"/>
      <c r="D163" s="3" t="n"/>
      <c r="E163" s="3" t="n"/>
      <c r="F163" s="3" t="n"/>
      <c r="G163" s="3" t="n"/>
      <c r="H163" s="3" t="n"/>
      <c r="I163" s="3" t="n"/>
      <c r="J163" s="3" t="n"/>
      <c r="K163" s="3" t="n"/>
      <c r="L163" s="3" t="n"/>
      <c r="M163" s="3" t="n"/>
      <c r="N163" s="3" t="n"/>
      <c r="O163" s="3" t="n">
        <v>-1958</v>
      </c>
      <c r="Q163" s="33" t="n">
        <v>0</v>
      </c>
      <c r="R163" s="33" t="n">
        <v>0</v>
      </c>
      <c r="S163" s="16" t="n">
        <v>0</v>
      </c>
      <c r="T163" s="16" t="n"/>
    </row>
    <row r="164">
      <c r="A164" s="3" t="inlineStr">
        <is>
          <t>8120 : Lease Liabilities</t>
        </is>
      </c>
      <c r="B164" s="3" t="n">
        <v>0</v>
      </c>
      <c r="C164" s="3" t="n">
        <v>-440035</v>
      </c>
      <c r="D164" s="3" t="n">
        <v>2623</v>
      </c>
      <c r="E164" s="3" t="n">
        <v>2645</v>
      </c>
      <c r="F164" s="3" t="n">
        <v>2665</v>
      </c>
      <c r="G164" s="3" t="n">
        <v>2687</v>
      </c>
      <c r="H164" s="3" t="n">
        <v>5708</v>
      </c>
      <c r="I164" s="3" t="n">
        <v>12898.5</v>
      </c>
      <c r="J164" s="3" t="n"/>
      <c r="K164" s="3" t="n"/>
      <c r="L164" s="3" t="n"/>
      <c r="M164" s="3" t="n"/>
      <c r="N164" s="3" t="n"/>
      <c r="O164" s="3" t="n">
        <v>-410808.5</v>
      </c>
      <c r="Q164" s="33" t="n">
        <v>0</v>
      </c>
      <c r="R164" s="33" t="n">
        <v>0</v>
      </c>
      <c r="S164" s="16" t="n">
        <v>0</v>
      </c>
      <c r="T164" s="16" t="n"/>
    </row>
    <row r="165">
      <c r="A165" s="3" t="inlineStr">
        <is>
          <t>9001 : Bank Loan</t>
        </is>
      </c>
      <c r="B165" s="3" t="n">
        <v>-2550253.109999999</v>
      </c>
      <c r="C165" s="3" t="n">
        <v>30796.03</v>
      </c>
      <c r="D165" s="3" t="n">
        <v>30796.03</v>
      </c>
      <c r="E165" s="3" t="n">
        <v>-2852.42</v>
      </c>
      <c r="F165" s="3" t="n">
        <v>30796.03</v>
      </c>
      <c r="G165" s="3" t="n">
        <v>30796.03</v>
      </c>
      <c r="H165" s="3" t="n">
        <v>-2525.190000000004</v>
      </c>
      <c r="I165" s="3" t="n">
        <v>30796.03</v>
      </c>
      <c r="J165" s="3" t="n">
        <v>15791.47</v>
      </c>
      <c r="K165" s="3" t="n"/>
      <c r="L165" s="3" t="n"/>
      <c r="M165" s="3" t="n"/>
      <c r="N165" s="3" t="n"/>
      <c r="O165" s="3" t="n">
        <v>-2385859.099999999</v>
      </c>
    </row>
    <row r="166">
      <c r="A166" s="3" t="inlineStr">
        <is>
          <t>9010 : Reserves and Capital</t>
        </is>
      </c>
      <c r="B166" s="3" t="n">
        <v>-312717.04</v>
      </c>
      <c r="C166" s="3" t="n"/>
      <c r="D166" s="3" t="n"/>
      <c r="E166" s="3" t="n"/>
      <c r="F166" s="3" t="n"/>
      <c r="G166" s="3" t="n"/>
      <c r="H166" s="3" t="n"/>
      <c r="I166" s="3" t="n"/>
      <c r="J166" s="3" t="n"/>
      <c r="K166" s="3" t="n"/>
      <c r="L166" s="3" t="n"/>
      <c r="M166" s="3" t="n"/>
      <c r="N166" s="3" t="n"/>
      <c r="O166" s="3" t="n">
        <v>-312717.04</v>
      </c>
    </row>
    <row r="167">
      <c r="A167" s="3" t="inlineStr">
        <is>
          <t>9020 : Share Capital</t>
        </is>
      </c>
      <c r="B167" s="3" t="n">
        <v>-3410</v>
      </c>
      <c r="C167" s="3" t="n"/>
      <c r="D167" s="3" t="n"/>
      <c r="E167" s="3" t="n"/>
      <c r="F167" s="3" t="n"/>
      <c r="G167" s="3" t="n"/>
      <c r="H167" s="3" t="n"/>
      <c r="I167" s="3" t="n"/>
      <c r="J167" s="3" t="n"/>
      <c r="K167" s="3" t="n"/>
      <c r="L167" s="3" t="n"/>
      <c r="M167" s="3" t="n"/>
      <c r="N167" s="3" t="n"/>
      <c r="O167" s="3" t="n">
        <v>-3410</v>
      </c>
    </row>
    <row r="168">
      <c r="A168" s="3" t="inlineStr">
        <is>
          <t>9030 : Profit and Loss Account</t>
        </is>
      </c>
      <c r="B168" s="3" t="n">
        <v>-6971559.55</v>
      </c>
      <c r="C168" s="3" t="n">
        <v>-3001</v>
      </c>
      <c r="D168" s="3" t="n"/>
      <c r="E168" s="3" t="n"/>
      <c r="F168" s="3" t="n"/>
      <c r="G168" s="3" t="n"/>
      <c r="H168" s="3" t="n"/>
      <c r="I168" s="3" t="n"/>
      <c r="J168" s="3" t="n"/>
      <c r="K168" s="3" t="n"/>
      <c r="L168" s="3" t="n"/>
      <c r="M168" s="3" t="n"/>
      <c r="N168" s="3" t="n"/>
      <c r="O168" s="3" t="n">
        <v>-6974560.55</v>
      </c>
    </row>
    <row r="169">
      <c r="A169" s="76" t="inlineStr">
        <is>
          <t>Total</t>
        </is>
      </c>
      <c r="B169" s="76" t="n">
        <v>-1.38476025313139e-07</v>
      </c>
      <c r="C169" s="76" t="n">
        <v>8.731149137020111e-11</v>
      </c>
      <c r="D169" s="76" t="n">
        <v>7.091784937074408e-10</v>
      </c>
      <c r="E169" s="76" t="n">
        <v>2.956994649139233e-09</v>
      </c>
      <c r="F169" s="76" t="n">
        <v>-1.008629624266177e-09</v>
      </c>
      <c r="G169" s="76" t="n">
        <v>4.94765117764473e-10</v>
      </c>
      <c r="H169" s="76" t="n">
        <v>-8.476490620523691e-10</v>
      </c>
      <c r="I169" s="76" t="n">
        <v>-2.037268131971359e-10</v>
      </c>
      <c r="J169" s="76" t="n">
        <v>-4.365574568510056e-11</v>
      </c>
      <c r="K169" s="76" t="n"/>
      <c r="L169" s="76" t="n"/>
      <c r="M169" s="76" t="n"/>
      <c r="N169" s="76" t="n">
        <v>0</v>
      </c>
      <c r="O169" s="76" t="n">
        <v>-1.308071659877896e-07</v>
      </c>
    </row>
    <row r="171">
      <c r="A171" s="3" t="inlineStr">
        <is>
          <t>Applied filters:
Fiscal Year is 2026
Company is Complete Childcare Ltd., HAB Kindergarten, Kingsclere Nurseries Ltd., Moebius Two Ltd., Saltway Nursery, Yellow Brick House Nurseries., or Yellow Brick Nurseries Ltd.</t>
        </is>
      </c>
      <c r="B171" s="3" t="n"/>
      <c r="C171" s="3" t="n"/>
      <c r="D171" s="3" t="n"/>
      <c r="E171" s="3" t="n"/>
      <c r="F171" s="3" t="n"/>
      <c r="G171" s="3" t="n"/>
      <c r="H171" s="3" t="n"/>
      <c r="I171" s="3" t="n"/>
      <c r="J171" s="3" t="n"/>
      <c r="K171" s="3" t="n"/>
      <c r="L171" s="3" t="n"/>
      <c r="M171" s="3" t="n"/>
      <c r="N171" s="3" t="n"/>
      <c r="O171" s="3" t="n"/>
    </row>
  </sheetData>
  <autoFilter ref="A1:S163"/>
  <pageMargins left="0.7" right="0.7" top="0.75" bottom="0.75" header="0.3" footer="0.3"/>
</worksheet>
</file>

<file path=xl/worksheets/sheet36.xml><?xml version="1.0" encoding="utf-8"?>
<worksheet xmlns="http://schemas.openxmlformats.org/spreadsheetml/2006/main">
  <sheetPr>
    <tabColor theme="9" tint="0.3999755851924192"/>
    <outlinePr summaryBelow="1" summaryRight="1"/>
    <pageSetUpPr/>
  </sheetPr>
  <dimension ref="A1:T166"/>
  <sheetViews>
    <sheetView workbookViewId="0">
      <selection activeCell="A2" sqref="A2:O135"/>
    </sheetView>
  </sheetViews>
  <sheetFormatPr baseColWidth="8" defaultColWidth="9.140625" defaultRowHeight="15"/>
  <cols>
    <col width="34.5703125"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-38360549.55000004</v>
      </c>
      <c r="C2" s="3" t="n">
        <v>-343795.9599999997</v>
      </c>
      <c r="D2" s="3" t="n">
        <v>-310111.2099999997</v>
      </c>
      <c r="E2" s="3" t="n">
        <v>-367029.6399999996</v>
      </c>
      <c r="F2" s="3" t="n">
        <v>-398186.9000000002</v>
      </c>
      <c r="G2" s="3" t="n">
        <v>-332013.3799999993</v>
      </c>
      <c r="H2" s="3" t="n">
        <v>-364326.0200000003</v>
      </c>
      <c r="I2" s="3" t="n">
        <v>-651087.2300000008</v>
      </c>
      <c r="O2" s="3" t="n">
        <v>-41127099.89000004</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-7385614.100000003</v>
      </c>
      <c r="C3" s="3" t="n">
        <v>-181515.33</v>
      </c>
      <c r="D3" s="3" t="n">
        <v>-275834.88</v>
      </c>
      <c r="E3" s="3" t="n">
        <v>-307715.42</v>
      </c>
      <c r="F3" s="3" t="n">
        <v>-201965.99</v>
      </c>
      <c r="G3" s="3" t="n">
        <v>-201966</v>
      </c>
      <c r="H3" s="3" t="n">
        <v>-287053.22</v>
      </c>
      <c r="I3" s="3" t="n">
        <v>-329207.22</v>
      </c>
      <c r="O3" s="3" t="n">
        <v>-9170872.160000004</v>
      </c>
      <c r="Q3" s="16">
        <f>_xlfn.XLOOKUP($A3,Mapping!$A:$A,Mapping!B:B,0,0,1)</f>
        <v/>
      </c>
      <c r="R3" s="16">
        <f>_xlfn.XLOOKUP($A3,Mapping!$A:$A,Mapping!C:C,0,0,1)</f>
        <v/>
      </c>
      <c r="S3" s="16">
        <f>_xlfn.XLOOKUP($A3,Mapping!$A:$A,Mapping!D:D,0,0,1)</f>
        <v/>
      </c>
      <c r="T3" s="16">
        <f>_xlfn.CONCAT(S3," - ",Q3)</f>
        <v/>
      </c>
    </row>
    <row r="4">
      <c r="A4" s="3" t="inlineStr">
        <is>
          <t>1030 : Other Income</t>
        </is>
      </c>
      <c r="B4" s="3" t="n">
        <v>-50874.45</v>
      </c>
      <c r="C4" s="3" t="n">
        <v>-2900</v>
      </c>
      <c r="D4" s="3" t="n">
        <v>-750</v>
      </c>
      <c r="E4" s="3" t="n">
        <v>-1200</v>
      </c>
      <c r="F4" s="3" t="n">
        <v>-1072.14</v>
      </c>
      <c r="G4" s="3" t="n">
        <v>-750</v>
      </c>
      <c r="H4" s="3" t="n">
        <v>-1200</v>
      </c>
      <c r="I4" s="3" t="n">
        <v>-1050</v>
      </c>
      <c r="O4" s="3" t="n">
        <v>-59796.59</v>
      </c>
      <c r="Q4" s="16">
        <f>_xlfn.XLOOKUP($A4,Mapping!$A:$A,Mapping!B:B,0,0,1)</f>
        <v/>
      </c>
      <c r="R4" s="16">
        <f>_xlfn.XLOOKUP($A4,Mapping!$A:$A,Mapping!C:C,0,0,1)</f>
        <v/>
      </c>
      <c r="S4" s="16">
        <f>_xlfn.XLOOKUP($A4,Mapping!$A:$A,Mapping!D:D,0,0,1)</f>
        <v/>
      </c>
      <c r="T4" s="16">
        <f>_xlfn.CONCAT(S4," - ",Q4)</f>
        <v/>
      </c>
    </row>
    <row r="5">
      <c r="A5" s="3" t="inlineStr">
        <is>
          <t>2010 : Nursery Staff Salaries</t>
        </is>
      </c>
      <c r="B5" s="3" t="n">
        <v>19790121.60000001</v>
      </c>
      <c r="C5" s="3" t="n">
        <v>248793.83</v>
      </c>
      <c r="D5" s="3" t="n">
        <v>246384.23</v>
      </c>
      <c r="E5" s="3" t="n">
        <v>235987.99</v>
      </c>
      <c r="F5" s="3" t="n">
        <v>255325.68</v>
      </c>
      <c r="G5" s="3" t="n">
        <v>261335.24</v>
      </c>
      <c r="H5" s="3" t="n">
        <v>256707.5</v>
      </c>
      <c r="I5" s="3" t="n">
        <v>398670.72</v>
      </c>
      <c r="O5" s="3" t="n">
        <v>21693326.79000001</v>
      </c>
      <c r="Q5" s="16">
        <f>_xlfn.XLOOKUP($A5,Mapping!$A:$A,Mapping!B:B,0,0,1)</f>
        <v/>
      </c>
      <c r="R5" s="16">
        <f>_xlfn.XLOOKUP($A5,Mapping!$A:$A,Mapping!C:C,0,0,1)</f>
        <v/>
      </c>
      <c r="S5" s="16">
        <f>_xlfn.XLOOKUP($A5,Mapping!$A:$A,Mapping!D:D,0,0,1)</f>
        <v/>
      </c>
      <c r="T5" s="16">
        <f>_xlfn.CONCAT(S5," - ",Q5)</f>
        <v/>
      </c>
    </row>
    <row r="6">
      <c r="A6" s="3" t="inlineStr">
        <is>
          <t>2020 : Head Office Salaries</t>
        </is>
      </c>
      <c r="B6" s="3" t="n">
        <v>9437054.199999999</v>
      </c>
      <c r="C6" s="3" t="n">
        <v>110561.6</v>
      </c>
      <c r="D6" s="3" t="n">
        <v>104194.85</v>
      </c>
      <c r="E6" s="3" t="n">
        <v>122684.97</v>
      </c>
      <c r="F6" s="3" t="n">
        <v>172859.62</v>
      </c>
      <c r="G6" s="3" t="n">
        <v>117438.53</v>
      </c>
      <c r="H6" s="3" t="n">
        <v>116497.42</v>
      </c>
      <c r="I6" s="3" t="n">
        <v>117057.9</v>
      </c>
      <c r="O6" s="3" t="n">
        <v>10298349.09</v>
      </c>
      <c r="Q6" s="16">
        <f>_xlfn.XLOOKUP($A6,Mapping!$A:$A,Mapping!B:B,0,0,1)</f>
        <v/>
      </c>
      <c r="R6" s="16">
        <f>_xlfn.XLOOKUP($A6,Mapping!$A:$A,Mapping!C:C,0,0,1)</f>
        <v/>
      </c>
      <c r="S6" s="16">
        <f>_xlfn.XLOOKUP($A6,Mapping!$A:$A,Mapping!D:D,0,0,1)</f>
        <v/>
      </c>
      <c r="T6" s="16">
        <f>_xlfn.CONCAT(S6," - ",Q6)</f>
        <v/>
      </c>
    </row>
    <row r="7">
      <c r="A7" s="3" t="inlineStr">
        <is>
          <t>2045 : Head Office Healthcare</t>
        </is>
      </c>
      <c r="B7" s="3" t="n">
        <v>55286.7</v>
      </c>
      <c r="C7" s="3" t="n">
        <v>397.55</v>
      </c>
      <c r="D7" s="3" t="n">
        <v>481.92</v>
      </c>
      <c r="E7" s="3" t="n">
        <v>481.92</v>
      </c>
      <c r="F7" s="3" t="n">
        <v>481.92</v>
      </c>
      <c r="G7" s="3" t="n">
        <v>694.59</v>
      </c>
      <c r="H7" s="3" t="n">
        <v>585.15</v>
      </c>
      <c r="I7" s="3" t="n">
        <v>585.15</v>
      </c>
      <c r="J7" s="3" t="n">
        <v>809.88</v>
      </c>
      <c r="O7" s="3" t="n">
        <v>59804.78000000001</v>
      </c>
      <c r="Q7" s="16">
        <f>_xlfn.XLOOKUP($A7,Mapping!$A:$A,Mapping!B:B,0,0,1)</f>
        <v/>
      </c>
      <c r="R7" s="16">
        <f>_xlfn.XLOOKUP($A7,Mapping!$A:$A,Mapping!C:C,0,0,1)</f>
        <v/>
      </c>
      <c r="S7" s="16">
        <f>_xlfn.XLOOKUP($A7,Mapping!$A:$A,Mapping!D:D,0,0,1)</f>
        <v/>
      </c>
      <c r="T7" s="16">
        <f>_xlfn.CONCAT(S7," - ",Q7)</f>
        <v/>
      </c>
    </row>
    <row r="8">
      <c r="A8" s="3" t="inlineStr">
        <is>
          <t>2046 : Directors Healthcare</t>
        </is>
      </c>
      <c r="B8" s="3" t="n">
        <v>3665.04</v>
      </c>
      <c r="O8" s="3" t="n">
        <v>3665.04</v>
      </c>
      <c r="Q8" s="16">
        <f>_xlfn.XLOOKUP($A8,Mapping!$A:$A,Mapping!B:B,0,0,1)</f>
        <v/>
      </c>
      <c r="R8" s="16">
        <f>_xlfn.XLOOKUP($A8,Mapping!$A:$A,Mapping!C:C,0,0,1)</f>
        <v/>
      </c>
      <c r="S8" s="16">
        <f>_xlfn.XLOOKUP($A8,Mapping!$A:$A,Mapping!D:D,0,0,1)</f>
        <v/>
      </c>
      <c r="T8" s="16">
        <f>_xlfn.CONCAT(S8," - ",Q8)</f>
        <v/>
      </c>
    </row>
    <row r="9">
      <c r="A9" s="3" t="inlineStr">
        <is>
          <t>2070 : Head Office NI</t>
        </is>
      </c>
      <c r="B9" s="3" t="n">
        <v>1244072.79</v>
      </c>
      <c r="C9" s="3" t="n">
        <v>15829.25</v>
      </c>
      <c r="D9" s="3" t="n">
        <v>14890.45</v>
      </c>
      <c r="E9" s="3" t="n">
        <v>17671.3</v>
      </c>
      <c r="F9" s="3" t="n">
        <v>25136.38</v>
      </c>
      <c r="G9" s="3" t="n">
        <v>16772.83</v>
      </c>
      <c r="H9" s="3" t="n">
        <v>16744.56</v>
      </c>
      <c r="I9" s="3" t="n">
        <v>16640.7</v>
      </c>
      <c r="O9" s="3" t="n">
        <v>1367758.26</v>
      </c>
      <c r="Q9" s="16">
        <f>_xlfn.XLOOKUP($A9,Mapping!$A:$A,Mapping!B:B,0,0,1)</f>
        <v/>
      </c>
      <c r="R9" s="16">
        <f>_xlfn.XLOOKUP($A9,Mapping!$A:$A,Mapping!C:C,0,0,1)</f>
        <v/>
      </c>
      <c r="S9" s="16">
        <f>_xlfn.XLOOKUP($A9,Mapping!$A:$A,Mapping!D:D,0,0,1)</f>
        <v/>
      </c>
      <c r="T9" s="16">
        <f>_xlfn.CONCAT(S9," - ",Q9)</f>
        <v/>
      </c>
    </row>
    <row r="10">
      <c r="A10" s="3" t="inlineStr">
        <is>
          <t>2100 : Nursery Staff NI</t>
        </is>
      </c>
      <c r="B10" s="3" t="n">
        <v>1488623.56</v>
      </c>
      <c r="C10" s="3" t="n">
        <v>25530.8</v>
      </c>
      <c r="D10" s="3" t="n">
        <v>24443.7</v>
      </c>
      <c r="E10" s="3" t="n">
        <v>23857.7</v>
      </c>
      <c r="F10" s="3" t="n">
        <v>25868.47</v>
      </c>
      <c r="G10" s="3" t="n">
        <v>25866.81</v>
      </c>
      <c r="H10" s="3" t="n">
        <v>25408.44</v>
      </c>
      <c r="I10" s="3" t="n">
        <v>41226.31</v>
      </c>
      <c r="O10" s="3" t="n">
        <v>1680825.79</v>
      </c>
      <c r="Q10" s="16">
        <f>_xlfn.XLOOKUP($A10,Mapping!$A:$A,Mapping!B:B,0,0,1)</f>
        <v/>
      </c>
      <c r="R10" s="16">
        <f>_xlfn.XLOOKUP($A10,Mapping!$A:$A,Mapping!C:C,0,0,1)</f>
        <v/>
      </c>
      <c r="S10" s="16">
        <f>_xlfn.XLOOKUP($A10,Mapping!$A:$A,Mapping!D:D,0,0,1)</f>
        <v/>
      </c>
      <c r="T10" s="16">
        <f>_xlfn.CONCAT(S10," - ",Q10)</f>
        <v/>
      </c>
    </row>
    <row r="11">
      <c r="A11" s="3" t="inlineStr">
        <is>
          <t>2120 : Head Office Pension</t>
        </is>
      </c>
      <c r="B11" s="3" t="n">
        <v>255895.2799999999</v>
      </c>
      <c r="C11" s="3" t="n">
        <v>1185.13</v>
      </c>
      <c r="D11" s="3" t="n">
        <v>1099.1</v>
      </c>
      <c r="E11" s="3" t="n">
        <v>1111.99</v>
      </c>
      <c r="F11" s="3" t="n">
        <v>1182.45</v>
      </c>
      <c r="G11" s="3" t="n">
        <v>1097.62</v>
      </c>
      <c r="H11" s="3" t="n">
        <v>1096.13</v>
      </c>
      <c r="I11" s="3" t="n">
        <v>1156.53</v>
      </c>
      <c r="O11" s="3" t="n">
        <v>263824.2299999999</v>
      </c>
      <c r="Q11" s="16">
        <f>_xlfn.XLOOKUP($A11,Mapping!$A:$A,Mapping!B:B,0,0,1)</f>
        <v/>
      </c>
      <c r="R11" s="16">
        <f>_xlfn.XLOOKUP($A11,Mapping!$A:$A,Mapping!C:C,0,0,1)</f>
        <v/>
      </c>
      <c r="S11" s="16">
        <f>_xlfn.XLOOKUP($A11,Mapping!$A:$A,Mapping!D:D,0,0,1)</f>
        <v/>
      </c>
      <c r="T11" s="16">
        <f>_xlfn.CONCAT(S11," - ",Q11)</f>
        <v/>
      </c>
    </row>
    <row r="12">
      <c r="A12" s="3" t="inlineStr">
        <is>
          <t>2121 : DIRECTORS PENSION</t>
        </is>
      </c>
      <c r="B12" s="3" t="n">
        <v>800</v>
      </c>
      <c r="E12" s="3" t="n">
        <v>800</v>
      </c>
      <c r="F12" s="3" t="n">
        <v>800</v>
      </c>
      <c r="G12" s="3" t="n">
        <v>800</v>
      </c>
      <c r="H12" s="3" t="n">
        <v>800</v>
      </c>
      <c r="O12" s="3" t="n">
        <v>4000</v>
      </c>
      <c r="Q12" s="16">
        <f>_xlfn.XLOOKUP($A12,Mapping!$A:$A,Mapping!B:B,0,0,1)</f>
        <v/>
      </c>
      <c r="R12" s="16">
        <f>_xlfn.XLOOKUP($A12,Mapping!$A:$A,Mapping!C:C,0,0,1)</f>
        <v/>
      </c>
      <c r="S12" s="16">
        <f>_xlfn.XLOOKUP($A12,Mapping!$A:$A,Mapping!D:D,0,0,1)</f>
        <v/>
      </c>
      <c r="T12" s="16">
        <f>_xlfn.CONCAT(S12," - ",Q12)</f>
        <v/>
      </c>
    </row>
    <row r="13">
      <c r="A13" s="3" t="inlineStr">
        <is>
          <t>2150 : Nursery Staff Pension</t>
        </is>
      </c>
      <c r="B13" s="3" t="n">
        <v>310922.0299999997</v>
      </c>
      <c r="C13" s="3" t="n">
        <v>4350.84</v>
      </c>
      <c r="D13" s="3" t="n">
        <v>3955.22</v>
      </c>
      <c r="E13" s="3" t="n">
        <v>3704.17</v>
      </c>
      <c r="F13" s="3" t="n">
        <v>4300.63</v>
      </c>
      <c r="G13" s="3" t="n">
        <v>4319.63</v>
      </c>
      <c r="H13" s="3" t="n">
        <v>4326.86</v>
      </c>
      <c r="I13" s="3" t="n">
        <v>7030.930000000001</v>
      </c>
      <c r="O13" s="3" t="n">
        <v>342910.3099999997</v>
      </c>
      <c r="Q13" s="16">
        <f>_xlfn.XLOOKUP($A13,Mapping!$A:$A,Mapping!B:B,0,0,1)</f>
        <v/>
      </c>
      <c r="R13" s="16">
        <f>_xlfn.XLOOKUP($A13,Mapping!$A:$A,Mapping!C:C,0,0,1)</f>
        <v/>
      </c>
      <c r="S13" s="16">
        <f>_xlfn.XLOOKUP($A13,Mapping!$A:$A,Mapping!D:D,0,0,1)</f>
        <v/>
      </c>
      <c r="T13" s="16">
        <f>_xlfn.CONCAT(S13," - ",Q13)</f>
        <v/>
      </c>
    </row>
    <row r="14">
      <c r="A14" s="3" t="inlineStr">
        <is>
          <t>2160 : Uniform Costs</t>
        </is>
      </c>
      <c r="B14" s="3" t="n">
        <v>69496.02999999988</v>
      </c>
      <c r="C14" s="3" t="n">
        <v>776.4300000000001</v>
      </c>
      <c r="D14" s="3" t="n">
        <v>285.79</v>
      </c>
      <c r="E14" s="3" t="n">
        <v>465.72</v>
      </c>
      <c r="F14" s="3" t="n">
        <v>759.87</v>
      </c>
      <c r="G14" s="3" t="n">
        <v>245.74</v>
      </c>
      <c r="H14" s="3" t="n">
        <v>1044.99</v>
      </c>
      <c r="I14" s="3" t="n">
        <v>276.39</v>
      </c>
      <c r="J14" s="3" t="n">
        <v>308.76</v>
      </c>
      <c r="O14" s="3" t="n">
        <v>73659.71999999988</v>
      </c>
      <c r="Q14" s="16">
        <f>_xlfn.XLOOKUP($A14,Mapping!$A:$A,Mapping!B:B,0,0,1)</f>
        <v/>
      </c>
      <c r="R14" s="16">
        <f>_xlfn.XLOOKUP($A14,Mapping!$A:$A,Mapping!C:C,0,0,1)</f>
        <v/>
      </c>
      <c r="S14" s="16">
        <f>_xlfn.XLOOKUP($A14,Mapping!$A:$A,Mapping!D:D,0,0,1)</f>
        <v/>
      </c>
      <c r="T14" s="16">
        <f>_xlfn.CONCAT(S14," - ",Q14)</f>
        <v/>
      </c>
    </row>
    <row r="15">
      <c r="A15" s="3" t="inlineStr">
        <is>
          <t>2170 : Training Costs</t>
        </is>
      </c>
      <c r="B15" s="3" t="n">
        <v>227799.01</v>
      </c>
      <c r="C15" s="3" t="n">
        <v>2773.66</v>
      </c>
      <c r="D15" s="3" t="n">
        <v>3016.39</v>
      </c>
      <c r="E15" s="3" t="n">
        <v>3042.45</v>
      </c>
      <c r="F15" s="3" t="n">
        <v>6175.14</v>
      </c>
      <c r="G15" s="3" t="n">
        <v>694.1300000000001</v>
      </c>
      <c r="H15" s="3" t="n">
        <v>1442.36</v>
      </c>
      <c r="I15" s="3" t="n">
        <v>3300.89</v>
      </c>
      <c r="J15" s="3" t="n">
        <v>1542</v>
      </c>
      <c r="N15" s="3" t="n">
        <v>432</v>
      </c>
      <c r="O15" s="3" t="n">
        <v>250218.0299999999</v>
      </c>
      <c r="Q15" s="16">
        <f>_xlfn.XLOOKUP($A15,Mapping!$A:$A,Mapping!B:B,0,0,1)</f>
        <v/>
      </c>
      <c r="R15" s="16">
        <f>_xlfn.XLOOKUP($A15,Mapping!$A:$A,Mapping!C:C,0,0,1)</f>
        <v/>
      </c>
      <c r="S15" s="16">
        <f>_xlfn.XLOOKUP($A15,Mapping!$A:$A,Mapping!D:D,0,0,1)</f>
        <v/>
      </c>
      <c r="T15" s="16">
        <f>_xlfn.CONCAT(S15," - ",Q15)</f>
        <v/>
      </c>
    </row>
    <row r="16">
      <c r="A16" s="3" t="inlineStr">
        <is>
          <t>2180 : Staff Welfare</t>
        </is>
      </c>
      <c r="B16" s="3" t="n">
        <v>308095.2899999998</v>
      </c>
      <c r="C16" s="3" t="n">
        <v>1953.18</v>
      </c>
      <c r="D16" s="3" t="n">
        <v>1799.07</v>
      </c>
      <c r="E16" s="3" t="n">
        <v>2242.35</v>
      </c>
      <c r="F16" s="3" t="n">
        <v>2297.59</v>
      </c>
      <c r="G16" s="3" t="n">
        <v>1433.17</v>
      </c>
      <c r="H16" s="3" t="n">
        <v>1780.38</v>
      </c>
      <c r="I16" s="3" t="n">
        <v>3104.679999999999</v>
      </c>
      <c r="J16" s="3" t="n">
        <v>8.99</v>
      </c>
      <c r="O16" s="3" t="n">
        <v>322714.6999999998</v>
      </c>
      <c r="Q16" s="16">
        <f>_xlfn.XLOOKUP($A16,Mapping!$A:$A,Mapping!B:B,0,0,1)</f>
        <v/>
      </c>
      <c r="R16" s="16">
        <f>_xlfn.XLOOKUP($A16,Mapping!$A:$A,Mapping!C:C,0,0,1)</f>
        <v/>
      </c>
      <c r="S16" s="16">
        <f>_xlfn.XLOOKUP($A16,Mapping!$A:$A,Mapping!D:D,0,0,1)</f>
        <v/>
      </c>
      <c r="T16" s="16">
        <f>_xlfn.CONCAT(S16," - ",Q16)</f>
        <v/>
      </c>
    </row>
    <row r="17">
      <c r="A17" s="3" t="inlineStr">
        <is>
          <t>2190 : Recruitment Costs</t>
        </is>
      </c>
      <c r="B17" s="3" t="n">
        <v>277117.47</v>
      </c>
      <c r="C17" s="3" t="n">
        <v>1338.5</v>
      </c>
      <c r="D17" s="3" t="n">
        <v>8408.77</v>
      </c>
      <c r="E17" s="3" t="n">
        <v>33.64</v>
      </c>
      <c r="F17" s="3" t="n">
        <v>321.2</v>
      </c>
      <c r="G17" s="3" t="n">
        <v>139.75</v>
      </c>
      <c r="H17" s="3" t="n">
        <v>52.01</v>
      </c>
      <c r="O17" s="3" t="n">
        <v>287411.34</v>
      </c>
      <c r="Q17" s="16">
        <f>_xlfn.XLOOKUP($A17,Mapping!$A:$A,Mapping!B:B,0,0,1)</f>
        <v/>
      </c>
      <c r="R17" s="16">
        <f>_xlfn.XLOOKUP($A17,Mapping!$A:$A,Mapping!C:C,0,0,1)</f>
        <v/>
      </c>
      <c r="S17" s="16">
        <f>_xlfn.XLOOKUP($A17,Mapping!$A:$A,Mapping!D:D,0,0,1)</f>
        <v/>
      </c>
      <c r="T17" s="16">
        <f>_xlfn.CONCAT(S17," - ",Q17)</f>
        <v/>
      </c>
    </row>
    <row r="18">
      <c r="A18" s="3" t="inlineStr">
        <is>
          <t>2200 : Rewards and Recognition</t>
        </is>
      </c>
      <c r="B18" s="3" t="n">
        <v>89636.31000000001</v>
      </c>
      <c r="C18" s="3" t="n">
        <v>708.41</v>
      </c>
      <c r="D18" s="3" t="n">
        <v>701.28</v>
      </c>
      <c r="E18" s="3" t="n">
        <v>372.47</v>
      </c>
      <c r="F18" s="3" t="n">
        <v>465.84</v>
      </c>
      <c r="G18" s="3" t="n">
        <v>1125.31</v>
      </c>
      <c r="H18" s="3" t="n">
        <v>523.79</v>
      </c>
      <c r="I18" s="3" t="n">
        <v>1006.79</v>
      </c>
      <c r="J18" s="3" t="n">
        <v>34.38</v>
      </c>
      <c r="O18" s="3" t="n">
        <v>94574.58</v>
      </c>
      <c r="Q18" s="16">
        <f>_xlfn.XLOOKUP($A18,Mapping!$A:$A,Mapping!B:B,0,0,1)</f>
        <v/>
      </c>
      <c r="R18" s="16">
        <f>_xlfn.XLOOKUP($A18,Mapping!$A:$A,Mapping!C:C,0,0,1)</f>
        <v/>
      </c>
      <c r="S18" s="16">
        <f>_xlfn.XLOOKUP($A18,Mapping!$A:$A,Mapping!D:D,0,0,1)</f>
        <v/>
      </c>
      <c r="T18" s="16">
        <f>_xlfn.CONCAT(S18," - ",Q18)</f>
        <v/>
      </c>
    </row>
    <row r="19">
      <c r="A19" s="3" t="inlineStr">
        <is>
          <t>2210 : Temporary  Staff</t>
        </is>
      </c>
      <c r="B19" s="3" t="n">
        <v>491134.5300000003</v>
      </c>
      <c r="C19" s="3" t="n">
        <v>1286.01</v>
      </c>
      <c r="O19" s="3" t="n">
        <v>492420.5400000003</v>
      </c>
      <c r="Q19" s="16">
        <f>_xlfn.XLOOKUP($A19,Mapping!$A:$A,Mapping!B:B,0,0,1)</f>
        <v/>
      </c>
      <c r="R19" s="16">
        <f>_xlfn.XLOOKUP($A19,Mapping!$A:$A,Mapping!C:C,0,0,1)</f>
        <v/>
      </c>
      <c r="S19" s="16">
        <f>_xlfn.XLOOKUP($A19,Mapping!$A:$A,Mapping!D:D,0,0,1)</f>
        <v/>
      </c>
      <c r="T19" s="16">
        <f>_xlfn.CONCAT(S19," - ",Q19)</f>
        <v/>
      </c>
    </row>
    <row r="20">
      <c r="A20" s="3" t="inlineStr">
        <is>
          <t>2220 : Staff Entertaining</t>
        </is>
      </c>
      <c r="B20" s="3" t="n">
        <v>20110.85</v>
      </c>
      <c r="C20" s="3" t="n">
        <v>290</v>
      </c>
      <c r="D20" s="3" t="n">
        <v>200</v>
      </c>
      <c r="F20" s="3" t="n">
        <v>472.44</v>
      </c>
      <c r="O20" s="3" t="n">
        <v>21073.29</v>
      </c>
      <c r="Q20" s="16">
        <f>_xlfn.XLOOKUP($A20,Mapping!$A:$A,Mapping!B:B,0,0,1)</f>
        <v/>
      </c>
      <c r="R20" s="16">
        <f>_xlfn.XLOOKUP($A20,Mapping!$A:$A,Mapping!C:C,0,0,1)</f>
        <v/>
      </c>
      <c r="S20" s="16">
        <f>_xlfn.XLOOKUP($A20,Mapping!$A:$A,Mapping!D:D,0,0,1)</f>
        <v/>
      </c>
      <c r="T20" s="16">
        <f>_xlfn.CONCAT(S20," - ",Q20)</f>
        <v/>
      </c>
    </row>
    <row r="21">
      <c r="A21" s="3" t="inlineStr">
        <is>
          <t>3010 : Catering Costs</t>
        </is>
      </c>
      <c r="B21" s="3" t="n">
        <v>1255615.339999999</v>
      </c>
      <c r="C21" s="3" t="n">
        <v>13294.17</v>
      </c>
      <c r="D21" s="3" t="n">
        <v>15588.96</v>
      </c>
      <c r="E21" s="3" t="n">
        <v>15084.53</v>
      </c>
      <c r="F21" s="3" t="n">
        <v>14081.8</v>
      </c>
      <c r="G21" s="3" t="n">
        <v>16384.9</v>
      </c>
      <c r="H21" s="3" t="n">
        <v>15864.87</v>
      </c>
      <c r="I21" s="3" t="n">
        <v>23135.41999999999</v>
      </c>
      <c r="J21" s="3" t="n">
        <v>214.83</v>
      </c>
      <c r="O21" s="3" t="n">
        <v>1369264.819999999</v>
      </c>
      <c r="Q21" s="16">
        <f>_xlfn.XLOOKUP($A21,Mapping!$A:$A,Mapping!B:B,0,0,1)</f>
        <v/>
      </c>
      <c r="R21" s="16">
        <f>_xlfn.XLOOKUP($A21,Mapping!$A:$A,Mapping!C:C,0,0,1)</f>
        <v/>
      </c>
      <c r="S21" s="16">
        <f>_xlfn.XLOOKUP($A21,Mapping!$A:$A,Mapping!D:D,0,0,1)</f>
        <v/>
      </c>
      <c r="T21" s="16">
        <f>_xlfn.CONCAT(S21," - ",Q21)</f>
        <v/>
      </c>
    </row>
    <row r="22">
      <c r="A22" s="3" t="inlineStr">
        <is>
          <t>3020 : Resources</t>
        </is>
      </c>
      <c r="B22" s="3" t="n">
        <v>168073.7300000004</v>
      </c>
      <c r="C22" s="3" t="n">
        <v>966.8400000000001</v>
      </c>
      <c r="D22" s="3" t="n">
        <v>928.5600000000001</v>
      </c>
      <c r="E22" s="3" t="n">
        <v>2471.18</v>
      </c>
      <c r="F22" s="3" t="n">
        <v>1370.43</v>
      </c>
      <c r="G22" s="3" t="n">
        <v>2101.900000000001</v>
      </c>
      <c r="H22" s="3" t="n">
        <v>2391.18</v>
      </c>
      <c r="I22" s="3" t="n">
        <v>-1223.2</v>
      </c>
      <c r="J22" s="3" t="n">
        <v>2616.89</v>
      </c>
      <c r="O22" s="3" t="n">
        <v>179697.5100000004</v>
      </c>
      <c r="Q22" s="16">
        <f>_xlfn.XLOOKUP($A22,Mapping!$A:$A,Mapping!B:B,0,0,1)</f>
        <v/>
      </c>
      <c r="R22" s="16">
        <f>_xlfn.XLOOKUP($A22,Mapping!$A:$A,Mapping!C:C,0,0,1)</f>
        <v/>
      </c>
      <c r="S22" s="16">
        <f>_xlfn.XLOOKUP($A22,Mapping!$A:$A,Mapping!D:D,0,0,1)</f>
        <v/>
      </c>
      <c r="T22" s="16">
        <f>_xlfn.CONCAT(S22," - ",Q22)</f>
        <v/>
      </c>
    </row>
    <row r="23">
      <c r="A23" s="3" t="inlineStr">
        <is>
          <t>3030 : Art Material</t>
        </is>
      </c>
      <c r="B23" s="3" t="n">
        <v>107867.9</v>
      </c>
      <c r="C23" s="3" t="n">
        <v>580.5599999999999</v>
      </c>
      <c r="D23" s="3" t="n">
        <v>947.6799999999999</v>
      </c>
      <c r="E23" s="3" t="n">
        <v>1288.52</v>
      </c>
      <c r="F23" s="3" t="n">
        <v>466.79</v>
      </c>
      <c r="G23" s="3" t="n">
        <v>433.9399999999999</v>
      </c>
      <c r="H23" s="3" t="n">
        <v>1481.14</v>
      </c>
      <c r="I23" s="3" t="n">
        <v>1121.56</v>
      </c>
      <c r="J23" s="3" t="n">
        <v>519.74</v>
      </c>
      <c r="O23" s="3" t="n">
        <v>114707.83</v>
      </c>
      <c r="Q23" s="16">
        <f>_xlfn.XLOOKUP($A23,Mapping!$A:$A,Mapping!B:B,0,0,1)</f>
        <v/>
      </c>
      <c r="R23" s="16">
        <f>_xlfn.XLOOKUP($A23,Mapping!$A:$A,Mapping!C:C,0,0,1)</f>
        <v/>
      </c>
      <c r="S23" s="16">
        <f>_xlfn.XLOOKUP($A23,Mapping!$A:$A,Mapping!D:D,0,0,1)</f>
        <v/>
      </c>
      <c r="T23" s="16">
        <f>_xlfn.CONCAT(S23," - ",Q23)</f>
        <v/>
      </c>
    </row>
    <row r="24">
      <c r="A24" s="3" t="inlineStr">
        <is>
          <t>3040 : Stationery</t>
        </is>
      </c>
      <c r="B24" s="3" t="n">
        <v>37723.22999999992</v>
      </c>
      <c r="C24" s="3" t="n">
        <v>535.8100000000001</v>
      </c>
      <c r="D24" s="3" t="n">
        <v>698.78</v>
      </c>
      <c r="E24" s="3" t="n">
        <v>369.7899999999999</v>
      </c>
      <c r="F24" s="3" t="n">
        <v>835.71</v>
      </c>
      <c r="G24" s="3" t="n">
        <v>314.3700000000001</v>
      </c>
      <c r="H24" s="3" t="n">
        <v>569.5600000000001</v>
      </c>
      <c r="I24" s="3" t="n">
        <v>453.6100000000001</v>
      </c>
      <c r="J24" s="3" t="n">
        <v>394.11</v>
      </c>
      <c r="O24" s="3" t="n">
        <v>41894.96999999992</v>
      </c>
      <c r="Q24" s="16">
        <f>_xlfn.XLOOKUP($A24,Mapping!$A:$A,Mapping!B:B,0,0,1)</f>
        <v/>
      </c>
      <c r="R24" s="16">
        <f>_xlfn.XLOOKUP($A24,Mapping!$A:$A,Mapping!C:C,0,0,1)</f>
        <v/>
      </c>
      <c r="S24" s="16">
        <f>_xlfn.XLOOKUP($A24,Mapping!$A:$A,Mapping!D:D,0,0,1)</f>
        <v/>
      </c>
      <c r="T24" s="16">
        <f>_xlfn.CONCAT(S24," - ",Q24)</f>
        <v/>
      </c>
    </row>
    <row r="25">
      <c r="A25" s="3" t="inlineStr">
        <is>
          <t>3050 : Equipment &amp; Furniture</t>
        </is>
      </c>
      <c r="B25" s="3" t="n">
        <v>184765.9400000003</v>
      </c>
      <c r="C25" s="3" t="n">
        <v>582.5</v>
      </c>
      <c r="D25" s="3" t="n">
        <v>394.15</v>
      </c>
      <c r="E25" s="3" t="n">
        <v>434.9299999999999</v>
      </c>
      <c r="F25" s="3" t="n">
        <v>485.8200000000001</v>
      </c>
      <c r="G25" s="3" t="n">
        <v>1523.71</v>
      </c>
      <c r="H25" s="3" t="n">
        <v>1042.26</v>
      </c>
      <c r="I25" s="3" t="n">
        <v>795.2500000000001</v>
      </c>
      <c r="J25" s="3" t="n">
        <v>278.33</v>
      </c>
      <c r="O25" s="3" t="n">
        <v>190302.8900000003</v>
      </c>
      <c r="Q25" s="16">
        <f>_xlfn.XLOOKUP($A25,Mapping!$A:$A,Mapping!B:B,0,0,1)</f>
        <v/>
      </c>
      <c r="R25" s="16">
        <f>_xlfn.XLOOKUP($A25,Mapping!$A:$A,Mapping!C:C,0,0,1)</f>
        <v/>
      </c>
      <c r="S25" s="16">
        <f>_xlfn.XLOOKUP($A25,Mapping!$A:$A,Mapping!D:D,0,0,1)</f>
        <v/>
      </c>
      <c r="T25" s="16">
        <f>_xlfn.CONCAT(S25," - ",Q25)</f>
        <v/>
      </c>
    </row>
    <row r="26">
      <c r="A26" s="3" t="inlineStr">
        <is>
          <t>3060 : Consumables</t>
        </is>
      </c>
      <c r="B26" s="3" t="n">
        <v>157021.6000000002</v>
      </c>
      <c r="C26" s="3" t="n">
        <v>2678.46</v>
      </c>
      <c r="D26" s="3" t="n">
        <v>2498.98</v>
      </c>
      <c r="E26" s="3" t="n">
        <v>2738.51</v>
      </c>
      <c r="F26" s="3" t="n">
        <v>3444.36</v>
      </c>
      <c r="G26" s="3" t="n">
        <v>3347.64</v>
      </c>
      <c r="H26" s="3" t="n">
        <v>2606.17</v>
      </c>
      <c r="I26" s="3" t="n">
        <v>3337.559999999999</v>
      </c>
      <c r="J26" s="3" t="n">
        <v>929.8300000000002</v>
      </c>
      <c r="O26" s="3" t="n">
        <v>178603.1100000002</v>
      </c>
      <c r="Q26" s="16">
        <f>_xlfn.XLOOKUP($A26,Mapping!$A:$A,Mapping!B:B,0,0,1)</f>
        <v/>
      </c>
      <c r="R26" s="16">
        <f>_xlfn.XLOOKUP($A26,Mapping!$A:$A,Mapping!C:C,0,0,1)</f>
        <v/>
      </c>
      <c r="S26" s="16">
        <f>_xlfn.XLOOKUP($A26,Mapping!$A:$A,Mapping!D:D,0,0,1)</f>
        <v/>
      </c>
      <c r="T26" s="16">
        <f>_xlfn.CONCAT(S26," - ",Q26)</f>
        <v/>
      </c>
    </row>
    <row r="27">
      <c r="A27" s="3" t="inlineStr">
        <is>
          <t>3070 : SENCO RESOURCES-BW</t>
        </is>
      </c>
      <c r="B27" s="3" t="n">
        <v>4521.51</v>
      </c>
      <c r="O27" s="3" t="n">
        <v>4521.51</v>
      </c>
      <c r="Q27" s="16">
        <f>_xlfn.XLOOKUP($A27,Mapping!$A:$A,Mapping!B:B,0,0,1)</f>
        <v/>
      </c>
      <c r="R27" s="16">
        <f>_xlfn.XLOOKUP($A27,Mapping!$A:$A,Mapping!C:C,0,0,1)</f>
        <v/>
      </c>
      <c r="S27" s="16">
        <f>_xlfn.XLOOKUP($A27,Mapping!$A:$A,Mapping!D:D,0,0,1)</f>
        <v/>
      </c>
      <c r="T27" s="16">
        <f>_xlfn.CONCAT(S27," - ",Q27)</f>
        <v/>
      </c>
    </row>
    <row r="28">
      <c r="A28" s="3" t="inlineStr">
        <is>
          <t>3071 : SENCO RESOURCES-HAZ</t>
        </is>
      </c>
      <c r="B28" s="3" t="n">
        <v>442.51</v>
      </c>
      <c r="O28" s="3" t="n">
        <v>442.51</v>
      </c>
      <c r="Q28" s="16">
        <f>_xlfn.XLOOKUP($A28,Mapping!$A:$A,Mapping!B:B,0,0,1)</f>
        <v/>
      </c>
      <c r="R28" s="16">
        <f>_xlfn.XLOOKUP($A28,Mapping!$A:$A,Mapping!C:C,0,0,1)</f>
        <v/>
      </c>
      <c r="S28" s="16">
        <f>_xlfn.XLOOKUP($A28,Mapping!$A:$A,Mapping!D:D,0,0,1)</f>
        <v/>
      </c>
      <c r="T28" s="16">
        <f>_xlfn.CONCAT(S28," - ",Q28)</f>
        <v/>
      </c>
    </row>
    <row r="29">
      <c r="A29" s="3" t="inlineStr">
        <is>
          <t>3080 : First Aid Supplies</t>
        </is>
      </c>
      <c r="B29" s="3" t="n">
        <v>9245.189999999999</v>
      </c>
      <c r="C29" s="3" t="n">
        <v>262.94</v>
      </c>
      <c r="D29" s="3" t="n">
        <v>243.59</v>
      </c>
      <c r="E29" s="3" t="n">
        <v>53.97000000000001</v>
      </c>
      <c r="F29" s="3" t="n">
        <v>104.49</v>
      </c>
      <c r="G29" s="3" t="n">
        <v>61.77</v>
      </c>
      <c r="H29" s="3" t="n">
        <v>182.93</v>
      </c>
      <c r="I29" s="3" t="n">
        <v>103.29</v>
      </c>
      <c r="J29" s="3" t="n">
        <v>94.63</v>
      </c>
      <c r="O29" s="3" t="n">
        <v>10352.8</v>
      </c>
      <c r="Q29" s="16">
        <f>_xlfn.XLOOKUP($A29,Mapping!$A:$A,Mapping!B:B,0,0,1)</f>
        <v/>
      </c>
      <c r="R29" s="16">
        <f>_xlfn.XLOOKUP($A29,Mapping!$A:$A,Mapping!C:C,0,0,1)</f>
        <v/>
      </c>
      <c r="S29" s="16">
        <f>_xlfn.XLOOKUP($A29,Mapping!$A:$A,Mapping!D:D,0,0,1)</f>
        <v/>
      </c>
      <c r="T29" s="16">
        <f>_xlfn.CONCAT(S29," - ",Q29)</f>
        <v/>
      </c>
    </row>
    <row r="30">
      <c r="A30" s="3" t="inlineStr">
        <is>
          <t>4010 : Premises and Admin</t>
        </is>
      </c>
      <c r="B30" s="3" t="n">
        <v>28878.29</v>
      </c>
      <c r="O30" s="3" t="n">
        <v>28878.29</v>
      </c>
      <c r="Q30" s="16">
        <f>_xlfn.XLOOKUP($A30,Mapping!$A:$A,Mapping!B:B,0,0,1)</f>
        <v/>
      </c>
      <c r="R30" s="16">
        <f>_xlfn.XLOOKUP($A30,Mapping!$A:$A,Mapping!C:C,0,0,1)</f>
        <v/>
      </c>
      <c r="S30" s="16">
        <f>_xlfn.XLOOKUP($A30,Mapping!$A:$A,Mapping!D:D,0,0,1)</f>
        <v/>
      </c>
      <c r="T30" s="16">
        <f>_xlfn.CONCAT(S30," - ",Q30)</f>
        <v/>
      </c>
    </row>
    <row r="31">
      <c r="A31" s="3" t="inlineStr">
        <is>
          <t>4020 : Rent</t>
        </is>
      </c>
      <c r="B31" s="3" t="n">
        <v>512041.3999999998</v>
      </c>
      <c r="C31" s="3" t="n">
        <v>4645.84</v>
      </c>
      <c r="D31" s="3" t="n">
        <v>4645.83</v>
      </c>
      <c r="E31" s="3" t="n">
        <v>4645.83</v>
      </c>
      <c r="F31" s="3" t="n">
        <v>4645.83</v>
      </c>
      <c r="G31" s="3" t="n">
        <v>4645.83</v>
      </c>
      <c r="H31" s="3" t="n">
        <v>4645.84</v>
      </c>
      <c r="I31" s="3" t="n">
        <v>5913.08</v>
      </c>
      <c r="O31" s="3" t="n">
        <v>545829.4799999997</v>
      </c>
      <c r="Q31" s="16">
        <f>_xlfn.XLOOKUP($A31,Mapping!$A:$A,Mapping!B:B,0,0,1)</f>
        <v/>
      </c>
      <c r="R31" s="16">
        <f>_xlfn.XLOOKUP($A31,Mapping!$A:$A,Mapping!C:C,0,0,1)</f>
        <v/>
      </c>
      <c r="S31" s="16">
        <f>_xlfn.XLOOKUP($A31,Mapping!$A:$A,Mapping!D:D,0,0,1)</f>
        <v/>
      </c>
      <c r="T31" s="16">
        <f>_xlfn.CONCAT(S31," - ",Q31)</f>
        <v/>
      </c>
    </row>
    <row r="32">
      <c r="A32" s="3" t="inlineStr">
        <is>
          <t>4030 : Rates</t>
        </is>
      </c>
      <c r="B32" s="3" t="n">
        <v>1361080.689999997</v>
      </c>
      <c r="C32" s="3" t="n">
        <v>16574.12</v>
      </c>
      <c r="D32" s="3" t="n">
        <v>16574.1</v>
      </c>
      <c r="E32" s="3" t="n">
        <v>16574.07</v>
      </c>
      <c r="F32" s="3" t="n">
        <v>15885.98</v>
      </c>
      <c r="G32" s="3" t="n">
        <v>15885.98</v>
      </c>
      <c r="H32" s="3" t="n">
        <v>15885.98</v>
      </c>
      <c r="I32" s="3" t="n">
        <v>20389.33</v>
      </c>
      <c r="O32" s="3" t="n">
        <v>1478850.249999997</v>
      </c>
      <c r="Q32" s="16">
        <f>_xlfn.XLOOKUP($A32,Mapping!$A:$A,Mapping!B:B,0,0,1)</f>
        <v/>
      </c>
      <c r="R32" s="16">
        <f>_xlfn.XLOOKUP($A32,Mapping!$A:$A,Mapping!C:C,0,0,1)</f>
        <v/>
      </c>
      <c r="S32" s="16">
        <f>_xlfn.XLOOKUP($A32,Mapping!$A:$A,Mapping!D:D,0,0,1)</f>
        <v/>
      </c>
      <c r="T32" s="16">
        <f>_xlfn.CONCAT(S32," - ",Q32)</f>
        <v/>
      </c>
    </row>
    <row r="33">
      <c r="A33" s="3" t="inlineStr">
        <is>
          <t>4040 : Head Office Rent and Telephone</t>
        </is>
      </c>
      <c r="B33" s="3" t="n">
        <v>52409.74999999999</v>
      </c>
      <c r="O33" s="3" t="n">
        <v>52409.74999999999</v>
      </c>
      <c r="Q33" s="16">
        <f>_xlfn.XLOOKUP($A33,Mapping!$A:$A,Mapping!B:B,0,0,1)</f>
        <v/>
      </c>
      <c r="R33" s="16">
        <f>_xlfn.XLOOKUP($A33,Mapping!$A:$A,Mapping!C:C,0,0,1)</f>
        <v/>
      </c>
      <c r="S33" s="16">
        <f>_xlfn.XLOOKUP($A33,Mapping!$A:$A,Mapping!D:D,0,0,1)</f>
        <v/>
      </c>
      <c r="T33" s="16">
        <f>_xlfn.CONCAT(S33," - ",Q33)</f>
        <v/>
      </c>
    </row>
    <row r="34">
      <c r="A34" s="3" t="inlineStr">
        <is>
          <t>4050 : Gas</t>
        </is>
      </c>
      <c r="B34" s="3" t="n">
        <v>175082.98</v>
      </c>
      <c r="C34" s="3" t="n">
        <v>4759</v>
      </c>
      <c r="D34" s="3" t="n">
        <v>7058.12</v>
      </c>
      <c r="E34" s="3" t="n">
        <v>3820.57</v>
      </c>
      <c r="F34" s="3" t="n">
        <v>2988.72</v>
      </c>
      <c r="G34" s="3" t="n">
        <v>1776.37</v>
      </c>
      <c r="H34" s="3" t="n">
        <v>808.4100000000001</v>
      </c>
      <c r="I34" s="3" t="n">
        <v>1121.42</v>
      </c>
      <c r="J34" s="3" t="n">
        <v>830.16</v>
      </c>
      <c r="O34" s="3" t="n">
        <v>198245.75</v>
      </c>
      <c r="Q34" s="16">
        <f>_xlfn.XLOOKUP($A34,Mapping!$A:$A,Mapping!B:B,0,0,1)</f>
        <v/>
      </c>
      <c r="R34" s="16">
        <f>_xlfn.XLOOKUP($A34,Mapping!$A:$A,Mapping!C:C,0,0,1)</f>
        <v/>
      </c>
      <c r="S34" s="16">
        <f>_xlfn.XLOOKUP($A34,Mapping!$A:$A,Mapping!D:D,0,0,1)</f>
        <v/>
      </c>
      <c r="T34" s="16">
        <f>_xlfn.CONCAT(S34," - ",Q34)</f>
        <v/>
      </c>
    </row>
    <row r="35">
      <c r="A35" s="3" t="inlineStr">
        <is>
          <t>4060 : Water</t>
        </is>
      </c>
      <c r="B35" s="3" t="n">
        <v>63325.03999999999</v>
      </c>
      <c r="C35" s="3" t="n">
        <v>845.7700000000002</v>
      </c>
      <c r="D35" s="3" t="n">
        <v>369.98</v>
      </c>
      <c r="E35" s="3" t="n">
        <v>969.97</v>
      </c>
      <c r="F35" s="3" t="n">
        <v>578.4300000000001</v>
      </c>
      <c r="G35" s="3" t="n">
        <v>467.27</v>
      </c>
      <c r="H35" s="3" t="n">
        <v>1235.53</v>
      </c>
      <c r="I35" s="3" t="n">
        <v>2414.69</v>
      </c>
      <c r="O35" s="3" t="n">
        <v>70206.67999999999</v>
      </c>
      <c r="Q35" s="16">
        <f>_xlfn.XLOOKUP($A35,Mapping!$A:$A,Mapping!B:B,0,0,1)</f>
        <v/>
      </c>
      <c r="R35" s="16">
        <f>_xlfn.XLOOKUP($A35,Mapping!$A:$A,Mapping!C:C,0,0,1)</f>
        <v/>
      </c>
      <c r="S35" s="16">
        <f>_xlfn.XLOOKUP($A35,Mapping!$A:$A,Mapping!D:D,0,0,1)</f>
        <v/>
      </c>
      <c r="T35" s="16">
        <f>_xlfn.CONCAT(S35," - ",Q35)</f>
        <v/>
      </c>
    </row>
    <row r="36">
      <c r="A36" s="3" t="inlineStr">
        <is>
          <t>4070 : Electricity</t>
        </is>
      </c>
      <c r="B36" s="3" t="n">
        <v>288922.7799999998</v>
      </c>
      <c r="C36" s="3" t="n">
        <v>4807.949999999999</v>
      </c>
      <c r="D36" s="3" t="n">
        <v>6566.859999999999</v>
      </c>
      <c r="E36" s="3" t="n">
        <v>4854.069999999998</v>
      </c>
      <c r="F36" s="3" t="n">
        <v>5246.03</v>
      </c>
      <c r="G36" s="3" t="n">
        <v>4330.32</v>
      </c>
      <c r="H36" s="3" t="n">
        <v>3029.26</v>
      </c>
      <c r="I36" s="3" t="n">
        <v>4865.66</v>
      </c>
      <c r="J36" s="3" t="n">
        <v>6721.379999999999</v>
      </c>
      <c r="O36" s="3" t="n">
        <v>329344.3099999998</v>
      </c>
      <c r="Q36" s="16">
        <f>_xlfn.XLOOKUP($A36,Mapping!$A:$A,Mapping!B:B,0,0,1)</f>
        <v/>
      </c>
      <c r="R36" s="16">
        <f>_xlfn.XLOOKUP($A36,Mapping!$A:$A,Mapping!C:C,0,0,1)</f>
        <v/>
      </c>
      <c r="S36" s="16">
        <f>_xlfn.XLOOKUP($A36,Mapping!$A:$A,Mapping!D:D,0,0,1)</f>
        <v/>
      </c>
      <c r="T36" s="16">
        <f>_xlfn.CONCAT(S36," - ",Q36)</f>
        <v/>
      </c>
    </row>
    <row r="37">
      <c r="A37" s="3" t="inlineStr">
        <is>
          <t>4080 : Compliance Maintenance</t>
        </is>
      </c>
      <c r="B37" s="3" t="n">
        <v>110834.5700000001</v>
      </c>
      <c r="I37" s="3" t="n">
        <v>2629.2</v>
      </c>
      <c r="O37" s="3" t="n">
        <v>113463.77</v>
      </c>
      <c r="Q37" s="16">
        <f>_xlfn.XLOOKUP($A37,Mapping!$A:$A,Mapping!B:B,0,0,1)</f>
        <v/>
      </c>
      <c r="R37" s="16">
        <f>_xlfn.XLOOKUP($A37,Mapping!$A:$A,Mapping!C:C,0,0,1)</f>
        <v/>
      </c>
      <c r="S37" s="16">
        <f>_xlfn.XLOOKUP($A37,Mapping!$A:$A,Mapping!D:D,0,0,1)</f>
        <v/>
      </c>
      <c r="T37" s="16">
        <f>_xlfn.CONCAT(S37," - ",Q37)</f>
        <v/>
      </c>
    </row>
    <row r="38">
      <c r="A38" s="3" t="inlineStr">
        <is>
          <t>4090 : Cosmetic  Maintenance</t>
        </is>
      </c>
      <c r="B38" s="3" t="n">
        <v>46.12</v>
      </c>
      <c r="O38" s="3" t="n">
        <v>46.12</v>
      </c>
      <c r="Q38" s="16">
        <f>_xlfn.XLOOKUP($A38,Mapping!$A:$A,Mapping!B:B,0,0,1)</f>
        <v/>
      </c>
      <c r="R38" s="16">
        <f>_xlfn.XLOOKUP($A38,Mapping!$A:$A,Mapping!C:C,0,0,1)</f>
        <v/>
      </c>
      <c r="S38" s="16">
        <f>_xlfn.XLOOKUP($A38,Mapping!$A:$A,Mapping!D:D,0,0,1)</f>
        <v/>
      </c>
      <c r="T38" s="16">
        <f>_xlfn.CONCAT(S38," - ",Q38)</f>
        <v/>
      </c>
    </row>
    <row r="39">
      <c r="A39" s="3" t="inlineStr">
        <is>
          <t>4110 : General Maintenance</t>
        </is>
      </c>
      <c r="B39" s="3" t="n">
        <v>539630.8500000001</v>
      </c>
      <c r="C39" s="3" t="n">
        <v>2485.92</v>
      </c>
      <c r="D39" s="3" t="n">
        <v>5280.979999999999</v>
      </c>
      <c r="E39" s="3" t="n">
        <v>1210.239999999999</v>
      </c>
      <c r="F39" s="3" t="n">
        <v>1359.14</v>
      </c>
      <c r="G39" s="3" t="n">
        <v>4611.72</v>
      </c>
      <c r="H39" s="3" t="n">
        <v>4437.93</v>
      </c>
      <c r="I39" s="3" t="n">
        <v>4656.15</v>
      </c>
      <c r="J39" s="3" t="n">
        <v>262.02</v>
      </c>
      <c r="O39" s="3" t="n">
        <v>563934.9500000001</v>
      </c>
      <c r="Q39" s="16">
        <f>_xlfn.XLOOKUP($A39,Mapping!$A:$A,Mapping!B:B,0,0,1)</f>
        <v/>
      </c>
      <c r="R39" s="16">
        <f>_xlfn.XLOOKUP($A39,Mapping!$A:$A,Mapping!C:C,0,0,1)</f>
        <v/>
      </c>
      <c r="S39" s="16">
        <f>_xlfn.XLOOKUP($A39,Mapping!$A:$A,Mapping!D:D,0,0,1)</f>
        <v/>
      </c>
      <c r="T39" s="16">
        <f>_xlfn.CONCAT(S39," - ",Q39)</f>
        <v/>
      </c>
    </row>
    <row r="40">
      <c r="A40" s="3" t="inlineStr">
        <is>
          <t>4120 : Equipment Hire-HO KNL</t>
        </is>
      </c>
      <c r="B40" s="3" t="n">
        <v>30121.34</v>
      </c>
      <c r="O40" s="3" t="n">
        <v>30121.34</v>
      </c>
      <c r="Q40" s="16">
        <f>_xlfn.XLOOKUP($A40,Mapping!$A:$A,Mapping!B:B,0,0,1)</f>
        <v/>
      </c>
      <c r="R40" s="16">
        <f>_xlfn.XLOOKUP($A40,Mapping!$A:$A,Mapping!C:C,0,0,1)</f>
        <v/>
      </c>
      <c r="S40" s="16">
        <f>_xlfn.XLOOKUP($A40,Mapping!$A:$A,Mapping!D:D,0,0,1)</f>
        <v/>
      </c>
      <c r="T40" s="16">
        <f>_xlfn.CONCAT(S40," - ",Q40)</f>
        <v/>
      </c>
    </row>
    <row r="41">
      <c r="A41" s="3" t="inlineStr">
        <is>
          <t>4130 : Cleaning</t>
        </is>
      </c>
      <c r="B41" s="3" t="n">
        <v>664771.4100000013</v>
      </c>
      <c r="C41" s="3" t="n">
        <v>6617.37</v>
      </c>
      <c r="D41" s="3" t="n">
        <v>11247.9</v>
      </c>
      <c r="E41" s="3" t="n">
        <v>4910.879999999999</v>
      </c>
      <c r="F41" s="3" t="n">
        <v>6336.8</v>
      </c>
      <c r="G41" s="3" t="n">
        <v>6631.67</v>
      </c>
      <c r="H41" s="3" t="n">
        <v>7975.590000000001</v>
      </c>
      <c r="I41" s="3" t="n">
        <v>10123.18</v>
      </c>
      <c r="J41" s="3" t="n">
        <v>6901.06</v>
      </c>
      <c r="O41" s="3" t="n">
        <v>725515.8600000013</v>
      </c>
      <c r="Q41" s="16">
        <f>_xlfn.XLOOKUP($A41,Mapping!$A:$A,Mapping!B:B,0,0,1)</f>
        <v/>
      </c>
      <c r="R41" s="16">
        <f>_xlfn.XLOOKUP($A41,Mapping!$A:$A,Mapping!C:C,0,0,1)</f>
        <v/>
      </c>
      <c r="S41" s="16">
        <f>_xlfn.XLOOKUP($A41,Mapping!$A:$A,Mapping!D:D,0,0,1)</f>
        <v/>
      </c>
      <c r="T41" s="16">
        <f>_xlfn.CONCAT(S41," - ",Q41)</f>
        <v/>
      </c>
    </row>
    <row r="42">
      <c r="A42" s="3" t="inlineStr">
        <is>
          <t>4140 : Waste Disposal</t>
        </is>
      </c>
      <c r="B42" s="3" t="n">
        <v>236975.8399999999</v>
      </c>
      <c r="C42" s="3" t="n">
        <v>3533.5</v>
      </c>
      <c r="D42" s="3" t="n">
        <v>3594.67</v>
      </c>
      <c r="E42" s="3" t="n">
        <v>4425.269999999999</v>
      </c>
      <c r="F42" s="3" t="n">
        <v>4623.580000000001</v>
      </c>
      <c r="G42" s="3" t="n">
        <v>4017.99</v>
      </c>
      <c r="H42" s="3" t="n">
        <v>2646.64</v>
      </c>
      <c r="I42" s="3" t="n">
        <v>7356.590000000003</v>
      </c>
      <c r="O42" s="3" t="n">
        <v>267174.08</v>
      </c>
      <c r="Q42" s="16">
        <f>_xlfn.XLOOKUP($A42,Mapping!$A:$A,Mapping!B:B,0,0,1)</f>
        <v/>
      </c>
      <c r="R42" s="16">
        <f>_xlfn.XLOOKUP($A42,Mapping!$A:$A,Mapping!C:C,0,0,1)</f>
        <v/>
      </c>
      <c r="S42" s="16">
        <f>_xlfn.XLOOKUP($A42,Mapping!$A:$A,Mapping!D:D,0,0,1)</f>
        <v/>
      </c>
      <c r="T42" s="16">
        <f>_xlfn.CONCAT(S42," - ",Q42)</f>
        <v/>
      </c>
    </row>
    <row r="43">
      <c r="A43" s="3" t="inlineStr">
        <is>
          <t>4150 : Business Insurance</t>
        </is>
      </c>
      <c r="B43" s="3" t="n">
        <v>65302.43000000005</v>
      </c>
      <c r="E43" s="3" t="n">
        <v>-219.9</v>
      </c>
      <c r="O43" s="3" t="n">
        <v>65082.53000000005</v>
      </c>
      <c r="Q43" s="16">
        <f>_xlfn.XLOOKUP($A43,Mapping!$A:$A,Mapping!B:B,0,0,1)</f>
        <v/>
      </c>
      <c r="R43" s="16">
        <f>_xlfn.XLOOKUP($A43,Mapping!$A:$A,Mapping!C:C,0,0,1)</f>
        <v/>
      </c>
      <c r="S43" s="16">
        <f>_xlfn.XLOOKUP($A43,Mapping!$A:$A,Mapping!D:D,0,0,1)</f>
        <v/>
      </c>
      <c r="T43" s="16">
        <f>_xlfn.CONCAT(S43," - ",Q43)</f>
        <v/>
      </c>
    </row>
    <row r="44">
      <c r="A44" s="3" t="inlineStr">
        <is>
          <t>4160 : Postage and Stationery</t>
        </is>
      </c>
      <c r="B44" s="3" t="n">
        <v>11141.99999999999</v>
      </c>
      <c r="O44" s="3" t="n">
        <v>11141.99999999999</v>
      </c>
      <c r="Q44" s="16">
        <f>_xlfn.XLOOKUP($A44,Mapping!$A:$A,Mapping!B:B,0,0,1)</f>
        <v/>
      </c>
      <c r="R44" s="16">
        <f>_xlfn.XLOOKUP($A44,Mapping!$A:$A,Mapping!C:C,0,0,1)</f>
        <v/>
      </c>
      <c r="S44" s="16">
        <f>_xlfn.XLOOKUP($A44,Mapping!$A:$A,Mapping!D:D,0,0,1)</f>
        <v/>
      </c>
      <c r="T44" s="16">
        <f>_xlfn.CONCAT(S44," - ",Q44)</f>
        <v/>
      </c>
    </row>
    <row r="45">
      <c r="A45" s="3" t="inlineStr">
        <is>
          <t>4170 : Printing</t>
        </is>
      </c>
      <c r="B45" s="3" t="n">
        <v>7525.409999999999</v>
      </c>
      <c r="E45" s="3" t="n">
        <v>-1000</v>
      </c>
      <c r="I45" s="3" t="n">
        <v>878.8</v>
      </c>
      <c r="O45" s="3" t="n">
        <v>7404.209999999999</v>
      </c>
      <c r="Q45" s="16">
        <f>_xlfn.XLOOKUP($A45,Mapping!$A:$A,Mapping!B:B,0,0,1)</f>
        <v/>
      </c>
      <c r="R45" s="16">
        <f>_xlfn.XLOOKUP($A45,Mapping!$A:$A,Mapping!C:C,0,0,1)</f>
        <v/>
      </c>
      <c r="S45" s="16">
        <f>_xlfn.XLOOKUP($A45,Mapping!$A:$A,Mapping!D:D,0,0,1)</f>
        <v/>
      </c>
      <c r="T45" s="16">
        <f>_xlfn.CONCAT(S45," - ",Q45)</f>
        <v/>
      </c>
    </row>
    <row r="46">
      <c r="A46" s="3" t="inlineStr">
        <is>
          <t>4180 : Printer Consumables</t>
        </is>
      </c>
      <c r="B46" s="3" t="n">
        <v>104507.96</v>
      </c>
      <c r="C46" s="3" t="n">
        <v>1118.36</v>
      </c>
      <c r="D46" s="3" t="n">
        <v>728.0799999999999</v>
      </c>
      <c r="E46" s="3" t="n">
        <v>813.2899999999998</v>
      </c>
      <c r="F46" s="3" t="n">
        <v>683.2800000000001</v>
      </c>
      <c r="G46" s="3" t="n">
        <v>722.66</v>
      </c>
      <c r="H46" s="3" t="n">
        <v>1492.74</v>
      </c>
      <c r="I46" s="3" t="n">
        <v>842.73</v>
      </c>
      <c r="J46" s="3" t="n">
        <v>32.98999999999999</v>
      </c>
      <c r="O46" s="3" t="n">
        <v>110942.09</v>
      </c>
      <c r="Q46" s="16">
        <f>_xlfn.XLOOKUP($A46,Mapping!$A:$A,Mapping!B:B,0,0,1)</f>
        <v/>
      </c>
      <c r="R46" s="16">
        <f>_xlfn.XLOOKUP($A46,Mapping!$A:$A,Mapping!C:C,0,0,1)</f>
        <v/>
      </c>
      <c r="S46" s="16">
        <f>_xlfn.XLOOKUP($A46,Mapping!$A:$A,Mapping!D:D,0,0,1)</f>
        <v/>
      </c>
      <c r="T46" s="16">
        <f>_xlfn.CONCAT(S46," - ",Q46)</f>
        <v/>
      </c>
    </row>
    <row r="47">
      <c r="A47" s="3" t="inlineStr">
        <is>
          <t>4190 : Telephone</t>
        </is>
      </c>
      <c r="B47" s="3" t="n">
        <v>190644.5000000001</v>
      </c>
      <c r="C47" s="3" t="n">
        <v>3590.48</v>
      </c>
      <c r="D47" s="3" t="n">
        <v>2131.77</v>
      </c>
      <c r="E47" s="3" t="n">
        <v>3698.31</v>
      </c>
      <c r="F47" s="3" t="n">
        <v>4428.55</v>
      </c>
      <c r="G47" s="3" t="n">
        <v>7195.460000000001</v>
      </c>
      <c r="H47" s="3" t="n">
        <v>3764.33</v>
      </c>
      <c r="I47" s="3" t="n">
        <v>9244.120000000001</v>
      </c>
      <c r="J47" s="3" t="n">
        <v>1040.48</v>
      </c>
      <c r="O47" s="3" t="n">
        <v>225738.0000000001</v>
      </c>
      <c r="Q47" s="16">
        <f>_xlfn.XLOOKUP($A47,Mapping!$A:$A,Mapping!B:B,0,0,1)</f>
        <v/>
      </c>
      <c r="R47" s="16">
        <f>_xlfn.XLOOKUP($A47,Mapping!$A:$A,Mapping!C:C,0,0,1)</f>
        <v/>
      </c>
      <c r="S47" s="16">
        <f>_xlfn.XLOOKUP($A47,Mapping!$A:$A,Mapping!D:D,0,0,1)</f>
        <v/>
      </c>
      <c r="T47" s="16">
        <f>_xlfn.CONCAT(S47," - ",Q47)</f>
        <v/>
      </c>
    </row>
    <row r="48">
      <c r="A48" s="3" t="inlineStr">
        <is>
          <t>4191 : Internet</t>
        </is>
      </c>
      <c r="B48" s="3" t="n">
        <v>1492.54</v>
      </c>
      <c r="O48" s="3" t="n">
        <v>1492.54</v>
      </c>
      <c r="Q48" s="16">
        <f>_xlfn.XLOOKUP($A48,Mapping!$A:$A,Mapping!B:B,0,0,1)</f>
        <v/>
      </c>
      <c r="R48" s="16">
        <f>_xlfn.XLOOKUP($A48,Mapping!$A:$A,Mapping!C:C,0,0,1)</f>
        <v/>
      </c>
      <c r="S48" s="16">
        <f>_xlfn.XLOOKUP($A48,Mapping!$A:$A,Mapping!D:D,0,0,1)</f>
        <v/>
      </c>
      <c r="T48" s="16">
        <f>_xlfn.CONCAT(S48," - ",Q48)</f>
        <v/>
      </c>
    </row>
    <row r="49">
      <c r="A49" s="3" t="inlineStr">
        <is>
          <t>4200 : Promotions and Advertisng</t>
        </is>
      </c>
      <c r="B49" s="3" t="n">
        <v>310839.0999999999</v>
      </c>
      <c r="C49" s="3" t="n">
        <v>3807.02</v>
      </c>
      <c r="D49" s="3" t="n">
        <v>2646.94</v>
      </c>
      <c r="E49" s="3" t="n">
        <v>3209.03</v>
      </c>
      <c r="F49" s="3" t="n">
        <v>3652.32</v>
      </c>
      <c r="G49" s="3" t="n">
        <v>2554.84</v>
      </c>
      <c r="H49" s="3" t="n">
        <v>9367.780000000001</v>
      </c>
      <c r="I49" s="3" t="n">
        <v>2626.75</v>
      </c>
      <c r="O49" s="3" t="n">
        <v>338703.7799999999</v>
      </c>
      <c r="Q49" s="16">
        <f>_xlfn.XLOOKUP($A49,Mapping!$A:$A,Mapping!B:B,0,0,1)</f>
        <v/>
      </c>
      <c r="R49" s="16">
        <f>_xlfn.XLOOKUP($A49,Mapping!$A:$A,Mapping!C:C,0,0,1)</f>
        <v/>
      </c>
      <c r="S49" s="16">
        <f>_xlfn.XLOOKUP($A49,Mapping!$A:$A,Mapping!D:D,0,0,1)</f>
        <v/>
      </c>
      <c r="T49" s="16">
        <f>_xlfn.CONCAT(S49," - ",Q49)</f>
        <v/>
      </c>
    </row>
    <row r="50">
      <c r="A50" s="3" t="inlineStr">
        <is>
          <t>4210 : Internet Marketing</t>
        </is>
      </c>
      <c r="B50" s="3" t="n">
        <v>32968.22</v>
      </c>
      <c r="C50" s="3" t="n">
        <v>0</v>
      </c>
      <c r="O50" s="3" t="n">
        <v>32968.22</v>
      </c>
      <c r="Q50" s="16">
        <f>_xlfn.XLOOKUP($A50,Mapping!$A:$A,Mapping!B:B,0,0,1)</f>
        <v/>
      </c>
      <c r="R50" s="16">
        <f>_xlfn.XLOOKUP($A50,Mapping!$A:$A,Mapping!C:C,0,0,1)</f>
        <v/>
      </c>
      <c r="S50" s="16">
        <f>_xlfn.XLOOKUP($A50,Mapping!$A:$A,Mapping!D:D,0,0,1)</f>
        <v/>
      </c>
      <c r="T50" s="16">
        <f>_xlfn.CONCAT(S50," - ",Q50)</f>
        <v/>
      </c>
    </row>
    <row r="51">
      <c r="A51" s="3" t="inlineStr">
        <is>
          <t>4220 : IT Support</t>
        </is>
      </c>
      <c r="B51" s="3" t="n">
        <v>546423.8000000005</v>
      </c>
      <c r="C51" s="3" t="n">
        <v>5535.93</v>
      </c>
      <c r="D51" s="3" t="n">
        <v>4573.990000000001</v>
      </c>
      <c r="E51" s="3" t="n">
        <v>4573.990000000001</v>
      </c>
      <c r="F51" s="3" t="n">
        <v>4611.790000000001</v>
      </c>
      <c r="G51" s="3" t="n">
        <v>4651.73</v>
      </c>
      <c r="H51" s="3" t="n">
        <v>16207.87</v>
      </c>
      <c r="I51" s="3" t="n">
        <v>6810.02</v>
      </c>
      <c r="J51" s="3" t="n">
        <v>2026.2</v>
      </c>
      <c r="O51" s="3" t="n">
        <v>595415.3200000005</v>
      </c>
      <c r="Q51" s="16">
        <f>_xlfn.XLOOKUP($A51,Mapping!$A:$A,Mapping!B:B,0,0,1)</f>
        <v/>
      </c>
      <c r="R51" s="16">
        <f>_xlfn.XLOOKUP($A51,Mapping!$A:$A,Mapping!C:C,0,0,1)</f>
        <v/>
      </c>
      <c r="S51" s="16">
        <f>_xlfn.XLOOKUP($A51,Mapping!$A:$A,Mapping!D:D,0,0,1)</f>
        <v/>
      </c>
      <c r="T51" s="16">
        <f>_xlfn.CONCAT(S51," - ",Q51)</f>
        <v/>
      </c>
    </row>
    <row r="52">
      <c r="A52" s="3" t="inlineStr">
        <is>
          <t>4230 : Fees and Subscriptions</t>
        </is>
      </c>
      <c r="B52" s="3" t="n">
        <v>120468.3500000003</v>
      </c>
      <c r="C52" s="3" t="n">
        <v>2493.95</v>
      </c>
      <c r="D52" s="3" t="n">
        <v>2492.75</v>
      </c>
      <c r="E52" s="3" t="n">
        <v>2580.139999999999</v>
      </c>
      <c r="F52" s="3" t="n">
        <v>2621.33</v>
      </c>
      <c r="G52" s="3" t="n">
        <v>2621.93</v>
      </c>
      <c r="H52" s="3" t="n">
        <v>4152</v>
      </c>
      <c r="I52" s="3" t="n">
        <v>2638.710000000001</v>
      </c>
      <c r="O52" s="3" t="n">
        <v>140069.1600000003</v>
      </c>
      <c r="Q52" s="16">
        <f>_xlfn.XLOOKUP($A52,Mapping!$A:$A,Mapping!B:B,0,0,1)</f>
        <v/>
      </c>
      <c r="R52" s="16">
        <f>_xlfn.XLOOKUP($A52,Mapping!$A:$A,Mapping!C:C,0,0,1)</f>
        <v/>
      </c>
      <c r="S52" s="16">
        <f>_xlfn.XLOOKUP($A52,Mapping!$A:$A,Mapping!D:D,0,0,1)</f>
        <v/>
      </c>
      <c r="T52" s="16">
        <f>_xlfn.CONCAT(S52," - ",Q52)</f>
        <v/>
      </c>
    </row>
    <row r="53">
      <c r="A53" s="3" t="inlineStr">
        <is>
          <t>4240 : Sundry Charges</t>
        </is>
      </c>
      <c r="B53" s="3" t="n">
        <v>11357.45999999996</v>
      </c>
      <c r="C53" s="3" t="n">
        <v>-225.04</v>
      </c>
      <c r="D53" s="3" t="n">
        <v>12.98</v>
      </c>
      <c r="E53" s="3" t="n">
        <v>101.89</v>
      </c>
      <c r="O53" s="3" t="n">
        <v>11247.28999999996</v>
      </c>
      <c r="Q53" s="16">
        <f>_xlfn.XLOOKUP($A53,Mapping!$A:$A,Mapping!B:B,0,0,1)</f>
        <v/>
      </c>
      <c r="R53" s="16">
        <f>_xlfn.XLOOKUP($A53,Mapping!$A:$A,Mapping!C:C,0,0,1)</f>
        <v/>
      </c>
      <c r="S53" s="16">
        <f>_xlfn.XLOOKUP($A53,Mapping!$A:$A,Mapping!D:D,0,0,1)</f>
        <v/>
      </c>
      <c r="T53" s="16">
        <f>_xlfn.CONCAT(S53," - ",Q53)</f>
        <v/>
      </c>
    </row>
    <row r="54">
      <c r="A54" s="3" t="inlineStr">
        <is>
          <t>4250 : Travel Expenses</t>
        </is>
      </c>
      <c r="B54" s="3" t="n">
        <v>19579.53999999999</v>
      </c>
      <c r="C54" s="3" t="n">
        <v>382</v>
      </c>
      <c r="D54" s="3" t="n">
        <v>593</v>
      </c>
      <c r="E54" s="3" t="n">
        <v>844</v>
      </c>
      <c r="F54" s="3" t="n">
        <v>326</v>
      </c>
      <c r="G54" s="3" t="n">
        <v>174</v>
      </c>
      <c r="H54" s="3" t="n">
        <v>22</v>
      </c>
      <c r="O54" s="3" t="n">
        <v>21920.53999999999</v>
      </c>
      <c r="Q54" s="16">
        <f>_xlfn.XLOOKUP($A54,Mapping!$A:$A,Mapping!B:B,0,0,1)</f>
        <v/>
      </c>
      <c r="R54" s="16">
        <f>_xlfn.XLOOKUP($A54,Mapping!$A:$A,Mapping!C:C,0,0,1)</f>
        <v/>
      </c>
      <c r="S54" s="16">
        <f>_xlfn.XLOOKUP($A54,Mapping!$A:$A,Mapping!D:D,0,0,1)</f>
        <v/>
      </c>
      <c r="T54" s="16">
        <f>_xlfn.CONCAT(S54," - ",Q54)</f>
        <v/>
      </c>
    </row>
    <row r="55">
      <c r="A55" s="3" t="inlineStr">
        <is>
          <t>4260 : Fuel and Motor Expenses</t>
        </is>
      </c>
      <c r="B55" s="3" t="n">
        <v>136182.5299999999</v>
      </c>
      <c r="C55" s="3" t="n">
        <v>3259.92</v>
      </c>
      <c r="D55" s="3" t="n">
        <v>1651.34</v>
      </c>
      <c r="E55" s="3" t="n">
        <v>1093.48</v>
      </c>
      <c r="F55" s="3" t="n">
        <v>1525.73</v>
      </c>
      <c r="G55" s="3" t="n">
        <v>1504.33</v>
      </c>
      <c r="H55" s="3" t="n">
        <v>2337.35</v>
      </c>
      <c r="I55" s="3" t="n">
        <v>2821.37</v>
      </c>
      <c r="J55" s="3" t="n">
        <v>1245.18</v>
      </c>
      <c r="O55" s="3" t="n">
        <v>151621.2299999999</v>
      </c>
      <c r="Q55" s="16">
        <f>_xlfn.XLOOKUP($A55,Mapping!$A:$A,Mapping!B:B,0,0,1)</f>
        <v/>
      </c>
      <c r="R55" s="16">
        <f>_xlfn.XLOOKUP($A55,Mapping!$A:$A,Mapping!C:C,0,0,1)</f>
        <v/>
      </c>
      <c r="S55" s="16">
        <f>_xlfn.XLOOKUP($A55,Mapping!$A:$A,Mapping!D:D,0,0,1)</f>
        <v/>
      </c>
      <c r="T55" s="16">
        <f>_xlfn.CONCAT(S55," - ",Q55)</f>
        <v/>
      </c>
    </row>
    <row r="56">
      <c r="A56" s="3" t="inlineStr">
        <is>
          <t>4270 : Motor Insurance</t>
        </is>
      </c>
      <c r="B56" s="3" t="n">
        <v>24811.79</v>
      </c>
      <c r="C56" s="3" t="n">
        <v>982.21</v>
      </c>
      <c r="D56" s="3" t="n">
        <v>1041.49</v>
      </c>
      <c r="E56" s="3" t="n">
        <v>1041.49</v>
      </c>
      <c r="F56" s="3" t="n">
        <v>1072.86</v>
      </c>
      <c r="G56" s="3" t="n">
        <v>1072.86</v>
      </c>
      <c r="H56" s="3" t="n">
        <v>1078.63</v>
      </c>
      <c r="I56" s="3" t="n">
        <v>1363.01</v>
      </c>
      <c r="O56" s="3" t="n">
        <v>32464.34</v>
      </c>
      <c r="Q56" s="16">
        <f>_xlfn.XLOOKUP($A56,Mapping!$A:$A,Mapping!B:B,0,0,1)</f>
        <v/>
      </c>
      <c r="R56" s="16">
        <f>_xlfn.XLOOKUP($A56,Mapping!$A:$A,Mapping!C:C,0,0,1)</f>
        <v/>
      </c>
      <c r="S56" s="16">
        <f>_xlfn.XLOOKUP($A56,Mapping!$A:$A,Mapping!D:D,0,0,1)</f>
        <v/>
      </c>
      <c r="T56" s="16">
        <f>_xlfn.CONCAT(S56," - ",Q56)</f>
        <v/>
      </c>
    </row>
    <row r="57">
      <c r="A57" s="3" t="inlineStr">
        <is>
          <t>4290 : Publications</t>
        </is>
      </c>
      <c r="B57" s="3" t="n">
        <v>70.55</v>
      </c>
      <c r="O57" s="3" t="n">
        <v>70.55</v>
      </c>
      <c r="Q57" s="16">
        <f>_xlfn.XLOOKUP($A57,Mapping!$A:$A,Mapping!B:B,0,0,1)</f>
        <v/>
      </c>
      <c r="R57" s="16">
        <f>_xlfn.XLOOKUP($A57,Mapping!$A:$A,Mapping!C:C,0,0,1)</f>
        <v/>
      </c>
      <c r="S57" s="16">
        <f>_xlfn.XLOOKUP($A57,Mapping!$A:$A,Mapping!D:D,0,0,1)</f>
        <v/>
      </c>
      <c r="T57" s="16">
        <f>_xlfn.CONCAT(S57," - ",Q57)</f>
        <v/>
      </c>
    </row>
    <row r="58">
      <c r="A58" s="3" t="inlineStr">
        <is>
          <t>4300 : Family Events</t>
        </is>
      </c>
      <c r="B58" s="3" t="n">
        <v>717</v>
      </c>
      <c r="O58" s="3" t="n">
        <v>717</v>
      </c>
      <c r="Q58" s="16">
        <f>_xlfn.XLOOKUP($A58,Mapping!$A:$A,Mapping!B:B,0,0,1)</f>
        <v/>
      </c>
      <c r="R58" s="16">
        <f>_xlfn.XLOOKUP($A58,Mapping!$A:$A,Mapping!C:C,0,0,1)</f>
        <v/>
      </c>
      <c r="S58" s="16">
        <f>_xlfn.XLOOKUP($A58,Mapping!$A:$A,Mapping!D:D,0,0,1)</f>
        <v/>
      </c>
      <c r="T58" s="16">
        <f>_xlfn.CONCAT(S58," - ",Q58)</f>
        <v/>
      </c>
    </row>
    <row r="59">
      <c r="A59" s="3" t="inlineStr">
        <is>
          <t>5010 : Audit</t>
        </is>
      </c>
      <c r="B59" s="3" t="n">
        <v>186298.4</v>
      </c>
      <c r="C59" s="3" t="n">
        <v>0</v>
      </c>
      <c r="E59" s="3" t="n">
        <v>12212.4</v>
      </c>
      <c r="F59" s="3" t="n">
        <v>2756.4</v>
      </c>
      <c r="O59" s="3" t="n">
        <v>201267.2</v>
      </c>
      <c r="Q59" s="16">
        <f>_xlfn.XLOOKUP($A59,Mapping!$A:$A,Mapping!B:B,0,0,1)</f>
        <v/>
      </c>
      <c r="R59" s="16">
        <f>_xlfn.XLOOKUP($A59,Mapping!$A:$A,Mapping!C:C,0,0,1)</f>
        <v/>
      </c>
      <c r="S59" s="16">
        <f>_xlfn.XLOOKUP($A59,Mapping!$A:$A,Mapping!D:D,0,0,1)</f>
        <v/>
      </c>
      <c r="T59" s="16">
        <f>_xlfn.CONCAT(S59," - ",Q59)</f>
        <v/>
      </c>
    </row>
    <row r="60">
      <c r="A60" s="3" t="inlineStr">
        <is>
          <t>5020 : Accountancy</t>
        </is>
      </c>
      <c r="I60" s="3" t="n">
        <v>195.75</v>
      </c>
      <c r="O60" s="3" t="n">
        <v>195.75</v>
      </c>
      <c r="Q60" s="16">
        <f>_xlfn.XLOOKUP($A60,Mapping!$A:$A,Mapping!B:B,0,0,1)</f>
        <v/>
      </c>
      <c r="R60" s="16">
        <f>_xlfn.XLOOKUP($A60,Mapping!$A:$A,Mapping!C:C,0,0,1)</f>
        <v/>
      </c>
      <c r="S60" s="16">
        <f>_xlfn.XLOOKUP($A60,Mapping!$A:$A,Mapping!D:D,0,0,1)</f>
        <v/>
      </c>
      <c r="T60" s="16">
        <f>_xlfn.CONCAT(S60," - ",Q60)</f>
        <v/>
      </c>
    </row>
    <row r="61">
      <c r="A61" s="3" t="inlineStr">
        <is>
          <t>5030 : Proffessional Fees</t>
        </is>
      </c>
      <c r="B61" s="3" t="n">
        <v>951040.9400000011</v>
      </c>
      <c r="C61" s="3" t="n">
        <v>22880.86</v>
      </c>
      <c r="D61" s="3" t="n">
        <v>7239.27</v>
      </c>
      <c r="E61" s="3" t="n">
        <v>8477.59</v>
      </c>
      <c r="F61" s="3" t="n">
        <v>5810.95</v>
      </c>
      <c r="G61" s="3" t="n">
        <v>5201.16</v>
      </c>
      <c r="H61" s="3" t="n">
        <v>4667.76</v>
      </c>
      <c r="I61" s="3" t="n">
        <v>27831.66</v>
      </c>
      <c r="O61" s="3" t="n">
        <v>1033150.190000001</v>
      </c>
      <c r="Q61" s="16">
        <f>_xlfn.XLOOKUP($A61,Mapping!$A:$A,Mapping!B:B,0,0,1)</f>
        <v/>
      </c>
      <c r="R61" s="16">
        <f>_xlfn.XLOOKUP($A61,Mapping!$A:$A,Mapping!C:C,0,0,1)</f>
        <v/>
      </c>
      <c r="S61" s="16">
        <f>_xlfn.XLOOKUP($A61,Mapping!$A:$A,Mapping!D:D,0,0,1)</f>
        <v/>
      </c>
      <c r="T61" s="16">
        <f>_xlfn.CONCAT(S61," - ",Q61)</f>
        <v/>
      </c>
    </row>
    <row r="62">
      <c r="A62" s="3" t="inlineStr">
        <is>
          <t>5040 : Office Equipment</t>
        </is>
      </c>
      <c r="B62" s="3" t="n">
        <v>11083.2</v>
      </c>
      <c r="C62" s="3" t="n">
        <v>241.04</v>
      </c>
      <c r="D62" s="3" t="n">
        <v>11.99</v>
      </c>
      <c r="G62" s="3" t="n">
        <v>35.98</v>
      </c>
      <c r="O62" s="3" t="n">
        <v>11372.21</v>
      </c>
      <c r="Q62" s="16">
        <f>_xlfn.XLOOKUP($A62,Mapping!$A:$A,Mapping!B:B,0,0,1)</f>
        <v/>
      </c>
      <c r="R62" s="16">
        <f>_xlfn.XLOOKUP($A62,Mapping!$A:$A,Mapping!C:C,0,0,1)</f>
        <v/>
      </c>
      <c r="S62" s="16">
        <f>_xlfn.XLOOKUP($A62,Mapping!$A:$A,Mapping!D:D,0,0,1)</f>
        <v/>
      </c>
      <c r="T62" s="16">
        <f>_xlfn.CONCAT(S62," - ",Q62)</f>
        <v/>
      </c>
    </row>
    <row r="63">
      <c r="A63" s="3" t="inlineStr">
        <is>
          <t>5050 : Finance Costs</t>
        </is>
      </c>
      <c r="B63" s="3" t="n">
        <v>2700</v>
      </c>
      <c r="O63" s="3" t="n">
        <v>2700</v>
      </c>
      <c r="Q63" s="16">
        <f>_xlfn.XLOOKUP($A63,Mapping!$A:$A,Mapping!B:B,0,0,1)</f>
        <v/>
      </c>
      <c r="R63" s="16">
        <f>_xlfn.XLOOKUP($A63,Mapping!$A:$A,Mapping!C:C,0,0,1)</f>
        <v/>
      </c>
      <c r="S63" s="16">
        <f>_xlfn.XLOOKUP($A63,Mapping!$A:$A,Mapping!D:D,0,0,1)</f>
        <v/>
      </c>
      <c r="T63" s="16">
        <f>_xlfn.CONCAT(S63," - ",Q63)</f>
        <v/>
      </c>
    </row>
    <row r="64">
      <c r="A64" s="3" t="inlineStr">
        <is>
          <t>5060 : Bank Charges</t>
        </is>
      </c>
      <c r="B64" s="3" t="n">
        <v>32327.75000000001</v>
      </c>
      <c r="C64" s="3" t="n">
        <v>101.1</v>
      </c>
      <c r="D64" s="3" t="n">
        <v>141.4</v>
      </c>
      <c r="E64" s="3" t="n">
        <v>115.15</v>
      </c>
      <c r="F64" s="3" t="n">
        <v>195.65</v>
      </c>
      <c r="G64" s="3" t="n">
        <v>142.45</v>
      </c>
      <c r="H64" s="3" t="n">
        <v>127.4</v>
      </c>
      <c r="I64" s="3" t="n">
        <v>162.4</v>
      </c>
      <c r="O64" s="3" t="n">
        <v>33313.30000000001</v>
      </c>
      <c r="Q64" s="16">
        <f>_xlfn.XLOOKUP($A64,Mapping!$A:$A,Mapping!B:B,0,0,1)</f>
        <v/>
      </c>
      <c r="R64" s="16">
        <f>_xlfn.XLOOKUP($A64,Mapping!$A:$A,Mapping!C:C,0,0,1)</f>
        <v/>
      </c>
      <c r="S64" s="16">
        <f>_xlfn.XLOOKUP($A64,Mapping!$A:$A,Mapping!D:D,0,0,1)</f>
        <v/>
      </c>
      <c r="T64" s="16">
        <f>_xlfn.CONCAT(S64," - ",Q64)</f>
        <v/>
      </c>
    </row>
    <row r="65">
      <c r="A65" s="3" t="inlineStr">
        <is>
          <t>5070 : Bank Interest</t>
        </is>
      </c>
      <c r="B65" s="3" t="n">
        <v>-2510.139999999999</v>
      </c>
      <c r="O65" s="3" t="n">
        <v>-2510.139999999999</v>
      </c>
      <c r="Q65" s="16">
        <f>_xlfn.XLOOKUP($A65,Mapping!$A:$A,Mapping!B:B,0,0,1)</f>
        <v/>
      </c>
      <c r="R65" s="16">
        <f>_xlfn.XLOOKUP($A65,Mapping!$A:$A,Mapping!C:C,0,0,1)</f>
        <v/>
      </c>
      <c r="S65" s="16">
        <f>_xlfn.XLOOKUP($A65,Mapping!$A:$A,Mapping!D:D,0,0,1)</f>
        <v/>
      </c>
      <c r="T65" s="16">
        <f>_xlfn.CONCAT(S65," - ",Q65)</f>
        <v/>
      </c>
    </row>
    <row r="66">
      <c r="A66" s="3" t="inlineStr">
        <is>
          <t>5080 : Bad Debt Provision</t>
        </is>
      </c>
      <c r="B66" s="3" t="n">
        <v>-4425</v>
      </c>
      <c r="O66" s="3" t="n">
        <v>-4425</v>
      </c>
      <c r="Q66" s="16">
        <f>_xlfn.XLOOKUP($A66,Mapping!$A:$A,Mapping!B:B,0,0,1)</f>
        <v/>
      </c>
      <c r="R66" s="16">
        <f>_xlfn.XLOOKUP($A66,Mapping!$A:$A,Mapping!C:C,0,0,1)</f>
        <v/>
      </c>
      <c r="S66" s="16">
        <f>_xlfn.XLOOKUP($A66,Mapping!$A:$A,Mapping!D:D,0,0,1)</f>
        <v/>
      </c>
      <c r="T66" s="16">
        <f>_xlfn.CONCAT(S66," - ",Q66)</f>
        <v/>
      </c>
    </row>
    <row r="67">
      <c r="A67" s="3" t="inlineStr">
        <is>
          <t>5090 : Bad Debts Written Off</t>
        </is>
      </c>
      <c r="B67" s="3" t="n">
        <v>8358.700000000001</v>
      </c>
      <c r="O67" s="3" t="n">
        <v>8358.700000000001</v>
      </c>
      <c r="Q67" s="16">
        <f>_xlfn.XLOOKUP($A67,Mapping!$A:$A,Mapping!B:B,0,0,1)</f>
        <v/>
      </c>
      <c r="R67" s="16">
        <f>_xlfn.XLOOKUP($A67,Mapping!$A:$A,Mapping!C:C,0,0,1)</f>
        <v/>
      </c>
      <c r="S67" s="16">
        <f>_xlfn.XLOOKUP($A67,Mapping!$A:$A,Mapping!D:D,0,0,1)</f>
        <v/>
      </c>
      <c r="T67" s="16" t="n"/>
    </row>
    <row r="68">
      <c r="A68" s="3" t="inlineStr">
        <is>
          <t>5100 : Depreciation L&amp;B</t>
        </is>
      </c>
      <c r="B68" s="3" t="n">
        <v>435448.1199999999</v>
      </c>
      <c r="C68" s="3" t="n">
        <v>4620.45</v>
      </c>
      <c r="D68" s="3" t="n">
        <v>4620.45</v>
      </c>
      <c r="E68" s="3" t="n">
        <v>4620.45</v>
      </c>
      <c r="F68" s="3" t="n">
        <v>4620.440000000001</v>
      </c>
      <c r="G68" s="3" t="n">
        <v>4620.440000000001</v>
      </c>
      <c r="H68" s="3" t="n">
        <v>4620.440000000001</v>
      </c>
      <c r="I68" s="3" t="n">
        <v>4620.440000000001</v>
      </c>
      <c r="O68" s="3" t="n">
        <v>467791.2299999999</v>
      </c>
      <c r="Q68" s="16">
        <f>_xlfn.XLOOKUP($A68,Mapping!$A:$A,Mapping!B:B,0,0,1)</f>
        <v/>
      </c>
      <c r="R68" s="16">
        <f>_xlfn.XLOOKUP($A68,Mapping!$A:$A,Mapping!C:C,0,0,1)</f>
        <v/>
      </c>
      <c r="S68" s="16">
        <f>_xlfn.XLOOKUP($A68,Mapping!$A:$A,Mapping!D:D,0,0,1)</f>
        <v/>
      </c>
      <c r="T68" s="16" t="n"/>
    </row>
    <row r="69">
      <c r="A69" s="3" t="inlineStr">
        <is>
          <t>5110 : Depreciation MV</t>
        </is>
      </c>
      <c r="B69" s="3" t="n">
        <v>46978.82000000001</v>
      </c>
      <c r="C69" s="3" t="n">
        <v>1012.78</v>
      </c>
      <c r="D69" s="3" t="n">
        <v>1012.78</v>
      </c>
      <c r="E69" s="3" t="n">
        <v>1012.78</v>
      </c>
      <c r="F69" s="3" t="n">
        <v>1012.78</v>
      </c>
      <c r="G69" s="3" t="n">
        <v>1012.79</v>
      </c>
      <c r="H69" s="3" t="n">
        <v>1012.79</v>
      </c>
      <c r="I69" s="3" t="n">
        <v>1012.79</v>
      </c>
      <c r="O69" s="3" t="n">
        <v>54068.31</v>
      </c>
      <c r="Q69" s="16">
        <f>_xlfn.XLOOKUP($A69,Mapping!$A:$A,Mapping!B:B,0,0,1)</f>
        <v/>
      </c>
      <c r="R69" s="16">
        <f>_xlfn.XLOOKUP($A69,Mapping!$A:$A,Mapping!C:C,0,0,1)</f>
        <v/>
      </c>
      <c r="S69" s="16">
        <f>_xlfn.XLOOKUP($A69,Mapping!$A:$A,Mapping!D:D,0,0,1)</f>
        <v/>
      </c>
      <c r="T69" s="16" t="n"/>
    </row>
    <row r="70">
      <c r="A70" s="3" t="inlineStr">
        <is>
          <t>5120 : Depreciation Office Equipment</t>
        </is>
      </c>
      <c r="B70" s="3" t="n">
        <v>83814.8</v>
      </c>
      <c r="O70" s="3" t="n">
        <v>83814.8</v>
      </c>
      <c r="Q70" s="16">
        <f>_xlfn.XLOOKUP($A70,Mapping!$A:$A,Mapping!B:B,0,0,1)</f>
        <v/>
      </c>
      <c r="R70" s="16">
        <f>_xlfn.XLOOKUP($A70,Mapping!$A:$A,Mapping!C:C,0,0,1)</f>
        <v/>
      </c>
      <c r="S70" s="16">
        <f>_xlfn.XLOOKUP($A70,Mapping!$A:$A,Mapping!D:D,0,0,1)</f>
        <v/>
      </c>
      <c r="T70" s="16" t="n"/>
    </row>
    <row r="71">
      <c r="A71" s="3" t="inlineStr">
        <is>
          <t>5140 : Depreciation F&amp;F</t>
        </is>
      </c>
      <c r="B71" s="3" t="n">
        <v>109258.76</v>
      </c>
      <c r="C71" s="3" t="n">
        <v>2417.88</v>
      </c>
      <c r="D71" s="3" t="n">
        <v>2417.88</v>
      </c>
      <c r="E71" s="3" t="n">
        <v>2441.88</v>
      </c>
      <c r="F71" s="3" t="n">
        <v>2522.53</v>
      </c>
      <c r="G71" s="3" t="n">
        <v>2512.63</v>
      </c>
      <c r="H71" s="3" t="n">
        <v>2549.63</v>
      </c>
      <c r="I71" s="3" t="n">
        <v>2549.63</v>
      </c>
      <c r="O71" s="3" t="n">
        <v>126670.82</v>
      </c>
      <c r="Q71" s="16">
        <f>_xlfn.XLOOKUP($A71,Mapping!$A:$A,Mapping!B:B,0,0,1)</f>
        <v/>
      </c>
      <c r="R71" s="16">
        <f>_xlfn.XLOOKUP($A71,Mapping!$A:$A,Mapping!C:C,0,0,1)</f>
        <v/>
      </c>
      <c r="S71" s="16">
        <f>_xlfn.XLOOKUP($A71,Mapping!$A:$A,Mapping!D:D,0,0,1)</f>
        <v/>
      </c>
      <c r="T71" s="16" t="n"/>
    </row>
    <row r="72">
      <c r="A72" s="3" t="inlineStr">
        <is>
          <t>5150 : Corporation Tax</t>
        </is>
      </c>
      <c r="B72" s="3" t="n">
        <v>472005.37</v>
      </c>
      <c r="O72" s="3" t="n">
        <v>472005.37</v>
      </c>
      <c r="Q72" s="16">
        <f>_xlfn.XLOOKUP($A72,Mapping!$A:$A,Mapping!B:B,0,0,1)</f>
        <v/>
      </c>
      <c r="R72" s="16">
        <f>_xlfn.XLOOKUP($A72,Mapping!$A:$A,Mapping!C:C,0,0,1)</f>
        <v/>
      </c>
      <c r="S72" s="16">
        <f>_xlfn.XLOOKUP($A72,Mapping!$A:$A,Mapping!D:D,0,0,1)</f>
        <v/>
      </c>
      <c r="T72" s="16" t="n"/>
    </row>
    <row r="73">
      <c r="A73" s="3" t="inlineStr">
        <is>
          <t>5160 : Transformation Costs</t>
        </is>
      </c>
      <c r="B73" s="3" t="n">
        <v>213374</v>
      </c>
      <c r="O73" s="3" t="n">
        <v>213374</v>
      </c>
      <c r="Q73" s="16">
        <f>_xlfn.XLOOKUP($A73,Mapping!$A:$A,Mapping!B:B,0,0,1)</f>
        <v/>
      </c>
      <c r="R73" s="16">
        <f>_xlfn.XLOOKUP($A73,Mapping!$A:$A,Mapping!C:C,0,0,1)</f>
        <v/>
      </c>
      <c r="S73" s="16">
        <f>_xlfn.XLOOKUP($A73,Mapping!$A:$A,Mapping!D:D,0,0,1)</f>
        <v/>
      </c>
      <c r="T73" s="16" t="n"/>
    </row>
    <row r="74">
      <c r="A74" s="3" t="inlineStr">
        <is>
          <t>5180 : Charity Donations</t>
        </is>
      </c>
      <c r="G74" s="3" t="n">
        <v>513</v>
      </c>
      <c r="O74" s="3" t="n">
        <v>513</v>
      </c>
      <c r="Q74" s="16">
        <f>_xlfn.XLOOKUP($A74,Mapping!$A:$A,Mapping!B:B,0,0,1)</f>
        <v/>
      </c>
      <c r="R74" s="16">
        <f>_xlfn.XLOOKUP($A74,Mapping!$A:$A,Mapping!C:C,0,0,1)</f>
        <v/>
      </c>
      <c r="S74" s="16">
        <f>_xlfn.XLOOKUP($A74,Mapping!$A:$A,Mapping!D:D,0,0,1)</f>
        <v/>
      </c>
      <c r="T74" s="16" t="n"/>
    </row>
    <row r="75">
      <c r="A75" s="3" t="inlineStr">
        <is>
          <t>5990 : Suspense</t>
        </is>
      </c>
      <c r="B75" s="3" t="n">
        <v>54.56</v>
      </c>
      <c r="F75" s="3" t="n">
        <v>271.78</v>
      </c>
      <c r="G75" s="3" t="n">
        <v>-197.83</v>
      </c>
      <c r="H75" s="3" t="n">
        <v>-73.95</v>
      </c>
      <c r="O75" s="3" t="n">
        <v>54.56</v>
      </c>
      <c r="Q75" s="16">
        <f>_xlfn.XLOOKUP($A75,Mapping!$A:$A,Mapping!B:B,0,0,1)</f>
        <v/>
      </c>
      <c r="R75" s="16">
        <f>_xlfn.XLOOKUP($A75,Mapping!$A:$A,Mapping!C:C,0,0,1)</f>
        <v/>
      </c>
      <c r="S75" s="16">
        <f>_xlfn.XLOOKUP($A75,Mapping!$A:$A,Mapping!D:D,0,0,1)</f>
        <v/>
      </c>
      <c r="T75" s="16" t="n"/>
    </row>
    <row r="76">
      <c r="A76" s="3" t="inlineStr">
        <is>
          <t>6005 : Fixed Assets</t>
        </is>
      </c>
      <c r="B76" s="3" t="n">
        <v>141083.08</v>
      </c>
      <c r="F76" s="3" t="n">
        <v>1299</v>
      </c>
      <c r="O76" s="3" t="n">
        <v>142382.08</v>
      </c>
      <c r="Q76" s="16">
        <f>_xlfn.XLOOKUP($A76,Mapping!$A:$A,Mapping!B:B,0,0,1)</f>
        <v/>
      </c>
      <c r="R76" s="16">
        <f>_xlfn.XLOOKUP($A76,Mapping!$A:$A,Mapping!C:C,0,0,1)</f>
        <v/>
      </c>
      <c r="S76" s="16">
        <f>_xlfn.XLOOKUP($A76,Mapping!$A:$A,Mapping!D:D,0,0,1)</f>
        <v/>
      </c>
      <c r="T76" s="16" t="n"/>
    </row>
    <row r="77">
      <c r="A77" s="3" t="inlineStr">
        <is>
          <t>6010 : Investment Additions</t>
        </is>
      </c>
      <c r="B77" s="3" t="n">
        <v>-410592.32</v>
      </c>
      <c r="O77" s="3" t="n">
        <v>-410592.32</v>
      </c>
      <c r="Q77" s="16">
        <f>_xlfn.XLOOKUP($A77,Mapping!$A:$A,Mapping!B:B,0,0,1)</f>
        <v/>
      </c>
      <c r="R77" s="16">
        <f>_xlfn.XLOOKUP($A77,Mapping!$A:$A,Mapping!C:C,0,0,1)</f>
        <v/>
      </c>
      <c r="S77" s="16">
        <f>_xlfn.XLOOKUP($A77,Mapping!$A:$A,Mapping!D:D,0,0,1)</f>
        <v/>
      </c>
      <c r="T77" s="16" t="n"/>
    </row>
    <row r="78">
      <c r="A78" s="3" t="inlineStr">
        <is>
          <t>6020 : Freehold Property</t>
        </is>
      </c>
      <c r="B78" s="3" t="n">
        <v>3154346</v>
      </c>
      <c r="O78" s="3" t="n">
        <v>3154346</v>
      </c>
      <c r="Q78" s="16">
        <f>_xlfn.XLOOKUP($A78,Mapping!$A:$A,Mapping!B:B,0,0,1)</f>
        <v/>
      </c>
      <c r="R78" s="16">
        <f>_xlfn.XLOOKUP($A78,Mapping!$A:$A,Mapping!C:C,0,0,1)</f>
        <v/>
      </c>
      <c r="S78" s="16">
        <f>_xlfn.XLOOKUP($A78,Mapping!$A:$A,Mapping!D:D,0,0,1)</f>
        <v/>
      </c>
      <c r="T78" s="16" t="n"/>
    </row>
    <row r="79">
      <c r="A79" s="3" t="inlineStr">
        <is>
          <t>6021 : Freehold Property Depreciation</t>
        </is>
      </c>
      <c r="B79" s="3" t="n">
        <v>-709211.2899999999</v>
      </c>
      <c r="C79" s="3" t="n">
        <v>-4620.45</v>
      </c>
      <c r="D79" s="3" t="n">
        <v>-4620.45</v>
      </c>
      <c r="E79" s="3" t="n">
        <v>-4620.45</v>
      </c>
      <c r="F79" s="3" t="n">
        <v>-4620.440000000001</v>
      </c>
      <c r="G79" s="3" t="n">
        <v>-4620.440000000001</v>
      </c>
      <c r="H79" s="3" t="n">
        <v>-4620.440000000001</v>
      </c>
      <c r="I79" s="3" t="n">
        <v>-4620.440000000001</v>
      </c>
      <c r="O79" s="3" t="n">
        <v>-741554.3999999999</v>
      </c>
      <c r="Q79" s="16">
        <f>_xlfn.XLOOKUP($A79,Mapping!$A:$A,Mapping!B:B,0,0,1)</f>
        <v/>
      </c>
      <c r="R79" s="16">
        <f>_xlfn.XLOOKUP($A79,Mapping!$A:$A,Mapping!C:C,0,0,1)</f>
        <v/>
      </c>
      <c r="S79" s="16">
        <f>_xlfn.XLOOKUP($A79,Mapping!$A:$A,Mapping!D:D,0,0,1)</f>
        <v/>
      </c>
      <c r="T79" s="16" t="n"/>
    </row>
    <row r="80">
      <c r="A80" s="3" t="inlineStr">
        <is>
          <t>6030 : Plant Machinery Depreciation</t>
        </is>
      </c>
      <c r="B80" s="3" t="n">
        <v>-128631.8</v>
      </c>
      <c r="O80" s="3" t="n">
        <v>-128631.8</v>
      </c>
      <c r="Q80" s="16">
        <f>_xlfn.XLOOKUP($A80,Mapping!$A:$A,Mapping!B:B,0,0,1)</f>
        <v/>
      </c>
      <c r="R80" s="16">
        <f>_xlfn.XLOOKUP($A80,Mapping!$A:$A,Mapping!C:C,0,0,1)</f>
        <v/>
      </c>
      <c r="S80" s="16">
        <f>_xlfn.XLOOKUP($A80,Mapping!$A:$A,Mapping!D:D,0,0,1)</f>
        <v/>
      </c>
      <c r="T80" s="16" t="n"/>
    </row>
    <row r="81">
      <c r="A81" s="3" t="inlineStr">
        <is>
          <t>6031 : Plant and Machinery</t>
        </is>
      </c>
      <c r="B81" s="3" t="n">
        <v>116938</v>
      </c>
      <c r="O81" s="3" t="n">
        <v>116938</v>
      </c>
      <c r="Q81" s="16">
        <f>_xlfn.XLOOKUP($A81,Mapping!$A:$A,Mapping!B:B,0,0,1)</f>
        <v/>
      </c>
      <c r="R81" s="16">
        <f>_xlfn.XLOOKUP($A81,Mapping!$A:$A,Mapping!C:C,0,0,1)</f>
        <v/>
      </c>
      <c r="S81" s="16">
        <f>_xlfn.XLOOKUP($A81,Mapping!$A:$A,Mapping!D:D,0,0,1)</f>
        <v/>
      </c>
      <c r="T81" s="16" t="n"/>
    </row>
    <row r="82">
      <c r="A82" s="3" t="inlineStr">
        <is>
          <t>6050 : Office Machinery and Equipment</t>
        </is>
      </c>
      <c r="B82" s="3" t="n">
        <v>182243.93</v>
      </c>
      <c r="O82" s="3" t="n">
        <v>182243.93</v>
      </c>
      <c r="Q82" s="16">
        <f>_xlfn.XLOOKUP($A82,Mapping!$A:$A,Mapping!B:B,0,0,1)</f>
        <v/>
      </c>
      <c r="R82" s="16">
        <f>_xlfn.XLOOKUP($A82,Mapping!$A:$A,Mapping!C:C,0,0,1)</f>
        <v/>
      </c>
      <c r="S82" s="16">
        <f>_xlfn.XLOOKUP($A82,Mapping!$A:$A,Mapping!D:D,0,0,1)</f>
        <v/>
      </c>
      <c r="T82" s="16" t="n"/>
    </row>
    <row r="83">
      <c r="A83" s="3" t="inlineStr">
        <is>
          <t>6051 : Office Machinery and Equipment Depreciation</t>
        </is>
      </c>
      <c r="B83" s="3" t="n">
        <v>-175995.77</v>
      </c>
      <c r="C83" s="3" t="n">
        <v>-479.29</v>
      </c>
      <c r="D83" s="3" t="n">
        <v>-479.29</v>
      </c>
      <c r="E83" s="3" t="n">
        <v>-479.29</v>
      </c>
      <c r="F83" s="3" t="n">
        <v>-479.29</v>
      </c>
      <c r="G83" s="3" t="n">
        <v>-479.29</v>
      </c>
      <c r="H83" s="3" t="n">
        <v>-479.29</v>
      </c>
      <c r="I83" s="3" t="n">
        <v>-479.29</v>
      </c>
      <c r="O83" s="3" t="n">
        <v>-179350.8</v>
      </c>
      <c r="Q83" s="16">
        <f>_xlfn.XLOOKUP($A83,Mapping!$A:$A,Mapping!B:B,0,0,1)</f>
        <v/>
      </c>
      <c r="R83" s="16">
        <f>_xlfn.XLOOKUP($A83,Mapping!$A:$A,Mapping!C:C,0,0,1)</f>
        <v/>
      </c>
      <c r="S83" s="16">
        <f>_xlfn.XLOOKUP($A83,Mapping!$A:$A,Mapping!D:D,0,0,1)</f>
        <v/>
      </c>
      <c r="T83" s="16" t="n"/>
    </row>
    <row r="84">
      <c r="A84" s="3" t="inlineStr">
        <is>
          <t>6060 : Fixtures and Fittings</t>
        </is>
      </c>
      <c r="B84" s="3" t="n">
        <v>461279.27</v>
      </c>
      <c r="D84" s="3" t="n">
        <v>1440</v>
      </c>
      <c r="E84" s="3" t="n">
        <v>4801.2</v>
      </c>
      <c r="F84" s="3" t="n">
        <v>1666.8</v>
      </c>
      <c r="G84" s="3" t="n">
        <v>2220</v>
      </c>
      <c r="I84" s="3" t="n">
        <v>1398</v>
      </c>
      <c r="J84" s="3" t="n">
        <v>6198.64</v>
      </c>
      <c r="O84" s="3" t="n">
        <v>479003.91</v>
      </c>
      <c r="Q84" s="16">
        <f>_xlfn.XLOOKUP($A84,Mapping!$A:$A,Mapping!B:B,0,0,1)</f>
        <v/>
      </c>
      <c r="R84" s="16">
        <f>_xlfn.XLOOKUP($A84,Mapping!$A:$A,Mapping!C:C,0,0,1)</f>
        <v/>
      </c>
      <c r="S84" s="16">
        <f>_xlfn.XLOOKUP($A84,Mapping!$A:$A,Mapping!D:D,0,0,1)</f>
        <v/>
      </c>
      <c r="T84" s="16" t="n"/>
    </row>
    <row r="85">
      <c r="A85" s="3" t="inlineStr">
        <is>
          <t>6061 : Fixtures and Fittings Depreciation</t>
        </is>
      </c>
      <c r="B85" s="3" t="n">
        <v>-441287.99</v>
      </c>
      <c r="C85" s="3" t="n">
        <v>-1938.59</v>
      </c>
      <c r="D85" s="3" t="n">
        <v>-1938.59</v>
      </c>
      <c r="E85" s="3" t="n">
        <v>-1962.59</v>
      </c>
      <c r="F85" s="3" t="n">
        <v>-2043.24</v>
      </c>
      <c r="G85" s="3" t="n">
        <v>-2033.34</v>
      </c>
      <c r="H85" s="3" t="n">
        <v>-2070.34</v>
      </c>
      <c r="I85" s="3" t="n">
        <v>-2070.34</v>
      </c>
      <c r="O85" s="3" t="n">
        <v>-455345.02</v>
      </c>
      <c r="Q85" s="16">
        <f>_xlfn.XLOOKUP($A85,Mapping!$A:$A,Mapping!B:B,0,0,1)</f>
        <v/>
      </c>
      <c r="R85" s="16">
        <f>_xlfn.XLOOKUP($A85,Mapping!$A:$A,Mapping!C:C,0,0,1)</f>
        <v/>
      </c>
      <c r="S85" s="16">
        <f>_xlfn.XLOOKUP($A85,Mapping!$A:$A,Mapping!D:D,0,0,1)</f>
        <v/>
      </c>
      <c r="T85" s="16" t="n"/>
    </row>
    <row r="86">
      <c r="A86" s="3" t="inlineStr">
        <is>
          <t>6070 : Motor Vehicles</t>
        </is>
      </c>
      <c r="B86" s="3" t="n">
        <v>81975.18000000001</v>
      </c>
      <c r="O86" s="3" t="n">
        <v>81975.18000000001</v>
      </c>
      <c r="Q86" s="16">
        <f>_xlfn.XLOOKUP($A86,Mapping!$A:$A,Mapping!B:B,0,0,1)</f>
        <v/>
      </c>
      <c r="R86" s="16">
        <f>_xlfn.XLOOKUP($A86,Mapping!$A:$A,Mapping!C:C,0,0,1)</f>
        <v/>
      </c>
      <c r="S86" s="16">
        <f>_xlfn.XLOOKUP($A86,Mapping!$A:$A,Mapping!D:D,0,0,1)</f>
        <v/>
      </c>
      <c r="T86" s="16" t="n"/>
    </row>
    <row r="87">
      <c r="A87" s="3" t="inlineStr">
        <is>
          <t>6071 : Motor Vehicles Depreciation</t>
        </is>
      </c>
      <c r="B87" s="3" t="n">
        <v>-47497.46</v>
      </c>
      <c r="C87" s="3" t="n">
        <v>-1012.78</v>
      </c>
      <c r="D87" s="3" t="n">
        <v>-1012.78</v>
      </c>
      <c r="E87" s="3" t="n">
        <v>-1012.78</v>
      </c>
      <c r="F87" s="3" t="n">
        <v>-1012.78</v>
      </c>
      <c r="G87" s="3" t="n">
        <v>-1012.79</v>
      </c>
      <c r="H87" s="3" t="n">
        <v>-1012.79</v>
      </c>
      <c r="I87" s="3" t="n">
        <v>-1012.79</v>
      </c>
      <c r="O87" s="3" t="n">
        <v>-54586.95</v>
      </c>
      <c r="Q87" s="16">
        <f>_xlfn.XLOOKUP($A87,Mapping!$A:$A,Mapping!B:B,0,0,1)</f>
        <v/>
      </c>
      <c r="R87" s="16">
        <f>_xlfn.XLOOKUP($A87,Mapping!$A:$A,Mapping!C:C,0,0,1)</f>
        <v/>
      </c>
      <c r="S87" s="16">
        <f>_xlfn.XLOOKUP($A87,Mapping!$A:$A,Mapping!D:D,0,0,1)</f>
        <v/>
      </c>
      <c r="T87" s="16" t="n"/>
    </row>
    <row r="88">
      <c r="A88" s="3" t="inlineStr">
        <is>
          <t>6080 : Goodwill</t>
        </is>
      </c>
      <c r="B88" s="3" t="n">
        <v>1806851</v>
      </c>
      <c r="O88" s="3" t="n">
        <v>1806851</v>
      </c>
      <c r="Q88" s="16">
        <f>_xlfn.XLOOKUP($A88,Mapping!$A:$A,Mapping!B:B,0,0,1)</f>
        <v/>
      </c>
      <c r="R88" s="16">
        <f>_xlfn.XLOOKUP($A88,Mapping!$A:$A,Mapping!C:C,0,0,1)</f>
        <v/>
      </c>
      <c r="S88" s="16">
        <f>_xlfn.XLOOKUP($A88,Mapping!$A:$A,Mapping!D:D,0,0,1)</f>
        <v/>
      </c>
      <c r="T88" s="16" t="n"/>
    </row>
    <row r="89">
      <c r="A89" s="3" t="inlineStr">
        <is>
          <t>6081 : Goodwill Depreciation</t>
        </is>
      </c>
      <c r="B89" s="3" t="n">
        <v>-460000</v>
      </c>
      <c r="O89" s="3" t="n">
        <v>-460000</v>
      </c>
      <c r="Q89" s="16">
        <f>_xlfn.XLOOKUP($A89,Mapping!$A:$A,Mapping!B:B,0,0,1)</f>
        <v/>
      </c>
      <c r="R89" s="16">
        <f>_xlfn.XLOOKUP($A89,Mapping!$A:$A,Mapping!C:C,0,0,1)</f>
        <v/>
      </c>
      <c r="S89" s="16">
        <f>_xlfn.XLOOKUP($A89,Mapping!$A:$A,Mapping!D:D,0,0,1)</f>
        <v/>
      </c>
      <c r="T89" s="16" t="n"/>
    </row>
    <row r="90">
      <c r="A90" s="3" t="inlineStr">
        <is>
          <t>7005 : Current Assets</t>
        </is>
      </c>
      <c r="B90" s="3" t="n">
        <v>-243.78</v>
      </c>
      <c r="O90" s="3" t="n">
        <v>-243.78</v>
      </c>
      <c r="Q90" s="16">
        <f>_xlfn.XLOOKUP($A90,Mapping!$A:$A,Mapping!B:B,0,0,1)</f>
        <v/>
      </c>
      <c r="R90" s="16">
        <f>_xlfn.XLOOKUP($A90,Mapping!$A:$A,Mapping!C:C,0,0,1)</f>
        <v/>
      </c>
      <c r="S90" s="16">
        <f>_xlfn.XLOOKUP($A90,Mapping!$A:$A,Mapping!D:D,0,0,1)</f>
        <v/>
      </c>
      <c r="T90" s="16" t="n"/>
    </row>
    <row r="91">
      <c r="A91" s="3" t="inlineStr">
        <is>
          <t>7010 : Prepayments</t>
        </is>
      </c>
      <c r="B91" s="3" t="n">
        <v>138149.9199999991</v>
      </c>
      <c r="C91" s="3" t="n">
        <v>-20010.18</v>
      </c>
      <c r="D91" s="3" t="n">
        <v>-28657.93</v>
      </c>
      <c r="E91" s="3" t="n">
        <v>183221.56</v>
      </c>
      <c r="F91" s="3" t="n">
        <v>-32100.38</v>
      </c>
      <c r="G91" s="3" t="n">
        <v>-30964.95</v>
      </c>
      <c r="H91" s="3" t="n">
        <v>65215.91000000002</v>
      </c>
      <c r="I91" s="3" t="n">
        <v>-29693.60000000001</v>
      </c>
      <c r="J91" s="3" t="n">
        <v>5464.67</v>
      </c>
      <c r="O91" s="3" t="n">
        <v>250625.0199999993</v>
      </c>
      <c r="Q91" s="16">
        <f>_xlfn.XLOOKUP($A91,Mapping!$A:$A,Mapping!B:B,0,0,1)</f>
        <v/>
      </c>
      <c r="R91" s="16">
        <f>_xlfn.XLOOKUP($A91,Mapping!$A:$A,Mapping!C:C,0,0,1)</f>
        <v/>
      </c>
      <c r="S91" s="16">
        <f>_xlfn.XLOOKUP($A91,Mapping!$A:$A,Mapping!D:D,0,0,1)</f>
        <v/>
      </c>
      <c r="T91" s="16" t="n"/>
    </row>
    <row r="92">
      <c r="A92" s="3" t="inlineStr">
        <is>
          <t>7021 : Interco KNL</t>
        </is>
      </c>
      <c r="B92" s="3" t="n">
        <v>-0.4000000000000909</v>
      </c>
      <c r="O92" s="3" t="n">
        <v>-0.4000000000000909</v>
      </c>
      <c r="Q92" s="16">
        <f>_xlfn.XLOOKUP($A92,Mapping!$A:$A,Mapping!B:B,0,0,1)</f>
        <v/>
      </c>
      <c r="R92" s="16">
        <f>_xlfn.XLOOKUP($A92,Mapping!$A:$A,Mapping!C:C,0,0,1)</f>
        <v/>
      </c>
      <c r="S92" s="16">
        <f>_xlfn.XLOOKUP($A92,Mapping!$A:$A,Mapping!D:D,0,0,1)</f>
        <v/>
      </c>
      <c r="T92" s="16" t="n"/>
    </row>
    <row r="93">
      <c r="A93" s="3" t="inlineStr">
        <is>
          <t>7022 : Interco Crossco</t>
        </is>
      </c>
      <c r="B93" s="3" t="n">
        <v>1984617.67</v>
      </c>
      <c r="O93" s="3" t="n">
        <v>1984617.67</v>
      </c>
      <c r="Q93" s="16">
        <f>_xlfn.XLOOKUP($A93,Mapping!$A:$A,Mapping!B:B,0,0,1)</f>
        <v/>
      </c>
      <c r="R93" s="16">
        <f>_xlfn.XLOOKUP($A93,Mapping!$A:$A,Mapping!C:C,0,0,1)</f>
        <v/>
      </c>
      <c r="S93" s="16">
        <f>_xlfn.XLOOKUP($A93,Mapping!$A:$A,Mapping!D:D,0,0,1)</f>
        <v/>
      </c>
      <c r="T93" s="16" t="n"/>
    </row>
    <row r="94">
      <c r="A94" s="3" t="inlineStr">
        <is>
          <t>7023 : Interco CCL</t>
        </is>
      </c>
      <c r="B94" s="3" t="n">
        <v>465253.5700000007</v>
      </c>
      <c r="C94" s="3" t="n">
        <v>-5417.229999999998</v>
      </c>
      <c r="D94" s="3" t="n">
        <v>-65602.16</v>
      </c>
      <c r="E94" s="3" t="n">
        <v>-74486.34</v>
      </c>
      <c r="F94" s="3" t="n">
        <v>99901.43000000001</v>
      </c>
      <c r="G94" s="3" t="n">
        <v>-101055.21</v>
      </c>
      <c r="H94" s="3" t="n">
        <v>-80794.79000000001</v>
      </c>
      <c r="I94" s="3" t="n">
        <v>4082.6</v>
      </c>
      <c r="O94" s="3" t="n">
        <v>241881.8700000007</v>
      </c>
      <c r="Q94" s="16">
        <f>_xlfn.XLOOKUP($A94,Mapping!$A:$A,Mapping!B:B,0,0,1)</f>
        <v/>
      </c>
      <c r="R94" s="16">
        <f>_xlfn.XLOOKUP($A94,Mapping!$A:$A,Mapping!C:C,0,0,1)</f>
        <v/>
      </c>
      <c r="S94" s="16">
        <f>_xlfn.XLOOKUP($A94,Mapping!$A:$A,Mapping!D:D,0,0,1)</f>
        <v/>
      </c>
      <c r="T94" s="16" t="n"/>
    </row>
    <row r="95">
      <c r="A95" s="3" t="inlineStr">
        <is>
          <t>7024 : Interco Moebius Two</t>
        </is>
      </c>
      <c r="B95" s="3" t="n">
        <v>-1803213.16</v>
      </c>
      <c r="C95" s="3" t="n">
        <v>18587.76</v>
      </c>
      <c r="D95" s="3" t="n">
        <v>15004.56</v>
      </c>
      <c r="E95" s="3" t="n">
        <v>74947.36</v>
      </c>
      <c r="F95" s="3" t="n">
        <v>19302.96</v>
      </c>
      <c r="G95" s="3" t="n">
        <v>60004.56</v>
      </c>
      <c r="H95" s="3" t="n">
        <v>15544.56</v>
      </c>
      <c r="I95" s="3" t="n">
        <v>15004.56</v>
      </c>
      <c r="J95" s="3" t="n">
        <v>45000</v>
      </c>
      <c r="O95" s="3" t="n">
        <v>-1539816.84</v>
      </c>
      <c r="Q95" s="16">
        <f>_xlfn.XLOOKUP($A95,Mapping!$A:$A,Mapping!B:B,0,0,1)</f>
        <v/>
      </c>
      <c r="R95" s="16">
        <f>_xlfn.XLOOKUP($A95,Mapping!$A:$A,Mapping!C:C,0,0,1)</f>
        <v/>
      </c>
      <c r="S95" s="16">
        <f>_xlfn.XLOOKUP($A95,Mapping!$A:$A,Mapping!D:D,0,0,1)</f>
        <v/>
      </c>
      <c r="T95" s="16" t="n"/>
    </row>
    <row r="96">
      <c r="A96" s="3" t="inlineStr">
        <is>
          <t>7025 : Interco YBHN</t>
        </is>
      </c>
      <c r="B96" s="3" t="n">
        <v>127308.8400000003</v>
      </c>
      <c r="C96" s="3" t="n">
        <v>11500.67</v>
      </c>
      <c r="D96" s="3" t="n">
        <v>31170.05</v>
      </c>
      <c r="E96" s="3" t="n">
        <v>6020.360000000001</v>
      </c>
      <c r="F96" s="3" t="n">
        <v>62651.09</v>
      </c>
      <c r="G96" s="3" t="n">
        <v>-81424.51000000001</v>
      </c>
      <c r="H96" s="3" t="n">
        <v>-9340.710000000006</v>
      </c>
      <c r="I96" s="3" t="n">
        <v>66592.86</v>
      </c>
      <c r="O96" s="3" t="n">
        <v>214478.6500000003</v>
      </c>
      <c r="Q96" s="16">
        <f>_xlfn.XLOOKUP($A96,Mapping!$A:$A,Mapping!B:B,0,0,1)</f>
        <v/>
      </c>
      <c r="R96" s="16">
        <f>_xlfn.XLOOKUP($A96,Mapping!$A:$A,Mapping!C:C,0,0,1)</f>
        <v/>
      </c>
      <c r="S96" s="16">
        <f>_xlfn.XLOOKUP($A96,Mapping!$A:$A,Mapping!D:D,0,0,1)</f>
        <v/>
      </c>
      <c r="T96" s="16" t="n"/>
    </row>
    <row r="97">
      <c r="A97" s="3" t="inlineStr">
        <is>
          <t>7026 : Interco YBN</t>
        </is>
      </c>
      <c r="B97" s="3" t="n">
        <v>181935.16</v>
      </c>
      <c r="C97" s="3" t="n">
        <v>17489.54</v>
      </c>
      <c r="D97" s="3" t="n">
        <v>16564.67</v>
      </c>
      <c r="E97" s="3" t="n">
        <v>21367.63</v>
      </c>
      <c r="F97" s="3" t="n">
        <v>19578.74</v>
      </c>
      <c r="G97" s="3" t="n">
        <v>19528.1</v>
      </c>
      <c r="H97" s="3" t="n">
        <v>19683.73</v>
      </c>
      <c r="I97" s="3" t="n">
        <v>18006.85</v>
      </c>
      <c r="O97" s="3" t="n">
        <v>314154.42</v>
      </c>
      <c r="Q97" s="16">
        <f>_xlfn.XLOOKUP($A97,Mapping!$A:$A,Mapping!B:B,0,0,1)</f>
        <v/>
      </c>
      <c r="R97" s="16">
        <f>_xlfn.XLOOKUP($A97,Mapping!$A:$A,Mapping!C:C,0,0,1)</f>
        <v/>
      </c>
      <c r="S97" s="16">
        <f>_xlfn.XLOOKUP($A97,Mapping!$A:$A,Mapping!D:D,0,0,1)</f>
        <v/>
      </c>
      <c r="T97" s="16" t="n"/>
    </row>
    <row r="98">
      <c r="A98" s="3" t="inlineStr">
        <is>
          <t>7028 : DO NOT USE</t>
        </is>
      </c>
      <c r="B98" s="3" t="n">
        <v>-1.080024958355352e-12</v>
      </c>
      <c r="O98" s="3" t="n">
        <v>-1.080024958355352e-12</v>
      </c>
      <c r="Q98" s="16">
        <f>_xlfn.XLOOKUP($A98,Mapping!$A:$A,Mapping!B:B,0,0,1)</f>
        <v/>
      </c>
      <c r="R98" s="16">
        <f>_xlfn.XLOOKUP($A98,Mapping!$A:$A,Mapping!C:C,0,0,1)</f>
        <v/>
      </c>
      <c r="S98" s="16">
        <f>_xlfn.XLOOKUP($A98,Mapping!$A:$A,Mapping!D:D,0,0,1)</f>
        <v/>
      </c>
      <c r="T98" s="16" t="n"/>
    </row>
    <row r="99">
      <c r="A99" s="3" t="inlineStr">
        <is>
          <t>7035 : Interco HAB</t>
        </is>
      </c>
      <c r="B99" s="3" t="n">
        <v>283121.3199999998</v>
      </c>
      <c r="C99" s="3" t="n">
        <v>-24193.04</v>
      </c>
      <c r="D99" s="3" t="n">
        <v>28273.81</v>
      </c>
      <c r="E99" s="3" t="n">
        <v>28244.65</v>
      </c>
      <c r="F99" s="3" t="n">
        <v>27520.86</v>
      </c>
      <c r="G99" s="3" t="n">
        <v>28808.67</v>
      </c>
      <c r="H99" s="3" t="n">
        <v>-170279.55</v>
      </c>
      <c r="I99" s="3" t="n">
        <v>18625.22</v>
      </c>
      <c r="J99" s="3" t="n">
        <v>277.13</v>
      </c>
      <c r="O99" s="3" t="n">
        <v>220399.0699999998</v>
      </c>
      <c r="Q99" s="16">
        <f>_xlfn.XLOOKUP($A99,Mapping!$A:$A,Mapping!B:B,0,0,1)</f>
        <v/>
      </c>
      <c r="R99" s="16">
        <f>_xlfn.XLOOKUP($A99,Mapping!$A:$A,Mapping!C:C,0,0,1)</f>
        <v/>
      </c>
      <c r="S99" s="16">
        <f>_xlfn.XLOOKUP($A99,Mapping!$A:$A,Mapping!D:D,0,0,1)</f>
        <v/>
      </c>
      <c r="T99" s="16" t="n"/>
    </row>
    <row r="100">
      <c r="A100" s="3" t="inlineStr">
        <is>
          <t>7036 : Interco MO 1</t>
        </is>
      </c>
      <c r="B100" s="3" t="n">
        <v>-0.4899999999979627</v>
      </c>
      <c r="O100" s="3" t="n">
        <v>-0.4899999999979627</v>
      </c>
      <c r="Q100" s="16">
        <f>_xlfn.XLOOKUP($A100,Mapping!$A:$A,Mapping!B:B,0,0,1)</f>
        <v/>
      </c>
      <c r="R100" s="16">
        <f>_xlfn.XLOOKUP($A100,Mapping!$A:$A,Mapping!C:C,0,0,1)</f>
        <v/>
      </c>
      <c r="S100" s="16">
        <f>_xlfn.XLOOKUP($A100,Mapping!$A:$A,Mapping!D:D,0,0,1)</f>
        <v/>
      </c>
      <c r="T100" s="16" t="n"/>
    </row>
    <row r="101">
      <c r="A101" s="3" t="inlineStr">
        <is>
          <t>7037 : Interco Saltway</t>
        </is>
      </c>
      <c r="B101" s="3" t="n">
        <v>464502.77</v>
      </c>
      <c r="C101" s="3" t="n">
        <v>-57257.76</v>
      </c>
      <c r="D101" s="3" t="n">
        <v>-58521.65</v>
      </c>
      <c r="E101" s="3" t="n">
        <v>-53477.96000000001</v>
      </c>
      <c r="F101" s="3" t="n">
        <v>50392.43</v>
      </c>
      <c r="G101" s="3" t="n">
        <v>-51300.19</v>
      </c>
      <c r="H101" s="3" t="n">
        <v>-61587.17</v>
      </c>
      <c r="I101" s="3" t="n">
        <v>23929.06</v>
      </c>
      <c r="O101" s="3" t="n">
        <v>256679.5299999999</v>
      </c>
      <c r="Q101" s="16">
        <f>_xlfn.XLOOKUP($A101,Mapping!$A:$A,Mapping!B:B,0,0,1)</f>
        <v/>
      </c>
      <c r="R101" s="16">
        <f>_xlfn.XLOOKUP($A101,Mapping!$A:$A,Mapping!C:C,0,0,1)</f>
        <v/>
      </c>
      <c r="S101" s="16">
        <f>_xlfn.XLOOKUP($A101,Mapping!$A:$A,Mapping!D:D,0,0,1)</f>
        <v/>
      </c>
      <c r="T101" s="16" t="n"/>
    </row>
    <row r="102">
      <c r="A102" s="3" t="inlineStr">
        <is>
          <t>7040 : Fee Debtors</t>
        </is>
      </c>
      <c r="B102" s="3" t="n">
        <v>55134.57999997216</v>
      </c>
      <c r="C102" s="3" t="n">
        <v>-142013.8000000004</v>
      </c>
      <c r="D102" s="3" t="n">
        <v>32073.52000000006</v>
      </c>
      <c r="E102" s="3" t="n">
        <v>-78694.13000000006</v>
      </c>
      <c r="F102" s="3" t="n">
        <v>34103.02000000005</v>
      </c>
      <c r="G102" s="3" t="n">
        <v>21977.04000000004</v>
      </c>
      <c r="H102" s="3" t="n">
        <v>-37306.36999999998</v>
      </c>
      <c r="I102" s="3" t="n">
        <v>5665.73000000001</v>
      </c>
      <c r="O102" s="3" t="n">
        <v>-109060.4100000262</v>
      </c>
      <c r="Q102" s="16">
        <f>_xlfn.XLOOKUP($A102,Mapping!$A:$A,Mapping!B:B,0,0,1)</f>
        <v/>
      </c>
      <c r="R102" s="16">
        <f>_xlfn.XLOOKUP($A102,Mapping!$A:$A,Mapping!C:C,0,0,1)</f>
        <v/>
      </c>
      <c r="S102" s="16">
        <f>_xlfn.XLOOKUP($A102,Mapping!$A:$A,Mapping!D:D,0,0,1)</f>
        <v/>
      </c>
      <c r="T102" s="16" t="n"/>
    </row>
    <row r="103">
      <c r="A103" s="3" t="inlineStr">
        <is>
          <t>7050 : Bank RBS</t>
        </is>
      </c>
      <c r="B103" s="3" t="n">
        <v>-121236.72</v>
      </c>
      <c r="O103" s="3" t="n">
        <v>-121236.72</v>
      </c>
      <c r="Q103" s="16">
        <f>_xlfn.XLOOKUP($A103,Mapping!$A:$A,Mapping!B:B,0,0,1)</f>
        <v/>
      </c>
      <c r="R103" s="16">
        <f>_xlfn.XLOOKUP($A103,Mapping!$A:$A,Mapping!C:C,0,0,1)</f>
        <v/>
      </c>
      <c r="S103" s="16">
        <f>_xlfn.XLOOKUP($A103,Mapping!$A:$A,Mapping!D:D,0,0,1)</f>
        <v/>
      </c>
      <c r="T103" s="16" t="n"/>
    </row>
    <row r="104">
      <c r="A104" s="3" t="inlineStr">
        <is>
          <t>7051 : Bank NW Current</t>
        </is>
      </c>
      <c r="B104" s="3" t="n">
        <v>450087.4100001317</v>
      </c>
      <c r="C104" s="3" t="n">
        <v>-49655.39000000007</v>
      </c>
      <c r="D104" s="3" t="n">
        <v>12010.02000000008</v>
      </c>
      <c r="E104" s="3" t="n">
        <v>413975.8100000022</v>
      </c>
      <c r="F104" s="3" t="n">
        <v>-353864.8800000006</v>
      </c>
      <c r="G104" s="3" t="n">
        <v>-87199.0800000001</v>
      </c>
      <c r="H104" s="3" t="n">
        <v>335613.0299999993</v>
      </c>
      <c r="I104" s="3" t="n">
        <v>-160476.8999999998</v>
      </c>
      <c r="J104" s="3" t="n">
        <v>-177270.51</v>
      </c>
      <c r="O104" s="3" t="n">
        <v>383219.5100001388</v>
      </c>
      <c r="Q104" s="16">
        <f>_xlfn.XLOOKUP($A104,Mapping!$A:$A,Mapping!B:B,0,0,1)</f>
        <v/>
      </c>
      <c r="R104" s="16">
        <f>_xlfn.XLOOKUP($A104,Mapping!$A:$A,Mapping!C:C,0,0,1)</f>
        <v/>
      </c>
      <c r="S104" s="16">
        <f>_xlfn.XLOOKUP($A104,Mapping!$A:$A,Mapping!D:D,0,0,1)</f>
        <v/>
      </c>
      <c r="T104" s="16" t="n"/>
    </row>
    <row r="105">
      <c r="A105" s="3" t="inlineStr">
        <is>
          <t>7052 : Bank NW Deposit</t>
        </is>
      </c>
      <c r="B105" s="3" t="n">
        <v>109760.51</v>
      </c>
      <c r="I105" s="3" t="n">
        <v>0</v>
      </c>
      <c r="O105" s="3" t="n">
        <v>109760.51</v>
      </c>
      <c r="Q105" s="16">
        <f>_xlfn.XLOOKUP($A105,Mapping!$A:$A,Mapping!B:B,0,0,1)</f>
        <v/>
      </c>
      <c r="R105" s="16">
        <f>_xlfn.XLOOKUP($A105,Mapping!$A:$A,Mapping!C:C,0,0,1)</f>
        <v/>
      </c>
      <c r="S105" s="16">
        <f>_xlfn.XLOOKUP($A105,Mapping!$A:$A,Mapping!D:D,0,0,1)</f>
        <v/>
      </c>
      <c r="T105" s="16" t="n"/>
    </row>
    <row r="106">
      <c r="A106" s="3" t="inlineStr">
        <is>
          <t>7053 : Bank Current Account</t>
        </is>
      </c>
      <c r="B106" s="3" t="n">
        <v>7.958078640513122e-13</v>
      </c>
      <c r="I106" s="3" t="n">
        <v>0</v>
      </c>
      <c r="O106" s="3" t="n">
        <v>7.958078640513122e-13</v>
      </c>
      <c r="Q106" s="16">
        <f>_xlfn.XLOOKUP($A106,Mapping!$A:$A,Mapping!B:B,0,0,1)</f>
        <v/>
      </c>
      <c r="R106" s="16">
        <f>_xlfn.XLOOKUP($A106,Mapping!$A:$A,Mapping!C:C,0,0,1)</f>
        <v/>
      </c>
      <c r="S106" s="16">
        <f>_xlfn.XLOOKUP($A106,Mapping!$A:$A,Mapping!D:D,0,0,1)</f>
        <v/>
      </c>
      <c r="T106" s="16" t="n"/>
    </row>
    <row r="107">
      <c r="A107" s="3" t="inlineStr">
        <is>
          <t>7054 : Barclays Wages 816</t>
        </is>
      </c>
      <c r="I107" s="3" t="n">
        <v>0</v>
      </c>
      <c r="O107" s="3" t="n">
        <v>0</v>
      </c>
      <c r="Q107" s="16">
        <f>_xlfn.XLOOKUP($A107,Mapping!$A:$A,Mapping!B:B,0,0,1)</f>
        <v/>
      </c>
      <c r="R107" s="16">
        <f>_xlfn.XLOOKUP($A107,Mapping!$A:$A,Mapping!C:C,0,0,1)</f>
        <v/>
      </c>
      <c r="S107" s="16">
        <f>_xlfn.XLOOKUP($A107,Mapping!$A:$A,Mapping!D:D,0,0,1)</f>
        <v/>
      </c>
      <c r="T107" s="16" t="n"/>
    </row>
    <row r="108">
      <c r="A108" s="3" t="inlineStr">
        <is>
          <t>7055 : Barclays Dep/acc 471</t>
        </is>
      </c>
      <c r="I108" s="3" t="n">
        <v>0</v>
      </c>
      <c r="O108" s="3" t="n">
        <v>0</v>
      </c>
      <c r="Q108" s="16">
        <f>_xlfn.XLOOKUP($A108,Mapping!$A:$A,Mapping!B:B,0,0,1)</f>
        <v/>
      </c>
      <c r="R108" s="16">
        <f>_xlfn.XLOOKUP($A108,Mapping!$A:$A,Mapping!C:C,0,0,1)</f>
        <v/>
      </c>
      <c r="S108" s="16">
        <f>_xlfn.XLOOKUP($A108,Mapping!$A:$A,Mapping!D:D,0,0,1)</f>
        <v/>
      </c>
      <c r="T108" s="16" t="n"/>
    </row>
    <row r="109">
      <c r="A109" s="3" t="inlineStr">
        <is>
          <t>7056 : Santander c/acc 811</t>
        </is>
      </c>
      <c r="I109" s="3" t="n">
        <v>0</v>
      </c>
      <c r="O109" s="3" t="n">
        <v>0</v>
      </c>
      <c r="Q109" s="16">
        <f>_xlfn.XLOOKUP($A109,Mapping!$A:$A,Mapping!B:B,0,0,1)</f>
        <v/>
      </c>
      <c r="R109" s="16">
        <f>_xlfn.XLOOKUP($A109,Mapping!$A:$A,Mapping!C:C,0,0,1)</f>
        <v/>
      </c>
      <c r="S109" s="16">
        <f>_xlfn.XLOOKUP($A109,Mapping!$A:$A,Mapping!D:D,0,0,1)</f>
        <v/>
      </c>
      <c r="T109" s="16" t="n"/>
    </row>
    <row r="110">
      <c r="A110" s="3" t="inlineStr">
        <is>
          <t>7057 : Santander Dep/acc 870</t>
        </is>
      </c>
      <c r="I110" s="3" t="n">
        <v>0</v>
      </c>
      <c r="O110" s="3" t="n">
        <v>0</v>
      </c>
      <c r="Q110" s="16">
        <f>_xlfn.XLOOKUP($A110,Mapping!$A:$A,Mapping!B:B,0,0,1)</f>
        <v/>
      </c>
      <c r="R110" s="16">
        <f>_xlfn.XLOOKUP($A110,Mapping!$A:$A,Mapping!C:C,0,0,1)</f>
        <v/>
      </c>
      <c r="S110" s="16">
        <f>_xlfn.XLOOKUP($A110,Mapping!$A:$A,Mapping!D:D,0,0,1)</f>
        <v/>
      </c>
      <c r="T110" s="16" t="n"/>
    </row>
    <row r="111">
      <c r="A111" s="3" t="inlineStr">
        <is>
          <t>7058 : RBS bank 722</t>
        </is>
      </c>
      <c r="B111" s="3" t="n">
        <v>4.365574568510056e-11</v>
      </c>
      <c r="I111" s="3" t="n">
        <v>0</v>
      </c>
      <c r="O111" s="3" t="n">
        <v>4.365574568510056e-11</v>
      </c>
      <c r="Q111" s="16">
        <f>_xlfn.XLOOKUP($A111,Mapping!$A:$A,Mapping!B:B,0,0,1)</f>
        <v/>
      </c>
      <c r="R111" s="16">
        <f>_xlfn.XLOOKUP($A111,Mapping!$A:$A,Mapping!C:C,0,0,1)</f>
        <v/>
      </c>
      <c r="S111" s="16">
        <f>_xlfn.XLOOKUP($A111,Mapping!$A:$A,Mapping!D:D,0,0,1)</f>
        <v/>
      </c>
      <c r="T111" s="16" t="n"/>
    </row>
    <row r="112">
      <c r="A112" s="3" t="inlineStr">
        <is>
          <t>7059 : RBS current acc</t>
        </is>
      </c>
      <c r="I112" s="3" t="n">
        <v>0</v>
      </c>
      <c r="O112" s="3" t="n">
        <v>0</v>
      </c>
      <c r="Q112" s="16">
        <f>_xlfn.XLOOKUP($A112,Mapping!$A:$A,Mapping!B:B,0,0,1)</f>
        <v/>
      </c>
      <c r="R112" s="16">
        <f>_xlfn.XLOOKUP($A112,Mapping!$A:$A,Mapping!C:C,0,0,1)</f>
        <v/>
      </c>
      <c r="S112" s="16">
        <f>_xlfn.XLOOKUP($A112,Mapping!$A:$A,Mapping!D:D,0,0,1)</f>
        <v/>
      </c>
      <c r="T112" s="16" t="n"/>
    </row>
    <row r="113">
      <c r="A113" s="3" t="inlineStr">
        <is>
          <t>7060 : Bank Current/acc Santander</t>
        </is>
      </c>
      <c r="I113" s="3" t="n">
        <v>0</v>
      </c>
      <c r="O113" s="3" t="n">
        <v>0</v>
      </c>
      <c r="Q113" s="16">
        <f>_xlfn.XLOOKUP($A113,Mapping!$A:$A,Mapping!B:B,0,0,1)</f>
        <v/>
      </c>
      <c r="R113" s="16">
        <f>_xlfn.XLOOKUP($A113,Mapping!$A:$A,Mapping!C:C,0,0,1)</f>
        <v/>
      </c>
      <c r="S113" s="16">
        <f>_xlfn.XLOOKUP($A113,Mapping!$A:$A,Mapping!D:D,0,0,1)</f>
        <v/>
      </c>
      <c r="T113" s="16" t="n"/>
    </row>
    <row r="114">
      <c r="A114" s="3" t="inlineStr">
        <is>
          <t>7061 : Bank Deposit - Santander</t>
        </is>
      </c>
      <c r="I114" s="3" t="n">
        <v>0</v>
      </c>
      <c r="O114" s="3" t="n">
        <v>0</v>
      </c>
      <c r="Q114" s="16">
        <f>_xlfn.XLOOKUP($A114,Mapping!$A:$A,Mapping!B:B,0,0,1)</f>
        <v/>
      </c>
      <c r="R114" s="16">
        <f>_xlfn.XLOOKUP($A114,Mapping!$A:$A,Mapping!C:C,0,0,1)</f>
        <v/>
      </c>
      <c r="S114" s="16">
        <f>_xlfn.XLOOKUP($A114,Mapping!$A:$A,Mapping!D:D,0,0,1)</f>
        <v/>
      </c>
      <c r="T114" s="16" t="n"/>
    </row>
    <row r="115">
      <c r="A115" s="3" t="inlineStr">
        <is>
          <t>7062 : RBS current account</t>
        </is>
      </c>
      <c r="B115" s="3" t="n">
        <v>1.591615728102624e-12</v>
      </c>
      <c r="I115" s="3" t="n">
        <v>0</v>
      </c>
      <c r="O115" s="3" t="n">
        <v>1.591615728102624e-12</v>
      </c>
      <c r="Q115" s="16">
        <f>_xlfn.XLOOKUP($A115,Mapping!$A:$A,Mapping!B:B,0,0,1)</f>
        <v/>
      </c>
      <c r="R115" s="16">
        <f>_xlfn.XLOOKUP($A115,Mapping!$A:$A,Mapping!C:C,0,0,1)</f>
        <v/>
      </c>
      <c r="S115" s="16">
        <f>_xlfn.XLOOKUP($A115,Mapping!$A:$A,Mapping!D:D,0,0,1)</f>
        <v/>
      </c>
      <c r="T115" s="16" t="n"/>
    </row>
    <row r="116">
      <c r="A116" s="3" t="inlineStr">
        <is>
          <t>7064 : Natwest Bank</t>
        </is>
      </c>
      <c r="B116" s="3" t="n">
        <v>28330.07999999991</v>
      </c>
      <c r="O116" s="3" t="n">
        <v>28330.07999999991</v>
      </c>
      <c r="Q116" s="16">
        <f>_xlfn.XLOOKUP($A116,Mapping!$A:$A,Mapping!B:B,0,0,1)</f>
        <v/>
      </c>
      <c r="R116" s="16">
        <f>_xlfn.XLOOKUP($A116,Mapping!$A:$A,Mapping!C:C,0,0,1)</f>
        <v/>
      </c>
      <c r="S116" s="16">
        <f>_xlfn.XLOOKUP($A116,Mapping!$A:$A,Mapping!D:D,0,0,1)</f>
        <v/>
      </c>
      <c r="T116" s="16" t="n"/>
    </row>
    <row r="117">
      <c r="A117" s="3" t="inlineStr">
        <is>
          <t>7070 : Sundry Debtors</t>
        </is>
      </c>
      <c r="B117" s="3" t="n">
        <v>-0.4900000000002365</v>
      </c>
      <c r="O117" s="3" t="n">
        <v>-0.4900000000002365</v>
      </c>
      <c r="Q117" s="16">
        <f>_xlfn.XLOOKUP($A117,Mapping!$A:$A,Mapping!B:B,0,0,1)</f>
        <v/>
      </c>
      <c r="R117" s="16">
        <f>_xlfn.XLOOKUP($A117,Mapping!$A:$A,Mapping!C:C,0,0,1)</f>
        <v/>
      </c>
      <c r="S117" s="16">
        <f>_xlfn.XLOOKUP($A117,Mapping!$A:$A,Mapping!D:D,0,0,1)</f>
        <v/>
      </c>
      <c r="T117" s="16" t="n"/>
    </row>
    <row r="118">
      <c r="A118" s="3" t="inlineStr">
        <is>
          <t>7080 : Doubtful Debts</t>
        </is>
      </c>
      <c r="B118" s="3" t="n">
        <v>-3036</v>
      </c>
      <c r="O118" s="3" t="n">
        <v>-3036</v>
      </c>
      <c r="Q118" s="16">
        <f>_xlfn.XLOOKUP($A118,Mapping!$A:$A,Mapping!B:B,0,0,1)</f>
        <v/>
      </c>
      <c r="R118" s="16">
        <f>_xlfn.XLOOKUP($A118,Mapping!$A:$A,Mapping!C:C,0,0,1)</f>
        <v/>
      </c>
      <c r="S118" s="16">
        <f>_xlfn.XLOOKUP($A118,Mapping!$A:$A,Mapping!D:D,0,0,1)</f>
        <v/>
      </c>
      <c r="T118" s="16" t="n"/>
    </row>
    <row r="119">
      <c r="A119" s="3" t="inlineStr">
        <is>
          <t>7090 : Emerald</t>
        </is>
      </c>
      <c r="B119" s="3" t="n">
        <v>2069230.2</v>
      </c>
      <c r="O119" s="3" t="n">
        <v>2069230.2</v>
      </c>
      <c r="Q119" s="16">
        <f>_xlfn.XLOOKUP($A119,Mapping!$A:$A,Mapping!B:B,0,0,1)</f>
        <v/>
      </c>
      <c r="R119" s="16">
        <f>_xlfn.XLOOKUP($A119,Mapping!$A:$A,Mapping!C:C,0,0,1)</f>
        <v/>
      </c>
      <c r="S119" s="16">
        <f>_xlfn.XLOOKUP($A119,Mapping!$A:$A,Mapping!D:D,0,0,1)</f>
        <v/>
      </c>
      <c r="T119" s="16" t="n"/>
    </row>
    <row r="120">
      <c r="A120" s="3" t="inlineStr">
        <is>
          <t>8010 : Attachments</t>
        </is>
      </c>
      <c r="B120" s="3" t="n">
        <v>-23257.59999999999</v>
      </c>
      <c r="C120" s="3" t="n">
        <v>-744.5599999999999</v>
      </c>
      <c r="D120" s="3" t="n">
        <v>-498.97</v>
      </c>
      <c r="E120" s="3" t="n">
        <v>-538.0600000000001</v>
      </c>
      <c r="F120" s="3" t="n">
        <v>-17439.85</v>
      </c>
      <c r="G120" s="3" t="n">
        <v>-748.6600000000001</v>
      </c>
      <c r="H120" s="3" t="n">
        <v>-526.04</v>
      </c>
      <c r="I120" s="3" t="n">
        <v>-115.38</v>
      </c>
      <c r="J120" s="3" t="n">
        <v>44.52</v>
      </c>
      <c r="O120" s="3" t="n">
        <v>-43824.59999999999</v>
      </c>
      <c r="Q120" s="16">
        <f>_xlfn.XLOOKUP($A120,Mapping!$A:$A,Mapping!B:B,0,0,1)</f>
        <v/>
      </c>
      <c r="R120" s="16">
        <f>_xlfn.XLOOKUP($A120,Mapping!$A:$A,Mapping!C:C,0,0,1)</f>
        <v/>
      </c>
      <c r="S120" s="16">
        <f>_xlfn.XLOOKUP($A120,Mapping!$A:$A,Mapping!D:D,0,0,1)</f>
        <v/>
      </c>
      <c r="T120" s="16" t="n"/>
    </row>
    <row r="121">
      <c r="A121" s="3" t="inlineStr">
        <is>
          <t>8020 : Accruals</t>
        </is>
      </c>
      <c r="B121" s="3" t="n">
        <v>16496.02000000008</v>
      </c>
      <c r="C121" s="3" t="n">
        <v>3504</v>
      </c>
      <c r="O121" s="3" t="n">
        <v>20000.02000000008</v>
      </c>
      <c r="Q121" s="16">
        <f>_xlfn.XLOOKUP($A121,Mapping!$A:$A,Mapping!B:B,0,0,1)</f>
        <v/>
      </c>
      <c r="R121" s="16">
        <f>_xlfn.XLOOKUP($A121,Mapping!$A:$A,Mapping!C:C,0,0,1)</f>
        <v/>
      </c>
      <c r="S121" s="16">
        <f>_xlfn.XLOOKUP($A121,Mapping!$A:$A,Mapping!D:D,0,0,1)</f>
        <v/>
      </c>
      <c r="T121" s="16" t="n"/>
    </row>
    <row r="122">
      <c r="A122" s="3" t="inlineStr">
        <is>
          <t>8030 : EEEF</t>
        </is>
      </c>
      <c r="B122" s="3" t="n">
        <v>7.60337570682168e-10</v>
      </c>
      <c r="C122" s="3" t="n">
        <v>-362292.07</v>
      </c>
      <c r="D122" s="3" t="n">
        <v>86457.17000000001</v>
      </c>
      <c r="E122" s="3" t="n">
        <v>-151398.43</v>
      </c>
      <c r="F122" s="3" t="n">
        <v>50465.89999999998</v>
      </c>
      <c r="G122" s="3" t="n">
        <v>201966</v>
      </c>
      <c r="H122" s="3" t="n">
        <v>34410.37999999998</v>
      </c>
      <c r="I122" s="3" t="n">
        <v>236354.8300000001</v>
      </c>
      <c r="O122" s="3" t="n">
        <v>95963.78000000084</v>
      </c>
      <c r="Q122" s="16">
        <f>_xlfn.XLOOKUP($A122,Mapping!$A:$A,Mapping!B:B,0,0,1)</f>
        <v/>
      </c>
      <c r="R122" s="16">
        <f>_xlfn.XLOOKUP($A122,Mapping!$A:$A,Mapping!C:C,0,0,1)</f>
        <v/>
      </c>
      <c r="S122" s="16">
        <f>_xlfn.XLOOKUP($A122,Mapping!$A:$A,Mapping!D:D,0,0,1)</f>
        <v/>
      </c>
      <c r="T122" s="16" t="n"/>
    </row>
    <row r="123">
      <c r="A123" s="3" t="inlineStr">
        <is>
          <t>8040 : PAYE</t>
        </is>
      </c>
      <c r="B123" s="3" t="n">
        <v>32583.21999998728</v>
      </c>
      <c r="C123" s="3" t="n">
        <v>1902.860000000015</v>
      </c>
      <c r="D123" s="3" t="n">
        <v>1506.850000000006</v>
      </c>
      <c r="E123" s="3" t="n">
        <v>1698.869999999995</v>
      </c>
      <c r="F123" s="3" t="n">
        <v>2177.839999999997</v>
      </c>
      <c r="G123" s="3" t="n">
        <v>1878.889999999985</v>
      </c>
      <c r="H123" s="3" t="n">
        <v>1890.880000000005</v>
      </c>
      <c r="I123" s="3" t="n">
        <v>4419.239999999991</v>
      </c>
      <c r="O123" s="3" t="n">
        <v>48058.64999998721</v>
      </c>
      <c r="Q123" s="16">
        <f>_xlfn.XLOOKUP($A123,Mapping!$A:$A,Mapping!B:B,0,0,1)</f>
        <v/>
      </c>
      <c r="R123" s="16">
        <f>_xlfn.XLOOKUP($A123,Mapping!$A:$A,Mapping!C:C,0,0,1)</f>
        <v/>
      </c>
      <c r="S123" s="16">
        <f>_xlfn.XLOOKUP($A123,Mapping!$A:$A,Mapping!D:D,0,0,1)</f>
        <v/>
      </c>
      <c r="T123" s="16" t="n"/>
    </row>
    <row r="124">
      <c r="A124" s="3" t="inlineStr">
        <is>
          <t>8050 : Net Salaries</t>
        </is>
      </c>
      <c r="B124" s="3" t="n">
        <v>46536.44999999349</v>
      </c>
      <c r="C124" s="3" t="n">
        <v>0</v>
      </c>
      <c r="D124" s="3" t="n">
        <v>5041</v>
      </c>
      <c r="E124" s="3" t="n">
        <v>-4626.65</v>
      </c>
      <c r="F124" s="3" t="n">
        <v>159.82</v>
      </c>
      <c r="G124" s="3" t="n">
        <v>934.6900000000023</v>
      </c>
      <c r="H124" s="3" t="n">
        <v>-3272.27000000001</v>
      </c>
      <c r="I124" s="3" t="n">
        <v>-50</v>
      </c>
      <c r="O124" s="3" t="n">
        <v>44723.03999999347</v>
      </c>
      <c r="Q124" s="16">
        <f>_xlfn.XLOOKUP($A124,Mapping!$A:$A,Mapping!B:B,0,0,1)</f>
        <v/>
      </c>
      <c r="R124" s="16">
        <f>_xlfn.XLOOKUP($A124,Mapping!$A:$A,Mapping!C:C,0,0,1)</f>
        <v/>
      </c>
      <c r="S124" s="16">
        <f>_xlfn.XLOOKUP($A124,Mapping!$A:$A,Mapping!D:D,0,0,1)</f>
        <v/>
      </c>
      <c r="T124" s="16" t="n"/>
    </row>
    <row r="125">
      <c r="A125" s="3" t="inlineStr">
        <is>
          <t>8060 : Trade Creditors</t>
        </is>
      </c>
      <c r="B125" s="3" t="n">
        <v>-44613.11000021045</v>
      </c>
      <c r="C125" s="3" t="n">
        <v>10425.73999999998</v>
      </c>
      <c r="D125" s="3" t="n">
        <v>-1742.750000000075</v>
      </c>
      <c r="E125" s="3" t="n">
        <v>-209027.0499999996</v>
      </c>
      <c r="F125" s="3" t="n">
        <v>50482.70999999997</v>
      </c>
      <c r="G125" s="3" t="n">
        <v>25267.26000000003</v>
      </c>
      <c r="H125" s="3" t="n">
        <v>8437.309999999936</v>
      </c>
      <c r="I125" s="3" t="n">
        <v>20667.34000000003</v>
      </c>
      <c r="J125" s="3" t="n">
        <v>92566.83999999995</v>
      </c>
      <c r="N125" s="3" t="n">
        <v>-432</v>
      </c>
      <c r="O125" s="3" t="n">
        <v>-47967.71000020627</v>
      </c>
      <c r="Q125" s="16">
        <f>_xlfn.XLOOKUP($A125,Mapping!$A:$A,Mapping!B:B,0,0,1)</f>
        <v/>
      </c>
      <c r="R125" s="16">
        <f>_xlfn.XLOOKUP($A125,Mapping!$A:$A,Mapping!C:C,0,0,1)</f>
        <v/>
      </c>
      <c r="S125" s="16">
        <f>_xlfn.XLOOKUP($A125,Mapping!$A:$A,Mapping!D:D,0,0,1)</f>
        <v/>
      </c>
      <c r="T125" s="16" t="n"/>
    </row>
    <row r="126">
      <c r="A126" s="3" t="inlineStr">
        <is>
          <t>8070 : Fees in advance</t>
        </is>
      </c>
      <c r="B126" s="3" t="n">
        <v>-599819.71</v>
      </c>
      <c r="C126" s="3" t="n">
        <v>603748.2100000001</v>
      </c>
      <c r="O126" s="3" t="n">
        <v>3928.500000000116</v>
      </c>
      <c r="Q126" s="16">
        <f>_xlfn.XLOOKUP($A126,Mapping!$A:$A,Mapping!B:B,0,0,1)</f>
        <v/>
      </c>
      <c r="R126" s="16">
        <f>_xlfn.XLOOKUP($A126,Mapping!$A:$A,Mapping!C:C,0,0,1)</f>
        <v/>
      </c>
      <c r="S126" s="16">
        <f>_xlfn.XLOOKUP($A126,Mapping!$A:$A,Mapping!D:D,0,0,1)</f>
        <v/>
      </c>
      <c r="T126" s="16" t="n"/>
    </row>
    <row r="127">
      <c r="A127" s="3" t="inlineStr">
        <is>
          <t>8080 : HP Creditor</t>
        </is>
      </c>
      <c r="B127" s="3" t="n">
        <v>-0.409999999998945</v>
      </c>
      <c r="O127" s="3" t="n">
        <v>-0.409999999998945</v>
      </c>
      <c r="Q127" s="16" t="n"/>
      <c r="R127" s="16" t="n"/>
      <c r="S127" s="16" t="n"/>
      <c r="T127" s="16" t="n"/>
    </row>
    <row r="128">
      <c r="A128" s="3" t="inlineStr">
        <is>
          <t>8090 : Pension Fund</t>
        </is>
      </c>
      <c r="B128" s="3" t="n">
        <v>-2350.630000000354</v>
      </c>
      <c r="C128" s="3" t="n">
        <v>-477.2299999999996</v>
      </c>
      <c r="D128" s="3" t="n">
        <v>2412.989999999998</v>
      </c>
      <c r="E128" s="3" t="n">
        <v>66.37999999999738</v>
      </c>
      <c r="F128" s="3" t="n">
        <v>-1930.240000000002</v>
      </c>
      <c r="G128" s="3" t="n">
        <v>145.4699999999975</v>
      </c>
      <c r="H128" s="3" t="n">
        <v>-66.44999999999709</v>
      </c>
      <c r="I128" s="3" t="n">
        <v>268.9400000000023</v>
      </c>
      <c r="J128" s="3" t="n">
        <v>906.87</v>
      </c>
      <c r="O128" s="3" t="n">
        <v>-1023.900000000373</v>
      </c>
      <c r="Q128" s="16" t="n"/>
      <c r="R128" s="16" t="n"/>
      <c r="S128" s="16" t="n"/>
      <c r="T128" s="16" t="n"/>
    </row>
    <row r="129">
      <c r="A129" s="3" t="inlineStr">
        <is>
          <t>8100 : Corporation Tax</t>
        </is>
      </c>
      <c r="B129" s="3" t="n">
        <v>-104361.39</v>
      </c>
      <c r="I129" s="3" t="n">
        <v>24000</v>
      </c>
      <c r="O129" s="3" t="n">
        <v>-80361.38999999996</v>
      </c>
      <c r="Q129" s="16" t="n"/>
      <c r="R129" s="16" t="n"/>
      <c r="S129" s="16" t="n"/>
      <c r="T129" s="16" t="n"/>
    </row>
    <row r="130">
      <c r="A130" s="3" t="inlineStr">
        <is>
          <t>9001 : Bank Loan</t>
        </is>
      </c>
      <c r="B130" s="3" t="n">
        <v>0</v>
      </c>
      <c r="O130" s="3" t="n">
        <v>0</v>
      </c>
      <c r="Q130" s="16" t="n"/>
      <c r="R130" s="16" t="n"/>
      <c r="S130" s="16" t="n"/>
      <c r="T130" s="16" t="n"/>
    </row>
    <row r="131">
      <c r="A131" s="3" t="inlineStr">
        <is>
          <t>9020 : Share Capital</t>
        </is>
      </c>
      <c r="B131" s="3" t="n">
        <v>-100</v>
      </c>
      <c r="O131" s="3" t="n">
        <v>-100</v>
      </c>
      <c r="Q131" s="16" t="n"/>
      <c r="R131" s="16" t="n"/>
      <c r="S131" s="16" t="n"/>
      <c r="T131" s="16" t="n"/>
    </row>
    <row r="132">
      <c r="A132" s="3" t="inlineStr">
        <is>
          <t>9030 : Profit and Loss Account</t>
        </is>
      </c>
      <c r="B132" s="3" t="n">
        <v>-5714345.72</v>
      </c>
      <c r="O132" s="3" t="n">
        <v>-5714345.72</v>
      </c>
      <c r="Q132" s="16" t="n"/>
      <c r="R132" s="16" t="n"/>
      <c r="S132" s="16" t="n"/>
      <c r="T132" s="16" t="n"/>
    </row>
    <row r="133">
      <c r="A133" s="76" t="inlineStr">
        <is>
          <t>Total</t>
        </is>
      </c>
      <c r="B133" s="76" t="n">
        <v>-1.730368239805102e-07</v>
      </c>
      <c r="C133" s="76" t="n">
        <v>-2.473825588822365e-10</v>
      </c>
      <c r="D133" s="76" t="n">
        <v>5.06588548887521e-10</v>
      </c>
      <c r="E133" s="76" t="n">
        <v>2.706656232476234e-09</v>
      </c>
      <c r="F133" s="76" t="n">
        <v>-1.084572431864217e-09</v>
      </c>
      <c r="G133" s="76" t="n">
        <v>6.657501216977835e-10</v>
      </c>
      <c r="H133" s="76" t="n">
        <v>-7.021299097687006e-10</v>
      </c>
      <c r="I133" s="76" t="n">
        <v>-2.255546860396862e-10</v>
      </c>
      <c r="J133" s="76" t="n">
        <v>-2.91038304567337e-11</v>
      </c>
      <c r="K133" s="76" t="n"/>
      <c r="L133" s="76" t="n"/>
      <c r="M133" s="76" t="n"/>
      <c r="N133" s="76" t="n">
        <v>0</v>
      </c>
      <c r="O133" s="76" t="n">
        <v>-1.600128598511219e-07</v>
      </c>
      <c r="Q133" s="16" t="n"/>
      <c r="R133" s="16" t="n"/>
      <c r="S133" s="16" t="n"/>
      <c r="T133" s="16" t="n"/>
    </row>
    <row r="134">
      <c r="Q134" s="16" t="n"/>
      <c r="R134" s="16" t="n"/>
      <c r="S134" s="16" t="n"/>
      <c r="T134" s="16" t="n"/>
    </row>
    <row r="135">
      <c r="A135" s="3" t="inlineStr">
        <is>
          <t>Applied filters:
Fiscal Year is 2026
Company is Kingsclere Nurseries Ltd.
Company is Complete Childcare Ltd., HAB Kindergarten, Kingsclere Nurseries Ltd., Moebius Two Ltd., Saltway Nursery, Yellow Brick House Nurseries., or Yellow Brick Nurseries Ltd.</t>
        </is>
      </c>
      <c r="Q135" s="16" t="n"/>
      <c r="R135" s="16" t="n"/>
      <c r="S135" s="16" t="n"/>
      <c r="T135" s="16" t="n"/>
    </row>
    <row r="136">
      <c r="A136" s="3" t="inlineStr">
        <is>
          <t>7058 : RBS bank 722</t>
        </is>
      </c>
      <c r="B136" s="3" t="n">
        <v>228710.7499999981</v>
      </c>
      <c r="C136" s="3" t="n">
        <v>-10689.54999999999</v>
      </c>
      <c r="D136" s="3" t="n">
        <v>52352.92000000001</v>
      </c>
      <c r="E136" s="3" t="n">
        <v>172737.41</v>
      </c>
      <c r="F136" s="3" t="n">
        <v>-11399.68</v>
      </c>
      <c r="O136" s="3" t="n">
        <v>431711.849999998</v>
      </c>
      <c r="Q136" s="16" t="n"/>
      <c r="R136" s="16" t="n"/>
      <c r="S136" s="16" t="n"/>
      <c r="T136" s="16" t="n"/>
    </row>
    <row r="137">
      <c r="A137" s="3" t="inlineStr">
        <is>
          <t>7059 : RBS current acc</t>
        </is>
      </c>
      <c r="B137" s="3" t="n">
        <v>0</v>
      </c>
      <c r="O137" s="3" t="n">
        <v>0</v>
      </c>
      <c r="Q137" s="16" t="n"/>
      <c r="R137" s="16" t="n"/>
      <c r="S137" s="16" t="n"/>
      <c r="T137" s="16" t="n"/>
    </row>
    <row r="138">
      <c r="A138" s="3" t="inlineStr">
        <is>
          <t>7060 : Bank Current/acc Santander</t>
        </is>
      </c>
      <c r="B138" s="3" t="n">
        <v>15823.34</v>
      </c>
      <c r="O138" s="3" t="n">
        <v>15823.34</v>
      </c>
      <c r="Q138" s="16" t="n"/>
      <c r="R138" s="16" t="n"/>
      <c r="S138" s="16" t="n"/>
      <c r="T138" s="16" t="n"/>
    </row>
    <row r="139">
      <c r="A139" s="3" t="inlineStr">
        <is>
          <t>7061 : Bank Deposit - Santander</t>
        </is>
      </c>
      <c r="B139" s="3" t="n">
        <v>-0.06000000000000227</v>
      </c>
      <c r="O139" s="3" t="n">
        <v>-0.06000000000000227</v>
      </c>
      <c r="Q139" s="16" t="n"/>
      <c r="R139" s="16" t="n"/>
      <c r="S139" s="16" t="n"/>
      <c r="T139" s="16" t="n"/>
    </row>
    <row r="140">
      <c r="A140" s="3" t="inlineStr">
        <is>
          <t>7062 : RBS current account</t>
        </is>
      </c>
      <c r="B140" s="3" t="n">
        <v>-10901.92999999993</v>
      </c>
      <c r="C140" s="3" t="n">
        <v>-878.6199999999994</v>
      </c>
      <c r="D140" s="3" t="n">
        <v>1854.48</v>
      </c>
      <c r="E140" s="3" t="n">
        <v>-2886.919999999998</v>
      </c>
      <c r="F140" s="3" t="n">
        <v>-8051.919999999999</v>
      </c>
      <c r="O140" s="3" t="n">
        <v>-20864.90999999994</v>
      </c>
      <c r="Q140" s="16" t="n"/>
      <c r="R140" s="16" t="n"/>
      <c r="S140" s="16" t="n"/>
      <c r="T140" s="16" t="n"/>
    </row>
    <row r="141">
      <c r="A141" s="3" t="inlineStr">
        <is>
          <t>7063 : Bank Current Acc HSBC</t>
        </is>
      </c>
      <c r="B141" s="3" t="n">
        <v>3.183231456205249e-12</v>
      </c>
      <c r="O141" s="3" t="n">
        <v>3.183231456205249e-12</v>
      </c>
      <c r="Q141" s="16" t="n"/>
      <c r="R141" s="16" t="n"/>
      <c r="S141" s="16" t="n"/>
      <c r="T141" s="16" t="n"/>
    </row>
    <row r="142">
      <c r="A142" s="3" t="inlineStr">
        <is>
          <t>7064 : Natwest Bank</t>
        </is>
      </c>
      <c r="B142" s="3" t="n">
        <v>28330.07999999991</v>
      </c>
      <c r="O142" s="3" t="n">
        <v>28330.07999999991</v>
      </c>
      <c r="Q142" s="16" t="n"/>
      <c r="R142" s="16" t="n"/>
      <c r="S142" s="16" t="n"/>
      <c r="T142" s="16" t="n"/>
    </row>
    <row r="143">
      <c r="A143" s="3" t="inlineStr">
        <is>
          <t>7070 : Sundry Debtors</t>
        </is>
      </c>
      <c r="B143" s="3" t="n">
        <v>268.8700000000003</v>
      </c>
      <c r="O143" s="3" t="n">
        <v>268.8700000000003</v>
      </c>
      <c r="Q143" s="16" t="n"/>
      <c r="R143" s="16" t="n"/>
      <c r="S143" s="16" t="n"/>
      <c r="T143" s="16" t="n"/>
    </row>
    <row r="144">
      <c r="A144" s="3" t="inlineStr">
        <is>
          <t>7080 : Doubtful Debts</t>
        </is>
      </c>
      <c r="B144" s="3" t="n">
        <v>-9872</v>
      </c>
      <c r="O144" s="3" t="n">
        <v>-9872</v>
      </c>
      <c r="Q144" s="16" t="n"/>
      <c r="R144" s="16" t="n"/>
      <c r="S144" s="16" t="n"/>
      <c r="T144" s="16" t="n"/>
    </row>
    <row r="145">
      <c r="A145" s="3" t="inlineStr">
        <is>
          <t>7085 : Bad Debt Provision</t>
        </is>
      </c>
      <c r="B145" s="3" t="n">
        <v>-576</v>
      </c>
      <c r="O145" s="3" t="n">
        <v>-576</v>
      </c>
      <c r="Q145" s="16" t="n"/>
      <c r="R145" s="16" t="n"/>
      <c r="S145" s="16" t="n"/>
      <c r="T145" s="16" t="n"/>
    </row>
    <row r="146">
      <c r="A146" s="3" t="inlineStr">
        <is>
          <t>7090 : Emerald</t>
        </is>
      </c>
      <c r="B146" s="3" t="n">
        <v>2069230.2</v>
      </c>
      <c r="O146" s="3" t="n">
        <v>2069230.2</v>
      </c>
      <c r="Q146" s="16" t="n"/>
      <c r="R146" s="16" t="n"/>
      <c r="S146" s="16" t="n"/>
      <c r="T146" s="16" t="n"/>
    </row>
    <row r="147">
      <c r="A147" s="3" t="inlineStr">
        <is>
          <t>8010 : Attachments</t>
        </is>
      </c>
      <c r="B147" s="3" t="n">
        <v>-25420.65</v>
      </c>
      <c r="C147" s="3" t="n">
        <v>-744.5599999999999</v>
      </c>
      <c r="D147" s="3" t="n">
        <v>-498.97</v>
      </c>
      <c r="E147" s="3" t="n">
        <v>-538.0600000000001</v>
      </c>
      <c r="F147" s="3" t="n">
        <v>306.59</v>
      </c>
      <c r="O147" s="3" t="n">
        <v>-26895.65</v>
      </c>
      <c r="Q147" s="16" t="n"/>
      <c r="R147" s="16" t="n"/>
      <c r="S147" s="16" t="n"/>
      <c r="T147" s="16" t="n"/>
    </row>
    <row r="148">
      <c r="A148" s="3" t="inlineStr">
        <is>
          <t>8020 : Accruals</t>
        </is>
      </c>
      <c r="B148" s="3" t="n">
        <v>-93058.98999999999</v>
      </c>
      <c r="C148" s="3" t="n">
        <v>8947.83</v>
      </c>
      <c r="D148" s="3" t="n">
        <v>-1252.17</v>
      </c>
      <c r="O148" s="3" t="n">
        <v>-85363.32999999999</v>
      </c>
      <c r="Q148" s="16" t="n"/>
      <c r="R148" s="16" t="n"/>
      <c r="S148" s="16" t="n"/>
      <c r="T148" s="16" t="n"/>
    </row>
    <row r="149">
      <c r="A149" s="3" t="inlineStr">
        <is>
          <t>8030 : EEEF</t>
        </is>
      </c>
      <c r="B149" s="3" t="n">
        <v>9.531504474580288e-10</v>
      </c>
      <c r="C149" s="3" t="n">
        <v>-590774.4399999999</v>
      </c>
      <c r="D149" s="3" t="n">
        <v>142789.97</v>
      </c>
      <c r="E149" s="3" t="n">
        <v>-181122.04</v>
      </c>
      <c r="O149" s="3" t="n">
        <v>-629106.5099999991</v>
      </c>
      <c r="Q149" s="16" t="n"/>
      <c r="R149" s="16" t="n"/>
      <c r="S149" s="16" t="n"/>
      <c r="T149" s="16" t="n"/>
    </row>
    <row r="150">
      <c r="A150" s="3" t="inlineStr">
        <is>
          <t>8040 : PAYE</t>
        </is>
      </c>
      <c r="B150" s="3" t="n">
        <v>26832.43999998799</v>
      </c>
      <c r="C150" s="3" t="n">
        <v>1902.860000000015</v>
      </c>
      <c r="D150" s="3" t="n">
        <v>1506.850000000006</v>
      </c>
      <c r="E150" s="3" t="n">
        <v>1698.869999999995</v>
      </c>
      <c r="O150" s="3" t="n">
        <v>31941.01999998795</v>
      </c>
      <c r="Q150" s="16" t="n"/>
      <c r="R150" s="16" t="n"/>
      <c r="S150" s="16" t="n"/>
      <c r="T150" s="16" t="n"/>
    </row>
    <row r="151">
      <c r="A151" s="3" t="inlineStr">
        <is>
          <t>8050 : Net Salaries</t>
        </is>
      </c>
      <c r="B151" s="3" t="n">
        <v>41214.97999999038</v>
      </c>
      <c r="C151" s="3" t="n">
        <v>0</v>
      </c>
      <c r="D151" s="3" t="n">
        <v>5041</v>
      </c>
      <c r="E151" s="3" t="n">
        <v>-4626.65</v>
      </c>
      <c r="O151" s="3" t="n">
        <v>41629.32999999038</v>
      </c>
      <c r="Q151" s="16" t="n"/>
      <c r="R151" s="16" t="n"/>
      <c r="S151" s="16" t="n"/>
      <c r="T151" s="16" t="n"/>
    </row>
    <row r="152">
      <c r="A152" s="3" t="inlineStr">
        <is>
          <t>8060 : Trade Creditors</t>
        </is>
      </c>
      <c r="B152" s="3" t="n">
        <v>-73465.67000017328</v>
      </c>
      <c r="C152" s="3" t="n">
        <v>5155.109999999971</v>
      </c>
      <c r="D152" s="3" t="n">
        <v>2938.399999999918</v>
      </c>
      <c r="E152" s="3" t="n">
        <v>-290452.1699999996</v>
      </c>
      <c r="F152" s="3" t="n">
        <v>92534.75999999998</v>
      </c>
      <c r="N152" s="3" t="n">
        <v>-432</v>
      </c>
      <c r="O152" s="3" t="n">
        <v>-263721.5700001729</v>
      </c>
      <c r="Q152" s="16" t="n"/>
      <c r="R152" s="16" t="n"/>
      <c r="S152" s="16" t="n"/>
      <c r="T152" s="16" t="n"/>
    </row>
    <row r="153">
      <c r="A153" s="3" t="inlineStr">
        <is>
          <t>8070 : Fees in advance</t>
        </is>
      </c>
      <c r="B153" s="3" t="n">
        <v>-883585.8299999997</v>
      </c>
      <c r="C153" s="3" t="n">
        <v>695543.8300000001</v>
      </c>
      <c r="O153" s="3" t="n">
        <v>-188041.9999999997</v>
      </c>
      <c r="Q153" s="16" t="n"/>
      <c r="R153" s="16" t="n"/>
      <c r="S153" s="16" t="n"/>
      <c r="T153" s="16" t="n"/>
    </row>
    <row r="154">
      <c r="A154" s="3" t="inlineStr">
        <is>
          <t>8080 : HP Creditor</t>
        </is>
      </c>
      <c r="B154" s="3" t="n">
        <v>-973.7099999999996</v>
      </c>
      <c r="O154" s="3" t="n">
        <v>-973.7099999999996</v>
      </c>
      <c r="Q154" s="16" t="n"/>
      <c r="R154" s="16" t="n"/>
      <c r="S154" s="16" t="n"/>
      <c r="T154" s="16" t="n"/>
    </row>
    <row r="155">
      <c r="A155" s="3" t="inlineStr">
        <is>
          <t>8090 : Pension Fund</t>
        </is>
      </c>
      <c r="B155" s="3" t="n">
        <v>3995.449999999651</v>
      </c>
      <c r="C155" s="3" t="n">
        <v>-355.499999999999</v>
      </c>
      <c r="D155" s="3" t="n">
        <v>2493.820000000001</v>
      </c>
      <c r="E155" s="3" t="n">
        <v>66.37999999999869</v>
      </c>
      <c r="O155" s="3" t="n">
        <v>6200.149999999649</v>
      </c>
      <c r="Q155" s="16" t="n"/>
      <c r="R155" s="16" t="n"/>
      <c r="S155" s="16" t="n"/>
      <c r="T155" s="16" t="n"/>
    </row>
    <row r="156">
      <c r="A156" s="3" t="inlineStr">
        <is>
          <t>8100 : Corporation Tax</t>
        </is>
      </c>
      <c r="B156" s="3" t="n">
        <v>-13644.39999999999</v>
      </c>
      <c r="O156" s="3" t="n">
        <v>-13644.39999999999</v>
      </c>
      <c r="Q156" s="16" t="n"/>
      <c r="R156" s="16" t="n"/>
      <c r="S156" s="16" t="n"/>
      <c r="T156" s="16" t="n"/>
    </row>
    <row r="157">
      <c r="A157" s="3" t="inlineStr">
        <is>
          <t>8110 : Directors Loan</t>
        </is>
      </c>
      <c r="B157" s="3" t="n">
        <v>963282.1899999999</v>
      </c>
      <c r="O157" s="3" t="n">
        <v>963282.1899999999</v>
      </c>
      <c r="Q157" s="16" t="n"/>
      <c r="R157" s="16" t="n"/>
      <c r="S157" s="16" t="n"/>
      <c r="T157" s="16" t="n"/>
    </row>
    <row r="158">
      <c r="A158" s="3" t="inlineStr">
        <is>
          <t>8110 : Directors Loan Account</t>
        </is>
      </c>
      <c r="B158" s="3" t="n">
        <v>-119</v>
      </c>
      <c r="O158" s="3" t="n">
        <v>-119</v>
      </c>
      <c r="Q158" s="16" t="n"/>
      <c r="R158" s="16" t="n"/>
      <c r="S158" s="16" t="n"/>
      <c r="T158" s="16" t="n"/>
    </row>
    <row r="159">
      <c r="A159" s="3" t="inlineStr">
        <is>
          <t>8110 : DIRS LOAN</t>
        </is>
      </c>
      <c r="B159" s="3" t="n">
        <v>-1958</v>
      </c>
      <c r="O159" s="3" t="n">
        <v>-1958</v>
      </c>
      <c r="Q159" s="16" t="n"/>
      <c r="R159" s="16" t="n"/>
      <c r="S159" s="16" t="n"/>
      <c r="T159" s="16" t="n"/>
    </row>
    <row r="160">
      <c r="A160" s="3" t="inlineStr">
        <is>
          <t>9001 : Bank Loan</t>
        </is>
      </c>
      <c r="B160" s="3" t="n">
        <v>-2550253.109999999</v>
      </c>
      <c r="C160" s="3" t="n">
        <v>30796.03</v>
      </c>
      <c r="D160" s="3" t="n">
        <v>30796.03</v>
      </c>
      <c r="E160" s="3" t="n">
        <v>30796.03</v>
      </c>
      <c r="O160" s="3" t="n">
        <v>-2457865.019999999</v>
      </c>
      <c r="Q160" s="16" t="n"/>
      <c r="R160" s="16" t="n"/>
      <c r="S160" s="16" t="n"/>
      <c r="T160" s="16" t="n"/>
    </row>
    <row r="161">
      <c r="A161" s="3" t="inlineStr">
        <is>
          <t>9010 : Reserves and Capital</t>
        </is>
      </c>
      <c r="B161" s="3" t="n">
        <v>-312717.04</v>
      </c>
      <c r="O161" s="3" t="n">
        <v>-312717.04</v>
      </c>
      <c r="Q161" s="16" t="n"/>
      <c r="R161" s="16" t="n"/>
      <c r="S161" s="16" t="n"/>
      <c r="T161" s="16" t="n"/>
    </row>
    <row r="162">
      <c r="A162" s="3" t="inlineStr">
        <is>
          <t>9020 : Share Capital</t>
        </is>
      </c>
      <c r="B162" s="3" t="n">
        <v>-3410</v>
      </c>
      <c r="O162" s="3" t="n">
        <v>-3410</v>
      </c>
      <c r="Q162" s="16" t="n"/>
      <c r="R162" s="16" t="n"/>
      <c r="S162" s="16" t="n"/>
      <c r="T162" s="16" t="n"/>
    </row>
    <row r="163">
      <c r="A163" s="3" t="inlineStr">
        <is>
          <t>9030 : Profit and Loss Account</t>
        </is>
      </c>
      <c r="B163" s="3" t="n">
        <v>-6971759.55</v>
      </c>
      <c r="O163" s="3" t="n">
        <v>-6971759.55</v>
      </c>
      <c r="Q163" s="16" t="n"/>
      <c r="R163" s="16" t="n"/>
      <c r="S163" s="16" t="n"/>
      <c r="T163" s="16" t="n"/>
    </row>
    <row r="164">
      <c r="A164" s="76" t="inlineStr">
        <is>
          <t>Total</t>
        </is>
      </c>
      <c r="B164" s="76" t="n">
        <v>-2.102024154737592e-07</v>
      </c>
      <c r="C164" s="76" t="n">
        <v>4.511093720793724e-10</v>
      </c>
      <c r="D164" s="76" t="n">
        <v>5.347828846424818e-10</v>
      </c>
      <c r="E164" s="76" t="n">
        <v>2.724164005485363e-09</v>
      </c>
      <c r="F164" s="76" t="n">
        <v>0</v>
      </c>
      <c r="G164" s="76" t="n"/>
      <c r="H164" s="76" t="n"/>
      <c r="I164" s="76" t="n"/>
      <c r="J164" s="76" t="n"/>
      <c r="K164" s="76" t="n"/>
      <c r="L164" s="76" t="n"/>
      <c r="M164" s="76" t="n"/>
      <c r="N164" s="76" t="n">
        <v>0</v>
      </c>
      <c r="O164" s="76" t="n">
        <v>-2.047709131147712e-07</v>
      </c>
    </row>
    <row r="166">
      <c r="A166" s="3" t="inlineStr">
        <is>
          <t>Applied filters:
Fiscal Year is 2026
Company is Complete Childcare Ltd., HAB Kindergarten, Kingsclere Nurseries Ltd., Moebius Two Ltd., Saltway Nursery, Yellow Brick House Nurseries., or Yellow Brick Nurseries Ltd.</t>
        </is>
      </c>
    </row>
  </sheetData>
  <autoFilter ref="A1:O123"/>
  <pageMargins left="0.7" right="0.7" top="0.75" bottom="0.75" header="0.3" footer="0.3"/>
</worksheet>
</file>

<file path=xl/worksheets/sheet37.xml><?xml version="1.0" encoding="utf-8"?>
<worksheet xmlns="http://schemas.openxmlformats.org/spreadsheetml/2006/main">
  <sheetPr>
    <tabColor theme="9" tint="0.3999755851924192"/>
    <outlinePr summaryBelow="1" summaryRight="1"/>
    <pageSetUpPr/>
  </sheetPr>
  <dimension ref="A1:T163"/>
  <sheetViews>
    <sheetView workbookViewId="0">
      <selection activeCell="A2" sqref="A2:O114"/>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9745.800000000003</v>
      </c>
      <c r="O2" s="3" t="n">
        <v>9745.800000000003</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-23413.6</v>
      </c>
      <c r="O3" s="3" t="n">
        <v>-23413.6</v>
      </c>
      <c r="Q3" s="16">
        <f>_xlfn.XLOOKUP($A3,Mapping!$A:$A,Mapping!B:B,0,0,1)</f>
        <v/>
      </c>
      <c r="R3" s="16">
        <f>_xlfn.XLOOKUP($A3,Mapping!$A:$A,Mapping!C:C,0,0,1)</f>
        <v/>
      </c>
      <c r="S3" s="16">
        <f>_xlfn.XLOOKUP($A3,Mapping!$A:$A,Mapping!D:D,0,0,1)</f>
        <v/>
      </c>
      <c r="T3" s="16">
        <f>_xlfn.CONCAT(S3," - ",Q3)</f>
        <v/>
      </c>
    </row>
    <row r="4">
      <c r="A4" s="3" t="inlineStr">
        <is>
          <t>1030 : Other Income</t>
        </is>
      </c>
      <c r="B4" s="3" t="n">
        <v>-1607.75</v>
      </c>
      <c r="F4" s="3" t="n">
        <v>-172.14</v>
      </c>
      <c r="O4" s="3" t="n">
        <v>-1779.89</v>
      </c>
      <c r="Q4" s="16">
        <f>_xlfn.XLOOKUP($A4,Mapping!$A:$A,Mapping!B:B,0,0,1)</f>
        <v/>
      </c>
      <c r="R4" s="16">
        <f>_xlfn.XLOOKUP($A4,Mapping!$A:$A,Mapping!C:C,0,0,1)</f>
        <v/>
      </c>
      <c r="S4" s="16">
        <f>_xlfn.XLOOKUP($A4,Mapping!$A:$A,Mapping!D:D,0,0,1)</f>
        <v/>
      </c>
      <c r="T4" s="16">
        <f>_xlfn.CONCAT(S4," - ",Q4)</f>
        <v/>
      </c>
    </row>
    <row r="5">
      <c r="A5" s="3" t="inlineStr">
        <is>
          <t>2010 : Nursery Staff Salaries</t>
        </is>
      </c>
      <c r="B5" s="3" t="n">
        <v>152405.0800000001</v>
      </c>
      <c r="O5" s="3" t="n">
        <v>152405.0800000001</v>
      </c>
      <c r="Q5" s="16">
        <f>_xlfn.XLOOKUP($A5,Mapping!$A:$A,Mapping!B:B,0,0,1)</f>
        <v/>
      </c>
      <c r="R5" s="16">
        <f>_xlfn.XLOOKUP($A5,Mapping!$A:$A,Mapping!C:C,0,0,1)</f>
        <v/>
      </c>
      <c r="S5" s="16">
        <f>_xlfn.XLOOKUP($A5,Mapping!$A:$A,Mapping!D:D,0,0,1)</f>
        <v/>
      </c>
      <c r="T5" s="16">
        <f>_xlfn.CONCAT(S5," - ",Q5)</f>
        <v/>
      </c>
    </row>
    <row r="6">
      <c r="A6" s="3" t="inlineStr">
        <is>
          <t>2020 : Head Office Salaries</t>
        </is>
      </c>
      <c r="B6" s="3" t="n">
        <v>3430880.809999999</v>
      </c>
      <c r="O6" s="3" t="n">
        <v>3430880.809999999</v>
      </c>
      <c r="Q6" s="16">
        <f>_xlfn.XLOOKUP($A6,Mapping!$A:$A,Mapping!B:B,0,0,1)</f>
        <v/>
      </c>
      <c r="R6" s="16">
        <f>_xlfn.XLOOKUP($A6,Mapping!$A:$A,Mapping!C:C,0,0,1)</f>
        <v/>
      </c>
      <c r="S6" s="16">
        <f>_xlfn.XLOOKUP($A6,Mapping!$A:$A,Mapping!D:D,0,0,1)</f>
        <v/>
      </c>
      <c r="T6" s="16">
        <f>_xlfn.CONCAT(S6," - ",Q6)</f>
        <v/>
      </c>
    </row>
    <row r="7">
      <c r="A7" s="3" t="inlineStr">
        <is>
          <t>2045 : Head Office Healthcare</t>
        </is>
      </c>
      <c r="B7" s="3" t="n">
        <v>18880.21999999998</v>
      </c>
      <c r="C7" s="3" t="n">
        <v>397.55</v>
      </c>
      <c r="D7" s="3" t="n">
        <v>481.92</v>
      </c>
      <c r="E7" s="3" t="n">
        <v>481.92</v>
      </c>
      <c r="F7" s="3" t="n">
        <v>481.92</v>
      </c>
      <c r="G7" s="3" t="n">
        <v>694.59</v>
      </c>
      <c r="J7" s="3" t="n">
        <v>809.88</v>
      </c>
      <c r="O7" s="3" t="n">
        <v>22227.99999999998</v>
      </c>
      <c r="Q7" s="16">
        <f>_xlfn.XLOOKUP($A7,Mapping!$A:$A,Mapping!B:B,0,0,1)</f>
        <v/>
      </c>
      <c r="R7" s="16">
        <f>_xlfn.XLOOKUP($A7,Mapping!$A:$A,Mapping!C:C,0,0,1)</f>
        <v/>
      </c>
      <c r="S7" s="16">
        <f>_xlfn.XLOOKUP($A7,Mapping!$A:$A,Mapping!D:D,0,0,1)</f>
        <v/>
      </c>
      <c r="T7" s="16">
        <f>_xlfn.CONCAT(S7," - ",Q7)</f>
        <v/>
      </c>
    </row>
    <row r="8">
      <c r="A8" s="3" t="inlineStr">
        <is>
          <t>2070 : Head Office NI</t>
        </is>
      </c>
      <c r="B8" s="3" t="n">
        <v>488944.7700000001</v>
      </c>
      <c r="O8" s="3" t="n">
        <v>488944.7700000001</v>
      </c>
      <c r="Q8" s="16">
        <f>_xlfn.XLOOKUP($A8,Mapping!$A:$A,Mapping!B:B,0,0,1)</f>
        <v/>
      </c>
      <c r="R8" s="16">
        <f>_xlfn.XLOOKUP($A8,Mapping!$A:$A,Mapping!C:C,0,0,1)</f>
        <v/>
      </c>
      <c r="S8" s="16">
        <f>_xlfn.XLOOKUP($A8,Mapping!$A:$A,Mapping!D:D,0,0,1)</f>
        <v/>
      </c>
      <c r="T8" s="16">
        <f>_xlfn.CONCAT(S8," - ",Q8)</f>
        <v/>
      </c>
    </row>
    <row r="9">
      <c r="A9" s="3" t="inlineStr">
        <is>
          <t>2100 : Nursery Staff NI</t>
        </is>
      </c>
      <c r="B9" s="3" t="n">
        <v>20282.95</v>
      </c>
      <c r="O9" s="3" t="n">
        <v>20282.95</v>
      </c>
      <c r="Q9" s="16">
        <f>_xlfn.XLOOKUP($A9,Mapping!$A:$A,Mapping!B:B,0,0,1)</f>
        <v/>
      </c>
      <c r="R9" s="16">
        <f>_xlfn.XLOOKUP($A9,Mapping!$A:$A,Mapping!C:C,0,0,1)</f>
        <v/>
      </c>
      <c r="S9" s="16">
        <f>_xlfn.XLOOKUP($A9,Mapping!$A:$A,Mapping!D:D,0,0,1)</f>
        <v/>
      </c>
      <c r="T9" s="16">
        <f>_xlfn.CONCAT(S9," - ",Q9)</f>
        <v/>
      </c>
    </row>
    <row r="10">
      <c r="A10" s="3" t="inlineStr">
        <is>
          <t>2120 : Head Office Pension</t>
        </is>
      </c>
      <c r="B10" s="3" t="n">
        <v>34623.55999999998</v>
      </c>
      <c r="O10" s="3" t="n">
        <v>34623.55999999998</v>
      </c>
      <c r="Q10" s="16">
        <f>_xlfn.XLOOKUP($A10,Mapping!$A:$A,Mapping!B:B,0,0,1)</f>
        <v/>
      </c>
      <c r="R10" s="16">
        <f>_xlfn.XLOOKUP($A10,Mapping!$A:$A,Mapping!C:C,0,0,1)</f>
        <v/>
      </c>
      <c r="S10" s="16">
        <f>_xlfn.XLOOKUP($A10,Mapping!$A:$A,Mapping!D:D,0,0,1)</f>
        <v/>
      </c>
      <c r="T10" s="16">
        <f>_xlfn.CONCAT(S10," - ",Q10)</f>
        <v/>
      </c>
    </row>
    <row r="11">
      <c r="A11" s="3" t="inlineStr">
        <is>
          <t>2121 : DIRECTORS PENSION</t>
        </is>
      </c>
      <c r="B11" s="3" t="n">
        <v>800</v>
      </c>
      <c r="O11" s="3" t="n">
        <v>800</v>
      </c>
      <c r="Q11" s="16">
        <f>_xlfn.XLOOKUP($A11,Mapping!$A:$A,Mapping!B:B,0,0,1)</f>
        <v/>
      </c>
      <c r="R11" s="16">
        <f>_xlfn.XLOOKUP($A11,Mapping!$A:$A,Mapping!C:C,0,0,1)</f>
        <v/>
      </c>
      <c r="S11" s="16">
        <f>_xlfn.XLOOKUP($A11,Mapping!$A:$A,Mapping!D:D,0,0,1)</f>
        <v/>
      </c>
      <c r="T11" s="16">
        <f>_xlfn.CONCAT(S11," - ",Q11)</f>
        <v/>
      </c>
    </row>
    <row r="12">
      <c r="A12" s="3" t="inlineStr">
        <is>
          <t>2150 : Nursery Staff Pension</t>
        </is>
      </c>
      <c r="B12" s="3" t="n">
        <v>3608.52</v>
      </c>
      <c r="O12" s="3" t="n">
        <v>3608.52</v>
      </c>
      <c r="Q12" s="16">
        <f>_xlfn.XLOOKUP($A12,Mapping!$A:$A,Mapping!B:B,0,0,1)</f>
        <v/>
      </c>
      <c r="R12" s="16">
        <f>_xlfn.XLOOKUP($A12,Mapping!$A:$A,Mapping!C:C,0,0,1)</f>
        <v/>
      </c>
      <c r="S12" s="16">
        <f>_xlfn.XLOOKUP($A12,Mapping!$A:$A,Mapping!D:D,0,0,1)</f>
        <v/>
      </c>
      <c r="T12" s="16">
        <f>_xlfn.CONCAT(S12," - ",Q12)</f>
        <v/>
      </c>
    </row>
    <row r="13">
      <c r="A13" s="3" t="inlineStr">
        <is>
          <t>2160 : Uniform Costs</t>
        </is>
      </c>
      <c r="B13" s="3" t="n">
        <v>3092.150000000001</v>
      </c>
      <c r="O13" s="3" t="n">
        <v>3092.150000000001</v>
      </c>
      <c r="Q13" s="16">
        <f>_xlfn.XLOOKUP($A13,Mapping!$A:$A,Mapping!B:B,0,0,1)</f>
        <v/>
      </c>
      <c r="R13" s="16">
        <f>_xlfn.XLOOKUP($A13,Mapping!$A:$A,Mapping!C:C,0,0,1)</f>
        <v/>
      </c>
      <c r="S13" s="16">
        <f>_xlfn.XLOOKUP($A13,Mapping!$A:$A,Mapping!D:D,0,0,1)</f>
        <v/>
      </c>
      <c r="T13" s="16">
        <f>_xlfn.CONCAT(S13," - ",Q13)</f>
        <v/>
      </c>
    </row>
    <row r="14">
      <c r="A14" s="3" t="inlineStr">
        <is>
          <t>2170 : Training Costs</t>
        </is>
      </c>
      <c r="B14" s="3" t="n">
        <v>80433.20999999993</v>
      </c>
      <c r="D14" s="3" t="n">
        <v>880.55</v>
      </c>
      <c r="E14" s="3" t="n">
        <v>500</v>
      </c>
      <c r="F14" s="3" t="n">
        <v>720</v>
      </c>
      <c r="J14" s="3" t="n">
        <v>780</v>
      </c>
      <c r="N14" s="3" t="n">
        <v>432</v>
      </c>
      <c r="O14" s="3" t="n">
        <v>83745.75999999994</v>
      </c>
      <c r="Q14" s="16">
        <f>_xlfn.XLOOKUP($A14,Mapping!$A:$A,Mapping!B:B,0,0,1)</f>
        <v/>
      </c>
      <c r="R14" s="16">
        <f>_xlfn.XLOOKUP($A14,Mapping!$A:$A,Mapping!C:C,0,0,1)</f>
        <v/>
      </c>
      <c r="S14" s="16">
        <f>_xlfn.XLOOKUP($A14,Mapping!$A:$A,Mapping!D:D,0,0,1)</f>
        <v/>
      </c>
      <c r="T14" s="16">
        <f>_xlfn.CONCAT(S14," - ",Q14)</f>
        <v/>
      </c>
    </row>
    <row r="15">
      <c r="A15" s="3" t="inlineStr">
        <is>
          <t>2180 : Staff Welfare</t>
        </is>
      </c>
      <c r="B15" s="3" t="n">
        <v>128950.1</v>
      </c>
      <c r="E15" s="3" t="n">
        <v>0.09</v>
      </c>
      <c r="O15" s="3" t="n">
        <v>128950.19</v>
      </c>
      <c r="Q15" s="16">
        <f>_xlfn.XLOOKUP($A15,Mapping!$A:$A,Mapping!B:B,0,0,1)</f>
        <v/>
      </c>
      <c r="R15" s="16">
        <f>_xlfn.XLOOKUP($A15,Mapping!$A:$A,Mapping!C:C,0,0,1)</f>
        <v/>
      </c>
      <c r="S15" s="16">
        <f>_xlfn.XLOOKUP($A15,Mapping!$A:$A,Mapping!D:D,0,0,1)</f>
        <v/>
      </c>
      <c r="T15" s="16">
        <f>_xlfn.CONCAT(S15," - ",Q15)</f>
        <v/>
      </c>
    </row>
    <row r="16">
      <c r="A16" s="3" t="inlineStr">
        <is>
          <t>2190 : Recruitment Costs</t>
        </is>
      </c>
      <c r="B16" s="3" t="n">
        <v>36054.68</v>
      </c>
      <c r="C16" s="3" t="n">
        <v>1338.5</v>
      </c>
      <c r="O16" s="3" t="n">
        <v>37393.18</v>
      </c>
      <c r="Q16" s="16">
        <f>_xlfn.XLOOKUP($A16,Mapping!$A:$A,Mapping!B:B,0,0,1)</f>
        <v/>
      </c>
      <c r="R16" s="16">
        <f>_xlfn.XLOOKUP($A16,Mapping!$A:$A,Mapping!C:C,0,0,1)</f>
        <v/>
      </c>
      <c r="S16" s="16">
        <f>_xlfn.XLOOKUP($A16,Mapping!$A:$A,Mapping!D:D,0,0,1)</f>
        <v/>
      </c>
      <c r="T16" s="16">
        <f>_xlfn.CONCAT(S16," - ",Q16)</f>
        <v/>
      </c>
    </row>
    <row r="17">
      <c r="A17" s="3" t="inlineStr">
        <is>
          <t>2200 : Rewards and Recognition</t>
        </is>
      </c>
      <c r="B17" s="3" t="n">
        <v>12394</v>
      </c>
      <c r="C17" s="3" t="n">
        <v>450</v>
      </c>
      <c r="O17" s="3" t="n">
        <v>12844</v>
      </c>
      <c r="Q17" s="16">
        <f>_xlfn.XLOOKUP($A17,Mapping!$A:$A,Mapping!B:B,0,0,1)</f>
        <v/>
      </c>
      <c r="R17" s="16">
        <f>_xlfn.XLOOKUP($A17,Mapping!$A:$A,Mapping!C:C,0,0,1)</f>
        <v/>
      </c>
      <c r="S17" s="16">
        <f>_xlfn.XLOOKUP($A17,Mapping!$A:$A,Mapping!D:D,0,0,1)</f>
        <v/>
      </c>
      <c r="T17" s="16">
        <f>_xlfn.CONCAT(S17," - ",Q17)</f>
        <v/>
      </c>
    </row>
    <row r="18">
      <c r="A18" s="3" t="inlineStr">
        <is>
          <t>2210 : Temporary  Staff</t>
        </is>
      </c>
      <c r="B18" s="3" t="n">
        <v>24358</v>
      </c>
      <c r="O18" s="3" t="n">
        <v>24358</v>
      </c>
      <c r="Q18" s="16">
        <f>_xlfn.XLOOKUP($A18,Mapping!$A:$A,Mapping!B:B,0,0,1)</f>
        <v/>
      </c>
      <c r="R18" s="16">
        <f>_xlfn.XLOOKUP($A18,Mapping!$A:$A,Mapping!C:C,0,0,1)</f>
        <v/>
      </c>
      <c r="S18" s="16">
        <f>_xlfn.XLOOKUP($A18,Mapping!$A:$A,Mapping!D:D,0,0,1)</f>
        <v/>
      </c>
      <c r="T18" s="16">
        <f>_xlfn.CONCAT(S18," - ",Q18)</f>
        <v/>
      </c>
    </row>
    <row r="19">
      <c r="A19" s="3" t="inlineStr">
        <is>
          <t>2220 : Staff Entertaining</t>
        </is>
      </c>
      <c r="B19" s="3" t="n">
        <v>17114.41</v>
      </c>
      <c r="O19" s="3" t="n">
        <v>17114.41</v>
      </c>
      <c r="Q19" s="16">
        <f>_xlfn.XLOOKUP($A19,Mapping!$A:$A,Mapping!B:B,0,0,1)</f>
        <v/>
      </c>
      <c r="R19" s="16">
        <f>_xlfn.XLOOKUP($A19,Mapping!$A:$A,Mapping!C:C,0,0,1)</f>
        <v/>
      </c>
      <c r="S19" s="16">
        <f>_xlfn.XLOOKUP($A19,Mapping!$A:$A,Mapping!D:D,0,0,1)</f>
        <v/>
      </c>
      <c r="T19" s="16">
        <f>_xlfn.CONCAT(S19," - ",Q19)</f>
        <v/>
      </c>
    </row>
    <row r="20">
      <c r="A20" s="3" t="inlineStr">
        <is>
          <t>3010 : Catering Costs</t>
        </is>
      </c>
      <c r="B20" s="3" t="n">
        <v>2288.48</v>
      </c>
      <c r="O20" s="3" t="n">
        <v>2288.48</v>
      </c>
      <c r="Q20" s="16">
        <f>_xlfn.XLOOKUP($A20,Mapping!$A:$A,Mapping!B:B,0,0,1)</f>
        <v/>
      </c>
      <c r="R20" s="16">
        <f>_xlfn.XLOOKUP($A20,Mapping!$A:$A,Mapping!C:C,0,0,1)</f>
        <v/>
      </c>
      <c r="S20" s="16">
        <f>_xlfn.XLOOKUP($A20,Mapping!$A:$A,Mapping!D:D,0,0,1)</f>
        <v/>
      </c>
      <c r="T20" s="16">
        <f>_xlfn.CONCAT(S20," - ",Q20)</f>
        <v/>
      </c>
    </row>
    <row r="21">
      <c r="A21" s="3" t="inlineStr">
        <is>
          <t>3020 : Resources</t>
        </is>
      </c>
      <c r="B21" s="3" t="n">
        <v>-68.83999999999997</v>
      </c>
      <c r="H21" s="3" t="n">
        <v>360</v>
      </c>
      <c r="I21" s="3" t="n">
        <v>-4779.11</v>
      </c>
      <c r="O21" s="3" t="n">
        <v>-4487.95</v>
      </c>
      <c r="Q21" s="16">
        <f>_xlfn.XLOOKUP($A21,Mapping!$A:$A,Mapping!B:B,0,0,1)</f>
        <v/>
      </c>
      <c r="R21" s="16">
        <f>_xlfn.XLOOKUP($A21,Mapping!$A:$A,Mapping!C:C,0,0,1)</f>
        <v/>
      </c>
      <c r="S21" s="16">
        <f>_xlfn.XLOOKUP($A21,Mapping!$A:$A,Mapping!D:D,0,0,1)</f>
        <v/>
      </c>
      <c r="T21" s="16">
        <f>_xlfn.CONCAT(S21," - ",Q21)</f>
        <v/>
      </c>
    </row>
    <row r="22">
      <c r="A22" s="3" t="inlineStr">
        <is>
          <t>3030 : Art Material</t>
        </is>
      </c>
      <c r="B22" s="3" t="n">
        <v>-821.2900000000006</v>
      </c>
      <c r="O22" s="3" t="n">
        <v>-821.2900000000006</v>
      </c>
      <c r="Q22" s="16">
        <f>_xlfn.XLOOKUP($A22,Mapping!$A:$A,Mapping!B:B,0,0,1)</f>
        <v/>
      </c>
      <c r="R22" s="16">
        <f>_xlfn.XLOOKUP($A22,Mapping!$A:$A,Mapping!C:C,0,0,1)</f>
        <v/>
      </c>
      <c r="S22" s="16">
        <f>_xlfn.XLOOKUP($A22,Mapping!$A:$A,Mapping!D:D,0,0,1)</f>
        <v/>
      </c>
      <c r="T22" s="16">
        <f>_xlfn.CONCAT(S22," - ",Q22)</f>
        <v/>
      </c>
    </row>
    <row r="23">
      <c r="A23" s="3" t="inlineStr">
        <is>
          <t>3040 : Stationery</t>
        </is>
      </c>
      <c r="B23" s="3" t="n">
        <v>6720.570000000001</v>
      </c>
      <c r="I23" s="3" t="n">
        <v>2.69</v>
      </c>
      <c r="O23" s="3" t="n">
        <v>6723.26</v>
      </c>
      <c r="Q23" s="16">
        <f>_xlfn.XLOOKUP($A23,Mapping!$A:$A,Mapping!B:B,0,0,1)</f>
        <v/>
      </c>
      <c r="R23" s="16">
        <f>_xlfn.XLOOKUP($A23,Mapping!$A:$A,Mapping!C:C,0,0,1)</f>
        <v/>
      </c>
      <c r="S23" s="16">
        <f>_xlfn.XLOOKUP($A23,Mapping!$A:$A,Mapping!D:D,0,0,1)</f>
        <v/>
      </c>
      <c r="T23" s="16">
        <f>_xlfn.CONCAT(S23," - ",Q23)</f>
        <v/>
      </c>
    </row>
    <row r="24">
      <c r="A24" s="3" t="inlineStr">
        <is>
          <t>3050 : Equipment &amp; Furniture</t>
        </is>
      </c>
      <c r="B24" s="3" t="n">
        <v>19116.54999999999</v>
      </c>
      <c r="O24" s="3" t="n">
        <v>19116.54999999999</v>
      </c>
      <c r="Q24" s="16">
        <f>_xlfn.XLOOKUP($A24,Mapping!$A:$A,Mapping!B:B,0,0,1)</f>
        <v/>
      </c>
      <c r="R24" s="16">
        <f>_xlfn.XLOOKUP($A24,Mapping!$A:$A,Mapping!C:C,0,0,1)</f>
        <v/>
      </c>
      <c r="S24" s="16">
        <f>_xlfn.XLOOKUP($A24,Mapping!$A:$A,Mapping!D:D,0,0,1)</f>
        <v/>
      </c>
      <c r="T24" s="16">
        <f>_xlfn.CONCAT(S24," - ",Q24)</f>
        <v/>
      </c>
    </row>
    <row r="25">
      <c r="A25" s="3" t="inlineStr">
        <is>
          <t>3060 : Consumables</t>
        </is>
      </c>
      <c r="B25" s="3" t="n">
        <v>1288.24</v>
      </c>
      <c r="O25" s="3" t="n">
        <v>1288.24</v>
      </c>
      <c r="Q25" s="16">
        <f>_xlfn.XLOOKUP($A25,Mapping!$A:$A,Mapping!B:B,0,0,1)</f>
        <v/>
      </c>
      <c r="R25" s="16">
        <f>_xlfn.XLOOKUP($A25,Mapping!$A:$A,Mapping!C:C,0,0,1)</f>
        <v/>
      </c>
      <c r="S25" s="16">
        <f>_xlfn.XLOOKUP($A25,Mapping!$A:$A,Mapping!D:D,0,0,1)</f>
        <v/>
      </c>
      <c r="T25" s="16">
        <f>_xlfn.CONCAT(S25," - ",Q25)</f>
        <v/>
      </c>
    </row>
    <row r="26">
      <c r="A26" s="3" t="inlineStr">
        <is>
          <t>3080 : First Aid Supplies</t>
        </is>
      </c>
      <c r="B26" s="3" t="n">
        <v>197.53</v>
      </c>
      <c r="O26" s="3" t="n">
        <v>197.53</v>
      </c>
      <c r="Q26" s="16">
        <f>_xlfn.XLOOKUP($A26,Mapping!$A:$A,Mapping!B:B,0,0,1)</f>
        <v/>
      </c>
      <c r="R26" s="16">
        <f>_xlfn.XLOOKUP($A26,Mapping!$A:$A,Mapping!C:C,0,0,1)</f>
        <v/>
      </c>
      <c r="S26" s="16">
        <f>_xlfn.XLOOKUP($A26,Mapping!$A:$A,Mapping!D:D,0,0,1)</f>
        <v/>
      </c>
      <c r="T26" s="16">
        <f>_xlfn.CONCAT(S26," - ",Q26)</f>
        <v/>
      </c>
    </row>
    <row r="27">
      <c r="A27" s="3" t="inlineStr">
        <is>
          <t>4020 : Rent</t>
        </is>
      </c>
      <c r="B27" s="3" t="n">
        <v>25250</v>
      </c>
      <c r="O27" s="3" t="n">
        <v>25250</v>
      </c>
      <c r="Q27" s="16">
        <f>_xlfn.XLOOKUP($A27,Mapping!$A:$A,Mapping!B:B,0,0,1)</f>
        <v/>
      </c>
      <c r="R27" s="16">
        <f>_xlfn.XLOOKUP($A27,Mapping!$A:$A,Mapping!C:C,0,0,1)</f>
        <v/>
      </c>
      <c r="S27" s="16">
        <f>_xlfn.XLOOKUP($A27,Mapping!$A:$A,Mapping!D:D,0,0,1)</f>
        <v/>
      </c>
      <c r="T27" s="16">
        <f>_xlfn.CONCAT(S27," - ",Q27)</f>
        <v/>
      </c>
    </row>
    <row r="28">
      <c r="A28" s="3" t="inlineStr">
        <is>
          <t>4030 : Rates</t>
        </is>
      </c>
      <c r="B28" s="3" t="n">
        <v>4815.159999999998</v>
      </c>
      <c r="O28" s="3" t="n">
        <v>4815.159999999998</v>
      </c>
      <c r="Q28" s="16">
        <f>_xlfn.XLOOKUP($A28,Mapping!$A:$A,Mapping!B:B,0,0,1)</f>
        <v/>
      </c>
      <c r="R28" s="16">
        <f>_xlfn.XLOOKUP($A28,Mapping!$A:$A,Mapping!C:C,0,0,1)</f>
        <v/>
      </c>
      <c r="S28" s="16">
        <f>_xlfn.XLOOKUP($A28,Mapping!$A:$A,Mapping!D:D,0,0,1)</f>
        <v/>
      </c>
      <c r="T28" s="16">
        <f>_xlfn.CONCAT(S28," - ",Q28)</f>
        <v/>
      </c>
    </row>
    <row r="29">
      <c r="A29" s="3" t="inlineStr">
        <is>
          <t>4040 : Head Office Rent and Telephone</t>
        </is>
      </c>
      <c r="B29" s="3" t="n">
        <v>-5407.93</v>
      </c>
      <c r="O29" s="3" t="n">
        <v>-5407.93</v>
      </c>
      <c r="Q29" s="16">
        <f>_xlfn.XLOOKUP($A29,Mapping!$A:$A,Mapping!B:B,0,0,1)</f>
        <v/>
      </c>
      <c r="R29" s="16">
        <f>_xlfn.XLOOKUP($A29,Mapping!$A:$A,Mapping!C:C,0,0,1)</f>
        <v/>
      </c>
      <c r="S29" s="16">
        <f>_xlfn.XLOOKUP($A29,Mapping!$A:$A,Mapping!D:D,0,0,1)</f>
        <v/>
      </c>
      <c r="T29" s="16">
        <f>_xlfn.CONCAT(S29," - ",Q29)</f>
        <v/>
      </c>
    </row>
    <row r="30">
      <c r="A30" s="3" t="inlineStr">
        <is>
          <t>4050 : Gas</t>
        </is>
      </c>
      <c r="B30" s="3" t="n">
        <v>3648.71</v>
      </c>
      <c r="O30" s="3" t="n">
        <v>3648.71</v>
      </c>
      <c r="Q30" s="16">
        <f>_xlfn.XLOOKUP($A30,Mapping!$A:$A,Mapping!B:B,0,0,1)</f>
        <v/>
      </c>
      <c r="R30" s="16">
        <f>_xlfn.XLOOKUP($A30,Mapping!$A:$A,Mapping!C:C,0,0,1)</f>
        <v/>
      </c>
      <c r="S30" s="16">
        <f>_xlfn.XLOOKUP($A30,Mapping!$A:$A,Mapping!D:D,0,0,1)</f>
        <v/>
      </c>
      <c r="T30" s="16">
        <f>_xlfn.CONCAT(S30," - ",Q30)</f>
        <v/>
      </c>
    </row>
    <row r="31">
      <c r="A31" s="3" t="inlineStr">
        <is>
          <t>4060 : Water</t>
        </is>
      </c>
      <c r="B31" s="3" t="n">
        <v>-6442.610000000001</v>
      </c>
      <c r="O31" s="3" t="n">
        <v>-6442.610000000001</v>
      </c>
      <c r="Q31" s="16">
        <f>_xlfn.XLOOKUP($A31,Mapping!$A:$A,Mapping!B:B,0,0,1)</f>
        <v/>
      </c>
      <c r="R31" s="16">
        <f>_xlfn.XLOOKUP($A31,Mapping!$A:$A,Mapping!C:C,0,0,1)</f>
        <v/>
      </c>
      <c r="S31" s="16">
        <f>_xlfn.XLOOKUP($A31,Mapping!$A:$A,Mapping!D:D,0,0,1)</f>
        <v/>
      </c>
      <c r="T31" s="16">
        <f>_xlfn.CONCAT(S31," - ",Q31)</f>
        <v/>
      </c>
    </row>
    <row r="32">
      <c r="A32" s="3" t="inlineStr">
        <is>
          <t>4070 : Electricity</t>
        </is>
      </c>
      <c r="B32" s="3" t="n">
        <v>2572.41</v>
      </c>
      <c r="O32" s="3" t="n">
        <v>2572.41</v>
      </c>
      <c r="Q32" s="16">
        <f>_xlfn.XLOOKUP($A32,Mapping!$A:$A,Mapping!B:B,0,0,1)</f>
        <v/>
      </c>
      <c r="R32" s="16">
        <f>_xlfn.XLOOKUP($A32,Mapping!$A:$A,Mapping!C:C,0,0,1)</f>
        <v/>
      </c>
      <c r="S32" s="16">
        <f>_xlfn.XLOOKUP($A32,Mapping!$A:$A,Mapping!D:D,0,0,1)</f>
        <v/>
      </c>
      <c r="T32" s="16">
        <f>_xlfn.CONCAT(S32," - ",Q32)</f>
        <v/>
      </c>
    </row>
    <row r="33">
      <c r="A33" s="3" t="inlineStr">
        <is>
          <t>4080 : Compliance Maintenance</t>
        </is>
      </c>
      <c r="B33" s="3" t="n">
        <v>2523.350000000001</v>
      </c>
      <c r="O33" s="3" t="n">
        <v>2523.350000000001</v>
      </c>
      <c r="Q33" s="16">
        <f>_xlfn.XLOOKUP($A33,Mapping!$A:$A,Mapping!B:B,0,0,1)</f>
        <v/>
      </c>
      <c r="R33" s="16">
        <f>_xlfn.XLOOKUP($A33,Mapping!$A:$A,Mapping!C:C,0,0,1)</f>
        <v/>
      </c>
      <c r="S33" s="16">
        <f>_xlfn.XLOOKUP($A33,Mapping!$A:$A,Mapping!D:D,0,0,1)</f>
        <v/>
      </c>
      <c r="T33" s="16">
        <f>_xlfn.CONCAT(S33," - ",Q33)</f>
        <v/>
      </c>
    </row>
    <row r="34">
      <c r="A34" s="3" t="inlineStr">
        <is>
          <t>4110 : General Maintenance</t>
        </is>
      </c>
      <c r="B34" s="3" t="n">
        <v>141761.27</v>
      </c>
      <c r="E34" s="3" t="n">
        <v>-2520</v>
      </c>
      <c r="O34" s="3" t="n">
        <v>139241.27</v>
      </c>
      <c r="Q34" s="16">
        <f>_xlfn.XLOOKUP($A34,Mapping!$A:$A,Mapping!B:B,0,0,1)</f>
        <v/>
      </c>
      <c r="R34" s="16">
        <f>_xlfn.XLOOKUP($A34,Mapping!$A:$A,Mapping!C:C,0,0,1)</f>
        <v/>
      </c>
      <c r="S34" s="16">
        <f>_xlfn.XLOOKUP($A34,Mapping!$A:$A,Mapping!D:D,0,0,1)</f>
        <v/>
      </c>
      <c r="T34" s="16">
        <f>_xlfn.CONCAT(S34," - ",Q34)</f>
        <v/>
      </c>
    </row>
    <row r="35">
      <c r="A35" s="3" t="inlineStr">
        <is>
          <t>4120 : Equipment Hire-HO KNL</t>
        </is>
      </c>
      <c r="B35" s="3" t="n">
        <v>-2466.54</v>
      </c>
      <c r="O35" s="3" t="n">
        <v>-2466.54</v>
      </c>
      <c r="Q35" s="16">
        <f>_xlfn.XLOOKUP($A35,Mapping!$A:$A,Mapping!B:B,0,0,1)</f>
        <v/>
      </c>
      <c r="R35" s="16">
        <f>_xlfn.XLOOKUP($A35,Mapping!$A:$A,Mapping!C:C,0,0,1)</f>
        <v/>
      </c>
      <c r="S35" s="16">
        <f>_xlfn.XLOOKUP($A35,Mapping!$A:$A,Mapping!D:D,0,0,1)</f>
        <v/>
      </c>
      <c r="T35" s="16">
        <f>_xlfn.CONCAT(S35," - ",Q35)</f>
        <v/>
      </c>
    </row>
    <row r="36">
      <c r="A36" s="3" t="inlineStr">
        <is>
          <t>4130 : Cleaning</t>
        </is>
      </c>
      <c r="B36" s="3" t="n">
        <v>16485.34</v>
      </c>
      <c r="O36" s="3" t="n">
        <v>16485.34</v>
      </c>
      <c r="Q36" s="16">
        <f>_xlfn.XLOOKUP($A36,Mapping!$A:$A,Mapping!B:B,0,0,1)</f>
        <v/>
      </c>
      <c r="R36" s="16">
        <f>_xlfn.XLOOKUP($A36,Mapping!$A:$A,Mapping!C:C,0,0,1)</f>
        <v/>
      </c>
      <c r="S36" s="16">
        <f>_xlfn.XLOOKUP($A36,Mapping!$A:$A,Mapping!D:D,0,0,1)</f>
        <v/>
      </c>
      <c r="T36" s="16">
        <f>_xlfn.CONCAT(S36," - ",Q36)</f>
        <v/>
      </c>
    </row>
    <row r="37">
      <c r="A37" s="3" t="inlineStr">
        <is>
          <t>4140 : Waste Disposal</t>
        </is>
      </c>
      <c r="B37" s="3" t="n">
        <v>7600.539999999997</v>
      </c>
      <c r="H37" s="3" t="n">
        <v>42.9</v>
      </c>
      <c r="O37" s="3" t="n">
        <v>7643.439999999997</v>
      </c>
      <c r="Q37" s="16">
        <f>_xlfn.XLOOKUP($A37,Mapping!$A:$A,Mapping!B:B,0,0,1)</f>
        <v/>
      </c>
      <c r="R37" s="16">
        <f>_xlfn.XLOOKUP($A37,Mapping!$A:$A,Mapping!C:C,0,0,1)</f>
        <v/>
      </c>
      <c r="S37" s="16">
        <f>_xlfn.XLOOKUP($A37,Mapping!$A:$A,Mapping!D:D,0,0,1)</f>
        <v/>
      </c>
      <c r="T37" s="16">
        <f>_xlfn.CONCAT(S37," - ",Q37)</f>
        <v/>
      </c>
    </row>
    <row r="38">
      <c r="A38" s="3" t="inlineStr">
        <is>
          <t>4150 : Business Insurance</t>
        </is>
      </c>
      <c r="B38" s="3" t="n">
        <v>16218.54000000006</v>
      </c>
      <c r="E38" s="3" t="n">
        <v>-219.9</v>
      </c>
      <c r="O38" s="3" t="n">
        <v>15998.64000000006</v>
      </c>
      <c r="Q38" s="16">
        <f>_xlfn.XLOOKUP($A38,Mapping!$A:$A,Mapping!B:B,0,0,1)</f>
        <v/>
      </c>
      <c r="R38" s="16">
        <f>_xlfn.XLOOKUP($A38,Mapping!$A:$A,Mapping!C:C,0,0,1)</f>
        <v/>
      </c>
      <c r="S38" s="16">
        <f>_xlfn.XLOOKUP($A38,Mapping!$A:$A,Mapping!D:D,0,0,1)</f>
        <v/>
      </c>
      <c r="T38" s="16">
        <f>_xlfn.CONCAT(S38," - ",Q38)</f>
        <v/>
      </c>
    </row>
    <row r="39">
      <c r="A39" s="3" t="inlineStr">
        <is>
          <t>4160 : Postage and Stationery</t>
        </is>
      </c>
      <c r="B39" s="3" t="n">
        <v>5.240000000000002</v>
      </c>
      <c r="O39" s="3" t="n">
        <v>5.240000000000002</v>
      </c>
      <c r="Q39" s="16">
        <f>_xlfn.XLOOKUP($A39,Mapping!$A:$A,Mapping!B:B,0,0,1)</f>
        <v/>
      </c>
      <c r="R39" s="16">
        <f>_xlfn.XLOOKUP($A39,Mapping!$A:$A,Mapping!C:C,0,0,1)</f>
        <v/>
      </c>
      <c r="S39" s="16">
        <f>_xlfn.XLOOKUP($A39,Mapping!$A:$A,Mapping!D:D,0,0,1)</f>
        <v/>
      </c>
      <c r="T39" s="16">
        <f>_xlfn.CONCAT(S39," - ",Q39)</f>
        <v/>
      </c>
    </row>
    <row r="40">
      <c r="A40" s="3" t="inlineStr">
        <is>
          <t>4170 : Printing</t>
        </is>
      </c>
      <c r="B40" s="3" t="n">
        <v>689.5599999999999</v>
      </c>
      <c r="E40" s="3" t="n">
        <v>-1000</v>
      </c>
      <c r="O40" s="3" t="n">
        <v>-310.4400000000001</v>
      </c>
      <c r="Q40" s="16">
        <f>_xlfn.XLOOKUP($A40,Mapping!$A:$A,Mapping!B:B,0,0,1)</f>
        <v/>
      </c>
      <c r="R40" s="16">
        <f>_xlfn.XLOOKUP($A40,Mapping!$A:$A,Mapping!C:C,0,0,1)</f>
        <v/>
      </c>
      <c r="S40" s="16">
        <f>_xlfn.XLOOKUP($A40,Mapping!$A:$A,Mapping!D:D,0,0,1)</f>
        <v/>
      </c>
      <c r="T40" s="16">
        <f>_xlfn.CONCAT(S40," - ",Q40)</f>
        <v/>
      </c>
    </row>
    <row r="41">
      <c r="A41" s="3" t="inlineStr">
        <is>
          <t>4180 : Printer Consumables</t>
        </is>
      </c>
      <c r="B41" s="3" t="n">
        <v>28798.20000000003</v>
      </c>
      <c r="O41" s="3" t="n">
        <v>28798.20000000003</v>
      </c>
      <c r="Q41" s="16">
        <f>_xlfn.XLOOKUP($A41,Mapping!$A:$A,Mapping!B:B,0,0,1)</f>
        <v/>
      </c>
      <c r="R41" s="16">
        <f>_xlfn.XLOOKUP($A41,Mapping!$A:$A,Mapping!C:C,0,0,1)</f>
        <v/>
      </c>
      <c r="S41" s="16">
        <f>_xlfn.XLOOKUP($A41,Mapping!$A:$A,Mapping!D:D,0,0,1)</f>
        <v/>
      </c>
      <c r="T41" s="16">
        <f>_xlfn.CONCAT(S41," - ",Q41)</f>
        <v/>
      </c>
    </row>
    <row r="42">
      <c r="A42" s="3" t="inlineStr">
        <is>
          <t>4190 : Telephone</t>
        </is>
      </c>
      <c r="B42" s="3" t="n">
        <v>130803.05</v>
      </c>
      <c r="H42" s="3" t="n">
        <v>155.4</v>
      </c>
      <c r="I42" s="3" t="n">
        <v>84</v>
      </c>
      <c r="J42" s="3" t="n">
        <v>239.4</v>
      </c>
      <c r="O42" s="3" t="n">
        <v>131281.85</v>
      </c>
      <c r="Q42" s="16">
        <f>_xlfn.XLOOKUP($A42,Mapping!$A:$A,Mapping!B:B,0,0,1)</f>
        <v/>
      </c>
      <c r="R42" s="16">
        <f>_xlfn.XLOOKUP($A42,Mapping!$A:$A,Mapping!C:C,0,0,1)</f>
        <v/>
      </c>
      <c r="S42" s="16">
        <f>_xlfn.XLOOKUP($A42,Mapping!$A:$A,Mapping!D:D,0,0,1)</f>
        <v/>
      </c>
      <c r="T42" s="16">
        <f>_xlfn.CONCAT(S42," - ",Q42)</f>
        <v/>
      </c>
    </row>
    <row r="43">
      <c r="A43" s="3" t="inlineStr">
        <is>
          <t>4200 : Promotions and Advertisng</t>
        </is>
      </c>
      <c r="B43" s="3" t="n">
        <v>194542.4799999999</v>
      </c>
      <c r="C43" s="3" t="n">
        <v>624</v>
      </c>
      <c r="E43" s="3" t="n">
        <v>615</v>
      </c>
      <c r="O43" s="3" t="n">
        <v>195781.4799999999</v>
      </c>
      <c r="Q43" s="16">
        <f>_xlfn.XLOOKUP($A43,Mapping!$A:$A,Mapping!B:B,0,0,1)</f>
        <v/>
      </c>
      <c r="R43" s="16">
        <f>_xlfn.XLOOKUP($A43,Mapping!$A:$A,Mapping!C:C,0,0,1)</f>
        <v/>
      </c>
      <c r="S43" s="16">
        <f>_xlfn.XLOOKUP($A43,Mapping!$A:$A,Mapping!D:D,0,0,1)</f>
        <v/>
      </c>
      <c r="T43" s="16">
        <f>_xlfn.CONCAT(S43," - ",Q43)</f>
        <v/>
      </c>
    </row>
    <row r="44">
      <c r="A44" s="3" t="inlineStr">
        <is>
          <t>4210 : Internet Marketing</t>
        </is>
      </c>
      <c r="B44" s="3" t="n">
        <v>1355.33</v>
      </c>
      <c r="C44" s="3" t="n">
        <v>74.98999999999999</v>
      </c>
      <c r="O44" s="3" t="n">
        <v>1430.32</v>
      </c>
      <c r="Q44" s="16">
        <f>_xlfn.XLOOKUP($A44,Mapping!$A:$A,Mapping!B:B,0,0,1)</f>
        <v/>
      </c>
      <c r="R44" s="16">
        <f>_xlfn.XLOOKUP($A44,Mapping!$A:$A,Mapping!C:C,0,0,1)</f>
        <v/>
      </c>
      <c r="S44" s="16">
        <f>_xlfn.XLOOKUP($A44,Mapping!$A:$A,Mapping!D:D,0,0,1)</f>
        <v/>
      </c>
      <c r="T44" s="16">
        <f>_xlfn.CONCAT(S44," - ",Q44)</f>
        <v/>
      </c>
    </row>
    <row r="45">
      <c r="A45" s="3" t="inlineStr">
        <is>
          <t>4220 : IT Support</t>
        </is>
      </c>
      <c r="B45" s="3" t="n">
        <v>252113.08</v>
      </c>
      <c r="C45" s="3" t="n">
        <v>1579.42</v>
      </c>
      <c r="D45" s="3" t="n">
        <v>1450.72</v>
      </c>
      <c r="E45" s="3" t="n">
        <v>1450.72</v>
      </c>
      <c r="O45" s="3" t="n">
        <v>256593.94</v>
      </c>
      <c r="Q45" s="16">
        <f>_xlfn.XLOOKUP($A45,Mapping!$A:$A,Mapping!B:B,0,0,1)</f>
        <v/>
      </c>
      <c r="R45" s="16">
        <f>_xlfn.XLOOKUP($A45,Mapping!$A:$A,Mapping!C:C,0,0,1)</f>
        <v/>
      </c>
      <c r="S45" s="16">
        <f>_xlfn.XLOOKUP($A45,Mapping!$A:$A,Mapping!D:D,0,0,1)</f>
        <v/>
      </c>
      <c r="T45" s="16">
        <f>_xlfn.CONCAT(S45," - ",Q45)</f>
        <v/>
      </c>
    </row>
    <row r="46">
      <c r="A46" s="3" t="inlineStr">
        <is>
          <t>4230 : Fees and Subscriptions</t>
        </is>
      </c>
      <c r="B46" s="3" t="n">
        <v>23193.78</v>
      </c>
      <c r="C46" s="3" t="n">
        <v>1279.25</v>
      </c>
      <c r="D46" s="3" t="n">
        <v>1279.25</v>
      </c>
      <c r="E46" s="3" t="n">
        <v>1364.24</v>
      </c>
      <c r="H46" s="3" t="n">
        <v>1522.87</v>
      </c>
      <c r="O46" s="3" t="n">
        <v>28639.39</v>
      </c>
      <c r="Q46" s="16">
        <f>_xlfn.XLOOKUP($A46,Mapping!$A:$A,Mapping!B:B,0,0,1)</f>
        <v/>
      </c>
      <c r="R46" s="16">
        <f>_xlfn.XLOOKUP($A46,Mapping!$A:$A,Mapping!C:C,0,0,1)</f>
        <v/>
      </c>
      <c r="S46" s="16">
        <f>_xlfn.XLOOKUP($A46,Mapping!$A:$A,Mapping!D:D,0,0,1)</f>
        <v/>
      </c>
      <c r="T46" s="16">
        <f>_xlfn.CONCAT(S46," - ",Q46)</f>
        <v/>
      </c>
    </row>
    <row r="47">
      <c r="A47" s="3" t="inlineStr">
        <is>
          <t>4240 : Sundry Charges</t>
        </is>
      </c>
      <c r="B47" s="3" t="n">
        <v>-28490.04</v>
      </c>
      <c r="O47" s="3" t="n">
        <v>-28490.04</v>
      </c>
      <c r="Q47" s="16">
        <f>_xlfn.XLOOKUP($A47,Mapping!$A:$A,Mapping!B:B,0,0,1)</f>
        <v/>
      </c>
      <c r="R47" s="16">
        <f>_xlfn.XLOOKUP($A47,Mapping!$A:$A,Mapping!C:C,0,0,1)</f>
        <v/>
      </c>
      <c r="S47" s="16">
        <f>_xlfn.XLOOKUP($A47,Mapping!$A:$A,Mapping!D:D,0,0,1)</f>
        <v/>
      </c>
      <c r="T47" s="16">
        <f>_xlfn.CONCAT(S47," - ",Q47)</f>
        <v/>
      </c>
    </row>
    <row r="48">
      <c r="A48" s="3" t="inlineStr">
        <is>
          <t>4250 : Travel Expenses</t>
        </is>
      </c>
      <c r="B48" s="3" t="n">
        <v>464.06</v>
      </c>
      <c r="O48" s="3" t="n">
        <v>464.06</v>
      </c>
      <c r="Q48" s="16">
        <f>_xlfn.XLOOKUP($A48,Mapping!$A:$A,Mapping!B:B,0,0,1)</f>
        <v/>
      </c>
      <c r="R48" s="16">
        <f>_xlfn.XLOOKUP($A48,Mapping!$A:$A,Mapping!C:C,0,0,1)</f>
        <v/>
      </c>
      <c r="S48" s="16">
        <f>_xlfn.XLOOKUP($A48,Mapping!$A:$A,Mapping!D:D,0,0,1)</f>
        <v/>
      </c>
      <c r="T48" s="16">
        <f>_xlfn.CONCAT(S48," - ",Q48)</f>
        <v/>
      </c>
    </row>
    <row r="49">
      <c r="A49" s="3" t="inlineStr">
        <is>
          <t>4260 : Fuel and Motor Expenses</t>
        </is>
      </c>
      <c r="B49" s="3" t="n">
        <v>68789.48000000007</v>
      </c>
      <c r="C49" s="3" t="n">
        <v>923.14</v>
      </c>
      <c r="D49" s="3" t="n">
        <v>670.12</v>
      </c>
      <c r="E49" s="3" t="n">
        <v>788.48</v>
      </c>
      <c r="F49" s="3" t="n">
        <v>839.92</v>
      </c>
      <c r="G49" s="3" t="n">
        <v>885.4400000000001</v>
      </c>
      <c r="I49" s="3" t="n">
        <v>890.47</v>
      </c>
      <c r="J49" s="3" t="n">
        <v>1109.6</v>
      </c>
      <c r="O49" s="3" t="n">
        <v>74896.65000000007</v>
      </c>
      <c r="Q49" s="16">
        <f>_xlfn.XLOOKUP($A49,Mapping!$A:$A,Mapping!B:B,0,0,1)</f>
        <v/>
      </c>
      <c r="R49" s="16">
        <f>_xlfn.XLOOKUP($A49,Mapping!$A:$A,Mapping!C:C,0,0,1)</f>
        <v/>
      </c>
      <c r="S49" s="16">
        <f>_xlfn.XLOOKUP($A49,Mapping!$A:$A,Mapping!D:D,0,0,1)</f>
        <v/>
      </c>
      <c r="T49" s="16">
        <f>_xlfn.CONCAT(S49," - ",Q49)</f>
        <v/>
      </c>
    </row>
    <row r="50">
      <c r="A50" s="3" t="inlineStr">
        <is>
          <t>4270 : Motor Insurance</t>
        </is>
      </c>
      <c r="B50" s="3" t="n">
        <v>21417.09</v>
      </c>
      <c r="C50" s="3" t="n">
        <v>465.02</v>
      </c>
      <c r="D50" s="3" t="n">
        <v>385.4</v>
      </c>
      <c r="E50" s="3" t="n">
        <v>385.4</v>
      </c>
      <c r="O50" s="3" t="n">
        <v>22652.91</v>
      </c>
      <c r="Q50" s="16">
        <f>_xlfn.XLOOKUP($A50,Mapping!$A:$A,Mapping!B:B,0,0,1)</f>
        <v/>
      </c>
      <c r="R50" s="16">
        <f>_xlfn.XLOOKUP($A50,Mapping!$A:$A,Mapping!C:C,0,0,1)</f>
        <v/>
      </c>
      <c r="S50" s="16">
        <f>_xlfn.XLOOKUP($A50,Mapping!$A:$A,Mapping!D:D,0,0,1)</f>
        <v/>
      </c>
      <c r="T50" s="16">
        <f>_xlfn.CONCAT(S50," - ",Q50)</f>
        <v/>
      </c>
    </row>
    <row r="51">
      <c r="A51" s="3" t="inlineStr">
        <is>
          <t>5010 : Audit</t>
        </is>
      </c>
      <c r="B51" s="3" t="n">
        <v>91724.39999999998</v>
      </c>
      <c r="O51" s="3" t="n">
        <v>91724.39999999998</v>
      </c>
      <c r="Q51" s="16">
        <f>_xlfn.XLOOKUP($A51,Mapping!$A:$A,Mapping!B:B,0,0,1)</f>
        <v/>
      </c>
      <c r="R51" s="16">
        <f>_xlfn.XLOOKUP($A51,Mapping!$A:$A,Mapping!C:C,0,0,1)</f>
        <v/>
      </c>
      <c r="S51" s="16">
        <f>_xlfn.XLOOKUP($A51,Mapping!$A:$A,Mapping!D:D,0,0,1)</f>
        <v/>
      </c>
      <c r="T51" s="16">
        <f>_xlfn.CONCAT(S51," - ",Q51)</f>
        <v/>
      </c>
    </row>
    <row r="52">
      <c r="A52" s="3" t="inlineStr">
        <is>
          <t>5030 : Proffessional Fees</t>
        </is>
      </c>
      <c r="B52" s="3" t="n">
        <v>594041.4600000009</v>
      </c>
      <c r="C52" s="3" t="n">
        <v>9082.98</v>
      </c>
      <c r="D52" s="3" t="n">
        <v>1518.3</v>
      </c>
      <c r="E52" s="3" t="n">
        <v>3049.68</v>
      </c>
      <c r="F52" s="3" t="n">
        <v>1499.54</v>
      </c>
      <c r="G52" s="3" t="n">
        <v>622.01</v>
      </c>
      <c r="O52" s="3" t="n">
        <v>609813.9700000009</v>
      </c>
      <c r="Q52" s="16">
        <f>_xlfn.XLOOKUP($A52,Mapping!$A:$A,Mapping!B:B,0,0,1)</f>
        <v/>
      </c>
      <c r="R52" s="16">
        <f>_xlfn.XLOOKUP($A52,Mapping!$A:$A,Mapping!C:C,0,0,1)</f>
        <v/>
      </c>
      <c r="S52" s="16">
        <f>_xlfn.XLOOKUP($A52,Mapping!$A:$A,Mapping!D:D,0,0,1)</f>
        <v/>
      </c>
      <c r="T52" s="16">
        <f>_xlfn.CONCAT(S52," - ",Q52)</f>
        <v/>
      </c>
    </row>
    <row r="53">
      <c r="A53" s="3" t="inlineStr">
        <is>
          <t>5040 : Office Equipment</t>
        </is>
      </c>
      <c r="B53" s="3" t="n">
        <v>513.63</v>
      </c>
      <c r="O53" s="3" t="n">
        <v>513.63</v>
      </c>
      <c r="Q53" s="16">
        <f>_xlfn.XLOOKUP($A53,Mapping!$A:$A,Mapping!B:B,0,0,1)</f>
        <v/>
      </c>
      <c r="R53" s="16">
        <f>_xlfn.XLOOKUP($A53,Mapping!$A:$A,Mapping!C:C,0,0,1)</f>
        <v/>
      </c>
      <c r="S53" s="16">
        <f>_xlfn.XLOOKUP($A53,Mapping!$A:$A,Mapping!D:D,0,0,1)</f>
        <v/>
      </c>
      <c r="T53" s="16">
        <f>_xlfn.CONCAT(S53," - ",Q53)</f>
        <v/>
      </c>
    </row>
    <row r="54">
      <c r="A54" s="3" t="inlineStr">
        <is>
          <t>5050 : Finance Costs</t>
        </is>
      </c>
      <c r="B54" s="3" t="n">
        <v>2700</v>
      </c>
      <c r="O54" s="3" t="n">
        <v>2700</v>
      </c>
      <c r="Q54" s="16">
        <f>_xlfn.XLOOKUP($A54,Mapping!$A:$A,Mapping!B:B,0,0,1)</f>
        <v/>
      </c>
      <c r="R54" s="16">
        <f>_xlfn.XLOOKUP($A54,Mapping!$A:$A,Mapping!C:C,0,0,1)</f>
        <v/>
      </c>
      <c r="S54" s="16">
        <f>_xlfn.XLOOKUP($A54,Mapping!$A:$A,Mapping!D:D,0,0,1)</f>
        <v/>
      </c>
      <c r="T54" s="16">
        <f>_xlfn.CONCAT(S54," - ",Q54)</f>
        <v/>
      </c>
    </row>
    <row r="55">
      <c r="A55" s="3" t="inlineStr">
        <is>
          <t>5060 : Bank Charges</t>
        </is>
      </c>
      <c r="B55" s="3" t="n">
        <v>11257.68000000001</v>
      </c>
      <c r="C55" s="3" t="n">
        <v>101.1</v>
      </c>
      <c r="D55" s="3" t="n">
        <v>141.4</v>
      </c>
      <c r="E55" s="3" t="n">
        <v>115.15</v>
      </c>
      <c r="F55" s="3" t="n">
        <v>195.65</v>
      </c>
      <c r="G55" s="3" t="n">
        <v>142.45</v>
      </c>
      <c r="H55" s="3" t="n">
        <v>127.4</v>
      </c>
      <c r="O55" s="3" t="n">
        <v>12080.83000000001</v>
      </c>
      <c r="Q55" s="16">
        <f>_xlfn.XLOOKUP($A55,Mapping!$A:$A,Mapping!B:B,0,0,1)</f>
        <v/>
      </c>
      <c r="R55" s="16">
        <f>_xlfn.XLOOKUP($A55,Mapping!$A:$A,Mapping!C:C,0,0,1)</f>
        <v/>
      </c>
      <c r="S55" s="16">
        <f>_xlfn.XLOOKUP($A55,Mapping!$A:$A,Mapping!D:D,0,0,1)</f>
        <v/>
      </c>
      <c r="T55" s="16">
        <f>_xlfn.CONCAT(S55," - ",Q55)</f>
        <v/>
      </c>
    </row>
    <row r="56">
      <c r="A56" s="3" t="inlineStr">
        <is>
          <t>5070 : Bank Interest</t>
        </is>
      </c>
      <c r="B56" s="3" t="n">
        <v>-2429.37</v>
      </c>
      <c r="O56" s="3" t="n">
        <v>-2429.37</v>
      </c>
      <c r="Q56" s="16">
        <f>_xlfn.XLOOKUP($A56,Mapping!$A:$A,Mapping!B:B,0,0,1)</f>
        <v/>
      </c>
      <c r="R56" s="16">
        <f>_xlfn.XLOOKUP($A56,Mapping!$A:$A,Mapping!C:C,0,0,1)</f>
        <v/>
      </c>
      <c r="S56" s="16">
        <f>_xlfn.XLOOKUP($A56,Mapping!$A:$A,Mapping!D:D,0,0,1)</f>
        <v/>
      </c>
      <c r="T56" s="16">
        <f>_xlfn.CONCAT(S56," - ",Q56)</f>
        <v/>
      </c>
    </row>
    <row r="57">
      <c r="A57" s="3" t="inlineStr">
        <is>
          <t>5090 : Bad Debts Written Off</t>
        </is>
      </c>
      <c r="B57" s="3" t="n">
        <v>537.3299999999999</v>
      </c>
      <c r="O57" s="3" t="n">
        <v>537.3299999999999</v>
      </c>
      <c r="Q57" s="16">
        <f>_xlfn.XLOOKUP($A57,Mapping!$A:$A,Mapping!B:B,0,0,1)</f>
        <v/>
      </c>
      <c r="R57" s="16">
        <f>_xlfn.XLOOKUP($A57,Mapping!$A:$A,Mapping!C:C,0,0,1)</f>
        <v/>
      </c>
      <c r="S57" s="16">
        <f>_xlfn.XLOOKUP($A57,Mapping!$A:$A,Mapping!D:D,0,0,1)</f>
        <v/>
      </c>
      <c r="T57" s="16">
        <f>_xlfn.CONCAT(S57," - ",Q57)</f>
        <v/>
      </c>
    </row>
    <row r="58">
      <c r="A58" s="3" t="inlineStr">
        <is>
          <t>5100 : Depreciation L&amp;B</t>
        </is>
      </c>
      <c r="B58" s="3" t="n">
        <v>280768.1199999999</v>
      </c>
      <c r="C58" s="3" t="n">
        <v>4620.45</v>
      </c>
      <c r="D58" s="3" t="n">
        <v>4620.45</v>
      </c>
      <c r="E58" s="3" t="n">
        <v>4620.45</v>
      </c>
      <c r="F58" s="3" t="n">
        <v>4620.440000000001</v>
      </c>
      <c r="G58" s="3" t="n">
        <v>4620.440000000001</v>
      </c>
      <c r="H58" s="3" t="n">
        <v>4620.440000000001</v>
      </c>
      <c r="I58" s="3" t="n">
        <v>4620.440000000001</v>
      </c>
      <c r="O58" s="3" t="n">
        <v>313111.2299999999</v>
      </c>
      <c r="Q58" s="16">
        <f>_xlfn.XLOOKUP($A58,Mapping!$A:$A,Mapping!B:B,0,0,1)</f>
        <v/>
      </c>
      <c r="R58" s="16">
        <f>_xlfn.XLOOKUP($A58,Mapping!$A:$A,Mapping!C:C,0,0,1)</f>
        <v/>
      </c>
      <c r="S58" s="16">
        <f>_xlfn.XLOOKUP($A58,Mapping!$A:$A,Mapping!D:D,0,0,1)</f>
        <v/>
      </c>
      <c r="T58" s="16">
        <f>_xlfn.CONCAT(S58," - ",Q58)</f>
        <v/>
      </c>
    </row>
    <row r="59">
      <c r="A59" s="3" t="inlineStr">
        <is>
          <t>5110 : Depreciation MV</t>
        </is>
      </c>
      <c r="B59" s="3" t="n">
        <v>40301.82000000001</v>
      </c>
      <c r="C59" s="3" t="n">
        <v>1012.78</v>
      </c>
      <c r="D59" s="3" t="n">
        <v>1012.78</v>
      </c>
      <c r="E59" s="3" t="n">
        <v>1012.78</v>
      </c>
      <c r="F59" s="3" t="n">
        <v>1012.78</v>
      </c>
      <c r="G59" s="3" t="n">
        <v>1012.79</v>
      </c>
      <c r="H59" s="3" t="n">
        <v>1012.79</v>
      </c>
      <c r="I59" s="3" t="n">
        <v>1012.79</v>
      </c>
      <c r="O59" s="3" t="n">
        <v>47391.31</v>
      </c>
      <c r="Q59" s="16">
        <f>_xlfn.XLOOKUP($A59,Mapping!$A:$A,Mapping!B:B,0,0,1)</f>
        <v/>
      </c>
      <c r="R59" s="16">
        <f>_xlfn.XLOOKUP($A59,Mapping!$A:$A,Mapping!C:C,0,0,1)</f>
        <v/>
      </c>
      <c r="S59" s="16">
        <f>_xlfn.XLOOKUP($A59,Mapping!$A:$A,Mapping!D:D,0,0,1)</f>
        <v/>
      </c>
      <c r="T59" s="16">
        <f>_xlfn.CONCAT(S59," - ",Q59)</f>
        <v/>
      </c>
    </row>
    <row r="60">
      <c r="A60" s="3" t="inlineStr">
        <is>
          <t>5120 : Depreciation Office Equipment</t>
        </is>
      </c>
      <c r="B60" s="3" t="n">
        <v>42066.8</v>
      </c>
      <c r="O60" s="3" t="n">
        <v>42066.8</v>
      </c>
      <c r="Q60" s="16">
        <f>_xlfn.XLOOKUP($A60,Mapping!$A:$A,Mapping!B:B,0,0,1)</f>
        <v/>
      </c>
      <c r="R60" s="16">
        <f>_xlfn.XLOOKUP($A60,Mapping!$A:$A,Mapping!C:C,0,0,1)</f>
        <v/>
      </c>
      <c r="S60" s="16">
        <f>_xlfn.XLOOKUP($A60,Mapping!$A:$A,Mapping!D:D,0,0,1)</f>
        <v/>
      </c>
      <c r="T60" s="16">
        <f>_xlfn.CONCAT(S60," - ",Q60)</f>
        <v/>
      </c>
    </row>
    <row r="61">
      <c r="A61" s="3" t="inlineStr">
        <is>
          <t>5140 : Depreciation F&amp;F</t>
        </is>
      </c>
      <c r="B61" s="3" t="n">
        <v>91043.75999999999</v>
      </c>
      <c r="C61" s="3" t="n">
        <v>2417.88</v>
      </c>
      <c r="D61" s="3" t="n">
        <v>2417.88</v>
      </c>
      <c r="E61" s="3" t="n">
        <v>2441.88</v>
      </c>
      <c r="F61" s="3" t="n">
        <v>2522.53</v>
      </c>
      <c r="G61" s="3" t="n">
        <v>2512.63</v>
      </c>
      <c r="H61" s="3" t="n">
        <v>2549.63</v>
      </c>
      <c r="I61" s="3" t="n">
        <v>2549.63</v>
      </c>
      <c r="O61" s="3" t="n">
        <v>108455.82</v>
      </c>
      <c r="Q61" s="16">
        <f>_xlfn.XLOOKUP($A61,Mapping!$A:$A,Mapping!B:B,0,0,1)</f>
        <v/>
      </c>
      <c r="R61" s="16">
        <f>_xlfn.XLOOKUP($A61,Mapping!$A:$A,Mapping!C:C,0,0,1)</f>
        <v/>
      </c>
      <c r="S61" s="16">
        <f>_xlfn.XLOOKUP($A61,Mapping!$A:$A,Mapping!D:D,0,0,1)</f>
        <v/>
      </c>
      <c r="T61" s="16">
        <f>_xlfn.CONCAT(S61," - ",Q61)</f>
        <v/>
      </c>
    </row>
    <row r="62">
      <c r="A62" s="3" t="inlineStr">
        <is>
          <t>5150 : Corporation Tax</t>
        </is>
      </c>
      <c r="B62" s="3" t="n">
        <v>10992.56</v>
      </c>
      <c r="O62" s="3" t="n">
        <v>10992.56</v>
      </c>
      <c r="Q62" s="16">
        <f>_xlfn.XLOOKUP($A62,Mapping!$A:$A,Mapping!B:B,0,0,1)</f>
        <v/>
      </c>
      <c r="R62" s="16">
        <f>_xlfn.XLOOKUP($A62,Mapping!$A:$A,Mapping!C:C,0,0,1)</f>
        <v/>
      </c>
      <c r="S62" s="16">
        <f>_xlfn.XLOOKUP($A62,Mapping!$A:$A,Mapping!D:D,0,0,1)</f>
        <v/>
      </c>
      <c r="T62" s="16">
        <f>_xlfn.CONCAT(S62," - ",Q62)</f>
        <v/>
      </c>
    </row>
    <row r="63">
      <c r="A63" s="3" t="inlineStr">
        <is>
          <t>5990 : Suspense</t>
        </is>
      </c>
      <c r="B63" s="3" t="n">
        <v>0</v>
      </c>
      <c r="G63" s="3" t="n">
        <v>-271.78</v>
      </c>
      <c r="O63" s="3" t="n">
        <v>-271.78</v>
      </c>
      <c r="Q63" s="16">
        <f>_xlfn.XLOOKUP($A63,Mapping!$A:$A,Mapping!B:B,0,0,1)</f>
        <v/>
      </c>
      <c r="R63" s="16">
        <f>_xlfn.XLOOKUP($A63,Mapping!$A:$A,Mapping!C:C,0,0,1)</f>
        <v/>
      </c>
      <c r="S63" s="16">
        <f>_xlfn.XLOOKUP($A63,Mapping!$A:$A,Mapping!D:D,0,0,1)</f>
        <v/>
      </c>
      <c r="T63" s="16">
        <f>_xlfn.CONCAT(S63," - ",Q63)</f>
        <v/>
      </c>
    </row>
    <row r="64">
      <c r="A64" s="3" t="inlineStr">
        <is>
          <t>6005 : Fixed Assets</t>
        </is>
      </c>
      <c r="B64" s="3" t="n">
        <v>114692.71</v>
      </c>
      <c r="O64" s="3" t="n">
        <v>114692.71</v>
      </c>
      <c r="Q64" s="16">
        <f>_xlfn.XLOOKUP($A64,Mapping!$A:$A,Mapping!B:B,0,0,1)</f>
        <v/>
      </c>
      <c r="R64" s="16">
        <f>_xlfn.XLOOKUP($A64,Mapping!$A:$A,Mapping!C:C,0,0,1)</f>
        <v/>
      </c>
      <c r="S64" s="16">
        <f>_xlfn.XLOOKUP($A64,Mapping!$A:$A,Mapping!D:D,0,0,1)</f>
        <v/>
      </c>
      <c r="T64" s="16">
        <f>_xlfn.CONCAT(S64," - ",Q64)</f>
        <v/>
      </c>
    </row>
    <row r="65">
      <c r="A65" s="3" t="inlineStr">
        <is>
          <t>6010 : Investment Additions</t>
        </is>
      </c>
      <c r="B65" s="3" t="n">
        <v>718437.8</v>
      </c>
      <c r="O65" s="3" t="n">
        <v>718437.8</v>
      </c>
      <c r="Q65" s="16">
        <f>_xlfn.XLOOKUP($A65,Mapping!$A:$A,Mapping!B:B,0,0,1)</f>
        <v/>
      </c>
      <c r="R65" s="16">
        <f>_xlfn.XLOOKUP($A65,Mapping!$A:$A,Mapping!C:C,0,0,1)</f>
        <v/>
      </c>
      <c r="S65" s="16">
        <f>_xlfn.XLOOKUP($A65,Mapping!$A:$A,Mapping!D:D,0,0,1)</f>
        <v/>
      </c>
      <c r="T65" s="16">
        <f>_xlfn.CONCAT(S65," - ",Q65)</f>
        <v/>
      </c>
    </row>
    <row r="66">
      <c r="A66" s="3" t="inlineStr">
        <is>
          <t>6020 : Freehold Property</t>
        </is>
      </c>
      <c r="B66" s="3" t="n">
        <v>1355621</v>
      </c>
      <c r="O66" s="3" t="n">
        <v>1355621</v>
      </c>
      <c r="Q66" s="16">
        <f>_xlfn.XLOOKUP($A66,Mapping!$A:$A,Mapping!B:B,0,0,1)</f>
        <v/>
      </c>
      <c r="R66" s="16">
        <f>_xlfn.XLOOKUP($A66,Mapping!$A:$A,Mapping!C:C,0,0,1)</f>
        <v/>
      </c>
      <c r="S66" s="16">
        <f>_xlfn.XLOOKUP($A66,Mapping!$A:$A,Mapping!D:D,0,0,1)</f>
        <v/>
      </c>
      <c r="T66" s="16">
        <f>_xlfn.CONCAT(S66," - ",Q66)</f>
        <v/>
      </c>
    </row>
    <row r="67">
      <c r="A67" s="3" t="inlineStr">
        <is>
          <t>6021 : Freehold Property Depreciation</t>
        </is>
      </c>
      <c r="B67" s="3" t="n">
        <v>-268160.1199999999</v>
      </c>
      <c r="C67" s="3" t="n">
        <v>-4620.45</v>
      </c>
      <c r="D67" s="3" t="n">
        <v>-4620.45</v>
      </c>
      <c r="E67" s="3" t="n">
        <v>-4620.45</v>
      </c>
      <c r="F67" s="3" t="n">
        <v>-4620.440000000001</v>
      </c>
      <c r="G67" s="3" t="n">
        <v>-4620.440000000001</v>
      </c>
      <c r="H67" s="3" t="n">
        <v>-4620.440000000001</v>
      </c>
      <c r="I67" s="3" t="n">
        <v>-4620.440000000001</v>
      </c>
      <c r="O67" s="3" t="n">
        <v>-300503.2299999999</v>
      </c>
      <c r="Q67" s="16">
        <f>_xlfn.XLOOKUP($A67,Mapping!$A:$A,Mapping!B:B,0,0,1)</f>
        <v/>
      </c>
      <c r="R67" s="16">
        <f>_xlfn.XLOOKUP($A67,Mapping!$A:$A,Mapping!C:C,0,0,1)</f>
        <v/>
      </c>
      <c r="S67" s="16">
        <f>_xlfn.XLOOKUP($A67,Mapping!$A:$A,Mapping!D:D,0,0,1)</f>
        <v/>
      </c>
      <c r="T67" s="16" t="n"/>
    </row>
    <row r="68">
      <c r="A68" s="3" t="inlineStr">
        <is>
          <t>6030 : Plant Machinery Depreciation</t>
        </is>
      </c>
      <c r="B68" s="3" t="n">
        <v>-37056.8</v>
      </c>
      <c r="O68" s="3" t="n">
        <v>-37056.8</v>
      </c>
      <c r="Q68" s="16">
        <f>_xlfn.XLOOKUP($A68,Mapping!$A:$A,Mapping!B:B,0,0,1)</f>
        <v/>
      </c>
      <c r="R68" s="16">
        <f>_xlfn.XLOOKUP($A68,Mapping!$A:$A,Mapping!C:C,0,0,1)</f>
        <v/>
      </c>
      <c r="S68" s="16">
        <f>_xlfn.XLOOKUP($A68,Mapping!$A:$A,Mapping!D:D,0,0,1)</f>
        <v/>
      </c>
      <c r="T68" s="16" t="n"/>
    </row>
    <row r="69">
      <c r="A69" s="3" t="inlineStr">
        <is>
          <t>6050 : Office Machinery and Equipment</t>
        </is>
      </c>
      <c r="B69" s="3" t="n">
        <v>11503.06</v>
      </c>
      <c r="O69" s="3" t="n">
        <v>11503.06</v>
      </c>
      <c r="Q69" s="16">
        <f>_xlfn.XLOOKUP($A69,Mapping!$A:$A,Mapping!B:B,0,0,1)</f>
        <v/>
      </c>
      <c r="R69" s="16">
        <f>_xlfn.XLOOKUP($A69,Mapping!$A:$A,Mapping!C:C,0,0,1)</f>
        <v/>
      </c>
      <c r="S69" s="16">
        <f>_xlfn.XLOOKUP($A69,Mapping!$A:$A,Mapping!D:D,0,0,1)</f>
        <v/>
      </c>
      <c r="T69" s="16" t="n"/>
    </row>
    <row r="70">
      <c r="A70" s="3" t="inlineStr">
        <is>
          <t>6051 : Office Machinery and Equipment Depreciation</t>
        </is>
      </c>
      <c r="B70" s="3" t="n">
        <v>-6118.77</v>
      </c>
      <c r="C70" s="3" t="n">
        <v>-479.29</v>
      </c>
      <c r="D70" s="3" t="n">
        <v>-479.29</v>
      </c>
      <c r="E70" s="3" t="n">
        <v>-479.29</v>
      </c>
      <c r="F70" s="3" t="n">
        <v>-479.29</v>
      </c>
      <c r="G70" s="3" t="n">
        <v>-479.29</v>
      </c>
      <c r="H70" s="3" t="n">
        <v>-479.29</v>
      </c>
      <c r="I70" s="3" t="n">
        <v>-479.29</v>
      </c>
      <c r="O70" s="3" t="n">
        <v>-9473.800000000001</v>
      </c>
      <c r="Q70" s="16">
        <f>_xlfn.XLOOKUP($A70,Mapping!$A:$A,Mapping!B:B,0,0,1)</f>
        <v/>
      </c>
      <c r="R70" s="16">
        <f>_xlfn.XLOOKUP($A70,Mapping!$A:$A,Mapping!C:C,0,0,1)</f>
        <v/>
      </c>
      <c r="S70" s="16">
        <f>_xlfn.XLOOKUP($A70,Mapping!$A:$A,Mapping!D:D,0,0,1)</f>
        <v/>
      </c>
      <c r="T70" s="16" t="n"/>
    </row>
    <row r="71">
      <c r="A71" s="3" t="inlineStr">
        <is>
          <t>6060 : Fixtures and Fittings</t>
        </is>
      </c>
      <c r="B71" s="3" t="n">
        <v>59976.68000000001</v>
      </c>
      <c r="D71" s="3" t="n">
        <v>1440</v>
      </c>
      <c r="E71" s="3" t="n">
        <v>4112.4</v>
      </c>
      <c r="F71" s="3" t="n">
        <v>1666.8</v>
      </c>
      <c r="G71" s="3" t="n">
        <v>2220</v>
      </c>
      <c r="J71" s="3" t="n">
        <v>6198.64</v>
      </c>
      <c r="O71" s="3" t="n">
        <v>75614.52000000002</v>
      </c>
      <c r="Q71" s="16">
        <f>_xlfn.XLOOKUP($A71,Mapping!$A:$A,Mapping!B:B,0,0,1)</f>
        <v/>
      </c>
      <c r="R71" s="16">
        <f>_xlfn.XLOOKUP($A71,Mapping!$A:$A,Mapping!C:C,0,0,1)</f>
        <v/>
      </c>
      <c r="S71" s="16">
        <f>_xlfn.XLOOKUP($A71,Mapping!$A:$A,Mapping!D:D,0,0,1)</f>
        <v/>
      </c>
      <c r="T71" s="16" t="n"/>
    </row>
    <row r="72">
      <c r="A72" s="3" t="inlineStr">
        <is>
          <t>6061 : Fixtures and Fittings Depreciation</t>
        </is>
      </c>
      <c r="B72" s="3" t="n">
        <v>-80215.98999999999</v>
      </c>
      <c r="C72" s="3" t="n">
        <v>-1938.59</v>
      </c>
      <c r="D72" s="3" t="n">
        <v>-1938.59</v>
      </c>
      <c r="E72" s="3" t="n">
        <v>-1962.59</v>
      </c>
      <c r="F72" s="3" t="n">
        <v>-2043.24</v>
      </c>
      <c r="G72" s="3" t="n">
        <v>-2033.34</v>
      </c>
      <c r="H72" s="3" t="n">
        <v>-2070.34</v>
      </c>
      <c r="I72" s="3" t="n">
        <v>-2070.34</v>
      </c>
      <c r="O72" s="3" t="n">
        <v>-94273.01999999999</v>
      </c>
      <c r="Q72" s="16">
        <f>_xlfn.XLOOKUP($A72,Mapping!$A:$A,Mapping!B:B,0,0,1)</f>
        <v/>
      </c>
      <c r="R72" s="16">
        <f>_xlfn.XLOOKUP($A72,Mapping!$A:$A,Mapping!C:C,0,0,1)</f>
        <v/>
      </c>
      <c r="S72" s="16">
        <f>_xlfn.XLOOKUP($A72,Mapping!$A:$A,Mapping!D:D,0,0,1)</f>
        <v/>
      </c>
      <c r="T72" s="16" t="n"/>
    </row>
    <row r="73">
      <c r="A73" s="3" t="inlineStr">
        <is>
          <t>6070 : Motor Vehicles</t>
        </is>
      </c>
      <c r="B73" s="3" t="n">
        <v>65127.98</v>
      </c>
      <c r="O73" s="3" t="n">
        <v>65127.98</v>
      </c>
      <c r="Q73" s="16">
        <f>_xlfn.XLOOKUP($A73,Mapping!$A:$A,Mapping!B:B,0,0,1)</f>
        <v/>
      </c>
      <c r="R73" s="16">
        <f>_xlfn.XLOOKUP($A73,Mapping!$A:$A,Mapping!C:C,0,0,1)</f>
        <v/>
      </c>
      <c r="S73" s="16">
        <f>_xlfn.XLOOKUP($A73,Mapping!$A:$A,Mapping!D:D,0,0,1)</f>
        <v/>
      </c>
      <c r="T73" s="16" t="n"/>
    </row>
    <row r="74">
      <c r="A74" s="3" t="inlineStr">
        <is>
          <t>6071 : Motor Vehicles Depreciation</t>
        </is>
      </c>
      <c r="B74" s="3" t="n">
        <v>-33364.75</v>
      </c>
      <c r="C74" s="3" t="n">
        <v>-1012.78</v>
      </c>
      <c r="D74" s="3" t="n">
        <v>-1012.78</v>
      </c>
      <c r="E74" s="3" t="n">
        <v>-1012.78</v>
      </c>
      <c r="F74" s="3" t="n">
        <v>-1012.78</v>
      </c>
      <c r="G74" s="3" t="n">
        <v>-1012.79</v>
      </c>
      <c r="H74" s="3" t="n">
        <v>-1012.79</v>
      </c>
      <c r="I74" s="3" t="n">
        <v>-1012.79</v>
      </c>
      <c r="O74" s="3" t="n">
        <v>-40454.24</v>
      </c>
      <c r="Q74" s="16">
        <f>_xlfn.XLOOKUP($A74,Mapping!$A:$A,Mapping!B:B,0,0,1)</f>
        <v/>
      </c>
      <c r="R74" s="16">
        <f>_xlfn.XLOOKUP($A74,Mapping!$A:$A,Mapping!C:C,0,0,1)</f>
        <v/>
      </c>
      <c r="S74" s="16">
        <f>_xlfn.XLOOKUP($A74,Mapping!$A:$A,Mapping!D:D,0,0,1)</f>
        <v/>
      </c>
      <c r="T74" s="16" t="n"/>
    </row>
    <row r="75">
      <c r="A75" s="3" t="inlineStr">
        <is>
          <t>7010 : Prepayments</t>
        </is>
      </c>
      <c r="B75" s="3" t="n">
        <v>65652.49000000009</v>
      </c>
      <c r="C75" s="3" t="n">
        <v>-5165.99</v>
      </c>
      <c r="D75" s="3" t="n">
        <v>-4333.67</v>
      </c>
      <c r="E75" s="3" t="n">
        <v>-1213.89</v>
      </c>
      <c r="F75" s="3" t="n">
        <v>313.69</v>
      </c>
      <c r="G75" s="3" t="n">
        <v>552.75</v>
      </c>
      <c r="H75" s="3" t="n">
        <v>64859.24000000001</v>
      </c>
      <c r="J75" s="3" t="n">
        <v>4951.44</v>
      </c>
      <c r="O75" s="3" t="n">
        <v>125616.0600000001</v>
      </c>
      <c r="Q75" s="16">
        <f>_xlfn.XLOOKUP($A75,Mapping!$A:$A,Mapping!B:B,0,0,1)</f>
        <v/>
      </c>
      <c r="R75" s="16">
        <f>_xlfn.XLOOKUP($A75,Mapping!$A:$A,Mapping!C:C,0,0,1)</f>
        <v/>
      </c>
      <c r="S75" s="16">
        <f>_xlfn.XLOOKUP($A75,Mapping!$A:$A,Mapping!D:D,0,0,1)</f>
        <v/>
      </c>
      <c r="T75" s="16" t="n"/>
    </row>
    <row r="76">
      <c r="A76" s="3" t="inlineStr">
        <is>
          <t>7021 : Interco KNL</t>
        </is>
      </c>
      <c r="B76" s="3" t="n">
        <v>-0.4000000000000909</v>
      </c>
      <c r="O76" s="3" t="n">
        <v>-0.4000000000000909</v>
      </c>
      <c r="Q76" s="16">
        <f>_xlfn.XLOOKUP($A76,Mapping!$A:$A,Mapping!B:B,0,0,1)</f>
        <v/>
      </c>
      <c r="R76" s="16">
        <f>_xlfn.XLOOKUP($A76,Mapping!$A:$A,Mapping!C:C,0,0,1)</f>
        <v/>
      </c>
      <c r="S76" s="16">
        <f>_xlfn.XLOOKUP($A76,Mapping!$A:$A,Mapping!D:D,0,0,1)</f>
        <v/>
      </c>
      <c r="T76" s="16" t="n"/>
    </row>
    <row r="77">
      <c r="A77" s="3" t="inlineStr">
        <is>
          <t>7023 : Interco CCL</t>
        </is>
      </c>
      <c r="B77" s="3" t="n">
        <v>-727068.9799999992</v>
      </c>
      <c r="C77" s="3" t="n">
        <v>-5037.299999999998</v>
      </c>
      <c r="D77" s="3" t="n">
        <v>-65660.98</v>
      </c>
      <c r="E77" s="3" t="n">
        <v>-73291.53999999999</v>
      </c>
      <c r="F77" s="3" t="n">
        <v>99907.22000000002</v>
      </c>
      <c r="G77" s="3" t="n">
        <v>-101048.04</v>
      </c>
      <c r="H77" s="3" t="n">
        <v>-50644.33000000002</v>
      </c>
      <c r="I77" s="3" t="n">
        <v>2889.6</v>
      </c>
      <c r="O77" s="3" t="n">
        <v>-919954.3499999992</v>
      </c>
      <c r="Q77" s="16">
        <f>_xlfn.XLOOKUP($A77,Mapping!$A:$A,Mapping!B:B,0,0,1)</f>
        <v/>
      </c>
      <c r="R77" s="16">
        <f>_xlfn.XLOOKUP($A77,Mapping!$A:$A,Mapping!C:C,0,0,1)</f>
        <v/>
      </c>
      <c r="S77" s="16">
        <f>_xlfn.XLOOKUP($A77,Mapping!$A:$A,Mapping!D:D,0,0,1)</f>
        <v/>
      </c>
      <c r="T77" s="16" t="n"/>
    </row>
    <row r="78">
      <c r="A78" s="3" t="inlineStr">
        <is>
          <t>7024 : Interco Moebius Two</t>
        </is>
      </c>
      <c r="B78" s="3" t="n">
        <v>-1970181.56</v>
      </c>
      <c r="C78" s="3" t="n">
        <v>15004.56</v>
      </c>
      <c r="D78" s="3" t="n">
        <v>15004.56</v>
      </c>
      <c r="E78" s="3" t="n">
        <v>74047.36</v>
      </c>
      <c r="F78" s="3" t="n">
        <v>15004.56</v>
      </c>
      <c r="G78" s="3" t="n">
        <v>60057.51</v>
      </c>
      <c r="H78" s="3" t="n">
        <v>15004.56</v>
      </c>
      <c r="I78" s="3" t="n">
        <v>15004.56</v>
      </c>
      <c r="J78" s="3" t="n">
        <v>45000</v>
      </c>
      <c r="O78" s="3" t="n">
        <v>-1716053.89</v>
      </c>
      <c r="Q78" s="16">
        <f>_xlfn.XLOOKUP($A78,Mapping!$A:$A,Mapping!B:B,0,0,1)</f>
        <v/>
      </c>
      <c r="R78" s="16">
        <f>_xlfn.XLOOKUP($A78,Mapping!$A:$A,Mapping!C:C,0,0,1)</f>
        <v/>
      </c>
      <c r="S78" s="16">
        <f>_xlfn.XLOOKUP($A78,Mapping!$A:$A,Mapping!D:D,0,0,1)</f>
        <v/>
      </c>
      <c r="T78" s="16" t="n"/>
    </row>
    <row r="79">
      <c r="A79" s="3" t="inlineStr">
        <is>
          <t>7025 : Interco YBHN</t>
        </is>
      </c>
      <c r="B79" s="3" t="n">
        <v>-728853.1999999997</v>
      </c>
      <c r="C79" s="3" t="n">
        <v>11443.84</v>
      </c>
      <c r="D79" s="3" t="n">
        <v>31170.05</v>
      </c>
      <c r="E79" s="3" t="n">
        <v>6020.360000000001</v>
      </c>
      <c r="F79" s="3" t="n">
        <v>62651.09</v>
      </c>
      <c r="G79" s="3" t="n">
        <v>-81424.51000000001</v>
      </c>
      <c r="H79" s="3" t="n">
        <v>-9318.710000000006</v>
      </c>
      <c r="I79" s="3" t="n">
        <v>66429.64</v>
      </c>
      <c r="O79" s="3" t="n">
        <v>-641881.4399999997</v>
      </c>
      <c r="Q79" s="16">
        <f>_xlfn.XLOOKUP($A79,Mapping!$A:$A,Mapping!B:B,0,0,1)</f>
        <v/>
      </c>
      <c r="R79" s="16">
        <f>_xlfn.XLOOKUP($A79,Mapping!$A:$A,Mapping!C:C,0,0,1)</f>
        <v/>
      </c>
      <c r="S79" s="16">
        <f>_xlfn.XLOOKUP($A79,Mapping!$A:$A,Mapping!D:D,0,0,1)</f>
        <v/>
      </c>
      <c r="T79" s="16" t="n"/>
    </row>
    <row r="80">
      <c r="A80" s="3" t="inlineStr">
        <is>
          <t>7026 : Interco YBN</t>
        </is>
      </c>
      <c r="B80" s="3" t="n">
        <v>-101938.9099999999</v>
      </c>
      <c r="C80" s="3" t="n">
        <v>17489.54</v>
      </c>
      <c r="D80" s="3" t="n">
        <v>16564.67</v>
      </c>
      <c r="E80" s="3" t="n">
        <v>21367.63</v>
      </c>
      <c r="F80" s="3" t="n">
        <v>19578.74</v>
      </c>
      <c r="G80" s="3" t="n">
        <v>19528.1</v>
      </c>
      <c r="H80" s="3" t="n">
        <v>19683.73</v>
      </c>
      <c r="I80" s="3" t="n">
        <v>18001.77</v>
      </c>
      <c r="O80" s="3" t="n">
        <v>30275.27000000011</v>
      </c>
      <c r="Q80" s="16">
        <f>_xlfn.XLOOKUP($A80,Mapping!$A:$A,Mapping!B:B,0,0,1)</f>
        <v/>
      </c>
      <c r="R80" s="16">
        <f>_xlfn.XLOOKUP($A80,Mapping!$A:$A,Mapping!C:C,0,0,1)</f>
        <v/>
      </c>
      <c r="S80" s="16">
        <f>_xlfn.XLOOKUP($A80,Mapping!$A:$A,Mapping!D:D,0,0,1)</f>
        <v/>
      </c>
      <c r="T80" s="16" t="n"/>
    </row>
    <row r="81">
      <c r="A81" s="3" t="inlineStr">
        <is>
          <t>7028 : DO NOT USE</t>
        </is>
      </c>
      <c r="B81" s="3" t="n">
        <v>-1561.19</v>
      </c>
      <c r="O81" s="3" t="n">
        <v>-1561.19</v>
      </c>
      <c r="Q81" s="16">
        <f>_xlfn.XLOOKUP($A81,Mapping!$A:$A,Mapping!B:B,0,0,1)</f>
        <v/>
      </c>
      <c r="R81" s="16">
        <f>_xlfn.XLOOKUP($A81,Mapping!$A:$A,Mapping!C:C,0,0,1)</f>
        <v/>
      </c>
      <c r="S81" s="16">
        <f>_xlfn.XLOOKUP($A81,Mapping!$A:$A,Mapping!D:D,0,0,1)</f>
        <v/>
      </c>
      <c r="T81" s="16" t="n"/>
    </row>
    <row r="82">
      <c r="A82" s="3" t="inlineStr">
        <is>
          <t>7035 : Interco HAB</t>
        </is>
      </c>
      <c r="B82" s="3" t="n">
        <v>160840.29</v>
      </c>
      <c r="C82" s="3" t="n">
        <v>-24193.04</v>
      </c>
      <c r="D82" s="3" t="n">
        <v>28273.81</v>
      </c>
      <c r="E82" s="3" t="n">
        <v>28244.65</v>
      </c>
      <c r="F82" s="3" t="n">
        <v>27520.86</v>
      </c>
      <c r="G82" s="3" t="n">
        <v>28808.67</v>
      </c>
      <c r="H82" s="3" t="n">
        <v>-170279.55</v>
      </c>
      <c r="I82" s="3" t="n">
        <v>18625.22</v>
      </c>
      <c r="J82" s="3" t="n">
        <v>277.13</v>
      </c>
      <c r="O82" s="3" t="n">
        <v>98118.03999999999</v>
      </c>
      <c r="Q82" s="16">
        <f>_xlfn.XLOOKUP($A82,Mapping!$A:$A,Mapping!B:B,0,0,1)</f>
        <v/>
      </c>
      <c r="R82" s="16">
        <f>_xlfn.XLOOKUP($A82,Mapping!$A:$A,Mapping!C:C,0,0,1)</f>
        <v/>
      </c>
      <c r="S82" s="16">
        <f>_xlfn.XLOOKUP($A82,Mapping!$A:$A,Mapping!D:D,0,0,1)</f>
        <v/>
      </c>
      <c r="T82" s="16" t="n"/>
    </row>
    <row r="83">
      <c r="A83" s="3" t="inlineStr">
        <is>
          <t>7036 : Interco MO 1</t>
        </is>
      </c>
      <c r="B83" s="3" t="n">
        <v>-0.4899999999979627</v>
      </c>
      <c r="O83" s="3" t="n">
        <v>-0.4899999999979627</v>
      </c>
      <c r="Q83" s="16">
        <f>_xlfn.XLOOKUP($A83,Mapping!$A:$A,Mapping!B:B,0,0,1)</f>
        <v/>
      </c>
      <c r="R83" s="16">
        <f>_xlfn.XLOOKUP($A83,Mapping!$A:$A,Mapping!C:C,0,0,1)</f>
        <v/>
      </c>
      <c r="S83" s="16">
        <f>_xlfn.XLOOKUP($A83,Mapping!$A:$A,Mapping!D:D,0,0,1)</f>
        <v/>
      </c>
      <c r="T83" s="16" t="n"/>
    </row>
    <row r="84">
      <c r="A84" s="3" t="inlineStr">
        <is>
          <t>7037 : Interco Saltway</t>
        </is>
      </c>
      <c r="B84" s="3" t="n">
        <v>464502.77</v>
      </c>
      <c r="C84" s="3" t="n">
        <v>-57257.76</v>
      </c>
      <c r="D84" s="3" t="n">
        <v>-58521.65</v>
      </c>
      <c r="E84" s="3" t="n">
        <v>-53477.96000000001</v>
      </c>
      <c r="F84" s="3" t="n">
        <v>50392.43</v>
      </c>
      <c r="G84" s="3" t="n">
        <v>-51300.19</v>
      </c>
      <c r="H84" s="3" t="n">
        <v>-59746.88</v>
      </c>
      <c r="O84" s="3" t="n">
        <v>234590.76</v>
      </c>
      <c r="Q84" s="16">
        <f>_xlfn.XLOOKUP($A84,Mapping!$A:$A,Mapping!B:B,0,0,1)</f>
        <v/>
      </c>
      <c r="R84" s="16">
        <f>_xlfn.XLOOKUP($A84,Mapping!$A:$A,Mapping!C:C,0,0,1)</f>
        <v/>
      </c>
      <c r="S84" s="16">
        <f>_xlfn.XLOOKUP($A84,Mapping!$A:$A,Mapping!D:D,0,0,1)</f>
        <v/>
      </c>
      <c r="T84" s="16" t="n"/>
    </row>
    <row r="85">
      <c r="A85" s="3" t="inlineStr">
        <is>
          <t>7040 : Fee Debtors</t>
        </is>
      </c>
      <c r="B85" s="3" t="n">
        <v>-2461.310000000012</v>
      </c>
      <c r="F85" s="3" t="n">
        <v>-47145.02</v>
      </c>
      <c r="G85" s="3" t="n">
        <v>339</v>
      </c>
      <c r="O85" s="3" t="n">
        <v>-49267.33000000002</v>
      </c>
      <c r="Q85" s="16">
        <f>_xlfn.XLOOKUP($A85,Mapping!$A:$A,Mapping!B:B,0,0,1)</f>
        <v/>
      </c>
      <c r="R85" s="16">
        <f>_xlfn.XLOOKUP($A85,Mapping!$A:$A,Mapping!C:C,0,0,1)</f>
        <v/>
      </c>
      <c r="S85" s="16">
        <f>_xlfn.XLOOKUP($A85,Mapping!$A:$A,Mapping!D:D,0,0,1)</f>
        <v/>
      </c>
      <c r="T85" s="16" t="n"/>
    </row>
    <row r="86">
      <c r="A86" s="3" t="inlineStr">
        <is>
          <t>7050 : Bank RBS</t>
        </is>
      </c>
      <c r="B86" s="3" t="n">
        <v>-121236.73</v>
      </c>
      <c r="O86" s="3" t="n">
        <v>-121236.73</v>
      </c>
      <c r="Q86" s="16">
        <f>_xlfn.XLOOKUP($A86,Mapping!$A:$A,Mapping!B:B,0,0,1)</f>
        <v/>
      </c>
      <c r="R86" s="16">
        <f>_xlfn.XLOOKUP($A86,Mapping!$A:$A,Mapping!C:C,0,0,1)</f>
        <v/>
      </c>
      <c r="S86" s="16">
        <f>_xlfn.XLOOKUP($A86,Mapping!$A:$A,Mapping!D:D,0,0,1)</f>
        <v/>
      </c>
      <c r="T86" s="16" t="n"/>
    </row>
    <row r="87">
      <c r="A87" s="3" t="inlineStr">
        <is>
          <t>7051 : Bank NW Current</t>
        </is>
      </c>
      <c r="B87" s="3" t="n">
        <v>-23736616.29000001</v>
      </c>
      <c r="C87" s="3" t="n">
        <v>-418028.81</v>
      </c>
      <c r="D87" s="3" t="n">
        <v>-415558.1399999998</v>
      </c>
      <c r="E87" s="3" t="n">
        <v>-440305.4499999999</v>
      </c>
      <c r="F87" s="3" t="n">
        <v>-777590.4900000001</v>
      </c>
      <c r="G87" s="3" t="n">
        <v>-351716.9800000001</v>
      </c>
      <c r="H87" s="3" t="n">
        <v>-282993.85</v>
      </c>
      <c r="I87" s="3" t="n">
        <v>-759411.2599999999</v>
      </c>
      <c r="J87" s="3" t="n">
        <v>-177231.99</v>
      </c>
      <c r="O87" s="3" t="n">
        <v>-27359453.26000001</v>
      </c>
      <c r="Q87" s="16">
        <f>_xlfn.XLOOKUP($A87,Mapping!$A:$A,Mapping!B:B,0,0,1)</f>
        <v/>
      </c>
      <c r="R87" s="16">
        <f>_xlfn.XLOOKUP($A87,Mapping!$A:$A,Mapping!C:C,0,0,1)</f>
        <v/>
      </c>
      <c r="S87" s="16">
        <f>_xlfn.XLOOKUP($A87,Mapping!$A:$A,Mapping!D:D,0,0,1)</f>
        <v/>
      </c>
      <c r="T87" s="16" t="n"/>
    </row>
    <row r="88">
      <c r="A88" s="3" t="inlineStr">
        <is>
          <t>7052 : Bank NW Deposit</t>
        </is>
      </c>
      <c r="B88" s="3" t="n">
        <v>105766.58</v>
      </c>
      <c r="I88" s="3" t="n">
        <v>0</v>
      </c>
      <c r="O88" s="3" t="n">
        <v>105766.58</v>
      </c>
      <c r="Q88" s="16">
        <f>_xlfn.XLOOKUP($A88,Mapping!$A:$A,Mapping!B:B,0,0,1)</f>
        <v/>
      </c>
      <c r="R88" s="16">
        <f>_xlfn.XLOOKUP($A88,Mapping!$A:$A,Mapping!C:C,0,0,1)</f>
        <v/>
      </c>
      <c r="S88" s="16">
        <f>_xlfn.XLOOKUP($A88,Mapping!$A:$A,Mapping!D:D,0,0,1)</f>
        <v/>
      </c>
      <c r="T88" s="16" t="n"/>
    </row>
    <row r="89">
      <c r="A89" s="3" t="inlineStr">
        <is>
          <t>7053 : Bank Current Account</t>
        </is>
      </c>
      <c r="I89" s="3" t="n">
        <v>0</v>
      </c>
      <c r="O89" s="3" t="n">
        <v>0</v>
      </c>
      <c r="Q89" s="16">
        <f>_xlfn.XLOOKUP($A89,Mapping!$A:$A,Mapping!B:B,0,0,1)</f>
        <v/>
      </c>
      <c r="R89" s="16">
        <f>_xlfn.XLOOKUP($A89,Mapping!$A:$A,Mapping!C:C,0,0,1)</f>
        <v/>
      </c>
      <c r="S89" s="16">
        <f>_xlfn.XLOOKUP($A89,Mapping!$A:$A,Mapping!D:D,0,0,1)</f>
        <v/>
      </c>
      <c r="T89" s="16" t="n"/>
    </row>
    <row r="90">
      <c r="A90" s="3" t="inlineStr">
        <is>
          <t>7054 : Barclays Wages 816</t>
        </is>
      </c>
      <c r="I90" s="3" t="n">
        <v>0</v>
      </c>
      <c r="O90" s="3" t="n">
        <v>0</v>
      </c>
      <c r="Q90" s="16">
        <f>_xlfn.XLOOKUP($A90,Mapping!$A:$A,Mapping!B:B,0,0,1)</f>
        <v/>
      </c>
      <c r="R90" s="16">
        <f>_xlfn.XLOOKUP($A90,Mapping!$A:$A,Mapping!C:C,0,0,1)</f>
        <v/>
      </c>
      <c r="S90" s="16">
        <f>_xlfn.XLOOKUP($A90,Mapping!$A:$A,Mapping!D:D,0,0,1)</f>
        <v/>
      </c>
      <c r="T90" s="16" t="n"/>
    </row>
    <row r="91">
      <c r="A91" s="3" t="inlineStr">
        <is>
          <t>7055 : Barclays Dep/acc 471</t>
        </is>
      </c>
      <c r="I91" s="3" t="n">
        <v>0</v>
      </c>
      <c r="O91" s="3" t="n">
        <v>0</v>
      </c>
      <c r="Q91" s="16">
        <f>_xlfn.XLOOKUP($A91,Mapping!$A:$A,Mapping!B:B,0,0,1)</f>
        <v/>
      </c>
      <c r="R91" s="16">
        <f>_xlfn.XLOOKUP($A91,Mapping!$A:$A,Mapping!C:C,0,0,1)</f>
        <v/>
      </c>
      <c r="S91" s="16">
        <f>_xlfn.XLOOKUP($A91,Mapping!$A:$A,Mapping!D:D,0,0,1)</f>
        <v/>
      </c>
      <c r="T91" s="16" t="n"/>
    </row>
    <row r="92">
      <c r="A92" s="3" t="inlineStr">
        <is>
          <t>7056 : Santander c/acc 811</t>
        </is>
      </c>
      <c r="I92" s="3" t="n">
        <v>0</v>
      </c>
      <c r="O92" s="3" t="n">
        <v>0</v>
      </c>
      <c r="Q92" s="16">
        <f>_xlfn.XLOOKUP($A92,Mapping!$A:$A,Mapping!B:B,0,0,1)</f>
        <v/>
      </c>
      <c r="R92" s="16">
        <f>_xlfn.XLOOKUP($A92,Mapping!$A:$A,Mapping!C:C,0,0,1)</f>
        <v/>
      </c>
      <c r="S92" s="16">
        <f>_xlfn.XLOOKUP($A92,Mapping!$A:$A,Mapping!D:D,0,0,1)</f>
        <v/>
      </c>
      <c r="T92" s="16" t="n"/>
    </row>
    <row r="93">
      <c r="A93" s="3" t="inlineStr">
        <is>
          <t>7057 : Santander Dep/acc 870</t>
        </is>
      </c>
      <c r="I93" s="3" t="n">
        <v>0</v>
      </c>
      <c r="O93" s="3" t="n">
        <v>0</v>
      </c>
      <c r="Q93" s="16">
        <f>_xlfn.XLOOKUP($A93,Mapping!$A:$A,Mapping!B:B,0,0,1)</f>
        <v/>
      </c>
      <c r="R93" s="16">
        <f>_xlfn.XLOOKUP($A93,Mapping!$A:$A,Mapping!C:C,0,0,1)</f>
        <v/>
      </c>
      <c r="S93" s="16">
        <f>_xlfn.XLOOKUP($A93,Mapping!$A:$A,Mapping!D:D,0,0,1)</f>
        <v/>
      </c>
      <c r="T93" s="16" t="n"/>
    </row>
    <row r="94">
      <c r="A94" s="3" t="inlineStr">
        <is>
          <t>7058 : RBS bank 722</t>
        </is>
      </c>
      <c r="I94" s="3" t="n">
        <v>0</v>
      </c>
      <c r="O94" s="3" t="n">
        <v>0</v>
      </c>
      <c r="Q94" s="16">
        <f>_xlfn.XLOOKUP($A94,Mapping!$A:$A,Mapping!B:B,0,0,1)</f>
        <v/>
      </c>
      <c r="R94" s="16">
        <f>_xlfn.XLOOKUP($A94,Mapping!$A:$A,Mapping!C:C,0,0,1)</f>
        <v/>
      </c>
      <c r="S94" s="16">
        <f>_xlfn.XLOOKUP($A94,Mapping!$A:$A,Mapping!D:D,0,0,1)</f>
        <v/>
      </c>
      <c r="T94" s="16" t="n"/>
    </row>
    <row r="95">
      <c r="A95" s="3" t="inlineStr">
        <is>
          <t>7059 : RBS current acc</t>
        </is>
      </c>
      <c r="I95" s="3" t="n">
        <v>0</v>
      </c>
      <c r="O95" s="3" t="n">
        <v>0</v>
      </c>
      <c r="Q95" s="16">
        <f>_xlfn.XLOOKUP($A95,Mapping!$A:$A,Mapping!B:B,0,0,1)</f>
        <v/>
      </c>
      <c r="R95" s="16">
        <f>_xlfn.XLOOKUP($A95,Mapping!$A:$A,Mapping!C:C,0,0,1)</f>
        <v/>
      </c>
      <c r="S95" s="16">
        <f>_xlfn.XLOOKUP($A95,Mapping!$A:$A,Mapping!D:D,0,0,1)</f>
        <v/>
      </c>
      <c r="T95" s="16" t="n"/>
    </row>
    <row r="96">
      <c r="A96" s="3" t="inlineStr">
        <is>
          <t>7060 : Bank Current/acc Santander</t>
        </is>
      </c>
      <c r="I96" s="3" t="n">
        <v>0</v>
      </c>
      <c r="O96" s="3" t="n">
        <v>0</v>
      </c>
      <c r="Q96" s="16">
        <f>_xlfn.XLOOKUP($A96,Mapping!$A:$A,Mapping!B:B,0,0,1)</f>
        <v/>
      </c>
      <c r="R96" s="16">
        <f>_xlfn.XLOOKUP($A96,Mapping!$A:$A,Mapping!C:C,0,0,1)</f>
        <v/>
      </c>
      <c r="S96" s="16">
        <f>_xlfn.XLOOKUP($A96,Mapping!$A:$A,Mapping!D:D,0,0,1)</f>
        <v/>
      </c>
      <c r="T96" s="16" t="n"/>
    </row>
    <row r="97">
      <c r="A97" s="3" t="inlineStr">
        <is>
          <t>7061 : Bank Deposit - Santander</t>
        </is>
      </c>
      <c r="I97" s="3" t="n">
        <v>0</v>
      </c>
      <c r="O97" s="3" t="n">
        <v>0</v>
      </c>
      <c r="Q97" s="16">
        <f>_xlfn.XLOOKUP($A97,Mapping!$A:$A,Mapping!B:B,0,0,1)</f>
        <v/>
      </c>
      <c r="R97" s="16">
        <f>_xlfn.XLOOKUP($A97,Mapping!$A:$A,Mapping!C:C,0,0,1)</f>
        <v/>
      </c>
      <c r="S97" s="16">
        <f>_xlfn.XLOOKUP($A97,Mapping!$A:$A,Mapping!D:D,0,0,1)</f>
        <v/>
      </c>
      <c r="T97" s="16" t="n"/>
    </row>
    <row r="98">
      <c r="A98" s="3" t="inlineStr">
        <is>
          <t>7062 : RBS current account</t>
        </is>
      </c>
      <c r="B98" s="3" t="n">
        <v>0</v>
      </c>
      <c r="I98" s="3" t="n">
        <v>0</v>
      </c>
      <c r="O98" s="3" t="n">
        <v>0</v>
      </c>
      <c r="Q98" s="16">
        <f>_xlfn.XLOOKUP($A98,Mapping!$A:$A,Mapping!B:B,0,0,1)</f>
        <v/>
      </c>
      <c r="R98" s="16">
        <f>_xlfn.XLOOKUP($A98,Mapping!$A:$A,Mapping!C:C,0,0,1)</f>
        <v/>
      </c>
      <c r="S98" s="16">
        <f>_xlfn.XLOOKUP($A98,Mapping!$A:$A,Mapping!D:D,0,0,1)</f>
        <v/>
      </c>
      <c r="T98" s="16" t="n"/>
    </row>
    <row r="99">
      <c r="A99" s="3" t="inlineStr">
        <is>
          <t>7064 : Natwest Bank</t>
        </is>
      </c>
      <c r="B99" s="3" t="n">
        <v>-144918.73</v>
      </c>
      <c r="O99" s="3" t="n">
        <v>-144918.73</v>
      </c>
      <c r="Q99" s="16">
        <f>_xlfn.XLOOKUP($A99,Mapping!$A:$A,Mapping!B:B,0,0,1)</f>
        <v/>
      </c>
      <c r="R99" s="16">
        <f>_xlfn.XLOOKUP($A99,Mapping!$A:$A,Mapping!C:C,0,0,1)</f>
        <v/>
      </c>
      <c r="S99" s="16">
        <f>_xlfn.XLOOKUP($A99,Mapping!$A:$A,Mapping!D:D,0,0,1)</f>
        <v/>
      </c>
      <c r="T99" s="16" t="n"/>
    </row>
    <row r="100">
      <c r="A100" s="3" t="inlineStr">
        <is>
          <t>7090 : Emerald</t>
        </is>
      </c>
      <c r="B100" s="3" t="n">
        <v>-125000</v>
      </c>
      <c r="O100" s="3" t="n">
        <v>-125000</v>
      </c>
      <c r="Q100" s="16">
        <f>_xlfn.XLOOKUP($A100,Mapping!$A:$A,Mapping!B:B,0,0,1)</f>
        <v/>
      </c>
      <c r="R100" s="16">
        <f>_xlfn.XLOOKUP($A100,Mapping!$A:$A,Mapping!C:C,0,0,1)</f>
        <v/>
      </c>
      <c r="S100" s="16">
        <f>_xlfn.XLOOKUP($A100,Mapping!$A:$A,Mapping!D:D,0,0,1)</f>
        <v/>
      </c>
      <c r="T100" s="16" t="n"/>
    </row>
    <row r="101">
      <c r="A101" s="3" t="inlineStr">
        <is>
          <t>8010 : Attachments</t>
        </is>
      </c>
      <c r="B101" s="3" t="n">
        <v>-13344.76999999999</v>
      </c>
      <c r="C101" s="3" t="n">
        <v>-744.5599999999999</v>
      </c>
      <c r="D101" s="3" t="n">
        <v>-498.97</v>
      </c>
      <c r="E101" s="3" t="n">
        <v>-538.0600000000001</v>
      </c>
      <c r="F101" s="3" t="n">
        <v>-17439.85</v>
      </c>
      <c r="G101" s="3" t="n">
        <v>-748.6600000000001</v>
      </c>
      <c r="H101" s="3" t="n">
        <v>-526.04</v>
      </c>
      <c r="I101" s="3" t="n">
        <v>-115.38</v>
      </c>
      <c r="J101" s="3" t="n">
        <v>44.52</v>
      </c>
      <c r="O101" s="3" t="n">
        <v>-33911.76999999999</v>
      </c>
      <c r="Q101" s="16">
        <f>_xlfn.XLOOKUP($A101,Mapping!$A:$A,Mapping!B:B,0,0,1)</f>
        <v/>
      </c>
      <c r="R101" s="16">
        <f>_xlfn.XLOOKUP($A101,Mapping!$A:$A,Mapping!C:C,0,0,1)</f>
        <v/>
      </c>
      <c r="S101" s="16">
        <f>_xlfn.XLOOKUP($A101,Mapping!$A:$A,Mapping!D:D,0,0,1)</f>
        <v/>
      </c>
      <c r="T101" s="16" t="n"/>
    </row>
    <row r="102">
      <c r="A102" s="3" t="inlineStr">
        <is>
          <t>8020 : Accruals</t>
        </is>
      </c>
      <c r="B102" s="3" t="n">
        <v>230150.14</v>
      </c>
      <c r="O102" s="3" t="n">
        <v>230150.14</v>
      </c>
      <c r="Q102" s="16">
        <f>_xlfn.XLOOKUP($A102,Mapping!$A:$A,Mapping!B:B,0,0,1)</f>
        <v/>
      </c>
      <c r="R102" s="16">
        <f>_xlfn.XLOOKUP($A102,Mapping!$A:$A,Mapping!C:C,0,0,1)</f>
        <v/>
      </c>
      <c r="S102" s="16">
        <f>_xlfn.XLOOKUP($A102,Mapping!$A:$A,Mapping!D:D,0,0,1)</f>
        <v/>
      </c>
      <c r="T102" s="16" t="n"/>
    </row>
    <row r="103">
      <c r="A103" s="3" t="inlineStr">
        <is>
          <t>8030 : EEEF</t>
        </is>
      </c>
      <c r="B103" s="3" t="n">
        <v>-150835.26</v>
      </c>
      <c r="O103" s="3" t="n">
        <v>-150835.26</v>
      </c>
      <c r="Q103" s="16">
        <f>_xlfn.XLOOKUP($A103,Mapping!$A:$A,Mapping!B:B,0,0,1)</f>
        <v/>
      </c>
      <c r="R103" s="16">
        <f>_xlfn.XLOOKUP($A103,Mapping!$A:$A,Mapping!C:C,0,0,1)</f>
        <v/>
      </c>
      <c r="S103" s="16">
        <f>_xlfn.XLOOKUP($A103,Mapping!$A:$A,Mapping!D:D,0,0,1)</f>
        <v/>
      </c>
      <c r="T103" s="16" t="n"/>
    </row>
    <row r="104">
      <c r="A104" s="3" t="inlineStr">
        <is>
          <t>8040 : PAYE</t>
        </is>
      </c>
      <c r="B104" s="3" t="n">
        <v>446182.1399999892</v>
      </c>
      <c r="C104" s="3" t="n">
        <v>1902.860000000015</v>
      </c>
      <c r="D104" s="3" t="n">
        <v>1506.850000000006</v>
      </c>
      <c r="E104" s="3" t="n">
        <v>1698.869999999995</v>
      </c>
      <c r="F104" s="3" t="n">
        <v>2177.839999999997</v>
      </c>
      <c r="G104" s="3" t="n">
        <v>1878.889999999985</v>
      </c>
      <c r="H104" s="3" t="n">
        <v>1890.880000000005</v>
      </c>
      <c r="I104" s="3" t="n">
        <v>4419.239999999991</v>
      </c>
      <c r="O104" s="3" t="n">
        <v>461657.5699999891</v>
      </c>
      <c r="Q104" s="16">
        <f>_xlfn.XLOOKUP($A104,Mapping!$A:$A,Mapping!B:B,0,0,1)</f>
        <v/>
      </c>
      <c r="R104" s="16">
        <f>_xlfn.XLOOKUP($A104,Mapping!$A:$A,Mapping!C:C,0,0,1)</f>
        <v/>
      </c>
      <c r="S104" s="16">
        <f>_xlfn.XLOOKUP($A104,Mapping!$A:$A,Mapping!D:D,0,0,1)</f>
        <v/>
      </c>
      <c r="T104" s="16" t="n"/>
    </row>
    <row r="105">
      <c r="A105" s="3" t="inlineStr">
        <is>
          <t>8050 : Net Salaries</t>
        </is>
      </c>
      <c r="B105" s="3" t="n">
        <v>-74923.52000000805</v>
      </c>
      <c r="C105" s="3" t="n">
        <v>0</v>
      </c>
      <c r="D105" s="3" t="n">
        <v>5041</v>
      </c>
      <c r="E105" s="3" t="n">
        <v>-4626.65</v>
      </c>
      <c r="F105" s="3" t="n">
        <v>159.82</v>
      </c>
      <c r="G105" s="3" t="n">
        <v>934.6900000000023</v>
      </c>
      <c r="H105" s="3" t="n">
        <v>-3272.27000000001</v>
      </c>
      <c r="I105" s="3" t="n">
        <v>-50</v>
      </c>
      <c r="O105" s="3" t="n">
        <v>-76736.93000000807</v>
      </c>
      <c r="Q105" s="16">
        <f>_xlfn.XLOOKUP($A105,Mapping!$A:$A,Mapping!B:B,0,0,1)</f>
        <v/>
      </c>
      <c r="R105" s="16">
        <f>_xlfn.XLOOKUP($A105,Mapping!$A:$A,Mapping!C:C,0,0,1)</f>
        <v/>
      </c>
      <c r="S105" s="16">
        <f>_xlfn.XLOOKUP($A105,Mapping!$A:$A,Mapping!D:D,0,0,1)</f>
        <v/>
      </c>
      <c r="T105" s="16" t="n"/>
    </row>
    <row r="106">
      <c r="A106" s="3" t="inlineStr">
        <is>
          <t>8060 : Trade Creditors</t>
        </is>
      </c>
      <c r="B106" s="3" t="n">
        <v>16258.24999978931</v>
      </c>
      <c r="C106" s="3" t="n">
        <v>12486.13999999997</v>
      </c>
      <c r="D106" s="3" t="n">
        <v>-1742.750000000075</v>
      </c>
      <c r="E106" s="3" t="n">
        <v>-208338.2499999995</v>
      </c>
      <c r="F106" s="3" t="n">
        <v>50482.70999999997</v>
      </c>
      <c r="G106" s="3" t="n">
        <v>25267.26000000003</v>
      </c>
      <c r="H106" s="3" t="n">
        <v>8437.309999999936</v>
      </c>
      <c r="I106" s="3" t="n">
        <v>22065.34000000003</v>
      </c>
      <c r="J106" s="3" t="n">
        <v>92566.83999999995</v>
      </c>
      <c r="N106" s="3" t="n">
        <v>-432</v>
      </c>
      <c r="O106" s="3" t="n">
        <v>17050.84999979356</v>
      </c>
      <c r="Q106" s="16">
        <f>_xlfn.XLOOKUP($A106,Mapping!$A:$A,Mapping!B:B,0,0,1)</f>
        <v/>
      </c>
      <c r="R106" s="16">
        <f>_xlfn.XLOOKUP($A106,Mapping!$A:$A,Mapping!C:C,0,0,1)</f>
        <v/>
      </c>
      <c r="S106" s="16">
        <f>_xlfn.XLOOKUP($A106,Mapping!$A:$A,Mapping!D:D,0,0,1)</f>
        <v/>
      </c>
      <c r="T106" s="16" t="n"/>
    </row>
    <row r="107">
      <c r="A107" s="3" t="inlineStr">
        <is>
          <t>8070 : Fees in advance</t>
        </is>
      </c>
      <c r="B107" s="3" t="n">
        <v>-19561.02</v>
      </c>
      <c r="O107" s="3" t="n">
        <v>-19561.02</v>
      </c>
      <c r="Q107" s="16">
        <f>_xlfn.XLOOKUP($A107,Mapping!$A:$A,Mapping!B:B,0,0,1)</f>
        <v/>
      </c>
      <c r="R107" s="16">
        <f>_xlfn.XLOOKUP($A107,Mapping!$A:$A,Mapping!C:C,0,0,1)</f>
        <v/>
      </c>
      <c r="S107" s="16">
        <f>_xlfn.XLOOKUP($A107,Mapping!$A:$A,Mapping!D:D,0,0,1)</f>
        <v/>
      </c>
      <c r="T107" s="16" t="n"/>
    </row>
    <row r="108">
      <c r="A108" s="3" t="inlineStr">
        <is>
          <t>8090 : Pension Fund</t>
        </is>
      </c>
      <c r="B108" s="3" t="n">
        <v>115318.0999999994</v>
      </c>
      <c r="C108" s="3" t="n">
        <v>-477.2299999999996</v>
      </c>
      <c r="D108" s="3" t="n">
        <v>2412.989999999998</v>
      </c>
      <c r="E108" s="3" t="n">
        <v>66.37999999999738</v>
      </c>
      <c r="F108" s="3" t="n">
        <v>-1930.240000000002</v>
      </c>
      <c r="G108" s="3" t="n">
        <v>145.4699999999975</v>
      </c>
      <c r="H108" s="3" t="n">
        <v>-66.44999999999709</v>
      </c>
      <c r="I108" s="3" t="n">
        <v>268.9400000000023</v>
      </c>
      <c r="J108" s="3" t="n">
        <v>906.87</v>
      </c>
      <c r="O108" s="3" t="n">
        <v>116644.8299999994</v>
      </c>
      <c r="Q108" s="16">
        <f>_xlfn.XLOOKUP($A108,Mapping!$A:$A,Mapping!B:B,0,0,1)</f>
        <v/>
      </c>
      <c r="R108" s="16">
        <f>_xlfn.XLOOKUP($A108,Mapping!$A:$A,Mapping!C:C,0,0,1)</f>
        <v/>
      </c>
      <c r="S108" s="16">
        <f>_xlfn.XLOOKUP($A108,Mapping!$A:$A,Mapping!D:D,0,0,1)</f>
        <v/>
      </c>
      <c r="T108" s="16" t="n"/>
    </row>
    <row r="109">
      <c r="A109" s="3" t="inlineStr">
        <is>
          <t>8100 : Corporation Tax</t>
        </is>
      </c>
      <c r="B109" s="3" t="n">
        <v>-104403.7899999999</v>
      </c>
      <c r="I109" s="3" t="n">
        <v>24000</v>
      </c>
      <c r="O109" s="3" t="n">
        <v>-80403.78999999995</v>
      </c>
      <c r="Q109" s="16">
        <f>_xlfn.XLOOKUP($A109,Mapping!$A:$A,Mapping!B:B,0,0,1)</f>
        <v/>
      </c>
      <c r="R109" s="16">
        <f>_xlfn.XLOOKUP($A109,Mapping!$A:$A,Mapping!C:C,0,0,1)</f>
        <v/>
      </c>
      <c r="S109" s="16">
        <f>_xlfn.XLOOKUP($A109,Mapping!$A:$A,Mapping!D:D,0,0,1)</f>
        <v/>
      </c>
      <c r="T109" s="16" t="n"/>
    </row>
    <row r="110">
      <c r="A110" s="3" t="inlineStr">
        <is>
          <t>9001 : Bank Loan</t>
        </is>
      </c>
      <c r="B110" s="3" t="n">
        <v>0</v>
      </c>
      <c r="O110" s="3" t="n">
        <v>0</v>
      </c>
      <c r="Q110" s="16">
        <f>_xlfn.XLOOKUP($A110,Mapping!$A:$A,Mapping!B:B,0,0,1)</f>
        <v/>
      </c>
      <c r="R110" s="16">
        <f>_xlfn.XLOOKUP($A110,Mapping!$A:$A,Mapping!C:C,0,0,1)</f>
        <v/>
      </c>
      <c r="S110" s="16">
        <f>_xlfn.XLOOKUP($A110,Mapping!$A:$A,Mapping!D:D,0,0,1)</f>
        <v/>
      </c>
      <c r="T110" s="16" t="n"/>
    </row>
    <row r="111">
      <c r="A111" s="3" t="inlineStr">
        <is>
          <t>9030 : Profit and Loss Account</t>
        </is>
      </c>
      <c r="B111" s="3" t="n">
        <v>127479.06</v>
      </c>
      <c r="O111" s="3" t="n">
        <v>127479.06</v>
      </c>
      <c r="Q111" s="16">
        <f>_xlfn.XLOOKUP($A111,Mapping!$A:$A,Mapping!B:B,0,0,1)</f>
        <v/>
      </c>
      <c r="R111" s="16">
        <f>_xlfn.XLOOKUP($A111,Mapping!$A:$A,Mapping!C:C,0,0,1)</f>
        <v/>
      </c>
      <c r="S111" s="16">
        <f>_xlfn.XLOOKUP($A111,Mapping!$A:$A,Mapping!D:D,0,0,1)</f>
        <v/>
      </c>
      <c r="T111" s="16" t="n"/>
    </row>
    <row r="112">
      <c r="A112" s="76" t="inlineStr">
        <is>
          <t>Total</t>
        </is>
      </c>
      <c r="B112" s="76" t="n">
        <v>-17860287.64000024</v>
      </c>
      <c r="C112" s="76" t="n">
        <v>-436261.8</v>
      </c>
      <c r="D112" s="76" t="n">
        <v>-438094.5699999999</v>
      </c>
      <c r="E112" s="76" t="n">
        <v>-641223.3699999994</v>
      </c>
      <c r="F112" s="76" t="n">
        <v>-510684.9500000002</v>
      </c>
      <c r="G112" s="76" t="n">
        <v>-444433.3300000001</v>
      </c>
      <c r="H112" s="76" t="n">
        <v>-464763.79</v>
      </c>
      <c r="I112" s="76" t="n">
        <v>-591674.2799999998</v>
      </c>
      <c r="J112" s="76" t="n">
        <v>-24347.67000000004</v>
      </c>
      <c r="K112" s="76" t="n"/>
      <c r="L112" s="76" t="n"/>
      <c r="M112" s="76" t="n"/>
      <c r="N112" s="76" t="n">
        <v>0</v>
      </c>
      <c r="O112" s="76" t="n">
        <v>-21411771.40000024</v>
      </c>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A114" s="3" t="inlineStr">
        <is>
          <t>Applied filters:
Fiscal Year is 2026
Company is Kingsclere Nurseries Ltd.
Setting is (Blank)
Company is Complete Childcare Ltd., HAB Kindergarten, Kingsclere Nurseries Ltd., Moebius Two Ltd., Saltway Nursery, Yellow Brick House Nurseries., or Yellow Brick Nurseries Ltd.</t>
        </is>
      </c>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38.xml><?xml version="1.0" encoding="utf-8"?>
<worksheet xmlns="http://schemas.openxmlformats.org/spreadsheetml/2006/main">
  <sheetPr>
    <tabColor theme="9" tint="0.3999755851924192"/>
    <outlinePr summaryBelow="1" summaryRight="1"/>
    <pageSetUpPr/>
  </sheetPr>
  <dimension ref="A1:T163"/>
  <sheetViews>
    <sheetView workbookViewId="0">
      <selection activeCell="A2" sqref="A2:O114"/>
    </sheetView>
  </sheetViews>
  <sheetFormatPr baseColWidth="8" defaultColWidth="9.140625" defaultRowHeight="15"/>
  <cols>
    <col width="27.42578125"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-238236.12</v>
      </c>
      <c r="O2" s="3" t="n">
        <v>-238236.12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1.2732925824821e-11</v>
      </c>
      <c r="O3" s="3" t="n">
        <v>1.2732925824821e-11</v>
      </c>
      <c r="Q3" s="16">
        <f>_xlfn.XLOOKUP($A3,Mapping!$A:$A,Mapping!B:B,0,0,1)</f>
        <v/>
      </c>
      <c r="R3" s="16">
        <f>_xlfn.XLOOKUP($A3,Mapping!$A:$A,Mapping!C:C,0,0,1)</f>
        <v/>
      </c>
      <c r="S3" s="16">
        <f>_xlfn.XLOOKUP($A3,Mapping!$A:$A,Mapping!D:D,0,0,1)</f>
        <v/>
      </c>
      <c r="T3" s="16">
        <f>_xlfn.CONCAT(S3," - ",Q3)</f>
        <v/>
      </c>
    </row>
    <row r="4">
      <c r="A4" s="3" t="inlineStr">
        <is>
          <t>2010 : Nursery Staff Salaries</t>
        </is>
      </c>
      <c r="B4" s="3" t="n">
        <v>-358718.8500000001</v>
      </c>
      <c r="O4" s="3" t="n">
        <v>-358718.8500000001</v>
      </c>
      <c r="Q4" s="16">
        <f>_xlfn.XLOOKUP($A4,Mapping!$A:$A,Mapping!B:B,0,0,1)</f>
        <v/>
      </c>
      <c r="R4" s="16">
        <f>_xlfn.XLOOKUP($A4,Mapping!$A:$A,Mapping!C:C,0,0,1)</f>
        <v/>
      </c>
      <c r="S4" s="16">
        <f>_xlfn.XLOOKUP($A4,Mapping!$A:$A,Mapping!D:D,0,0,1)</f>
        <v/>
      </c>
      <c r="T4" s="16">
        <f>_xlfn.CONCAT(S4," - ",Q4)</f>
        <v/>
      </c>
    </row>
    <row r="5">
      <c r="A5" s="3" t="inlineStr">
        <is>
          <t>2020 : Head Office Salaries</t>
        </is>
      </c>
      <c r="B5" s="3" t="n">
        <v>6006173.390000002</v>
      </c>
      <c r="C5" s="3" t="n">
        <v>110561.6</v>
      </c>
      <c r="D5" s="3" t="n">
        <v>104194.85</v>
      </c>
      <c r="E5" s="3" t="n">
        <v>122684.97</v>
      </c>
      <c r="F5" s="3" t="n">
        <v>172859.62</v>
      </c>
      <c r="G5" s="3" t="n">
        <v>117438.53</v>
      </c>
      <c r="H5" s="3" t="n">
        <v>116497.42</v>
      </c>
      <c r="I5" s="3" t="n">
        <v>117057.9</v>
      </c>
      <c r="O5" s="3" t="n">
        <v>6867468.280000001</v>
      </c>
      <c r="Q5" s="16">
        <f>_xlfn.XLOOKUP($A5,Mapping!$A:$A,Mapping!B:B,0,0,1)</f>
        <v/>
      </c>
      <c r="R5" s="16">
        <f>_xlfn.XLOOKUP($A5,Mapping!$A:$A,Mapping!C:C,0,0,1)</f>
        <v/>
      </c>
      <c r="S5" s="16">
        <f>_xlfn.XLOOKUP($A5,Mapping!$A:$A,Mapping!D:D,0,0,1)</f>
        <v/>
      </c>
      <c r="T5" s="16">
        <f>_xlfn.CONCAT(S5," - ",Q5)</f>
        <v/>
      </c>
    </row>
    <row r="6">
      <c r="A6" s="3" t="inlineStr">
        <is>
          <t>2045 : Head Office Healthcare</t>
        </is>
      </c>
      <c r="B6" s="3" t="n">
        <v>36406.48000000003</v>
      </c>
      <c r="H6" s="3" t="n">
        <v>585.15</v>
      </c>
      <c r="I6" s="3" t="n">
        <v>585.15</v>
      </c>
      <c r="O6" s="3" t="n">
        <v>37576.78000000003</v>
      </c>
      <c r="Q6" s="16">
        <f>_xlfn.XLOOKUP($A6,Mapping!$A:$A,Mapping!B:B,0,0,1)</f>
        <v/>
      </c>
      <c r="R6" s="16">
        <f>_xlfn.XLOOKUP($A6,Mapping!$A:$A,Mapping!C:C,0,0,1)</f>
        <v/>
      </c>
      <c r="S6" s="16">
        <f>_xlfn.XLOOKUP($A6,Mapping!$A:$A,Mapping!D:D,0,0,1)</f>
        <v/>
      </c>
      <c r="T6" s="16">
        <f>_xlfn.CONCAT(S6," - ",Q6)</f>
        <v/>
      </c>
    </row>
    <row r="7">
      <c r="A7" s="3" t="inlineStr">
        <is>
          <t>2046 : Directors Healthcare</t>
        </is>
      </c>
      <c r="B7" s="3" t="n">
        <v>3665.04</v>
      </c>
      <c r="O7" s="3" t="n">
        <v>3665.04</v>
      </c>
      <c r="Q7" s="16">
        <f>_xlfn.XLOOKUP($A7,Mapping!$A:$A,Mapping!B:B,0,0,1)</f>
        <v/>
      </c>
      <c r="R7" s="16">
        <f>_xlfn.XLOOKUP($A7,Mapping!$A:$A,Mapping!C:C,0,0,1)</f>
        <v/>
      </c>
      <c r="S7" s="16">
        <f>_xlfn.XLOOKUP($A7,Mapping!$A:$A,Mapping!D:D,0,0,1)</f>
        <v/>
      </c>
      <c r="T7" s="16">
        <f>_xlfn.CONCAT(S7," - ",Q7)</f>
        <v/>
      </c>
    </row>
    <row r="8">
      <c r="A8" s="3" t="inlineStr">
        <is>
          <t>2070 : Head Office NI</t>
        </is>
      </c>
      <c r="B8" s="3" t="n">
        <v>755128.0199999999</v>
      </c>
      <c r="C8" s="3" t="n">
        <v>15829.25</v>
      </c>
      <c r="D8" s="3" t="n">
        <v>14890.45</v>
      </c>
      <c r="E8" s="3" t="n">
        <v>17671.3</v>
      </c>
      <c r="F8" s="3" t="n">
        <v>25136.38</v>
      </c>
      <c r="G8" s="3" t="n">
        <v>16772.83</v>
      </c>
      <c r="H8" s="3" t="n">
        <v>16744.56</v>
      </c>
      <c r="I8" s="3" t="n">
        <v>16640.7</v>
      </c>
      <c r="O8" s="3" t="n">
        <v>878813.4899999999</v>
      </c>
      <c r="Q8" s="16">
        <f>_xlfn.XLOOKUP($A8,Mapping!$A:$A,Mapping!B:B,0,0,1)</f>
        <v/>
      </c>
      <c r="R8" s="16">
        <f>_xlfn.XLOOKUP($A8,Mapping!$A:$A,Mapping!C:C,0,0,1)</f>
        <v/>
      </c>
      <c r="S8" s="16">
        <f>_xlfn.XLOOKUP($A8,Mapping!$A:$A,Mapping!D:D,0,0,1)</f>
        <v/>
      </c>
      <c r="T8" s="16">
        <f>_xlfn.CONCAT(S8," - ",Q8)</f>
        <v/>
      </c>
    </row>
    <row r="9">
      <c r="A9" s="3" t="inlineStr">
        <is>
          <t>2100 : Nursery Staff NI</t>
        </is>
      </c>
      <c r="B9" s="3" t="n">
        <v>1247.409999999996</v>
      </c>
      <c r="O9" s="3" t="n">
        <v>1247.409999999996</v>
      </c>
      <c r="Q9" s="16">
        <f>_xlfn.XLOOKUP($A9,Mapping!$A:$A,Mapping!B:B,0,0,1)</f>
        <v/>
      </c>
      <c r="R9" s="16">
        <f>_xlfn.XLOOKUP($A9,Mapping!$A:$A,Mapping!C:C,0,0,1)</f>
        <v/>
      </c>
      <c r="S9" s="16">
        <f>_xlfn.XLOOKUP($A9,Mapping!$A:$A,Mapping!D:D,0,0,1)</f>
        <v/>
      </c>
      <c r="T9" s="16">
        <f>_xlfn.CONCAT(S9," - ",Q9)</f>
        <v/>
      </c>
    </row>
    <row r="10">
      <c r="A10" s="3" t="inlineStr">
        <is>
          <t>2120 : Head Office Pension</t>
        </is>
      </c>
      <c r="B10" s="3" t="n">
        <v>219031.21</v>
      </c>
      <c r="C10" s="3" t="n">
        <v>1185.13</v>
      </c>
      <c r="D10" s="3" t="n">
        <v>1099.1</v>
      </c>
      <c r="E10" s="3" t="n">
        <v>1111.99</v>
      </c>
      <c r="F10" s="3" t="n">
        <v>1182.45</v>
      </c>
      <c r="G10" s="3" t="n">
        <v>1097.62</v>
      </c>
      <c r="H10" s="3" t="n">
        <v>1096.13</v>
      </c>
      <c r="I10" s="3" t="n">
        <v>1156.53</v>
      </c>
      <c r="O10" s="3" t="n">
        <v>226960.16</v>
      </c>
      <c r="Q10" s="16">
        <f>_xlfn.XLOOKUP($A10,Mapping!$A:$A,Mapping!B:B,0,0,1)</f>
        <v/>
      </c>
      <c r="R10" s="16">
        <f>_xlfn.XLOOKUP($A10,Mapping!$A:$A,Mapping!C:C,0,0,1)</f>
        <v/>
      </c>
      <c r="S10" s="16">
        <f>_xlfn.XLOOKUP($A10,Mapping!$A:$A,Mapping!D:D,0,0,1)</f>
        <v/>
      </c>
      <c r="T10" s="16">
        <f>_xlfn.CONCAT(S10," - ",Q10)</f>
        <v/>
      </c>
    </row>
    <row r="11">
      <c r="A11" s="3" t="inlineStr">
        <is>
          <t>2121 : DIRECTORS PENSION</t>
        </is>
      </c>
      <c r="E11" s="3" t="n">
        <v>800</v>
      </c>
      <c r="F11" s="3" t="n">
        <v>800</v>
      </c>
      <c r="G11" s="3" t="n">
        <v>800</v>
      </c>
      <c r="H11" s="3" t="n">
        <v>800</v>
      </c>
      <c r="O11" s="3" t="n">
        <v>3200</v>
      </c>
      <c r="Q11" s="16">
        <f>_xlfn.XLOOKUP($A11,Mapping!$A:$A,Mapping!B:B,0,0,1)</f>
        <v/>
      </c>
      <c r="R11" s="16">
        <f>_xlfn.XLOOKUP($A11,Mapping!$A:$A,Mapping!C:C,0,0,1)</f>
        <v/>
      </c>
      <c r="S11" s="16">
        <f>_xlfn.XLOOKUP($A11,Mapping!$A:$A,Mapping!D:D,0,0,1)</f>
        <v/>
      </c>
      <c r="T11" s="16">
        <f>_xlfn.CONCAT(S11," - ",Q11)</f>
        <v/>
      </c>
    </row>
    <row r="12">
      <c r="A12" s="3" t="inlineStr">
        <is>
          <t>2150 : Nursery Staff Pension</t>
        </is>
      </c>
      <c r="B12" s="3" t="n">
        <v>513.2999999999998</v>
      </c>
      <c r="O12" s="3" t="n">
        <v>513.2999999999998</v>
      </c>
      <c r="Q12" s="16">
        <f>_xlfn.XLOOKUP($A12,Mapping!$A:$A,Mapping!B:B,0,0,1)</f>
        <v/>
      </c>
      <c r="R12" s="16">
        <f>_xlfn.XLOOKUP($A12,Mapping!$A:$A,Mapping!C:C,0,0,1)</f>
        <v/>
      </c>
      <c r="S12" s="16">
        <f>_xlfn.XLOOKUP($A12,Mapping!$A:$A,Mapping!D:D,0,0,1)</f>
        <v/>
      </c>
      <c r="T12" s="16">
        <f>_xlfn.CONCAT(S12," - ",Q12)</f>
        <v/>
      </c>
    </row>
    <row r="13">
      <c r="A13" s="3" t="inlineStr">
        <is>
          <t>2160 : Uniform Costs</t>
        </is>
      </c>
      <c r="B13" s="3" t="n">
        <v>2544.5</v>
      </c>
      <c r="H13" s="3" t="n">
        <v>387.07</v>
      </c>
      <c r="O13" s="3" t="n">
        <v>2931.570000000001</v>
      </c>
      <c r="Q13" s="16">
        <f>_xlfn.XLOOKUP($A13,Mapping!$A:$A,Mapping!B:B,0,0,1)</f>
        <v/>
      </c>
      <c r="R13" s="16">
        <f>_xlfn.XLOOKUP($A13,Mapping!$A:$A,Mapping!C:C,0,0,1)</f>
        <v/>
      </c>
      <c r="S13" s="16">
        <f>_xlfn.XLOOKUP($A13,Mapping!$A:$A,Mapping!D:D,0,0,1)</f>
        <v/>
      </c>
      <c r="T13" s="16">
        <f>_xlfn.CONCAT(S13," - ",Q13)</f>
        <v/>
      </c>
    </row>
    <row r="14">
      <c r="A14" s="3" t="inlineStr">
        <is>
          <t>2170 : Training Costs</t>
        </is>
      </c>
      <c r="B14" s="3" t="n">
        <v>74020.58</v>
      </c>
      <c r="C14" s="3" t="n">
        <v>493.2</v>
      </c>
      <c r="D14" s="3" t="n">
        <v>1641.91</v>
      </c>
      <c r="E14" s="3" t="n">
        <v>1524.48</v>
      </c>
      <c r="F14" s="3" t="n">
        <v>3488.4</v>
      </c>
      <c r="G14" s="3" t="n">
        <v>596</v>
      </c>
      <c r="H14" s="3" t="n">
        <v>1334</v>
      </c>
      <c r="I14" s="3" t="n">
        <v>1782</v>
      </c>
      <c r="O14" s="3" t="n">
        <v>84880.57000000001</v>
      </c>
      <c r="Q14" s="16">
        <f>_xlfn.XLOOKUP($A14,Mapping!$A:$A,Mapping!B:B,0,0,1)</f>
        <v/>
      </c>
      <c r="R14" s="16">
        <f>_xlfn.XLOOKUP($A14,Mapping!$A:$A,Mapping!C:C,0,0,1)</f>
        <v/>
      </c>
      <c r="S14" s="16">
        <f>_xlfn.XLOOKUP($A14,Mapping!$A:$A,Mapping!D:D,0,0,1)</f>
        <v/>
      </c>
      <c r="T14" s="16">
        <f>_xlfn.CONCAT(S14," - ",Q14)</f>
        <v/>
      </c>
    </row>
    <row r="15">
      <c r="A15" s="3" t="inlineStr">
        <is>
          <t>2180 : Staff Welfare</t>
        </is>
      </c>
      <c r="B15" s="3" t="n">
        <v>85390.06999999999</v>
      </c>
      <c r="C15" s="3" t="n">
        <v>265.89</v>
      </c>
      <c r="D15" s="3" t="n">
        <v>485.88</v>
      </c>
      <c r="E15" s="3" t="n">
        <v>738.87</v>
      </c>
      <c r="F15" s="3" t="n">
        <v>565.87</v>
      </c>
      <c r="G15" s="3" t="n">
        <v>319.87</v>
      </c>
      <c r="H15" s="3" t="n">
        <v>617.22</v>
      </c>
      <c r="I15" s="3" t="n">
        <v>207.09</v>
      </c>
      <c r="O15" s="3" t="n">
        <v>88590.75999999999</v>
      </c>
      <c r="Q15" s="16">
        <f>_xlfn.XLOOKUP($A15,Mapping!$A:$A,Mapping!B:B,0,0,1)</f>
        <v/>
      </c>
      <c r="R15" s="16">
        <f>_xlfn.XLOOKUP($A15,Mapping!$A:$A,Mapping!C:C,0,0,1)</f>
        <v/>
      </c>
      <c r="S15" s="16">
        <f>_xlfn.XLOOKUP($A15,Mapping!$A:$A,Mapping!D:D,0,0,1)</f>
        <v/>
      </c>
      <c r="T15" s="16">
        <f>_xlfn.CONCAT(S15," - ",Q15)</f>
        <v/>
      </c>
    </row>
    <row r="16">
      <c r="A16" s="3" t="inlineStr">
        <is>
          <t>2190 : Recruitment Costs</t>
        </is>
      </c>
      <c r="B16" s="3" t="n">
        <v>22840.87</v>
      </c>
      <c r="D16" s="3" t="n">
        <v>80.67</v>
      </c>
      <c r="E16" s="3" t="n">
        <v>33.64</v>
      </c>
      <c r="F16" s="3" t="n">
        <v>321.2</v>
      </c>
      <c r="G16" s="3" t="n">
        <v>139.75</v>
      </c>
      <c r="H16" s="3" t="n">
        <v>52.01</v>
      </c>
      <c r="O16" s="3" t="n">
        <v>23468.14</v>
      </c>
      <c r="Q16" s="16">
        <f>_xlfn.XLOOKUP($A16,Mapping!$A:$A,Mapping!B:B,0,0,1)</f>
        <v/>
      </c>
      <c r="R16" s="16">
        <f>_xlfn.XLOOKUP($A16,Mapping!$A:$A,Mapping!C:C,0,0,1)</f>
        <v/>
      </c>
      <c r="S16" s="16">
        <f>_xlfn.XLOOKUP($A16,Mapping!$A:$A,Mapping!D:D,0,0,1)</f>
        <v/>
      </c>
      <c r="T16" s="16">
        <f>_xlfn.CONCAT(S16," - ",Q16)</f>
        <v/>
      </c>
    </row>
    <row r="17">
      <c r="A17" s="3" t="inlineStr">
        <is>
          <t>2200 : Rewards and Recognition</t>
        </is>
      </c>
      <c r="B17" s="3" t="n">
        <v>11251.86</v>
      </c>
      <c r="D17" s="3" t="n">
        <v>450</v>
      </c>
      <c r="E17" s="3" t="n">
        <v>130</v>
      </c>
      <c r="F17" s="3" t="n">
        <v>200</v>
      </c>
      <c r="G17" s="3" t="n">
        <v>780</v>
      </c>
      <c r="H17" s="3" t="n">
        <v>340</v>
      </c>
      <c r="I17" s="3" t="n">
        <v>450</v>
      </c>
      <c r="O17" s="3" t="n">
        <v>13601.86</v>
      </c>
      <c r="Q17" s="16">
        <f>_xlfn.XLOOKUP($A17,Mapping!$A:$A,Mapping!B:B,0,0,1)</f>
        <v/>
      </c>
      <c r="R17" s="16">
        <f>_xlfn.XLOOKUP($A17,Mapping!$A:$A,Mapping!C:C,0,0,1)</f>
        <v/>
      </c>
      <c r="S17" s="16">
        <f>_xlfn.XLOOKUP($A17,Mapping!$A:$A,Mapping!D:D,0,0,1)</f>
        <v/>
      </c>
      <c r="T17" s="16">
        <f>_xlfn.CONCAT(S17," - ",Q17)</f>
        <v/>
      </c>
    </row>
    <row r="18">
      <c r="A18" s="3" t="inlineStr">
        <is>
          <t>2210 : Temporary  Staff</t>
        </is>
      </c>
      <c r="B18" s="3" t="n">
        <v>3833.059999999999</v>
      </c>
      <c r="O18" s="3" t="n">
        <v>3833.059999999999</v>
      </c>
      <c r="Q18" s="16">
        <f>_xlfn.XLOOKUP($A18,Mapping!$A:$A,Mapping!B:B,0,0,1)</f>
        <v/>
      </c>
      <c r="R18" s="16">
        <f>_xlfn.XLOOKUP($A18,Mapping!$A:$A,Mapping!C:C,0,0,1)</f>
        <v/>
      </c>
      <c r="S18" s="16">
        <f>_xlfn.XLOOKUP($A18,Mapping!$A:$A,Mapping!D:D,0,0,1)</f>
        <v/>
      </c>
      <c r="T18" s="16">
        <f>_xlfn.CONCAT(S18," - ",Q18)</f>
        <v/>
      </c>
    </row>
    <row r="19">
      <c r="A19" s="3" t="inlineStr">
        <is>
          <t>2220 : Staff Entertaining</t>
        </is>
      </c>
      <c r="B19" s="3" t="n">
        <v>1160.7</v>
      </c>
      <c r="O19" s="3" t="n">
        <v>1160.7</v>
      </c>
      <c r="Q19" s="16">
        <f>_xlfn.XLOOKUP($A19,Mapping!$A:$A,Mapping!B:B,0,0,1)</f>
        <v/>
      </c>
      <c r="R19" s="16">
        <f>_xlfn.XLOOKUP($A19,Mapping!$A:$A,Mapping!C:C,0,0,1)</f>
        <v/>
      </c>
      <c r="S19" s="16">
        <f>_xlfn.XLOOKUP($A19,Mapping!$A:$A,Mapping!D:D,0,0,1)</f>
        <v/>
      </c>
      <c r="T19" s="16">
        <f>_xlfn.CONCAT(S19," - ",Q19)</f>
        <v/>
      </c>
    </row>
    <row r="20">
      <c r="A20" s="3" t="inlineStr">
        <is>
          <t>3010 : Catering Costs</t>
        </is>
      </c>
      <c r="B20" s="3" t="n">
        <v>4504.349999999999</v>
      </c>
      <c r="O20" s="3" t="n">
        <v>4504.349999999999</v>
      </c>
      <c r="Q20" s="16">
        <f>_xlfn.XLOOKUP($A20,Mapping!$A:$A,Mapping!B:B,0,0,1)</f>
        <v/>
      </c>
      <c r="R20" s="16">
        <f>_xlfn.XLOOKUP($A20,Mapping!$A:$A,Mapping!C:C,0,0,1)</f>
        <v/>
      </c>
      <c r="S20" s="16">
        <f>_xlfn.XLOOKUP($A20,Mapping!$A:$A,Mapping!D:D,0,0,1)</f>
        <v/>
      </c>
      <c r="T20" s="16">
        <f>_xlfn.CONCAT(S20," - ",Q20)</f>
        <v/>
      </c>
    </row>
    <row r="21">
      <c r="A21" s="3" t="inlineStr">
        <is>
          <t>3020 : Resources</t>
        </is>
      </c>
      <c r="B21" s="3" t="n">
        <v>1940.86</v>
      </c>
      <c r="O21" s="3" t="n">
        <v>1940.86</v>
      </c>
      <c r="Q21" s="16">
        <f>_xlfn.XLOOKUP($A21,Mapping!$A:$A,Mapping!B:B,0,0,1)</f>
        <v/>
      </c>
      <c r="R21" s="16">
        <f>_xlfn.XLOOKUP($A21,Mapping!$A:$A,Mapping!C:C,0,0,1)</f>
        <v/>
      </c>
      <c r="S21" s="16">
        <f>_xlfn.XLOOKUP($A21,Mapping!$A:$A,Mapping!D:D,0,0,1)</f>
        <v/>
      </c>
      <c r="T21" s="16">
        <f>_xlfn.CONCAT(S21," - ",Q21)</f>
        <v/>
      </c>
    </row>
    <row r="22">
      <c r="A22" s="3" t="inlineStr">
        <is>
          <t>3030 : Art Material</t>
        </is>
      </c>
      <c r="B22" s="3" t="n">
        <v>542.89</v>
      </c>
      <c r="O22" s="3" t="n">
        <v>542.89</v>
      </c>
      <c r="Q22" s="16">
        <f>_xlfn.XLOOKUP($A22,Mapping!$A:$A,Mapping!B:B,0,0,1)</f>
        <v/>
      </c>
      <c r="R22" s="16">
        <f>_xlfn.XLOOKUP($A22,Mapping!$A:$A,Mapping!C:C,0,0,1)</f>
        <v/>
      </c>
      <c r="S22" s="16">
        <f>_xlfn.XLOOKUP($A22,Mapping!$A:$A,Mapping!D:D,0,0,1)</f>
        <v/>
      </c>
      <c r="T22" s="16">
        <f>_xlfn.CONCAT(S22," - ",Q22)</f>
        <v/>
      </c>
    </row>
    <row r="23">
      <c r="A23" s="3" t="inlineStr">
        <is>
          <t>3040 : Stationery</t>
        </is>
      </c>
      <c r="B23" s="3" t="n">
        <v>9550.67</v>
      </c>
      <c r="C23" s="3" t="n">
        <v>44.4</v>
      </c>
      <c r="D23" s="3" t="n">
        <v>110.32</v>
      </c>
      <c r="E23" s="3" t="n">
        <v>39.33</v>
      </c>
      <c r="F23" s="3" t="n">
        <v>470.57</v>
      </c>
      <c r="G23" s="3" t="n">
        <v>27.42</v>
      </c>
      <c r="H23" s="3" t="n">
        <v>261.1</v>
      </c>
      <c r="I23" s="3" t="n">
        <v>12.49</v>
      </c>
      <c r="J23" s="3" t="n">
        <v>6.88</v>
      </c>
      <c r="O23" s="3" t="n">
        <v>10523.18</v>
      </c>
      <c r="Q23" s="16">
        <f>_xlfn.XLOOKUP($A23,Mapping!$A:$A,Mapping!B:B,0,0,1)</f>
        <v/>
      </c>
      <c r="R23" s="16">
        <f>_xlfn.XLOOKUP($A23,Mapping!$A:$A,Mapping!C:C,0,0,1)</f>
        <v/>
      </c>
      <c r="S23" s="16">
        <f>_xlfn.XLOOKUP($A23,Mapping!$A:$A,Mapping!D:D,0,0,1)</f>
        <v/>
      </c>
      <c r="T23" s="16">
        <f>_xlfn.CONCAT(S23," - ",Q23)</f>
        <v/>
      </c>
    </row>
    <row r="24">
      <c r="A24" s="3" t="inlineStr">
        <is>
          <t>3050 : Equipment &amp; Furniture</t>
        </is>
      </c>
      <c r="B24" s="3" t="n">
        <v>-2371.620000000004</v>
      </c>
      <c r="O24" s="3" t="n">
        <v>-2371.620000000004</v>
      </c>
      <c r="Q24" s="16">
        <f>_xlfn.XLOOKUP($A24,Mapping!$A:$A,Mapping!B:B,0,0,1)</f>
        <v/>
      </c>
      <c r="R24" s="16">
        <f>_xlfn.XLOOKUP($A24,Mapping!$A:$A,Mapping!C:C,0,0,1)</f>
        <v/>
      </c>
      <c r="S24" s="16">
        <f>_xlfn.XLOOKUP($A24,Mapping!$A:$A,Mapping!D:D,0,0,1)</f>
        <v/>
      </c>
      <c r="T24" s="16">
        <f>_xlfn.CONCAT(S24," - ",Q24)</f>
        <v/>
      </c>
    </row>
    <row r="25">
      <c r="A25" s="3" t="inlineStr">
        <is>
          <t>3060 : Consumables</t>
        </is>
      </c>
      <c r="B25" s="3" t="n">
        <v>195.5200000000003</v>
      </c>
      <c r="O25" s="3" t="n">
        <v>195.5200000000003</v>
      </c>
      <c r="Q25" s="16">
        <f>_xlfn.XLOOKUP($A25,Mapping!$A:$A,Mapping!B:B,0,0,1)</f>
        <v/>
      </c>
      <c r="R25" s="16">
        <f>_xlfn.XLOOKUP($A25,Mapping!$A:$A,Mapping!C:C,0,0,1)</f>
        <v/>
      </c>
      <c r="S25" s="16">
        <f>_xlfn.XLOOKUP($A25,Mapping!$A:$A,Mapping!D:D,0,0,1)</f>
        <v/>
      </c>
      <c r="T25" s="16">
        <f>_xlfn.CONCAT(S25," - ",Q25)</f>
        <v/>
      </c>
    </row>
    <row r="26">
      <c r="A26" s="3" t="inlineStr">
        <is>
          <t>3080 : First Aid Supplies</t>
        </is>
      </c>
      <c r="B26" s="3" t="n">
        <v>243.6500000000001</v>
      </c>
      <c r="O26" s="3" t="n">
        <v>243.6500000000001</v>
      </c>
      <c r="Q26" s="16">
        <f>_xlfn.XLOOKUP($A26,Mapping!$A:$A,Mapping!B:B,0,0,1)</f>
        <v/>
      </c>
      <c r="R26" s="16">
        <f>_xlfn.XLOOKUP($A26,Mapping!$A:$A,Mapping!C:C,0,0,1)</f>
        <v/>
      </c>
      <c r="S26" s="16">
        <f>_xlfn.XLOOKUP($A26,Mapping!$A:$A,Mapping!D:D,0,0,1)</f>
        <v/>
      </c>
      <c r="T26" s="16">
        <f>_xlfn.CONCAT(S26," - ",Q26)</f>
        <v/>
      </c>
    </row>
    <row r="27">
      <c r="A27" s="3" t="inlineStr">
        <is>
          <t>4010 : Premises and Admin</t>
        </is>
      </c>
      <c r="B27" s="3" t="n">
        <v>28073.17</v>
      </c>
      <c r="O27" s="3" t="n">
        <v>28073.17</v>
      </c>
      <c r="Q27" s="16">
        <f>_xlfn.XLOOKUP($A27,Mapping!$A:$A,Mapping!B:B,0,0,1)</f>
        <v/>
      </c>
      <c r="R27" s="16">
        <f>_xlfn.XLOOKUP($A27,Mapping!$A:$A,Mapping!C:C,0,0,1)</f>
        <v/>
      </c>
      <c r="S27" s="16">
        <f>_xlfn.XLOOKUP($A27,Mapping!$A:$A,Mapping!D:D,0,0,1)</f>
        <v/>
      </c>
      <c r="T27" s="16">
        <f>_xlfn.CONCAT(S27," - ",Q27)</f>
        <v/>
      </c>
    </row>
    <row r="28">
      <c r="A28" s="3" t="inlineStr">
        <is>
          <t>4020 : Rent</t>
        </is>
      </c>
      <c r="B28" s="3" t="n">
        <v>26947.07</v>
      </c>
      <c r="O28" s="3" t="n">
        <v>26947.07</v>
      </c>
      <c r="Q28" s="16">
        <f>_xlfn.XLOOKUP($A28,Mapping!$A:$A,Mapping!B:B,0,0,1)</f>
        <v/>
      </c>
      <c r="R28" s="16">
        <f>_xlfn.XLOOKUP($A28,Mapping!$A:$A,Mapping!C:C,0,0,1)</f>
        <v/>
      </c>
      <c r="S28" s="16">
        <f>_xlfn.XLOOKUP($A28,Mapping!$A:$A,Mapping!D:D,0,0,1)</f>
        <v/>
      </c>
      <c r="T28" s="16">
        <f>_xlfn.CONCAT(S28," - ",Q28)</f>
        <v/>
      </c>
    </row>
    <row r="29">
      <c r="A29" s="3" t="inlineStr">
        <is>
          <t>4030 : Rates</t>
        </is>
      </c>
      <c r="B29" s="3" t="n">
        <v>81473.07000000004</v>
      </c>
      <c r="C29" s="3" t="n">
        <v>769.3</v>
      </c>
      <c r="D29" s="3" t="n">
        <v>769.3</v>
      </c>
      <c r="E29" s="3" t="n">
        <v>769.29</v>
      </c>
      <c r="F29" s="3" t="n">
        <v>736.67</v>
      </c>
      <c r="G29" s="3" t="n">
        <v>736.67</v>
      </c>
      <c r="H29" s="3" t="n">
        <v>736.67</v>
      </c>
      <c r="I29" s="3" t="n">
        <v>736.67</v>
      </c>
      <c r="O29" s="3" t="n">
        <v>86727.64000000004</v>
      </c>
      <c r="Q29" s="16">
        <f>_xlfn.XLOOKUP($A29,Mapping!$A:$A,Mapping!B:B,0,0,1)</f>
        <v/>
      </c>
      <c r="R29" s="16">
        <f>_xlfn.XLOOKUP($A29,Mapping!$A:$A,Mapping!C:C,0,0,1)</f>
        <v/>
      </c>
      <c r="S29" s="16">
        <f>_xlfn.XLOOKUP($A29,Mapping!$A:$A,Mapping!D:D,0,0,1)</f>
        <v/>
      </c>
      <c r="T29" s="16">
        <f>_xlfn.CONCAT(S29," - ",Q29)</f>
        <v/>
      </c>
    </row>
    <row r="30">
      <c r="A30" s="3" t="inlineStr">
        <is>
          <t>4040 : Head Office Rent and Telephone</t>
        </is>
      </c>
      <c r="B30" s="3" t="n">
        <v>57817.67999999999</v>
      </c>
      <c r="O30" s="3" t="n">
        <v>57817.67999999999</v>
      </c>
      <c r="Q30" s="16">
        <f>_xlfn.XLOOKUP($A30,Mapping!$A:$A,Mapping!B:B,0,0,1)</f>
        <v/>
      </c>
      <c r="R30" s="16">
        <f>_xlfn.XLOOKUP($A30,Mapping!$A:$A,Mapping!C:C,0,0,1)</f>
        <v/>
      </c>
      <c r="S30" s="16">
        <f>_xlfn.XLOOKUP($A30,Mapping!$A:$A,Mapping!D:D,0,0,1)</f>
        <v/>
      </c>
      <c r="T30" s="16">
        <f>_xlfn.CONCAT(S30," - ",Q30)</f>
        <v/>
      </c>
    </row>
    <row r="31">
      <c r="A31" s="3" t="inlineStr">
        <is>
          <t>4050 : Gas</t>
        </is>
      </c>
      <c r="B31" s="3" t="n">
        <v>674.9300000000007</v>
      </c>
      <c r="O31" s="3" t="n">
        <v>674.9300000000007</v>
      </c>
      <c r="Q31" s="16">
        <f>_xlfn.XLOOKUP($A31,Mapping!$A:$A,Mapping!B:B,0,0,1)</f>
        <v/>
      </c>
      <c r="R31" s="16">
        <f>_xlfn.XLOOKUP($A31,Mapping!$A:$A,Mapping!C:C,0,0,1)</f>
        <v/>
      </c>
      <c r="S31" s="16">
        <f>_xlfn.XLOOKUP($A31,Mapping!$A:$A,Mapping!D:D,0,0,1)</f>
        <v/>
      </c>
      <c r="T31" s="16">
        <f>_xlfn.CONCAT(S31," - ",Q31)</f>
        <v/>
      </c>
    </row>
    <row r="32">
      <c r="A32" s="3" t="inlineStr">
        <is>
          <t>4060 : Water</t>
        </is>
      </c>
      <c r="B32" s="3" t="n">
        <v>-20146.38</v>
      </c>
      <c r="D32" s="3" t="n">
        <v>33.87</v>
      </c>
      <c r="F32" s="3" t="n">
        <v>54.43</v>
      </c>
      <c r="I32" s="3" t="n">
        <v>49.32</v>
      </c>
      <c r="O32" s="3" t="n">
        <v>-20008.76</v>
      </c>
      <c r="Q32" s="16">
        <f>_xlfn.XLOOKUP($A32,Mapping!$A:$A,Mapping!B:B,0,0,1)</f>
        <v/>
      </c>
      <c r="R32" s="16">
        <f>_xlfn.XLOOKUP($A32,Mapping!$A:$A,Mapping!C:C,0,0,1)</f>
        <v/>
      </c>
      <c r="S32" s="16">
        <f>_xlfn.XLOOKUP($A32,Mapping!$A:$A,Mapping!D:D,0,0,1)</f>
        <v/>
      </c>
      <c r="T32" s="16">
        <f>_xlfn.CONCAT(S32," - ",Q32)</f>
        <v/>
      </c>
    </row>
    <row r="33">
      <c r="A33" s="3" t="inlineStr">
        <is>
          <t>4070 : Electricity</t>
        </is>
      </c>
      <c r="B33" s="3" t="n">
        <v>3141.53</v>
      </c>
      <c r="D33" s="3" t="n">
        <v>512.74</v>
      </c>
      <c r="E33" s="3" t="n">
        <v>128.64</v>
      </c>
      <c r="F33" s="3" t="n">
        <v>206.72</v>
      </c>
      <c r="G33" s="3" t="n">
        <v>176.45</v>
      </c>
      <c r="I33" s="3" t="n">
        <v>184.9199999999999</v>
      </c>
      <c r="O33" s="3" t="n">
        <v>4351</v>
      </c>
      <c r="Q33" s="16">
        <f>_xlfn.XLOOKUP($A33,Mapping!$A:$A,Mapping!B:B,0,0,1)</f>
        <v/>
      </c>
      <c r="R33" s="16">
        <f>_xlfn.XLOOKUP($A33,Mapping!$A:$A,Mapping!C:C,0,0,1)</f>
        <v/>
      </c>
      <c r="S33" s="16">
        <f>_xlfn.XLOOKUP($A33,Mapping!$A:$A,Mapping!D:D,0,0,1)</f>
        <v/>
      </c>
      <c r="T33" s="16">
        <f>_xlfn.CONCAT(S33," - ",Q33)</f>
        <v/>
      </c>
    </row>
    <row r="34">
      <c r="A34" s="3" t="inlineStr">
        <is>
          <t>4080 : Compliance Maintenance</t>
        </is>
      </c>
      <c r="B34" s="3" t="n">
        <v>14752.3</v>
      </c>
      <c r="O34" s="3" t="n">
        <v>14752.3</v>
      </c>
      <c r="Q34" s="16">
        <f>_xlfn.XLOOKUP($A34,Mapping!$A:$A,Mapping!B:B,0,0,1)</f>
        <v/>
      </c>
      <c r="R34" s="16">
        <f>_xlfn.XLOOKUP($A34,Mapping!$A:$A,Mapping!C:C,0,0,1)</f>
        <v/>
      </c>
      <c r="S34" s="16">
        <f>_xlfn.XLOOKUP($A34,Mapping!$A:$A,Mapping!D:D,0,0,1)</f>
        <v/>
      </c>
      <c r="T34" s="16">
        <f>_xlfn.CONCAT(S34," - ",Q34)</f>
        <v/>
      </c>
    </row>
    <row r="35">
      <c r="A35" s="3" t="inlineStr">
        <is>
          <t>4090 : Cosmetic  Maintenance</t>
        </is>
      </c>
      <c r="B35" s="3" t="n">
        <v>0</v>
      </c>
      <c r="O35" s="3" t="n">
        <v>0</v>
      </c>
      <c r="Q35" s="16">
        <f>_xlfn.XLOOKUP($A35,Mapping!$A:$A,Mapping!B:B,0,0,1)</f>
        <v/>
      </c>
      <c r="R35" s="16">
        <f>_xlfn.XLOOKUP($A35,Mapping!$A:$A,Mapping!C:C,0,0,1)</f>
        <v/>
      </c>
      <c r="S35" s="16">
        <f>_xlfn.XLOOKUP($A35,Mapping!$A:$A,Mapping!D:D,0,0,1)</f>
        <v/>
      </c>
      <c r="T35" s="16">
        <f>_xlfn.CONCAT(S35," - ",Q35)</f>
        <v/>
      </c>
    </row>
    <row r="36">
      <c r="A36" s="3" t="inlineStr">
        <is>
          <t>4110 : General Maintenance</t>
        </is>
      </c>
      <c r="B36" s="3" t="n">
        <v>96939.96000000002</v>
      </c>
      <c r="C36" s="3" t="n">
        <v>1988.86</v>
      </c>
      <c r="D36" s="3" t="n">
        <v>894.7099999999999</v>
      </c>
      <c r="E36" s="3" t="n">
        <v>2000.37</v>
      </c>
      <c r="F36" s="3" t="n">
        <v>938.48</v>
      </c>
      <c r="G36" s="3" t="n">
        <v>3752.310000000001</v>
      </c>
      <c r="H36" s="3" t="n">
        <v>3402.76</v>
      </c>
      <c r="I36" s="3" t="n">
        <v>1658.59</v>
      </c>
      <c r="O36" s="3" t="n">
        <v>111576.04</v>
      </c>
      <c r="Q36" s="16">
        <f>_xlfn.XLOOKUP($A36,Mapping!$A:$A,Mapping!B:B,0,0,1)</f>
        <v/>
      </c>
      <c r="R36" s="16">
        <f>_xlfn.XLOOKUP($A36,Mapping!$A:$A,Mapping!C:C,0,0,1)</f>
        <v/>
      </c>
      <c r="S36" s="16">
        <f>_xlfn.XLOOKUP($A36,Mapping!$A:$A,Mapping!D:D,0,0,1)</f>
        <v/>
      </c>
      <c r="T36" s="16">
        <f>_xlfn.CONCAT(S36," - ",Q36)</f>
        <v/>
      </c>
    </row>
    <row r="37">
      <c r="A37" s="3" t="inlineStr">
        <is>
          <t>4120 : Equipment Hire-HO KNL</t>
        </is>
      </c>
      <c r="B37" s="3" t="n">
        <v>149.79</v>
      </c>
      <c r="O37" s="3" t="n">
        <v>149.79</v>
      </c>
      <c r="Q37" s="16">
        <f>_xlfn.XLOOKUP($A37,Mapping!$A:$A,Mapping!B:B,0,0,1)</f>
        <v/>
      </c>
      <c r="R37" s="16">
        <f>_xlfn.XLOOKUP($A37,Mapping!$A:$A,Mapping!C:C,0,0,1)</f>
        <v/>
      </c>
      <c r="S37" s="16">
        <f>_xlfn.XLOOKUP($A37,Mapping!$A:$A,Mapping!D:D,0,0,1)</f>
        <v/>
      </c>
      <c r="T37" s="16">
        <f>_xlfn.CONCAT(S37," - ",Q37)</f>
        <v/>
      </c>
    </row>
    <row r="38">
      <c r="A38" s="3" t="inlineStr">
        <is>
          <t>4130 : Cleaning</t>
        </is>
      </c>
      <c r="B38" s="3" t="n">
        <v>8386.92</v>
      </c>
      <c r="J38" s="3" t="n">
        <v>7.99</v>
      </c>
      <c r="O38" s="3" t="n">
        <v>8394.91</v>
      </c>
      <c r="Q38" s="16">
        <f>_xlfn.XLOOKUP($A38,Mapping!$A:$A,Mapping!B:B,0,0,1)</f>
        <v/>
      </c>
      <c r="R38" s="16">
        <f>_xlfn.XLOOKUP($A38,Mapping!$A:$A,Mapping!C:C,0,0,1)</f>
        <v/>
      </c>
      <c r="S38" s="16">
        <f>_xlfn.XLOOKUP($A38,Mapping!$A:$A,Mapping!D:D,0,0,1)</f>
        <v/>
      </c>
      <c r="T38" s="16">
        <f>_xlfn.CONCAT(S38," - ",Q38)</f>
        <v/>
      </c>
    </row>
    <row r="39">
      <c r="A39" s="3" t="inlineStr">
        <is>
          <t>4140 : Waste Disposal</t>
        </is>
      </c>
      <c r="B39" s="3" t="n">
        <v>3865.12</v>
      </c>
      <c r="C39" s="3" t="n">
        <v>118.88</v>
      </c>
      <c r="D39" s="3" t="n">
        <v>118.37</v>
      </c>
      <c r="E39" s="3" t="n">
        <v>361.96</v>
      </c>
      <c r="F39" s="3" t="n">
        <v>238.78</v>
      </c>
      <c r="G39" s="3" t="n">
        <v>252.04</v>
      </c>
      <c r="H39" s="3" t="n">
        <v>252.04</v>
      </c>
      <c r="I39" s="3" t="n">
        <v>638.2</v>
      </c>
      <c r="O39" s="3" t="n">
        <v>5845.389999999999</v>
      </c>
      <c r="Q39" s="16">
        <f>_xlfn.XLOOKUP($A39,Mapping!$A:$A,Mapping!B:B,0,0,1)</f>
        <v/>
      </c>
      <c r="R39" s="16">
        <f>_xlfn.XLOOKUP($A39,Mapping!$A:$A,Mapping!C:C,0,0,1)</f>
        <v/>
      </c>
      <c r="S39" s="16">
        <f>_xlfn.XLOOKUP($A39,Mapping!$A:$A,Mapping!D:D,0,0,1)</f>
        <v/>
      </c>
      <c r="T39" s="16">
        <f>_xlfn.CONCAT(S39," - ",Q39)</f>
        <v/>
      </c>
    </row>
    <row r="40">
      <c r="A40" s="3" t="inlineStr">
        <is>
          <t>4150 : Business Insurance</t>
        </is>
      </c>
      <c r="B40" s="3" t="n">
        <v>45535.88</v>
      </c>
      <c r="O40" s="3" t="n">
        <v>45535.88</v>
      </c>
      <c r="Q40" s="16">
        <f>_xlfn.XLOOKUP($A40,Mapping!$A:$A,Mapping!B:B,0,0,1)</f>
        <v/>
      </c>
      <c r="R40" s="16">
        <f>_xlfn.XLOOKUP($A40,Mapping!$A:$A,Mapping!C:C,0,0,1)</f>
        <v/>
      </c>
      <c r="S40" s="16">
        <f>_xlfn.XLOOKUP($A40,Mapping!$A:$A,Mapping!D:D,0,0,1)</f>
        <v/>
      </c>
      <c r="T40" s="16">
        <f>_xlfn.CONCAT(S40," - ",Q40)</f>
        <v/>
      </c>
    </row>
    <row r="41">
      <c r="A41" s="3" t="inlineStr">
        <is>
          <t>4160 : Postage and Stationery</t>
        </is>
      </c>
      <c r="B41" s="3" t="n">
        <v>4316.370000000002</v>
      </c>
      <c r="O41" s="3" t="n">
        <v>4316.370000000002</v>
      </c>
      <c r="Q41" s="16">
        <f>_xlfn.XLOOKUP($A41,Mapping!$A:$A,Mapping!B:B,0,0,1)</f>
        <v/>
      </c>
      <c r="R41" s="16">
        <f>_xlfn.XLOOKUP($A41,Mapping!$A:$A,Mapping!C:C,0,0,1)</f>
        <v/>
      </c>
      <c r="S41" s="16">
        <f>_xlfn.XLOOKUP($A41,Mapping!$A:$A,Mapping!D:D,0,0,1)</f>
        <v/>
      </c>
      <c r="T41" s="16">
        <f>_xlfn.CONCAT(S41," - ",Q41)</f>
        <v/>
      </c>
    </row>
    <row r="42">
      <c r="A42" s="3" t="inlineStr">
        <is>
          <t>4170 : Printing</t>
        </is>
      </c>
      <c r="B42" s="3" t="n">
        <v>2588.69</v>
      </c>
      <c r="O42" s="3" t="n">
        <v>2588.69</v>
      </c>
      <c r="Q42" s="16">
        <f>_xlfn.XLOOKUP($A42,Mapping!$A:$A,Mapping!B:B,0,0,1)</f>
        <v/>
      </c>
      <c r="R42" s="16">
        <f>_xlfn.XLOOKUP($A42,Mapping!$A:$A,Mapping!C:C,0,0,1)</f>
        <v/>
      </c>
      <c r="S42" s="16">
        <f>_xlfn.XLOOKUP($A42,Mapping!$A:$A,Mapping!D:D,0,0,1)</f>
        <v/>
      </c>
      <c r="T42" s="16">
        <f>_xlfn.CONCAT(S42," - ",Q42)</f>
        <v/>
      </c>
    </row>
    <row r="43">
      <c r="A43" s="3" t="inlineStr">
        <is>
          <t>4180 : Printer Consumables</t>
        </is>
      </c>
      <c r="B43" s="3" t="n">
        <v>21020.05</v>
      </c>
      <c r="C43" s="3" t="n">
        <v>671.6800000000001</v>
      </c>
      <c r="D43" s="3" t="n">
        <v>180.48</v>
      </c>
      <c r="E43" s="3" t="n">
        <v>62.01</v>
      </c>
      <c r="F43" s="3" t="n">
        <v>62.72</v>
      </c>
      <c r="G43" s="3" t="n">
        <v>143.17</v>
      </c>
      <c r="H43" s="3" t="n">
        <v>680.5600000000001</v>
      </c>
      <c r="I43" s="3" t="n">
        <v>28.87</v>
      </c>
      <c r="O43" s="3" t="n">
        <v>22849.54</v>
      </c>
      <c r="Q43" s="16">
        <f>_xlfn.XLOOKUP($A43,Mapping!$A:$A,Mapping!B:B,0,0,1)</f>
        <v/>
      </c>
      <c r="R43" s="16">
        <f>_xlfn.XLOOKUP($A43,Mapping!$A:$A,Mapping!C:C,0,0,1)</f>
        <v/>
      </c>
      <c r="S43" s="16">
        <f>_xlfn.XLOOKUP($A43,Mapping!$A:$A,Mapping!D:D,0,0,1)</f>
        <v/>
      </c>
      <c r="T43" s="16">
        <f>_xlfn.CONCAT(S43," - ",Q43)</f>
        <v/>
      </c>
    </row>
    <row r="44">
      <c r="A44" s="3" t="inlineStr">
        <is>
          <t>4190 : Telephone</t>
        </is>
      </c>
      <c r="B44" s="3" t="n">
        <v>44147.82</v>
      </c>
      <c r="C44" s="3" t="n">
        <v>3590.48</v>
      </c>
      <c r="D44" s="3" t="n">
        <v>2129.27</v>
      </c>
      <c r="E44" s="3" t="n">
        <v>3698.31</v>
      </c>
      <c r="F44" s="3" t="n">
        <v>4428.55</v>
      </c>
      <c r="G44" s="3" t="n">
        <v>7195.460000000001</v>
      </c>
      <c r="H44" s="3" t="n">
        <v>3608.93</v>
      </c>
      <c r="I44" s="3" t="n">
        <v>9011.120000000001</v>
      </c>
      <c r="J44" s="3" t="n">
        <v>726.74</v>
      </c>
      <c r="O44" s="3" t="n">
        <v>78536.67999999999</v>
      </c>
      <c r="Q44" s="16">
        <f>_xlfn.XLOOKUP($A44,Mapping!$A:$A,Mapping!B:B,0,0,1)</f>
        <v/>
      </c>
      <c r="R44" s="16">
        <f>_xlfn.XLOOKUP($A44,Mapping!$A:$A,Mapping!C:C,0,0,1)</f>
        <v/>
      </c>
      <c r="S44" s="16">
        <f>_xlfn.XLOOKUP($A44,Mapping!$A:$A,Mapping!D:D,0,0,1)</f>
        <v/>
      </c>
      <c r="T44" s="16">
        <f>_xlfn.CONCAT(S44," - ",Q44)</f>
        <v/>
      </c>
    </row>
    <row r="45">
      <c r="A45" s="3" t="inlineStr">
        <is>
          <t>4191 : Internet</t>
        </is>
      </c>
      <c r="B45" s="3" t="n">
        <v>1492.54</v>
      </c>
      <c r="O45" s="3" t="n">
        <v>1492.54</v>
      </c>
      <c r="Q45" s="16">
        <f>_xlfn.XLOOKUP($A45,Mapping!$A:$A,Mapping!B:B,0,0,1)</f>
        <v/>
      </c>
      <c r="R45" s="16">
        <f>_xlfn.XLOOKUP($A45,Mapping!$A:$A,Mapping!C:C,0,0,1)</f>
        <v/>
      </c>
      <c r="S45" s="16">
        <f>_xlfn.XLOOKUP($A45,Mapping!$A:$A,Mapping!D:D,0,0,1)</f>
        <v/>
      </c>
      <c r="T45" s="16">
        <f>_xlfn.CONCAT(S45," - ",Q45)</f>
        <v/>
      </c>
    </row>
    <row r="46">
      <c r="A46" s="3" t="inlineStr">
        <is>
          <t>4200 : Promotions and Advertisng</t>
        </is>
      </c>
      <c r="B46" s="3" t="n">
        <v>83257.86000000003</v>
      </c>
      <c r="C46" s="3" t="n">
        <v>978.52</v>
      </c>
      <c r="D46" s="3" t="n">
        <v>2509.44</v>
      </c>
      <c r="E46" s="3" t="n">
        <v>2217.78</v>
      </c>
      <c r="F46" s="3" t="n">
        <v>2530.82</v>
      </c>
      <c r="G46" s="3" t="n">
        <v>2190.35</v>
      </c>
      <c r="H46" s="3" t="n">
        <v>8570.280000000001</v>
      </c>
      <c r="I46" s="3" t="n">
        <v>2452.03</v>
      </c>
      <c r="O46" s="3" t="n">
        <v>104707.08</v>
      </c>
      <c r="Q46" s="16">
        <f>_xlfn.XLOOKUP($A46,Mapping!$A:$A,Mapping!B:B,0,0,1)</f>
        <v/>
      </c>
      <c r="R46" s="16">
        <f>_xlfn.XLOOKUP($A46,Mapping!$A:$A,Mapping!C:C,0,0,1)</f>
        <v/>
      </c>
      <c r="S46" s="16">
        <f>_xlfn.XLOOKUP($A46,Mapping!$A:$A,Mapping!D:D,0,0,1)</f>
        <v/>
      </c>
      <c r="T46" s="16">
        <f>_xlfn.CONCAT(S46," - ",Q46)</f>
        <v/>
      </c>
    </row>
    <row r="47">
      <c r="A47" s="3" t="inlineStr">
        <is>
          <t>4210 : Internet Marketing</t>
        </is>
      </c>
      <c r="B47" s="3" t="n">
        <v>31612.89</v>
      </c>
      <c r="C47" s="3" t="n">
        <v>-74.98999999999999</v>
      </c>
      <c r="O47" s="3" t="n">
        <v>31537.9</v>
      </c>
      <c r="Q47" s="16">
        <f>_xlfn.XLOOKUP($A47,Mapping!$A:$A,Mapping!B:B,0,0,1)</f>
        <v/>
      </c>
      <c r="R47" s="16">
        <f>_xlfn.XLOOKUP($A47,Mapping!$A:$A,Mapping!C:C,0,0,1)</f>
        <v/>
      </c>
      <c r="S47" s="16">
        <f>_xlfn.XLOOKUP($A47,Mapping!$A:$A,Mapping!D:D,0,0,1)</f>
        <v/>
      </c>
      <c r="T47" s="16">
        <f>_xlfn.CONCAT(S47," - ",Q47)</f>
        <v/>
      </c>
    </row>
    <row r="48">
      <c r="A48" s="3" t="inlineStr">
        <is>
          <t>4220 : IT Support</t>
        </is>
      </c>
      <c r="B48" s="3" t="n">
        <v>259530.5400000001</v>
      </c>
      <c r="C48" s="3" t="n">
        <v>2238.11</v>
      </c>
      <c r="D48" s="3" t="n">
        <v>1404.87</v>
      </c>
      <c r="E48" s="3" t="n">
        <v>1404.87</v>
      </c>
      <c r="F48" s="3" t="n">
        <v>2893.39</v>
      </c>
      <c r="G48" s="3" t="n">
        <v>2933.33</v>
      </c>
      <c r="H48" s="3" t="n">
        <v>14489.47</v>
      </c>
      <c r="I48" s="3" t="n">
        <v>3526.92</v>
      </c>
      <c r="J48" s="3" t="n">
        <v>1090.2</v>
      </c>
      <c r="O48" s="3" t="n">
        <v>289511.7000000001</v>
      </c>
      <c r="Q48" s="16">
        <f>_xlfn.XLOOKUP($A48,Mapping!$A:$A,Mapping!B:B,0,0,1)</f>
        <v/>
      </c>
      <c r="R48" s="16">
        <f>_xlfn.XLOOKUP($A48,Mapping!$A:$A,Mapping!C:C,0,0,1)</f>
        <v/>
      </c>
      <c r="S48" s="16">
        <f>_xlfn.XLOOKUP($A48,Mapping!$A:$A,Mapping!D:D,0,0,1)</f>
        <v/>
      </c>
      <c r="T48" s="16">
        <f>_xlfn.CONCAT(S48," - ",Q48)</f>
        <v/>
      </c>
    </row>
    <row r="49">
      <c r="A49" s="3" t="inlineStr">
        <is>
          <t>4230 : Fees and Subscriptions</t>
        </is>
      </c>
      <c r="B49" s="3" t="n">
        <v>39085.55000000002</v>
      </c>
      <c r="C49" s="3" t="n">
        <v>1186.5</v>
      </c>
      <c r="D49" s="3" t="n">
        <v>1186.5</v>
      </c>
      <c r="E49" s="3" t="n">
        <v>1186.5</v>
      </c>
      <c r="F49" s="3" t="n">
        <v>2593.73</v>
      </c>
      <c r="G49" s="3" t="n">
        <v>2593.73</v>
      </c>
      <c r="H49" s="3" t="n">
        <v>2593.73</v>
      </c>
      <c r="I49" s="3" t="n">
        <v>2593.71</v>
      </c>
      <c r="O49" s="3" t="n">
        <v>53019.95000000002</v>
      </c>
      <c r="Q49" s="16">
        <f>_xlfn.XLOOKUP($A49,Mapping!$A:$A,Mapping!B:B,0,0,1)</f>
        <v/>
      </c>
      <c r="R49" s="16">
        <f>_xlfn.XLOOKUP($A49,Mapping!$A:$A,Mapping!C:C,0,0,1)</f>
        <v/>
      </c>
      <c r="S49" s="16">
        <f>_xlfn.XLOOKUP($A49,Mapping!$A:$A,Mapping!D:D,0,0,1)</f>
        <v/>
      </c>
      <c r="T49" s="16">
        <f>_xlfn.CONCAT(S49," - ",Q49)</f>
        <v/>
      </c>
    </row>
    <row r="50">
      <c r="A50" s="3" t="inlineStr">
        <is>
          <t>4240 : Sundry Charges</t>
        </is>
      </c>
      <c r="B50" s="3" t="n">
        <v>13906.3</v>
      </c>
      <c r="C50" s="3" t="n">
        <v>-254.99</v>
      </c>
      <c r="D50" s="3" t="n">
        <v>5.99</v>
      </c>
      <c r="E50" s="3" t="n">
        <v>2.99</v>
      </c>
      <c r="O50" s="3" t="n">
        <v>13660.29</v>
      </c>
      <c r="Q50" s="16">
        <f>_xlfn.XLOOKUP($A50,Mapping!$A:$A,Mapping!B:B,0,0,1)</f>
        <v/>
      </c>
      <c r="R50" s="16">
        <f>_xlfn.XLOOKUP($A50,Mapping!$A:$A,Mapping!C:C,0,0,1)</f>
        <v/>
      </c>
      <c r="S50" s="16">
        <f>_xlfn.XLOOKUP($A50,Mapping!$A:$A,Mapping!D:D,0,0,1)</f>
        <v/>
      </c>
      <c r="T50" s="16">
        <f>_xlfn.CONCAT(S50," - ",Q50)</f>
        <v/>
      </c>
    </row>
    <row r="51">
      <c r="A51" s="3" t="inlineStr">
        <is>
          <t>4250 : Travel Expenses</t>
        </is>
      </c>
      <c r="B51" s="3" t="n">
        <v>13058.58</v>
      </c>
      <c r="O51" s="3" t="n">
        <v>13058.58</v>
      </c>
      <c r="Q51" s="16">
        <f>_xlfn.XLOOKUP($A51,Mapping!$A:$A,Mapping!B:B,0,0,1)</f>
        <v/>
      </c>
      <c r="R51" s="16">
        <f>_xlfn.XLOOKUP($A51,Mapping!$A:$A,Mapping!C:C,0,0,1)</f>
        <v/>
      </c>
      <c r="S51" s="16">
        <f>_xlfn.XLOOKUP($A51,Mapping!$A:$A,Mapping!D:D,0,0,1)</f>
        <v/>
      </c>
      <c r="T51" s="16">
        <f>_xlfn.CONCAT(S51," - ",Q51)</f>
        <v/>
      </c>
    </row>
    <row r="52">
      <c r="A52" s="3" t="inlineStr">
        <is>
          <t>4260 : Fuel and Motor Expenses</t>
        </is>
      </c>
      <c r="B52" s="3" t="n">
        <v>52989.36000000002</v>
      </c>
      <c r="C52" s="3" t="n">
        <v>1610.78</v>
      </c>
      <c r="D52" s="3" t="n">
        <v>345.22</v>
      </c>
      <c r="F52" s="3" t="n">
        <v>43.47000000000003</v>
      </c>
      <c r="G52" s="3" t="n">
        <v>88.89</v>
      </c>
      <c r="H52" s="3" t="n">
        <v>1710.61</v>
      </c>
      <c r="I52" s="3" t="n">
        <v>1093.44</v>
      </c>
      <c r="J52" s="3" t="n">
        <v>135.58</v>
      </c>
      <c r="O52" s="3" t="n">
        <v>58017.35000000002</v>
      </c>
      <c r="Q52" s="16">
        <f>_xlfn.XLOOKUP($A52,Mapping!$A:$A,Mapping!B:B,0,0,1)</f>
        <v/>
      </c>
      <c r="R52" s="16">
        <f>_xlfn.XLOOKUP($A52,Mapping!$A:$A,Mapping!C:C,0,0,1)</f>
        <v/>
      </c>
      <c r="S52" s="16">
        <f>_xlfn.XLOOKUP($A52,Mapping!$A:$A,Mapping!D:D,0,0,1)</f>
        <v/>
      </c>
      <c r="T52" s="16">
        <f>_xlfn.CONCAT(S52," - ",Q52)</f>
        <v/>
      </c>
    </row>
    <row r="53">
      <c r="A53" s="3" t="inlineStr">
        <is>
          <t>4270 : Motor Insurance</t>
        </is>
      </c>
      <c r="B53" s="3" t="n">
        <v>3394.7</v>
      </c>
      <c r="C53" s="3" t="n">
        <v>517.1900000000001</v>
      </c>
      <c r="D53" s="3" t="n">
        <v>656.09</v>
      </c>
      <c r="E53" s="3" t="n">
        <v>656.09</v>
      </c>
      <c r="F53" s="3" t="n">
        <v>1072.86</v>
      </c>
      <c r="G53" s="3" t="n">
        <v>1072.86</v>
      </c>
      <c r="H53" s="3" t="n">
        <v>1078.63</v>
      </c>
      <c r="I53" s="3" t="n">
        <v>1363.01</v>
      </c>
      <c r="O53" s="3" t="n">
        <v>9811.43</v>
      </c>
      <c r="Q53" s="16">
        <f>_xlfn.XLOOKUP($A53,Mapping!$A:$A,Mapping!B:B,0,0,1)</f>
        <v/>
      </c>
      <c r="R53" s="16">
        <f>_xlfn.XLOOKUP($A53,Mapping!$A:$A,Mapping!C:C,0,0,1)</f>
        <v/>
      </c>
      <c r="S53" s="16">
        <f>_xlfn.XLOOKUP($A53,Mapping!$A:$A,Mapping!D:D,0,0,1)</f>
        <v/>
      </c>
      <c r="T53" s="16">
        <f>_xlfn.CONCAT(S53," - ",Q53)</f>
        <v/>
      </c>
    </row>
    <row r="54">
      <c r="A54" s="3" t="inlineStr">
        <is>
          <t>4290 : Publications</t>
        </is>
      </c>
      <c r="B54" s="3" t="n">
        <v>70.55</v>
      </c>
      <c r="O54" s="3" t="n">
        <v>70.55</v>
      </c>
      <c r="Q54" s="16">
        <f>_xlfn.XLOOKUP($A54,Mapping!$A:$A,Mapping!B:B,0,0,1)</f>
        <v/>
      </c>
      <c r="R54" s="16">
        <f>_xlfn.XLOOKUP($A54,Mapping!$A:$A,Mapping!C:C,0,0,1)</f>
        <v/>
      </c>
      <c r="S54" s="16">
        <f>_xlfn.XLOOKUP($A54,Mapping!$A:$A,Mapping!D:D,0,0,1)</f>
        <v/>
      </c>
      <c r="T54" s="16">
        <f>_xlfn.CONCAT(S54," - ",Q54)</f>
        <v/>
      </c>
    </row>
    <row r="55">
      <c r="A55" s="3" t="inlineStr">
        <is>
          <t>5010 : Audit</t>
        </is>
      </c>
      <c r="B55" s="3" t="n">
        <v>94574</v>
      </c>
      <c r="C55" s="3" t="n">
        <v>0</v>
      </c>
      <c r="E55" s="3" t="n">
        <v>12212.4</v>
      </c>
      <c r="F55" s="3" t="n">
        <v>2756.4</v>
      </c>
      <c r="O55" s="3" t="n">
        <v>109542.8</v>
      </c>
      <c r="Q55" s="16">
        <f>_xlfn.XLOOKUP($A55,Mapping!$A:$A,Mapping!B:B,0,0,1)</f>
        <v/>
      </c>
      <c r="R55" s="16">
        <f>_xlfn.XLOOKUP($A55,Mapping!$A:$A,Mapping!C:C,0,0,1)</f>
        <v/>
      </c>
      <c r="S55" s="16">
        <f>_xlfn.XLOOKUP($A55,Mapping!$A:$A,Mapping!D:D,0,0,1)</f>
        <v/>
      </c>
      <c r="T55" s="16">
        <f>_xlfn.CONCAT(S55," - ",Q55)</f>
        <v/>
      </c>
    </row>
    <row r="56">
      <c r="A56" s="3" t="inlineStr">
        <is>
          <t>5020 : Accountancy</t>
        </is>
      </c>
      <c r="I56" s="3" t="n">
        <v>195.75</v>
      </c>
      <c r="O56" s="3" t="n">
        <v>195.75</v>
      </c>
      <c r="Q56" s="16">
        <f>_xlfn.XLOOKUP($A56,Mapping!$A:$A,Mapping!B:B,0,0,1)</f>
        <v/>
      </c>
      <c r="R56" s="16">
        <f>_xlfn.XLOOKUP($A56,Mapping!$A:$A,Mapping!C:C,0,0,1)</f>
        <v/>
      </c>
      <c r="S56" s="16">
        <f>_xlfn.XLOOKUP($A56,Mapping!$A:$A,Mapping!D:D,0,0,1)</f>
        <v/>
      </c>
      <c r="T56" s="16">
        <f>_xlfn.CONCAT(S56," - ",Q56)</f>
        <v/>
      </c>
    </row>
    <row r="57">
      <c r="A57" s="3" t="inlineStr">
        <is>
          <t>5030 : Proffessional Fees</t>
        </is>
      </c>
      <c r="B57" s="3" t="n">
        <v>348941.96</v>
      </c>
      <c r="C57" s="3" t="n">
        <v>13797.88</v>
      </c>
      <c r="D57" s="3" t="n">
        <v>5720.969999999999</v>
      </c>
      <c r="E57" s="3" t="n">
        <v>5427.91</v>
      </c>
      <c r="F57" s="3" t="n">
        <v>4311.21</v>
      </c>
      <c r="G57" s="3" t="n">
        <v>4359.15</v>
      </c>
      <c r="H57" s="3" t="n">
        <v>4667.76</v>
      </c>
      <c r="I57" s="3" t="n">
        <v>27831.66</v>
      </c>
      <c r="O57" s="3" t="n">
        <v>415058.5</v>
      </c>
      <c r="Q57" s="16">
        <f>_xlfn.XLOOKUP($A57,Mapping!$A:$A,Mapping!B:B,0,0,1)</f>
        <v/>
      </c>
      <c r="R57" s="16">
        <f>_xlfn.XLOOKUP($A57,Mapping!$A:$A,Mapping!C:C,0,0,1)</f>
        <v/>
      </c>
      <c r="S57" s="16">
        <f>_xlfn.XLOOKUP($A57,Mapping!$A:$A,Mapping!D:D,0,0,1)</f>
        <v/>
      </c>
      <c r="T57" s="16">
        <f>_xlfn.CONCAT(S57," - ",Q57)</f>
        <v/>
      </c>
    </row>
    <row r="58">
      <c r="A58" s="3" t="inlineStr">
        <is>
          <t>5040 : Office Equipment</t>
        </is>
      </c>
      <c r="B58" s="3" t="n">
        <v>8864.550000000001</v>
      </c>
      <c r="C58" s="3" t="n">
        <v>98.28</v>
      </c>
      <c r="D58" s="3" t="n">
        <v>11.99</v>
      </c>
      <c r="G58" s="3" t="n">
        <v>35.98</v>
      </c>
      <c r="O58" s="3" t="n">
        <v>9010.800000000001</v>
      </c>
      <c r="Q58" s="16">
        <f>_xlfn.XLOOKUP($A58,Mapping!$A:$A,Mapping!B:B,0,0,1)</f>
        <v/>
      </c>
      <c r="R58" s="16">
        <f>_xlfn.XLOOKUP($A58,Mapping!$A:$A,Mapping!C:C,0,0,1)</f>
        <v/>
      </c>
      <c r="S58" s="16">
        <f>_xlfn.XLOOKUP($A58,Mapping!$A:$A,Mapping!D:D,0,0,1)</f>
        <v/>
      </c>
      <c r="T58" s="16">
        <f>_xlfn.CONCAT(S58," - ",Q58)</f>
        <v/>
      </c>
    </row>
    <row r="59">
      <c r="A59" s="3" t="inlineStr">
        <is>
          <t>5060 : Bank Charges</t>
        </is>
      </c>
      <c r="B59" s="3" t="n">
        <v>21070.07</v>
      </c>
      <c r="I59" s="3" t="n">
        <v>162.4</v>
      </c>
      <c r="O59" s="3" t="n">
        <v>21232.47</v>
      </c>
      <c r="Q59" s="16">
        <f>_xlfn.XLOOKUP($A59,Mapping!$A:$A,Mapping!B:B,0,0,1)</f>
        <v/>
      </c>
      <c r="R59" s="16">
        <f>_xlfn.XLOOKUP($A59,Mapping!$A:$A,Mapping!C:C,0,0,1)</f>
        <v/>
      </c>
      <c r="S59" s="16">
        <f>_xlfn.XLOOKUP($A59,Mapping!$A:$A,Mapping!D:D,0,0,1)</f>
        <v/>
      </c>
      <c r="T59" s="16">
        <f>_xlfn.CONCAT(S59," - ",Q59)</f>
        <v/>
      </c>
    </row>
    <row r="60">
      <c r="A60" s="3" t="inlineStr">
        <is>
          <t>5070 : Bank Interest</t>
        </is>
      </c>
      <c r="B60" s="3" t="n">
        <v>-80.77000000000002</v>
      </c>
      <c r="O60" s="3" t="n">
        <v>-80.77000000000002</v>
      </c>
      <c r="Q60" s="16">
        <f>_xlfn.XLOOKUP($A60,Mapping!$A:$A,Mapping!B:B,0,0,1)</f>
        <v/>
      </c>
      <c r="R60" s="16">
        <f>_xlfn.XLOOKUP($A60,Mapping!$A:$A,Mapping!C:C,0,0,1)</f>
        <v/>
      </c>
      <c r="S60" s="16">
        <f>_xlfn.XLOOKUP($A60,Mapping!$A:$A,Mapping!D:D,0,0,1)</f>
        <v/>
      </c>
      <c r="T60" s="16">
        <f>_xlfn.CONCAT(S60," - ",Q60)</f>
        <v/>
      </c>
    </row>
    <row r="61">
      <c r="A61" s="3" t="inlineStr">
        <is>
          <t>5080 : Bad Debt Provision</t>
        </is>
      </c>
      <c r="B61" s="3" t="n">
        <v>-4425</v>
      </c>
      <c r="O61" s="3" t="n">
        <v>-4425</v>
      </c>
      <c r="Q61" s="16">
        <f>_xlfn.XLOOKUP($A61,Mapping!$A:$A,Mapping!B:B,0,0,1)</f>
        <v/>
      </c>
      <c r="R61" s="16">
        <f>_xlfn.XLOOKUP($A61,Mapping!$A:$A,Mapping!C:C,0,0,1)</f>
        <v/>
      </c>
      <c r="S61" s="16">
        <f>_xlfn.XLOOKUP($A61,Mapping!$A:$A,Mapping!D:D,0,0,1)</f>
        <v/>
      </c>
      <c r="T61" s="16">
        <f>_xlfn.CONCAT(S61," - ",Q61)</f>
        <v/>
      </c>
    </row>
    <row r="62">
      <c r="A62" s="3" t="inlineStr">
        <is>
          <t>5090 : Bad Debts Written Off</t>
        </is>
      </c>
      <c r="B62" s="3" t="n">
        <v>-841</v>
      </c>
      <c r="O62" s="3" t="n">
        <v>-841</v>
      </c>
      <c r="Q62" s="16">
        <f>_xlfn.XLOOKUP($A62,Mapping!$A:$A,Mapping!B:B,0,0,1)</f>
        <v/>
      </c>
      <c r="R62" s="16">
        <f>_xlfn.XLOOKUP($A62,Mapping!$A:$A,Mapping!C:C,0,0,1)</f>
        <v/>
      </c>
      <c r="S62" s="16">
        <f>_xlfn.XLOOKUP($A62,Mapping!$A:$A,Mapping!D:D,0,0,1)</f>
        <v/>
      </c>
      <c r="T62" s="16">
        <f>_xlfn.CONCAT(S62," - ",Q62)</f>
        <v/>
      </c>
    </row>
    <row r="63">
      <c r="A63" s="3" t="inlineStr">
        <is>
          <t>5100 : Depreciation L&amp;B</t>
        </is>
      </c>
      <c r="B63" s="3" t="n">
        <v>154680</v>
      </c>
      <c r="O63" s="3" t="n">
        <v>154680</v>
      </c>
      <c r="Q63" s="16">
        <f>_xlfn.XLOOKUP($A63,Mapping!$A:$A,Mapping!B:B,0,0,1)</f>
        <v/>
      </c>
      <c r="R63" s="16">
        <f>_xlfn.XLOOKUP($A63,Mapping!$A:$A,Mapping!C:C,0,0,1)</f>
        <v/>
      </c>
      <c r="S63" s="16">
        <f>_xlfn.XLOOKUP($A63,Mapping!$A:$A,Mapping!D:D,0,0,1)</f>
        <v/>
      </c>
      <c r="T63" s="16">
        <f>_xlfn.CONCAT(S63," - ",Q63)</f>
        <v/>
      </c>
    </row>
    <row r="64">
      <c r="A64" s="3" t="inlineStr">
        <is>
          <t>5110 : Depreciation MV</t>
        </is>
      </c>
      <c r="B64" s="3" t="n">
        <v>6677</v>
      </c>
      <c r="O64" s="3" t="n">
        <v>6677</v>
      </c>
      <c r="Q64" s="16">
        <f>_xlfn.XLOOKUP($A64,Mapping!$A:$A,Mapping!B:B,0,0,1)</f>
        <v/>
      </c>
      <c r="R64" s="16">
        <f>_xlfn.XLOOKUP($A64,Mapping!$A:$A,Mapping!C:C,0,0,1)</f>
        <v/>
      </c>
      <c r="S64" s="16">
        <f>_xlfn.XLOOKUP($A64,Mapping!$A:$A,Mapping!D:D,0,0,1)</f>
        <v/>
      </c>
      <c r="T64" s="16">
        <f>_xlfn.CONCAT(S64," - ",Q64)</f>
        <v/>
      </c>
    </row>
    <row r="65">
      <c r="A65" s="3" t="inlineStr">
        <is>
          <t>5120 : Depreciation Office Equipment</t>
        </is>
      </c>
      <c r="B65" s="3" t="n">
        <v>41748</v>
      </c>
      <c r="O65" s="3" t="n">
        <v>41748</v>
      </c>
      <c r="Q65" s="16">
        <f>_xlfn.XLOOKUP($A65,Mapping!$A:$A,Mapping!B:B,0,0,1)</f>
        <v/>
      </c>
      <c r="R65" s="16">
        <f>_xlfn.XLOOKUP($A65,Mapping!$A:$A,Mapping!C:C,0,0,1)</f>
        <v/>
      </c>
      <c r="S65" s="16">
        <f>_xlfn.XLOOKUP($A65,Mapping!$A:$A,Mapping!D:D,0,0,1)</f>
        <v/>
      </c>
      <c r="T65" s="16">
        <f>_xlfn.CONCAT(S65," - ",Q65)</f>
        <v/>
      </c>
    </row>
    <row r="66">
      <c r="A66" s="3" t="inlineStr">
        <is>
          <t>5140 : Depreciation F&amp;F</t>
        </is>
      </c>
      <c r="B66" s="3" t="n">
        <v>18215</v>
      </c>
      <c r="O66" s="3" t="n">
        <v>18215</v>
      </c>
      <c r="Q66" s="16">
        <f>_xlfn.XLOOKUP($A66,Mapping!$A:$A,Mapping!B:B,0,0,1)</f>
        <v/>
      </c>
      <c r="R66" s="16">
        <f>_xlfn.XLOOKUP($A66,Mapping!$A:$A,Mapping!C:C,0,0,1)</f>
        <v/>
      </c>
      <c r="S66" s="16">
        <f>_xlfn.XLOOKUP($A66,Mapping!$A:$A,Mapping!D:D,0,0,1)</f>
        <v/>
      </c>
      <c r="T66" s="16">
        <f>_xlfn.CONCAT(S66," - ",Q66)</f>
        <v/>
      </c>
    </row>
    <row r="67">
      <c r="A67" s="3" t="inlineStr">
        <is>
          <t>5150 : Corporation Tax</t>
        </is>
      </c>
      <c r="B67" s="3" t="n">
        <v>461012.8100000001</v>
      </c>
      <c r="O67" s="3" t="n">
        <v>461012.8100000001</v>
      </c>
      <c r="Q67" s="16">
        <f>_xlfn.XLOOKUP($A67,Mapping!$A:$A,Mapping!B:B,0,0,1)</f>
        <v/>
      </c>
      <c r="R67" s="16">
        <f>_xlfn.XLOOKUP($A67,Mapping!$A:$A,Mapping!C:C,0,0,1)</f>
        <v/>
      </c>
      <c r="S67" s="16">
        <f>_xlfn.XLOOKUP($A67,Mapping!$A:$A,Mapping!D:D,0,0,1)</f>
        <v/>
      </c>
      <c r="T67" s="16" t="n"/>
    </row>
    <row r="68">
      <c r="A68" s="3" t="inlineStr">
        <is>
          <t>5160 : Transformation Costs</t>
        </is>
      </c>
      <c r="B68" s="3" t="n">
        <v>213374</v>
      </c>
      <c r="O68" s="3" t="n">
        <v>213374</v>
      </c>
      <c r="Q68" s="16">
        <f>_xlfn.XLOOKUP($A68,Mapping!$A:$A,Mapping!B:B,0,0,1)</f>
        <v/>
      </c>
      <c r="R68" s="16">
        <f>_xlfn.XLOOKUP($A68,Mapping!$A:$A,Mapping!C:C,0,0,1)</f>
        <v/>
      </c>
      <c r="S68" s="16">
        <f>_xlfn.XLOOKUP($A68,Mapping!$A:$A,Mapping!D:D,0,0,1)</f>
        <v/>
      </c>
      <c r="T68" s="16" t="n"/>
    </row>
    <row r="69">
      <c r="A69" s="3" t="inlineStr">
        <is>
          <t>5990 : Suspense</t>
        </is>
      </c>
      <c r="B69" s="3" t="n">
        <v>0</v>
      </c>
      <c r="F69" s="3" t="n">
        <v>271.78</v>
      </c>
      <c r="G69" s="3" t="n">
        <v>73.95</v>
      </c>
      <c r="H69" s="3" t="n">
        <v>-73.95</v>
      </c>
      <c r="O69" s="3" t="n">
        <v>271.78</v>
      </c>
      <c r="Q69" s="16">
        <f>_xlfn.XLOOKUP($A69,Mapping!$A:$A,Mapping!B:B,0,0,1)</f>
        <v/>
      </c>
      <c r="R69" s="16">
        <f>_xlfn.XLOOKUP($A69,Mapping!$A:$A,Mapping!C:C,0,0,1)</f>
        <v/>
      </c>
      <c r="S69" s="16">
        <f>_xlfn.XLOOKUP($A69,Mapping!$A:$A,Mapping!D:D,0,0,1)</f>
        <v/>
      </c>
      <c r="T69" s="16" t="n"/>
    </row>
    <row r="70">
      <c r="A70" s="3" t="inlineStr">
        <is>
          <t>6005 : Fixed Assets</t>
        </is>
      </c>
      <c r="B70" s="3" t="n">
        <v>4188</v>
      </c>
      <c r="F70" s="3" t="n">
        <v>1299</v>
      </c>
      <c r="O70" s="3" t="n">
        <v>5487</v>
      </c>
      <c r="Q70" s="16">
        <f>_xlfn.XLOOKUP($A70,Mapping!$A:$A,Mapping!B:B,0,0,1)</f>
        <v/>
      </c>
      <c r="R70" s="16">
        <f>_xlfn.XLOOKUP($A70,Mapping!$A:$A,Mapping!C:C,0,0,1)</f>
        <v/>
      </c>
      <c r="S70" s="16">
        <f>_xlfn.XLOOKUP($A70,Mapping!$A:$A,Mapping!D:D,0,0,1)</f>
        <v/>
      </c>
      <c r="T70" s="16" t="n"/>
    </row>
    <row r="71">
      <c r="A71" s="3" t="inlineStr">
        <is>
          <t>6010 : Investment Additions</t>
        </is>
      </c>
      <c r="B71" s="3" t="n">
        <v>-1129030.12</v>
      </c>
      <c r="O71" s="3" t="n">
        <v>-1129030.12</v>
      </c>
      <c r="Q71" s="16">
        <f>_xlfn.XLOOKUP($A71,Mapping!$A:$A,Mapping!B:B,0,0,1)</f>
        <v/>
      </c>
      <c r="R71" s="16">
        <f>_xlfn.XLOOKUP($A71,Mapping!$A:$A,Mapping!C:C,0,0,1)</f>
        <v/>
      </c>
      <c r="S71" s="16">
        <f>_xlfn.XLOOKUP($A71,Mapping!$A:$A,Mapping!D:D,0,0,1)</f>
        <v/>
      </c>
      <c r="T71" s="16" t="n"/>
    </row>
    <row r="72">
      <c r="A72" s="3" t="inlineStr">
        <is>
          <t>6020 : Freehold Property</t>
        </is>
      </c>
      <c r="B72" s="3" t="n">
        <v>1795545</v>
      </c>
      <c r="O72" s="3" t="n">
        <v>1795545</v>
      </c>
      <c r="Q72" s="16">
        <f>_xlfn.XLOOKUP($A72,Mapping!$A:$A,Mapping!B:B,0,0,1)</f>
        <v/>
      </c>
      <c r="R72" s="16">
        <f>_xlfn.XLOOKUP($A72,Mapping!$A:$A,Mapping!C:C,0,0,1)</f>
        <v/>
      </c>
      <c r="S72" s="16">
        <f>_xlfn.XLOOKUP($A72,Mapping!$A:$A,Mapping!D:D,0,0,1)</f>
        <v/>
      </c>
      <c r="T72" s="16" t="n"/>
    </row>
    <row r="73">
      <c r="A73" s="3" t="inlineStr">
        <is>
          <t>6021 : Freehold Property Depreciation</t>
        </is>
      </c>
      <c r="B73" s="3" t="n">
        <v>-441051.17</v>
      </c>
      <c r="O73" s="3" t="n">
        <v>-441051.17</v>
      </c>
      <c r="Q73" s="16">
        <f>_xlfn.XLOOKUP($A73,Mapping!$A:$A,Mapping!B:B,0,0,1)</f>
        <v/>
      </c>
      <c r="R73" s="16">
        <f>_xlfn.XLOOKUP($A73,Mapping!$A:$A,Mapping!C:C,0,0,1)</f>
        <v/>
      </c>
      <c r="S73" s="16">
        <f>_xlfn.XLOOKUP($A73,Mapping!$A:$A,Mapping!D:D,0,0,1)</f>
        <v/>
      </c>
      <c r="T73" s="16" t="n"/>
    </row>
    <row r="74">
      <c r="A74" s="3" t="inlineStr">
        <is>
          <t>6030 : Plant Machinery Depreciation</t>
        </is>
      </c>
      <c r="B74" s="3" t="n">
        <v>-91575</v>
      </c>
      <c r="O74" s="3" t="n">
        <v>-91575</v>
      </c>
      <c r="Q74" s="16">
        <f>_xlfn.XLOOKUP($A74,Mapping!$A:$A,Mapping!B:B,0,0,1)</f>
        <v/>
      </c>
      <c r="R74" s="16">
        <f>_xlfn.XLOOKUP($A74,Mapping!$A:$A,Mapping!C:C,0,0,1)</f>
        <v/>
      </c>
      <c r="S74" s="16">
        <f>_xlfn.XLOOKUP($A74,Mapping!$A:$A,Mapping!D:D,0,0,1)</f>
        <v/>
      </c>
      <c r="T74" s="16" t="n"/>
    </row>
    <row r="75">
      <c r="A75" s="3" t="inlineStr">
        <is>
          <t>6031 : Plant and Machinery</t>
        </is>
      </c>
      <c r="B75" s="3" t="n">
        <v>116938</v>
      </c>
      <c r="O75" s="3" t="n">
        <v>116938</v>
      </c>
      <c r="Q75" s="16">
        <f>_xlfn.XLOOKUP($A75,Mapping!$A:$A,Mapping!B:B,0,0,1)</f>
        <v/>
      </c>
      <c r="R75" s="16">
        <f>_xlfn.XLOOKUP($A75,Mapping!$A:$A,Mapping!C:C,0,0,1)</f>
        <v/>
      </c>
      <c r="S75" s="16">
        <f>_xlfn.XLOOKUP($A75,Mapping!$A:$A,Mapping!D:D,0,0,1)</f>
        <v/>
      </c>
      <c r="T75" s="16" t="n"/>
    </row>
    <row r="76">
      <c r="A76" s="3" t="inlineStr">
        <is>
          <t>6050 : Office Machinery and Equipment</t>
        </is>
      </c>
      <c r="B76" s="3" t="n">
        <v>170740.87</v>
      </c>
      <c r="O76" s="3" t="n">
        <v>170740.87</v>
      </c>
      <c r="Q76" s="16">
        <f>_xlfn.XLOOKUP($A76,Mapping!$A:$A,Mapping!B:B,0,0,1)</f>
        <v/>
      </c>
      <c r="R76" s="16">
        <f>_xlfn.XLOOKUP($A76,Mapping!$A:$A,Mapping!C:C,0,0,1)</f>
        <v/>
      </c>
      <c r="S76" s="16">
        <f>_xlfn.XLOOKUP($A76,Mapping!$A:$A,Mapping!D:D,0,0,1)</f>
        <v/>
      </c>
      <c r="T76" s="16" t="n"/>
    </row>
    <row r="77">
      <c r="A77" s="3" t="inlineStr">
        <is>
          <t>6051 : Office Machinery and Equipment Depreciation</t>
        </is>
      </c>
      <c r="B77" s="3" t="n">
        <v>-169877</v>
      </c>
      <c r="O77" s="3" t="n">
        <v>-169877</v>
      </c>
      <c r="Q77" s="16">
        <f>_xlfn.XLOOKUP($A77,Mapping!$A:$A,Mapping!B:B,0,0,1)</f>
        <v/>
      </c>
      <c r="R77" s="16">
        <f>_xlfn.XLOOKUP($A77,Mapping!$A:$A,Mapping!C:C,0,0,1)</f>
        <v/>
      </c>
      <c r="S77" s="16">
        <f>_xlfn.XLOOKUP($A77,Mapping!$A:$A,Mapping!D:D,0,0,1)</f>
        <v/>
      </c>
      <c r="T77" s="16" t="n"/>
    </row>
    <row r="78">
      <c r="A78" s="3" t="inlineStr">
        <is>
          <t>6060 : Fixtures and Fittings</t>
        </is>
      </c>
      <c r="B78" s="3" t="n">
        <v>366418.9</v>
      </c>
      <c r="O78" s="3" t="n">
        <v>366418.9</v>
      </c>
      <c r="Q78" s="16">
        <f>_xlfn.XLOOKUP($A78,Mapping!$A:$A,Mapping!B:B,0,0,1)</f>
        <v/>
      </c>
      <c r="R78" s="16">
        <f>_xlfn.XLOOKUP($A78,Mapping!$A:$A,Mapping!C:C,0,0,1)</f>
        <v/>
      </c>
      <c r="S78" s="16">
        <f>_xlfn.XLOOKUP($A78,Mapping!$A:$A,Mapping!D:D,0,0,1)</f>
        <v/>
      </c>
      <c r="T78" s="16" t="n"/>
    </row>
    <row r="79">
      <c r="A79" s="3" t="inlineStr">
        <is>
          <t>6061 : Fixtures and Fittings Depreciation</t>
        </is>
      </c>
      <c r="B79" s="3" t="n">
        <v>-361072</v>
      </c>
      <c r="O79" s="3" t="n">
        <v>-361072</v>
      </c>
      <c r="Q79" s="16">
        <f>_xlfn.XLOOKUP($A79,Mapping!$A:$A,Mapping!B:B,0,0,1)</f>
        <v/>
      </c>
      <c r="R79" s="16">
        <f>_xlfn.XLOOKUP($A79,Mapping!$A:$A,Mapping!C:C,0,0,1)</f>
        <v/>
      </c>
      <c r="S79" s="16">
        <f>_xlfn.XLOOKUP($A79,Mapping!$A:$A,Mapping!D:D,0,0,1)</f>
        <v/>
      </c>
      <c r="T79" s="16" t="n"/>
    </row>
    <row r="80">
      <c r="A80" s="3" t="inlineStr">
        <is>
          <t>6070 : Motor Vehicles</t>
        </is>
      </c>
      <c r="B80" s="3" t="n">
        <v>16847.2</v>
      </c>
      <c r="O80" s="3" t="n">
        <v>16847.2</v>
      </c>
      <c r="Q80" s="16">
        <f>_xlfn.XLOOKUP($A80,Mapping!$A:$A,Mapping!B:B,0,0,1)</f>
        <v/>
      </c>
      <c r="R80" s="16">
        <f>_xlfn.XLOOKUP($A80,Mapping!$A:$A,Mapping!C:C,0,0,1)</f>
        <v/>
      </c>
      <c r="S80" s="16">
        <f>_xlfn.XLOOKUP($A80,Mapping!$A:$A,Mapping!D:D,0,0,1)</f>
        <v/>
      </c>
      <c r="T80" s="16" t="n"/>
    </row>
    <row r="81">
      <c r="A81" s="3" t="inlineStr">
        <is>
          <t>6071 : Motor Vehicles Depreciation</t>
        </is>
      </c>
      <c r="B81" s="3" t="n">
        <v>-14132.71</v>
      </c>
      <c r="O81" s="3" t="n">
        <v>-14132.71</v>
      </c>
      <c r="Q81" s="16">
        <f>_xlfn.XLOOKUP($A81,Mapping!$A:$A,Mapping!B:B,0,0,1)</f>
        <v/>
      </c>
      <c r="R81" s="16">
        <f>_xlfn.XLOOKUP($A81,Mapping!$A:$A,Mapping!C:C,0,0,1)</f>
        <v/>
      </c>
      <c r="S81" s="16">
        <f>_xlfn.XLOOKUP($A81,Mapping!$A:$A,Mapping!D:D,0,0,1)</f>
        <v/>
      </c>
      <c r="T81" s="16" t="n"/>
    </row>
    <row r="82">
      <c r="A82" s="3" t="inlineStr">
        <is>
          <t>6080 : Goodwill</t>
        </is>
      </c>
      <c r="B82" s="3" t="n">
        <v>1806851</v>
      </c>
      <c r="O82" s="3" t="n">
        <v>1806851</v>
      </c>
      <c r="Q82" s="16">
        <f>_xlfn.XLOOKUP($A82,Mapping!$A:$A,Mapping!B:B,0,0,1)</f>
        <v/>
      </c>
      <c r="R82" s="16">
        <f>_xlfn.XLOOKUP($A82,Mapping!$A:$A,Mapping!C:C,0,0,1)</f>
        <v/>
      </c>
      <c r="S82" s="16">
        <f>_xlfn.XLOOKUP($A82,Mapping!$A:$A,Mapping!D:D,0,0,1)</f>
        <v/>
      </c>
      <c r="T82" s="16" t="n"/>
    </row>
    <row r="83">
      <c r="A83" s="3" t="inlineStr">
        <is>
          <t>6081 : Goodwill Depreciation</t>
        </is>
      </c>
      <c r="B83" s="3" t="n">
        <v>-460000</v>
      </c>
      <c r="O83" s="3" t="n">
        <v>-460000</v>
      </c>
      <c r="Q83" s="16">
        <f>_xlfn.XLOOKUP($A83,Mapping!$A:$A,Mapping!B:B,0,0,1)</f>
        <v/>
      </c>
      <c r="R83" s="16">
        <f>_xlfn.XLOOKUP($A83,Mapping!$A:$A,Mapping!C:C,0,0,1)</f>
        <v/>
      </c>
      <c r="S83" s="16">
        <f>_xlfn.XLOOKUP($A83,Mapping!$A:$A,Mapping!D:D,0,0,1)</f>
        <v/>
      </c>
      <c r="T83" s="16" t="n"/>
    </row>
    <row r="84">
      <c r="A84" s="3" t="inlineStr">
        <is>
          <t>7005 : Current Assets</t>
        </is>
      </c>
      <c r="B84" s="3" t="n">
        <v>-243.78</v>
      </c>
      <c r="O84" s="3" t="n">
        <v>-243.78</v>
      </c>
      <c r="Q84" s="16">
        <f>_xlfn.XLOOKUP($A84,Mapping!$A:$A,Mapping!B:B,0,0,1)</f>
        <v/>
      </c>
      <c r="R84" s="16">
        <f>_xlfn.XLOOKUP($A84,Mapping!$A:$A,Mapping!C:C,0,0,1)</f>
        <v/>
      </c>
      <c r="S84" s="16">
        <f>_xlfn.XLOOKUP($A84,Mapping!$A:$A,Mapping!D:D,0,0,1)</f>
        <v/>
      </c>
      <c r="T84" s="16" t="n"/>
    </row>
    <row r="85">
      <c r="A85" s="3" t="inlineStr">
        <is>
          <t>7010 : Prepayments</t>
        </is>
      </c>
      <c r="B85" s="3" t="n">
        <v>15781.44</v>
      </c>
      <c r="C85" s="3" t="n">
        <v>9159.75</v>
      </c>
      <c r="D85" s="3" t="n">
        <v>-2657.64</v>
      </c>
      <c r="E85" s="3" t="n">
        <v>-797.6300000000001</v>
      </c>
      <c r="F85" s="3" t="n">
        <v>-8892.230000000001</v>
      </c>
      <c r="G85" s="3" t="n">
        <v>-7995.830000000001</v>
      </c>
      <c r="H85" s="3" t="n">
        <v>5062.699999999999</v>
      </c>
      <c r="I85" s="3" t="n">
        <v>1927.110000000001</v>
      </c>
      <c r="J85" s="3" t="n">
        <v>0</v>
      </c>
      <c r="O85" s="3" t="n">
        <v>11587.66999999999</v>
      </c>
      <c r="Q85" s="16">
        <f>_xlfn.XLOOKUP($A85,Mapping!$A:$A,Mapping!B:B,0,0,1)</f>
        <v/>
      </c>
      <c r="R85" s="16">
        <f>_xlfn.XLOOKUP($A85,Mapping!$A:$A,Mapping!C:C,0,0,1)</f>
        <v/>
      </c>
      <c r="S85" s="16">
        <f>_xlfn.XLOOKUP($A85,Mapping!$A:$A,Mapping!D:D,0,0,1)</f>
        <v/>
      </c>
      <c r="T85" s="16" t="n"/>
    </row>
    <row r="86">
      <c r="A86" s="3" t="inlineStr">
        <is>
          <t>7022 : Interco Crossco</t>
        </is>
      </c>
      <c r="B86" s="3" t="n">
        <v>1984617.67</v>
      </c>
      <c r="O86" s="3" t="n">
        <v>1984617.67</v>
      </c>
      <c r="Q86" s="16">
        <f>_xlfn.XLOOKUP($A86,Mapping!$A:$A,Mapping!B:B,0,0,1)</f>
        <v/>
      </c>
      <c r="R86" s="16">
        <f>_xlfn.XLOOKUP($A86,Mapping!$A:$A,Mapping!C:C,0,0,1)</f>
        <v/>
      </c>
      <c r="S86" s="16">
        <f>_xlfn.XLOOKUP($A86,Mapping!$A:$A,Mapping!D:D,0,0,1)</f>
        <v/>
      </c>
      <c r="T86" s="16" t="n"/>
    </row>
    <row r="87">
      <c r="A87" s="3" t="inlineStr">
        <is>
          <t>7023 : Interco CCL</t>
        </is>
      </c>
      <c r="B87" s="3" t="n">
        <v>1184338.63</v>
      </c>
      <c r="O87" s="3" t="n">
        <v>1184338.63</v>
      </c>
      <c r="Q87" s="16">
        <f>_xlfn.XLOOKUP($A87,Mapping!$A:$A,Mapping!B:B,0,0,1)</f>
        <v/>
      </c>
      <c r="R87" s="16">
        <f>_xlfn.XLOOKUP($A87,Mapping!$A:$A,Mapping!C:C,0,0,1)</f>
        <v/>
      </c>
      <c r="S87" s="16">
        <f>_xlfn.XLOOKUP($A87,Mapping!$A:$A,Mapping!D:D,0,0,1)</f>
        <v/>
      </c>
      <c r="T87" s="16" t="n"/>
    </row>
    <row r="88">
      <c r="A88" s="3" t="inlineStr">
        <is>
          <t>7024 : Interco Moebius Two</t>
        </is>
      </c>
      <c r="B88" s="3" t="n">
        <v>166968.4</v>
      </c>
      <c r="C88" s="3" t="n">
        <v>3583.2</v>
      </c>
      <c r="E88" s="3" t="n">
        <v>900</v>
      </c>
      <c r="F88" s="3" t="n">
        <v>4298.4</v>
      </c>
      <c r="G88" s="3" t="n">
        <v>-52.95</v>
      </c>
      <c r="H88" s="3" t="n">
        <v>540</v>
      </c>
      <c r="O88" s="3" t="n">
        <v>176237.05</v>
      </c>
      <c r="Q88" s="16">
        <f>_xlfn.XLOOKUP($A88,Mapping!$A:$A,Mapping!B:B,0,0,1)</f>
        <v/>
      </c>
      <c r="R88" s="16">
        <f>_xlfn.XLOOKUP($A88,Mapping!$A:$A,Mapping!C:C,0,0,1)</f>
        <v/>
      </c>
      <c r="S88" s="16">
        <f>_xlfn.XLOOKUP($A88,Mapping!$A:$A,Mapping!D:D,0,0,1)</f>
        <v/>
      </c>
      <c r="T88" s="16" t="n"/>
    </row>
    <row r="89">
      <c r="A89" s="3" t="inlineStr">
        <is>
          <t>7025 : Interco YBHN</t>
        </is>
      </c>
      <c r="B89" s="3" t="n">
        <v>823594.11</v>
      </c>
      <c r="O89" s="3" t="n">
        <v>823594.11</v>
      </c>
      <c r="Q89" s="16">
        <f>_xlfn.XLOOKUP($A89,Mapping!$A:$A,Mapping!B:B,0,0,1)</f>
        <v/>
      </c>
      <c r="R89" s="16">
        <f>_xlfn.XLOOKUP($A89,Mapping!$A:$A,Mapping!C:C,0,0,1)</f>
        <v/>
      </c>
      <c r="S89" s="16">
        <f>_xlfn.XLOOKUP($A89,Mapping!$A:$A,Mapping!D:D,0,0,1)</f>
        <v/>
      </c>
      <c r="T89" s="16" t="n"/>
    </row>
    <row r="90">
      <c r="A90" s="3" t="inlineStr">
        <is>
          <t>7026 : Interco YBN</t>
        </is>
      </c>
      <c r="B90" s="3" t="n">
        <v>275904.95</v>
      </c>
      <c r="O90" s="3" t="n">
        <v>275904.95</v>
      </c>
      <c r="Q90" s="16">
        <f>_xlfn.XLOOKUP($A90,Mapping!$A:$A,Mapping!B:B,0,0,1)</f>
        <v/>
      </c>
      <c r="R90" s="16">
        <f>_xlfn.XLOOKUP($A90,Mapping!$A:$A,Mapping!C:C,0,0,1)</f>
        <v/>
      </c>
      <c r="S90" s="16">
        <f>_xlfn.XLOOKUP($A90,Mapping!$A:$A,Mapping!D:D,0,0,1)</f>
        <v/>
      </c>
      <c r="T90" s="16" t="n"/>
    </row>
    <row r="91">
      <c r="A91" s="3" t="inlineStr">
        <is>
          <t>7040 : Fee Debtors</t>
        </is>
      </c>
      <c r="B91" s="3" t="n">
        <v>-685.0000000000121</v>
      </c>
      <c r="O91" s="3" t="n">
        <v>-685.0000000000121</v>
      </c>
      <c r="Q91" s="16">
        <f>_xlfn.XLOOKUP($A91,Mapping!$A:$A,Mapping!B:B,0,0,1)</f>
        <v/>
      </c>
      <c r="R91" s="16">
        <f>_xlfn.XLOOKUP($A91,Mapping!$A:$A,Mapping!C:C,0,0,1)</f>
        <v/>
      </c>
      <c r="S91" s="16">
        <f>_xlfn.XLOOKUP($A91,Mapping!$A:$A,Mapping!D:D,0,0,1)</f>
        <v/>
      </c>
      <c r="T91" s="16" t="n"/>
    </row>
    <row r="92">
      <c r="A92" s="3" t="inlineStr">
        <is>
          <t>7050 : Bank RBS</t>
        </is>
      </c>
      <c r="B92" s="3" t="n">
        <v>0.01</v>
      </c>
      <c r="O92" s="3" t="n">
        <v>0.01</v>
      </c>
      <c r="Q92" s="16">
        <f>_xlfn.XLOOKUP($A92,Mapping!$A:$A,Mapping!B:B,0,0,1)</f>
        <v/>
      </c>
      <c r="R92" s="16">
        <f>_xlfn.XLOOKUP($A92,Mapping!$A:$A,Mapping!C:C,0,0,1)</f>
        <v/>
      </c>
      <c r="S92" s="16">
        <f>_xlfn.XLOOKUP($A92,Mapping!$A:$A,Mapping!D:D,0,0,1)</f>
        <v/>
      </c>
      <c r="T92" s="16" t="n"/>
    </row>
    <row r="93">
      <c r="A93" s="3" t="inlineStr">
        <is>
          <t>7051 : Bank NW Current</t>
        </is>
      </c>
      <c r="B93" s="3" t="n">
        <v>171388.0900000001</v>
      </c>
      <c r="C93" s="3" t="n">
        <v>-10757.95</v>
      </c>
      <c r="G93" s="3" t="n">
        <v>-84.52</v>
      </c>
      <c r="H93" s="3" t="n">
        <v>-4988.73</v>
      </c>
      <c r="I93" s="3" t="n">
        <v>-23410.11</v>
      </c>
      <c r="O93" s="3" t="n">
        <v>132146.7800000001</v>
      </c>
      <c r="Q93" s="16">
        <f>_xlfn.XLOOKUP($A93,Mapping!$A:$A,Mapping!B:B,0,0,1)</f>
        <v/>
      </c>
      <c r="R93" s="16">
        <f>_xlfn.XLOOKUP($A93,Mapping!$A:$A,Mapping!C:C,0,0,1)</f>
        <v/>
      </c>
      <c r="S93" s="16">
        <f>_xlfn.XLOOKUP($A93,Mapping!$A:$A,Mapping!D:D,0,0,1)</f>
        <v/>
      </c>
      <c r="T93" s="16" t="n"/>
    </row>
    <row r="94">
      <c r="A94" s="3" t="inlineStr">
        <is>
          <t>7052 : Bank NW Deposit</t>
        </is>
      </c>
      <c r="B94" s="3" t="n">
        <v>3993.929999999993</v>
      </c>
      <c r="O94" s="3" t="n">
        <v>3993.929999999993</v>
      </c>
      <c r="Q94" s="16">
        <f>_xlfn.XLOOKUP($A94,Mapping!$A:$A,Mapping!B:B,0,0,1)</f>
        <v/>
      </c>
      <c r="R94" s="16">
        <f>_xlfn.XLOOKUP($A94,Mapping!$A:$A,Mapping!C:C,0,0,1)</f>
        <v/>
      </c>
      <c r="S94" s="16">
        <f>_xlfn.XLOOKUP($A94,Mapping!$A:$A,Mapping!D:D,0,0,1)</f>
        <v/>
      </c>
      <c r="T94" s="16" t="n"/>
    </row>
    <row r="95">
      <c r="A95" s="3" t="inlineStr">
        <is>
          <t>7053 : Bank Current Account</t>
        </is>
      </c>
      <c r="B95" s="3" t="n">
        <v>7.958078640513122e-13</v>
      </c>
      <c r="O95" s="3" t="n">
        <v>7.958078640513122e-13</v>
      </c>
      <c r="Q95" s="16">
        <f>_xlfn.XLOOKUP($A95,Mapping!$A:$A,Mapping!B:B,0,0,1)</f>
        <v/>
      </c>
      <c r="R95" s="16">
        <f>_xlfn.XLOOKUP($A95,Mapping!$A:$A,Mapping!C:C,0,0,1)</f>
        <v/>
      </c>
      <c r="S95" s="16">
        <f>_xlfn.XLOOKUP($A95,Mapping!$A:$A,Mapping!D:D,0,0,1)</f>
        <v/>
      </c>
      <c r="T95" s="16" t="n"/>
    </row>
    <row r="96">
      <c r="A96" s="3" t="inlineStr">
        <is>
          <t>7064 : Natwest Bank</t>
        </is>
      </c>
      <c r="B96" s="3" t="n">
        <v>717.79</v>
      </c>
      <c r="O96" s="3" t="n">
        <v>717.79</v>
      </c>
      <c r="Q96" s="16">
        <f>_xlfn.XLOOKUP($A96,Mapping!$A:$A,Mapping!B:B,0,0,1)</f>
        <v/>
      </c>
      <c r="R96" s="16">
        <f>_xlfn.XLOOKUP($A96,Mapping!$A:$A,Mapping!C:C,0,0,1)</f>
        <v/>
      </c>
      <c r="S96" s="16">
        <f>_xlfn.XLOOKUP($A96,Mapping!$A:$A,Mapping!D:D,0,0,1)</f>
        <v/>
      </c>
      <c r="T96" s="16" t="n"/>
    </row>
    <row r="97">
      <c r="A97" s="3" t="inlineStr">
        <is>
          <t>7070 : Sundry Debtors</t>
        </is>
      </c>
      <c r="B97" s="3" t="n">
        <v>-0.4900000000002365</v>
      </c>
      <c r="O97" s="3" t="n">
        <v>-0.4900000000002365</v>
      </c>
      <c r="Q97" s="16">
        <f>_xlfn.XLOOKUP($A97,Mapping!$A:$A,Mapping!B:B,0,0,1)</f>
        <v/>
      </c>
      <c r="R97" s="16">
        <f>_xlfn.XLOOKUP($A97,Mapping!$A:$A,Mapping!C:C,0,0,1)</f>
        <v/>
      </c>
      <c r="S97" s="16">
        <f>_xlfn.XLOOKUP($A97,Mapping!$A:$A,Mapping!D:D,0,0,1)</f>
        <v/>
      </c>
      <c r="T97" s="16" t="n"/>
    </row>
    <row r="98">
      <c r="A98" s="3" t="inlineStr">
        <is>
          <t>7080 : Doubtful Debts</t>
        </is>
      </c>
      <c r="B98" s="3" t="n">
        <v>-3036</v>
      </c>
      <c r="O98" s="3" t="n">
        <v>-3036</v>
      </c>
      <c r="Q98" s="16">
        <f>_xlfn.XLOOKUP($A98,Mapping!$A:$A,Mapping!B:B,0,0,1)</f>
        <v/>
      </c>
      <c r="R98" s="16">
        <f>_xlfn.XLOOKUP($A98,Mapping!$A:$A,Mapping!C:C,0,0,1)</f>
        <v/>
      </c>
      <c r="S98" s="16">
        <f>_xlfn.XLOOKUP($A98,Mapping!$A:$A,Mapping!D:D,0,0,1)</f>
        <v/>
      </c>
      <c r="T98" s="16" t="n"/>
    </row>
    <row r="99">
      <c r="A99" s="3" t="inlineStr">
        <is>
          <t>7090 : Emerald</t>
        </is>
      </c>
      <c r="B99" s="3" t="n">
        <v>2194230.2</v>
      </c>
      <c r="O99" s="3" t="n">
        <v>2194230.2</v>
      </c>
      <c r="Q99" s="16">
        <f>_xlfn.XLOOKUP($A99,Mapping!$A:$A,Mapping!B:B,0,0,1)</f>
        <v/>
      </c>
      <c r="R99" s="16">
        <f>_xlfn.XLOOKUP($A99,Mapping!$A:$A,Mapping!C:C,0,0,1)</f>
        <v/>
      </c>
      <c r="S99" s="16">
        <f>_xlfn.XLOOKUP($A99,Mapping!$A:$A,Mapping!D:D,0,0,1)</f>
        <v/>
      </c>
      <c r="T99" s="16" t="n"/>
    </row>
    <row r="100">
      <c r="A100" s="3" t="inlineStr">
        <is>
          <t>8010 : Attachments</t>
        </is>
      </c>
      <c r="B100" s="3" t="n">
        <v>-8977.750000000002</v>
      </c>
      <c r="O100" s="3" t="n">
        <v>-8977.750000000002</v>
      </c>
      <c r="Q100" s="16">
        <f>_xlfn.XLOOKUP($A100,Mapping!$A:$A,Mapping!B:B,0,0,1)</f>
        <v/>
      </c>
      <c r="R100" s="16">
        <f>_xlfn.XLOOKUP($A100,Mapping!$A:$A,Mapping!C:C,0,0,1)</f>
        <v/>
      </c>
      <c r="S100" s="16">
        <f>_xlfn.XLOOKUP($A100,Mapping!$A:$A,Mapping!D:D,0,0,1)</f>
        <v/>
      </c>
      <c r="T100" s="16" t="n"/>
    </row>
    <row r="101">
      <c r="A101" s="3" t="inlineStr">
        <is>
          <t>8020 : Accruals</t>
        </is>
      </c>
      <c r="B101" s="3" t="n">
        <v>-35604</v>
      </c>
      <c r="C101" s="3" t="n">
        <v>3504</v>
      </c>
      <c r="O101" s="3" t="n">
        <v>-32100</v>
      </c>
      <c r="Q101" s="16">
        <f>_xlfn.XLOOKUP($A101,Mapping!$A:$A,Mapping!B:B,0,0,1)</f>
        <v/>
      </c>
      <c r="R101" s="16">
        <f>_xlfn.XLOOKUP($A101,Mapping!$A:$A,Mapping!C:C,0,0,1)</f>
        <v/>
      </c>
      <c r="S101" s="16">
        <f>_xlfn.XLOOKUP($A101,Mapping!$A:$A,Mapping!D:D,0,0,1)</f>
        <v/>
      </c>
      <c r="T101" s="16" t="n"/>
    </row>
    <row r="102">
      <c r="A102" s="3" t="inlineStr">
        <is>
          <t>8030 : EEEF</t>
        </is>
      </c>
      <c r="B102" s="3" t="n">
        <v>-0.5500000000204182</v>
      </c>
      <c r="O102" s="3" t="n">
        <v>-0.5500000000204182</v>
      </c>
      <c r="Q102" s="16">
        <f>_xlfn.XLOOKUP($A102,Mapping!$A:$A,Mapping!B:B,0,0,1)</f>
        <v/>
      </c>
      <c r="R102" s="16">
        <f>_xlfn.XLOOKUP($A102,Mapping!$A:$A,Mapping!C:C,0,0,1)</f>
        <v/>
      </c>
      <c r="S102" s="16">
        <f>_xlfn.XLOOKUP($A102,Mapping!$A:$A,Mapping!D:D,0,0,1)</f>
        <v/>
      </c>
      <c r="T102" s="16" t="n"/>
    </row>
    <row r="103">
      <c r="A103" s="3" t="inlineStr">
        <is>
          <t>8040 : PAYE</t>
        </is>
      </c>
      <c r="B103" s="3" t="n">
        <v>5936.76999999998</v>
      </c>
      <c r="O103" s="3" t="n">
        <v>5936.76999999998</v>
      </c>
      <c r="Q103" s="16">
        <f>_xlfn.XLOOKUP($A103,Mapping!$A:$A,Mapping!B:B,0,0,1)</f>
        <v/>
      </c>
      <c r="R103" s="16">
        <f>_xlfn.XLOOKUP($A103,Mapping!$A:$A,Mapping!C:C,0,0,1)</f>
        <v/>
      </c>
      <c r="S103" s="16">
        <f>_xlfn.XLOOKUP($A103,Mapping!$A:$A,Mapping!D:D,0,0,1)</f>
        <v/>
      </c>
      <c r="T103" s="16" t="n"/>
    </row>
    <row r="104">
      <c r="A104" s="3" t="inlineStr">
        <is>
          <t>8050 : Net Salaries</t>
        </is>
      </c>
      <c r="B104" s="3" t="n">
        <v>292436.13</v>
      </c>
      <c r="O104" s="3" t="n">
        <v>292436.13</v>
      </c>
      <c r="Q104" s="16">
        <f>_xlfn.XLOOKUP($A104,Mapping!$A:$A,Mapping!B:B,0,0,1)</f>
        <v/>
      </c>
      <c r="R104" s="16">
        <f>_xlfn.XLOOKUP($A104,Mapping!$A:$A,Mapping!C:C,0,0,1)</f>
        <v/>
      </c>
      <c r="S104" s="16">
        <f>_xlfn.XLOOKUP($A104,Mapping!$A:$A,Mapping!D:D,0,0,1)</f>
        <v/>
      </c>
      <c r="T104" s="16" t="n"/>
    </row>
    <row r="105">
      <c r="A105" s="3" t="inlineStr">
        <is>
          <t>8060 : Trade Creditors</t>
        </is>
      </c>
      <c r="B105" s="3" t="n">
        <v>-33621.91999999998</v>
      </c>
      <c r="O105" s="3" t="n">
        <v>-33621.91999999998</v>
      </c>
      <c r="Q105" s="16">
        <f>_xlfn.XLOOKUP($A105,Mapping!$A:$A,Mapping!B:B,0,0,1)</f>
        <v/>
      </c>
      <c r="R105" s="16">
        <f>_xlfn.XLOOKUP($A105,Mapping!$A:$A,Mapping!C:C,0,0,1)</f>
        <v/>
      </c>
      <c r="S105" s="16">
        <f>_xlfn.XLOOKUP($A105,Mapping!$A:$A,Mapping!D:D,0,0,1)</f>
        <v/>
      </c>
      <c r="T105" s="16" t="n"/>
    </row>
    <row r="106">
      <c r="A106" s="3" t="inlineStr">
        <is>
          <t>8070 : Fees in advance</t>
        </is>
      </c>
      <c r="B106" s="3" t="n">
        <v>-173926.33</v>
      </c>
      <c r="O106" s="3" t="n">
        <v>-173926.33</v>
      </c>
      <c r="Q106" s="16">
        <f>_xlfn.XLOOKUP($A106,Mapping!$A:$A,Mapping!B:B,0,0,1)</f>
        <v/>
      </c>
      <c r="R106" s="16">
        <f>_xlfn.XLOOKUP($A106,Mapping!$A:$A,Mapping!C:C,0,0,1)</f>
        <v/>
      </c>
      <c r="S106" s="16">
        <f>_xlfn.XLOOKUP($A106,Mapping!$A:$A,Mapping!D:D,0,0,1)</f>
        <v/>
      </c>
      <c r="T106" s="16" t="n"/>
    </row>
    <row r="107">
      <c r="A107" s="3" t="inlineStr">
        <is>
          <t>8080 : HP Creditor</t>
        </is>
      </c>
      <c r="B107" s="3" t="n">
        <v>-0.409999999998945</v>
      </c>
      <c r="O107" s="3" t="n">
        <v>-0.409999999998945</v>
      </c>
      <c r="Q107" s="16">
        <f>_xlfn.XLOOKUP($A107,Mapping!$A:$A,Mapping!B:B,0,0,1)</f>
        <v/>
      </c>
      <c r="R107" s="16">
        <f>_xlfn.XLOOKUP($A107,Mapping!$A:$A,Mapping!C:C,0,0,1)</f>
        <v/>
      </c>
      <c r="S107" s="16">
        <f>_xlfn.XLOOKUP($A107,Mapping!$A:$A,Mapping!D:D,0,0,1)</f>
        <v/>
      </c>
      <c r="T107" s="16" t="n"/>
    </row>
    <row r="108">
      <c r="A108" s="3" t="inlineStr">
        <is>
          <t>8090 : Pension Fund</t>
        </is>
      </c>
      <c r="B108" s="3" t="n">
        <v>-1684.91</v>
      </c>
      <c r="O108" s="3" t="n">
        <v>-1684.91</v>
      </c>
      <c r="Q108" s="16">
        <f>_xlfn.XLOOKUP($A108,Mapping!$A:$A,Mapping!B:B,0,0,1)</f>
        <v/>
      </c>
      <c r="R108" s="16">
        <f>_xlfn.XLOOKUP($A108,Mapping!$A:$A,Mapping!C:C,0,0,1)</f>
        <v/>
      </c>
      <c r="S108" s="16">
        <f>_xlfn.XLOOKUP($A108,Mapping!$A:$A,Mapping!D:D,0,0,1)</f>
        <v/>
      </c>
      <c r="T108" s="16" t="n"/>
    </row>
    <row r="109">
      <c r="A109" s="3" t="inlineStr">
        <is>
          <t>8100 : Corporation Tax</t>
        </is>
      </c>
      <c r="B109" s="3" t="n">
        <v>42.39999999999418</v>
      </c>
      <c r="O109" s="3" t="n">
        <v>42.39999999999418</v>
      </c>
      <c r="Q109" s="16">
        <f>_xlfn.XLOOKUP($A109,Mapping!$A:$A,Mapping!B:B,0,0,1)</f>
        <v/>
      </c>
      <c r="R109" s="16">
        <f>_xlfn.XLOOKUP($A109,Mapping!$A:$A,Mapping!C:C,0,0,1)</f>
        <v/>
      </c>
      <c r="S109" s="16">
        <f>_xlfn.XLOOKUP($A109,Mapping!$A:$A,Mapping!D:D,0,0,1)</f>
        <v/>
      </c>
      <c r="T109" s="16" t="n"/>
    </row>
    <row r="110">
      <c r="A110" s="3" t="inlineStr">
        <is>
          <t>9020 : Share Capital</t>
        </is>
      </c>
      <c r="B110" s="3" t="n">
        <v>-100</v>
      </c>
      <c r="O110" s="3" t="n">
        <v>-100</v>
      </c>
      <c r="Q110" s="16">
        <f>_xlfn.XLOOKUP($A110,Mapping!$A:$A,Mapping!B:B,0,0,1)</f>
        <v/>
      </c>
      <c r="R110" s="16">
        <f>_xlfn.XLOOKUP($A110,Mapping!$A:$A,Mapping!C:C,0,0,1)</f>
        <v/>
      </c>
      <c r="S110" s="16">
        <f>_xlfn.XLOOKUP($A110,Mapping!$A:$A,Mapping!D:D,0,0,1)</f>
        <v/>
      </c>
      <c r="T110" s="16" t="n"/>
    </row>
    <row r="111">
      <c r="A111" s="3" t="inlineStr">
        <is>
          <t>9030 : Profit and Loss Account</t>
        </is>
      </c>
      <c r="B111" s="3" t="n">
        <v>-5841824.78</v>
      </c>
      <c r="O111" s="3" t="n">
        <v>-5841824.78</v>
      </c>
      <c r="Q111" s="16">
        <f>_xlfn.XLOOKUP($A111,Mapping!$A:$A,Mapping!B:B,0,0,1)</f>
        <v/>
      </c>
      <c r="R111" s="16">
        <f>_xlfn.XLOOKUP($A111,Mapping!$A:$A,Mapping!C:C,0,0,1)</f>
        <v/>
      </c>
      <c r="S111" s="16">
        <f>_xlfn.XLOOKUP($A111,Mapping!$A:$A,Mapping!D:D,0,0,1)</f>
        <v/>
      </c>
      <c r="T111" s="16" t="n"/>
    </row>
    <row r="112">
      <c r="A112" s="76" t="inlineStr">
        <is>
          <t>Total</t>
        </is>
      </c>
      <c r="B112" s="76" t="n">
        <v>11553786.86999999</v>
      </c>
      <c r="C112" s="76" t="n">
        <v>161104.95</v>
      </c>
      <c r="D112" s="76" t="n">
        <v>136775.35</v>
      </c>
      <c r="E112" s="76" t="n">
        <v>174966.07</v>
      </c>
      <c r="F112" s="76" t="n">
        <v>224869.67</v>
      </c>
      <c r="G112" s="76" t="n">
        <v>155443.0600000001</v>
      </c>
      <c r="H112" s="76" t="n">
        <v>181046.12</v>
      </c>
      <c r="I112" s="76" t="n">
        <v>167935.47</v>
      </c>
      <c r="J112" s="76" t="n">
        <v>1967.39</v>
      </c>
      <c r="K112" s="76" t="n"/>
      <c r="L112" s="76" t="n"/>
      <c r="M112" s="76" t="n"/>
      <c r="N112" s="76" t="n"/>
      <c r="O112" s="76" t="n">
        <v>12757894.94999999</v>
      </c>
      <c r="Q112" s="16">
        <f>_xlfn.XLOOKUP($A112,Mapping!$A:$A,Mapping!B:B,0,0,1)</f>
        <v/>
      </c>
      <c r="R112" s="16">
        <f>_xlfn.XLOOKUP($A112,Mapping!$A:$A,Mapping!C:C,0,0,1)</f>
        <v/>
      </c>
      <c r="S112" s="16">
        <f>_xlfn.XLOOKUP($A112,Mapping!$A:$A,Mapping!D:D,0,0,1)</f>
        <v/>
      </c>
      <c r="T112" s="16" t="n"/>
    </row>
    <row r="113">
      <c r="A113" s="42" t="n"/>
      <c r="Q113" s="16">
        <f>_xlfn.XLOOKUP($A113,Mapping!$A:$A,Mapping!B:B,0,0,1)</f>
        <v/>
      </c>
      <c r="R113" s="16">
        <f>_xlfn.XLOOKUP($A113,Mapping!$A:$A,Mapping!C:C,0,0,1)</f>
        <v/>
      </c>
      <c r="S113" s="16">
        <f>_xlfn.XLOOKUP($A113,Mapping!$A:$A,Mapping!D:D,0,0,1)</f>
        <v/>
      </c>
      <c r="T113" s="16" t="n"/>
    </row>
    <row r="114">
      <c r="A114" s="3" t="inlineStr">
        <is>
          <t>Applied filters:
Fiscal Year is 2026
Company is Kingsclere Nurseries Ltd.
Setting is Head Office
Company is Complete Childcare Ltd., HAB Kindergarten, Kingsclere Nurseries Ltd., Moebius Two Ltd., Saltway Nursery, Yellow Brick House Nurseries., or Yellow Brick Nurseries Ltd.</t>
        </is>
      </c>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39.xml><?xml version="1.0" encoding="utf-8"?>
<worksheet xmlns="http://schemas.openxmlformats.org/spreadsheetml/2006/main">
  <sheetPr>
    <tabColor theme="9" tint="0.3999755851924192"/>
    <outlinePr summaryBelow="1" summaryRight="1"/>
    <pageSetUpPr/>
  </sheetPr>
  <dimension ref="A1:T66"/>
  <sheetViews>
    <sheetView workbookViewId="0">
      <selection activeCell="A2" sqref="A2:O66"/>
    </sheetView>
  </sheetViews>
  <sheetFormatPr baseColWidth="8" defaultColWidth="9.140625" defaultRowHeight="15"/>
  <cols>
    <col width="9.140625" customWidth="1" style="3" min="1" max="16"/>
    <col width="17.28515625" bestFit="1" customWidth="1" style="393" min="17" max="17"/>
    <col width="27" bestFit="1" customWidth="1" style="393" min="18" max="18"/>
    <col width="9.28515625" bestFit="1" customWidth="1" style="393" min="19" max="19"/>
    <col width="24.140625" bestFit="1" customWidth="1" style="393" min="20" max="20"/>
    <col width="9.140625" customWidth="1" style="3" min="21" max="21"/>
    <col width="9.140625" customWidth="1" style="3" min="2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-4524991.329999999</v>
      </c>
      <c r="C2" s="3" t="n">
        <v>-51261.86000000002</v>
      </c>
      <c r="D2" s="3" t="n">
        <v>-47040.00000000002</v>
      </c>
      <c r="E2" s="3" t="n">
        <v>-62383.19999999999</v>
      </c>
      <c r="F2" s="3" t="n">
        <v>-65608.48999999999</v>
      </c>
      <c r="G2" s="3" t="n">
        <v>-54732.77</v>
      </c>
      <c r="H2" s="3" t="n">
        <v>-63533.83999999999</v>
      </c>
      <c r="I2" s="3" t="n">
        <v>-77254.31999999998</v>
      </c>
      <c r="O2" s="3" t="n">
        <v>-4946805.809999999</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-1003872.37</v>
      </c>
      <c r="C3" s="3" t="n">
        <v>-16246.68</v>
      </c>
      <c r="D3" s="3" t="n">
        <v>-45919.86</v>
      </c>
      <c r="E3" s="3" t="n">
        <v>-45919.86</v>
      </c>
      <c r="F3" s="3" t="n">
        <v>-36357.78</v>
      </c>
      <c r="G3" s="3" t="n">
        <v>-36357.78</v>
      </c>
      <c r="H3" s="3" t="n">
        <v>-37136.04</v>
      </c>
      <c r="I3" s="3" t="n">
        <v>-39324.86</v>
      </c>
      <c r="O3" s="3" t="n">
        <v>-1261135.23</v>
      </c>
      <c r="Q3" s="16">
        <f>_xlfn.XLOOKUP($A3,Mapping!$A:$A,Mapping!B:B,0,0,1)</f>
        <v/>
      </c>
      <c r="R3" s="16">
        <f>_xlfn.XLOOKUP($A3,Mapping!$A:$A,Mapping!C:C,0,0,1)</f>
        <v/>
      </c>
      <c r="S3" s="16">
        <f>_xlfn.XLOOKUP($A3,Mapping!$A:$A,Mapping!D:D,0,0,1)</f>
        <v/>
      </c>
      <c r="T3" s="16">
        <f>_xlfn.CONCAT(S3," - ",Q3)</f>
        <v/>
      </c>
    </row>
    <row r="4">
      <c r="A4" s="3" t="inlineStr">
        <is>
          <t>1030 : Other Income</t>
        </is>
      </c>
      <c r="B4" s="3" t="n">
        <v>-2535</v>
      </c>
      <c r="C4" s="3" t="n">
        <v>-650</v>
      </c>
      <c r="D4" s="3" t="n">
        <v>-150</v>
      </c>
      <c r="E4" s="3" t="n">
        <v>-150</v>
      </c>
      <c r="F4" s="3" t="n">
        <v>-150</v>
      </c>
      <c r="G4" s="3" t="n">
        <v>-150</v>
      </c>
      <c r="H4" s="3" t="n">
        <v>-150</v>
      </c>
      <c r="I4" s="3" t="n">
        <v>-150</v>
      </c>
      <c r="O4" s="3" t="n">
        <v>-4085</v>
      </c>
      <c r="Q4" s="16">
        <f>_xlfn.XLOOKUP($A4,Mapping!$A:$A,Mapping!B:B,0,0,1)</f>
        <v/>
      </c>
      <c r="R4" s="16">
        <f>_xlfn.XLOOKUP($A4,Mapping!$A:$A,Mapping!C:C,0,0,1)</f>
        <v/>
      </c>
      <c r="S4" s="16">
        <f>_xlfn.XLOOKUP($A4,Mapping!$A:$A,Mapping!D:D,0,0,1)</f>
        <v/>
      </c>
      <c r="T4" s="16">
        <f>_xlfn.CONCAT(S4," - ",Q4)</f>
        <v/>
      </c>
    </row>
    <row r="5">
      <c r="A5" s="3" t="inlineStr">
        <is>
          <t>2010 : Nursery Staff Salaries</t>
        </is>
      </c>
      <c r="B5" s="3" t="n">
        <v>2562703.29</v>
      </c>
      <c r="C5" s="3" t="n">
        <v>33098.55</v>
      </c>
      <c r="D5" s="3" t="n">
        <v>37530.83</v>
      </c>
      <c r="E5" s="3" t="n">
        <v>38072.4</v>
      </c>
      <c r="F5" s="3" t="n">
        <v>42905.75</v>
      </c>
      <c r="G5" s="3" t="n">
        <v>44862.47</v>
      </c>
      <c r="H5" s="3" t="n">
        <v>42474.52</v>
      </c>
      <c r="I5" s="3" t="n">
        <v>44079.43</v>
      </c>
      <c r="O5" s="3" t="n">
        <v>2845727.239999999</v>
      </c>
      <c r="Q5" s="16">
        <f>_xlfn.XLOOKUP($A5,Mapping!$A:$A,Mapping!B:B,0,0,1)</f>
        <v/>
      </c>
      <c r="R5" s="16">
        <f>_xlfn.XLOOKUP($A5,Mapping!$A:$A,Mapping!C:C,0,0,1)</f>
        <v/>
      </c>
      <c r="S5" s="16">
        <f>_xlfn.XLOOKUP($A5,Mapping!$A:$A,Mapping!D:D,0,0,1)</f>
        <v/>
      </c>
      <c r="T5" s="16">
        <f>_xlfn.CONCAT(S5," - ",Q5)</f>
        <v/>
      </c>
    </row>
    <row r="6">
      <c r="A6" s="3" t="inlineStr">
        <is>
          <t>2100 : Nursery Staff NI</t>
        </is>
      </c>
      <c r="B6" s="3" t="n">
        <v>188166.7799999999</v>
      </c>
      <c r="C6" s="3" t="n">
        <v>3146.95</v>
      </c>
      <c r="D6" s="3" t="n">
        <v>3574.88</v>
      </c>
      <c r="E6" s="3" t="n">
        <v>3481.84</v>
      </c>
      <c r="F6" s="3" t="n">
        <v>3882.54</v>
      </c>
      <c r="G6" s="3" t="n">
        <v>4221.13</v>
      </c>
      <c r="H6" s="3" t="n">
        <v>4123.59</v>
      </c>
      <c r="I6" s="3" t="n">
        <v>4289.92</v>
      </c>
      <c r="O6" s="3" t="n">
        <v>214887.6299999999</v>
      </c>
      <c r="Q6" s="16">
        <f>_xlfn.XLOOKUP($A6,Mapping!$A:$A,Mapping!B:B,0,0,1)</f>
        <v/>
      </c>
      <c r="R6" s="16">
        <f>_xlfn.XLOOKUP($A6,Mapping!$A:$A,Mapping!C:C,0,0,1)</f>
        <v/>
      </c>
      <c r="S6" s="16">
        <f>_xlfn.XLOOKUP($A6,Mapping!$A:$A,Mapping!D:D,0,0,1)</f>
        <v/>
      </c>
      <c r="T6" s="16">
        <f>_xlfn.CONCAT(S6," - ",Q6)</f>
        <v/>
      </c>
    </row>
    <row r="7">
      <c r="A7" s="3" t="inlineStr">
        <is>
          <t>2120 : Head Office Pension</t>
        </is>
      </c>
      <c r="B7" s="3" t="n">
        <v>593.4</v>
      </c>
      <c r="O7" s="3" t="n">
        <v>593.4</v>
      </c>
      <c r="Q7" s="16">
        <f>_xlfn.XLOOKUP($A7,Mapping!$A:$A,Mapping!B:B,0,0,1)</f>
        <v/>
      </c>
      <c r="R7" s="16">
        <f>_xlfn.XLOOKUP($A7,Mapping!$A:$A,Mapping!C:C,0,0,1)</f>
        <v/>
      </c>
      <c r="S7" s="16">
        <f>_xlfn.XLOOKUP($A7,Mapping!$A:$A,Mapping!D:D,0,0,1)</f>
        <v/>
      </c>
      <c r="T7" s="16">
        <f>_xlfn.CONCAT(S7," - ",Q7)</f>
        <v/>
      </c>
    </row>
    <row r="8">
      <c r="A8" s="3" t="inlineStr">
        <is>
          <t>2150 : Nursery Staff Pension</t>
        </is>
      </c>
      <c r="B8" s="3" t="n">
        <v>45302.05999999999</v>
      </c>
      <c r="C8" s="3" t="n">
        <v>571.62</v>
      </c>
      <c r="D8" s="3" t="n">
        <v>534.23</v>
      </c>
      <c r="E8" s="3" t="n">
        <v>534.37</v>
      </c>
      <c r="F8" s="3" t="n">
        <v>564.58</v>
      </c>
      <c r="G8" s="3" t="n">
        <v>653.95</v>
      </c>
      <c r="H8" s="3" t="n">
        <v>674.11</v>
      </c>
      <c r="I8" s="3" t="n">
        <v>706.29</v>
      </c>
      <c r="O8" s="3" t="n">
        <v>49541.20999999999</v>
      </c>
      <c r="Q8" s="16">
        <f>_xlfn.XLOOKUP($A8,Mapping!$A:$A,Mapping!B:B,0,0,1)</f>
        <v/>
      </c>
      <c r="R8" s="16">
        <f>_xlfn.XLOOKUP($A8,Mapping!$A:$A,Mapping!C:C,0,0,1)</f>
        <v/>
      </c>
      <c r="S8" s="16">
        <f>_xlfn.XLOOKUP($A8,Mapping!$A:$A,Mapping!D:D,0,0,1)</f>
        <v/>
      </c>
      <c r="T8" s="16">
        <f>_xlfn.CONCAT(S8," - ",Q8)</f>
        <v/>
      </c>
    </row>
    <row r="9">
      <c r="A9" s="3" t="inlineStr">
        <is>
          <t>2160 : Uniform Costs</t>
        </is>
      </c>
      <c r="B9" s="3" t="n">
        <v>8433.100000000002</v>
      </c>
      <c r="C9" s="3" t="n">
        <v>371.7</v>
      </c>
      <c r="D9" s="3" t="n">
        <v>98.81999999999999</v>
      </c>
      <c r="F9" s="3" t="n">
        <v>203.82</v>
      </c>
      <c r="G9" s="3" t="n">
        <v>98.81999999999999</v>
      </c>
      <c r="H9" s="3" t="n">
        <v>263.64</v>
      </c>
      <c r="I9" s="3" t="n">
        <v>100.81</v>
      </c>
      <c r="O9" s="3" t="n">
        <v>9570.710000000003</v>
      </c>
      <c r="Q9" s="16">
        <f>_xlfn.XLOOKUP($A9,Mapping!$A:$A,Mapping!B:B,0,0,1)</f>
        <v/>
      </c>
      <c r="R9" s="16">
        <f>_xlfn.XLOOKUP($A9,Mapping!$A:$A,Mapping!C:C,0,0,1)</f>
        <v/>
      </c>
      <c r="S9" s="16">
        <f>_xlfn.XLOOKUP($A9,Mapping!$A:$A,Mapping!D:D,0,0,1)</f>
        <v/>
      </c>
      <c r="T9" s="16">
        <f>_xlfn.CONCAT(S9," - ",Q9)</f>
        <v/>
      </c>
    </row>
    <row r="10">
      <c r="A10" s="3" t="inlineStr">
        <is>
          <t>2170 : Training Costs</t>
        </is>
      </c>
      <c r="B10" s="3" t="n">
        <v>17124.12</v>
      </c>
      <c r="C10" s="3" t="n">
        <v>295.67</v>
      </c>
      <c r="D10" s="3" t="n">
        <v>29.94</v>
      </c>
      <c r="E10" s="3" t="n">
        <v>177.97</v>
      </c>
      <c r="F10" s="3" t="n">
        <v>857.74</v>
      </c>
      <c r="G10" s="3" t="n">
        <v>106</v>
      </c>
      <c r="H10" s="3" t="n">
        <v>468.5</v>
      </c>
      <c r="I10" s="3" t="n">
        <v>579.1</v>
      </c>
      <c r="J10" s="3" t="n">
        <v>290</v>
      </c>
      <c r="O10" s="3" t="n">
        <v>19929.04</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14289.79</v>
      </c>
      <c r="C11" s="3" t="n">
        <v>150.67</v>
      </c>
      <c r="D11" s="3" t="n">
        <v>252.42</v>
      </c>
      <c r="E11" s="3" t="n">
        <v>238.57</v>
      </c>
      <c r="F11" s="3" t="n">
        <v>211.38</v>
      </c>
      <c r="G11" s="3" t="n">
        <v>213.69</v>
      </c>
      <c r="H11" s="3" t="n">
        <v>198.14</v>
      </c>
      <c r="I11" s="3" t="n">
        <v>358.37</v>
      </c>
      <c r="O11" s="3" t="n">
        <v>15913.03</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10193.95</v>
      </c>
      <c r="O12" s="3" t="n">
        <v>10193.95</v>
      </c>
      <c r="Q12" s="16">
        <f>_xlfn.XLOOKUP($A12,Mapping!$A:$A,Mapping!B:B,0,0,1)</f>
        <v/>
      </c>
      <c r="R12" s="16">
        <f>_xlfn.XLOOKUP($A12,Mapping!$A:$A,Mapping!C:C,0,0,1)</f>
        <v/>
      </c>
      <c r="S12" s="16">
        <f>_xlfn.XLOOKUP($A12,Mapping!$A:$A,Mapping!D:D,0,0,1)</f>
        <v/>
      </c>
      <c r="T12" s="16">
        <f>_xlfn.CONCAT(S12," - ",Q12)</f>
        <v/>
      </c>
    </row>
    <row r="13">
      <c r="A13" s="3" t="inlineStr">
        <is>
          <t>2200 : Rewards and Recognition</t>
        </is>
      </c>
      <c r="B13" s="3" t="n">
        <v>8546.91</v>
      </c>
      <c r="C13" s="3" t="n">
        <v>106.69</v>
      </c>
      <c r="D13" s="3" t="n">
        <v>67.95999999999999</v>
      </c>
      <c r="E13" s="3" t="n">
        <v>139.8</v>
      </c>
      <c r="F13" s="3" t="n">
        <v>111.47</v>
      </c>
      <c r="G13" s="3" t="n">
        <v>216.45</v>
      </c>
      <c r="H13" s="3" t="n">
        <v>83.25</v>
      </c>
      <c r="I13" s="3" t="n">
        <v>113.9</v>
      </c>
      <c r="O13" s="3" t="n">
        <v>9386.43</v>
      </c>
      <c r="Q13" s="16">
        <f>_xlfn.XLOOKUP($A13,Mapping!$A:$A,Mapping!B:B,0,0,1)</f>
        <v/>
      </c>
      <c r="R13" s="16">
        <f>_xlfn.XLOOKUP($A13,Mapping!$A:$A,Mapping!C:C,0,0,1)</f>
        <v/>
      </c>
      <c r="S13" s="16">
        <f>_xlfn.XLOOKUP($A13,Mapping!$A:$A,Mapping!D:D,0,0,1)</f>
        <v/>
      </c>
      <c r="T13" s="16">
        <f>_xlfn.CONCAT(S13," - ",Q13)</f>
        <v/>
      </c>
    </row>
    <row r="14">
      <c r="A14" s="3" t="inlineStr">
        <is>
          <t>2210 : Temporary  Staff</t>
        </is>
      </c>
      <c r="B14" s="3" t="n">
        <v>18849.69</v>
      </c>
      <c r="O14" s="3" t="n">
        <v>18849.69</v>
      </c>
      <c r="Q14" s="16">
        <f>_xlfn.XLOOKUP($A14,Mapping!$A:$A,Mapping!B:B,0,0,1)</f>
        <v/>
      </c>
      <c r="R14" s="16">
        <f>_xlfn.XLOOKUP($A14,Mapping!$A:$A,Mapping!C:C,0,0,1)</f>
        <v/>
      </c>
      <c r="S14" s="16">
        <f>_xlfn.XLOOKUP($A14,Mapping!$A:$A,Mapping!D:D,0,0,1)</f>
        <v/>
      </c>
      <c r="T14" s="16">
        <f>_xlfn.CONCAT(S14," - ",Q14)</f>
        <v/>
      </c>
    </row>
    <row r="15">
      <c r="A15" s="3" t="inlineStr">
        <is>
          <t>2220 : Staff Entertaining</t>
        </is>
      </c>
      <c r="B15" s="3" t="n">
        <v>401.43</v>
      </c>
      <c r="F15" s="3" t="n">
        <v>313.5</v>
      </c>
      <c r="O15" s="3" t="n">
        <v>714.9300000000001</v>
      </c>
      <c r="Q15" s="16">
        <f>_xlfn.XLOOKUP($A15,Mapping!$A:$A,Mapping!B:B,0,0,1)</f>
        <v/>
      </c>
      <c r="R15" s="16">
        <f>_xlfn.XLOOKUP($A15,Mapping!$A:$A,Mapping!C:C,0,0,1)</f>
        <v/>
      </c>
      <c r="S15" s="16">
        <f>_xlfn.XLOOKUP($A15,Mapping!$A:$A,Mapping!D:D,0,0,1)</f>
        <v/>
      </c>
      <c r="T15" s="16">
        <f>_xlfn.CONCAT(S15," - ",Q15)</f>
        <v/>
      </c>
    </row>
    <row r="16">
      <c r="A16" s="3" t="inlineStr">
        <is>
          <t>3010 : Catering Costs</t>
        </is>
      </c>
      <c r="B16" s="3" t="n">
        <v>129811.67</v>
      </c>
      <c r="C16" s="3" t="n">
        <v>1508.1</v>
      </c>
      <c r="D16" s="3" t="n">
        <v>1785.93</v>
      </c>
      <c r="E16" s="3" t="n">
        <v>1663.75</v>
      </c>
      <c r="F16" s="3" t="n">
        <v>1925.35</v>
      </c>
      <c r="G16" s="3" t="n">
        <v>1813.7</v>
      </c>
      <c r="H16" s="3" t="n">
        <v>2243.37</v>
      </c>
      <c r="I16" s="3" t="n">
        <v>1983.4</v>
      </c>
      <c r="O16" s="3" t="n">
        <v>142735.27</v>
      </c>
      <c r="Q16" s="16">
        <f>_xlfn.XLOOKUP($A16,Mapping!$A:$A,Mapping!B:B,0,0,1)</f>
        <v/>
      </c>
      <c r="R16" s="16">
        <f>_xlfn.XLOOKUP($A16,Mapping!$A:$A,Mapping!C:C,0,0,1)</f>
        <v/>
      </c>
      <c r="S16" s="16">
        <f>_xlfn.XLOOKUP($A16,Mapping!$A:$A,Mapping!D:D,0,0,1)</f>
        <v/>
      </c>
      <c r="T16" s="16">
        <f>_xlfn.CONCAT(S16," - ",Q16)</f>
        <v/>
      </c>
    </row>
    <row r="17">
      <c r="A17" s="3" t="inlineStr">
        <is>
          <t>3020 : Resources</t>
        </is>
      </c>
      <c r="B17" s="3" t="n">
        <v>29678.41000000001</v>
      </c>
      <c r="C17" s="3" t="n">
        <v>100.23</v>
      </c>
      <c r="D17" s="3" t="n">
        <v>133.83</v>
      </c>
      <c r="E17" s="3" t="n">
        <v>501.26</v>
      </c>
      <c r="F17" s="3" t="n">
        <v>235.26</v>
      </c>
      <c r="G17" s="3" t="n">
        <v>513.5799999999999</v>
      </c>
      <c r="H17" s="3" t="n">
        <v>239.97</v>
      </c>
      <c r="I17" s="3" t="n">
        <v>555.6700000000001</v>
      </c>
      <c r="J17" s="3" t="n">
        <v>55.65</v>
      </c>
      <c r="O17" s="3" t="n">
        <v>32013.86000000001</v>
      </c>
      <c r="Q17" s="16">
        <f>_xlfn.XLOOKUP($A17,Mapping!$A:$A,Mapping!B:B,0,0,1)</f>
        <v/>
      </c>
      <c r="R17" s="16">
        <f>_xlfn.XLOOKUP($A17,Mapping!$A:$A,Mapping!C:C,0,0,1)</f>
        <v/>
      </c>
      <c r="S17" s="16">
        <f>_xlfn.XLOOKUP($A17,Mapping!$A:$A,Mapping!D:D,0,0,1)</f>
        <v/>
      </c>
      <c r="T17" s="16">
        <f>_xlfn.CONCAT(S17," - ",Q17)</f>
        <v/>
      </c>
    </row>
    <row r="18">
      <c r="A18" s="3" t="inlineStr">
        <is>
          <t>3030 : Art Material</t>
        </is>
      </c>
      <c r="B18" s="3" t="n">
        <v>14034.14</v>
      </c>
      <c r="C18" s="3" t="n">
        <v>303.04</v>
      </c>
      <c r="D18" s="3" t="n">
        <v>223.68</v>
      </c>
      <c r="E18" s="3" t="n">
        <v>252.26</v>
      </c>
      <c r="F18" s="3" t="n">
        <v>79.11</v>
      </c>
      <c r="G18" s="3" t="n">
        <v>149.63</v>
      </c>
      <c r="H18" s="3" t="n">
        <v>291.66</v>
      </c>
      <c r="I18" s="3" t="n">
        <v>81</v>
      </c>
      <c r="O18" s="3" t="n">
        <v>15414.52</v>
      </c>
      <c r="Q18" s="16">
        <f>_xlfn.XLOOKUP($A18,Mapping!$A:$A,Mapping!B:B,0,0,1)</f>
        <v/>
      </c>
      <c r="R18" s="16">
        <f>_xlfn.XLOOKUP($A18,Mapping!$A:$A,Mapping!C:C,0,0,1)</f>
        <v/>
      </c>
      <c r="S18" s="16">
        <f>_xlfn.XLOOKUP($A18,Mapping!$A:$A,Mapping!D:D,0,0,1)</f>
        <v/>
      </c>
      <c r="T18" s="16">
        <f>_xlfn.CONCAT(S18," - ",Q18)</f>
        <v/>
      </c>
    </row>
    <row r="19">
      <c r="A19" s="3" t="inlineStr">
        <is>
          <t>3040 : Stationery</t>
        </is>
      </c>
      <c r="B19" s="3" t="n">
        <v>2396.19</v>
      </c>
      <c r="C19" s="3" t="n">
        <v>168.45</v>
      </c>
      <c r="D19" s="3" t="n">
        <v>260.32</v>
      </c>
      <c r="E19" s="3" t="n">
        <v>107.71</v>
      </c>
      <c r="F19" s="3" t="n">
        <v>152.41</v>
      </c>
      <c r="G19" s="3" t="n">
        <v>36.04</v>
      </c>
      <c r="H19" s="3" t="n">
        <v>155.55</v>
      </c>
      <c r="I19" s="3" t="n">
        <v>55.27</v>
      </c>
      <c r="J19" s="3" t="n">
        <v>11.86</v>
      </c>
      <c r="O19" s="3" t="n">
        <v>3343.8</v>
      </c>
      <c r="Q19" s="16">
        <f>_xlfn.XLOOKUP($A19,Mapping!$A:$A,Mapping!B:B,0,0,1)</f>
        <v/>
      </c>
      <c r="R19" s="16">
        <f>_xlfn.XLOOKUP($A19,Mapping!$A:$A,Mapping!C:C,0,0,1)</f>
        <v/>
      </c>
      <c r="S19" s="16">
        <f>_xlfn.XLOOKUP($A19,Mapping!$A:$A,Mapping!D:D,0,0,1)</f>
        <v/>
      </c>
      <c r="T19" s="16">
        <f>_xlfn.CONCAT(S19," - ",Q19)</f>
        <v/>
      </c>
    </row>
    <row r="20">
      <c r="A20" s="3" t="inlineStr">
        <is>
          <t>3050 : Equipment &amp; Furniture</t>
        </is>
      </c>
      <c r="B20" s="3" t="n">
        <v>28579.88</v>
      </c>
      <c r="C20" s="3" t="n">
        <v>275.4</v>
      </c>
      <c r="D20" s="3" t="n">
        <v>107.01</v>
      </c>
      <c r="E20" s="3" t="n">
        <v>152.55</v>
      </c>
      <c r="F20" s="3" t="n">
        <v>51.51</v>
      </c>
      <c r="G20" s="3" t="n">
        <v>816.79</v>
      </c>
      <c r="H20" s="3" t="n">
        <v>427.2</v>
      </c>
      <c r="I20" s="3" t="n">
        <v>120.7</v>
      </c>
      <c r="O20" s="3" t="n">
        <v>30531.04</v>
      </c>
      <c r="Q20" s="16">
        <f>_xlfn.XLOOKUP($A20,Mapping!$A:$A,Mapping!B:B,0,0,1)</f>
        <v/>
      </c>
      <c r="R20" s="16">
        <f>_xlfn.XLOOKUP($A20,Mapping!$A:$A,Mapping!C:C,0,0,1)</f>
        <v/>
      </c>
      <c r="S20" s="16">
        <f>_xlfn.XLOOKUP($A20,Mapping!$A:$A,Mapping!D:D,0,0,1)</f>
        <v/>
      </c>
      <c r="T20" s="16">
        <f>_xlfn.CONCAT(S20," - ",Q20)</f>
        <v/>
      </c>
    </row>
    <row r="21">
      <c r="A21" s="3" t="inlineStr">
        <is>
          <t>3060 : Consumables</t>
        </is>
      </c>
      <c r="B21" s="3" t="n">
        <v>19813.09</v>
      </c>
      <c r="C21" s="3" t="n">
        <v>211.58</v>
      </c>
      <c r="D21" s="3" t="n">
        <v>450.07</v>
      </c>
      <c r="E21" s="3" t="n">
        <v>655.39</v>
      </c>
      <c r="F21" s="3" t="n">
        <v>360.23</v>
      </c>
      <c r="G21" s="3" t="n">
        <v>620.37</v>
      </c>
      <c r="H21" s="3" t="n">
        <v>702.47</v>
      </c>
      <c r="I21" s="3" t="n">
        <v>544.85</v>
      </c>
      <c r="J21" s="3" t="n">
        <v>55.88</v>
      </c>
      <c r="O21" s="3" t="n">
        <v>23413.93</v>
      </c>
      <c r="Q21" s="16">
        <f>_xlfn.XLOOKUP($A21,Mapping!$A:$A,Mapping!B:B,0,0,1)</f>
        <v/>
      </c>
      <c r="R21" s="16">
        <f>_xlfn.XLOOKUP($A21,Mapping!$A:$A,Mapping!C:C,0,0,1)</f>
        <v/>
      </c>
      <c r="S21" s="16">
        <f>_xlfn.XLOOKUP($A21,Mapping!$A:$A,Mapping!D:D,0,0,1)</f>
        <v/>
      </c>
      <c r="T21" s="16">
        <f>_xlfn.CONCAT(S21," - ",Q21)</f>
        <v/>
      </c>
    </row>
    <row r="22">
      <c r="A22" s="3" t="inlineStr">
        <is>
          <t>3080 : First Aid Supplies</t>
        </is>
      </c>
      <c r="B22" s="3" t="n">
        <v>1086.01</v>
      </c>
      <c r="C22" s="3" t="n">
        <v>170.94</v>
      </c>
      <c r="D22" s="3" t="n">
        <v>9.66</v>
      </c>
      <c r="E22" s="3" t="n">
        <v>8.06</v>
      </c>
      <c r="G22" s="3" t="n">
        <v>19.79</v>
      </c>
      <c r="H22" s="3" t="n">
        <v>15.15</v>
      </c>
      <c r="I22" s="3" t="n">
        <v>13.81</v>
      </c>
      <c r="J22" s="3" t="n">
        <v>6.64</v>
      </c>
      <c r="O22" s="3" t="n">
        <v>1330.06</v>
      </c>
      <c r="Q22" s="16">
        <f>_xlfn.XLOOKUP($A22,Mapping!$A:$A,Mapping!B:B,0,0,1)</f>
        <v/>
      </c>
      <c r="R22" s="16">
        <f>_xlfn.XLOOKUP($A22,Mapping!$A:$A,Mapping!C:C,0,0,1)</f>
        <v/>
      </c>
      <c r="S22" s="16">
        <f>_xlfn.XLOOKUP($A22,Mapping!$A:$A,Mapping!D:D,0,0,1)</f>
        <v/>
      </c>
      <c r="T22" s="16">
        <f>_xlfn.CONCAT(S22," - ",Q22)</f>
        <v/>
      </c>
    </row>
    <row r="23">
      <c r="A23" s="3" t="inlineStr">
        <is>
          <t>4010 : Premises and Admin</t>
        </is>
      </c>
      <c r="B23" s="3" t="n">
        <v>33.12</v>
      </c>
      <c r="O23" s="3" t="n">
        <v>33.12</v>
      </c>
      <c r="Q23" s="16">
        <f>_xlfn.XLOOKUP($A23,Mapping!$A:$A,Mapping!B:B,0,0,1)</f>
        <v/>
      </c>
      <c r="R23" s="16">
        <f>_xlfn.XLOOKUP($A23,Mapping!$A:$A,Mapping!C:C,0,0,1)</f>
        <v/>
      </c>
      <c r="S23" s="16">
        <f>_xlfn.XLOOKUP($A23,Mapping!$A:$A,Mapping!D:D,0,0,1)</f>
        <v/>
      </c>
      <c r="T23" s="16">
        <f>_xlfn.CONCAT(S23," - ",Q23)</f>
        <v/>
      </c>
    </row>
    <row r="24">
      <c r="A24" s="3" t="inlineStr">
        <is>
          <t>4030 : Rates</t>
        </is>
      </c>
      <c r="B24" s="3" t="n">
        <v>163949.7899999999</v>
      </c>
      <c r="C24" s="3" t="n">
        <v>1704.91</v>
      </c>
      <c r="D24" s="3" t="n">
        <v>1704.91</v>
      </c>
      <c r="E24" s="3" t="n">
        <v>1704.9</v>
      </c>
      <c r="F24" s="3" t="n">
        <v>1823.25</v>
      </c>
      <c r="G24" s="3" t="n">
        <v>1823.25</v>
      </c>
      <c r="H24" s="3" t="n">
        <v>1823.25</v>
      </c>
      <c r="I24" s="3" t="n">
        <v>1823.25</v>
      </c>
      <c r="O24" s="3" t="n">
        <v>176357.51</v>
      </c>
      <c r="Q24" s="16">
        <f>_xlfn.XLOOKUP($A24,Mapping!$A:$A,Mapping!B:B,0,0,1)</f>
        <v/>
      </c>
      <c r="R24" s="16">
        <f>_xlfn.XLOOKUP($A24,Mapping!$A:$A,Mapping!C:C,0,0,1)</f>
        <v/>
      </c>
      <c r="S24" s="16">
        <f>_xlfn.XLOOKUP($A24,Mapping!$A:$A,Mapping!D:D,0,0,1)</f>
        <v/>
      </c>
      <c r="T24" s="16">
        <f>_xlfn.CONCAT(S24," - ",Q24)</f>
        <v/>
      </c>
    </row>
    <row r="25">
      <c r="A25" s="3" t="inlineStr">
        <is>
          <t>4050 : Gas</t>
        </is>
      </c>
      <c r="B25" s="3" t="n">
        <v>27483.41000000001</v>
      </c>
      <c r="C25" s="3" t="n">
        <v>433.91</v>
      </c>
      <c r="D25" s="3" t="n">
        <v>2356.91</v>
      </c>
      <c r="E25" s="3" t="n">
        <v>750</v>
      </c>
      <c r="F25" s="3" t="n">
        <v>759.08</v>
      </c>
      <c r="G25" s="3" t="n">
        <v>324.58</v>
      </c>
      <c r="H25" s="3" t="n">
        <v>251.09</v>
      </c>
      <c r="I25" s="3" t="n">
        <v>180.69</v>
      </c>
      <c r="J25" s="3" t="n">
        <v>204.72</v>
      </c>
      <c r="O25" s="3" t="n">
        <v>32744.39000000001</v>
      </c>
      <c r="Q25" s="16">
        <f>_xlfn.XLOOKUP($A25,Mapping!$A:$A,Mapping!B:B,0,0,1)</f>
        <v/>
      </c>
      <c r="R25" s="16">
        <f>_xlfn.XLOOKUP($A25,Mapping!$A:$A,Mapping!C:C,0,0,1)</f>
        <v/>
      </c>
      <c r="S25" s="16">
        <f>_xlfn.XLOOKUP($A25,Mapping!$A:$A,Mapping!D:D,0,0,1)</f>
        <v/>
      </c>
      <c r="T25" s="16">
        <f>_xlfn.CONCAT(S25," - ",Q25)</f>
        <v/>
      </c>
    </row>
    <row r="26">
      <c r="A26" s="3" t="inlineStr">
        <is>
          <t>4060 : Water</t>
        </is>
      </c>
      <c r="B26" s="3" t="n">
        <v>18504.97</v>
      </c>
      <c r="E26" s="3" t="n">
        <v>196.19</v>
      </c>
      <c r="O26" s="3" t="n">
        <v>18701.16</v>
      </c>
      <c r="Q26" s="16">
        <f>_xlfn.XLOOKUP($A26,Mapping!$A:$A,Mapping!B:B,0,0,1)</f>
        <v/>
      </c>
      <c r="R26" s="16">
        <f>_xlfn.XLOOKUP($A26,Mapping!$A:$A,Mapping!C:C,0,0,1)</f>
        <v/>
      </c>
      <c r="S26" s="16">
        <f>_xlfn.XLOOKUP($A26,Mapping!$A:$A,Mapping!D:D,0,0,1)</f>
        <v/>
      </c>
      <c r="T26" s="16">
        <f>_xlfn.CONCAT(S26," - ",Q26)</f>
        <v/>
      </c>
    </row>
    <row r="27">
      <c r="A27" s="3" t="inlineStr">
        <is>
          <t>4070 : Electricity</t>
        </is>
      </c>
      <c r="B27" s="3" t="n">
        <v>34365.21000000001</v>
      </c>
      <c r="C27" s="3" t="n">
        <v>465.51</v>
      </c>
      <c r="D27" s="3" t="n">
        <v>771.72</v>
      </c>
      <c r="E27" s="3" t="n">
        <v>852.0999999999999</v>
      </c>
      <c r="F27" s="3" t="n">
        <v>723.12</v>
      </c>
      <c r="G27" s="3" t="n">
        <v>581.85</v>
      </c>
      <c r="H27" s="3" t="n">
        <v>68.71999999999997</v>
      </c>
      <c r="I27" s="3" t="n">
        <v>543.34</v>
      </c>
      <c r="J27" s="3" t="n">
        <v>812.3</v>
      </c>
      <c r="O27" s="3" t="n">
        <v>39183.87</v>
      </c>
      <c r="Q27" s="16">
        <f>_xlfn.XLOOKUP($A27,Mapping!$A:$A,Mapping!B:B,0,0,1)</f>
        <v/>
      </c>
      <c r="R27" s="16">
        <f>_xlfn.XLOOKUP($A27,Mapping!$A:$A,Mapping!C:C,0,0,1)</f>
        <v/>
      </c>
      <c r="S27" s="16">
        <f>_xlfn.XLOOKUP($A27,Mapping!$A:$A,Mapping!D:D,0,0,1)</f>
        <v/>
      </c>
      <c r="T27" s="16">
        <f>_xlfn.CONCAT(S27," - ",Q27)</f>
        <v/>
      </c>
    </row>
    <row r="28">
      <c r="A28" s="3" t="inlineStr">
        <is>
          <t>4080 : Compliance Maintenance</t>
        </is>
      </c>
      <c r="B28" s="3" t="n">
        <v>12766.59</v>
      </c>
      <c r="I28" s="3" t="n">
        <v>108</v>
      </c>
      <c r="O28" s="3" t="n">
        <v>12874.59</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45018.33000000002</v>
      </c>
      <c r="D29" s="3" t="n">
        <v>57.06</v>
      </c>
      <c r="E29" s="3" t="n">
        <v>9.140000000000001</v>
      </c>
      <c r="F29" s="3" t="n">
        <v>10.19</v>
      </c>
      <c r="G29" s="3" t="n">
        <v>141.97</v>
      </c>
      <c r="H29" s="3" t="n">
        <v>150.64</v>
      </c>
      <c r="I29" s="3" t="n">
        <v>307.34</v>
      </c>
      <c r="J29" s="3" t="n">
        <v>153.81</v>
      </c>
      <c r="O29" s="3" t="n">
        <v>45848.48000000003</v>
      </c>
      <c r="Q29" s="16">
        <f>_xlfn.XLOOKUP($A29,Mapping!$A:$A,Mapping!B:B,0,0,1)</f>
        <v/>
      </c>
      <c r="R29" s="16">
        <f>_xlfn.XLOOKUP($A29,Mapping!$A:$A,Mapping!C:C,0,0,1)</f>
        <v/>
      </c>
      <c r="S29" s="16">
        <f>_xlfn.XLOOKUP($A29,Mapping!$A:$A,Mapping!D:D,0,0,1)</f>
        <v/>
      </c>
      <c r="T29" s="16">
        <f>_xlfn.CONCAT(S29," - ",Q29)</f>
        <v/>
      </c>
    </row>
    <row r="30">
      <c r="A30" s="3" t="inlineStr">
        <is>
          <t>4120 : Equipment Hire-HO KNL</t>
        </is>
      </c>
      <c r="B30" s="3" t="n">
        <v>362.6</v>
      </c>
      <c r="O30" s="3" t="n">
        <v>362.6</v>
      </c>
      <c r="Q30" s="16">
        <f>_xlfn.XLOOKUP($A30,Mapping!$A:$A,Mapping!B:B,0,0,1)</f>
        <v/>
      </c>
      <c r="R30" s="16">
        <f>_xlfn.XLOOKUP($A30,Mapping!$A:$A,Mapping!C:C,0,0,1)</f>
        <v/>
      </c>
      <c r="S30" s="16">
        <f>_xlfn.XLOOKUP($A30,Mapping!$A:$A,Mapping!D:D,0,0,1)</f>
        <v/>
      </c>
      <c r="T30" s="16">
        <f>_xlfn.CONCAT(S30," - ",Q30)</f>
        <v/>
      </c>
    </row>
    <row r="31">
      <c r="A31" s="3" t="inlineStr">
        <is>
          <t>4130 : Cleaning</t>
        </is>
      </c>
      <c r="B31" s="3" t="n">
        <v>119154.42</v>
      </c>
      <c r="C31" s="3" t="n">
        <v>1432.83</v>
      </c>
      <c r="D31" s="3" t="n">
        <v>1526.79</v>
      </c>
      <c r="E31" s="3" t="n">
        <v>1392.29</v>
      </c>
      <c r="F31" s="3" t="n">
        <v>1387.82</v>
      </c>
      <c r="G31" s="3" t="n">
        <v>235.62</v>
      </c>
      <c r="H31" s="3" t="n">
        <v>321.0700000000001</v>
      </c>
      <c r="I31" s="3" t="n">
        <v>332.24</v>
      </c>
      <c r="J31" s="3" t="n">
        <v>351.59</v>
      </c>
      <c r="O31" s="3" t="n">
        <v>126134.67</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33046.22</v>
      </c>
      <c r="C32" s="3" t="n">
        <v>335.82</v>
      </c>
      <c r="D32" s="3" t="n">
        <v>454.31</v>
      </c>
      <c r="E32" s="3" t="n">
        <v>484.3</v>
      </c>
      <c r="F32" s="3" t="n">
        <v>586.95</v>
      </c>
      <c r="G32" s="3" t="n">
        <v>531.72</v>
      </c>
      <c r="H32" s="3" t="n">
        <v>247.26</v>
      </c>
      <c r="I32" s="3" t="n">
        <v>599.6500000000001</v>
      </c>
      <c r="O32" s="3" t="n">
        <v>36286.23</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537.13</v>
      </c>
      <c r="O33" s="3" t="n">
        <v>537.13</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1245.34</v>
      </c>
      <c r="O34" s="3" t="n">
        <v>1245.34</v>
      </c>
      <c r="Q34" s="16">
        <f>_xlfn.XLOOKUP($A34,Mapping!$A:$A,Mapping!B:B,0,0,1)</f>
        <v/>
      </c>
      <c r="R34" s="16">
        <f>_xlfn.XLOOKUP($A34,Mapping!$A:$A,Mapping!C:C,0,0,1)</f>
        <v/>
      </c>
      <c r="S34" s="16">
        <f>_xlfn.XLOOKUP($A34,Mapping!$A:$A,Mapping!D:D,0,0,1)</f>
        <v/>
      </c>
      <c r="T34" s="16">
        <f>_xlfn.CONCAT(S34," - ",Q34)</f>
        <v/>
      </c>
    </row>
    <row r="35">
      <c r="A35" s="3" t="inlineStr">
        <is>
          <t>4170 : Printing</t>
        </is>
      </c>
      <c r="B35" s="3" t="n">
        <v>900.5599999999999</v>
      </c>
      <c r="O35" s="3" t="n">
        <v>900.5599999999999</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9923.850000000002</v>
      </c>
      <c r="C36" s="3" t="n">
        <v>56.7</v>
      </c>
      <c r="D36" s="3" t="n">
        <v>92.7</v>
      </c>
      <c r="E36" s="3" t="n">
        <v>63.53</v>
      </c>
      <c r="F36" s="3" t="n">
        <v>87.16</v>
      </c>
      <c r="G36" s="3" t="n">
        <v>87.41</v>
      </c>
      <c r="H36" s="3" t="n">
        <v>180.51</v>
      </c>
      <c r="I36" s="3" t="n">
        <v>100.82</v>
      </c>
      <c r="O36" s="3" t="n">
        <v>10592.68</v>
      </c>
      <c r="Q36" s="16">
        <f>_xlfn.XLOOKUP($A36,Mapping!$A:$A,Mapping!B:B,0,0,1)</f>
        <v/>
      </c>
      <c r="R36" s="16">
        <f>_xlfn.XLOOKUP($A36,Mapping!$A:$A,Mapping!C:C,0,0,1)</f>
        <v/>
      </c>
      <c r="S36" s="16">
        <f>_xlfn.XLOOKUP($A36,Mapping!$A:$A,Mapping!D:D,0,0,1)</f>
        <v/>
      </c>
      <c r="T36" s="16">
        <f>_xlfn.CONCAT(S36," - ",Q36)</f>
        <v/>
      </c>
    </row>
    <row r="37">
      <c r="A37" s="3" t="inlineStr">
        <is>
          <t>4190 : Telephone</t>
        </is>
      </c>
      <c r="B37" s="3" t="n">
        <v>2180.5</v>
      </c>
      <c r="O37" s="3" t="n">
        <v>2180.5</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10178.5</v>
      </c>
      <c r="C38" s="3" t="n">
        <v>135</v>
      </c>
      <c r="F38" s="3" t="n">
        <v>147</v>
      </c>
      <c r="G38" s="3" t="n">
        <v>6.99</v>
      </c>
      <c r="H38" s="3" t="n">
        <v>220</v>
      </c>
      <c r="O38" s="3" t="n">
        <v>10687.49</v>
      </c>
      <c r="Q38" s="16">
        <f>_xlfn.XLOOKUP($A38,Mapping!$A:$A,Mapping!B:B,0,0,1)</f>
        <v/>
      </c>
      <c r="R38" s="16">
        <f>_xlfn.XLOOKUP($A38,Mapping!$A:$A,Mapping!C:C,0,0,1)</f>
        <v/>
      </c>
      <c r="S38" s="16">
        <f>_xlfn.XLOOKUP($A38,Mapping!$A:$A,Mapping!D:D,0,0,1)</f>
        <v/>
      </c>
      <c r="T38" s="16">
        <f>_xlfn.CONCAT(S38," - ",Q38)</f>
        <v/>
      </c>
    </row>
    <row r="39">
      <c r="A39" s="3" t="inlineStr">
        <is>
          <t>4220 : IT Support</t>
        </is>
      </c>
      <c r="B39" s="3" t="n">
        <v>4514.99</v>
      </c>
      <c r="C39" s="3" t="n">
        <v>214.8</v>
      </c>
      <c r="D39" s="3" t="n">
        <v>214.8</v>
      </c>
      <c r="E39" s="3" t="n">
        <v>214.8</v>
      </c>
      <c r="F39" s="3" t="n">
        <v>214.8</v>
      </c>
      <c r="G39" s="3" t="n">
        <v>214.8</v>
      </c>
      <c r="H39" s="3" t="n">
        <v>214.8</v>
      </c>
      <c r="I39" s="3" t="n">
        <v>214.8</v>
      </c>
      <c r="J39" s="3" t="n">
        <v>312</v>
      </c>
      <c r="O39" s="3" t="n">
        <v>6330.59</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11475.53</v>
      </c>
      <c r="C40" s="3" t="n">
        <v>3.6</v>
      </c>
      <c r="D40" s="3" t="n">
        <v>1.8</v>
      </c>
      <c r="E40" s="3" t="n">
        <v>4.2</v>
      </c>
      <c r="F40" s="3" t="n">
        <v>4.2</v>
      </c>
      <c r="G40" s="3" t="n">
        <v>3</v>
      </c>
      <c r="H40" s="3" t="n">
        <v>6.6</v>
      </c>
      <c r="I40" s="3" t="n">
        <v>4.8</v>
      </c>
      <c r="O40" s="3" t="n">
        <v>11503.73</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5155.770000000001</v>
      </c>
      <c r="E41" s="3" t="n">
        <v>43.95999999999999</v>
      </c>
      <c r="O41" s="3" t="n">
        <v>5199.730000000001</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678.5</v>
      </c>
      <c r="E42" s="3" t="n">
        <v>390</v>
      </c>
      <c r="O42" s="3" t="n">
        <v>1068.5</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343.7</v>
      </c>
      <c r="F43" s="3" t="n">
        <v>30</v>
      </c>
      <c r="H43" s="3" t="n">
        <v>356</v>
      </c>
      <c r="I43" s="3" t="n">
        <v>179</v>
      </c>
      <c r="O43" s="3" t="n">
        <v>908.7</v>
      </c>
      <c r="Q43" s="16">
        <f>_xlfn.XLOOKUP($A43,Mapping!$A:$A,Mapping!B:B,0,0,1)</f>
        <v/>
      </c>
      <c r="R43" s="16">
        <f>_xlfn.XLOOKUP($A43,Mapping!$A:$A,Mapping!C:C,0,0,1)</f>
        <v/>
      </c>
      <c r="S43" s="16">
        <f>_xlfn.XLOOKUP($A43,Mapping!$A:$A,Mapping!D:D,0,0,1)</f>
        <v/>
      </c>
      <c r="T43" s="16">
        <f>_xlfn.CONCAT(S43," - ",Q43)</f>
        <v/>
      </c>
    </row>
    <row r="44">
      <c r="A44" s="3" t="inlineStr">
        <is>
          <t>5030 : Proffessional Fees</t>
        </is>
      </c>
      <c r="B44" s="3" t="n">
        <v>542.2</v>
      </c>
      <c r="F44" s="3" t="n">
        <v>0.2</v>
      </c>
      <c r="O44" s="3" t="n">
        <v>542.4000000000001</v>
      </c>
      <c r="Q44" s="16">
        <f>_xlfn.XLOOKUP($A44,Mapping!$A:$A,Mapping!B:B,0,0,1)</f>
        <v/>
      </c>
      <c r="R44" s="16">
        <f>_xlfn.XLOOKUP($A44,Mapping!$A:$A,Mapping!C:C,0,0,1)</f>
        <v/>
      </c>
      <c r="S44" s="16">
        <f>_xlfn.XLOOKUP($A44,Mapping!$A:$A,Mapping!D:D,0,0,1)</f>
        <v/>
      </c>
      <c r="T44" s="16">
        <f>_xlfn.CONCAT(S44," - ",Q44)</f>
        <v/>
      </c>
    </row>
    <row r="45">
      <c r="A45" s="3" t="inlineStr">
        <is>
          <t>5040 : Office Equipment</t>
        </is>
      </c>
      <c r="B45" s="3" t="n">
        <v>162.44</v>
      </c>
      <c r="C45" s="3" t="n">
        <v>142.76</v>
      </c>
      <c r="O45" s="3" t="n">
        <v>305.2</v>
      </c>
      <c r="Q45" s="16">
        <f>_xlfn.XLOOKUP($A45,Mapping!$A:$A,Mapping!B:B,0,0,1)</f>
        <v/>
      </c>
      <c r="R45" s="16">
        <f>_xlfn.XLOOKUP($A45,Mapping!$A:$A,Mapping!C:C,0,0,1)</f>
        <v/>
      </c>
      <c r="S45" s="16">
        <f>_xlfn.XLOOKUP($A45,Mapping!$A:$A,Mapping!D:D,0,0,1)</f>
        <v/>
      </c>
      <c r="T45" s="16">
        <f>_xlfn.CONCAT(S45," - ",Q45)</f>
        <v/>
      </c>
    </row>
    <row r="46">
      <c r="A46" s="3" t="inlineStr">
        <is>
          <t>5090 : Bad Debts Written Off</t>
        </is>
      </c>
      <c r="B46" s="3" t="n">
        <v>915.8800000000001</v>
      </c>
      <c r="O46" s="3" t="n">
        <v>915.8800000000001</v>
      </c>
      <c r="Q46" s="16">
        <f>_xlfn.XLOOKUP($A46,Mapping!$A:$A,Mapping!B:B,0,0,1)</f>
        <v/>
      </c>
      <c r="R46" s="16">
        <f>_xlfn.XLOOKUP($A46,Mapping!$A:$A,Mapping!C:C,0,0,1)</f>
        <v/>
      </c>
      <c r="S46" s="16">
        <f>_xlfn.XLOOKUP($A46,Mapping!$A:$A,Mapping!D:D,0,0,1)</f>
        <v/>
      </c>
      <c r="T46" s="16">
        <f>_xlfn.CONCAT(S46," - ",Q46)</f>
        <v/>
      </c>
    </row>
    <row r="47">
      <c r="A47" s="3" t="inlineStr">
        <is>
          <t>5180 : Charity Donations</t>
        </is>
      </c>
      <c r="G47" s="3" t="n">
        <v>75</v>
      </c>
      <c r="O47" s="3" t="n">
        <v>75</v>
      </c>
      <c r="Q47" s="16">
        <f>_xlfn.XLOOKUP($A47,Mapping!$A:$A,Mapping!B:B,0,0,1)</f>
        <v/>
      </c>
      <c r="R47" s="16">
        <f>_xlfn.XLOOKUP($A47,Mapping!$A:$A,Mapping!C:C,0,0,1)</f>
        <v/>
      </c>
      <c r="S47" s="16">
        <f>_xlfn.XLOOKUP($A47,Mapping!$A:$A,Mapping!D:D,0,0,1)</f>
        <v/>
      </c>
      <c r="T47" s="16">
        <f>_xlfn.CONCAT(S47," - ",Q47)</f>
        <v/>
      </c>
    </row>
    <row r="48">
      <c r="A48" s="3" t="inlineStr">
        <is>
          <t>6005 : Fixed Assets</t>
        </is>
      </c>
      <c r="B48" s="3" t="n">
        <v>493.1999999999998</v>
      </c>
      <c r="O48" s="3" t="n">
        <v>493.1999999999998</v>
      </c>
      <c r="Q48" s="16">
        <f>_xlfn.XLOOKUP($A48,Mapping!$A:$A,Mapping!B:B,0,0,1)</f>
        <v/>
      </c>
      <c r="R48" s="16">
        <f>_xlfn.XLOOKUP($A48,Mapping!$A:$A,Mapping!C:C,0,0,1)</f>
        <v/>
      </c>
      <c r="S48" s="16">
        <f>_xlfn.XLOOKUP($A48,Mapping!$A:$A,Mapping!D:D,0,0,1)</f>
        <v/>
      </c>
      <c r="T48" s="16">
        <f>_xlfn.CONCAT(S48," - ",Q48)</f>
        <v/>
      </c>
    </row>
    <row r="49">
      <c r="A49" s="3" t="inlineStr">
        <is>
          <t>6060 : Fixtures and Fittings</t>
        </is>
      </c>
      <c r="B49" s="3" t="n">
        <v>5581.67</v>
      </c>
      <c r="O49" s="3" t="n">
        <v>5581.67</v>
      </c>
      <c r="Q49" s="16">
        <f>_xlfn.XLOOKUP($A49,Mapping!$A:$A,Mapping!B:B,0,0,1)</f>
        <v/>
      </c>
      <c r="R49" s="16">
        <f>_xlfn.XLOOKUP($A49,Mapping!$A:$A,Mapping!C:C,0,0,1)</f>
        <v/>
      </c>
      <c r="S49" s="16">
        <f>_xlfn.XLOOKUP($A49,Mapping!$A:$A,Mapping!D:D,0,0,1)</f>
        <v/>
      </c>
      <c r="T49" s="16">
        <f>_xlfn.CONCAT(S49," - ",Q49)</f>
        <v/>
      </c>
    </row>
    <row r="50">
      <c r="A50" s="3" t="inlineStr">
        <is>
          <t>7010 : Prepayments</t>
        </is>
      </c>
      <c r="B50" s="3" t="n">
        <v>55941.66000000008</v>
      </c>
      <c r="C50" s="3" t="n">
        <v>-2064.38</v>
      </c>
      <c r="D50" s="3" t="n">
        <v>-2109.97</v>
      </c>
      <c r="E50" s="3" t="n">
        <v>20339.81</v>
      </c>
      <c r="F50" s="3" t="n">
        <v>-2240.3</v>
      </c>
      <c r="G50" s="3" t="n">
        <v>-2240.31</v>
      </c>
      <c r="H50" s="3" t="n">
        <v>-1669.54</v>
      </c>
      <c r="I50" s="3" t="n">
        <v>-2975.65</v>
      </c>
      <c r="O50" s="3" t="n">
        <v>62981.32000000007</v>
      </c>
      <c r="Q50" s="16">
        <f>_xlfn.XLOOKUP($A50,Mapping!$A:$A,Mapping!B:B,0,0,1)</f>
        <v/>
      </c>
      <c r="R50" s="16">
        <f>_xlfn.XLOOKUP($A50,Mapping!$A:$A,Mapping!C:C,0,0,1)</f>
        <v/>
      </c>
      <c r="S50" s="16">
        <f>_xlfn.XLOOKUP($A50,Mapping!$A:$A,Mapping!D:D,0,0,1)</f>
        <v/>
      </c>
      <c r="T50" s="16">
        <f>_xlfn.CONCAT(S50," - ",Q50)</f>
        <v/>
      </c>
    </row>
    <row r="51">
      <c r="A51" s="3" t="inlineStr">
        <is>
          <t>7023 : Interco CCL</t>
        </is>
      </c>
      <c r="B51" s="3" t="n">
        <v>-2934.03</v>
      </c>
      <c r="E51" s="3" t="n">
        <v>-390</v>
      </c>
      <c r="F51" s="3" t="n">
        <v>-5.79</v>
      </c>
      <c r="O51" s="3" t="n">
        <v>-3329.82</v>
      </c>
      <c r="Q51" s="16">
        <f>_xlfn.XLOOKUP($A51,Mapping!$A:$A,Mapping!B:B,0,0,1)</f>
        <v/>
      </c>
      <c r="R51" s="16">
        <f>_xlfn.XLOOKUP($A51,Mapping!$A:$A,Mapping!C:C,0,0,1)</f>
        <v/>
      </c>
      <c r="S51" s="16">
        <f>_xlfn.XLOOKUP($A51,Mapping!$A:$A,Mapping!D:D,0,0,1)</f>
        <v/>
      </c>
      <c r="T51" s="16">
        <f>_xlfn.CONCAT(S51," - ",Q51)</f>
        <v/>
      </c>
    </row>
    <row r="52">
      <c r="A52" s="3" t="inlineStr">
        <is>
          <t>7025 : Interco YBHN</t>
        </is>
      </c>
      <c r="B52" s="3" t="n">
        <v>-524.3499999999999</v>
      </c>
      <c r="O52" s="3" t="n">
        <v>-524.3499999999999</v>
      </c>
      <c r="Q52" s="16">
        <f>_xlfn.XLOOKUP($A52,Mapping!$A:$A,Mapping!B:B,0,0,1)</f>
        <v/>
      </c>
      <c r="R52" s="16">
        <f>_xlfn.XLOOKUP($A52,Mapping!$A:$A,Mapping!C:C,0,0,1)</f>
        <v/>
      </c>
      <c r="S52" s="16">
        <f>_xlfn.XLOOKUP($A52,Mapping!$A:$A,Mapping!D:D,0,0,1)</f>
        <v/>
      </c>
      <c r="T52" s="16">
        <f>_xlfn.CONCAT(S52," - ",Q52)</f>
        <v/>
      </c>
    </row>
    <row r="53">
      <c r="A53" s="3" t="inlineStr">
        <is>
          <t>7040 : Fee Debtors</t>
        </is>
      </c>
      <c r="B53" s="3" t="n">
        <v>6598.64000000013</v>
      </c>
      <c r="C53" s="3" t="n">
        <v>-14312.16</v>
      </c>
      <c r="D53" s="3" t="n">
        <v>3107.900000000023</v>
      </c>
      <c r="E53" s="3" t="n">
        <v>-12749.66999999999</v>
      </c>
      <c r="F53" s="3" t="n">
        <v>13465.39999999999</v>
      </c>
      <c r="G53" s="3" t="n">
        <v>3568.939999999995</v>
      </c>
      <c r="H53" s="3" t="n">
        <v>-10449.74</v>
      </c>
      <c r="I53" s="3" t="n">
        <v>2576.939999999973</v>
      </c>
      <c r="O53" s="3" t="n">
        <v>-8193.749999999629</v>
      </c>
      <c r="Q53" s="16">
        <f>_xlfn.XLOOKUP($A53,Mapping!$A:$A,Mapping!B:B,0,0,1)</f>
        <v/>
      </c>
      <c r="R53" s="16">
        <f>_xlfn.XLOOKUP($A53,Mapping!$A:$A,Mapping!C:C,0,0,1)</f>
        <v/>
      </c>
      <c r="S53" s="16">
        <f>_xlfn.XLOOKUP($A53,Mapping!$A:$A,Mapping!D:D,0,0,1)</f>
        <v/>
      </c>
      <c r="T53" s="16">
        <f>_xlfn.CONCAT(S53," - ",Q53)</f>
        <v/>
      </c>
    </row>
    <row r="54">
      <c r="A54" s="3" t="inlineStr">
        <is>
          <t>7050 : Bank RBS</t>
        </is>
      </c>
      <c r="B54" s="3" t="n">
        <v>0</v>
      </c>
      <c r="O54" s="3" t="n">
        <v>0</v>
      </c>
      <c r="Q54" s="16">
        <f>_xlfn.XLOOKUP($A54,Mapping!$A:$A,Mapping!B:B,0,0,1)</f>
        <v/>
      </c>
      <c r="R54" s="16">
        <f>_xlfn.XLOOKUP($A54,Mapping!$A:$A,Mapping!C:C,0,0,1)</f>
        <v/>
      </c>
      <c r="S54" s="16">
        <f>_xlfn.XLOOKUP($A54,Mapping!$A:$A,Mapping!D:D,0,0,1)</f>
        <v/>
      </c>
      <c r="T54" s="16">
        <f>_xlfn.CONCAT(S54," - ",Q54)</f>
        <v/>
      </c>
    </row>
    <row r="55">
      <c r="A55" s="3" t="inlineStr">
        <is>
          <t>7051 : Bank NW Current</t>
        </is>
      </c>
      <c r="B55" s="3" t="n">
        <v>3197972.81</v>
      </c>
      <c r="C55" s="3" t="n">
        <v>97795.50000000001</v>
      </c>
      <c r="D55" s="3" t="n">
        <v>97021.52000000002</v>
      </c>
      <c r="E55" s="3" t="n">
        <v>64695.97000000002</v>
      </c>
      <c r="F55" s="3" t="n">
        <v>117752.63</v>
      </c>
      <c r="G55" s="3" t="n">
        <v>44304.82</v>
      </c>
      <c r="H55" s="3" t="n">
        <v>132448.4100000001</v>
      </c>
      <c r="I55" s="3" t="n">
        <v>66508.3</v>
      </c>
      <c r="O55" s="3" t="n">
        <v>3818499.96</v>
      </c>
      <c r="Q55" s="16">
        <f>_xlfn.XLOOKUP($A55,Mapping!$A:$A,Mapping!B:B,0,0,1)</f>
        <v/>
      </c>
      <c r="R55" s="16">
        <f>_xlfn.XLOOKUP($A55,Mapping!$A:$A,Mapping!C:C,0,0,1)</f>
        <v/>
      </c>
      <c r="S55" s="16">
        <f>_xlfn.XLOOKUP($A55,Mapping!$A:$A,Mapping!D:D,0,0,1)</f>
        <v/>
      </c>
      <c r="T55" s="16">
        <f>_xlfn.CONCAT(S55," - ",Q55)</f>
        <v/>
      </c>
    </row>
    <row r="56">
      <c r="A56" s="3" t="inlineStr">
        <is>
          <t>8010 : Attachments</t>
        </is>
      </c>
      <c r="B56" s="3" t="n">
        <v>-28</v>
      </c>
      <c r="O56" s="3" t="n">
        <v>-28</v>
      </c>
      <c r="Q56" s="16">
        <f>_xlfn.XLOOKUP($A56,Mapping!$A:$A,Mapping!B:B,0,0,1)</f>
        <v/>
      </c>
      <c r="R56" s="16">
        <f>_xlfn.XLOOKUP($A56,Mapping!$A:$A,Mapping!C:C,0,0,1)</f>
        <v/>
      </c>
      <c r="S56" s="16">
        <f>_xlfn.XLOOKUP($A56,Mapping!$A:$A,Mapping!D:D,0,0,1)</f>
        <v/>
      </c>
      <c r="T56" s="16">
        <f>_xlfn.CONCAT(S56," - ",Q56)</f>
        <v/>
      </c>
    </row>
    <row r="57">
      <c r="A57" s="3" t="inlineStr">
        <is>
          <t>8020 : Accruals</t>
        </is>
      </c>
      <c r="B57" s="3" t="n">
        <v>0</v>
      </c>
      <c r="O57" s="3" t="n">
        <v>0</v>
      </c>
      <c r="Q57" s="16">
        <f>_xlfn.XLOOKUP($A57,Mapping!$A:$A,Mapping!B:B,0,0,1)</f>
        <v/>
      </c>
      <c r="R57" s="16">
        <f>_xlfn.XLOOKUP($A57,Mapping!$A:$A,Mapping!C:C,0,0,1)</f>
        <v/>
      </c>
      <c r="S57" s="16">
        <f>_xlfn.XLOOKUP($A57,Mapping!$A:$A,Mapping!D:D,0,0,1)</f>
        <v/>
      </c>
      <c r="T57" s="16">
        <f>_xlfn.CONCAT(S57," - ",Q57)</f>
        <v/>
      </c>
    </row>
    <row r="58">
      <c r="A58" s="3" t="inlineStr">
        <is>
          <t>8030 : EEEF</t>
        </is>
      </c>
      <c r="B58" s="3" t="n">
        <v>13391.39999999997</v>
      </c>
      <c r="C58" s="3" t="n">
        <v>-32493.36</v>
      </c>
      <c r="D58" s="3" t="n">
        <v>-13426.5</v>
      </c>
      <c r="E58" s="3" t="n">
        <v>45919.86</v>
      </c>
      <c r="F58" s="3" t="n">
        <v>-35833.18000000001</v>
      </c>
      <c r="G58" s="3" t="n">
        <v>36357.78</v>
      </c>
      <c r="H58" s="3" t="n">
        <v>-37141.79000000001</v>
      </c>
      <c r="I58" s="3" t="n">
        <v>36617.2</v>
      </c>
      <c r="O58" s="3" t="n">
        <v>13391.40999999995</v>
      </c>
      <c r="Q58" s="16">
        <f>_xlfn.XLOOKUP($A58,Mapping!$A:$A,Mapping!B:B,0,0,1)</f>
        <v/>
      </c>
      <c r="R58" s="16">
        <f>_xlfn.XLOOKUP($A58,Mapping!$A:$A,Mapping!C:C,0,0,1)</f>
        <v/>
      </c>
      <c r="S58" s="16">
        <f>_xlfn.XLOOKUP($A58,Mapping!$A:$A,Mapping!D:D,0,0,1)</f>
        <v/>
      </c>
      <c r="T58" s="16">
        <f>_xlfn.CONCAT(S58," - ",Q58)</f>
        <v/>
      </c>
    </row>
    <row r="59">
      <c r="A59" s="3" t="inlineStr">
        <is>
          <t>8040 : PAYE</t>
        </is>
      </c>
      <c r="B59" s="3" t="n">
        <v>-46282.70999999999</v>
      </c>
      <c r="O59" s="3" t="n">
        <v>-46282.70999999999</v>
      </c>
      <c r="Q59" s="16">
        <f>_xlfn.XLOOKUP($A59,Mapping!$A:$A,Mapping!B:B,0,0,1)</f>
        <v/>
      </c>
      <c r="R59" s="16">
        <f>_xlfn.XLOOKUP($A59,Mapping!$A:$A,Mapping!C:C,0,0,1)</f>
        <v/>
      </c>
      <c r="S59" s="16">
        <f>_xlfn.XLOOKUP($A59,Mapping!$A:$A,Mapping!D:D,0,0,1)</f>
        <v/>
      </c>
      <c r="T59" s="16">
        <f>_xlfn.CONCAT(S59," - ",Q59)</f>
        <v/>
      </c>
    </row>
    <row r="60">
      <c r="A60" s="3" t="inlineStr">
        <is>
          <t>8050 : Net Salaries</t>
        </is>
      </c>
      <c r="B60" s="3" t="n">
        <v>-27534.33</v>
      </c>
      <c r="O60" s="3" t="n">
        <v>-27534.33</v>
      </c>
      <c r="Q60" s="16">
        <f>_xlfn.XLOOKUP($A60,Mapping!$A:$A,Mapping!B:B,0,0,1)</f>
        <v/>
      </c>
      <c r="R60" s="16">
        <f>_xlfn.XLOOKUP($A60,Mapping!$A:$A,Mapping!C:C,0,0,1)</f>
        <v/>
      </c>
      <c r="S60" s="16">
        <f>_xlfn.XLOOKUP($A60,Mapping!$A:$A,Mapping!D:D,0,0,1)</f>
        <v/>
      </c>
      <c r="T60" s="16">
        <f>_xlfn.CONCAT(S60," - ",Q60)</f>
        <v/>
      </c>
    </row>
    <row r="61">
      <c r="A61" s="3" t="inlineStr">
        <is>
          <t>8060 : Trade Creditors</t>
        </is>
      </c>
      <c r="B61" s="3" t="n">
        <v>-4158.07</v>
      </c>
      <c r="O61" s="3" t="n">
        <v>-4158.07</v>
      </c>
      <c r="Q61" s="16">
        <f>_xlfn.XLOOKUP($A61,Mapping!$A:$A,Mapping!B:B,0,0,1)</f>
        <v/>
      </c>
      <c r="R61" s="16">
        <f>_xlfn.XLOOKUP($A61,Mapping!$A:$A,Mapping!C:C,0,0,1)</f>
        <v/>
      </c>
      <c r="S61" s="16">
        <f>_xlfn.XLOOKUP($A61,Mapping!$A:$A,Mapping!D:D,0,0,1)</f>
        <v/>
      </c>
      <c r="T61" s="16">
        <f>_xlfn.CONCAT(S61," - ",Q61)</f>
        <v/>
      </c>
    </row>
    <row r="62">
      <c r="A62" s="3" t="inlineStr">
        <is>
          <t>8070 : Fees in advance</t>
        </is>
      </c>
      <c r="B62" s="3" t="n">
        <v>6640.119999999999</v>
      </c>
      <c r="C62" s="3" t="n">
        <v>10301.83</v>
      </c>
      <c r="O62" s="3" t="n">
        <v>16941.95</v>
      </c>
      <c r="Q62" s="16">
        <f>_xlfn.XLOOKUP($A62,Mapping!$A:$A,Mapping!B:B,0,0,1)</f>
        <v/>
      </c>
      <c r="R62" s="16">
        <f>_xlfn.XLOOKUP($A62,Mapping!$A:$A,Mapping!C:C,0,0,1)</f>
        <v/>
      </c>
      <c r="S62" s="16">
        <f>_xlfn.XLOOKUP($A62,Mapping!$A:$A,Mapping!D:D,0,0,1)</f>
        <v/>
      </c>
      <c r="T62" s="16">
        <f>_xlfn.CONCAT(S62," - ",Q62)</f>
        <v/>
      </c>
    </row>
    <row r="63">
      <c r="A63" s="3" t="inlineStr">
        <is>
          <t>8090 : Pension Fund</t>
        </is>
      </c>
      <c r="B63" s="3" t="n">
        <v>-15331.76</v>
      </c>
      <c r="O63" s="3" t="n">
        <v>-15331.76</v>
      </c>
      <c r="Q63" s="16">
        <f>_xlfn.XLOOKUP($A63,Mapping!$A:$A,Mapping!B:B,0,0,1)</f>
        <v/>
      </c>
      <c r="R63" s="16">
        <f>_xlfn.XLOOKUP($A63,Mapping!$A:$A,Mapping!C:C,0,0,1)</f>
        <v/>
      </c>
      <c r="S63" s="16">
        <f>_xlfn.XLOOKUP($A63,Mapping!$A:$A,Mapping!D:D,0,0,1)</f>
        <v/>
      </c>
      <c r="T63" s="16">
        <f>_xlfn.CONCAT(S63," - ",Q63)</f>
        <v/>
      </c>
    </row>
    <row r="64">
      <c r="A64" s="76" t="inlineStr">
        <is>
          <t>Total</t>
        </is>
      </c>
      <c r="B64" s="76" t="n">
        <v>1261871.010000001</v>
      </c>
      <c r="C64" s="76" t="n">
        <v>36474.32</v>
      </c>
      <c r="D64" s="76" t="n">
        <v>43723.67000000003</v>
      </c>
      <c r="E64" s="76" t="n">
        <v>61454.25000000007</v>
      </c>
      <c r="F64" s="76" t="n">
        <v>48650.91</v>
      </c>
      <c r="G64" s="76" t="n">
        <v>49119.28</v>
      </c>
      <c r="H64" s="76" t="n">
        <v>38568.52000000006</v>
      </c>
      <c r="I64" s="76" t="n">
        <v>43974.05999999998</v>
      </c>
      <c r="J64" s="76" t="n">
        <v>2254.45</v>
      </c>
      <c r="K64" s="76" t="n"/>
      <c r="L64" s="76" t="n"/>
      <c r="M64" s="76" t="n"/>
      <c r="N64" s="76" t="n"/>
      <c r="O64" s="76" t="n">
        <v>1586090.470000001</v>
      </c>
      <c r="Q64" s="16">
        <f>_xlfn.XLOOKUP($A64,Mapping!$A:$A,Mapping!B:B,0,0,1)</f>
        <v/>
      </c>
      <c r="R64" s="16">
        <f>_xlfn.XLOOKUP($A64,Mapping!$A:$A,Mapping!C:C,0,0,1)</f>
        <v/>
      </c>
      <c r="S64" s="16">
        <f>_xlfn.XLOOKUP($A64,Mapping!$A:$A,Mapping!D:D,0,0,1)</f>
        <v/>
      </c>
      <c r="T64" s="16">
        <f>_xlfn.CONCAT(S64," - ",Q64)</f>
        <v/>
      </c>
    </row>
    <row r="66">
      <c r="A66" s="3" t="inlineStr">
        <is>
          <t>Applied filters:
Fiscal Year is 2026
Company is Kingsclere Nurseries Ltd.
Setting is Abacus
Company is Complete Childcare Ltd., HAB Kindergarten, Kingsclere Nurseries Ltd., Moebius Two Ltd., Saltway Nursery, Yellow Brick House Nurseries., or Yellow Brick Nurseries Ltd.</t>
        </is>
      </c>
    </row>
  </sheetData>
  <pageMargins left="0.7" right="0.7" top="0.75" bottom="0.75" header="0.3" footer="0.3"/>
</worksheet>
</file>

<file path=xl/worksheets/sheet40.xml><?xml version="1.0" encoding="utf-8"?>
<worksheet xmlns="http://schemas.openxmlformats.org/spreadsheetml/2006/main">
  <sheetPr>
    <tabColor theme="9" tint="0.3999755851924192"/>
    <outlinePr summaryBelow="1" summaryRight="1"/>
    <pageSetUpPr/>
  </sheetPr>
  <dimension ref="A1:T63"/>
  <sheetViews>
    <sheetView workbookViewId="0">
      <selection activeCell="A2" sqref="A2:O63"/>
    </sheetView>
  </sheetViews>
  <sheetFormatPr baseColWidth="8" defaultColWidth="9.140625" defaultRowHeight="15"/>
  <cols>
    <col width="43.42578125"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-3338082.4</v>
      </c>
      <c r="C2" s="3" t="n">
        <v>-23326.89999999999</v>
      </c>
      <c r="D2" s="3" t="n">
        <v>-20657.48</v>
      </c>
      <c r="E2" s="3" t="n">
        <v>-21148.33</v>
      </c>
      <c r="F2" s="3" t="n">
        <v>-24565.23000000001</v>
      </c>
      <c r="G2" s="3" t="n">
        <v>-21826.64</v>
      </c>
      <c r="H2" s="3" t="n">
        <v>-23094.61</v>
      </c>
      <c r="I2" s="3" t="n">
        <v>-27100.72</v>
      </c>
      <c r="O2" s="3" t="n">
        <v>-3499802.31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-806913.3800000001</v>
      </c>
      <c r="C3" s="3" t="n">
        <v>-18772.32</v>
      </c>
      <c r="D3" s="3" t="n">
        <v>-23544.12</v>
      </c>
      <c r="E3" s="3" t="n">
        <v>-23544.12</v>
      </c>
      <c r="F3" s="3" t="n">
        <v>-16732.05</v>
      </c>
      <c r="G3" s="3" t="n">
        <v>-16732.05</v>
      </c>
      <c r="H3" s="3" t="n">
        <v>-18043.28</v>
      </c>
      <c r="I3" s="3" t="n">
        <v>-18043.28</v>
      </c>
      <c r="O3" s="3" t="n">
        <v>-942324.6000000001</v>
      </c>
      <c r="Q3" s="16">
        <f>_xlfn.XLOOKUP($A3,Mapping!$A:$A,Mapping!B:B,0,0,1)</f>
        <v/>
      </c>
      <c r="R3" s="16">
        <f>_xlfn.XLOOKUP($A3,Mapping!$A:$A,Mapping!C:C,0,0,1)</f>
        <v/>
      </c>
      <c r="S3" s="16">
        <f>_xlfn.XLOOKUP($A3,Mapping!$A:$A,Mapping!D:D,0,0,1)</f>
        <v/>
      </c>
      <c r="T3" s="16">
        <f>_xlfn.CONCAT(S3," - ",Q3)</f>
        <v/>
      </c>
    </row>
    <row r="4">
      <c r="A4" s="3" t="inlineStr">
        <is>
          <t>1030 : Other Income</t>
        </is>
      </c>
      <c r="B4" s="3" t="n">
        <v>-4683.76</v>
      </c>
      <c r="C4" s="3" t="n">
        <v>-650</v>
      </c>
      <c r="D4" s="3" t="n">
        <v>-150</v>
      </c>
      <c r="E4" s="3" t="n">
        <v>-300</v>
      </c>
      <c r="F4" s="3" t="n">
        <v>-150</v>
      </c>
      <c r="G4" s="3" t="n">
        <v>-150</v>
      </c>
      <c r="I4" s="3" t="n">
        <v>-300</v>
      </c>
      <c r="O4" s="3" t="n">
        <v>-6383.76</v>
      </c>
      <c r="Q4" s="16">
        <f>_xlfn.XLOOKUP($A4,Mapping!$A:$A,Mapping!B:B,0,0,1)</f>
        <v/>
      </c>
      <c r="R4" s="16">
        <f>_xlfn.XLOOKUP($A4,Mapping!$A:$A,Mapping!C:C,0,0,1)</f>
        <v/>
      </c>
      <c r="S4" s="16">
        <f>_xlfn.XLOOKUP($A4,Mapping!$A:$A,Mapping!D:D,0,0,1)</f>
        <v/>
      </c>
      <c r="T4" s="16">
        <f>_xlfn.CONCAT(S4," - ",Q4)</f>
        <v/>
      </c>
    </row>
    <row r="5">
      <c r="A5" s="3" t="inlineStr">
        <is>
          <t>2010 : Nursery Staff Salaries</t>
        </is>
      </c>
      <c r="B5" s="3" t="n">
        <v>2192688.259999999</v>
      </c>
      <c r="C5" s="3" t="n">
        <v>22032.4</v>
      </c>
      <c r="D5" s="3" t="n">
        <v>23448.09</v>
      </c>
      <c r="E5" s="3" t="n">
        <v>21766.47</v>
      </c>
      <c r="F5" s="3" t="n">
        <v>24395.78</v>
      </c>
      <c r="G5" s="3" t="n">
        <v>23187.74</v>
      </c>
      <c r="H5" s="3" t="n">
        <v>23614.63</v>
      </c>
      <c r="I5" s="3" t="n">
        <v>23226.6</v>
      </c>
      <c r="O5" s="3" t="n">
        <v>2354359.969999999</v>
      </c>
      <c r="Q5" s="16">
        <f>_xlfn.XLOOKUP($A5,Mapping!$A:$A,Mapping!B:B,0,0,1)</f>
        <v/>
      </c>
      <c r="R5" s="16">
        <f>_xlfn.XLOOKUP($A5,Mapping!$A:$A,Mapping!C:C,0,0,1)</f>
        <v/>
      </c>
      <c r="S5" s="16">
        <f>_xlfn.XLOOKUP($A5,Mapping!$A:$A,Mapping!D:D,0,0,1)</f>
        <v/>
      </c>
      <c r="T5" s="16">
        <f>_xlfn.CONCAT(S5," - ",Q5)</f>
        <v/>
      </c>
    </row>
    <row r="6">
      <c r="A6" s="3" t="inlineStr">
        <is>
          <t>2100 : Nursery Staff NI</t>
        </is>
      </c>
      <c r="B6" s="3" t="n">
        <v>166406.31</v>
      </c>
      <c r="C6" s="3" t="n">
        <v>2577.7</v>
      </c>
      <c r="D6" s="3" t="n">
        <v>2679.93</v>
      </c>
      <c r="E6" s="3" t="n">
        <v>2363.36</v>
      </c>
      <c r="F6" s="3" t="n">
        <v>2662.5</v>
      </c>
      <c r="G6" s="3" t="n">
        <v>2390.53</v>
      </c>
      <c r="H6" s="3" t="n">
        <v>2246.22</v>
      </c>
      <c r="I6" s="3" t="n">
        <v>2177.1</v>
      </c>
      <c r="O6" s="3" t="n">
        <v>183503.65</v>
      </c>
      <c r="Q6" s="16">
        <f>_xlfn.XLOOKUP($A6,Mapping!$A:$A,Mapping!B:B,0,0,1)</f>
        <v/>
      </c>
      <c r="R6" s="16">
        <f>_xlfn.XLOOKUP($A6,Mapping!$A:$A,Mapping!C:C,0,0,1)</f>
        <v/>
      </c>
      <c r="S6" s="16">
        <f>_xlfn.XLOOKUP($A6,Mapping!$A:$A,Mapping!D:D,0,0,1)</f>
        <v/>
      </c>
      <c r="T6" s="16">
        <f>_xlfn.CONCAT(S6," - ",Q6)</f>
        <v/>
      </c>
    </row>
    <row r="7">
      <c r="A7" s="3" t="inlineStr">
        <is>
          <t>2150 : Nursery Staff Pension</t>
        </is>
      </c>
      <c r="B7" s="3" t="n">
        <v>33708.73999999998</v>
      </c>
      <c r="C7" s="3" t="n">
        <v>404.05</v>
      </c>
      <c r="D7" s="3" t="n">
        <v>451.49</v>
      </c>
      <c r="E7" s="3" t="n">
        <v>394.61</v>
      </c>
      <c r="F7" s="3" t="n">
        <v>507.74</v>
      </c>
      <c r="G7" s="3" t="n">
        <v>453.36</v>
      </c>
      <c r="H7" s="3" t="n">
        <v>427.58</v>
      </c>
      <c r="I7" s="3" t="n">
        <v>413.76</v>
      </c>
      <c r="O7" s="3" t="n">
        <v>36761.32999999999</v>
      </c>
      <c r="Q7" s="16">
        <f>_xlfn.XLOOKUP($A7,Mapping!$A:$A,Mapping!B:B,0,0,1)</f>
        <v/>
      </c>
      <c r="R7" s="16">
        <f>_xlfn.XLOOKUP($A7,Mapping!$A:$A,Mapping!C:C,0,0,1)</f>
        <v/>
      </c>
      <c r="S7" s="16">
        <f>_xlfn.XLOOKUP($A7,Mapping!$A:$A,Mapping!D:D,0,0,1)</f>
        <v/>
      </c>
      <c r="T7" s="16">
        <f>_xlfn.CONCAT(S7," - ",Q7)</f>
        <v/>
      </c>
    </row>
    <row r="8">
      <c r="A8" s="3" t="inlineStr">
        <is>
          <t>2160 : Uniform Costs</t>
        </is>
      </c>
      <c r="B8" s="3" t="n">
        <v>8322.98</v>
      </c>
      <c r="D8" s="3" t="n">
        <v>38.12</v>
      </c>
      <c r="E8" s="3" t="n">
        <v>85.02</v>
      </c>
      <c r="F8" s="3" t="n">
        <v>51.5</v>
      </c>
      <c r="I8" s="3" t="n">
        <v>110.94</v>
      </c>
      <c r="O8" s="3" t="n">
        <v>8608.559999999999</v>
      </c>
      <c r="Q8" s="16">
        <f>_xlfn.XLOOKUP($A8,Mapping!$A:$A,Mapping!B:B,0,0,1)</f>
        <v/>
      </c>
      <c r="R8" s="16">
        <f>_xlfn.XLOOKUP($A8,Mapping!$A:$A,Mapping!C:C,0,0,1)</f>
        <v/>
      </c>
      <c r="S8" s="16">
        <f>_xlfn.XLOOKUP($A8,Mapping!$A:$A,Mapping!D:D,0,0,1)</f>
        <v/>
      </c>
      <c r="T8" s="16">
        <f>_xlfn.CONCAT(S8," - ",Q8)</f>
        <v/>
      </c>
    </row>
    <row r="9">
      <c r="A9" s="3" t="inlineStr">
        <is>
          <t>2170 : Training Costs</t>
        </is>
      </c>
      <c r="B9" s="3" t="n">
        <v>9468.92</v>
      </c>
      <c r="D9" s="3" t="n">
        <v>114</v>
      </c>
      <c r="E9" s="3" t="n">
        <v>480</v>
      </c>
      <c r="I9" s="3" t="n">
        <v>83.88</v>
      </c>
      <c r="O9" s="3" t="n">
        <v>10146.8</v>
      </c>
      <c r="Q9" s="16">
        <f>_xlfn.XLOOKUP($A9,Mapping!$A:$A,Mapping!B:B,0,0,1)</f>
        <v/>
      </c>
      <c r="R9" s="16">
        <f>_xlfn.XLOOKUP($A9,Mapping!$A:$A,Mapping!C:C,0,0,1)</f>
        <v/>
      </c>
      <c r="S9" s="16">
        <f>_xlfn.XLOOKUP($A9,Mapping!$A:$A,Mapping!D:D,0,0,1)</f>
        <v/>
      </c>
      <c r="T9" s="16">
        <f>_xlfn.CONCAT(S9," - ",Q9)</f>
        <v/>
      </c>
    </row>
    <row r="10">
      <c r="A10" s="3" t="inlineStr">
        <is>
          <t>2180 : Staff Welfare</t>
        </is>
      </c>
      <c r="B10" s="3" t="n">
        <v>9167.780000000002</v>
      </c>
      <c r="C10" s="3" t="n">
        <v>727.6899999999999</v>
      </c>
      <c r="D10" s="3" t="n">
        <v>91.99000000000001</v>
      </c>
      <c r="E10" s="3" t="n">
        <v>354.17</v>
      </c>
      <c r="F10" s="3" t="n">
        <v>348.94</v>
      </c>
      <c r="G10" s="3" t="n">
        <v>77.08</v>
      </c>
      <c r="H10" s="3" t="n">
        <v>154.95</v>
      </c>
      <c r="I10" s="3" t="n">
        <v>550.89</v>
      </c>
      <c r="O10" s="3" t="n">
        <v>11473.49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41727.4</v>
      </c>
      <c r="O11" s="3" t="n">
        <v>41727.4</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9194.809999999998</v>
      </c>
      <c r="F12" s="3" t="n">
        <v>55.97</v>
      </c>
      <c r="G12" s="3" t="n">
        <v>47.98</v>
      </c>
      <c r="H12" s="3" t="n">
        <v>7.99</v>
      </c>
      <c r="I12" s="3" t="n">
        <v>38.98</v>
      </c>
      <c r="J12" s="3" t="n">
        <v>8.949999999999999</v>
      </c>
      <c r="O12" s="3" t="n">
        <v>9354.679999999998</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68311.16999999998</v>
      </c>
      <c r="O13" s="3" t="n">
        <v>68311.16999999998</v>
      </c>
      <c r="Q13" s="16">
        <f>_xlfn.XLOOKUP($A13,Mapping!$A:$A,Mapping!B:B,0,0,1)</f>
        <v/>
      </c>
      <c r="R13" s="16">
        <f>_xlfn.XLOOKUP($A13,Mapping!$A:$A,Mapping!C:C,0,0,1)</f>
        <v/>
      </c>
      <c r="S13" s="16">
        <f>_xlfn.XLOOKUP($A13,Mapping!$A:$A,Mapping!D:D,0,0,1)</f>
        <v/>
      </c>
      <c r="T13" s="16">
        <f>_xlfn.CONCAT(S13," - ",Q13)</f>
        <v/>
      </c>
    </row>
    <row r="14">
      <c r="A14" s="3" t="inlineStr">
        <is>
          <t>2220 : Staff Entertaining</t>
        </is>
      </c>
      <c r="D14" s="3" t="n">
        <v>200</v>
      </c>
      <c r="O14" s="3" t="n">
        <v>200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114074.41</v>
      </c>
      <c r="C15" s="3" t="n">
        <v>930.5700000000001</v>
      </c>
      <c r="D15" s="3" t="n">
        <v>1165.35</v>
      </c>
      <c r="E15" s="3" t="n">
        <v>1341.06</v>
      </c>
      <c r="F15" s="3" t="n">
        <v>1180.59</v>
      </c>
      <c r="G15" s="3" t="n">
        <v>1129.19</v>
      </c>
      <c r="H15" s="3" t="n">
        <v>1238.46</v>
      </c>
      <c r="I15" s="3" t="n">
        <v>1343.35</v>
      </c>
      <c r="J15" s="3" t="n">
        <v>33.09</v>
      </c>
      <c r="O15" s="3" t="n">
        <v>122436.07</v>
      </c>
      <c r="Q15" s="16">
        <f>_xlfn.XLOOKUP($A15,Mapping!$A:$A,Mapping!B:B,0,0,1)</f>
        <v/>
      </c>
      <c r="R15" s="16">
        <f>_xlfn.XLOOKUP($A15,Mapping!$A:$A,Mapping!C:C,0,0,1)</f>
        <v/>
      </c>
      <c r="S15" s="16">
        <f>_xlfn.XLOOKUP($A15,Mapping!$A:$A,Mapping!D:D,0,0,1)</f>
        <v/>
      </c>
      <c r="T15" s="16">
        <f>_xlfn.CONCAT(S15," - ",Q15)</f>
        <v/>
      </c>
    </row>
    <row r="16">
      <c r="A16" s="3" t="inlineStr">
        <is>
          <t>3020 : Resources</t>
        </is>
      </c>
      <c r="B16" s="3" t="n">
        <v>17405.47</v>
      </c>
      <c r="C16" s="3" t="n">
        <v>158.33</v>
      </c>
      <c r="D16" s="3" t="n">
        <v>73.69</v>
      </c>
      <c r="E16" s="3" t="n">
        <v>139.02</v>
      </c>
      <c r="F16" s="3" t="n">
        <v>64.22999999999999</v>
      </c>
      <c r="G16" s="3" t="n">
        <v>65.86</v>
      </c>
      <c r="H16" s="3" t="n">
        <v>40.92</v>
      </c>
      <c r="I16" s="3" t="n">
        <v>61.05</v>
      </c>
      <c r="J16" s="3" t="n">
        <v>1668.98</v>
      </c>
      <c r="O16" s="3" t="n">
        <v>19677.55</v>
      </c>
      <c r="Q16" s="16">
        <f>_xlfn.XLOOKUP($A16,Mapping!$A:$A,Mapping!B:B,0,0,1)</f>
        <v/>
      </c>
      <c r="R16" s="16">
        <f>_xlfn.XLOOKUP($A16,Mapping!$A:$A,Mapping!C:C,0,0,1)</f>
        <v/>
      </c>
      <c r="S16" s="16">
        <f>_xlfn.XLOOKUP($A16,Mapping!$A:$A,Mapping!D:D,0,0,1)</f>
        <v/>
      </c>
      <c r="T16" s="16">
        <f>_xlfn.CONCAT(S16," - ",Q16)</f>
        <v/>
      </c>
    </row>
    <row r="17">
      <c r="A17" s="3" t="inlineStr">
        <is>
          <t>3030 : Art Material</t>
        </is>
      </c>
      <c r="B17" s="3" t="n">
        <v>24613.03</v>
      </c>
      <c r="C17" s="3" t="n">
        <v>36.95</v>
      </c>
      <c r="D17" s="3" t="n">
        <v>132.23</v>
      </c>
      <c r="E17" s="3" t="n">
        <v>184.1</v>
      </c>
      <c r="F17" s="3" t="n">
        <v>15.97</v>
      </c>
      <c r="H17" s="3" t="n">
        <v>39.16</v>
      </c>
      <c r="I17" s="3" t="n">
        <v>29.81</v>
      </c>
      <c r="J17" s="3" t="n">
        <v>214.15</v>
      </c>
      <c r="O17" s="3" t="n">
        <v>25265.4</v>
      </c>
      <c r="Q17" s="16">
        <f>_xlfn.XLOOKUP($A17,Mapping!$A:$A,Mapping!B:B,0,0,1)</f>
        <v/>
      </c>
      <c r="R17" s="16">
        <f>_xlfn.XLOOKUP($A17,Mapping!$A:$A,Mapping!C:C,0,0,1)</f>
        <v/>
      </c>
      <c r="S17" s="16">
        <f>_xlfn.XLOOKUP($A17,Mapping!$A:$A,Mapping!D:D,0,0,1)</f>
        <v/>
      </c>
      <c r="T17" s="16">
        <f>_xlfn.CONCAT(S17," - ",Q17)</f>
        <v/>
      </c>
    </row>
    <row r="18">
      <c r="A18" s="3" t="inlineStr">
        <is>
          <t>3040 : Stationery</t>
        </is>
      </c>
      <c r="B18" s="3" t="n">
        <v>3559.040000000001</v>
      </c>
      <c r="C18" s="3" t="n">
        <v>72.57000000000001</v>
      </c>
      <c r="D18" s="3" t="n">
        <v>85.80000000000001</v>
      </c>
      <c r="F18" s="3" t="n">
        <v>49.71</v>
      </c>
      <c r="G18" s="3" t="n">
        <v>47.25</v>
      </c>
      <c r="H18" s="3" t="n">
        <v>25.12</v>
      </c>
      <c r="I18" s="3" t="n">
        <v>15.98</v>
      </c>
      <c r="J18" s="3" t="n">
        <v>157.91</v>
      </c>
      <c r="O18" s="3" t="n">
        <v>4013.380000000001</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16882.33</v>
      </c>
      <c r="C19" s="3" t="n">
        <v>42.68</v>
      </c>
      <c r="D19" s="3" t="n">
        <v>26.97</v>
      </c>
      <c r="E19" s="3" t="n">
        <v>40.95</v>
      </c>
      <c r="F19" s="3" t="n">
        <v>46.3</v>
      </c>
      <c r="G19" s="3" t="n">
        <v>49.99</v>
      </c>
      <c r="H19" s="3" t="n">
        <v>44.99</v>
      </c>
      <c r="J19" s="3" t="n">
        <v>134.53</v>
      </c>
      <c r="O19" s="3" t="n">
        <v>17268.74</v>
      </c>
      <c r="Q19" s="16">
        <f>_xlfn.XLOOKUP($A19,Mapping!$A:$A,Mapping!B:B,0,0,1)</f>
        <v/>
      </c>
      <c r="R19" s="16">
        <f>_xlfn.XLOOKUP($A19,Mapping!$A:$A,Mapping!C:C,0,0,1)</f>
        <v/>
      </c>
      <c r="S19" s="16">
        <f>_xlfn.XLOOKUP($A19,Mapping!$A:$A,Mapping!D:D,0,0,1)</f>
        <v/>
      </c>
      <c r="T19" s="16">
        <f>_xlfn.CONCAT(S19," - ",Q19)</f>
        <v/>
      </c>
    </row>
    <row r="20">
      <c r="A20" s="3" t="inlineStr">
        <is>
          <t>3060 : Consumables</t>
        </is>
      </c>
      <c r="B20" s="3" t="n">
        <v>10519.49</v>
      </c>
      <c r="C20" s="3" t="n">
        <v>161.28</v>
      </c>
      <c r="D20" s="3" t="n">
        <v>322.02</v>
      </c>
      <c r="E20" s="3" t="n">
        <v>254.99</v>
      </c>
      <c r="F20" s="3" t="n">
        <v>144.3</v>
      </c>
      <c r="G20" s="3" t="n">
        <v>192.23</v>
      </c>
      <c r="H20" s="3" t="n">
        <v>325.22</v>
      </c>
      <c r="I20" s="3" t="n">
        <v>20.35</v>
      </c>
      <c r="J20" s="3" t="n">
        <v>192.11</v>
      </c>
      <c r="O20" s="3" t="n">
        <v>12131.99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1163.59</v>
      </c>
      <c r="C21" s="3" t="n">
        <v>14.4</v>
      </c>
      <c r="D21" s="3" t="n">
        <v>14.44</v>
      </c>
      <c r="G21" s="3" t="n">
        <v>7.99</v>
      </c>
      <c r="H21" s="3" t="n">
        <v>70.52</v>
      </c>
      <c r="J21" s="3" t="n">
        <v>43.09</v>
      </c>
      <c r="O21" s="3" t="n">
        <v>1314.03</v>
      </c>
      <c r="Q21" s="16">
        <f>_xlfn.XLOOKUP($A21,Mapping!$A:$A,Mapping!B:B,0,0,1)</f>
        <v/>
      </c>
      <c r="R21" s="16">
        <f>_xlfn.XLOOKUP($A21,Mapping!$A:$A,Mapping!C:C,0,0,1)</f>
        <v/>
      </c>
      <c r="S21" s="16">
        <f>_xlfn.XLOOKUP($A21,Mapping!$A:$A,Mapping!D:D,0,0,1)</f>
        <v/>
      </c>
      <c r="T21" s="16">
        <f>_xlfn.CONCAT(S21," - ",Q21)</f>
        <v/>
      </c>
    </row>
    <row r="22">
      <c r="A22" s="3" t="inlineStr">
        <is>
          <t>4030 : Rates</t>
        </is>
      </c>
      <c r="B22" s="3" t="n">
        <v>102158.86</v>
      </c>
      <c r="C22" s="3" t="n">
        <v>1060.36</v>
      </c>
      <c r="D22" s="3" t="n">
        <v>1060.36</v>
      </c>
      <c r="E22" s="3" t="n">
        <v>1060.36</v>
      </c>
      <c r="F22" s="3" t="n">
        <v>1178.67</v>
      </c>
      <c r="G22" s="3" t="n">
        <v>1178.67</v>
      </c>
      <c r="H22" s="3" t="n">
        <v>1178.67</v>
      </c>
      <c r="I22" s="3" t="n">
        <v>1178.67</v>
      </c>
      <c r="O22" s="3" t="n">
        <v>110054.62</v>
      </c>
      <c r="Q22" s="16">
        <f>_xlfn.XLOOKUP($A22,Mapping!$A:$A,Mapping!B:B,0,0,1)</f>
        <v/>
      </c>
      <c r="R22" s="16">
        <f>_xlfn.XLOOKUP($A22,Mapping!$A:$A,Mapping!C:C,0,0,1)</f>
        <v/>
      </c>
      <c r="S22" s="16">
        <f>_xlfn.XLOOKUP($A22,Mapping!$A:$A,Mapping!D:D,0,0,1)</f>
        <v/>
      </c>
      <c r="T22" s="16">
        <f>_xlfn.CONCAT(S22," - ",Q22)</f>
        <v/>
      </c>
    </row>
    <row r="23">
      <c r="A23" s="3" t="inlineStr">
        <is>
          <t>4050 : Gas</t>
        </is>
      </c>
      <c r="B23" s="3" t="n">
        <v>25952.05</v>
      </c>
      <c r="C23" s="3" t="n">
        <v>597.8</v>
      </c>
      <c r="D23" s="3" t="n">
        <v>788.51</v>
      </c>
      <c r="E23" s="3" t="n">
        <v>245.3799999999997</v>
      </c>
      <c r="F23" s="3" t="n">
        <v>500.19</v>
      </c>
      <c r="G23" s="3" t="n">
        <v>359.18</v>
      </c>
      <c r="H23" s="3" t="n">
        <v>-82.25000000000001</v>
      </c>
      <c r="I23" s="3" t="n">
        <v>172.5</v>
      </c>
      <c r="J23" s="3" t="n">
        <v>157.85</v>
      </c>
      <c r="O23" s="3" t="n">
        <v>28691.21</v>
      </c>
      <c r="Q23" s="16">
        <f>_xlfn.XLOOKUP($A23,Mapping!$A:$A,Mapping!B:B,0,0,1)</f>
        <v/>
      </c>
      <c r="R23" s="16">
        <f>_xlfn.XLOOKUP($A23,Mapping!$A:$A,Mapping!C:C,0,0,1)</f>
        <v/>
      </c>
      <c r="S23" s="16">
        <f>_xlfn.XLOOKUP($A23,Mapping!$A:$A,Mapping!D:D,0,0,1)</f>
        <v/>
      </c>
      <c r="T23" s="16">
        <f>_xlfn.CONCAT(S23," - ",Q23)</f>
        <v/>
      </c>
    </row>
    <row r="24">
      <c r="A24" s="3" t="inlineStr">
        <is>
          <t>4060 : Water</t>
        </is>
      </c>
      <c r="B24" s="3" t="n">
        <v>11828.92999999999</v>
      </c>
      <c r="C24" s="3" t="n">
        <v>57.05</v>
      </c>
      <c r="D24" s="3" t="n">
        <v>122.35</v>
      </c>
      <c r="E24" s="3" t="n">
        <v>177.92</v>
      </c>
      <c r="H24" s="3" t="n">
        <v>240.56</v>
      </c>
      <c r="I24" s="3" t="n">
        <v>92.34</v>
      </c>
      <c r="O24" s="3" t="n">
        <v>12519.14999999999</v>
      </c>
      <c r="Q24" s="16">
        <f>_xlfn.XLOOKUP($A24,Mapping!$A:$A,Mapping!B:B,0,0,1)</f>
        <v/>
      </c>
      <c r="R24" s="16">
        <f>_xlfn.XLOOKUP($A24,Mapping!$A:$A,Mapping!C:C,0,0,1)</f>
        <v/>
      </c>
      <c r="S24" s="16">
        <f>_xlfn.XLOOKUP($A24,Mapping!$A:$A,Mapping!D:D,0,0,1)</f>
        <v/>
      </c>
      <c r="T24" s="16">
        <f>_xlfn.CONCAT(S24," - ",Q24)</f>
        <v/>
      </c>
    </row>
    <row r="25">
      <c r="A25" s="3" t="inlineStr">
        <is>
          <t>4070 : Electricity</t>
        </is>
      </c>
      <c r="B25" s="3" t="n">
        <v>29542.19999999999</v>
      </c>
      <c r="C25" s="3" t="n">
        <v>322.03</v>
      </c>
      <c r="D25" s="3" t="n">
        <v>321.27</v>
      </c>
      <c r="E25" s="3" t="n">
        <v>275.94</v>
      </c>
      <c r="F25" s="3" t="n">
        <v>369.81</v>
      </c>
      <c r="G25" s="3" t="n">
        <v>293.24</v>
      </c>
      <c r="H25" s="3" t="n">
        <v>258.2</v>
      </c>
      <c r="I25" s="3" t="n">
        <v>272.29</v>
      </c>
      <c r="J25" s="3" t="n">
        <v>286.43</v>
      </c>
      <c r="O25" s="3" t="n">
        <v>31941.40999999999</v>
      </c>
      <c r="Q25" s="16">
        <f>_xlfn.XLOOKUP($A25,Mapping!$A:$A,Mapping!B:B,0,0,1)</f>
        <v/>
      </c>
      <c r="R25" s="16">
        <f>_xlfn.XLOOKUP($A25,Mapping!$A:$A,Mapping!C:C,0,0,1)</f>
        <v/>
      </c>
      <c r="S25" s="16">
        <f>_xlfn.XLOOKUP($A25,Mapping!$A:$A,Mapping!D:D,0,0,1)</f>
        <v/>
      </c>
      <c r="T25" s="16">
        <f>_xlfn.CONCAT(S25," - ",Q25)</f>
        <v/>
      </c>
    </row>
    <row r="26">
      <c r="A26" s="3" t="inlineStr">
        <is>
          <t>4080 : Compliance Maintenance</t>
        </is>
      </c>
      <c r="B26" s="3" t="n">
        <v>10162.08</v>
      </c>
      <c r="I26" s="3" t="n">
        <v>108</v>
      </c>
      <c r="O26" s="3" t="n">
        <v>10270.08</v>
      </c>
      <c r="Q26" s="16">
        <f>_xlfn.XLOOKUP($A26,Mapping!$A:$A,Mapping!B:B,0,0,1)</f>
        <v/>
      </c>
      <c r="R26" s="16">
        <f>_xlfn.XLOOKUP($A26,Mapping!$A:$A,Mapping!C:C,0,0,1)</f>
        <v/>
      </c>
      <c r="S26" s="16">
        <f>_xlfn.XLOOKUP($A26,Mapping!$A:$A,Mapping!D:D,0,0,1)</f>
        <v/>
      </c>
      <c r="T26" s="16">
        <f>_xlfn.CONCAT(S26," - ",Q26)</f>
        <v/>
      </c>
    </row>
    <row r="27">
      <c r="A27" s="3" t="inlineStr">
        <is>
          <t>4110 : General Maintenance</t>
        </is>
      </c>
      <c r="B27" s="3" t="n">
        <v>32461.64000000001</v>
      </c>
      <c r="E27" s="3" t="n">
        <v>9.98</v>
      </c>
      <c r="G27" s="3" t="n">
        <v>29.27</v>
      </c>
      <c r="H27" s="3" t="n">
        <v>121.79</v>
      </c>
      <c r="O27" s="3" t="n">
        <v>32622.68000000001</v>
      </c>
      <c r="Q27" s="16">
        <f>_xlfn.XLOOKUP($A27,Mapping!$A:$A,Mapping!B:B,0,0,1)</f>
        <v/>
      </c>
      <c r="R27" s="16">
        <f>_xlfn.XLOOKUP($A27,Mapping!$A:$A,Mapping!C:C,0,0,1)</f>
        <v/>
      </c>
      <c r="S27" s="16">
        <f>_xlfn.XLOOKUP($A27,Mapping!$A:$A,Mapping!D:D,0,0,1)</f>
        <v/>
      </c>
      <c r="T27" s="16">
        <f>_xlfn.CONCAT(S27," - ",Q27)</f>
        <v/>
      </c>
    </row>
    <row r="28">
      <c r="A28" s="3" t="inlineStr">
        <is>
          <t>4120 : Equipment Hire-HO KNL</t>
        </is>
      </c>
      <c r="B28" s="3" t="n">
        <v>60.98</v>
      </c>
      <c r="O28" s="3" t="n">
        <v>60.98</v>
      </c>
      <c r="Q28" s="16">
        <f>_xlfn.XLOOKUP($A28,Mapping!$A:$A,Mapping!B:B,0,0,1)</f>
        <v/>
      </c>
      <c r="R28" s="16">
        <f>_xlfn.XLOOKUP($A28,Mapping!$A:$A,Mapping!C:C,0,0,1)</f>
        <v/>
      </c>
      <c r="S28" s="16">
        <f>_xlfn.XLOOKUP($A28,Mapping!$A:$A,Mapping!D:D,0,0,1)</f>
        <v/>
      </c>
      <c r="T28" s="16">
        <f>_xlfn.CONCAT(S28," - ",Q28)</f>
        <v/>
      </c>
    </row>
    <row r="29">
      <c r="A29" s="3" t="inlineStr">
        <is>
          <t>4130 : Cleaning</t>
        </is>
      </c>
      <c r="B29" s="3" t="n">
        <v>45587.22999999997</v>
      </c>
      <c r="C29" s="3" t="n">
        <v>203.38</v>
      </c>
      <c r="D29" s="3" t="n">
        <v>611.38</v>
      </c>
      <c r="E29" s="3" t="n">
        <v>303.73</v>
      </c>
      <c r="F29" s="3" t="n">
        <v>143.24</v>
      </c>
      <c r="G29" s="3" t="n">
        <v>217.05</v>
      </c>
      <c r="H29" s="3" t="n">
        <v>365.89</v>
      </c>
      <c r="I29" s="3" t="n">
        <v>206.52</v>
      </c>
      <c r="J29" s="3" t="n">
        <v>183.99</v>
      </c>
      <c r="O29" s="3" t="n">
        <v>47822.40999999997</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24150.60000000001</v>
      </c>
      <c r="C30" s="3" t="n">
        <v>354.05</v>
      </c>
      <c r="D30" s="3" t="n">
        <v>363.36</v>
      </c>
      <c r="E30" s="3" t="n">
        <v>474.96</v>
      </c>
      <c r="F30" s="3" t="n">
        <v>471.4</v>
      </c>
      <c r="G30" s="3" t="n">
        <v>390.36</v>
      </c>
      <c r="H30" s="3" t="n">
        <v>255.3</v>
      </c>
      <c r="I30" s="3" t="n">
        <v>494.27</v>
      </c>
      <c r="O30" s="3" t="n">
        <v>26954.30000000001</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537.12</v>
      </c>
      <c r="O31" s="3" t="n">
        <v>537.12</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683.98</v>
      </c>
      <c r="O32" s="3" t="n">
        <v>683.98</v>
      </c>
      <c r="Q32" s="16">
        <f>_xlfn.XLOOKUP($A32,Mapping!$A:$A,Mapping!B:B,0,0,1)</f>
        <v/>
      </c>
      <c r="R32" s="16">
        <f>_xlfn.XLOOKUP($A32,Mapping!$A:$A,Mapping!C:C,0,0,1)</f>
        <v/>
      </c>
      <c r="S32" s="16">
        <f>_xlfn.XLOOKUP($A32,Mapping!$A:$A,Mapping!D:D,0,0,1)</f>
        <v/>
      </c>
      <c r="T32" s="16">
        <f>_xlfn.CONCAT(S32," - ",Q32)</f>
        <v/>
      </c>
    </row>
    <row r="33">
      <c r="A33" s="3" t="inlineStr">
        <is>
          <t>4170 : Printing</t>
        </is>
      </c>
      <c r="B33" s="3" t="n">
        <v>1053.28</v>
      </c>
      <c r="O33" s="3" t="n">
        <v>1053.28</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7730.57</v>
      </c>
      <c r="C34" s="3" t="n">
        <v>87.21000000000001</v>
      </c>
      <c r="D34" s="3" t="n">
        <v>82.62</v>
      </c>
      <c r="E34" s="3" t="n">
        <v>91.55999999999999</v>
      </c>
      <c r="F34" s="3" t="n">
        <v>93.77</v>
      </c>
      <c r="G34" s="3" t="n">
        <v>73.19</v>
      </c>
      <c r="H34" s="3" t="n">
        <v>98.50999999999999</v>
      </c>
      <c r="I34" s="3" t="n">
        <v>78.42</v>
      </c>
      <c r="J34" s="3" t="n">
        <v>17.99</v>
      </c>
      <c r="O34" s="3" t="n">
        <v>8353.84</v>
      </c>
      <c r="Q34" s="16">
        <f>_xlfn.XLOOKUP($A34,Mapping!$A:$A,Mapping!B:B,0,0,1)</f>
        <v/>
      </c>
      <c r="R34" s="16">
        <f>_xlfn.XLOOKUP($A34,Mapping!$A:$A,Mapping!C:C,0,0,1)</f>
        <v/>
      </c>
      <c r="S34" s="16">
        <f>_xlfn.XLOOKUP($A34,Mapping!$A:$A,Mapping!D:D,0,0,1)</f>
        <v/>
      </c>
      <c r="T34" s="16">
        <f>_xlfn.CONCAT(S34," - ",Q34)</f>
        <v/>
      </c>
    </row>
    <row r="35">
      <c r="A35" s="3" t="inlineStr">
        <is>
          <t>4190 : Telephone</t>
        </is>
      </c>
      <c r="B35" s="3" t="n">
        <v>2181.99</v>
      </c>
      <c r="O35" s="3" t="n">
        <v>2181.99</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1469.23</v>
      </c>
      <c r="C36" s="3" t="n">
        <v>66</v>
      </c>
      <c r="F36" s="3" t="n">
        <v>72</v>
      </c>
      <c r="I36" s="3" t="n">
        <v>4.99</v>
      </c>
      <c r="O36" s="3" t="n">
        <v>1612.22</v>
      </c>
      <c r="Q36" s="16">
        <f>_xlfn.XLOOKUP($A36,Mapping!$A:$A,Mapping!B:B,0,0,1)</f>
        <v/>
      </c>
      <c r="R36" s="16">
        <f>_xlfn.XLOOKUP($A36,Mapping!$A:$A,Mapping!C:C,0,0,1)</f>
        <v/>
      </c>
      <c r="S36" s="16">
        <f>_xlfn.XLOOKUP($A36,Mapping!$A:$A,Mapping!D:D,0,0,1)</f>
        <v/>
      </c>
      <c r="T36" s="16">
        <f>_xlfn.CONCAT(S36," - ",Q36)</f>
        <v/>
      </c>
    </row>
    <row r="37">
      <c r="A37" s="3" t="inlineStr">
        <is>
          <t>4220 : IT Support</t>
        </is>
      </c>
      <c r="B37" s="3" t="n">
        <v>4753.52</v>
      </c>
      <c r="C37" s="3" t="n">
        <v>214.8</v>
      </c>
      <c r="D37" s="3" t="n">
        <v>214.8</v>
      </c>
      <c r="E37" s="3" t="n">
        <v>214.8</v>
      </c>
      <c r="F37" s="3" t="n">
        <v>214.8</v>
      </c>
      <c r="G37" s="3" t="n">
        <v>214.8</v>
      </c>
      <c r="H37" s="3" t="n">
        <v>214.8</v>
      </c>
      <c r="I37" s="3" t="n">
        <v>214.8</v>
      </c>
      <c r="J37" s="3" t="n">
        <v>312</v>
      </c>
      <c r="O37" s="3" t="n">
        <v>6569.120000000001</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6914.299999999994</v>
      </c>
      <c r="C38" s="3" t="n">
        <v>2.4</v>
      </c>
      <c r="D38" s="3" t="n">
        <v>2.4</v>
      </c>
      <c r="E38" s="3" t="n">
        <v>2.4</v>
      </c>
      <c r="F38" s="3" t="n">
        <v>2.4</v>
      </c>
      <c r="G38" s="3" t="n">
        <v>1.8</v>
      </c>
      <c r="H38" s="3" t="n">
        <v>2.4</v>
      </c>
      <c r="I38" s="3" t="n">
        <v>2.4</v>
      </c>
      <c r="O38" s="3" t="n">
        <v>6930.499999999994</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3434.880000000001</v>
      </c>
      <c r="O39" s="3" t="n">
        <v>3434.880000000001</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272.34</v>
      </c>
      <c r="H40" s="3" t="n">
        <v>22</v>
      </c>
      <c r="O40" s="3" t="n">
        <v>294.34</v>
      </c>
      <c r="Q40" s="16">
        <f>_xlfn.XLOOKUP($A40,Mapping!$A:$A,Mapping!B:B,0,0,1)</f>
        <v/>
      </c>
      <c r="R40" s="16">
        <f>_xlfn.XLOOKUP($A40,Mapping!$A:$A,Mapping!C:C,0,0,1)</f>
        <v/>
      </c>
      <c r="S40" s="16">
        <f>_xlfn.XLOOKUP($A40,Mapping!$A:$A,Mapping!D:D,0,0,1)</f>
        <v/>
      </c>
      <c r="T40" s="16">
        <f>_xlfn.CONCAT(S40," - ",Q40)</f>
        <v/>
      </c>
    </row>
    <row r="41">
      <c r="A41" s="3" t="inlineStr">
        <is>
          <t>4260 : Fuel and Motor Expenses</t>
        </is>
      </c>
      <c r="B41" s="3" t="n">
        <v>322.15</v>
      </c>
      <c r="H41" s="3" t="n">
        <v>65.73999999999999</v>
      </c>
      <c r="O41" s="3" t="n">
        <v>387.89</v>
      </c>
      <c r="Q41" s="16">
        <f>_xlfn.XLOOKUP($A41,Mapping!$A:$A,Mapping!B:B,0,0,1)</f>
        <v/>
      </c>
      <c r="R41" s="16">
        <f>_xlfn.XLOOKUP($A41,Mapping!$A:$A,Mapping!C:C,0,0,1)</f>
        <v/>
      </c>
      <c r="S41" s="16">
        <f>_xlfn.XLOOKUP($A41,Mapping!$A:$A,Mapping!D:D,0,0,1)</f>
        <v/>
      </c>
      <c r="T41" s="16">
        <f>_xlfn.CONCAT(S41," - ",Q41)</f>
        <v/>
      </c>
    </row>
    <row r="42">
      <c r="A42" s="3" t="inlineStr">
        <is>
          <t>5030 : Proffessional Fees</t>
        </is>
      </c>
      <c r="B42" s="3" t="n">
        <v>440</v>
      </c>
      <c r="O42" s="3" t="n">
        <v>440</v>
      </c>
      <c r="Q42" s="16">
        <f>_xlfn.XLOOKUP($A42,Mapping!$A:$A,Mapping!B:B,0,0,1)</f>
        <v/>
      </c>
      <c r="R42" s="16">
        <f>_xlfn.XLOOKUP($A42,Mapping!$A:$A,Mapping!C:C,0,0,1)</f>
        <v/>
      </c>
      <c r="S42" s="16">
        <f>_xlfn.XLOOKUP($A42,Mapping!$A:$A,Mapping!D:D,0,0,1)</f>
        <v/>
      </c>
      <c r="T42" s="16">
        <f>_xlfn.CONCAT(S42," - ",Q42)</f>
        <v/>
      </c>
    </row>
    <row r="43">
      <c r="A43" s="3" t="inlineStr">
        <is>
          <t>5040 : Office Equipment</t>
        </is>
      </c>
      <c r="B43" s="3" t="n">
        <v>152.96</v>
      </c>
      <c r="O43" s="3" t="n">
        <v>152.96</v>
      </c>
      <c r="Q43" s="16">
        <f>_xlfn.XLOOKUP($A43,Mapping!$A:$A,Mapping!B:B,0,0,1)</f>
        <v/>
      </c>
      <c r="R43" s="16">
        <f>_xlfn.XLOOKUP($A43,Mapping!$A:$A,Mapping!C:C,0,0,1)</f>
        <v/>
      </c>
      <c r="S43" s="16">
        <f>_xlfn.XLOOKUP($A43,Mapping!$A:$A,Mapping!D:D,0,0,1)</f>
        <v/>
      </c>
      <c r="T43" s="16">
        <f>_xlfn.CONCAT(S43," - ",Q43)</f>
        <v/>
      </c>
    </row>
    <row r="44">
      <c r="A44" s="3" t="inlineStr">
        <is>
          <t>5090 : Bad Debts Written Off</t>
        </is>
      </c>
      <c r="B44" s="3" t="n">
        <v>1461.05</v>
      </c>
      <c r="O44" s="3" t="n">
        <v>1461.05</v>
      </c>
      <c r="Q44" s="16">
        <f>_xlfn.XLOOKUP($A44,Mapping!$A:$A,Mapping!B:B,0,0,1)</f>
        <v/>
      </c>
      <c r="R44" s="16">
        <f>_xlfn.XLOOKUP($A44,Mapping!$A:$A,Mapping!C:C,0,0,1)</f>
        <v/>
      </c>
      <c r="S44" s="16">
        <f>_xlfn.XLOOKUP($A44,Mapping!$A:$A,Mapping!D:D,0,0,1)</f>
        <v/>
      </c>
      <c r="T44" s="16">
        <f>_xlfn.CONCAT(S44," - ",Q44)</f>
        <v/>
      </c>
    </row>
    <row r="45">
      <c r="A45" s="3" t="inlineStr">
        <is>
          <t>5180 : Charity Donations</t>
        </is>
      </c>
      <c r="G45" s="3" t="n">
        <v>75</v>
      </c>
      <c r="O45" s="3" t="n">
        <v>75</v>
      </c>
      <c r="Q45" s="16">
        <f>_xlfn.XLOOKUP($A45,Mapping!$A:$A,Mapping!B:B,0,0,1)</f>
        <v/>
      </c>
      <c r="R45" s="16">
        <f>_xlfn.XLOOKUP($A45,Mapping!$A:$A,Mapping!C:C,0,0,1)</f>
        <v/>
      </c>
      <c r="S45" s="16">
        <f>_xlfn.XLOOKUP($A45,Mapping!$A:$A,Mapping!D:D,0,0,1)</f>
        <v/>
      </c>
      <c r="T45" s="16">
        <f>_xlfn.CONCAT(S45," - ",Q45)</f>
        <v/>
      </c>
    </row>
    <row r="46">
      <c r="A46" s="3" t="inlineStr">
        <is>
          <t>6005 : Fixed Assets</t>
        </is>
      </c>
      <c r="B46" s="3" t="n">
        <v>0</v>
      </c>
      <c r="O46" s="3" t="n">
        <v>0</v>
      </c>
      <c r="Q46" s="16">
        <f>_xlfn.XLOOKUP($A46,Mapping!$A:$A,Mapping!B:B,0,0,1)</f>
        <v/>
      </c>
      <c r="R46" s="16">
        <f>_xlfn.XLOOKUP($A46,Mapping!$A:$A,Mapping!C:C,0,0,1)</f>
        <v/>
      </c>
      <c r="S46" s="16">
        <f>_xlfn.XLOOKUP($A46,Mapping!$A:$A,Mapping!D:D,0,0,1)</f>
        <v/>
      </c>
      <c r="T46" s="16">
        <f>_xlfn.CONCAT(S46," - ",Q46)</f>
        <v/>
      </c>
    </row>
    <row r="47">
      <c r="A47" s="3" t="inlineStr">
        <is>
          <t>6060 : Fixtures and Fittings</t>
        </is>
      </c>
      <c r="B47" s="3" t="n">
        <v>3324</v>
      </c>
      <c r="O47" s="3" t="n">
        <v>3324</v>
      </c>
      <c r="Q47" s="16">
        <f>_xlfn.XLOOKUP($A47,Mapping!$A:$A,Mapping!B:B,0,0,1)</f>
        <v/>
      </c>
      <c r="R47" s="16">
        <f>_xlfn.XLOOKUP($A47,Mapping!$A:$A,Mapping!C:C,0,0,1)</f>
        <v/>
      </c>
      <c r="S47" s="16">
        <f>_xlfn.XLOOKUP($A47,Mapping!$A:$A,Mapping!D:D,0,0,1)</f>
        <v/>
      </c>
      <c r="T47" s="16">
        <f>_xlfn.CONCAT(S47," - ",Q47)</f>
        <v/>
      </c>
    </row>
    <row r="48">
      <c r="A48" s="3" t="inlineStr">
        <is>
          <t>7010 : Prepayments</t>
        </is>
      </c>
      <c r="B48" s="3" t="n">
        <v>-5685.300000000029</v>
      </c>
      <c r="C48" s="3" t="n">
        <v>-1384.36</v>
      </c>
      <c r="D48" s="3" t="n">
        <v>-1393.67</v>
      </c>
      <c r="E48" s="3" t="n">
        <v>13105.85</v>
      </c>
      <c r="F48" s="3" t="n">
        <v>-1523.97</v>
      </c>
      <c r="G48" s="3" t="n">
        <v>-1523.97</v>
      </c>
      <c r="H48" s="3" t="n">
        <v>-1164.26</v>
      </c>
      <c r="I48" s="3" t="n">
        <v>-1557.96</v>
      </c>
      <c r="O48" s="3" t="n">
        <v>-1127.640000000031</v>
      </c>
      <c r="Q48" s="16">
        <f>_xlfn.XLOOKUP($A48,Mapping!$A:$A,Mapping!B:B,0,0,1)</f>
        <v/>
      </c>
      <c r="R48" s="16">
        <f>_xlfn.XLOOKUP($A48,Mapping!$A:$A,Mapping!C:C,0,0,1)</f>
        <v/>
      </c>
      <c r="S48" s="16">
        <f>_xlfn.XLOOKUP($A48,Mapping!$A:$A,Mapping!D:D,0,0,1)</f>
        <v/>
      </c>
      <c r="T48" s="16">
        <f>_xlfn.CONCAT(S48," - ",Q48)</f>
        <v/>
      </c>
    </row>
    <row r="49">
      <c r="A49" s="3" t="inlineStr">
        <is>
          <t>7023 : Interco CCL</t>
        </is>
      </c>
      <c r="B49" s="3" t="n">
        <v>-116.34</v>
      </c>
      <c r="E49" s="3" t="n">
        <v>-350.8</v>
      </c>
      <c r="O49" s="3" t="n">
        <v>-467.14</v>
      </c>
      <c r="Q49" s="16">
        <f>_xlfn.XLOOKUP($A49,Mapping!$A:$A,Mapping!B:B,0,0,1)</f>
        <v/>
      </c>
      <c r="R49" s="16">
        <f>_xlfn.XLOOKUP($A49,Mapping!$A:$A,Mapping!C:C,0,0,1)</f>
        <v/>
      </c>
      <c r="S49" s="16">
        <f>_xlfn.XLOOKUP($A49,Mapping!$A:$A,Mapping!D:D,0,0,1)</f>
        <v/>
      </c>
      <c r="T49" s="16">
        <f>_xlfn.CONCAT(S49," - ",Q49)</f>
        <v/>
      </c>
    </row>
    <row r="50">
      <c r="A50" s="3" t="inlineStr">
        <is>
          <t>7025 : Interco YBHN</t>
        </is>
      </c>
      <c r="B50" s="3" t="n">
        <v>-340.55</v>
      </c>
      <c r="H50" s="3" t="n">
        <v>-22</v>
      </c>
      <c r="O50" s="3" t="n">
        <v>-362.55</v>
      </c>
      <c r="Q50" s="16">
        <f>_xlfn.XLOOKUP($A50,Mapping!$A:$A,Mapping!B:B,0,0,1)</f>
        <v/>
      </c>
      <c r="R50" s="16">
        <f>_xlfn.XLOOKUP($A50,Mapping!$A:$A,Mapping!C:C,0,0,1)</f>
        <v/>
      </c>
      <c r="S50" s="16">
        <f>_xlfn.XLOOKUP($A50,Mapping!$A:$A,Mapping!D:D,0,0,1)</f>
        <v/>
      </c>
      <c r="T50" s="16">
        <f>_xlfn.CONCAT(S50," - ",Q50)</f>
        <v/>
      </c>
    </row>
    <row r="51">
      <c r="A51" s="3" t="inlineStr">
        <is>
          <t>7040 : Fee Debtors</t>
        </is>
      </c>
      <c r="B51" s="3" t="n">
        <v>16710.40999999922</v>
      </c>
      <c r="C51" s="3" t="n">
        <v>-14469.18000000001</v>
      </c>
      <c r="D51" s="3" t="n">
        <v>810.2300000000029</v>
      </c>
      <c r="E51" s="3" t="n">
        <v>-3785.889999999999</v>
      </c>
      <c r="F51" s="3" t="n">
        <v>2266.13</v>
      </c>
      <c r="G51" s="3" t="n">
        <v>597.8900000000053</v>
      </c>
      <c r="H51" s="3" t="n">
        <v>-1953.789999999998</v>
      </c>
      <c r="I51" s="3" t="n">
        <v>427.1999999999969</v>
      </c>
      <c r="O51" s="3" t="n">
        <v>602.9999999992215</v>
      </c>
      <c r="Q51" s="16">
        <f>_xlfn.XLOOKUP($A51,Mapping!$A:$A,Mapping!B:B,0,0,1)</f>
        <v/>
      </c>
      <c r="R51" s="16">
        <f>_xlfn.XLOOKUP($A51,Mapping!$A:$A,Mapping!C:C,0,0,1)</f>
        <v/>
      </c>
      <c r="S51" s="16">
        <f>_xlfn.XLOOKUP($A51,Mapping!$A:$A,Mapping!D:D,0,0,1)</f>
        <v/>
      </c>
      <c r="T51" s="16">
        <f>_xlfn.CONCAT(S51," - ",Q51)</f>
        <v/>
      </c>
    </row>
    <row r="52">
      <c r="A52" s="3" t="inlineStr">
        <is>
          <t>7051 : Bank NW Current</t>
        </is>
      </c>
      <c r="B52" s="3" t="n">
        <v>1897047.039999999</v>
      </c>
      <c r="C52" s="3" t="n">
        <v>23234.61</v>
      </c>
      <c r="D52" s="3" t="n">
        <v>26880.25</v>
      </c>
      <c r="E52" s="3" t="n">
        <v>23126.82</v>
      </c>
      <c r="F52" s="3" t="n">
        <v>78795.17</v>
      </c>
      <c r="G52" s="3" t="n">
        <v>18893.75</v>
      </c>
      <c r="H52" s="3" t="n">
        <v>33503.89000000001</v>
      </c>
      <c r="I52" s="3" t="n">
        <v>23982.87</v>
      </c>
      <c r="O52" s="3" t="n">
        <v>2125464.399999999</v>
      </c>
      <c r="Q52" s="16">
        <f>_xlfn.XLOOKUP($A52,Mapping!$A:$A,Mapping!B:B,0,0,1)</f>
        <v/>
      </c>
      <c r="R52" s="16">
        <f>_xlfn.XLOOKUP($A52,Mapping!$A:$A,Mapping!C:C,0,0,1)</f>
        <v/>
      </c>
      <c r="S52" s="16">
        <f>_xlfn.XLOOKUP($A52,Mapping!$A:$A,Mapping!D:D,0,0,1)</f>
        <v/>
      </c>
      <c r="T52" s="16">
        <f>_xlfn.CONCAT(S52," - ",Q52)</f>
        <v/>
      </c>
    </row>
    <row r="53">
      <c r="A53" s="3" t="inlineStr">
        <is>
          <t>7064 : Natwest Bank</t>
        </is>
      </c>
      <c r="B53" s="3" t="n">
        <v>172531.02</v>
      </c>
      <c r="O53" s="3" t="n">
        <v>172531.02</v>
      </c>
      <c r="Q53" s="16">
        <f>_xlfn.XLOOKUP($A53,Mapping!$A:$A,Mapping!B:B,0,0,1)</f>
        <v/>
      </c>
      <c r="R53" s="16">
        <f>_xlfn.XLOOKUP($A53,Mapping!$A:$A,Mapping!C:C,0,0,1)</f>
        <v/>
      </c>
      <c r="S53" s="16">
        <f>_xlfn.XLOOKUP($A53,Mapping!$A:$A,Mapping!D:D,0,0,1)</f>
        <v/>
      </c>
      <c r="T53" s="16">
        <f>_xlfn.CONCAT(S53," - ",Q53)</f>
        <v/>
      </c>
    </row>
    <row r="54">
      <c r="A54" s="3" t="inlineStr">
        <is>
          <t>8010 : Attachments</t>
        </is>
      </c>
      <c r="B54" s="3" t="n">
        <v>-483.5</v>
      </c>
      <c r="O54" s="3" t="n">
        <v>-483.5</v>
      </c>
      <c r="Q54" s="16">
        <f>_xlfn.XLOOKUP($A54,Mapping!$A:$A,Mapping!B:B,0,0,1)</f>
        <v/>
      </c>
      <c r="R54" s="16">
        <f>_xlfn.XLOOKUP($A54,Mapping!$A:$A,Mapping!C:C,0,0,1)</f>
        <v/>
      </c>
      <c r="S54" s="16">
        <f>_xlfn.XLOOKUP($A54,Mapping!$A:$A,Mapping!D:D,0,0,1)</f>
        <v/>
      </c>
      <c r="T54" s="16">
        <f>_xlfn.CONCAT(S54," - ",Q54)</f>
        <v/>
      </c>
    </row>
    <row r="55">
      <c r="A55" s="3" t="inlineStr">
        <is>
          <t>8030 : EEEF</t>
        </is>
      </c>
      <c r="B55" s="3" t="n">
        <v>17960.76000000003</v>
      </c>
      <c r="C55" s="3" t="n">
        <v>-37544.64</v>
      </c>
      <c r="D55" s="3" t="n">
        <v>14000.52</v>
      </c>
      <c r="E55" s="3" t="n">
        <v>23544.12</v>
      </c>
      <c r="F55" s="3" t="n">
        <v>-41980.11</v>
      </c>
      <c r="G55" s="3" t="n">
        <v>16732.05</v>
      </c>
      <c r="H55" s="3" t="n">
        <v>7204.789999999999</v>
      </c>
      <c r="I55" s="3" t="n">
        <v>18043.28</v>
      </c>
      <c r="O55" s="3" t="n">
        <v>17960.77000000004</v>
      </c>
      <c r="Q55" s="16">
        <f>_xlfn.XLOOKUP($A55,Mapping!$A:$A,Mapping!B:B,0,0,1)</f>
        <v/>
      </c>
      <c r="R55" s="16">
        <f>_xlfn.XLOOKUP($A55,Mapping!$A:$A,Mapping!C:C,0,0,1)</f>
        <v/>
      </c>
      <c r="S55" s="16">
        <f>_xlfn.XLOOKUP($A55,Mapping!$A:$A,Mapping!D:D,0,0,1)</f>
        <v/>
      </c>
      <c r="T55" s="16">
        <f>_xlfn.CONCAT(S55," - ",Q55)</f>
        <v/>
      </c>
    </row>
    <row r="56">
      <c r="A56" s="3" t="inlineStr">
        <is>
          <t>8040 : PAYE</t>
        </is>
      </c>
      <c r="B56" s="3" t="n">
        <v>-42782.65000000001</v>
      </c>
      <c r="O56" s="3" t="n">
        <v>-42782.65000000001</v>
      </c>
      <c r="Q56" s="16">
        <f>_xlfn.XLOOKUP($A56,Mapping!$A:$A,Mapping!B:B,0,0,1)</f>
        <v/>
      </c>
      <c r="R56" s="16">
        <f>_xlfn.XLOOKUP($A56,Mapping!$A:$A,Mapping!C:C,0,0,1)</f>
        <v/>
      </c>
      <c r="S56" s="16">
        <f>_xlfn.XLOOKUP($A56,Mapping!$A:$A,Mapping!D:D,0,0,1)</f>
        <v/>
      </c>
      <c r="T56" s="16">
        <f>_xlfn.CONCAT(S56," - ",Q56)</f>
        <v/>
      </c>
    </row>
    <row r="57">
      <c r="A57" s="3" t="inlineStr">
        <is>
          <t>8050 : Net Salaries</t>
        </is>
      </c>
      <c r="B57" s="3" t="n">
        <v>-17542.97</v>
      </c>
      <c r="O57" s="3" t="n">
        <v>-17542.97</v>
      </c>
      <c r="Q57" s="16">
        <f>_xlfn.XLOOKUP($A57,Mapping!$A:$A,Mapping!B:B,0,0,1)</f>
        <v/>
      </c>
      <c r="R57" s="16">
        <f>_xlfn.XLOOKUP($A57,Mapping!$A:$A,Mapping!C:C,0,0,1)</f>
        <v/>
      </c>
      <c r="S57" s="16">
        <f>_xlfn.XLOOKUP($A57,Mapping!$A:$A,Mapping!D:D,0,0,1)</f>
        <v/>
      </c>
      <c r="T57" s="16">
        <f>_xlfn.CONCAT(S57," - ",Q57)</f>
        <v/>
      </c>
    </row>
    <row r="58">
      <c r="A58" s="3" t="inlineStr">
        <is>
          <t>8060 : Trade Creditors</t>
        </is>
      </c>
      <c r="B58" s="3" t="n">
        <v>-3713.96</v>
      </c>
      <c r="C58" s="3" t="n">
        <v>-2060.4</v>
      </c>
      <c r="O58" s="3" t="n">
        <v>-5774.360000000001</v>
      </c>
      <c r="Q58" s="16">
        <f>_xlfn.XLOOKUP($A58,Mapping!$A:$A,Mapping!B:B,0,0,1)</f>
        <v/>
      </c>
      <c r="R58" s="16">
        <f>_xlfn.XLOOKUP($A58,Mapping!$A:$A,Mapping!C:C,0,0,1)</f>
        <v/>
      </c>
      <c r="S58" s="16">
        <f>_xlfn.XLOOKUP($A58,Mapping!$A:$A,Mapping!D:D,0,0,1)</f>
        <v/>
      </c>
      <c r="T58" s="16">
        <f>_xlfn.CONCAT(S58," - ",Q58)</f>
        <v/>
      </c>
    </row>
    <row r="59">
      <c r="A59" s="3" t="inlineStr">
        <is>
          <t>8070 : Fees in advance</t>
        </is>
      </c>
      <c r="B59" s="3" t="n">
        <v>-56810.78</v>
      </c>
      <c r="C59" s="3" t="n">
        <v>68276.11</v>
      </c>
      <c r="O59" s="3" t="n">
        <v>11465.33</v>
      </c>
      <c r="Q59" s="16">
        <f>_xlfn.XLOOKUP($A59,Mapping!$A:$A,Mapping!B:B,0,0,1)</f>
        <v/>
      </c>
      <c r="R59" s="16">
        <f>_xlfn.XLOOKUP($A59,Mapping!$A:$A,Mapping!C:C,0,0,1)</f>
        <v/>
      </c>
      <c r="S59" s="16">
        <f>_xlfn.XLOOKUP($A59,Mapping!$A:$A,Mapping!D:D,0,0,1)</f>
        <v/>
      </c>
      <c r="T59" s="16">
        <f>_xlfn.CONCAT(S59," - ",Q59)</f>
        <v/>
      </c>
    </row>
    <row r="60">
      <c r="A60" s="3" t="inlineStr">
        <is>
          <t>8090 : Pension Fund</t>
        </is>
      </c>
      <c r="B60" s="3" t="n">
        <v>-11182.37</v>
      </c>
      <c r="O60" s="3" t="n">
        <v>-11182.37</v>
      </c>
      <c r="Q60" s="16">
        <f>_xlfn.XLOOKUP($A60,Mapping!$A:$A,Mapping!B:B,0,0,1)</f>
        <v/>
      </c>
      <c r="R60" s="16">
        <f>_xlfn.XLOOKUP($A60,Mapping!$A:$A,Mapping!C:C,0,0,1)</f>
        <v/>
      </c>
      <c r="S60" s="16">
        <f>_xlfn.XLOOKUP($A60,Mapping!$A:$A,Mapping!D:D,0,0,1)</f>
        <v/>
      </c>
      <c r="T60" s="16">
        <f>_xlfn.CONCAT(S60," - ",Q60)</f>
        <v/>
      </c>
    </row>
    <row r="61">
      <c r="A61" s="76" t="inlineStr">
        <is>
          <t>Total</t>
        </is>
      </c>
      <c r="B61" s="76" t="n">
        <v>859760.9399999958</v>
      </c>
      <c r="C61" s="76" t="n">
        <v>23426.62</v>
      </c>
      <c r="D61" s="76" t="n">
        <v>28356.90000000001</v>
      </c>
      <c r="E61" s="76" t="n">
        <v>40908.43000000001</v>
      </c>
      <c r="F61" s="76" t="n">
        <v>28679.74999999997</v>
      </c>
      <c r="G61" s="76" t="n">
        <v>26472.79000000001</v>
      </c>
      <c r="H61" s="76" t="n">
        <v>27408.11000000002</v>
      </c>
      <c r="I61" s="76" t="n">
        <v>26349.28</v>
      </c>
      <c r="J61" s="76" t="n">
        <v>3411.070000000001</v>
      </c>
      <c r="K61" s="76" t="n"/>
      <c r="L61" s="76" t="n"/>
      <c r="M61" s="76" t="n"/>
      <c r="N61" s="76" t="n"/>
      <c r="O61" s="76" t="n">
        <v>1064773.889999996</v>
      </c>
      <c r="Q61" s="16">
        <f>_xlfn.XLOOKUP($A61,Mapping!$A:$A,Mapping!B:B,0,0,1)</f>
        <v/>
      </c>
      <c r="R61" s="16">
        <f>_xlfn.XLOOKUP($A61,Mapping!$A:$A,Mapping!C:C,0,0,1)</f>
        <v/>
      </c>
      <c r="S61" s="16">
        <f>_xlfn.XLOOKUP($A61,Mapping!$A:$A,Mapping!D:D,0,0,1)</f>
        <v/>
      </c>
      <c r="T61" s="16">
        <f>_xlfn.CONCAT(S61," - ",Q61)</f>
        <v/>
      </c>
    </row>
    <row r="63">
      <c r="A63" s="3" t="inlineStr">
        <is>
          <t>Applied filters:
Fiscal Year is 2026
Company is Kingsclere Nurseries Ltd.
Setting is Bees Knees
Company is Complete Childcare Ltd., HAB Kindergarten, Kingsclere Nurseries Ltd., Moebius Two Ltd., Saltway Nursery, Yellow Brick House Nurseries., or Yellow Brick Nurseries Ltd.</t>
        </is>
      </c>
    </row>
  </sheetData>
  <pageMargins left="0.7" right="0.7" top="0.75" bottom="0.75" header="0.3" footer="0.3"/>
</worksheet>
</file>

<file path=xl/worksheets/sheet41.xml><?xml version="1.0" encoding="utf-8"?>
<worksheet xmlns="http://schemas.openxmlformats.org/spreadsheetml/2006/main">
  <sheetPr>
    <tabColor theme="9" tint="0.3999755851924192"/>
    <outlinePr summaryBelow="1" summaryRight="1"/>
    <pageSetUpPr/>
  </sheetPr>
  <dimension ref="A1:T163"/>
  <sheetViews>
    <sheetView topLeftCell="A67" workbookViewId="0">
      <selection activeCell="H75" sqref="H75"/>
    </sheetView>
  </sheetViews>
  <sheetFormatPr baseColWidth="8" defaultColWidth="9.140625" defaultRowHeight="15"/>
  <cols>
    <col width="9.140625" customWidth="1" style="43" min="1" max="1"/>
    <col width="12.28515625" bestFit="1" customWidth="1" style="43" min="2" max="2"/>
    <col width="10.28515625" bestFit="1" customWidth="1" style="43" min="3" max="11"/>
    <col width="9.28515625" bestFit="1" customWidth="1" style="43" min="12" max="12"/>
    <col width="9.5703125" bestFit="1" customWidth="1" style="43" min="13" max="13"/>
    <col width="10.28515625" bestFit="1" customWidth="1" style="43" min="14" max="14"/>
    <col width="12.28515625" bestFit="1" customWidth="1" style="43" min="15" max="15"/>
    <col width="9.140625" customWidth="1" style="43" min="16" max="16"/>
    <col width="9.28515625" bestFit="1" customWidth="1" style="43" min="17" max="19"/>
    <col width="9.140625" customWidth="1" style="43" min="20" max="20"/>
    <col width="9.140625" customWidth="1" style="43" min="21"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32" t="inlineStr">
        <is>
          <t>Expense Category</t>
        </is>
      </c>
      <c r="R1" s="32" t="inlineStr">
        <is>
          <t>Expense Sub Category</t>
        </is>
      </c>
      <c r="S1" s="32" t="inlineStr">
        <is>
          <t>Cost Type</t>
        </is>
      </c>
      <c r="T1" s="32" t="inlineStr">
        <is>
          <t>CONCAT</t>
        </is>
      </c>
    </row>
    <row r="2">
      <c r="A2" s="3" t="inlineStr">
        <is>
          <t>1010 : Fee Income</t>
        </is>
      </c>
      <c r="B2" s="190" t="n">
        <v>-11000000</v>
      </c>
      <c r="C2" s="3" t="n">
        <v>-92712.5</v>
      </c>
      <c r="D2" s="3" t="n">
        <v>-82084.3</v>
      </c>
      <c r="E2" s="3" t="n">
        <v>-99688.3</v>
      </c>
      <c r="F2" s="3" t="n">
        <v>-113186</v>
      </c>
      <c r="G2" s="3" t="n">
        <v>-93282.10000000001</v>
      </c>
      <c r="H2" s="3" t="n">
        <v>-104024</v>
      </c>
      <c r="I2" s="3" t="n">
        <v>-127224</v>
      </c>
      <c r="J2" s="3" t="n"/>
      <c r="K2" s="3" t="n"/>
      <c r="L2" s="3" t="n"/>
      <c r="M2" s="3" t="n"/>
      <c r="N2" s="3" t="n"/>
      <c r="O2" s="190" t="n">
        <v>-12000000</v>
      </c>
      <c r="Q2" s="33">
        <f>_xlfn.XLOOKUP($A2,Mapping!$A:$A,Mapping!B:B,0,0,1)</f>
        <v/>
      </c>
      <c r="R2" s="33">
        <f>_xlfn.XLOOKUP($A2,Mapping!$A:$A,Mapping!C:C,0,0,1)</f>
        <v/>
      </c>
      <c r="S2" s="33">
        <f>_xlfn.XLOOKUP($A2,Mapping!$A:$A,Mapping!D:D,0,0,1)</f>
        <v/>
      </c>
      <c r="T2" s="33">
        <f>_xlfn.CONCAT(S2," - ",Q2)</f>
        <v/>
      </c>
    </row>
    <row r="3">
      <c r="A3" s="3" t="inlineStr">
        <is>
          <t>1020 : Early Education Entitlement Income Embedded</t>
        </is>
      </c>
      <c r="B3" s="3" t="n">
        <v>-2229303</v>
      </c>
      <c r="C3" s="3" t="n">
        <v>-44989.2</v>
      </c>
      <c r="D3" s="3" t="n">
        <v>-94001.8</v>
      </c>
      <c r="E3" s="3" t="n">
        <v>-103241</v>
      </c>
      <c r="F3" s="3" t="n">
        <v>-48659.8</v>
      </c>
      <c r="G3" s="3" t="n">
        <v>-48659.8</v>
      </c>
      <c r="H3" s="3" t="n">
        <v>-112571</v>
      </c>
      <c r="I3" s="3" t="n">
        <v>-69963.39999999999</v>
      </c>
      <c r="J3" s="3" t="n"/>
      <c r="K3" s="3" t="n"/>
      <c r="L3" s="3" t="n"/>
      <c r="M3" s="3" t="n"/>
      <c r="N3" s="3" t="n"/>
      <c r="O3" s="3" t="n">
        <v>-2751388</v>
      </c>
      <c r="Q3" s="33">
        <f>_xlfn.XLOOKUP($A3,Mapping!$A:$A,Mapping!B:B,0,0,1)</f>
        <v/>
      </c>
      <c r="R3" s="33">
        <f>_xlfn.XLOOKUP($A3,Mapping!$A:$A,Mapping!C:C,0,0,1)</f>
        <v/>
      </c>
      <c r="S3" s="33">
        <f>_xlfn.XLOOKUP($A3,Mapping!$A:$A,Mapping!D:D,0,0,1)</f>
        <v/>
      </c>
      <c r="T3" s="33">
        <f>_xlfn.CONCAT(S3," - ",Q3)</f>
        <v/>
      </c>
    </row>
    <row r="4">
      <c r="A4" s="3" t="inlineStr">
        <is>
          <t>1030 : Other Income</t>
        </is>
      </c>
      <c r="B4" s="3" t="n">
        <v>-16506.7</v>
      </c>
      <c r="C4" s="3" t="n">
        <v>-150</v>
      </c>
      <c r="D4" s="3" t="n">
        <v>-150</v>
      </c>
      <c r="E4" s="3" t="n">
        <v>-150</v>
      </c>
      <c r="F4" s="3" t="n">
        <v>-150</v>
      </c>
      <c r="G4" s="3" t="n">
        <v>-150</v>
      </c>
      <c r="H4" s="3" t="n">
        <v>-450</v>
      </c>
      <c r="I4" s="3" t="n">
        <v>-150</v>
      </c>
      <c r="J4" s="3" t="n"/>
      <c r="K4" s="3" t="n"/>
      <c r="L4" s="3" t="n"/>
      <c r="M4" s="3" t="n"/>
      <c r="N4" s="3" t="n"/>
      <c r="O4" s="3" t="n">
        <v>-17856.7</v>
      </c>
      <c r="Q4" s="33">
        <f>_xlfn.XLOOKUP($A4,Mapping!$A:$A,Mapping!B:B,0,0,1)</f>
        <v/>
      </c>
      <c r="R4" s="33">
        <f>_xlfn.XLOOKUP($A4,Mapping!$A:$A,Mapping!C:C,0,0,1)</f>
        <v/>
      </c>
      <c r="S4" s="33">
        <f>_xlfn.XLOOKUP($A4,Mapping!$A:$A,Mapping!D:D,0,0,1)</f>
        <v/>
      </c>
      <c r="T4" s="33">
        <f>_xlfn.CONCAT(S4," - ",Q4)</f>
        <v/>
      </c>
    </row>
    <row r="5">
      <c r="A5" s="3" t="inlineStr">
        <is>
          <t>2010 : Nursery Staff Salaries</t>
        </is>
      </c>
      <c r="B5" s="3" t="n">
        <v>5767198</v>
      </c>
      <c r="C5" s="3" t="n">
        <v>67397.78999999999</v>
      </c>
      <c r="D5" s="3" t="n">
        <v>65169.32</v>
      </c>
      <c r="E5" s="3" t="n">
        <v>57920.38</v>
      </c>
      <c r="F5" s="3" t="n">
        <v>61937.98</v>
      </c>
      <c r="G5" s="3" t="n">
        <v>66920.32000000001</v>
      </c>
      <c r="H5" s="3" t="n">
        <v>67131.92999999999</v>
      </c>
      <c r="I5" s="3" t="n">
        <v>67043.3</v>
      </c>
      <c r="J5" s="3" t="n"/>
      <c r="K5" s="3" t="n"/>
      <c r="L5" s="3" t="n"/>
      <c r="M5" s="3" t="n"/>
      <c r="N5" s="3" t="n"/>
      <c r="O5" s="3" t="n">
        <v>6220719</v>
      </c>
      <c r="Q5" s="33">
        <f>_xlfn.XLOOKUP($A5,Mapping!$A:$A,Mapping!B:B,0,0,1)</f>
        <v/>
      </c>
      <c r="R5" s="33">
        <f>_xlfn.XLOOKUP($A5,Mapping!$A:$A,Mapping!C:C,0,0,1)</f>
        <v/>
      </c>
      <c r="S5" s="33">
        <f>_xlfn.XLOOKUP($A5,Mapping!$A:$A,Mapping!D:D,0,0,1)</f>
        <v/>
      </c>
      <c r="T5" s="33">
        <f>_xlfn.CONCAT(S5," - ",Q5)</f>
        <v/>
      </c>
    </row>
    <row r="6">
      <c r="A6" s="3" t="inlineStr">
        <is>
          <t>2100 : Nursery Staff NI</t>
        </is>
      </c>
      <c r="B6" s="3" t="n">
        <v>386110.7</v>
      </c>
      <c r="C6" s="3" t="n">
        <v>6420.59</v>
      </c>
      <c r="D6" s="3" t="n">
        <v>5749.78</v>
      </c>
      <c r="E6" s="3" t="n">
        <v>5741.09</v>
      </c>
      <c r="F6" s="3" t="n">
        <v>6217.05</v>
      </c>
      <c r="G6" s="3" t="n">
        <v>6359.57</v>
      </c>
      <c r="H6" s="3" t="n">
        <v>6618.61</v>
      </c>
      <c r="I6" s="3" t="n">
        <v>6517.08</v>
      </c>
      <c r="J6" s="3" t="n"/>
      <c r="K6" s="3" t="n"/>
      <c r="L6" s="3" t="n"/>
      <c r="M6" s="3" t="n"/>
      <c r="N6" s="3" t="n"/>
      <c r="O6" s="3" t="n">
        <v>429734.4</v>
      </c>
      <c r="Q6" s="33">
        <f>_xlfn.XLOOKUP($A6,Mapping!$A:$A,Mapping!B:B,0,0,1)</f>
        <v/>
      </c>
      <c r="R6" s="33">
        <f>_xlfn.XLOOKUP($A6,Mapping!$A:$A,Mapping!C:C,0,0,1)</f>
        <v/>
      </c>
      <c r="S6" s="33">
        <f>_xlfn.XLOOKUP($A6,Mapping!$A:$A,Mapping!D:D,0,0,1)</f>
        <v/>
      </c>
      <c r="T6" s="33">
        <f>_xlfn.CONCAT(S6," - ",Q6)</f>
        <v/>
      </c>
    </row>
    <row r="7">
      <c r="A7" s="3" t="inlineStr">
        <is>
          <t>2120 : Head Office Pension</t>
        </is>
      </c>
      <c r="B7" s="3" t="n">
        <v>1070.52</v>
      </c>
      <c r="C7" s="3" t="n"/>
      <c r="D7" s="3" t="n"/>
      <c r="E7" s="3" t="n"/>
      <c r="F7" s="3" t="n"/>
      <c r="G7" s="3" t="n"/>
      <c r="H7" s="3" t="n"/>
      <c r="I7" s="3" t="n"/>
      <c r="J7" s="3" t="n"/>
      <c r="K7" s="3" t="n"/>
      <c r="L7" s="3" t="n"/>
      <c r="M7" s="3" t="n"/>
      <c r="N7" s="3" t="n"/>
      <c r="O7" s="3" t="n">
        <v>1070.52</v>
      </c>
      <c r="Q7" s="33">
        <f>_xlfn.XLOOKUP($A7,Mapping!$A:$A,Mapping!B:B,0,0,1)</f>
        <v/>
      </c>
      <c r="R7" s="33">
        <f>_xlfn.XLOOKUP($A7,Mapping!$A:$A,Mapping!C:C,0,0,1)</f>
        <v/>
      </c>
      <c r="S7" s="33">
        <f>_xlfn.XLOOKUP($A7,Mapping!$A:$A,Mapping!D:D,0,0,1)</f>
        <v/>
      </c>
      <c r="T7" s="33">
        <f>_xlfn.CONCAT(S7," - ",Q7)</f>
        <v/>
      </c>
    </row>
    <row r="8">
      <c r="A8" s="3" t="inlineStr">
        <is>
          <t>2150 : Nursery Staff Pension</t>
        </is>
      </c>
      <c r="B8" s="3" t="n">
        <v>76220.92999999999</v>
      </c>
      <c r="C8" s="3" t="n">
        <v>1190.11</v>
      </c>
      <c r="D8" s="3" t="n">
        <v>1065.61</v>
      </c>
      <c r="E8" s="3" t="n">
        <v>997.11</v>
      </c>
      <c r="F8" s="3" t="n">
        <v>1098.81</v>
      </c>
      <c r="G8" s="3" t="n">
        <v>1034.65</v>
      </c>
      <c r="H8" s="3" t="n">
        <v>1054.41</v>
      </c>
      <c r="I8" s="3" t="n">
        <v>1087.65</v>
      </c>
      <c r="J8" s="3" t="n"/>
      <c r="K8" s="3" t="n"/>
      <c r="L8" s="3" t="n"/>
      <c r="M8" s="3" t="n"/>
      <c r="N8" s="3" t="n"/>
      <c r="O8" s="3" t="n">
        <v>83749.28</v>
      </c>
      <c r="Q8" s="33">
        <f>_xlfn.XLOOKUP($A8,Mapping!$A:$A,Mapping!B:B,0,0,1)</f>
        <v/>
      </c>
      <c r="R8" s="33">
        <f>_xlfn.XLOOKUP($A8,Mapping!$A:$A,Mapping!C:C,0,0,1)</f>
        <v/>
      </c>
      <c r="S8" s="33">
        <f>_xlfn.XLOOKUP($A8,Mapping!$A:$A,Mapping!D:D,0,0,1)</f>
        <v/>
      </c>
      <c r="T8" s="33">
        <f>_xlfn.CONCAT(S8," - ",Q8)</f>
        <v/>
      </c>
    </row>
    <row r="9">
      <c r="A9" s="3" t="inlineStr">
        <is>
          <t>2160 : Uniform Costs</t>
        </is>
      </c>
      <c r="B9" s="3" t="n">
        <v>15341.73</v>
      </c>
      <c r="C9" s="3" t="n">
        <v>145.8</v>
      </c>
      <c r="D9" s="3" t="n"/>
      <c r="E9" s="3" t="n"/>
      <c r="F9" s="3" t="n">
        <v>114.42</v>
      </c>
      <c r="G9" s="3" t="n"/>
      <c r="H9" s="3" t="n"/>
      <c r="I9" s="3" t="n"/>
      <c r="J9" s="3" t="n">
        <v>149.22</v>
      </c>
      <c r="K9" s="3" t="n"/>
      <c r="L9" s="3" t="n"/>
      <c r="M9" s="3" t="n"/>
      <c r="N9" s="3" t="n"/>
      <c r="O9" s="3" t="n">
        <v>15751.17</v>
      </c>
      <c r="Q9" s="33">
        <f>_xlfn.XLOOKUP($A9,Mapping!$A:$A,Mapping!B:B,0,0,1)</f>
        <v/>
      </c>
      <c r="R9" s="33">
        <f>_xlfn.XLOOKUP($A9,Mapping!$A:$A,Mapping!C:C,0,0,1)</f>
        <v/>
      </c>
      <c r="S9" s="33">
        <f>_xlfn.XLOOKUP($A9,Mapping!$A:$A,Mapping!D:D,0,0,1)</f>
        <v/>
      </c>
      <c r="T9" s="33">
        <f>_xlfn.CONCAT(S9," - ",Q9)</f>
        <v/>
      </c>
    </row>
    <row r="10">
      <c r="A10" s="3" t="inlineStr">
        <is>
          <t>2170 : Training Costs</t>
        </is>
      </c>
      <c r="B10" s="3" t="n">
        <v>20849.32</v>
      </c>
      <c r="C10" s="3" t="n">
        <v>1254</v>
      </c>
      <c r="D10" s="3" t="n">
        <v>100</v>
      </c>
      <c r="E10" s="3" t="n"/>
      <c r="F10" s="3" t="n">
        <v>335</v>
      </c>
      <c r="G10" s="3" t="n">
        <v>-7.87</v>
      </c>
      <c r="H10" s="3" t="n">
        <v>55.86</v>
      </c>
      <c r="I10" s="3" t="n"/>
      <c r="J10" s="3" t="n"/>
      <c r="K10" s="3" t="n"/>
      <c r="L10" s="3" t="n"/>
      <c r="M10" s="3" t="n"/>
      <c r="N10" s="3" t="n"/>
      <c r="O10" s="3" t="n">
        <v>22586.31</v>
      </c>
      <c r="Q10" s="33">
        <f>_xlfn.XLOOKUP($A10,Mapping!$A:$A,Mapping!B:B,0,0,1)</f>
        <v/>
      </c>
      <c r="R10" s="33">
        <f>_xlfn.XLOOKUP($A10,Mapping!$A:$A,Mapping!C:C,0,0,1)</f>
        <v/>
      </c>
      <c r="S10" s="33">
        <f>_xlfn.XLOOKUP($A10,Mapping!$A:$A,Mapping!D:D,0,0,1)</f>
        <v/>
      </c>
      <c r="T10" s="33">
        <f>_xlfn.CONCAT(S10," - ",Q10)</f>
        <v/>
      </c>
    </row>
    <row r="11">
      <c r="A11" s="3" t="inlineStr">
        <is>
          <t>2180 : Staff Welfare</t>
        </is>
      </c>
      <c r="B11" s="3" t="n">
        <v>24914.45</v>
      </c>
      <c r="C11" s="3" t="n"/>
      <c r="D11" s="3" t="n">
        <v>212.72</v>
      </c>
      <c r="E11" s="3" t="n">
        <v>232.51</v>
      </c>
      <c r="F11" s="3" t="n">
        <v>452.35</v>
      </c>
      <c r="G11" s="3" t="n">
        <v>231.54</v>
      </c>
      <c r="H11" s="3" t="n">
        <v>29.19</v>
      </c>
      <c r="I11" s="3" t="n">
        <v>139.62</v>
      </c>
      <c r="J11" s="3" t="n"/>
      <c r="K11" s="3" t="n"/>
      <c r="L11" s="3" t="n"/>
      <c r="M11" s="3" t="n"/>
      <c r="N11" s="3" t="n"/>
      <c r="O11" s="3" t="n">
        <v>26212.38</v>
      </c>
      <c r="Q11" s="33">
        <f>_xlfn.XLOOKUP($A11,Mapping!$A:$A,Mapping!B:B,0,0,1)</f>
        <v/>
      </c>
      <c r="R11" s="33">
        <f>_xlfn.XLOOKUP($A11,Mapping!$A:$A,Mapping!C:C,0,0,1)</f>
        <v/>
      </c>
      <c r="S11" s="33">
        <f>_xlfn.XLOOKUP($A11,Mapping!$A:$A,Mapping!D:D,0,0,1)</f>
        <v/>
      </c>
      <c r="T11" s="33">
        <f>_xlfn.CONCAT(S11," - ",Q11)</f>
        <v/>
      </c>
    </row>
    <row r="12">
      <c r="A12" s="3" t="inlineStr">
        <is>
          <t>2190 : Recruitment Costs</t>
        </is>
      </c>
      <c r="B12" s="3" t="n">
        <v>41022.97</v>
      </c>
      <c r="C12" s="3" t="n"/>
      <c r="D12" s="3" t="n"/>
      <c r="E12" s="3" t="n"/>
      <c r="F12" s="3" t="n"/>
      <c r="G12" s="3" t="n"/>
      <c r="H12" s="3" t="n"/>
      <c r="I12" s="3" t="n"/>
      <c r="J12" s="3" t="n"/>
      <c r="K12" s="3" t="n"/>
      <c r="L12" s="3" t="n"/>
      <c r="M12" s="3" t="n"/>
      <c r="N12" s="3" t="n"/>
      <c r="O12" s="3" t="n">
        <v>41022.97</v>
      </c>
      <c r="Q12" s="33">
        <f>_xlfn.XLOOKUP($A12,Mapping!$A:$A,Mapping!B:B,0,0,1)</f>
        <v/>
      </c>
      <c r="R12" s="33">
        <f>_xlfn.XLOOKUP($A12,Mapping!$A:$A,Mapping!C:C,0,0,1)</f>
        <v/>
      </c>
      <c r="S12" s="33">
        <f>_xlfn.XLOOKUP($A12,Mapping!$A:$A,Mapping!D:D,0,0,1)</f>
        <v/>
      </c>
      <c r="T12" s="33">
        <f>_xlfn.CONCAT(S12," - ",Q12)</f>
        <v/>
      </c>
    </row>
    <row r="13">
      <c r="A13" s="3" t="inlineStr">
        <is>
          <t>2200 : Rewards and Recognition</t>
        </is>
      </c>
      <c r="B13" s="3" t="n">
        <v>15023.8</v>
      </c>
      <c r="C13" s="3" t="n"/>
      <c r="D13" s="3" t="n"/>
      <c r="E13" s="3" t="n"/>
      <c r="F13" s="3" t="n"/>
      <c r="G13" s="3" t="n"/>
      <c r="H13" s="3" t="n"/>
      <c r="I13" s="3" t="n"/>
      <c r="J13" s="3" t="n"/>
      <c r="K13" s="3" t="n"/>
      <c r="L13" s="3" t="n"/>
      <c r="M13" s="3" t="n"/>
      <c r="N13" s="3" t="n"/>
      <c r="O13" s="3" t="n">
        <v>15023.8</v>
      </c>
      <c r="Q13" s="33">
        <f>_xlfn.XLOOKUP($A13,Mapping!$A:$A,Mapping!B:B,0,0,1)</f>
        <v/>
      </c>
      <c r="R13" s="33">
        <f>_xlfn.XLOOKUP($A13,Mapping!$A:$A,Mapping!C:C,0,0,1)</f>
        <v/>
      </c>
      <c r="S13" s="33">
        <f>_xlfn.XLOOKUP($A13,Mapping!$A:$A,Mapping!D:D,0,0,1)</f>
        <v/>
      </c>
      <c r="T13" s="33">
        <f>_xlfn.CONCAT(S13," - ",Q13)</f>
        <v/>
      </c>
    </row>
    <row r="14">
      <c r="A14" s="3" t="inlineStr">
        <is>
          <t>2210 : Temporary  Staff</t>
        </is>
      </c>
      <c r="B14" s="3" t="n">
        <v>17262.38</v>
      </c>
      <c r="C14" s="3" t="n"/>
      <c r="D14" s="3" t="n"/>
      <c r="E14" s="3" t="n"/>
      <c r="F14" s="3" t="n"/>
      <c r="G14" s="3" t="n"/>
      <c r="H14" s="3" t="n"/>
      <c r="I14" s="3" t="n"/>
      <c r="J14" s="3" t="n"/>
      <c r="K14" s="3" t="n"/>
      <c r="L14" s="3" t="n"/>
      <c r="M14" s="3" t="n"/>
      <c r="N14" s="3" t="n"/>
      <c r="O14" s="3" t="n">
        <v>17262.38</v>
      </c>
      <c r="Q14" s="33">
        <f>_xlfn.XLOOKUP($A14,Mapping!$A:$A,Mapping!B:B,0,0,1)</f>
        <v/>
      </c>
      <c r="R14" s="33">
        <f>_xlfn.XLOOKUP($A14,Mapping!$A:$A,Mapping!C:C,0,0,1)</f>
        <v/>
      </c>
      <c r="S14" s="33">
        <f>_xlfn.XLOOKUP($A14,Mapping!$A:$A,Mapping!D:D,0,0,1)</f>
        <v/>
      </c>
      <c r="T14" s="33">
        <f>_xlfn.CONCAT(S14," - ",Q14)</f>
        <v/>
      </c>
    </row>
    <row r="15">
      <c r="A15" s="3" t="inlineStr">
        <is>
          <t>2220 : Staff Entertaining</t>
        </is>
      </c>
      <c r="B15" s="3" t="n">
        <v>310</v>
      </c>
      <c r="C15" s="3" t="n">
        <v>290</v>
      </c>
      <c r="D15" s="3" t="n"/>
      <c r="E15" s="3" t="n"/>
      <c r="F15" s="3" t="n"/>
      <c r="G15" s="3" t="n"/>
      <c r="H15" s="3" t="n"/>
      <c r="I15" s="3" t="n"/>
      <c r="J15" s="3" t="n"/>
      <c r="K15" s="3" t="n"/>
      <c r="L15" s="3" t="n"/>
      <c r="M15" s="3" t="n"/>
      <c r="N15" s="3" t="n"/>
      <c r="O15" s="3" t="n">
        <v>600</v>
      </c>
      <c r="Q15" s="33">
        <f>_xlfn.XLOOKUP($A15,Mapping!$A:$A,Mapping!B:B,0,0,1)</f>
        <v/>
      </c>
      <c r="R15" s="33">
        <f>_xlfn.XLOOKUP($A15,Mapping!$A:$A,Mapping!C:C,0,0,1)</f>
        <v/>
      </c>
      <c r="S15" s="33">
        <f>_xlfn.XLOOKUP($A15,Mapping!$A:$A,Mapping!D:D,0,0,1)</f>
        <v/>
      </c>
      <c r="T15" s="33">
        <f>_xlfn.CONCAT(S15," - ",Q15)</f>
        <v/>
      </c>
    </row>
    <row r="16">
      <c r="A16" s="3" t="inlineStr">
        <is>
          <t>3010 : Catering Costs</t>
        </is>
      </c>
      <c r="B16" s="3" t="n">
        <v>385675.1</v>
      </c>
      <c r="C16" s="3" t="n">
        <v>4148.71</v>
      </c>
      <c r="D16" s="3" t="n">
        <v>4930.31</v>
      </c>
      <c r="E16" s="3" t="n">
        <v>5124.93</v>
      </c>
      <c r="F16" s="3" t="n">
        <v>4010.78</v>
      </c>
      <c r="G16" s="3" t="n">
        <v>5788.22</v>
      </c>
      <c r="H16" s="3" t="n">
        <v>5150.48</v>
      </c>
      <c r="I16" s="3" t="n">
        <v>4936.23</v>
      </c>
      <c r="J16" s="3" t="n">
        <v>58.91</v>
      </c>
      <c r="K16" s="3" t="n"/>
      <c r="L16" s="3" t="n"/>
      <c r="M16" s="3" t="n"/>
      <c r="N16" s="3" t="n"/>
      <c r="O16" s="3" t="n">
        <v>419823.6</v>
      </c>
      <c r="Q16" s="33">
        <f>_xlfn.XLOOKUP($A16,Mapping!$A:$A,Mapping!B:B,0,0,1)</f>
        <v/>
      </c>
      <c r="R16" s="33">
        <f>_xlfn.XLOOKUP($A16,Mapping!$A:$A,Mapping!C:C,0,0,1)</f>
        <v/>
      </c>
      <c r="S16" s="33">
        <f>_xlfn.XLOOKUP($A16,Mapping!$A:$A,Mapping!D:D,0,0,1)</f>
        <v/>
      </c>
      <c r="T16" s="33">
        <f>_xlfn.CONCAT(S16," - ",Q16)</f>
        <v/>
      </c>
    </row>
    <row r="17">
      <c r="A17" s="3" t="inlineStr">
        <is>
          <t>3020 : Resources</t>
        </is>
      </c>
      <c r="B17" s="3" t="n">
        <v>36236.36</v>
      </c>
      <c r="C17" s="3" t="n">
        <v>91.2</v>
      </c>
      <c r="D17" s="3" t="n">
        <v>89.62</v>
      </c>
      <c r="E17" s="3" t="n">
        <v>249.67</v>
      </c>
      <c r="F17" s="3" t="n">
        <v>456.76</v>
      </c>
      <c r="G17" s="3" t="n">
        <v>98.94</v>
      </c>
      <c r="H17" s="3" t="n">
        <v>1175.49</v>
      </c>
      <c r="I17" s="3" t="n">
        <v>39.09</v>
      </c>
      <c r="J17" s="3" t="n">
        <v>520.48</v>
      </c>
      <c r="K17" s="3" t="n"/>
      <c r="L17" s="3" t="n"/>
      <c r="M17" s="3" t="n"/>
      <c r="N17" s="3" t="n"/>
      <c r="O17" s="3" t="n">
        <v>38957.61</v>
      </c>
      <c r="Q17" s="33">
        <f>_xlfn.XLOOKUP($A17,Mapping!$A:$A,Mapping!B:B,0,0,1)</f>
        <v/>
      </c>
      <c r="R17" s="33">
        <f>_xlfn.XLOOKUP($A17,Mapping!$A:$A,Mapping!C:C,0,0,1)</f>
        <v/>
      </c>
      <c r="S17" s="33">
        <f>_xlfn.XLOOKUP($A17,Mapping!$A:$A,Mapping!D:D,0,0,1)</f>
        <v/>
      </c>
      <c r="T17" s="33">
        <f>_xlfn.CONCAT(S17," - ",Q17)</f>
        <v/>
      </c>
    </row>
    <row r="18">
      <c r="A18" s="3" t="inlineStr">
        <is>
          <t>3030 : Art Material</t>
        </is>
      </c>
      <c r="B18" s="3" t="n">
        <v>20623.58</v>
      </c>
      <c r="C18" s="3" t="n"/>
      <c r="D18" s="3" t="n">
        <v>160.57</v>
      </c>
      <c r="E18" s="3" t="n">
        <v>230.91</v>
      </c>
      <c r="F18" s="3" t="n">
        <v>143.14</v>
      </c>
      <c r="G18" s="3" t="n">
        <v>88.79000000000001</v>
      </c>
      <c r="H18" s="3" t="n">
        <v>256.61</v>
      </c>
      <c r="I18" s="3" t="n">
        <v>223.33</v>
      </c>
      <c r="J18" s="3" t="n">
        <v>95.18000000000001</v>
      </c>
      <c r="K18" s="3" t="n"/>
      <c r="L18" s="3" t="n"/>
      <c r="M18" s="3" t="n"/>
      <c r="N18" s="3" t="n"/>
      <c r="O18" s="3" t="n">
        <v>21822.11</v>
      </c>
      <c r="Q18" s="33">
        <f>_xlfn.XLOOKUP($A18,Mapping!$A:$A,Mapping!B:B,0,0,1)</f>
        <v/>
      </c>
      <c r="R18" s="33">
        <f>_xlfn.XLOOKUP($A18,Mapping!$A:$A,Mapping!C:C,0,0,1)</f>
        <v/>
      </c>
      <c r="S18" s="33">
        <f>_xlfn.XLOOKUP($A18,Mapping!$A:$A,Mapping!D:D,0,0,1)</f>
        <v/>
      </c>
      <c r="T18" s="33">
        <f>_xlfn.CONCAT(S18," - ",Q18)</f>
        <v/>
      </c>
    </row>
    <row r="19">
      <c r="A19" s="3" t="inlineStr">
        <is>
          <t>3040 : Stationery</t>
        </is>
      </c>
      <c r="B19" s="3" t="n">
        <v>4127.87</v>
      </c>
      <c r="C19" s="3" t="n">
        <v>6.39</v>
      </c>
      <c r="D19" s="3" t="n">
        <v>72.61</v>
      </c>
      <c r="E19" s="3" t="n">
        <v>43.57</v>
      </c>
      <c r="F19" s="3" t="n">
        <v>35.07</v>
      </c>
      <c r="G19" s="3" t="n">
        <v>16.02</v>
      </c>
      <c r="H19" s="3" t="n">
        <v>69.76000000000001</v>
      </c>
      <c r="I19" s="3" t="n">
        <v>48.33</v>
      </c>
      <c r="J19" s="3" t="n">
        <v>66.56</v>
      </c>
      <c r="K19" s="3" t="n"/>
      <c r="L19" s="3" t="n"/>
      <c r="M19" s="3" t="n"/>
      <c r="N19" s="3" t="n"/>
      <c r="O19" s="3" t="n">
        <v>4486.18</v>
      </c>
      <c r="Q19" s="33">
        <f>_xlfn.XLOOKUP($A19,Mapping!$A:$A,Mapping!B:B,0,0,1)</f>
        <v/>
      </c>
      <c r="R19" s="33">
        <f>_xlfn.XLOOKUP($A19,Mapping!$A:$A,Mapping!C:C,0,0,1)</f>
        <v/>
      </c>
      <c r="S19" s="33">
        <f>_xlfn.XLOOKUP($A19,Mapping!$A:$A,Mapping!D:D,0,0,1)</f>
        <v/>
      </c>
      <c r="T19" s="33">
        <f>_xlfn.CONCAT(S19," - ",Q19)</f>
        <v/>
      </c>
    </row>
    <row r="20">
      <c r="A20" s="3" t="inlineStr">
        <is>
          <t>3050 : Equipment &amp; Furniture</t>
        </is>
      </c>
      <c r="B20" s="3" t="n">
        <v>43092.8</v>
      </c>
      <c r="C20" s="3" t="n">
        <v>55.86</v>
      </c>
      <c r="D20" s="3" t="n">
        <v>123.78</v>
      </c>
      <c r="E20" s="3" t="n"/>
      <c r="F20" s="3" t="n">
        <v>22.45</v>
      </c>
      <c r="G20" s="3" t="n">
        <v>59.08</v>
      </c>
      <c r="H20" s="3" t="n">
        <v>466.76</v>
      </c>
      <c r="I20" s="3" t="n">
        <v>206.96</v>
      </c>
      <c r="J20" s="3" t="n">
        <v>17.98</v>
      </c>
      <c r="K20" s="3" t="n"/>
      <c r="L20" s="3" t="n"/>
      <c r="M20" s="3" t="n"/>
      <c r="N20" s="3" t="n"/>
      <c r="O20" s="3" t="n">
        <v>44045.67</v>
      </c>
      <c r="Q20" s="33">
        <f>_xlfn.XLOOKUP($A20,Mapping!$A:$A,Mapping!B:B,0,0,1)</f>
        <v/>
      </c>
      <c r="R20" s="33">
        <f>_xlfn.XLOOKUP($A20,Mapping!$A:$A,Mapping!C:C,0,0,1)</f>
        <v/>
      </c>
      <c r="S20" s="33">
        <f>_xlfn.XLOOKUP($A20,Mapping!$A:$A,Mapping!D:D,0,0,1)</f>
        <v/>
      </c>
      <c r="T20" s="33">
        <f>_xlfn.CONCAT(S20," - ",Q20)</f>
        <v/>
      </c>
    </row>
    <row r="21">
      <c r="A21" s="3" t="inlineStr">
        <is>
          <t>3060 : Consumables</t>
        </is>
      </c>
      <c r="B21" s="3" t="n">
        <v>62654.24</v>
      </c>
      <c r="C21" s="3" t="n">
        <v>1000.35</v>
      </c>
      <c r="D21" s="3" t="n">
        <v>667.24</v>
      </c>
      <c r="E21" s="3" t="n">
        <v>625.97</v>
      </c>
      <c r="F21" s="3" t="n">
        <v>1213.47</v>
      </c>
      <c r="G21" s="3" t="n">
        <v>1048.59</v>
      </c>
      <c r="H21" s="3" t="n">
        <v>198.8</v>
      </c>
      <c r="I21" s="3" t="n">
        <v>985.75</v>
      </c>
      <c r="J21" s="3" t="n">
        <v>34.91</v>
      </c>
      <c r="K21" s="3" t="n"/>
      <c r="L21" s="3" t="n"/>
      <c r="M21" s="3" t="n"/>
      <c r="N21" s="3" t="n"/>
      <c r="O21" s="3" t="n">
        <v>68429.32000000001</v>
      </c>
      <c r="Q21" s="33">
        <f>_xlfn.XLOOKUP($A21,Mapping!$A:$A,Mapping!B:B,0,0,1)</f>
        <v/>
      </c>
      <c r="R21" s="33">
        <f>_xlfn.XLOOKUP($A21,Mapping!$A:$A,Mapping!C:C,0,0,1)</f>
        <v/>
      </c>
      <c r="S21" s="33">
        <f>_xlfn.XLOOKUP($A21,Mapping!$A:$A,Mapping!D:D,0,0,1)</f>
        <v/>
      </c>
      <c r="T21" s="33">
        <f>_xlfn.CONCAT(S21," - ",Q21)</f>
        <v/>
      </c>
    </row>
    <row r="22">
      <c r="A22" s="3" t="inlineStr">
        <is>
          <t>3070 : SENCO RESOURCES-BW</t>
        </is>
      </c>
      <c r="B22" s="3" t="n">
        <v>4521.51</v>
      </c>
      <c r="C22" s="3" t="n"/>
      <c r="D22" s="3" t="n"/>
      <c r="E22" s="3" t="n"/>
      <c r="F22" s="3" t="n"/>
      <c r="G22" s="3" t="n"/>
      <c r="H22" s="3" t="n"/>
      <c r="I22" s="3" t="n"/>
      <c r="J22" s="3" t="n"/>
      <c r="K22" s="3" t="n"/>
      <c r="L22" s="3" t="n"/>
      <c r="M22" s="3" t="n"/>
      <c r="N22" s="3" t="n"/>
      <c r="O22" s="3" t="n">
        <v>4521.51</v>
      </c>
      <c r="Q22" s="33">
        <f>_xlfn.XLOOKUP($A22,Mapping!$A:$A,Mapping!B:B,0,0,1)</f>
        <v/>
      </c>
      <c r="R22" s="33">
        <f>_xlfn.XLOOKUP($A22,Mapping!$A:$A,Mapping!C:C,0,0,1)</f>
        <v/>
      </c>
      <c r="S22" s="33">
        <f>_xlfn.XLOOKUP($A22,Mapping!$A:$A,Mapping!D:D,0,0,1)</f>
        <v/>
      </c>
      <c r="T22" s="33">
        <f>_xlfn.CONCAT(S22," - ",Q22)</f>
        <v/>
      </c>
    </row>
    <row r="23">
      <c r="A23" s="3" t="inlineStr">
        <is>
          <t>3080 : First Aid Supplies</t>
        </is>
      </c>
      <c r="B23" s="3" t="n">
        <v>2484.88</v>
      </c>
      <c r="C23" s="3" t="n">
        <v>14.44</v>
      </c>
      <c r="D23" s="3" t="n"/>
      <c r="E23" s="3" t="n"/>
      <c r="F23" s="3" t="n">
        <v>9.99</v>
      </c>
      <c r="G23" s="3" t="n">
        <v>24.28</v>
      </c>
      <c r="H23" s="3" t="n">
        <v>49.9</v>
      </c>
      <c r="I23" s="3" t="n"/>
      <c r="J23" s="3" t="n">
        <v>28.88</v>
      </c>
      <c r="K23" s="3" t="n"/>
      <c r="L23" s="3" t="n"/>
      <c r="M23" s="3" t="n"/>
      <c r="N23" s="3" t="n"/>
      <c r="O23" s="3" t="n">
        <v>2612.37</v>
      </c>
      <c r="Q23" s="33">
        <f>_xlfn.XLOOKUP($A23,Mapping!$A:$A,Mapping!B:B,0,0,1)</f>
        <v/>
      </c>
      <c r="R23" s="33">
        <f>_xlfn.XLOOKUP($A23,Mapping!$A:$A,Mapping!C:C,0,0,1)</f>
        <v/>
      </c>
      <c r="S23" s="33">
        <f>_xlfn.XLOOKUP($A23,Mapping!$A:$A,Mapping!D:D,0,0,1)</f>
        <v/>
      </c>
      <c r="T23" s="33">
        <f>_xlfn.CONCAT(S23," - ",Q23)</f>
        <v/>
      </c>
    </row>
    <row r="24">
      <c r="A24" s="3" t="inlineStr">
        <is>
          <t>4010 : Premises and Admin</t>
        </is>
      </c>
      <c r="B24" s="3" t="n">
        <v>608.6799999999999</v>
      </c>
      <c r="C24" s="3" t="n"/>
      <c r="D24" s="3" t="n"/>
      <c r="E24" s="3" t="n"/>
      <c r="F24" s="3" t="n"/>
      <c r="G24" s="3" t="n"/>
      <c r="H24" s="3" t="n"/>
      <c r="I24" s="3" t="n"/>
      <c r="J24" s="3" t="n"/>
      <c r="K24" s="3" t="n"/>
      <c r="L24" s="3" t="n"/>
      <c r="M24" s="3" t="n"/>
      <c r="N24" s="3" t="n"/>
      <c r="O24" s="3" t="n">
        <v>608.6799999999999</v>
      </c>
      <c r="Q24" s="33">
        <f>_xlfn.XLOOKUP($A24,Mapping!$A:$A,Mapping!B:B,0,0,1)</f>
        <v/>
      </c>
      <c r="R24" s="33">
        <f>_xlfn.XLOOKUP($A24,Mapping!$A:$A,Mapping!C:C,0,0,1)</f>
        <v/>
      </c>
      <c r="S24" s="33">
        <f>_xlfn.XLOOKUP($A24,Mapping!$A:$A,Mapping!D:D,0,0,1)</f>
        <v/>
      </c>
      <c r="T24" s="33">
        <f>_xlfn.CONCAT(S24," - ",Q24)</f>
        <v/>
      </c>
    </row>
    <row r="25">
      <c r="A25" s="3" t="inlineStr">
        <is>
          <t>4020 : Rent</t>
        </is>
      </c>
      <c r="B25" s="3" t="n">
        <v>4000</v>
      </c>
      <c r="C25" s="3" t="n"/>
      <c r="D25" s="3" t="n"/>
      <c r="E25" s="3" t="n"/>
      <c r="F25" s="3" t="n"/>
      <c r="G25" s="3" t="n"/>
      <c r="H25" s="3" t="n"/>
      <c r="I25" s="3" t="n"/>
      <c r="J25" s="3" t="n"/>
      <c r="K25" s="3" t="n"/>
      <c r="L25" s="3" t="n"/>
      <c r="M25" s="3" t="n"/>
      <c r="N25" s="3" t="n"/>
      <c r="O25" s="3" t="n">
        <v>4000</v>
      </c>
      <c r="Q25" s="33">
        <f>_xlfn.XLOOKUP($A25,Mapping!$A:$A,Mapping!B:B,0,0,1)</f>
        <v/>
      </c>
      <c r="R25" s="33">
        <f>_xlfn.XLOOKUP($A25,Mapping!$A:$A,Mapping!C:C,0,0,1)</f>
        <v/>
      </c>
      <c r="S25" s="33">
        <f>_xlfn.XLOOKUP($A25,Mapping!$A:$A,Mapping!D:D,0,0,1)</f>
        <v/>
      </c>
      <c r="T25" s="33">
        <f>_xlfn.CONCAT(S25," - ",Q25)</f>
        <v/>
      </c>
    </row>
    <row r="26">
      <c r="A26" s="3" t="inlineStr">
        <is>
          <t>4030 : Rates</t>
        </is>
      </c>
      <c r="B26" s="3" t="n">
        <v>261682.4</v>
      </c>
      <c r="C26" s="3" t="n">
        <v>3075.61</v>
      </c>
      <c r="D26" s="3" t="n">
        <v>3075.61</v>
      </c>
      <c r="E26" s="3" t="n">
        <v>3075.61</v>
      </c>
      <c r="F26" s="3" t="n">
        <v>3123.75</v>
      </c>
      <c r="G26" s="3" t="n">
        <v>3123.75</v>
      </c>
      <c r="H26" s="3" t="n">
        <v>3123.75</v>
      </c>
      <c r="I26" s="3" t="n">
        <v>3123.75</v>
      </c>
      <c r="J26" s="3" t="n"/>
      <c r="K26" s="3" t="n"/>
      <c r="L26" s="3" t="n"/>
      <c r="M26" s="3" t="n"/>
      <c r="N26" s="3" t="n"/>
      <c r="O26" s="3" t="n">
        <v>283404.3</v>
      </c>
      <c r="Q26" s="33">
        <f>_xlfn.XLOOKUP($A26,Mapping!$A:$A,Mapping!B:B,0,0,1)</f>
        <v/>
      </c>
      <c r="R26" s="33">
        <f>_xlfn.XLOOKUP($A26,Mapping!$A:$A,Mapping!C:C,0,0,1)</f>
        <v/>
      </c>
      <c r="S26" s="33">
        <f>_xlfn.XLOOKUP($A26,Mapping!$A:$A,Mapping!D:D,0,0,1)</f>
        <v/>
      </c>
      <c r="T26" s="33">
        <f>_xlfn.CONCAT(S26," - ",Q26)</f>
        <v/>
      </c>
    </row>
    <row r="27">
      <c r="A27" s="3" t="inlineStr">
        <is>
          <t>4050 : Gas</t>
        </is>
      </c>
      <c r="B27" s="3" t="n">
        <v>50948.19</v>
      </c>
      <c r="C27" s="3" t="n">
        <v>2060.4</v>
      </c>
      <c r="D27" s="3" t="n">
        <v>2601.24</v>
      </c>
      <c r="E27" s="3" t="n">
        <v>1300.76</v>
      </c>
      <c r="F27" s="3" t="n">
        <v>959.03</v>
      </c>
      <c r="G27" s="3" t="n">
        <v>545.73</v>
      </c>
      <c r="H27" s="3" t="n">
        <v>375.52</v>
      </c>
      <c r="I27" s="3" t="n">
        <v>118.72</v>
      </c>
      <c r="J27" s="3" t="n">
        <v>51.91</v>
      </c>
      <c r="K27" s="3" t="n"/>
      <c r="L27" s="3" t="n"/>
      <c r="M27" s="3" t="n"/>
      <c r="N27" s="3" t="n"/>
      <c r="O27" s="3" t="n">
        <v>58961.5</v>
      </c>
      <c r="Q27" s="33">
        <f>_xlfn.XLOOKUP($A27,Mapping!$A:$A,Mapping!B:B,0,0,1)</f>
        <v/>
      </c>
      <c r="R27" s="33">
        <f>_xlfn.XLOOKUP($A27,Mapping!$A:$A,Mapping!C:C,0,0,1)</f>
        <v/>
      </c>
      <c r="S27" s="33">
        <f>_xlfn.XLOOKUP($A27,Mapping!$A:$A,Mapping!D:D,0,0,1)</f>
        <v/>
      </c>
      <c r="T27" s="33">
        <f>_xlfn.CONCAT(S27," - ",Q27)</f>
        <v/>
      </c>
    </row>
    <row r="28">
      <c r="A28" s="3" t="inlineStr">
        <is>
          <t>4060 : Water</t>
        </is>
      </c>
      <c r="B28" s="3" t="n">
        <v>25660.83</v>
      </c>
      <c r="C28" s="3" t="n">
        <v>287.16</v>
      </c>
      <c r="D28" s="3" t="n"/>
      <c r="E28" s="3" t="n">
        <v>415.97</v>
      </c>
      <c r="F28" s="3" t="n">
        <v>269.97</v>
      </c>
      <c r="G28" s="3" t="n">
        <v>267.68</v>
      </c>
      <c r="H28" s="3" t="n">
        <v>692.1799999999999</v>
      </c>
      <c r="I28" s="3" t="n">
        <v>380.16</v>
      </c>
      <c r="J28" s="3" t="n"/>
      <c r="K28" s="3" t="n"/>
      <c r="L28" s="3" t="n"/>
      <c r="M28" s="3" t="n"/>
      <c r="N28" s="3" t="n"/>
      <c r="O28" s="3" t="n">
        <v>27973.95</v>
      </c>
      <c r="Q28" s="33">
        <f>_xlfn.XLOOKUP($A28,Mapping!$A:$A,Mapping!B:B,0,0,1)</f>
        <v/>
      </c>
      <c r="R28" s="33">
        <f>_xlfn.XLOOKUP($A28,Mapping!$A:$A,Mapping!C:C,0,0,1)</f>
        <v/>
      </c>
      <c r="S28" s="33">
        <f>_xlfn.XLOOKUP($A28,Mapping!$A:$A,Mapping!D:D,0,0,1)</f>
        <v/>
      </c>
      <c r="T28" s="33">
        <f>_xlfn.CONCAT(S28," - ",Q28)</f>
        <v/>
      </c>
    </row>
    <row r="29">
      <c r="A29" s="3" t="inlineStr">
        <is>
          <t>4070 : Electricity</t>
        </is>
      </c>
      <c r="B29" s="3" t="n">
        <v>93257.28</v>
      </c>
      <c r="C29" s="3" t="n">
        <v>1740.08</v>
      </c>
      <c r="D29" s="3" t="n">
        <v>1713.37</v>
      </c>
      <c r="E29" s="3" t="n">
        <v>1228.32</v>
      </c>
      <c r="F29" s="3" t="n">
        <v>1549.49</v>
      </c>
      <c r="G29" s="3" t="n">
        <v>1329.07</v>
      </c>
      <c r="H29" s="3" t="n">
        <v>1218.17</v>
      </c>
      <c r="I29" s="3" t="n">
        <v>1223.53</v>
      </c>
      <c r="J29" s="3" t="n">
        <v>1261.35</v>
      </c>
      <c r="K29" s="3" t="n"/>
      <c r="L29" s="3" t="n"/>
      <c r="M29" s="3" t="n"/>
      <c r="N29" s="3" t="n"/>
      <c r="O29" s="3" t="n">
        <v>104520.7</v>
      </c>
      <c r="Q29" s="33">
        <f>_xlfn.XLOOKUP($A29,Mapping!$A:$A,Mapping!B:B,0,0,1)</f>
        <v/>
      </c>
      <c r="R29" s="33">
        <f>_xlfn.XLOOKUP($A29,Mapping!$A:$A,Mapping!C:C,0,0,1)</f>
        <v/>
      </c>
      <c r="S29" s="33">
        <f>_xlfn.XLOOKUP($A29,Mapping!$A:$A,Mapping!D:D,0,0,1)</f>
        <v/>
      </c>
      <c r="T29" s="33">
        <f>_xlfn.CONCAT(S29," - ",Q29)</f>
        <v/>
      </c>
    </row>
    <row r="30">
      <c r="A30" s="3" t="inlineStr">
        <is>
          <t>4080 : Compliance Maintenance</t>
        </is>
      </c>
      <c r="B30" s="3" t="n">
        <v>19801.89</v>
      </c>
      <c r="C30" s="3" t="n"/>
      <c r="D30" s="3" t="n"/>
      <c r="E30" s="3" t="n"/>
      <c r="F30" s="3" t="n"/>
      <c r="G30" s="3" t="n"/>
      <c r="H30" s="3" t="n"/>
      <c r="I30" s="3" t="n">
        <v>852</v>
      </c>
      <c r="J30" s="3" t="n"/>
      <c r="K30" s="3" t="n"/>
      <c r="L30" s="3" t="n"/>
      <c r="M30" s="3" t="n"/>
      <c r="N30" s="3" t="n"/>
      <c r="O30" s="3" t="n">
        <v>20653.89</v>
      </c>
      <c r="Q30" s="33">
        <f>_xlfn.XLOOKUP($A30,Mapping!$A:$A,Mapping!B:B,0,0,1)</f>
        <v/>
      </c>
      <c r="R30" s="33">
        <f>_xlfn.XLOOKUP($A30,Mapping!$A:$A,Mapping!C:C,0,0,1)</f>
        <v/>
      </c>
      <c r="S30" s="33">
        <f>_xlfn.XLOOKUP($A30,Mapping!$A:$A,Mapping!D:D,0,0,1)</f>
        <v/>
      </c>
      <c r="T30" s="33">
        <f>_xlfn.CONCAT(S30," - ",Q30)</f>
        <v/>
      </c>
    </row>
    <row r="31">
      <c r="A31" s="3" t="inlineStr">
        <is>
          <t>4090 : Cosmetic  Maintenance</t>
        </is>
      </c>
      <c r="B31" s="3" t="n">
        <v>4.31</v>
      </c>
      <c r="C31" s="3" t="n"/>
      <c r="D31" s="3" t="n"/>
      <c r="E31" s="3" t="n"/>
      <c r="F31" s="3" t="n"/>
      <c r="G31" s="3" t="n"/>
      <c r="H31" s="3" t="n"/>
      <c r="I31" s="3" t="n"/>
      <c r="J31" s="3" t="n"/>
      <c r="K31" s="3" t="n"/>
      <c r="L31" s="3" t="n"/>
      <c r="M31" s="3" t="n"/>
      <c r="N31" s="3" t="n"/>
      <c r="O31" s="3" t="n">
        <v>4.31</v>
      </c>
      <c r="Q31" s="33">
        <f>_xlfn.XLOOKUP($A31,Mapping!$A:$A,Mapping!B:B,0,0,1)</f>
        <v/>
      </c>
      <c r="R31" s="33">
        <f>_xlfn.XLOOKUP($A31,Mapping!$A:$A,Mapping!C:C,0,0,1)</f>
        <v/>
      </c>
      <c r="S31" s="33">
        <f>_xlfn.XLOOKUP($A31,Mapping!$A:$A,Mapping!D:D,0,0,1)</f>
        <v/>
      </c>
      <c r="T31" s="33">
        <f>_xlfn.CONCAT(S31," - ",Q31)</f>
        <v/>
      </c>
    </row>
    <row r="32">
      <c r="A32" s="3" t="inlineStr">
        <is>
          <t>4110 : General Maintenance</t>
        </is>
      </c>
      <c r="B32" s="3" t="n">
        <v>106291.5</v>
      </c>
      <c r="C32" s="3" t="n">
        <v>482.98</v>
      </c>
      <c r="D32" s="3" t="n">
        <v>65.19</v>
      </c>
      <c r="E32" s="3" t="n">
        <v>81.48</v>
      </c>
      <c r="F32" s="3" t="n">
        <v>217.62</v>
      </c>
      <c r="G32" s="3" t="n">
        <v>546.64</v>
      </c>
      <c r="H32" s="3" t="n">
        <v>445.08</v>
      </c>
      <c r="I32" s="3" t="n">
        <v>251.45</v>
      </c>
      <c r="J32" s="3" t="n"/>
      <c r="K32" s="3" t="n"/>
      <c r="L32" s="3" t="n"/>
      <c r="M32" s="3" t="n"/>
      <c r="N32" s="3" t="n"/>
      <c r="O32" s="3" t="n">
        <v>108382</v>
      </c>
      <c r="Q32" s="33">
        <f>_xlfn.XLOOKUP($A32,Mapping!$A:$A,Mapping!B:B,0,0,1)</f>
        <v/>
      </c>
      <c r="R32" s="33">
        <f>_xlfn.XLOOKUP($A32,Mapping!$A:$A,Mapping!C:C,0,0,1)</f>
        <v/>
      </c>
      <c r="S32" s="33">
        <f>_xlfn.XLOOKUP($A32,Mapping!$A:$A,Mapping!D:D,0,0,1)</f>
        <v/>
      </c>
      <c r="T32" s="33">
        <f>_xlfn.CONCAT(S32," - ",Q32)</f>
        <v/>
      </c>
    </row>
    <row r="33">
      <c r="A33" s="3" t="inlineStr">
        <is>
          <t>4120 : Equipment Hire-HO KNL</t>
        </is>
      </c>
      <c r="B33" s="3" t="n">
        <v>2103.27</v>
      </c>
      <c r="C33" s="3" t="n"/>
      <c r="D33" s="3" t="n"/>
      <c r="E33" s="3" t="n"/>
      <c r="F33" s="3" t="n"/>
      <c r="G33" s="3" t="n"/>
      <c r="H33" s="3" t="n"/>
      <c r="I33" s="3" t="n"/>
      <c r="J33" s="3" t="n"/>
      <c r="K33" s="3" t="n"/>
      <c r="L33" s="3" t="n"/>
      <c r="M33" s="3" t="n"/>
      <c r="N33" s="3" t="n"/>
      <c r="O33" s="3" t="n">
        <v>2103.27</v>
      </c>
      <c r="Q33" s="33">
        <f>_xlfn.XLOOKUP($A33,Mapping!$A:$A,Mapping!B:B,0,0,1)</f>
        <v/>
      </c>
      <c r="R33" s="33">
        <f>_xlfn.XLOOKUP($A33,Mapping!$A:$A,Mapping!C:C,0,0,1)</f>
        <v/>
      </c>
      <c r="S33" s="33">
        <f>_xlfn.XLOOKUP($A33,Mapping!$A:$A,Mapping!D:D,0,0,1)</f>
        <v/>
      </c>
      <c r="T33" s="33">
        <f>_xlfn.CONCAT(S33," - ",Q33)</f>
        <v/>
      </c>
    </row>
    <row r="34">
      <c r="A34" s="3" t="inlineStr">
        <is>
          <t>4130 : Cleaning</t>
        </is>
      </c>
      <c r="B34" s="3" t="n">
        <v>282768</v>
      </c>
      <c r="C34" s="3" t="n">
        <v>3097.61</v>
      </c>
      <c r="D34" s="3" t="n">
        <v>7311.5</v>
      </c>
      <c r="E34" s="3" t="n">
        <v>416.9</v>
      </c>
      <c r="F34" s="3" t="n">
        <v>4015.5</v>
      </c>
      <c r="G34" s="3" t="n">
        <v>4246.18</v>
      </c>
      <c r="H34" s="3" t="n">
        <v>4420.44</v>
      </c>
      <c r="I34" s="3" t="n">
        <v>4546.02</v>
      </c>
      <c r="J34" s="3" t="n">
        <v>4552.72</v>
      </c>
      <c r="K34" s="3" t="n"/>
      <c r="L34" s="3" t="n"/>
      <c r="M34" s="3" t="n"/>
      <c r="N34" s="3" t="n"/>
      <c r="O34" s="3" t="n">
        <v>315374.9</v>
      </c>
      <c r="Q34" s="33">
        <f>_xlfn.XLOOKUP($A34,Mapping!$A:$A,Mapping!B:B,0,0,1)</f>
        <v/>
      </c>
      <c r="R34" s="33">
        <f>_xlfn.XLOOKUP($A34,Mapping!$A:$A,Mapping!C:C,0,0,1)</f>
        <v/>
      </c>
      <c r="S34" s="33">
        <f>_xlfn.XLOOKUP($A34,Mapping!$A:$A,Mapping!D:D,0,0,1)</f>
        <v/>
      </c>
      <c r="T34" s="33">
        <f>_xlfn.CONCAT(S34," - ",Q34)</f>
        <v/>
      </c>
    </row>
    <row r="35">
      <c r="A35" s="3" t="inlineStr">
        <is>
          <t>4140 : Waste Disposal</t>
        </is>
      </c>
      <c r="B35" s="3" t="n">
        <v>58357.11</v>
      </c>
      <c r="C35" s="3" t="n">
        <v>715.36</v>
      </c>
      <c r="D35" s="3" t="n">
        <v>715.36</v>
      </c>
      <c r="E35" s="3" t="n">
        <v>843.86</v>
      </c>
      <c r="F35" s="3" t="n">
        <v>1039.5</v>
      </c>
      <c r="G35" s="3" t="n">
        <v>796.4</v>
      </c>
      <c r="H35" s="3" t="n">
        <v>429.02</v>
      </c>
      <c r="I35" s="3" t="n">
        <v>1016.67</v>
      </c>
      <c r="J35" s="3" t="n"/>
      <c r="K35" s="3" t="n"/>
      <c r="L35" s="3" t="n"/>
      <c r="M35" s="3" t="n"/>
      <c r="N35" s="3" t="n"/>
      <c r="O35" s="3" t="n">
        <v>63913.28</v>
      </c>
      <c r="Q35" s="33">
        <f>_xlfn.XLOOKUP($A35,Mapping!$A:$A,Mapping!B:B,0,0,1)</f>
        <v/>
      </c>
      <c r="R35" s="33">
        <f>_xlfn.XLOOKUP($A35,Mapping!$A:$A,Mapping!C:C,0,0,1)</f>
        <v/>
      </c>
      <c r="S35" s="33">
        <f>_xlfn.XLOOKUP($A35,Mapping!$A:$A,Mapping!D:D,0,0,1)</f>
        <v/>
      </c>
      <c r="T35" s="33">
        <f>_xlfn.CONCAT(S35," - ",Q35)</f>
        <v/>
      </c>
    </row>
    <row r="36">
      <c r="A36" s="3" t="inlineStr">
        <is>
          <t>4150 : Business Insurance</t>
        </is>
      </c>
      <c r="B36" s="3" t="n">
        <v>537.13</v>
      </c>
      <c r="C36" s="3" t="n"/>
      <c r="D36" s="3" t="n"/>
      <c r="E36" s="3" t="n"/>
      <c r="F36" s="3" t="n"/>
      <c r="G36" s="3" t="n"/>
      <c r="H36" s="3" t="n"/>
      <c r="I36" s="3" t="n"/>
      <c r="J36" s="3" t="n"/>
      <c r="K36" s="3" t="n"/>
      <c r="L36" s="3" t="n"/>
      <c r="M36" s="3" t="n"/>
      <c r="N36" s="3" t="n"/>
      <c r="O36" s="3" t="n">
        <v>537.13</v>
      </c>
      <c r="Q36" s="33">
        <f>_xlfn.XLOOKUP($A36,Mapping!$A:$A,Mapping!B:B,0,0,1)</f>
        <v/>
      </c>
      <c r="R36" s="33">
        <f>_xlfn.XLOOKUP($A36,Mapping!$A:$A,Mapping!C:C,0,0,1)</f>
        <v/>
      </c>
      <c r="S36" s="33">
        <f>_xlfn.XLOOKUP($A36,Mapping!$A:$A,Mapping!D:D,0,0,1)</f>
        <v/>
      </c>
      <c r="T36" s="33">
        <f>_xlfn.CONCAT(S36," - ",Q36)</f>
        <v/>
      </c>
    </row>
    <row r="37">
      <c r="A37" s="3" t="inlineStr">
        <is>
          <t>4160 : Postage and Stationery</t>
        </is>
      </c>
      <c r="B37" s="3" t="n">
        <v>1385.77</v>
      </c>
      <c r="C37" s="3" t="n"/>
      <c r="D37" s="3" t="n"/>
      <c r="E37" s="3" t="n"/>
      <c r="F37" s="3" t="n"/>
      <c r="G37" s="3" t="n"/>
      <c r="H37" s="3" t="n"/>
      <c r="I37" s="3" t="n"/>
      <c r="J37" s="3" t="n"/>
      <c r="K37" s="3" t="n"/>
      <c r="L37" s="3" t="n"/>
      <c r="M37" s="3" t="n"/>
      <c r="N37" s="3" t="n"/>
      <c r="O37" s="3" t="n">
        <v>1385.77</v>
      </c>
      <c r="Q37" s="33">
        <f>_xlfn.XLOOKUP($A37,Mapping!$A:$A,Mapping!B:B,0,0,1)</f>
        <v/>
      </c>
      <c r="R37" s="33">
        <f>_xlfn.XLOOKUP($A37,Mapping!$A:$A,Mapping!C:C,0,0,1)</f>
        <v/>
      </c>
      <c r="S37" s="33">
        <f>_xlfn.XLOOKUP($A37,Mapping!$A:$A,Mapping!D:D,0,0,1)</f>
        <v/>
      </c>
      <c r="T37" s="33">
        <f>_xlfn.CONCAT(S37," - ",Q37)</f>
        <v/>
      </c>
    </row>
    <row r="38">
      <c r="A38" s="3" t="inlineStr">
        <is>
          <t>4170 : Printing</t>
        </is>
      </c>
      <c r="B38" s="3" t="n">
        <v>935.28</v>
      </c>
      <c r="C38" s="3" t="n"/>
      <c r="D38" s="3" t="n"/>
      <c r="E38" s="3" t="n"/>
      <c r="F38" s="3" t="n"/>
      <c r="G38" s="3" t="n"/>
      <c r="H38" s="3" t="n"/>
      <c r="I38" s="3" t="n"/>
      <c r="J38" s="3" t="n"/>
      <c r="K38" s="3" t="n"/>
      <c r="L38" s="3" t="n"/>
      <c r="M38" s="3" t="n"/>
      <c r="N38" s="3" t="n"/>
      <c r="O38" s="3" t="n">
        <v>935.28</v>
      </c>
      <c r="Q38" s="33">
        <f>_xlfn.XLOOKUP($A38,Mapping!$A:$A,Mapping!B:B,0,0,1)</f>
        <v/>
      </c>
      <c r="R38" s="33">
        <f>_xlfn.XLOOKUP($A38,Mapping!$A:$A,Mapping!C:C,0,0,1)</f>
        <v/>
      </c>
      <c r="S38" s="33">
        <f>_xlfn.XLOOKUP($A38,Mapping!$A:$A,Mapping!D:D,0,0,1)</f>
        <v/>
      </c>
      <c r="T38" s="33">
        <f>_xlfn.CONCAT(S38," - ",Q38)</f>
        <v/>
      </c>
    </row>
    <row r="39">
      <c r="A39" s="3" t="inlineStr">
        <is>
          <t>4180 : Printer Consumables</t>
        </is>
      </c>
      <c r="B39" s="3" t="n">
        <v>11018.26</v>
      </c>
      <c r="C39" s="3" t="n">
        <v>75.37</v>
      </c>
      <c r="D39" s="3" t="n">
        <v>96.28</v>
      </c>
      <c r="E39" s="3" t="n">
        <v>268.58</v>
      </c>
      <c r="F39" s="3" t="n">
        <v>106.13</v>
      </c>
      <c r="G39" s="3" t="n">
        <v>149.21</v>
      </c>
      <c r="H39" s="3" t="n">
        <v>172.86</v>
      </c>
      <c r="I39" s="3" t="n">
        <v>64.59999999999999</v>
      </c>
      <c r="J39" s="3" t="n">
        <v>15</v>
      </c>
      <c r="K39" s="3" t="n"/>
      <c r="L39" s="3" t="n"/>
      <c r="M39" s="3" t="n"/>
      <c r="N39" s="3" t="n"/>
      <c r="O39" s="3" t="n">
        <v>11966.29</v>
      </c>
      <c r="Q39" s="33">
        <f>_xlfn.XLOOKUP($A39,Mapping!$A:$A,Mapping!B:B,0,0,1)</f>
        <v/>
      </c>
      <c r="R39" s="33">
        <f>_xlfn.XLOOKUP($A39,Mapping!$A:$A,Mapping!C:C,0,0,1)</f>
        <v/>
      </c>
      <c r="S39" s="33">
        <f>_xlfn.XLOOKUP($A39,Mapping!$A:$A,Mapping!D:D,0,0,1)</f>
        <v/>
      </c>
      <c r="T39" s="33">
        <f>_xlfn.CONCAT(S39," - ",Q39)</f>
        <v/>
      </c>
    </row>
    <row r="40">
      <c r="A40" s="3" t="inlineStr">
        <is>
          <t>4190 : Telephone</t>
        </is>
      </c>
      <c r="B40" s="3" t="n">
        <v>2539.19</v>
      </c>
      <c r="C40" s="3" t="n"/>
      <c r="D40" s="3" t="n"/>
      <c r="E40" s="3" t="n"/>
      <c r="F40" s="3" t="n"/>
      <c r="G40" s="3" t="n"/>
      <c r="H40" s="3" t="n"/>
      <c r="I40" s="3" t="n"/>
      <c r="J40" s="3" t="n"/>
      <c r="K40" s="3" t="n"/>
      <c r="L40" s="3" t="n"/>
      <c r="M40" s="3" t="n"/>
      <c r="N40" s="3" t="n"/>
      <c r="O40" s="3" t="n">
        <v>2539.19</v>
      </c>
      <c r="Q40" s="33">
        <f>_xlfn.XLOOKUP($A40,Mapping!$A:$A,Mapping!B:B,0,0,1)</f>
        <v/>
      </c>
      <c r="R40" s="33">
        <f>_xlfn.XLOOKUP($A40,Mapping!$A:$A,Mapping!C:C,0,0,1)</f>
        <v/>
      </c>
      <c r="S40" s="33">
        <f>_xlfn.XLOOKUP($A40,Mapping!$A:$A,Mapping!D:D,0,0,1)</f>
        <v/>
      </c>
      <c r="T40" s="33">
        <f>_xlfn.CONCAT(S40," - ",Q40)</f>
        <v/>
      </c>
    </row>
    <row r="41">
      <c r="A41" s="3" t="inlineStr">
        <is>
          <t>4200 : Promotions and Advertisng</t>
        </is>
      </c>
      <c r="B41" s="3" t="n">
        <v>4024.73</v>
      </c>
      <c r="C41" s="3" t="n">
        <v>264</v>
      </c>
      <c r="D41" s="3" t="n"/>
      <c r="E41" s="3" t="n"/>
      <c r="F41" s="3" t="n">
        <v>282</v>
      </c>
      <c r="G41" s="3" t="n"/>
      <c r="H41" s="3" t="n"/>
      <c r="I41" s="3" t="n">
        <v>3.75</v>
      </c>
      <c r="J41" s="3" t="n"/>
      <c r="K41" s="3" t="n"/>
      <c r="L41" s="3" t="n"/>
      <c r="M41" s="3" t="n"/>
      <c r="N41" s="3" t="n"/>
      <c r="O41" s="3" t="n">
        <v>4574.48</v>
      </c>
      <c r="Q41" s="33">
        <f>_xlfn.XLOOKUP($A41,Mapping!$A:$A,Mapping!B:B,0,0,1)</f>
        <v/>
      </c>
      <c r="R41" s="33">
        <f>_xlfn.XLOOKUP($A41,Mapping!$A:$A,Mapping!C:C,0,0,1)</f>
        <v/>
      </c>
      <c r="S41" s="33">
        <f>_xlfn.XLOOKUP($A41,Mapping!$A:$A,Mapping!D:D,0,0,1)</f>
        <v/>
      </c>
      <c r="T41" s="33">
        <f>_xlfn.CONCAT(S41," - ",Q41)</f>
        <v/>
      </c>
    </row>
    <row r="42">
      <c r="A42" s="3" t="inlineStr">
        <is>
          <t>4220 : IT Support</t>
        </is>
      </c>
      <c r="B42" s="3" t="n">
        <v>4499.17</v>
      </c>
      <c r="C42" s="3" t="n">
        <v>214.8</v>
      </c>
      <c r="D42" s="3" t="n">
        <v>214.8</v>
      </c>
      <c r="E42" s="3" t="n">
        <v>214.8</v>
      </c>
      <c r="F42" s="3" t="n">
        <v>214.8</v>
      </c>
      <c r="G42" s="3" t="n">
        <v>214.8</v>
      </c>
      <c r="H42" s="3" t="n">
        <v>214.8</v>
      </c>
      <c r="I42" s="3" t="n">
        <v>214.8</v>
      </c>
      <c r="J42" s="3" t="n"/>
      <c r="K42" s="3" t="n"/>
      <c r="L42" s="3" t="n"/>
      <c r="M42" s="3" t="n"/>
      <c r="N42" s="3" t="n"/>
      <c r="O42" s="3" t="n">
        <v>6002.77</v>
      </c>
      <c r="Q42" s="33">
        <f>_xlfn.XLOOKUP($A42,Mapping!$A:$A,Mapping!B:B,0,0,1)</f>
        <v/>
      </c>
      <c r="R42" s="33">
        <f>_xlfn.XLOOKUP($A42,Mapping!$A:$A,Mapping!C:C,0,0,1)</f>
        <v/>
      </c>
      <c r="S42" s="33">
        <f>_xlfn.XLOOKUP($A42,Mapping!$A:$A,Mapping!D:D,0,0,1)</f>
        <v/>
      </c>
      <c r="T42" s="33">
        <f>_xlfn.CONCAT(S42," - ",Q42)</f>
        <v/>
      </c>
    </row>
    <row r="43">
      <c r="A43" s="3" t="inlineStr">
        <is>
          <t>4230 : Fees and Subscriptions</t>
        </is>
      </c>
      <c r="B43" s="3" t="n">
        <v>13552.15</v>
      </c>
      <c r="C43" s="3" t="n">
        <v>4.2</v>
      </c>
      <c r="D43" s="3" t="n">
        <v>3.6</v>
      </c>
      <c r="E43" s="3" t="n">
        <v>4.2</v>
      </c>
      <c r="F43" s="3" t="n">
        <v>4.8</v>
      </c>
      <c r="G43" s="3" t="n">
        <v>3.6</v>
      </c>
      <c r="H43" s="3" t="n">
        <v>3</v>
      </c>
      <c r="I43" s="3" t="n">
        <v>5.4</v>
      </c>
      <c r="J43" s="3" t="n"/>
      <c r="K43" s="3" t="n"/>
      <c r="L43" s="3" t="n"/>
      <c r="M43" s="3" t="n"/>
      <c r="N43" s="3" t="n"/>
      <c r="O43" s="3" t="n">
        <v>13580.95</v>
      </c>
      <c r="Q43" s="33">
        <f>_xlfn.XLOOKUP($A43,Mapping!$A:$A,Mapping!B:B,0,0,1)</f>
        <v/>
      </c>
      <c r="R43" s="33">
        <f>_xlfn.XLOOKUP($A43,Mapping!$A:$A,Mapping!C:C,0,0,1)</f>
        <v/>
      </c>
      <c r="S43" s="33">
        <f>_xlfn.XLOOKUP($A43,Mapping!$A:$A,Mapping!D:D,0,0,1)</f>
        <v/>
      </c>
      <c r="T43" s="33">
        <f>_xlfn.CONCAT(S43," - ",Q43)</f>
        <v/>
      </c>
    </row>
    <row r="44">
      <c r="A44" s="3" t="inlineStr">
        <is>
          <t>4240 : Sundry Charges</t>
        </is>
      </c>
      <c r="B44" s="3" t="n">
        <v>7327.9</v>
      </c>
      <c r="C44" s="3" t="n">
        <v>29.95</v>
      </c>
      <c r="D44" s="3" t="n"/>
      <c r="E44" s="3" t="n"/>
      <c r="F44" s="3" t="n"/>
      <c r="G44" s="3" t="n"/>
      <c r="H44" s="3" t="n"/>
      <c r="I44" s="3" t="n"/>
      <c r="J44" s="3" t="n"/>
      <c r="K44" s="3" t="n"/>
      <c r="L44" s="3" t="n"/>
      <c r="M44" s="3" t="n"/>
      <c r="N44" s="3" t="n"/>
      <c r="O44" s="3" t="n">
        <v>7357.85</v>
      </c>
      <c r="Q44" s="33">
        <f>_xlfn.XLOOKUP($A44,Mapping!$A:$A,Mapping!B:B,0,0,1)</f>
        <v/>
      </c>
      <c r="R44" s="33">
        <f>_xlfn.XLOOKUP($A44,Mapping!$A:$A,Mapping!C:C,0,0,1)</f>
        <v/>
      </c>
      <c r="S44" s="33">
        <f>_xlfn.XLOOKUP($A44,Mapping!$A:$A,Mapping!D:D,0,0,1)</f>
        <v/>
      </c>
      <c r="T44" s="33">
        <f>_xlfn.CONCAT(S44," - ",Q44)</f>
        <v/>
      </c>
    </row>
    <row r="45">
      <c r="A45" s="3" t="inlineStr">
        <is>
          <t>4250 : Travel Expenses</t>
        </is>
      </c>
      <c r="B45" s="3" t="n">
        <v>218</v>
      </c>
      <c r="C45" s="3" t="n"/>
      <c r="D45" s="3" t="n"/>
      <c r="E45" s="3" t="n"/>
      <c r="F45" s="3" t="n"/>
      <c r="G45" s="3" t="n"/>
      <c r="H45" s="3" t="n"/>
      <c r="I45" s="3" t="n"/>
      <c r="J45" s="3" t="n"/>
      <c r="K45" s="3" t="n"/>
      <c r="L45" s="3" t="n"/>
      <c r="M45" s="3" t="n"/>
      <c r="N45" s="3" t="n"/>
      <c r="O45" s="3" t="n">
        <v>218</v>
      </c>
      <c r="Q45" s="33">
        <f>_xlfn.XLOOKUP($A45,Mapping!$A:$A,Mapping!B:B,0,0,1)</f>
        <v/>
      </c>
      <c r="R45" s="33">
        <f>_xlfn.XLOOKUP($A45,Mapping!$A:$A,Mapping!C:C,0,0,1)</f>
        <v/>
      </c>
      <c r="S45" s="33">
        <f>_xlfn.XLOOKUP($A45,Mapping!$A:$A,Mapping!D:D,0,0,1)</f>
        <v/>
      </c>
      <c r="T45" s="33">
        <f>_xlfn.CONCAT(S45," - ",Q45)</f>
        <v/>
      </c>
    </row>
    <row r="46">
      <c r="A46" s="3" t="inlineStr">
        <is>
          <t>4260 : Fuel and Motor Expenses</t>
        </is>
      </c>
      <c r="B46" s="3" t="n">
        <v>2148</v>
      </c>
      <c r="C46" s="3" t="n"/>
      <c r="D46" s="3" t="n"/>
      <c r="E46" s="3" t="n">
        <v>120</v>
      </c>
      <c r="F46" s="3" t="n">
        <v>266</v>
      </c>
      <c r="G46" s="3" t="n">
        <v>310</v>
      </c>
      <c r="H46" s="3" t="n"/>
      <c r="I46" s="3" t="n">
        <v>90</v>
      </c>
      <c r="J46" s="3" t="n"/>
      <c r="K46" s="3" t="n"/>
      <c r="L46" s="3" t="n"/>
      <c r="M46" s="3" t="n"/>
      <c r="N46" s="3" t="n"/>
      <c r="O46" s="3" t="n">
        <v>2934</v>
      </c>
      <c r="Q46" s="33">
        <f>_xlfn.XLOOKUP($A46,Mapping!$A:$A,Mapping!B:B,0,0,1)</f>
        <v/>
      </c>
      <c r="R46" s="33">
        <f>_xlfn.XLOOKUP($A46,Mapping!$A:$A,Mapping!C:C,0,0,1)</f>
        <v/>
      </c>
      <c r="S46" s="33">
        <f>_xlfn.XLOOKUP($A46,Mapping!$A:$A,Mapping!D:D,0,0,1)</f>
        <v/>
      </c>
      <c r="T46" s="33">
        <f>_xlfn.CONCAT(S46," - ",Q46)</f>
        <v/>
      </c>
    </row>
    <row r="47">
      <c r="A47" s="3" t="inlineStr">
        <is>
          <t>4300 : Family Events</t>
        </is>
      </c>
      <c r="B47" s="3" t="n">
        <v>657</v>
      </c>
      <c r="C47" s="3" t="n"/>
      <c r="D47" s="3" t="n"/>
      <c r="E47" s="3" t="n"/>
      <c r="F47" s="3" t="n"/>
      <c r="G47" s="3" t="n"/>
      <c r="H47" s="3" t="n"/>
      <c r="I47" s="3" t="n"/>
      <c r="J47" s="3" t="n"/>
      <c r="K47" s="3" t="n"/>
      <c r="L47" s="3" t="n"/>
      <c r="M47" s="3" t="n"/>
      <c r="N47" s="3" t="n"/>
      <c r="O47" s="3" t="n">
        <v>657</v>
      </c>
      <c r="Q47" s="33">
        <f>_xlfn.XLOOKUP($A47,Mapping!$A:$A,Mapping!B:B,0,0,1)</f>
        <v/>
      </c>
      <c r="R47" s="33">
        <f>_xlfn.XLOOKUP($A47,Mapping!$A:$A,Mapping!C:C,0,0,1)</f>
        <v/>
      </c>
      <c r="S47" s="33">
        <f>_xlfn.XLOOKUP($A47,Mapping!$A:$A,Mapping!D:D,0,0,1)</f>
        <v/>
      </c>
      <c r="T47" s="33">
        <f>_xlfn.CONCAT(S47," - ",Q47)</f>
        <v/>
      </c>
    </row>
    <row r="48">
      <c r="A48" s="3" t="inlineStr">
        <is>
          <t>5030 : Proffessional Fees</t>
        </is>
      </c>
      <c r="B48" s="3" t="n">
        <v>493.3</v>
      </c>
      <c r="C48" s="3" t="n"/>
      <c r="D48" s="3" t="n"/>
      <c r="E48" s="3" t="n"/>
      <c r="F48" s="3" t="n"/>
      <c r="G48" s="3" t="n"/>
      <c r="H48" s="3" t="n"/>
      <c r="I48" s="3" t="n"/>
      <c r="J48" s="3" t="n"/>
      <c r="K48" s="3" t="n"/>
      <c r="L48" s="3" t="n"/>
      <c r="M48" s="3" t="n"/>
      <c r="N48" s="3" t="n"/>
      <c r="O48" s="3" t="n">
        <v>493.3</v>
      </c>
      <c r="Q48" s="33">
        <f>_xlfn.XLOOKUP($A48,Mapping!$A:$A,Mapping!B:B,0,0,1)</f>
        <v/>
      </c>
      <c r="R48" s="33">
        <f>_xlfn.XLOOKUP($A48,Mapping!$A:$A,Mapping!C:C,0,0,1)</f>
        <v/>
      </c>
      <c r="S48" s="33">
        <f>_xlfn.XLOOKUP($A48,Mapping!$A:$A,Mapping!D:D,0,0,1)</f>
        <v/>
      </c>
      <c r="T48" s="33">
        <f>_xlfn.CONCAT(S48," - ",Q48)</f>
        <v/>
      </c>
    </row>
    <row r="49">
      <c r="A49" s="3" t="inlineStr">
        <is>
          <t>5040 : Office Equipment</t>
        </is>
      </c>
      <c r="B49" s="3" t="n">
        <v>437.73</v>
      </c>
      <c r="C49" s="3" t="n"/>
      <c r="D49" s="3" t="n"/>
      <c r="E49" s="3" t="n"/>
      <c r="F49" s="3" t="n"/>
      <c r="G49" s="3" t="n"/>
      <c r="H49" s="3" t="n"/>
      <c r="I49" s="3" t="n"/>
      <c r="J49" s="3" t="n"/>
      <c r="K49" s="3" t="n"/>
      <c r="L49" s="3" t="n"/>
      <c r="M49" s="3" t="n"/>
      <c r="N49" s="3" t="n"/>
      <c r="O49" s="3" t="n">
        <v>437.73</v>
      </c>
      <c r="Q49" s="33">
        <f>_xlfn.XLOOKUP($A49,Mapping!$A:$A,Mapping!B:B,0,0,1)</f>
        <v/>
      </c>
      <c r="R49" s="33">
        <f>_xlfn.XLOOKUP($A49,Mapping!$A:$A,Mapping!C:C,0,0,1)</f>
        <v/>
      </c>
      <c r="S49" s="33">
        <f>_xlfn.XLOOKUP($A49,Mapping!$A:$A,Mapping!D:D,0,0,1)</f>
        <v/>
      </c>
      <c r="T49" s="33">
        <f>_xlfn.CONCAT(S49," - ",Q49)</f>
        <v/>
      </c>
    </row>
    <row r="50">
      <c r="A50" s="3" t="inlineStr">
        <is>
          <t>5090 : Bad Debts Written Off</t>
        </is>
      </c>
      <c r="B50" s="3" t="n">
        <v>2728.04</v>
      </c>
      <c r="C50" s="3" t="n"/>
      <c r="D50" s="3" t="n"/>
      <c r="E50" s="3" t="n"/>
      <c r="F50" s="3" t="n"/>
      <c r="G50" s="3" t="n"/>
      <c r="H50" s="3" t="n"/>
      <c r="I50" s="3" t="n"/>
      <c r="J50" s="3" t="n"/>
      <c r="K50" s="3" t="n"/>
      <c r="L50" s="3" t="n"/>
      <c r="M50" s="3" t="n"/>
      <c r="N50" s="3" t="n"/>
      <c r="O50" s="3" t="n">
        <v>2728.04</v>
      </c>
      <c r="Q50" s="33">
        <f>_xlfn.XLOOKUP($A50,Mapping!$A:$A,Mapping!B:B,0,0,1)</f>
        <v/>
      </c>
      <c r="R50" s="33">
        <f>_xlfn.XLOOKUP($A50,Mapping!$A:$A,Mapping!C:C,0,0,1)</f>
        <v/>
      </c>
      <c r="S50" s="33">
        <f>_xlfn.XLOOKUP($A50,Mapping!$A:$A,Mapping!D:D,0,0,1)</f>
        <v/>
      </c>
      <c r="T50" s="33">
        <f>_xlfn.CONCAT(S50," - ",Q50)</f>
        <v/>
      </c>
    </row>
    <row r="51">
      <c r="A51" s="3" t="inlineStr">
        <is>
          <t>5180 : Charity Donations</t>
        </is>
      </c>
      <c r="B51" s="3" t="n"/>
      <c r="C51" s="3" t="n"/>
      <c r="D51" s="3" t="n"/>
      <c r="E51" s="3" t="n"/>
      <c r="F51" s="3" t="n"/>
      <c r="G51" s="3" t="n">
        <v>63</v>
      </c>
      <c r="H51" s="3" t="n"/>
      <c r="I51" s="3" t="n"/>
      <c r="J51" s="3" t="n"/>
      <c r="K51" s="3" t="n"/>
      <c r="L51" s="3" t="n"/>
      <c r="M51" s="3" t="n"/>
      <c r="N51" s="3" t="n"/>
      <c r="O51" s="3" t="n">
        <v>63</v>
      </c>
      <c r="Q51" s="33">
        <f>_xlfn.XLOOKUP($A51,Mapping!$A:$A,Mapping!B:B,0,0,1)</f>
        <v/>
      </c>
      <c r="R51" s="33">
        <f>_xlfn.XLOOKUP($A51,Mapping!$A:$A,Mapping!C:C,0,0,1)</f>
        <v/>
      </c>
      <c r="S51" s="33">
        <f>_xlfn.XLOOKUP($A51,Mapping!$A:$A,Mapping!D:D,0,0,1)</f>
        <v/>
      </c>
      <c r="T51" s="33">
        <f>_xlfn.CONCAT(S51," - ",Q51)</f>
        <v/>
      </c>
    </row>
    <row r="52">
      <c r="A52" s="3" t="inlineStr">
        <is>
          <t>6005 : Fixed Assets</t>
        </is>
      </c>
      <c r="B52" s="3" t="n">
        <v>4646.4</v>
      </c>
      <c r="C52" s="3" t="n"/>
      <c r="D52" s="3" t="n"/>
      <c r="E52" s="3" t="n"/>
      <c r="F52" s="3" t="n"/>
      <c r="G52" s="3" t="n"/>
      <c r="H52" s="3" t="n"/>
      <c r="I52" s="3" t="n"/>
      <c r="J52" s="3" t="n"/>
      <c r="K52" s="3" t="n"/>
      <c r="L52" s="3" t="n"/>
      <c r="M52" s="3" t="n"/>
      <c r="N52" s="3" t="n"/>
      <c r="O52" s="3" t="n">
        <v>4646.4</v>
      </c>
      <c r="Q52" s="33">
        <f>_xlfn.XLOOKUP($A52,Mapping!$A:$A,Mapping!B:B,0,0,1)</f>
        <v/>
      </c>
      <c r="R52" s="33">
        <f>_xlfn.XLOOKUP($A52,Mapping!$A:$A,Mapping!C:C,0,0,1)</f>
        <v/>
      </c>
      <c r="S52" s="33">
        <f>_xlfn.XLOOKUP($A52,Mapping!$A:$A,Mapping!D:D,0,0,1)</f>
        <v/>
      </c>
      <c r="T52" s="33">
        <f>_xlfn.CONCAT(S52," - ",Q52)</f>
        <v/>
      </c>
    </row>
    <row r="53">
      <c r="A53" s="3" t="inlineStr">
        <is>
          <t>6060 : Fixtures and Fittings</t>
        </is>
      </c>
      <c r="B53" s="3" t="n">
        <v>17451.89</v>
      </c>
      <c r="C53" s="3" t="n"/>
      <c r="D53" s="3" t="n"/>
      <c r="E53" s="3" t="n"/>
      <c r="F53" s="3" t="n"/>
      <c r="G53" s="3" t="n"/>
      <c r="H53" s="3" t="n"/>
      <c r="I53" s="3" t="n"/>
      <c r="J53" s="3" t="n"/>
      <c r="K53" s="3" t="n"/>
      <c r="L53" s="3" t="n"/>
      <c r="M53" s="3" t="n"/>
      <c r="N53" s="3" t="n"/>
      <c r="O53" s="3" t="n">
        <v>17451.89</v>
      </c>
      <c r="Q53" s="33">
        <f>_xlfn.XLOOKUP($A53,Mapping!$A:$A,Mapping!B:B,0,0,1)</f>
        <v/>
      </c>
      <c r="R53" s="33">
        <f>_xlfn.XLOOKUP($A53,Mapping!$A:$A,Mapping!C:C,0,0,1)</f>
        <v/>
      </c>
      <c r="S53" s="33">
        <f>_xlfn.XLOOKUP($A53,Mapping!$A:$A,Mapping!D:D,0,0,1)</f>
        <v/>
      </c>
      <c r="T53" s="33">
        <f>_xlfn.CONCAT(S53," - ",Q53)</f>
        <v/>
      </c>
    </row>
    <row r="54">
      <c r="A54" s="3" t="inlineStr">
        <is>
          <t>7010 : Prepayments</t>
        </is>
      </c>
      <c r="B54" s="3" t="n">
        <v>10624.66</v>
      </c>
      <c r="C54" s="3" t="n">
        <v>-3520.77</v>
      </c>
      <c r="D54" s="3" t="n">
        <v>-3520.77</v>
      </c>
      <c r="E54" s="3" t="n">
        <v>34655.31</v>
      </c>
      <c r="F54" s="3" t="n">
        <v>-3580.91</v>
      </c>
      <c r="G54" s="3" t="n">
        <v>-3580.91</v>
      </c>
      <c r="H54" s="3" t="n">
        <v>-2835.97</v>
      </c>
      <c r="I54" s="3" t="n">
        <v>-3649.41</v>
      </c>
      <c r="J54" s="3" t="n">
        <v>513.23</v>
      </c>
      <c r="K54" s="3" t="n"/>
      <c r="L54" s="3" t="n"/>
      <c r="M54" s="3" t="n"/>
      <c r="N54" s="3" t="n"/>
      <c r="O54" s="3" t="n">
        <v>25104.46</v>
      </c>
      <c r="Q54" s="33">
        <f>_xlfn.XLOOKUP($A54,Mapping!$A:$A,Mapping!B:B,0,0,1)</f>
        <v/>
      </c>
      <c r="R54" s="33">
        <f>_xlfn.XLOOKUP($A54,Mapping!$A:$A,Mapping!C:C,0,0,1)</f>
        <v/>
      </c>
      <c r="S54" s="33">
        <f>_xlfn.XLOOKUP($A54,Mapping!$A:$A,Mapping!D:D,0,0,1)</f>
        <v/>
      </c>
      <c r="T54" s="33">
        <f>_xlfn.CONCAT(S54," - ",Q54)</f>
        <v/>
      </c>
    </row>
    <row r="55">
      <c r="A55" s="3" t="inlineStr">
        <is>
          <t>7025 : Interco YBHN</t>
        </is>
      </c>
      <c r="B55" s="3" t="n">
        <v>-2714.42</v>
      </c>
      <c r="C55" s="3" t="n"/>
      <c r="D55" s="3" t="n"/>
      <c r="E55" s="3" t="n"/>
      <c r="F55" s="3" t="n"/>
      <c r="G55" s="3" t="n"/>
      <c r="H55" s="3" t="n"/>
      <c r="I55" s="3" t="n"/>
      <c r="J55" s="3" t="n"/>
      <c r="K55" s="3" t="n"/>
      <c r="L55" s="3" t="n"/>
      <c r="M55" s="3" t="n"/>
      <c r="N55" s="3" t="n"/>
      <c r="O55" s="3" t="n">
        <v>-2714.42</v>
      </c>
      <c r="Q55" s="33">
        <f>_xlfn.XLOOKUP($A55,Mapping!$A:$A,Mapping!B:B,0,0,1)</f>
        <v/>
      </c>
      <c r="R55" s="33">
        <f>_xlfn.XLOOKUP($A55,Mapping!$A:$A,Mapping!C:C,0,0,1)</f>
        <v/>
      </c>
      <c r="S55" s="33">
        <f>_xlfn.XLOOKUP($A55,Mapping!$A:$A,Mapping!D:D,0,0,1)</f>
        <v/>
      </c>
      <c r="T55" s="33">
        <f>_xlfn.CONCAT(S55," - ",Q55)</f>
        <v/>
      </c>
    </row>
    <row r="56">
      <c r="A56" s="3" t="inlineStr">
        <is>
          <t>7040 : Fee Debtors</t>
        </is>
      </c>
      <c r="B56" s="3" t="n">
        <v>22278.15</v>
      </c>
      <c r="C56" s="3" t="n">
        <v>-45520.2</v>
      </c>
      <c r="D56" s="3" t="n">
        <v>13986.06</v>
      </c>
      <c r="E56" s="3" t="n">
        <v>-16966.9</v>
      </c>
      <c r="F56" s="3" t="n">
        <v>21978.06</v>
      </c>
      <c r="G56" s="3" t="n">
        <v>5642.53</v>
      </c>
      <c r="H56" s="3" t="n">
        <v>-8326.35</v>
      </c>
      <c r="I56" s="3" t="n">
        <v>-7404.99</v>
      </c>
      <c r="J56" s="3" t="n"/>
      <c r="K56" s="3" t="n"/>
      <c r="L56" s="3" t="n"/>
      <c r="M56" s="3" t="n"/>
      <c r="N56" s="3" t="n"/>
      <c r="O56" s="3" t="n">
        <v>-14333.6</v>
      </c>
      <c r="Q56" s="33">
        <f>_xlfn.XLOOKUP($A56,Mapping!$A:$A,Mapping!B:B,0,0,1)</f>
        <v/>
      </c>
      <c r="R56" s="33">
        <f>_xlfn.XLOOKUP($A56,Mapping!$A:$A,Mapping!C:C,0,0,1)</f>
        <v/>
      </c>
      <c r="S56" s="33">
        <f>_xlfn.XLOOKUP($A56,Mapping!$A:$A,Mapping!D:D,0,0,1)</f>
        <v/>
      </c>
      <c r="T56" s="33">
        <f>_xlfn.CONCAT(S56," - ",Q56)</f>
        <v/>
      </c>
    </row>
    <row r="57">
      <c r="A57" s="3" t="inlineStr">
        <is>
          <t>7051 : Bank NW Current</t>
        </is>
      </c>
      <c r="B57" s="3" t="n">
        <v>7022585</v>
      </c>
      <c r="C57" s="3" t="n">
        <v>96262.99000000001</v>
      </c>
      <c r="D57" s="3" t="n">
        <v>162520.9</v>
      </c>
      <c r="E57" s="3" t="n">
        <v>264335.2</v>
      </c>
      <c r="F57" s="3" t="n">
        <v>84975.34</v>
      </c>
      <c r="G57" s="3" t="n">
        <v>81559.3</v>
      </c>
      <c r="H57" s="3" t="n">
        <v>242298.6</v>
      </c>
      <c r="I57" s="3" t="n">
        <v>123537.4</v>
      </c>
      <c r="J57" s="3" t="n"/>
      <c r="K57" s="3" t="n"/>
      <c r="L57" s="3" t="n"/>
      <c r="M57" s="3" t="n"/>
      <c r="N57" s="3" t="n"/>
      <c r="O57" s="3" t="n">
        <v>8078075</v>
      </c>
      <c r="Q57" s="33">
        <f>_xlfn.XLOOKUP($A57,Mapping!$A:$A,Mapping!B:B,0,0,1)</f>
        <v/>
      </c>
      <c r="R57" s="33">
        <f>_xlfn.XLOOKUP($A57,Mapping!$A:$A,Mapping!C:C,0,0,1)</f>
        <v/>
      </c>
      <c r="S57" s="33">
        <f>_xlfn.XLOOKUP($A57,Mapping!$A:$A,Mapping!D:D,0,0,1)</f>
        <v/>
      </c>
      <c r="T57" s="33">
        <f>_xlfn.CONCAT(S57," - ",Q57)</f>
        <v/>
      </c>
    </row>
    <row r="58">
      <c r="A58" s="3" t="inlineStr">
        <is>
          <t>8020 : Accruals</t>
        </is>
      </c>
      <c r="B58" s="190" t="n">
        <v>6.82e-13</v>
      </c>
      <c r="C58" s="3" t="n"/>
      <c r="D58" s="3" t="n"/>
      <c r="E58" s="3" t="n"/>
      <c r="F58" s="3" t="n"/>
      <c r="G58" s="3" t="n"/>
      <c r="H58" s="3" t="n"/>
      <c r="I58" s="3" t="n"/>
      <c r="J58" s="3" t="n"/>
      <c r="K58" s="3" t="n"/>
      <c r="L58" s="3" t="n"/>
      <c r="M58" s="3" t="n"/>
      <c r="N58" s="3" t="n"/>
      <c r="O58" s="190" t="n">
        <v>6.82e-13</v>
      </c>
      <c r="Q58" s="33">
        <f>_xlfn.XLOOKUP($A58,Mapping!$A:$A,Mapping!B:B,0,0,1)</f>
        <v/>
      </c>
      <c r="R58" s="33">
        <f>_xlfn.XLOOKUP($A58,Mapping!$A:$A,Mapping!C:C,0,0,1)</f>
        <v/>
      </c>
      <c r="S58" s="33">
        <f>_xlfn.XLOOKUP($A58,Mapping!$A:$A,Mapping!D:D,0,0,1)</f>
        <v/>
      </c>
      <c r="T58" s="33">
        <f>_xlfn.CONCAT(S58," - ",Q58)</f>
        <v/>
      </c>
    </row>
    <row r="59">
      <c r="A59" s="3" t="inlineStr">
        <is>
          <t>8030 : EEEF</t>
        </is>
      </c>
      <c r="B59" s="3" t="n">
        <v>27551.29</v>
      </c>
      <c r="C59" s="3" t="n">
        <v>-89239.7</v>
      </c>
      <c r="D59" s="3" t="n">
        <v>-4762.08</v>
      </c>
      <c r="E59" s="3" t="n">
        <v>-48980.6</v>
      </c>
      <c r="F59" s="3" t="n">
        <v>48659.75</v>
      </c>
      <c r="G59" s="3" t="n">
        <v>48659.75</v>
      </c>
      <c r="H59" s="3" t="n">
        <v>-24300.5</v>
      </c>
      <c r="I59" s="3" t="n">
        <v>69963.35000000001</v>
      </c>
      <c r="J59" s="3" t="n"/>
      <c r="K59" s="3" t="n"/>
      <c r="L59" s="3" t="n"/>
      <c r="M59" s="3" t="n"/>
      <c r="N59" s="3" t="n"/>
      <c r="O59" s="3" t="n">
        <v>27551.3</v>
      </c>
      <c r="Q59" s="33">
        <f>_xlfn.XLOOKUP($A59,Mapping!$A:$A,Mapping!B:B,0,0,1)</f>
        <v/>
      </c>
      <c r="R59" s="33">
        <f>_xlfn.XLOOKUP($A59,Mapping!$A:$A,Mapping!C:C,0,0,1)</f>
        <v/>
      </c>
      <c r="S59" s="33">
        <f>_xlfn.XLOOKUP($A59,Mapping!$A:$A,Mapping!D:D,0,0,1)</f>
        <v/>
      </c>
      <c r="T59" s="33">
        <f>_xlfn.CONCAT(S59," - ",Q59)</f>
        <v/>
      </c>
    </row>
    <row r="60">
      <c r="A60" s="3" t="inlineStr">
        <is>
          <t>8040 : PAYE</t>
        </is>
      </c>
      <c r="B60" s="3" t="n">
        <v>-84661.2</v>
      </c>
      <c r="C60" s="3" t="n"/>
      <c r="D60" s="3" t="n"/>
      <c r="E60" s="3" t="n"/>
      <c r="F60" s="3" t="n"/>
      <c r="G60" s="3" t="n"/>
      <c r="H60" s="3" t="n"/>
      <c r="I60" s="3" t="n"/>
      <c r="J60" s="3" t="n"/>
      <c r="K60" s="3" t="n"/>
      <c r="L60" s="3" t="n"/>
      <c r="M60" s="3" t="n"/>
      <c r="N60" s="3" t="n"/>
      <c r="O60" s="3" t="n">
        <v>-84661.2</v>
      </c>
      <c r="Q60" s="33">
        <f>_xlfn.XLOOKUP($A60,Mapping!$A:$A,Mapping!B:B,0,0,1)</f>
        <v/>
      </c>
      <c r="R60" s="33">
        <f>_xlfn.XLOOKUP($A60,Mapping!$A:$A,Mapping!C:C,0,0,1)</f>
        <v/>
      </c>
      <c r="S60" s="33">
        <f>_xlfn.XLOOKUP($A60,Mapping!$A:$A,Mapping!D:D,0,0,1)</f>
        <v/>
      </c>
      <c r="T60" s="33">
        <f>_xlfn.CONCAT(S60," - ",Q60)</f>
        <v/>
      </c>
    </row>
    <row r="61">
      <c r="A61" s="3" t="inlineStr">
        <is>
          <t>8050 : Net Salaries</t>
        </is>
      </c>
      <c r="B61" s="3" t="n">
        <v>-49918.5</v>
      </c>
      <c r="C61" s="3" t="n"/>
      <c r="D61" s="3" t="n"/>
      <c r="E61" s="3" t="n"/>
      <c r="F61" s="3" t="n"/>
      <c r="G61" s="3" t="n"/>
      <c r="H61" s="3" t="n"/>
      <c r="I61" s="3" t="n"/>
      <c r="J61" s="3" t="n"/>
      <c r="K61" s="3" t="n"/>
      <c r="L61" s="3" t="n"/>
      <c r="M61" s="3" t="n"/>
      <c r="N61" s="3" t="n"/>
      <c r="O61" s="3" t="n">
        <v>-49918.5</v>
      </c>
      <c r="Q61" s="33">
        <f>_xlfn.XLOOKUP($A61,Mapping!$A:$A,Mapping!B:B,0,0,1)</f>
        <v/>
      </c>
      <c r="R61" s="33">
        <f>_xlfn.XLOOKUP($A61,Mapping!$A:$A,Mapping!C:C,0,0,1)</f>
        <v/>
      </c>
      <c r="S61" s="33">
        <f>_xlfn.XLOOKUP($A61,Mapping!$A:$A,Mapping!D:D,0,0,1)</f>
        <v/>
      </c>
      <c r="T61" s="33">
        <f>_xlfn.CONCAT(S61," - ",Q61)</f>
        <v/>
      </c>
    </row>
    <row r="62">
      <c r="A62" s="3" t="inlineStr">
        <is>
          <t>8060 : Trade Creditors</t>
        </is>
      </c>
      <c r="B62" s="3" t="n">
        <v>-12282.5</v>
      </c>
      <c r="C62" s="3" t="n"/>
      <c r="D62" s="3" t="n"/>
      <c r="E62" s="3" t="n"/>
      <c r="F62" s="3" t="n"/>
      <c r="G62" s="3" t="n"/>
      <c r="H62" s="3" t="n"/>
      <c r="I62" s="3" t="n"/>
      <c r="J62" s="3" t="n"/>
      <c r="K62" s="3" t="n"/>
      <c r="L62" s="3" t="n"/>
      <c r="M62" s="3" t="n"/>
      <c r="N62" s="3" t="n"/>
      <c r="O62" s="3" t="n">
        <v>-12282.5</v>
      </c>
      <c r="Q62" s="33">
        <f>_xlfn.XLOOKUP($A62,Mapping!$A:$A,Mapping!B:B,0,0,1)</f>
        <v/>
      </c>
      <c r="R62" s="33">
        <f>_xlfn.XLOOKUP($A62,Mapping!$A:$A,Mapping!C:C,0,0,1)</f>
        <v/>
      </c>
      <c r="S62" s="33">
        <f>_xlfn.XLOOKUP($A62,Mapping!$A:$A,Mapping!D:D,0,0,1)</f>
        <v/>
      </c>
      <c r="T62" s="33">
        <f>_xlfn.CONCAT(S62," - ",Q62)</f>
        <v/>
      </c>
    </row>
    <row r="63">
      <c r="A63" s="3" t="inlineStr">
        <is>
          <t>8070 : Fees in advance</t>
        </is>
      </c>
      <c r="B63" s="3" t="n">
        <v>-125327</v>
      </c>
      <c r="C63" s="3" t="n">
        <v>170544.4</v>
      </c>
      <c r="D63" s="3" t="n"/>
      <c r="E63" s="3" t="n"/>
      <c r="F63" s="3" t="n"/>
      <c r="G63" s="3" t="n"/>
      <c r="H63" s="3" t="n"/>
      <c r="I63" s="3" t="n"/>
      <c r="J63" s="3" t="n"/>
      <c r="K63" s="3" t="n"/>
      <c r="L63" s="3" t="n"/>
      <c r="M63" s="3" t="n"/>
      <c r="N63" s="3" t="n"/>
      <c r="O63" s="3" t="n">
        <v>45217.27</v>
      </c>
      <c r="Q63" s="33">
        <f>_xlfn.XLOOKUP($A63,Mapping!$A:$A,Mapping!B:B,0,0,1)</f>
        <v/>
      </c>
      <c r="R63" s="33">
        <f>_xlfn.XLOOKUP($A63,Mapping!$A:$A,Mapping!C:C,0,0,1)</f>
        <v/>
      </c>
      <c r="S63" s="33">
        <f>_xlfn.XLOOKUP($A63,Mapping!$A:$A,Mapping!D:D,0,0,1)</f>
        <v/>
      </c>
      <c r="T63" s="33">
        <f>_xlfn.CONCAT(S63," - ",Q63)</f>
        <v/>
      </c>
    </row>
    <row r="64">
      <c r="A64" s="3" t="inlineStr">
        <is>
          <t>8090 : Pension Fund</t>
        </is>
      </c>
      <c r="B64" s="3" t="n">
        <v>-27717.1</v>
      </c>
      <c r="C64" s="3" t="n"/>
      <c r="D64" s="3" t="n"/>
      <c r="E64" s="3" t="n"/>
      <c r="F64" s="3" t="n"/>
      <c r="G64" s="3" t="n"/>
      <c r="H64" s="3" t="n"/>
      <c r="I64" s="3" t="n"/>
      <c r="J64" s="3" t="n"/>
      <c r="K64" s="3" t="n"/>
      <c r="L64" s="3" t="n"/>
      <c r="M64" s="3" t="n"/>
      <c r="N64" s="3" t="n"/>
      <c r="O64" s="3" t="n">
        <v>-27717.1</v>
      </c>
      <c r="Q64" s="33">
        <f>_xlfn.XLOOKUP($A64,Mapping!$A:$A,Mapping!B:B,0,0,1)</f>
        <v/>
      </c>
      <c r="R64" s="33">
        <f>_xlfn.XLOOKUP($A64,Mapping!$A:$A,Mapping!C:C,0,0,1)</f>
        <v/>
      </c>
      <c r="S64" s="33">
        <f>_xlfn.XLOOKUP($A64,Mapping!$A:$A,Mapping!D:D,0,0,1)</f>
        <v/>
      </c>
      <c r="T64" s="33">
        <f>_xlfn.CONCAT(S64," - ",Q64)</f>
        <v/>
      </c>
    </row>
    <row r="65">
      <c r="A65" s="76" t="inlineStr">
        <is>
          <t>Total</t>
        </is>
      </c>
      <c r="B65" s="76" t="n">
        <v>1015300</v>
      </c>
      <c r="C65" s="76" t="n">
        <v>84737.78</v>
      </c>
      <c r="D65" s="76" t="n">
        <v>86126.48</v>
      </c>
      <c r="E65" s="76" t="n">
        <v>109099.9</v>
      </c>
      <c r="F65" s="76" t="n">
        <v>78132.60000000001</v>
      </c>
      <c r="G65" s="76" t="n">
        <v>83447.00999999999</v>
      </c>
      <c r="H65" s="76" t="n">
        <v>83143.39999999999</v>
      </c>
      <c r="I65" s="76" t="n">
        <v>78227.53999999999</v>
      </c>
      <c r="J65" s="76" t="n">
        <v>7366.33</v>
      </c>
      <c r="K65" s="76" t="n"/>
      <c r="L65" s="76" t="n"/>
      <c r="M65" s="76" t="n"/>
      <c r="N65" s="76" t="n"/>
      <c r="O65" s="76" t="n">
        <v>1625581</v>
      </c>
      <c r="Q65" s="33">
        <f>_xlfn.XLOOKUP($A65,Mapping!$A:$A,Mapping!B:B,0,0,1)</f>
        <v/>
      </c>
      <c r="R65" s="33">
        <f>_xlfn.XLOOKUP($A65,Mapping!$A:$A,Mapping!C:C,0,0,1)</f>
        <v/>
      </c>
      <c r="S65" s="33">
        <f>_xlfn.XLOOKUP($A65,Mapping!$A:$A,Mapping!D:D,0,0,1)</f>
        <v/>
      </c>
      <c r="T65" s="33">
        <f>_xlfn.CONCAT(S65," - ",Q65)</f>
        <v/>
      </c>
    </row>
    <row r="66">
      <c r="A66" s="3" t="n"/>
      <c r="Q66" s="33">
        <f>_xlfn.XLOOKUP($A66,Mapping!$A:$A,Mapping!B:B,0,0,1)</f>
        <v/>
      </c>
      <c r="R66" s="33">
        <f>_xlfn.XLOOKUP($A66,Mapping!$A:$A,Mapping!C:C,0,0,1)</f>
        <v/>
      </c>
      <c r="S66" s="33">
        <f>_xlfn.XLOOKUP($A66,Mapping!$A:$A,Mapping!D:D,0,0,1)</f>
        <v/>
      </c>
      <c r="T66" s="33">
        <f>_xlfn.CONCAT(S66," - ",Q66)</f>
        <v/>
      </c>
    </row>
    <row r="67" ht="409.5" customHeight="1" s="393">
      <c r="A67" s="42" t="inlineStr">
        <is>
          <t>Applied filters:
Fiscal Year is 2026
Company is Kingsclere Nurseries Ltd.
Setting is Bramley Wood
Company is Complete Childcare Ltd., HAB Kindergarten, Kingsclere Nurseries Ltd., Moebius Two Ltd., Saltway Nursery, Yellow Brick House Nurseries., or Yellow Brick Nurseries Ltd.</t>
        </is>
      </c>
      <c r="B67" s="3" t="n"/>
      <c r="C67" s="3" t="n"/>
      <c r="D67" s="3" t="n"/>
      <c r="E67" s="3" t="n"/>
      <c r="F67" s="3" t="n"/>
      <c r="G67" s="3" t="n"/>
      <c r="H67" s="3" t="n"/>
      <c r="I67" s="3" t="n"/>
      <c r="J67" s="3" t="n"/>
      <c r="K67" s="3" t="n"/>
      <c r="L67" s="3" t="n"/>
      <c r="M67" s="3" t="n"/>
      <c r="N67" s="3" t="n"/>
      <c r="O67" s="3" t="n"/>
      <c r="Q67" s="33">
        <f>_xlfn.XLOOKUP($A67,Mapping!$A:$A,Mapping!B:B,0,0,1)</f>
        <v/>
      </c>
      <c r="R67" s="33">
        <f>_xlfn.XLOOKUP($A67,Mapping!$A:$A,Mapping!C:C,0,0,1)</f>
        <v/>
      </c>
      <c r="S67" s="33">
        <f>_xlfn.XLOOKUP($A67,Mapping!$A:$A,Mapping!D:D,0,0,1)</f>
        <v/>
      </c>
      <c r="T67" s="33" t="n"/>
    </row>
    <row r="68">
      <c r="Q68" s="33">
        <f>_xlfn.XLOOKUP($A68,Mapping!$A:$A,Mapping!B:B,0,0,1)</f>
        <v/>
      </c>
      <c r="R68" s="33">
        <f>_xlfn.XLOOKUP($A68,Mapping!$A:$A,Mapping!C:C,0,0,1)</f>
        <v/>
      </c>
      <c r="S68" s="33">
        <f>_xlfn.XLOOKUP($A68,Mapping!$A:$A,Mapping!D:D,0,0,1)</f>
        <v/>
      </c>
      <c r="T68" s="33" t="n"/>
    </row>
    <row r="69">
      <c r="Q69" s="33">
        <f>_xlfn.XLOOKUP($A69,Mapping!$A:$A,Mapping!B:B,0,0,1)</f>
        <v/>
      </c>
      <c r="R69" s="33">
        <f>_xlfn.XLOOKUP($A69,Mapping!$A:$A,Mapping!C:C,0,0,1)</f>
        <v/>
      </c>
      <c r="S69" s="33">
        <f>_xlfn.XLOOKUP($A69,Mapping!$A:$A,Mapping!D:D,0,0,1)</f>
        <v/>
      </c>
      <c r="T69" s="33" t="n"/>
    </row>
    <row r="70">
      <c r="Q70" s="33">
        <f>_xlfn.XLOOKUP($A70,Mapping!$A:$A,Mapping!B:B,0,0,1)</f>
        <v/>
      </c>
      <c r="R70" s="33">
        <f>_xlfn.XLOOKUP($A70,Mapping!$A:$A,Mapping!C:C,0,0,1)</f>
        <v/>
      </c>
      <c r="S70" s="33">
        <f>_xlfn.XLOOKUP($A70,Mapping!$A:$A,Mapping!D:D,0,0,1)</f>
        <v/>
      </c>
      <c r="T70" s="33" t="n"/>
    </row>
    <row r="71">
      <c r="Q71" s="33">
        <f>_xlfn.XLOOKUP($A71,Mapping!$A:$A,Mapping!B:B,0,0,1)</f>
        <v/>
      </c>
      <c r="R71" s="33">
        <f>_xlfn.XLOOKUP($A71,Mapping!$A:$A,Mapping!C:C,0,0,1)</f>
        <v/>
      </c>
      <c r="S71" s="33">
        <f>_xlfn.XLOOKUP($A71,Mapping!$A:$A,Mapping!D:D,0,0,1)</f>
        <v/>
      </c>
      <c r="T71" s="33" t="n"/>
    </row>
    <row r="72">
      <c r="Q72" s="33">
        <f>_xlfn.XLOOKUP($A72,Mapping!$A:$A,Mapping!B:B,0,0,1)</f>
        <v/>
      </c>
      <c r="R72" s="33">
        <f>_xlfn.XLOOKUP($A72,Mapping!$A:$A,Mapping!C:C,0,0,1)</f>
        <v/>
      </c>
      <c r="S72" s="33">
        <f>_xlfn.XLOOKUP($A72,Mapping!$A:$A,Mapping!D:D,0,0,1)</f>
        <v/>
      </c>
      <c r="T72" s="33" t="n"/>
    </row>
    <row r="73">
      <c r="Q73" s="33">
        <f>_xlfn.XLOOKUP($A73,Mapping!$A:$A,Mapping!B:B,0,0,1)</f>
        <v/>
      </c>
      <c r="R73" s="33">
        <f>_xlfn.XLOOKUP($A73,Mapping!$A:$A,Mapping!C:C,0,0,1)</f>
        <v/>
      </c>
      <c r="S73" s="33">
        <f>_xlfn.XLOOKUP($A73,Mapping!$A:$A,Mapping!D:D,0,0,1)</f>
        <v/>
      </c>
      <c r="T73" s="33" t="n"/>
    </row>
    <row r="74">
      <c r="Q74" s="33">
        <f>_xlfn.XLOOKUP($A74,Mapping!$A:$A,Mapping!B:B,0,0,1)</f>
        <v/>
      </c>
      <c r="R74" s="33">
        <f>_xlfn.XLOOKUP($A74,Mapping!$A:$A,Mapping!C:C,0,0,1)</f>
        <v/>
      </c>
      <c r="S74" s="33">
        <f>_xlfn.XLOOKUP($A74,Mapping!$A:$A,Mapping!D:D,0,0,1)</f>
        <v/>
      </c>
      <c r="T74" s="33" t="n"/>
    </row>
    <row r="75">
      <c r="Q75" s="33">
        <f>_xlfn.XLOOKUP($A75,Mapping!$A:$A,Mapping!B:B,0,0,1)</f>
        <v/>
      </c>
      <c r="R75" s="33">
        <f>_xlfn.XLOOKUP($A75,Mapping!$A:$A,Mapping!C:C,0,0,1)</f>
        <v/>
      </c>
      <c r="S75" s="33">
        <f>_xlfn.XLOOKUP($A75,Mapping!$A:$A,Mapping!D:D,0,0,1)</f>
        <v/>
      </c>
      <c r="T75" s="33" t="n"/>
    </row>
    <row r="76">
      <c r="Q76" s="33">
        <f>_xlfn.XLOOKUP($A76,Mapping!$A:$A,Mapping!B:B,0,0,1)</f>
        <v/>
      </c>
      <c r="R76" s="33">
        <f>_xlfn.XLOOKUP($A76,Mapping!$A:$A,Mapping!C:C,0,0,1)</f>
        <v/>
      </c>
      <c r="S76" s="33">
        <f>_xlfn.XLOOKUP($A76,Mapping!$A:$A,Mapping!D:D,0,0,1)</f>
        <v/>
      </c>
      <c r="T76" s="33" t="n"/>
    </row>
    <row r="77">
      <c r="Q77" s="33">
        <f>_xlfn.XLOOKUP($A77,Mapping!$A:$A,Mapping!B:B,0,0,1)</f>
        <v/>
      </c>
      <c r="R77" s="33">
        <f>_xlfn.XLOOKUP($A77,Mapping!$A:$A,Mapping!C:C,0,0,1)</f>
        <v/>
      </c>
      <c r="S77" s="33">
        <f>_xlfn.XLOOKUP($A77,Mapping!$A:$A,Mapping!D:D,0,0,1)</f>
        <v/>
      </c>
      <c r="T77" s="33" t="n"/>
    </row>
    <row r="78">
      <c r="Q78" s="33">
        <f>_xlfn.XLOOKUP($A78,Mapping!$A:$A,Mapping!B:B,0,0,1)</f>
        <v/>
      </c>
      <c r="R78" s="33">
        <f>_xlfn.XLOOKUP($A78,Mapping!$A:$A,Mapping!C:C,0,0,1)</f>
        <v/>
      </c>
      <c r="S78" s="33">
        <f>_xlfn.XLOOKUP($A78,Mapping!$A:$A,Mapping!D:D,0,0,1)</f>
        <v/>
      </c>
      <c r="T78" s="33" t="n"/>
    </row>
    <row r="79">
      <c r="Q79" s="33">
        <f>_xlfn.XLOOKUP($A79,Mapping!$A:$A,Mapping!B:B,0,0,1)</f>
        <v/>
      </c>
      <c r="R79" s="33">
        <f>_xlfn.XLOOKUP($A79,Mapping!$A:$A,Mapping!C:C,0,0,1)</f>
        <v/>
      </c>
      <c r="S79" s="33">
        <f>_xlfn.XLOOKUP($A79,Mapping!$A:$A,Mapping!D:D,0,0,1)</f>
        <v/>
      </c>
      <c r="T79" s="33" t="n"/>
    </row>
    <row r="80">
      <c r="Q80" s="33">
        <f>_xlfn.XLOOKUP($A80,Mapping!$A:$A,Mapping!B:B,0,0,1)</f>
        <v/>
      </c>
      <c r="R80" s="33">
        <f>_xlfn.XLOOKUP($A80,Mapping!$A:$A,Mapping!C:C,0,0,1)</f>
        <v/>
      </c>
      <c r="S80" s="33">
        <f>_xlfn.XLOOKUP($A80,Mapping!$A:$A,Mapping!D:D,0,0,1)</f>
        <v/>
      </c>
      <c r="T80" s="33" t="n"/>
    </row>
    <row r="81">
      <c r="Q81" s="33">
        <f>_xlfn.XLOOKUP($A81,Mapping!$A:$A,Mapping!B:B,0,0,1)</f>
        <v/>
      </c>
      <c r="R81" s="33">
        <f>_xlfn.XLOOKUP($A81,Mapping!$A:$A,Mapping!C:C,0,0,1)</f>
        <v/>
      </c>
      <c r="S81" s="33">
        <f>_xlfn.XLOOKUP($A81,Mapping!$A:$A,Mapping!D:D,0,0,1)</f>
        <v/>
      </c>
      <c r="T81" s="33" t="n"/>
    </row>
    <row r="82">
      <c r="Q82" s="33">
        <f>_xlfn.XLOOKUP($A82,Mapping!$A:$A,Mapping!B:B,0,0,1)</f>
        <v/>
      </c>
      <c r="R82" s="33">
        <f>_xlfn.XLOOKUP($A82,Mapping!$A:$A,Mapping!C:C,0,0,1)</f>
        <v/>
      </c>
      <c r="S82" s="33">
        <f>_xlfn.XLOOKUP($A82,Mapping!$A:$A,Mapping!D:D,0,0,1)</f>
        <v/>
      </c>
      <c r="T82" s="33" t="n"/>
    </row>
    <row r="83">
      <c r="Q83" s="33">
        <f>_xlfn.XLOOKUP($A83,Mapping!$A:$A,Mapping!B:B,0,0,1)</f>
        <v/>
      </c>
      <c r="R83" s="33">
        <f>_xlfn.XLOOKUP($A83,Mapping!$A:$A,Mapping!C:C,0,0,1)</f>
        <v/>
      </c>
      <c r="S83" s="33">
        <f>_xlfn.XLOOKUP($A83,Mapping!$A:$A,Mapping!D:D,0,0,1)</f>
        <v/>
      </c>
      <c r="T83" s="33" t="n"/>
    </row>
    <row r="84">
      <c r="Q84" s="33">
        <f>_xlfn.XLOOKUP($A84,Mapping!$A:$A,Mapping!B:B,0,0,1)</f>
        <v/>
      </c>
      <c r="R84" s="33">
        <f>_xlfn.XLOOKUP($A84,Mapping!$A:$A,Mapping!C:C,0,0,1)</f>
        <v/>
      </c>
      <c r="S84" s="33">
        <f>_xlfn.XLOOKUP($A84,Mapping!$A:$A,Mapping!D:D,0,0,1)</f>
        <v/>
      </c>
      <c r="T84" s="33" t="n"/>
    </row>
    <row r="85">
      <c r="Q85" s="33">
        <f>_xlfn.XLOOKUP($A85,Mapping!$A:$A,Mapping!B:B,0,0,1)</f>
        <v/>
      </c>
      <c r="R85" s="33">
        <f>_xlfn.XLOOKUP($A85,Mapping!$A:$A,Mapping!C:C,0,0,1)</f>
        <v/>
      </c>
      <c r="S85" s="33">
        <f>_xlfn.XLOOKUP($A85,Mapping!$A:$A,Mapping!D:D,0,0,1)</f>
        <v/>
      </c>
      <c r="T85" s="33" t="n"/>
    </row>
    <row r="86">
      <c r="Q86" s="33">
        <f>_xlfn.XLOOKUP($A86,Mapping!$A:$A,Mapping!B:B,0,0,1)</f>
        <v/>
      </c>
      <c r="R86" s="33">
        <f>_xlfn.XLOOKUP($A86,Mapping!$A:$A,Mapping!C:C,0,0,1)</f>
        <v/>
      </c>
      <c r="S86" s="33">
        <f>_xlfn.XLOOKUP($A86,Mapping!$A:$A,Mapping!D:D,0,0,1)</f>
        <v/>
      </c>
      <c r="T86" s="33" t="n"/>
    </row>
    <row r="87">
      <c r="Q87" s="33">
        <f>_xlfn.XLOOKUP($A87,Mapping!$A:$A,Mapping!B:B,0,0,1)</f>
        <v/>
      </c>
      <c r="R87" s="33">
        <f>_xlfn.XLOOKUP($A87,Mapping!$A:$A,Mapping!C:C,0,0,1)</f>
        <v/>
      </c>
      <c r="S87" s="33">
        <f>_xlfn.XLOOKUP($A87,Mapping!$A:$A,Mapping!D:D,0,0,1)</f>
        <v/>
      </c>
      <c r="T87" s="33" t="n"/>
    </row>
    <row r="88">
      <c r="Q88" s="33">
        <f>_xlfn.XLOOKUP($A88,Mapping!$A:$A,Mapping!B:B,0,0,1)</f>
        <v/>
      </c>
      <c r="R88" s="33">
        <f>_xlfn.XLOOKUP($A88,Mapping!$A:$A,Mapping!C:C,0,0,1)</f>
        <v/>
      </c>
      <c r="S88" s="33">
        <f>_xlfn.XLOOKUP($A88,Mapping!$A:$A,Mapping!D:D,0,0,1)</f>
        <v/>
      </c>
      <c r="T88" s="33" t="n"/>
    </row>
    <row r="89">
      <c r="Q89" s="33">
        <f>_xlfn.XLOOKUP($A89,Mapping!$A:$A,Mapping!B:B,0,0,1)</f>
        <v/>
      </c>
      <c r="R89" s="33">
        <f>_xlfn.XLOOKUP($A89,Mapping!$A:$A,Mapping!C:C,0,0,1)</f>
        <v/>
      </c>
      <c r="S89" s="33">
        <f>_xlfn.XLOOKUP($A89,Mapping!$A:$A,Mapping!D:D,0,0,1)</f>
        <v/>
      </c>
      <c r="T89" s="33" t="n"/>
    </row>
    <row r="90">
      <c r="Q90" s="33">
        <f>_xlfn.XLOOKUP($A90,Mapping!$A:$A,Mapping!B:B,0,0,1)</f>
        <v/>
      </c>
      <c r="R90" s="33">
        <f>_xlfn.XLOOKUP($A90,Mapping!$A:$A,Mapping!C:C,0,0,1)</f>
        <v/>
      </c>
      <c r="S90" s="33">
        <f>_xlfn.XLOOKUP($A90,Mapping!$A:$A,Mapping!D:D,0,0,1)</f>
        <v/>
      </c>
      <c r="T90" s="33" t="n"/>
    </row>
    <row r="91">
      <c r="Q91" s="33">
        <f>_xlfn.XLOOKUP($A91,Mapping!$A:$A,Mapping!B:B,0,0,1)</f>
        <v/>
      </c>
      <c r="R91" s="33">
        <f>_xlfn.XLOOKUP($A91,Mapping!$A:$A,Mapping!C:C,0,0,1)</f>
        <v/>
      </c>
      <c r="S91" s="33">
        <f>_xlfn.XLOOKUP($A91,Mapping!$A:$A,Mapping!D:D,0,0,1)</f>
        <v/>
      </c>
      <c r="T91" s="33" t="n"/>
    </row>
    <row r="92">
      <c r="Q92" s="33">
        <f>_xlfn.XLOOKUP($A92,Mapping!$A:$A,Mapping!B:B,0,0,1)</f>
        <v/>
      </c>
      <c r="R92" s="33">
        <f>_xlfn.XLOOKUP($A92,Mapping!$A:$A,Mapping!C:C,0,0,1)</f>
        <v/>
      </c>
      <c r="S92" s="33">
        <f>_xlfn.XLOOKUP($A92,Mapping!$A:$A,Mapping!D:D,0,0,1)</f>
        <v/>
      </c>
      <c r="T92" s="33" t="n"/>
    </row>
    <row r="93">
      <c r="Q93" s="33">
        <f>_xlfn.XLOOKUP($A93,Mapping!$A:$A,Mapping!B:B,0,0,1)</f>
        <v/>
      </c>
      <c r="R93" s="33">
        <f>_xlfn.XLOOKUP($A93,Mapping!$A:$A,Mapping!C:C,0,0,1)</f>
        <v/>
      </c>
      <c r="S93" s="33">
        <f>_xlfn.XLOOKUP($A93,Mapping!$A:$A,Mapping!D:D,0,0,1)</f>
        <v/>
      </c>
      <c r="T93" s="33" t="n"/>
    </row>
    <row r="94">
      <c r="Q94" s="33">
        <f>_xlfn.XLOOKUP($A94,Mapping!$A:$A,Mapping!B:B,0,0,1)</f>
        <v/>
      </c>
      <c r="R94" s="33">
        <f>_xlfn.XLOOKUP($A94,Mapping!$A:$A,Mapping!C:C,0,0,1)</f>
        <v/>
      </c>
      <c r="S94" s="33">
        <f>_xlfn.XLOOKUP($A94,Mapping!$A:$A,Mapping!D:D,0,0,1)</f>
        <v/>
      </c>
      <c r="T94" s="33" t="n"/>
    </row>
    <row r="95">
      <c r="Q95" s="33">
        <f>_xlfn.XLOOKUP($A95,Mapping!$A:$A,Mapping!B:B,0,0,1)</f>
        <v/>
      </c>
      <c r="R95" s="33">
        <f>_xlfn.XLOOKUP($A95,Mapping!$A:$A,Mapping!C:C,0,0,1)</f>
        <v/>
      </c>
      <c r="S95" s="33">
        <f>_xlfn.XLOOKUP($A95,Mapping!$A:$A,Mapping!D:D,0,0,1)</f>
        <v/>
      </c>
      <c r="T95" s="33" t="n"/>
    </row>
    <row r="96">
      <c r="Q96" s="33">
        <f>_xlfn.XLOOKUP($A96,Mapping!$A:$A,Mapping!B:B,0,0,1)</f>
        <v/>
      </c>
      <c r="R96" s="33">
        <f>_xlfn.XLOOKUP($A96,Mapping!$A:$A,Mapping!C:C,0,0,1)</f>
        <v/>
      </c>
      <c r="S96" s="33">
        <f>_xlfn.XLOOKUP($A96,Mapping!$A:$A,Mapping!D:D,0,0,1)</f>
        <v/>
      </c>
      <c r="T96" s="33" t="n"/>
    </row>
    <row r="97">
      <c r="Q97" s="33">
        <f>_xlfn.XLOOKUP($A97,Mapping!$A:$A,Mapping!B:B,0,0,1)</f>
        <v/>
      </c>
      <c r="R97" s="33">
        <f>_xlfn.XLOOKUP($A97,Mapping!$A:$A,Mapping!C:C,0,0,1)</f>
        <v/>
      </c>
      <c r="S97" s="33">
        <f>_xlfn.XLOOKUP($A97,Mapping!$A:$A,Mapping!D:D,0,0,1)</f>
        <v/>
      </c>
      <c r="T97" s="33" t="n"/>
    </row>
    <row r="98">
      <c r="Q98" s="33">
        <f>_xlfn.XLOOKUP($A98,Mapping!$A:$A,Mapping!B:B,0,0,1)</f>
        <v/>
      </c>
      <c r="R98" s="33">
        <f>_xlfn.XLOOKUP($A98,Mapping!$A:$A,Mapping!C:C,0,0,1)</f>
        <v/>
      </c>
      <c r="S98" s="33">
        <f>_xlfn.XLOOKUP($A98,Mapping!$A:$A,Mapping!D:D,0,0,1)</f>
        <v/>
      </c>
      <c r="T98" s="33" t="n"/>
    </row>
    <row r="99">
      <c r="Q99" s="33">
        <f>_xlfn.XLOOKUP($A99,Mapping!$A:$A,Mapping!B:B,0,0,1)</f>
        <v/>
      </c>
      <c r="R99" s="33">
        <f>_xlfn.XLOOKUP($A99,Mapping!$A:$A,Mapping!C:C,0,0,1)</f>
        <v/>
      </c>
      <c r="S99" s="33">
        <f>_xlfn.XLOOKUP($A99,Mapping!$A:$A,Mapping!D:D,0,0,1)</f>
        <v/>
      </c>
      <c r="T99" s="33" t="n"/>
    </row>
    <row r="100">
      <c r="Q100" s="33">
        <f>_xlfn.XLOOKUP($A100,Mapping!$A:$A,Mapping!B:B,0,0,1)</f>
        <v/>
      </c>
      <c r="R100" s="33">
        <f>_xlfn.XLOOKUP($A100,Mapping!$A:$A,Mapping!C:C,0,0,1)</f>
        <v/>
      </c>
      <c r="S100" s="33">
        <f>_xlfn.XLOOKUP($A100,Mapping!$A:$A,Mapping!D:D,0,0,1)</f>
        <v/>
      </c>
      <c r="T100" s="33" t="n"/>
    </row>
    <row r="101">
      <c r="Q101" s="33">
        <f>_xlfn.XLOOKUP($A101,Mapping!$A:$A,Mapping!B:B,0,0,1)</f>
        <v/>
      </c>
      <c r="R101" s="33">
        <f>_xlfn.XLOOKUP($A101,Mapping!$A:$A,Mapping!C:C,0,0,1)</f>
        <v/>
      </c>
      <c r="S101" s="33">
        <f>_xlfn.XLOOKUP($A101,Mapping!$A:$A,Mapping!D:D,0,0,1)</f>
        <v/>
      </c>
      <c r="T101" s="33" t="n"/>
    </row>
    <row r="102">
      <c r="Q102" s="33">
        <f>_xlfn.XLOOKUP($A102,Mapping!$A:$A,Mapping!B:B,0,0,1)</f>
        <v/>
      </c>
      <c r="R102" s="33">
        <f>_xlfn.XLOOKUP($A102,Mapping!$A:$A,Mapping!C:C,0,0,1)</f>
        <v/>
      </c>
      <c r="S102" s="33">
        <f>_xlfn.XLOOKUP($A102,Mapping!$A:$A,Mapping!D:D,0,0,1)</f>
        <v/>
      </c>
      <c r="T102" s="33" t="n"/>
    </row>
    <row r="103">
      <c r="Q103" s="33">
        <f>_xlfn.XLOOKUP($A103,Mapping!$A:$A,Mapping!B:B,0,0,1)</f>
        <v/>
      </c>
      <c r="R103" s="33">
        <f>_xlfn.XLOOKUP($A103,Mapping!$A:$A,Mapping!C:C,0,0,1)</f>
        <v/>
      </c>
      <c r="S103" s="33">
        <f>_xlfn.XLOOKUP($A103,Mapping!$A:$A,Mapping!D:D,0,0,1)</f>
        <v/>
      </c>
      <c r="T103" s="33" t="n"/>
    </row>
    <row r="104">
      <c r="Q104" s="33">
        <f>_xlfn.XLOOKUP($A104,Mapping!$A:$A,Mapping!B:B,0,0,1)</f>
        <v/>
      </c>
      <c r="R104" s="33">
        <f>_xlfn.XLOOKUP($A104,Mapping!$A:$A,Mapping!C:C,0,0,1)</f>
        <v/>
      </c>
      <c r="S104" s="33">
        <f>_xlfn.XLOOKUP($A104,Mapping!$A:$A,Mapping!D:D,0,0,1)</f>
        <v/>
      </c>
      <c r="T104" s="33" t="n"/>
    </row>
    <row r="105">
      <c r="Q105" s="33">
        <f>_xlfn.XLOOKUP($A105,Mapping!$A:$A,Mapping!B:B,0,0,1)</f>
        <v/>
      </c>
      <c r="R105" s="33">
        <f>_xlfn.XLOOKUP($A105,Mapping!$A:$A,Mapping!C:C,0,0,1)</f>
        <v/>
      </c>
      <c r="S105" s="33">
        <f>_xlfn.XLOOKUP($A105,Mapping!$A:$A,Mapping!D:D,0,0,1)</f>
        <v/>
      </c>
      <c r="T105" s="33" t="n"/>
    </row>
    <row r="106">
      <c r="Q106" s="33">
        <f>_xlfn.XLOOKUP($A106,Mapping!$A:$A,Mapping!B:B,0,0,1)</f>
        <v/>
      </c>
      <c r="R106" s="33">
        <f>_xlfn.XLOOKUP($A106,Mapping!$A:$A,Mapping!C:C,0,0,1)</f>
        <v/>
      </c>
      <c r="S106" s="33">
        <f>_xlfn.XLOOKUP($A106,Mapping!$A:$A,Mapping!D:D,0,0,1)</f>
        <v/>
      </c>
      <c r="T106" s="33" t="n"/>
    </row>
    <row r="107">
      <c r="Q107" s="33">
        <f>_xlfn.XLOOKUP($A107,Mapping!$A:$A,Mapping!B:B,0,0,1)</f>
        <v/>
      </c>
      <c r="R107" s="33">
        <f>_xlfn.XLOOKUP($A107,Mapping!$A:$A,Mapping!C:C,0,0,1)</f>
        <v/>
      </c>
      <c r="S107" s="33">
        <f>_xlfn.XLOOKUP($A107,Mapping!$A:$A,Mapping!D:D,0,0,1)</f>
        <v/>
      </c>
      <c r="T107" s="33" t="n"/>
    </row>
    <row r="108">
      <c r="Q108" s="33">
        <f>_xlfn.XLOOKUP($A108,Mapping!$A:$A,Mapping!B:B,0,0,1)</f>
        <v/>
      </c>
      <c r="R108" s="33">
        <f>_xlfn.XLOOKUP($A108,Mapping!$A:$A,Mapping!C:C,0,0,1)</f>
        <v/>
      </c>
      <c r="S108" s="33">
        <f>_xlfn.XLOOKUP($A108,Mapping!$A:$A,Mapping!D:D,0,0,1)</f>
        <v/>
      </c>
      <c r="T108" s="33" t="n"/>
    </row>
    <row r="109">
      <c r="Q109" s="33">
        <f>_xlfn.XLOOKUP($A109,Mapping!$A:$A,Mapping!B:B,0,0,1)</f>
        <v/>
      </c>
      <c r="R109" s="33">
        <f>_xlfn.XLOOKUP($A109,Mapping!$A:$A,Mapping!C:C,0,0,1)</f>
        <v/>
      </c>
      <c r="S109" s="33">
        <f>_xlfn.XLOOKUP($A109,Mapping!$A:$A,Mapping!D:D,0,0,1)</f>
        <v/>
      </c>
      <c r="T109" s="33" t="n"/>
    </row>
    <row r="110">
      <c r="Q110" s="33">
        <f>_xlfn.XLOOKUP($A110,Mapping!$A:$A,Mapping!B:B,0,0,1)</f>
        <v/>
      </c>
      <c r="R110" s="33">
        <f>_xlfn.XLOOKUP($A110,Mapping!$A:$A,Mapping!C:C,0,0,1)</f>
        <v/>
      </c>
      <c r="S110" s="33">
        <f>_xlfn.XLOOKUP($A110,Mapping!$A:$A,Mapping!D:D,0,0,1)</f>
        <v/>
      </c>
      <c r="T110" s="33" t="n"/>
    </row>
    <row r="111">
      <c r="Q111" s="33">
        <f>_xlfn.XLOOKUP($A111,Mapping!$A:$A,Mapping!B:B,0,0,1)</f>
        <v/>
      </c>
      <c r="R111" s="33">
        <f>_xlfn.XLOOKUP($A111,Mapping!$A:$A,Mapping!C:C,0,0,1)</f>
        <v/>
      </c>
      <c r="S111" s="33">
        <f>_xlfn.XLOOKUP($A111,Mapping!$A:$A,Mapping!D:D,0,0,1)</f>
        <v/>
      </c>
      <c r="T111" s="33" t="n"/>
    </row>
    <row r="112">
      <c r="Q112" s="33">
        <f>_xlfn.XLOOKUP($A112,Mapping!$A:$A,Mapping!B:B,0,0,1)</f>
        <v/>
      </c>
      <c r="R112" s="33">
        <f>_xlfn.XLOOKUP($A112,Mapping!$A:$A,Mapping!C:C,0,0,1)</f>
        <v/>
      </c>
      <c r="S112" s="33">
        <f>_xlfn.XLOOKUP($A112,Mapping!$A:$A,Mapping!D:D,0,0,1)</f>
        <v/>
      </c>
      <c r="T112" s="33" t="n"/>
    </row>
    <row r="113">
      <c r="Q113" s="33">
        <f>_xlfn.XLOOKUP($A113,Mapping!$A:$A,Mapping!B:B,0,0,1)</f>
        <v/>
      </c>
      <c r="R113" s="33">
        <f>_xlfn.XLOOKUP($A113,Mapping!$A:$A,Mapping!C:C,0,0,1)</f>
        <v/>
      </c>
      <c r="S113" s="33">
        <f>_xlfn.XLOOKUP($A113,Mapping!$A:$A,Mapping!D:D,0,0,1)</f>
        <v/>
      </c>
      <c r="T113" s="33" t="n"/>
    </row>
    <row r="114">
      <c r="Q114" s="33">
        <f>_xlfn.XLOOKUP($A114,Mapping!$A:$A,Mapping!B:B,0,0,1)</f>
        <v/>
      </c>
      <c r="R114" s="33">
        <f>_xlfn.XLOOKUP($A114,Mapping!$A:$A,Mapping!C:C,0,0,1)</f>
        <v/>
      </c>
      <c r="S114" s="33">
        <f>_xlfn.XLOOKUP($A114,Mapping!$A:$A,Mapping!D:D,0,0,1)</f>
        <v/>
      </c>
      <c r="T114" s="33" t="n"/>
    </row>
    <row r="115">
      <c r="Q115" s="33">
        <f>_xlfn.XLOOKUP($A115,Mapping!$A:$A,Mapping!B:B,0,0,1)</f>
        <v/>
      </c>
      <c r="R115" s="33">
        <f>_xlfn.XLOOKUP($A115,Mapping!$A:$A,Mapping!C:C,0,0,1)</f>
        <v/>
      </c>
      <c r="S115" s="33">
        <f>_xlfn.XLOOKUP($A115,Mapping!$A:$A,Mapping!D:D,0,0,1)</f>
        <v/>
      </c>
      <c r="T115" s="33" t="n"/>
    </row>
    <row r="116">
      <c r="Q116" s="33">
        <f>_xlfn.XLOOKUP($A116,Mapping!$A:$A,Mapping!B:B,0,0,1)</f>
        <v/>
      </c>
      <c r="R116" s="33">
        <f>_xlfn.XLOOKUP($A116,Mapping!$A:$A,Mapping!C:C,0,0,1)</f>
        <v/>
      </c>
      <c r="S116" s="33">
        <f>_xlfn.XLOOKUP($A116,Mapping!$A:$A,Mapping!D:D,0,0,1)</f>
        <v/>
      </c>
      <c r="T116" s="33" t="n"/>
    </row>
    <row r="117">
      <c r="Q117" s="33">
        <f>_xlfn.XLOOKUP($A117,Mapping!$A:$A,Mapping!B:B,0,0,1)</f>
        <v/>
      </c>
      <c r="R117" s="33">
        <f>_xlfn.XLOOKUP($A117,Mapping!$A:$A,Mapping!C:C,0,0,1)</f>
        <v/>
      </c>
      <c r="S117" s="33">
        <f>_xlfn.XLOOKUP($A117,Mapping!$A:$A,Mapping!D:D,0,0,1)</f>
        <v/>
      </c>
      <c r="T117" s="33" t="n"/>
    </row>
    <row r="118">
      <c r="Q118" s="33">
        <f>_xlfn.XLOOKUP($A118,Mapping!$A:$A,Mapping!B:B,0,0,1)</f>
        <v/>
      </c>
      <c r="R118" s="33">
        <f>_xlfn.XLOOKUP($A118,Mapping!$A:$A,Mapping!C:C,0,0,1)</f>
        <v/>
      </c>
      <c r="S118" s="33">
        <f>_xlfn.XLOOKUP($A118,Mapping!$A:$A,Mapping!D:D,0,0,1)</f>
        <v/>
      </c>
      <c r="T118" s="33" t="n"/>
    </row>
    <row r="119">
      <c r="Q119" s="33">
        <f>_xlfn.XLOOKUP($A119,Mapping!$A:$A,Mapping!B:B,0,0,1)</f>
        <v/>
      </c>
      <c r="R119" s="33">
        <f>_xlfn.XLOOKUP($A119,Mapping!$A:$A,Mapping!C:C,0,0,1)</f>
        <v/>
      </c>
      <c r="S119" s="33">
        <f>_xlfn.XLOOKUP($A119,Mapping!$A:$A,Mapping!D:D,0,0,1)</f>
        <v/>
      </c>
      <c r="T119" s="33" t="n"/>
    </row>
    <row r="120">
      <c r="Q120" s="33">
        <f>_xlfn.XLOOKUP($A120,Mapping!$A:$A,Mapping!B:B,0,0,1)</f>
        <v/>
      </c>
      <c r="R120" s="33">
        <f>_xlfn.XLOOKUP($A120,Mapping!$A:$A,Mapping!C:C,0,0,1)</f>
        <v/>
      </c>
      <c r="S120" s="33">
        <f>_xlfn.XLOOKUP($A120,Mapping!$A:$A,Mapping!D:D,0,0,1)</f>
        <v/>
      </c>
      <c r="T120" s="33" t="n"/>
    </row>
    <row r="121">
      <c r="Q121" s="33">
        <f>_xlfn.XLOOKUP($A121,Mapping!$A:$A,Mapping!B:B,0,0,1)</f>
        <v/>
      </c>
      <c r="R121" s="33">
        <f>_xlfn.XLOOKUP($A121,Mapping!$A:$A,Mapping!C:C,0,0,1)</f>
        <v/>
      </c>
      <c r="S121" s="33">
        <f>_xlfn.XLOOKUP($A121,Mapping!$A:$A,Mapping!D:D,0,0,1)</f>
        <v/>
      </c>
      <c r="T121" s="33" t="n"/>
    </row>
    <row r="122">
      <c r="Q122" s="33">
        <f>_xlfn.XLOOKUP($A122,Mapping!$A:$A,Mapping!B:B,0,0,1)</f>
        <v/>
      </c>
      <c r="R122" s="33">
        <f>_xlfn.XLOOKUP($A122,Mapping!$A:$A,Mapping!C:C,0,0,1)</f>
        <v/>
      </c>
      <c r="S122" s="33">
        <f>_xlfn.XLOOKUP($A122,Mapping!$A:$A,Mapping!D:D,0,0,1)</f>
        <v/>
      </c>
      <c r="T122" s="33" t="n"/>
    </row>
    <row r="123">
      <c r="Q123" s="33">
        <f>_xlfn.XLOOKUP($A123,Mapping!$A:$A,Mapping!B:B,0,0,1)</f>
        <v/>
      </c>
      <c r="R123" s="33">
        <f>_xlfn.XLOOKUP($A123,Mapping!$A:$A,Mapping!C:C,0,0,1)</f>
        <v/>
      </c>
      <c r="S123" s="33">
        <f>_xlfn.XLOOKUP($A123,Mapping!$A:$A,Mapping!D:D,0,0,1)</f>
        <v/>
      </c>
      <c r="T123" s="33" t="n"/>
    </row>
    <row r="124">
      <c r="Q124" s="33">
        <f>_xlfn.XLOOKUP($A124,Mapping!$A:$A,Mapping!B:B,0,0,1)</f>
        <v/>
      </c>
      <c r="R124" s="33">
        <f>_xlfn.XLOOKUP($A124,Mapping!$A:$A,Mapping!C:C,0,0,1)</f>
        <v/>
      </c>
      <c r="S124" s="33">
        <f>_xlfn.XLOOKUP($A124,Mapping!$A:$A,Mapping!D:D,0,0,1)</f>
        <v/>
      </c>
      <c r="T124" s="33" t="n"/>
    </row>
    <row r="125">
      <c r="Q125" s="33">
        <f>_xlfn.XLOOKUP($A125,Mapping!$A:$A,Mapping!B:B,0,0,1)</f>
        <v/>
      </c>
      <c r="R125" s="33">
        <f>_xlfn.XLOOKUP($A125,Mapping!$A:$A,Mapping!C:C,0,0,1)</f>
        <v/>
      </c>
      <c r="S125" s="33">
        <f>_xlfn.XLOOKUP($A125,Mapping!$A:$A,Mapping!D:D,0,0,1)</f>
        <v/>
      </c>
      <c r="T125" s="33" t="n"/>
    </row>
    <row r="126">
      <c r="Q126" s="33">
        <f>_xlfn.XLOOKUP($A126,Mapping!$A:$A,Mapping!B:B,0,0,1)</f>
        <v/>
      </c>
      <c r="R126" s="33">
        <f>_xlfn.XLOOKUP($A126,Mapping!$A:$A,Mapping!C:C,0,0,1)</f>
        <v/>
      </c>
      <c r="S126" s="33">
        <f>_xlfn.XLOOKUP($A126,Mapping!$A:$A,Mapping!D:D,0,0,1)</f>
        <v/>
      </c>
      <c r="T126" s="33" t="n"/>
    </row>
    <row r="127">
      <c r="Q127" s="33">
        <f>_xlfn.XLOOKUP($A127,Mapping!$A:$A,Mapping!B:B,0,0,1)</f>
        <v/>
      </c>
      <c r="R127" s="33">
        <f>_xlfn.XLOOKUP($A127,Mapping!$A:$A,Mapping!C:C,0,0,1)</f>
        <v/>
      </c>
      <c r="S127" s="33">
        <f>_xlfn.XLOOKUP($A127,Mapping!$A:$A,Mapping!D:D,0,0,1)</f>
        <v/>
      </c>
      <c r="T127" s="33" t="n"/>
    </row>
    <row r="128">
      <c r="Q128" s="33">
        <f>_xlfn.XLOOKUP($A128,Mapping!$A:$A,Mapping!B:B,0,0,1)</f>
        <v/>
      </c>
      <c r="R128" s="33">
        <f>_xlfn.XLOOKUP($A128,Mapping!$A:$A,Mapping!C:C,0,0,1)</f>
        <v/>
      </c>
      <c r="S128" s="33">
        <f>_xlfn.XLOOKUP($A128,Mapping!$A:$A,Mapping!D:D,0,0,1)</f>
        <v/>
      </c>
      <c r="T128" s="33" t="n"/>
    </row>
    <row r="129">
      <c r="Q129" s="33">
        <f>_xlfn.XLOOKUP($A129,Mapping!$A:$A,Mapping!B:B,0,0,1)</f>
        <v/>
      </c>
      <c r="R129" s="33">
        <f>_xlfn.XLOOKUP($A129,Mapping!$A:$A,Mapping!C:C,0,0,1)</f>
        <v/>
      </c>
      <c r="S129" s="33">
        <f>_xlfn.XLOOKUP($A129,Mapping!$A:$A,Mapping!D:D,0,0,1)</f>
        <v/>
      </c>
      <c r="T129" s="33" t="n"/>
    </row>
    <row r="130">
      <c r="Q130" s="33">
        <f>_xlfn.XLOOKUP($A130,Mapping!$A:$A,Mapping!B:B,0,0,1)</f>
        <v/>
      </c>
      <c r="R130" s="33">
        <f>_xlfn.XLOOKUP($A130,Mapping!$A:$A,Mapping!C:C,0,0,1)</f>
        <v/>
      </c>
      <c r="S130" s="33">
        <f>_xlfn.XLOOKUP($A130,Mapping!$A:$A,Mapping!D:D,0,0,1)</f>
        <v/>
      </c>
      <c r="T130" s="33" t="n"/>
    </row>
    <row r="131">
      <c r="Q131" s="33">
        <f>_xlfn.XLOOKUP($A131,Mapping!$A:$A,Mapping!B:B,0,0,1)</f>
        <v/>
      </c>
      <c r="R131" s="33">
        <f>_xlfn.XLOOKUP($A131,Mapping!$A:$A,Mapping!C:C,0,0,1)</f>
        <v/>
      </c>
      <c r="S131" s="33">
        <f>_xlfn.XLOOKUP($A131,Mapping!$A:$A,Mapping!D:D,0,0,1)</f>
        <v/>
      </c>
      <c r="T131" s="33" t="n"/>
    </row>
    <row r="132">
      <c r="Q132" s="33">
        <f>_xlfn.XLOOKUP($A132,Mapping!$A:$A,Mapping!B:B,0,0,1)</f>
        <v/>
      </c>
      <c r="R132" s="33">
        <f>_xlfn.XLOOKUP($A132,Mapping!$A:$A,Mapping!C:C,0,0,1)</f>
        <v/>
      </c>
      <c r="S132" s="33">
        <f>_xlfn.XLOOKUP($A132,Mapping!$A:$A,Mapping!D:D,0,0,1)</f>
        <v/>
      </c>
      <c r="T132" s="33" t="n"/>
    </row>
    <row r="133">
      <c r="Q133" s="33">
        <f>_xlfn.XLOOKUP($A133,Mapping!$A:$A,Mapping!B:B,0,0,1)</f>
        <v/>
      </c>
      <c r="R133" s="33">
        <f>_xlfn.XLOOKUP($A133,Mapping!$A:$A,Mapping!C:C,0,0,1)</f>
        <v/>
      </c>
      <c r="S133" s="33">
        <f>_xlfn.XLOOKUP($A133,Mapping!$A:$A,Mapping!D:D,0,0,1)</f>
        <v/>
      </c>
      <c r="T133" s="33" t="n"/>
    </row>
    <row r="134">
      <c r="Q134" s="33">
        <f>_xlfn.XLOOKUP($A134,Mapping!$A:$A,Mapping!B:B,0,0,1)</f>
        <v/>
      </c>
      <c r="R134" s="33">
        <f>_xlfn.XLOOKUP($A134,Mapping!$A:$A,Mapping!C:C,0,0,1)</f>
        <v/>
      </c>
      <c r="S134" s="33">
        <f>_xlfn.XLOOKUP($A134,Mapping!$A:$A,Mapping!D:D,0,0,1)</f>
        <v/>
      </c>
      <c r="T134" s="33" t="n"/>
    </row>
    <row r="135">
      <c r="Q135" s="33">
        <f>_xlfn.XLOOKUP($A135,Mapping!$A:$A,Mapping!B:B,0,0,1)</f>
        <v/>
      </c>
      <c r="R135" s="33">
        <f>_xlfn.XLOOKUP($A135,Mapping!$A:$A,Mapping!C:C,0,0,1)</f>
        <v/>
      </c>
      <c r="S135" s="33">
        <f>_xlfn.XLOOKUP($A135,Mapping!$A:$A,Mapping!D:D,0,0,1)</f>
        <v/>
      </c>
      <c r="T135" s="33" t="n"/>
    </row>
    <row r="136">
      <c r="Q136" s="33">
        <f>_xlfn.XLOOKUP($A136,Mapping!$A:$A,Mapping!B:B,0,0,1)</f>
        <v/>
      </c>
      <c r="R136" s="33">
        <f>_xlfn.XLOOKUP($A136,Mapping!$A:$A,Mapping!C:C,0,0,1)</f>
        <v/>
      </c>
      <c r="S136" s="33">
        <f>_xlfn.XLOOKUP($A136,Mapping!$A:$A,Mapping!D:D,0,0,1)</f>
        <v/>
      </c>
      <c r="T136" s="33" t="n"/>
    </row>
    <row r="137">
      <c r="Q137" s="33">
        <f>_xlfn.XLOOKUP($A137,Mapping!$A:$A,Mapping!B:B,0,0,1)</f>
        <v/>
      </c>
      <c r="R137" s="33">
        <f>_xlfn.XLOOKUP($A137,Mapping!$A:$A,Mapping!C:C,0,0,1)</f>
        <v/>
      </c>
      <c r="S137" s="33">
        <f>_xlfn.XLOOKUP($A137,Mapping!$A:$A,Mapping!D:D,0,0,1)</f>
        <v/>
      </c>
      <c r="T137" s="33" t="n"/>
    </row>
    <row r="138">
      <c r="Q138" s="33">
        <f>_xlfn.XLOOKUP($A138,Mapping!$A:$A,Mapping!B:B,0,0,1)</f>
        <v/>
      </c>
      <c r="R138" s="33">
        <f>_xlfn.XLOOKUP($A138,Mapping!$A:$A,Mapping!C:C,0,0,1)</f>
        <v/>
      </c>
      <c r="S138" s="33">
        <f>_xlfn.XLOOKUP($A138,Mapping!$A:$A,Mapping!D:D,0,0,1)</f>
        <v/>
      </c>
      <c r="T138" s="33" t="n"/>
    </row>
    <row r="139">
      <c r="Q139" s="33">
        <f>_xlfn.XLOOKUP($A139,Mapping!$A:$A,Mapping!B:B,0,0,1)</f>
        <v/>
      </c>
      <c r="R139" s="33">
        <f>_xlfn.XLOOKUP($A139,Mapping!$A:$A,Mapping!C:C,0,0,1)</f>
        <v/>
      </c>
      <c r="S139" s="33">
        <f>_xlfn.XLOOKUP($A139,Mapping!$A:$A,Mapping!D:D,0,0,1)</f>
        <v/>
      </c>
      <c r="T139" s="33" t="n"/>
    </row>
    <row r="140">
      <c r="Q140" s="33">
        <f>_xlfn.XLOOKUP($A140,Mapping!$A:$A,Mapping!B:B,0,0,1)</f>
        <v/>
      </c>
      <c r="R140" s="33">
        <f>_xlfn.XLOOKUP($A140,Mapping!$A:$A,Mapping!C:C,0,0,1)</f>
        <v/>
      </c>
      <c r="S140" s="33">
        <f>_xlfn.XLOOKUP($A140,Mapping!$A:$A,Mapping!D:D,0,0,1)</f>
        <v/>
      </c>
      <c r="T140" s="33" t="n"/>
    </row>
    <row r="141">
      <c r="Q141" s="33">
        <f>_xlfn.XLOOKUP($A141,Mapping!$A:$A,Mapping!B:B,0,0,1)</f>
        <v/>
      </c>
      <c r="R141" s="33">
        <f>_xlfn.XLOOKUP($A141,Mapping!$A:$A,Mapping!C:C,0,0,1)</f>
        <v/>
      </c>
      <c r="S141" s="33">
        <f>_xlfn.XLOOKUP($A141,Mapping!$A:$A,Mapping!D:D,0,0,1)</f>
        <v/>
      </c>
      <c r="T141" s="33" t="n"/>
    </row>
    <row r="142">
      <c r="Q142" s="33">
        <f>_xlfn.XLOOKUP($A142,Mapping!$A:$A,Mapping!B:B,0,0,1)</f>
        <v/>
      </c>
      <c r="R142" s="33">
        <f>_xlfn.XLOOKUP($A142,Mapping!$A:$A,Mapping!C:C,0,0,1)</f>
        <v/>
      </c>
      <c r="S142" s="33">
        <f>_xlfn.XLOOKUP($A142,Mapping!$A:$A,Mapping!D:D,0,0,1)</f>
        <v/>
      </c>
      <c r="T142" s="33" t="n"/>
    </row>
    <row r="143">
      <c r="Q143" s="33">
        <f>_xlfn.XLOOKUP($A143,Mapping!$A:$A,Mapping!B:B,0,0,1)</f>
        <v/>
      </c>
      <c r="R143" s="33">
        <f>_xlfn.XLOOKUP($A143,Mapping!$A:$A,Mapping!C:C,0,0,1)</f>
        <v/>
      </c>
      <c r="S143" s="33">
        <f>_xlfn.XLOOKUP($A143,Mapping!$A:$A,Mapping!D:D,0,0,1)</f>
        <v/>
      </c>
      <c r="T143" s="33" t="n"/>
    </row>
    <row r="144">
      <c r="Q144" s="33">
        <f>_xlfn.XLOOKUP($A144,Mapping!$A:$A,Mapping!B:B,0,0,1)</f>
        <v/>
      </c>
      <c r="R144" s="33">
        <f>_xlfn.XLOOKUP($A144,Mapping!$A:$A,Mapping!C:C,0,0,1)</f>
        <v/>
      </c>
      <c r="S144" s="33">
        <f>_xlfn.XLOOKUP($A144,Mapping!$A:$A,Mapping!D:D,0,0,1)</f>
        <v/>
      </c>
      <c r="T144" s="33" t="n"/>
    </row>
    <row r="145">
      <c r="Q145" s="33">
        <f>_xlfn.XLOOKUP($A145,Mapping!$A:$A,Mapping!B:B,0,0,1)</f>
        <v/>
      </c>
      <c r="R145" s="33">
        <f>_xlfn.XLOOKUP($A145,Mapping!$A:$A,Mapping!C:C,0,0,1)</f>
        <v/>
      </c>
      <c r="S145" s="33">
        <f>_xlfn.XLOOKUP($A145,Mapping!$A:$A,Mapping!D:D,0,0,1)</f>
        <v/>
      </c>
      <c r="T145" s="33" t="n"/>
    </row>
    <row r="146">
      <c r="Q146" s="33">
        <f>_xlfn.XLOOKUP($A146,Mapping!$A:$A,Mapping!B:B,0,0,1)</f>
        <v/>
      </c>
      <c r="R146" s="33">
        <f>_xlfn.XLOOKUP($A146,Mapping!$A:$A,Mapping!C:C,0,0,1)</f>
        <v/>
      </c>
      <c r="S146" s="33">
        <f>_xlfn.XLOOKUP($A146,Mapping!$A:$A,Mapping!D:D,0,0,1)</f>
        <v/>
      </c>
      <c r="T146" s="33" t="n"/>
    </row>
    <row r="147">
      <c r="Q147" s="33">
        <f>_xlfn.XLOOKUP($A147,Mapping!$A:$A,Mapping!B:B,0,0,1)</f>
        <v/>
      </c>
      <c r="R147" s="33">
        <f>_xlfn.XLOOKUP($A147,Mapping!$A:$A,Mapping!C:C,0,0,1)</f>
        <v/>
      </c>
      <c r="S147" s="33">
        <f>_xlfn.XLOOKUP($A147,Mapping!$A:$A,Mapping!D:D,0,0,1)</f>
        <v/>
      </c>
      <c r="T147" s="33" t="n"/>
    </row>
    <row r="148">
      <c r="Q148" s="33">
        <f>_xlfn.XLOOKUP($A148,Mapping!$A:$A,Mapping!B:B,0,0,1)</f>
        <v/>
      </c>
      <c r="R148" s="33">
        <f>_xlfn.XLOOKUP($A148,Mapping!$A:$A,Mapping!C:C,0,0,1)</f>
        <v/>
      </c>
      <c r="S148" s="33">
        <f>_xlfn.XLOOKUP($A148,Mapping!$A:$A,Mapping!D:D,0,0,1)</f>
        <v/>
      </c>
      <c r="T148" s="33" t="n"/>
    </row>
    <row r="149">
      <c r="Q149" s="33">
        <f>_xlfn.XLOOKUP($A149,Mapping!$A:$A,Mapping!B:B,0,0,1)</f>
        <v/>
      </c>
      <c r="R149" s="33">
        <f>_xlfn.XLOOKUP($A149,Mapping!$A:$A,Mapping!C:C,0,0,1)</f>
        <v/>
      </c>
      <c r="S149" s="33">
        <f>_xlfn.XLOOKUP($A149,Mapping!$A:$A,Mapping!D:D,0,0,1)</f>
        <v/>
      </c>
      <c r="T149" s="33" t="n"/>
    </row>
    <row r="150">
      <c r="Q150" s="33">
        <f>_xlfn.XLOOKUP($A150,Mapping!$A:$A,Mapping!B:B,0,0,1)</f>
        <v/>
      </c>
      <c r="R150" s="33">
        <f>_xlfn.XLOOKUP($A150,Mapping!$A:$A,Mapping!C:C,0,0,1)</f>
        <v/>
      </c>
      <c r="S150" s="33">
        <f>_xlfn.XLOOKUP($A150,Mapping!$A:$A,Mapping!D:D,0,0,1)</f>
        <v/>
      </c>
      <c r="T150" s="33" t="n"/>
    </row>
    <row r="151">
      <c r="Q151" s="33">
        <f>_xlfn.XLOOKUP($A151,Mapping!$A:$A,Mapping!B:B,0,0,1)</f>
        <v/>
      </c>
      <c r="R151" s="33">
        <f>_xlfn.XLOOKUP($A151,Mapping!$A:$A,Mapping!C:C,0,0,1)</f>
        <v/>
      </c>
      <c r="S151" s="33">
        <f>_xlfn.XLOOKUP($A151,Mapping!$A:$A,Mapping!D:D,0,0,1)</f>
        <v/>
      </c>
      <c r="T151" s="33" t="n"/>
    </row>
    <row r="152">
      <c r="Q152" s="33">
        <f>_xlfn.XLOOKUP($A152,Mapping!$A:$A,Mapping!B:B,0,0,1)</f>
        <v/>
      </c>
      <c r="R152" s="33">
        <f>_xlfn.XLOOKUP($A152,Mapping!$A:$A,Mapping!C:C,0,0,1)</f>
        <v/>
      </c>
      <c r="S152" s="33">
        <f>_xlfn.XLOOKUP($A152,Mapping!$A:$A,Mapping!D:D,0,0,1)</f>
        <v/>
      </c>
      <c r="T152" s="33" t="n"/>
    </row>
    <row r="153">
      <c r="Q153" s="33">
        <f>_xlfn.XLOOKUP($A153,Mapping!$A:$A,Mapping!B:B,0,0,1)</f>
        <v/>
      </c>
      <c r="R153" s="33">
        <f>_xlfn.XLOOKUP($A153,Mapping!$A:$A,Mapping!C:C,0,0,1)</f>
        <v/>
      </c>
      <c r="S153" s="33">
        <f>_xlfn.XLOOKUP($A153,Mapping!$A:$A,Mapping!D:D,0,0,1)</f>
        <v/>
      </c>
      <c r="T153" s="33" t="n"/>
    </row>
    <row r="154">
      <c r="Q154" s="33">
        <f>_xlfn.XLOOKUP($A154,Mapping!$A:$A,Mapping!B:B,0,0,1)</f>
        <v/>
      </c>
      <c r="R154" s="33">
        <f>_xlfn.XLOOKUP($A154,Mapping!$A:$A,Mapping!C:C,0,0,1)</f>
        <v/>
      </c>
      <c r="S154" s="33">
        <f>_xlfn.XLOOKUP($A154,Mapping!$A:$A,Mapping!D:D,0,0,1)</f>
        <v/>
      </c>
      <c r="T154" s="33" t="n"/>
    </row>
    <row r="155">
      <c r="Q155" s="33">
        <f>_xlfn.XLOOKUP($A155,Mapping!$A:$A,Mapping!B:B,0,0,1)</f>
        <v/>
      </c>
      <c r="R155" s="33">
        <f>_xlfn.XLOOKUP($A155,Mapping!$A:$A,Mapping!C:C,0,0,1)</f>
        <v/>
      </c>
      <c r="S155" s="33">
        <f>_xlfn.XLOOKUP($A155,Mapping!$A:$A,Mapping!D:D,0,0,1)</f>
        <v/>
      </c>
      <c r="T155" s="33" t="n"/>
    </row>
    <row r="156">
      <c r="Q156" s="33">
        <f>_xlfn.XLOOKUP($A156,Mapping!$A:$A,Mapping!B:B,0,0,1)</f>
        <v/>
      </c>
      <c r="R156" s="33">
        <f>_xlfn.XLOOKUP($A156,Mapping!$A:$A,Mapping!C:C,0,0,1)</f>
        <v/>
      </c>
      <c r="S156" s="33">
        <f>_xlfn.XLOOKUP($A156,Mapping!$A:$A,Mapping!D:D,0,0,1)</f>
        <v/>
      </c>
      <c r="T156" s="33" t="n"/>
    </row>
    <row r="157">
      <c r="Q157" s="33">
        <f>_xlfn.XLOOKUP($A157,Mapping!$A:$A,Mapping!B:B,0,0,1)</f>
        <v/>
      </c>
      <c r="R157" s="33">
        <f>_xlfn.XLOOKUP($A157,Mapping!$A:$A,Mapping!C:C,0,0,1)</f>
        <v/>
      </c>
      <c r="S157" s="33">
        <f>_xlfn.XLOOKUP($A157,Mapping!$A:$A,Mapping!D:D,0,0,1)</f>
        <v/>
      </c>
      <c r="T157" s="33" t="n"/>
    </row>
    <row r="158">
      <c r="Q158" s="33">
        <f>_xlfn.XLOOKUP($A158,Mapping!$A:$A,Mapping!B:B,0,0,1)</f>
        <v/>
      </c>
      <c r="R158" s="33">
        <f>_xlfn.XLOOKUP($A158,Mapping!$A:$A,Mapping!C:C,0,0,1)</f>
        <v/>
      </c>
      <c r="S158" s="33">
        <f>_xlfn.XLOOKUP($A158,Mapping!$A:$A,Mapping!D:D,0,0,1)</f>
        <v/>
      </c>
      <c r="T158" s="33" t="n"/>
    </row>
    <row r="159">
      <c r="Q159" s="33">
        <f>_xlfn.XLOOKUP($A159,Mapping!$A:$A,Mapping!B:B,0,0,1)</f>
        <v/>
      </c>
      <c r="R159" s="33">
        <f>_xlfn.XLOOKUP($A159,Mapping!$A:$A,Mapping!C:C,0,0,1)</f>
        <v/>
      </c>
      <c r="S159" s="33">
        <f>_xlfn.XLOOKUP($A159,Mapping!$A:$A,Mapping!D:D,0,0,1)</f>
        <v/>
      </c>
      <c r="T159" s="33" t="n"/>
    </row>
    <row r="160">
      <c r="Q160" s="33">
        <f>_xlfn.XLOOKUP($A160,Mapping!$A:$A,Mapping!B:B,0,0,1)</f>
        <v/>
      </c>
      <c r="R160" s="33">
        <f>_xlfn.XLOOKUP($A160,Mapping!$A:$A,Mapping!C:C,0,0,1)</f>
        <v/>
      </c>
      <c r="S160" s="33">
        <f>_xlfn.XLOOKUP($A160,Mapping!$A:$A,Mapping!D:D,0,0,1)</f>
        <v/>
      </c>
      <c r="T160" s="33" t="n"/>
    </row>
    <row r="161">
      <c r="Q161" s="33">
        <f>_xlfn.XLOOKUP($A161,Mapping!$A:$A,Mapping!B:B,0,0,1)</f>
        <v/>
      </c>
      <c r="R161" s="33">
        <f>_xlfn.XLOOKUP($A161,Mapping!$A:$A,Mapping!C:C,0,0,1)</f>
        <v/>
      </c>
      <c r="S161" s="33">
        <f>_xlfn.XLOOKUP($A161,Mapping!$A:$A,Mapping!D:D,0,0,1)</f>
        <v/>
      </c>
      <c r="T161" s="33" t="n"/>
    </row>
    <row r="162">
      <c r="Q162" s="33">
        <f>_xlfn.XLOOKUP($A162,Mapping!$A:$A,Mapping!B:B,0,0,1)</f>
        <v/>
      </c>
      <c r="R162" s="33">
        <f>_xlfn.XLOOKUP($A162,Mapping!$A:$A,Mapping!C:C,0,0,1)</f>
        <v/>
      </c>
      <c r="S162" s="33">
        <f>_xlfn.XLOOKUP($A162,Mapping!$A:$A,Mapping!D:D,0,0,1)</f>
        <v/>
      </c>
      <c r="T162" s="33" t="n"/>
    </row>
    <row r="163">
      <c r="Q163" s="33">
        <f>_xlfn.XLOOKUP($A163,Mapping!$A:$A,Mapping!B:B,0,0,1)</f>
        <v/>
      </c>
      <c r="R163" s="33">
        <f>_xlfn.XLOOKUP($A163,Mapping!$A:$A,Mapping!C:C,0,0,1)</f>
        <v/>
      </c>
      <c r="S163" s="33">
        <f>_xlfn.XLOOKUP($A163,Mapping!$A:$A,Mapping!D:D,0,0,1)</f>
        <v/>
      </c>
      <c r="T163" s="33" t="n"/>
    </row>
  </sheetData>
  <pageMargins left="0.7" right="0.7" top="0.75" bottom="0.75" header="0.3" footer="0.3"/>
</worksheet>
</file>

<file path=xl/worksheets/sheet42.xml><?xml version="1.0" encoding="utf-8"?>
<worksheet xmlns="http://schemas.openxmlformats.org/spreadsheetml/2006/main">
  <sheetPr>
    <tabColor theme="9" tint="0.3999755851924192"/>
    <outlinePr summaryBelow="1" summaryRight="1"/>
    <pageSetUpPr/>
  </sheetPr>
  <dimension ref="A1:T163"/>
  <sheetViews>
    <sheetView workbookViewId="0">
      <selection activeCell="A2" sqref="A2:O54"/>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-960865.8400000001</v>
      </c>
      <c r="C2" s="3" t="n">
        <v>-22240.66</v>
      </c>
      <c r="D2" s="3" t="n">
        <v>-18321.22</v>
      </c>
      <c r="E2" s="3" t="n">
        <v>-22883.27999999999</v>
      </c>
      <c r="F2" s="3" t="n">
        <v>-22685.93</v>
      </c>
      <c r="G2" s="3" t="n">
        <v>-18910.69</v>
      </c>
      <c r="H2" s="3" t="n">
        <v>-20776.58</v>
      </c>
      <c r="I2" s="3" t="n">
        <v>-25818.48</v>
      </c>
      <c r="O2" s="3" t="n">
        <v>-1112502.68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-229961.62</v>
      </c>
      <c r="C3" s="3" t="n">
        <v>-6629.51</v>
      </c>
      <c r="D3" s="3" t="n">
        <v>-17491.45</v>
      </c>
      <c r="E3" s="3" t="n">
        <v>-17491.45</v>
      </c>
      <c r="F3" s="3" t="n">
        <v>-12006.04</v>
      </c>
      <c r="G3" s="3" t="n">
        <v>-12006.05</v>
      </c>
      <c r="H3" s="3" t="n">
        <v>-12927.15</v>
      </c>
      <c r="I3" s="3" t="n">
        <v>-12313.08</v>
      </c>
      <c r="O3" s="3" t="n">
        <v>-320826.35</v>
      </c>
      <c r="Q3" s="16">
        <f>_xlfn.XLOOKUP($A3,Mapping!$A:$A,Mapping!B:B,0,0,1)</f>
        <v/>
      </c>
      <c r="R3" s="16">
        <f>_xlfn.XLOOKUP($A3,Mapping!$A:$A,Mapping!C:C,0,0,1)</f>
        <v/>
      </c>
      <c r="S3" s="16">
        <f>_xlfn.XLOOKUP($A3,Mapping!$A:$A,Mapping!D:D,0,0,1)</f>
        <v/>
      </c>
      <c r="T3" s="16">
        <f>_xlfn.CONCAT(S3," - ",Q3)</f>
        <v/>
      </c>
    </row>
    <row r="4">
      <c r="A4" s="3" t="inlineStr">
        <is>
          <t>1030 : Other Income</t>
        </is>
      </c>
      <c r="B4" s="3" t="n">
        <v>-3600</v>
      </c>
      <c r="C4" s="3" t="n">
        <v>-650</v>
      </c>
      <c r="D4" s="3" t="n">
        <v>-150</v>
      </c>
      <c r="E4" s="3" t="n">
        <v>-150</v>
      </c>
      <c r="F4" s="3" t="n">
        <v>-150</v>
      </c>
      <c r="G4" s="3" t="n">
        <v>-150</v>
      </c>
      <c r="H4" s="3" t="n">
        <v>-150</v>
      </c>
      <c r="I4" s="3" t="n">
        <v>-150</v>
      </c>
      <c r="O4" s="3" t="n">
        <v>-5150</v>
      </c>
      <c r="Q4" s="16">
        <f>_xlfn.XLOOKUP($A4,Mapping!$A:$A,Mapping!B:B,0,0,1)</f>
        <v/>
      </c>
      <c r="R4" s="16">
        <f>_xlfn.XLOOKUP($A4,Mapping!$A:$A,Mapping!C:C,0,0,1)</f>
        <v/>
      </c>
      <c r="S4" s="16">
        <f>_xlfn.XLOOKUP($A4,Mapping!$A:$A,Mapping!D:D,0,0,1)</f>
        <v/>
      </c>
      <c r="T4" s="16">
        <f>_xlfn.CONCAT(S4," - ",Q4)</f>
        <v/>
      </c>
    </row>
    <row r="5">
      <c r="A5" s="3" t="inlineStr">
        <is>
          <t>2010 : Nursery Staff Salaries</t>
        </is>
      </c>
      <c r="B5" s="3" t="n">
        <v>839817.72</v>
      </c>
      <c r="C5" s="3" t="n">
        <v>19941.96</v>
      </c>
      <c r="D5" s="3" t="n">
        <v>18433.95</v>
      </c>
      <c r="E5" s="3" t="n">
        <v>16301.53</v>
      </c>
      <c r="F5" s="3" t="n">
        <v>22374.13</v>
      </c>
      <c r="G5" s="3" t="n">
        <v>22592.61</v>
      </c>
      <c r="H5" s="3" t="n">
        <v>21699.26</v>
      </c>
      <c r="I5" s="3" t="n">
        <v>22510.48</v>
      </c>
      <c r="O5" s="3" t="n">
        <v>983671.64</v>
      </c>
      <c r="Q5" s="16">
        <f>_xlfn.XLOOKUP($A5,Mapping!$A:$A,Mapping!B:B,0,0,1)</f>
        <v/>
      </c>
      <c r="R5" s="16">
        <f>_xlfn.XLOOKUP($A5,Mapping!$A:$A,Mapping!C:C,0,0,1)</f>
        <v/>
      </c>
      <c r="S5" s="16">
        <f>_xlfn.XLOOKUP($A5,Mapping!$A:$A,Mapping!D:D,0,0,1)</f>
        <v/>
      </c>
      <c r="T5" s="16">
        <f>_xlfn.CONCAT(S5," - ",Q5)</f>
        <v/>
      </c>
    </row>
    <row r="6">
      <c r="A6" s="3" t="inlineStr">
        <is>
          <t>2100 : Nursery Staff NI</t>
        </is>
      </c>
      <c r="B6" s="3" t="n">
        <v>73573.25</v>
      </c>
      <c r="C6" s="3" t="n">
        <v>2075.7</v>
      </c>
      <c r="D6" s="3" t="n">
        <v>2156.24</v>
      </c>
      <c r="E6" s="3" t="n">
        <v>2109.88</v>
      </c>
      <c r="F6" s="3" t="n">
        <v>2614.86</v>
      </c>
      <c r="G6" s="3" t="n">
        <v>2663.12</v>
      </c>
      <c r="H6" s="3" t="n">
        <v>2437.78</v>
      </c>
      <c r="I6" s="3" t="n">
        <v>2763.77</v>
      </c>
      <c r="O6" s="3" t="n">
        <v>90394.60000000001</v>
      </c>
      <c r="Q6" s="16">
        <f>_xlfn.XLOOKUP($A6,Mapping!$A:$A,Mapping!B:B,0,0,1)</f>
        <v/>
      </c>
      <c r="R6" s="16">
        <f>_xlfn.XLOOKUP($A6,Mapping!$A:$A,Mapping!C:C,0,0,1)</f>
        <v/>
      </c>
      <c r="S6" s="16">
        <f>_xlfn.XLOOKUP($A6,Mapping!$A:$A,Mapping!D:D,0,0,1)</f>
        <v/>
      </c>
      <c r="T6" s="16">
        <f>_xlfn.CONCAT(S6," - ",Q6)</f>
        <v/>
      </c>
    </row>
    <row r="7">
      <c r="A7" s="3" t="inlineStr">
        <is>
          <t>2150 : Nursery Staff Pension</t>
        </is>
      </c>
      <c r="B7" s="3" t="n">
        <v>14422.45</v>
      </c>
      <c r="C7" s="3" t="n">
        <v>390.39</v>
      </c>
      <c r="D7" s="3" t="n">
        <v>333.89</v>
      </c>
      <c r="E7" s="3" t="n">
        <v>284.46</v>
      </c>
      <c r="F7" s="3" t="n">
        <v>420.57</v>
      </c>
      <c r="G7" s="3" t="n">
        <v>427.46</v>
      </c>
      <c r="H7" s="3" t="n">
        <v>446.28</v>
      </c>
      <c r="I7" s="3" t="n">
        <v>478.22</v>
      </c>
      <c r="O7" s="3" t="n">
        <v>17203.72</v>
      </c>
      <c r="Q7" s="16">
        <f>_xlfn.XLOOKUP($A7,Mapping!$A:$A,Mapping!B:B,0,0,1)</f>
        <v/>
      </c>
      <c r="R7" s="16">
        <f>_xlfn.XLOOKUP($A7,Mapping!$A:$A,Mapping!C:C,0,0,1)</f>
        <v/>
      </c>
      <c r="S7" s="16">
        <f>_xlfn.XLOOKUP($A7,Mapping!$A:$A,Mapping!D:D,0,0,1)</f>
        <v/>
      </c>
      <c r="T7" s="16">
        <f>_xlfn.CONCAT(S7," - ",Q7)</f>
        <v/>
      </c>
    </row>
    <row r="8">
      <c r="A8" s="3" t="inlineStr">
        <is>
          <t>2160 : Uniform Costs</t>
        </is>
      </c>
      <c r="B8" s="3" t="n">
        <v>5215.749999999999</v>
      </c>
      <c r="C8" s="3" t="n">
        <v>6.99</v>
      </c>
      <c r="F8" s="3" t="n">
        <v>133.87</v>
      </c>
      <c r="J8" s="3" t="n">
        <v>121.2</v>
      </c>
      <c r="O8" s="3" t="n">
        <v>5477.809999999999</v>
      </c>
      <c r="Q8" s="16">
        <f>_xlfn.XLOOKUP($A8,Mapping!$A:$A,Mapping!B:B,0,0,1)</f>
        <v/>
      </c>
      <c r="R8" s="16">
        <f>_xlfn.XLOOKUP($A8,Mapping!$A:$A,Mapping!C:C,0,0,1)</f>
        <v/>
      </c>
      <c r="S8" s="16">
        <f>_xlfn.XLOOKUP($A8,Mapping!$A:$A,Mapping!D:D,0,0,1)</f>
        <v/>
      </c>
      <c r="T8" s="16">
        <f>_xlfn.CONCAT(S8," - ",Q8)</f>
        <v/>
      </c>
    </row>
    <row r="9">
      <c r="A9" s="3" t="inlineStr">
        <is>
          <t>2170 : Training Costs</t>
        </is>
      </c>
      <c r="B9" s="3" t="n">
        <v>5714.040000000001</v>
      </c>
      <c r="C9" s="3" t="n">
        <v>388.79</v>
      </c>
      <c r="E9" s="3" t="n">
        <v>24</v>
      </c>
      <c r="J9" s="3" t="n">
        <v>432</v>
      </c>
      <c r="O9" s="3" t="n">
        <v>6558.830000000001</v>
      </c>
      <c r="Q9" s="16">
        <f>_xlfn.XLOOKUP($A9,Mapping!$A:$A,Mapping!B:B,0,0,1)</f>
        <v/>
      </c>
      <c r="R9" s="16">
        <f>_xlfn.XLOOKUP($A9,Mapping!$A:$A,Mapping!C:C,0,0,1)</f>
        <v/>
      </c>
      <c r="S9" s="16">
        <f>_xlfn.XLOOKUP($A9,Mapping!$A:$A,Mapping!D:D,0,0,1)</f>
        <v/>
      </c>
      <c r="T9" s="16">
        <f>_xlfn.CONCAT(S9," - ",Q9)</f>
        <v/>
      </c>
    </row>
    <row r="10">
      <c r="A10" s="3" t="inlineStr">
        <is>
          <t>2180 : Staff Welfare</t>
        </is>
      </c>
      <c r="B10" s="3" t="n">
        <v>3932.43</v>
      </c>
      <c r="C10" s="3" t="n">
        <v>125.23</v>
      </c>
      <c r="D10" s="3" t="n">
        <v>203.51</v>
      </c>
      <c r="E10" s="3" t="n">
        <v>281.37</v>
      </c>
      <c r="F10" s="3" t="n">
        <v>239.69</v>
      </c>
      <c r="G10" s="3" t="n">
        <v>156.06</v>
      </c>
      <c r="H10" s="3" t="n">
        <v>149.88</v>
      </c>
      <c r="I10" s="3" t="n">
        <v>224.47</v>
      </c>
      <c r="O10" s="3" t="n">
        <v>5312.64</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21823.2</v>
      </c>
      <c r="O11" s="3" t="n">
        <v>21823.2</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32.99</v>
      </c>
      <c r="H12" s="3" t="n">
        <v>35.95</v>
      </c>
      <c r="I12" s="3" t="n">
        <v>66.90000000000001</v>
      </c>
      <c r="O12" s="3" t="n">
        <v>135.84</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41348.48999999999</v>
      </c>
      <c r="O13" s="3" t="n">
        <v>41348.48999999999</v>
      </c>
      <c r="Q13" s="16">
        <f>_xlfn.XLOOKUP($A13,Mapping!$A:$A,Mapping!B:B,0,0,1)</f>
        <v/>
      </c>
      <c r="R13" s="16">
        <f>_xlfn.XLOOKUP($A13,Mapping!$A:$A,Mapping!C:C,0,0,1)</f>
        <v/>
      </c>
      <c r="S13" s="16">
        <f>_xlfn.XLOOKUP($A13,Mapping!$A:$A,Mapping!D:D,0,0,1)</f>
        <v/>
      </c>
      <c r="T13" s="16">
        <f>_xlfn.CONCAT(S13," - ",Q13)</f>
        <v/>
      </c>
    </row>
    <row r="14">
      <c r="A14" s="3" t="inlineStr">
        <is>
          <t>2220 : Staff Entertaining</t>
        </is>
      </c>
      <c r="F14" s="3" t="n">
        <v>158.94</v>
      </c>
      <c r="O14" s="3" t="n">
        <v>158.94</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53534.25000000001</v>
      </c>
      <c r="C15" s="3" t="n">
        <v>1124.3</v>
      </c>
      <c r="D15" s="3" t="n">
        <v>897.62</v>
      </c>
      <c r="E15" s="3" t="n">
        <v>1008.18</v>
      </c>
      <c r="F15" s="3" t="n">
        <v>1170.82</v>
      </c>
      <c r="G15" s="3" t="n">
        <v>811.64</v>
      </c>
      <c r="H15" s="3" t="n">
        <v>968.12</v>
      </c>
      <c r="I15" s="3" t="n">
        <v>1225.01</v>
      </c>
      <c r="O15" s="3" t="n">
        <v>60739.94000000001</v>
      </c>
      <c r="Q15" s="16">
        <f>_xlfn.XLOOKUP($A15,Mapping!$A:$A,Mapping!B:B,0,0,1)</f>
        <v/>
      </c>
      <c r="R15" s="16">
        <f>_xlfn.XLOOKUP($A15,Mapping!$A:$A,Mapping!C:C,0,0,1)</f>
        <v/>
      </c>
      <c r="S15" s="16">
        <f>_xlfn.XLOOKUP($A15,Mapping!$A:$A,Mapping!D:D,0,0,1)</f>
        <v/>
      </c>
      <c r="T15" s="16">
        <f>_xlfn.CONCAT(S15," - ",Q15)</f>
        <v/>
      </c>
    </row>
    <row r="16">
      <c r="A16" s="3" t="inlineStr">
        <is>
          <t>3020 : Resources</t>
        </is>
      </c>
      <c r="B16" s="3" t="n">
        <v>14013.94</v>
      </c>
      <c r="C16" s="3" t="n">
        <v>22.2</v>
      </c>
      <c r="D16" s="3" t="n">
        <v>40.4</v>
      </c>
      <c r="E16" s="3" t="n">
        <v>106.77</v>
      </c>
      <c r="F16" s="3" t="n">
        <v>36.99</v>
      </c>
      <c r="G16" s="3" t="n">
        <v>110.33</v>
      </c>
      <c r="H16" s="3" t="n">
        <v>12</v>
      </c>
      <c r="I16" s="3" t="n">
        <v>1314.02</v>
      </c>
      <c r="O16" s="3" t="n">
        <v>15656.65</v>
      </c>
      <c r="Q16" s="16">
        <f>_xlfn.XLOOKUP($A16,Mapping!$A:$A,Mapping!B:B,0,0,1)</f>
        <v/>
      </c>
      <c r="R16" s="16">
        <f>_xlfn.XLOOKUP($A16,Mapping!$A:$A,Mapping!C:C,0,0,1)</f>
        <v/>
      </c>
      <c r="S16" s="16">
        <f>_xlfn.XLOOKUP($A16,Mapping!$A:$A,Mapping!D:D,0,0,1)</f>
        <v/>
      </c>
      <c r="T16" s="16">
        <f>_xlfn.CONCAT(S16," - ",Q16)</f>
        <v/>
      </c>
    </row>
    <row r="17">
      <c r="A17" s="3" t="inlineStr">
        <is>
          <t>3030 : Art Material</t>
        </is>
      </c>
      <c r="B17" s="3" t="n">
        <v>15946.35</v>
      </c>
      <c r="C17" s="3" t="n">
        <v>16.11</v>
      </c>
      <c r="D17" s="3" t="n">
        <v>7.99</v>
      </c>
      <c r="E17" s="3" t="n">
        <v>68.7</v>
      </c>
      <c r="F17" s="3" t="n">
        <v>75.15000000000001</v>
      </c>
      <c r="H17" s="3" t="n">
        <v>295.2</v>
      </c>
      <c r="I17" s="3" t="n">
        <v>93.08</v>
      </c>
      <c r="J17" s="3" t="n">
        <v>5.99</v>
      </c>
      <c r="O17" s="3" t="n">
        <v>16508.57</v>
      </c>
      <c r="Q17" s="16">
        <f>_xlfn.XLOOKUP($A17,Mapping!$A:$A,Mapping!B:B,0,0,1)</f>
        <v/>
      </c>
      <c r="R17" s="16">
        <f>_xlfn.XLOOKUP($A17,Mapping!$A:$A,Mapping!C:C,0,0,1)</f>
        <v/>
      </c>
      <c r="S17" s="16">
        <f>_xlfn.XLOOKUP($A17,Mapping!$A:$A,Mapping!D:D,0,0,1)</f>
        <v/>
      </c>
      <c r="T17" s="16">
        <f>_xlfn.CONCAT(S17," - ",Q17)</f>
        <v/>
      </c>
    </row>
    <row r="18">
      <c r="A18" s="3" t="inlineStr">
        <is>
          <t>3040 : Stationery</t>
        </is>
      </c>
      <c r="B18" s="3" t="n">
        <v>2012.040000000001</v>
      </c>
      <c r="C18" s="3" t="n">
        <v>17.54</v>
      </c>
      <c r="D18" s="3" t="n">
        <v>65.64</v>
      </c>
      <c r="E18" s="3" t="n">
        <v>10.58</v>
      </c>
      <c r="G18" s="3" t="n">
        <v>30.62</v>
      </c>
      <c r="I18" s="3" t="n">
        <v>6.98</v>
      </c>
      <c r="O18" s="3" t="n">
        <v>2143.400000000001</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15889.37</v>
      </c>
      <c r="C19" s="3" t="n">
        <v>25.98</v>
      </c>
      <c r="D19" s="3" t="n">
        <v>64.59</v>
      </c>
      <c r="E19" s="3" t="n">
        <v>42.76</v>
      </c>
      <c r="G19" s="3" t="n">
        <v>159.29</v>
      </c>
      <c r="I19" s="3" t="n">
        <v>116.23</v>
      </c>
      <c r="O19" s="3" t="n">
        <v>16298.22</v>
      </c>
      <c r="Q19" s="16">
        <f>_xlfn.XLOOKUP($A19,Mapping!$A:$A,Mapping!B:B,0,0,1)</f>
        <v/>
      </c>
      <c r="R19" s="16">
        <f>_xlfn.XLOOKUP($A19,Mapping!$A:$A,Mapping!C:C,0,0,1)</f>
        <v/>
      </c>
      <c r="S19" s="16">
        <f>_xlfn.XLOOKUP($A19,Mapping!$A:$A,Mapping!D:D,0,0,1)</f>
        <v/>
      </c>
      <c r="T19" s="16">
        <f>_xlfn.CONCAT(S19," - ",Q19)</f>
        <v/>
      </c>
    </row>
    <row r="20">
      <c r="A20" s="3" t="inlineStr">
        <is>
          <t>3060 : Consumables</t>
        </is>
      </c>
      <c r="B20" s="3" t="n">
        <v>4423.559999999999</v>
      </c>
      <c r="C20" s="3" t="n">
        <v>179.58</v>
      </c>
      <c r="D20" s="3" t="n">
        <v>107.16</v>
      </c>
      <c r="E20" s="3" t="n">
        <v>176.34</v>
      </c>
      <c r="F20" s="3" t="n">
        <v>285.91</v>
      </c>
      <c r="G20" s="3" t="n">
        <v>131</v>
      </c>
      <c r="H20" s="3" t="n">
        <v>172.44</v>
      </c>
      <c r="I20" s="3" t="n">
        <v>163.98</v>
      </c>
      <c r="J20" s="3" t="n">
        <v>31.9</v>
      </c>
      <c r="O20" s="3" t="n">
        <v>5671.869999999999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358.1899999999999</v>
      </c>
      <c r="D21" s="3" t="n">
        <v>116.79</v>
      </c>
      <c r="O21" s="3" t="n">
        <v>474.9799999999999</v>
      </c>
      <c r="Q21" s="16">
        <f>_xlfn.XLOOKUP($A21,Mapping!$A:$A,Mapping!B:B,0,0,1)</f>
        <v/>
      </c>
      <c r="R21" s="16">
        <f>_xlfn.XLOOKUP($A21,Mapping!$A:$A,Mapping!C:C,0,0,1)</f>
        <v/>
      </c>
      <c r="S21" s="16">
        <f>_xlfn.XLOOKUP($A21,Mapping!$A:$A,Mapping!D:D,0,0,1)</f>
        <v/>
      </c>
      <c r="T21" s="16">
        <f>_xlfn.CONCAT(S21," - ",Q21)</f>
        <v/>
      </c>
    </row>
    <row r="22">
      <c r="A22" s="3" t="inlineStr">
        <is>
          <t>4030 : Rates</t>
        </is>
      </c>
      <c r="B22" s="3" t="n">
        <v>31359.85000000002</v>
      </c>
      <c r="C22" s="3" t="n">
        <v>769.3</v>
      </c>
      <c r="D22" s="3" t="n">
        <v>769.3</v>
      </c>
      <c r="E22" s="3" t="n">
        <v>769.29</v>
      </c>
      <c r="F22" s="3" t="n">
        <v>736.67</v>
      </c>
      <c r="G22" s="3" t="n">
        <v>736.67</v>
      </c>
      <c r="H22" s="3" t="n">
        <v>736.67</v>
      </c>
      <c r="I22" s="3" t="n">
        <v>736.67</v>
      </c>
      <c r="O22" s="3" t="n">
        <v>36614.42000000002</v>
      </c>
      <c r="Q22" s="16">
        <f>_xlfn.XLOOKUP($A22,Mapping!$A:$A,Mapping!B:B,0,0,1)</f>
        <v/>
      </c>
      <c r="R22" s="16">
        <f>_xlfn.XLOOKUP($A22,Mapping!$A:$A,Mapping!C:C,0,0,1)</f>
        <v/>
      </c>
      <c r="S22" s="16">
        <f>_xlfn.XLOOKUP($A22,Mapping!$A:$A,Mapping!D:D,0,0,1)</f>
        <v/>
      </c>
      <c r="T22" s="16">
        <f>_xlfn.CONCAT(S22," - ",Q22)</f>
        <v/>
      </c>
    </row>
    <row r="23">
      <c r="A23" s="3" t="inlineStr">
        <is>
          <t>4050 : Gas</t>
        </is>
      </c>
      <c r="B23" s="3" t="n">
        <v>3438.25</v>
      </c>
      <c r="C23" s="3" t="n">
        <v>895.02</v>
      </c>
      <c r="D23" s="3" t="n">
        <v>457.57</v>
      </c>
      <c r="E23" s="3" t="n">
        <v>515.3200000000001</v>
      </c>
      <c r="H23" s="3" t="n">
        <v>232.96</v>
      </c>
      <c r="O23" s="3" t="n">
        <v>5539.120000000001</v>
      </c>
      <c r="Q23" s="16">
        <f>_xlfn.XLOOKUP($A23,Mapping!$A:$A,Mapping!B:B,0,0,1)</f>
        <v/>
      </c>
      <c r="R23" s="16">
        <f>_xlfn.XLOOKUP($A23,Mapping!$A:$A,Mapping!C:C,0,0,1)</f>
        <v/>
      </c>
      <c r="S23" s="16">
        <f>_xlfn.XLOOKUP($A23,Mapping!$A:$A,Mapping!D:D,0,0,1)</f>
        <v/>
      </c>
      <c r="T23" s="16">
        <f>_xlfn.CONCAT(S23," - ",Q23)</f>
        <v/>
      </c>
    </row>
    <row r="24">
      <c r="A24" s="3" t="inlineStr">
        <is>
          <t>4060 : Water</t>
        </is>
      </c>
      <c r="B24" s="3" t="n">
        <v>5248.11</v>
      </c>
      <c r="C24" s="3" t="n">
        <v>321.66</v>
      </c>
      <c r="D24" s="3" t="n">
        <v>33.86999999999998</v>
      </c>
      <c r="F24" s="3" t="n">
        <v>54.44</v>
      </c>
      <c r="H24" s="3" t="n">
        <v>103.2</v>
      </c>
      <c r="I24" s="3" t="n">
        <v>147.94</v>
      </c>
      <c r="O24" s="3" t="n">
        <v>5909.219999999999</v>
      </c>
      <c r="Q24" s="16">
        <f>_xlfn.XLOOKUP($A24,Mapping!$A:$A,Mapping!B:B,0,0,1)</f>
        <v/>
      </c>
      <c r="R24" s="16">
        <f>_xlfn.XLOOKUP($A24,Mapping!$A:$A,Mapping!C:C,0,0,1)</f>
        <v/>
      </c>
      <c r="S24" s="16">
        <f>_xlfn.XLOOKUP($A24,Mapping!$A:$A,Mapping!D:D,0,0,1)</f>
        <v/>
      </c>
      <c r="T24" s="16">
        <f>_xlfn.CONCAT(S24," - ",Q24)</f>
        <v/>
      </c>
    </row>
    <row r="25">
      <c r="A25" s="3" t="inlineStr">
        <is>
          <t>4070 : Electricity</t>
        </is>
      </c>
      <c r="B25" s="3" t="n">
        <v>15508.16000000001</v>
      </c>
      <c r="D25" s="3" t="n">
        <v>512.74</v>
      </c>
      <c r="E25" s="3" t="n">
        <v>510.29</v>
      </c>
      <c r="F25" s="3" t="n">
        <v>206.72</v>
      </c>
      <c r="G25" s="3" t="n">
        <v>176.45</v>
      </c>
      <c r="I25" s="3" t="n">
        <v>184.9199999999999</v>
      </c>
      <c r="O25" s="3" t="n">
        <v>17099.28000000001</v>
      </c>
      <c r="Q25" s="16">
        <f>_xlfn.XLOOKUP($A25,Mapping!$A:$A,Mapping!B:B,0,0,1)</f>
        <v/>
      </c>
      <c r="R25" s="16">
        <f>_xlfn.XLOOKUP($A25,Mapping!$A:$A,Mapping!C:C,0,0,1)</f>
        <v/>
      </c>
      <c r="S25" s="16">
        <f>_xlfn.XLOOKUP($A25,Mapping!$A:$A,Mapping!D:D,0,0,1)</f>
        <v/>
      </c>
      <c r="T25" s="16">
        <f>_xlfn.CONCAT(S25," - ",Q25)</f>
        <v/>
      </c>
    </row>
    <row r="26">
      <c r="A26" s="3" t="inlineStr">
        <is>
          <t>4080 : Compliance Maintenance</t>
        </is>
      </c>
      <c r="B26" s="3" t="n">
        <v>6269.400000000001</v>
      </c>
      <c r="I26" s="3" t="n">
        <v>108</v>
      </c>
      <c r="O26" s="3" t="n">
        <v>6377.400000000001</v>
      </c>
      <c r="Q26" s="16">
        <f>_xlfn.XLOOKUP($A26,Mapping!$A:$A,Mapping!B:B,0,0,1)</f>
        <v/>
      </c>
      <c r="R26" s="16">
        <f>_xlfn.XLOOKUP($A26,Mapping!$A:$A,Mapping!C:C,0,0,1)</f>
        <v/>
      </c>
      <c r="S26" s="16">
        <f>_xlfn.XLOOKUP($A26,Mapping!$A:$A,Mapping!D:D,0,0,1)</f>
        <v/>
      </c>
      <c r="T26" s="16">
        <f>_xlfn.CONCAT(S26," - ",Q26)</f>
        <v/>
      </c>
    </row>
    <row r="27">
      <c r="A27" s="3" t="inlineStr">
        <is>
          <t>4110 : General Maintenance</t>
        </is>
      </c>
      <c r="B27" s="3" t="n">
        <v>13045.88</v>
      </c>
      <c r="E27" s="3" t="n">
        <v>246</v>
      </c>
      <c r="H27" s="3" t="n">
        <v>46.82</v>
      </c>
      <c r="I27" s="3" t="n">
        <v>27.38</v>
      </c>
      <c r="O27" s="3" t="n">
        <v>13366.08</v>
      </c>
      <c r="Q27" s="16">
        <f>_xlfn.XLOOKUP($A27,Mapping!$A:$A,Mapping!B:B,0,0,1)</f>
        <v/>
      </c>
      <c r="R27" s="16">
        <f>_xlfn.XLOOKUP($A27,Mapping!$A:$A,Mapping!C:C,0,0,1)</f>
        <v/>
      </c>
      <c r="S27" s="16">
        <f>_xlfn.XLOOKUP($A27,Mapping!$A:$A,Mapping!D:D,0,0,1)</f>
        <v/>
      </c>
      <c r="T27" s="16">
        <f>_xlfn.CONCAT(S27," - ",Q27)</f>
        <v/>
      </c>
    </row>
    <row r="28">
      <c r="A28" s="3" t="inlineStr">
        <is>
          <t>4130 : Cleaning</t>
        </is>
      </c>
      <c r="B28" s="3" t="n">
        <v>17766.55</v>
      </c>
      <c r="C28" s="3" t="n">
        <v>30.74</v>
      </c>
      <c r="D28" s="3" t="n">
        <v>116.71</v>
      </c>
      <c r="E28" s="3" t="n">
        <v>102.81</v>
      </c>
      <c r="F28" s="3" t="n">
        <v>50</v>
      </c>
      <c r="G28" s="3" t="n">
        <v>107.99</v>
      </c>
      <c r="H28" s="3" t="n">
        <v>96.7</v>
      </c>
      <c r="I28" s="3" t="n">
        <v>56.69</v>
      </c>
      <c r="J28" s="3" t="n">
        <v>210.89</v>
      </c>
      <c r="O28" s="3" t="n">
        <v>18539.08</v>
      </c>
      <c r="Q28" s="16">
        <f>_xlfn.XLOOKUP($A28,Mapping!$A:$A,Mapping!B:B,0,0,1)</f>
        <v/>
      </c>
      <c r="R28" s="16">
        <f>_xlfn.XLOOKUP($A28,Mapping!$A:$A,Mapping!C:C,0,0,1)</f>
        <v/>
      </c>
      <c r="S28" s="16">
        <f>_xlfn.XLOOKUP($A28,Mapping!$A:$A,Mapping!D:D,0,0,1)</f>
        <v/>
      </c>
      <c r="T28" s="16">
        <f>_xlfn.CONCAT(S28," - ",Q28)</f>
        <v/>
      </c>
    </row>
    <row r="29">
      <c r="A29" s="3" t="inlineStr">
        <is>
          <t>4140 : Waste Disposal</t>
        </is>
      </c>
      <c r="B29" s="3" t="n">
        <v>12786.66</v>
      </c>
      <c r="C29" s="3" t="n">
        <v>489.68</v>
      </c>
      <c r="D29" s="3" t="n">
        <v>346.63</v>
      </c>
      <c r="E29" s="3" t="n">
        <v>500.3299999999999</v>
      </c>
      <c r="F29" s="3" t="n">
        <v>416.6</v>
      </c>
      <c r="G29" s="3" t="n">
        <v>335.56</v>
      </c>
      <c r="H29" s="3" t="n">
        <v>250.9</v>
      </c>
      <c r="I29" s="3" t="n">
        <v>392.52</v>
      </c>
      <c r="O29" s="3" t="n">
        <v>15518.88</v>
      </c>
      <c r="Q29" s="16">
        <f>_xlfn.XLOOKUP($A29,Mapping!$A:$A,Mapping!B:B,0,0,1)</f>
        <v/>
      </c>
      <c r="R29" s="16">
        <f>_xlfn.XLOOKUP($A29,Mapping!$A:$A,Mapping!C:C,0,0,1)</f>
        <v/>
      </c>
      <c r="S29" s="16">
        <f>_xlfn.XLOOKUP($A29,Mapping!$A:$A,Mapping!D:D,0,0,1)</f>
        <v/>
      </c>
      <c r="T29" s="16">
        <f>_xlfn.CONCAT(S29," - ",Q29)</f>
        <v/>
      </c>
    </row>
    <row r="30">
      <c r="A30" s="3" t="inlineStr">
        <is>
          <t>4180 : Printer Consumables</t>
        </is>
      </c>
      <c r="B30" s="3" t="n">
        <v>1579.57</v>
      </c>
      <c r="C30" s="3" t="n">
        <v>31.59</v>
      </c>
      <c r="D30" s="3" t="n">
        <v>82.27</v>
      </c>
      <c r="E30" s="3" t="n">
        <v>119.08</v>
      </c>
      <c r="F30" s="3" t="n">
        <v>163.25</v>
      </c>
      <c r="G30" s="3" t="n">
        <v>25.98</v>
      </c>
      <c r="H30" s="3" t="n">
        <v>122.27</v>
      </c>
      <c r="I30" s="3" t="n">
        <v>48.27</v>
      </c>
      <c r="O30" s="3" t="n">
        <v>2172.28</v>
      </c>
      <c r="Q30" s="16">
        <f>_xlfn.XLOOKUP($A30,Mapping!$A:$A,Mapping!B:B,0,0,1)</f>
        <v/>
      </c>
      <c r="R30" s="16">
        <f>_xlfn.XLOOKUP($A30,Mapping!$A:$A,Mapping!C:C,0,0,1)</f>
        <v/>
      </c>
      <c r="S30" s="16">
        <f>_xlfn.XLOOKUP($A30,Mapping!$A:$A,Mapping!D:D,0,0,1)</f>
        <v/>
      </c>
      <c r="T30" s="16">
        <f>_xlfn.CONCAT(S30," - ",Q30)</f>
        <v/>
      </c>
    </row>
    <row r="31">
      <c r="A31" s="3" t="inlineStr">
        <is>
          <t>4200 : Promotions and Advertisng</t>
        </is>
      </c>
      <c r="B31" s="3" t="n">
        <v>9042.33</v>
      </c>
      <c r="C31" s="3" t="n">
        <v>54</v>
      </c>
      <c r="E31" s="3" t="n">
        <v>220</v>
      </c>
      <c r="F31" s="3" t="n">
        <v>57</v>
      </c>
      <c r="O31" s="3" t="n">
        <v>9373.33</v>
      </c>
      <c r="Q31" s="16">
        <f>_xlfn.XLOOKUP($A31,Mapping!$A:$A,Mapping!B:B,0,0,1)</f>
        <v/>
      </c>
      <c r="R31" s="16">
        <f>_xlfn.XLOOKUP($A31,Mapping!$A:$A,Mapping!C:C,0,0,1)</f>
        <v/>
      </c>
      <c r="S31" s="16">
        <f>_xlfn.XLOOKUP($A31,Mapping!$A:$A,Mapping!D:D,0,0,1)</f>
        <v/>
      </c>
      <c r="T31" s="16">
        <f>_xlfn.CONCAT(S31," - ",Q31)</f>
        <v/>
      </c>
    </row>
    <row r="32">
      <c r="A32" s="3" t="inlineStr">
        <is>
          <t>4220 : IT Support</t>
        </is>
      </c>
      <c r="B32" s="3" t="n">
        <v>3075.54</v>
      </c>
      <c r="C32" s="3" t="n">
        <v>214.8</v>
      </c>
      <c r="D32" s="3" t="n">
        <v>214.8</v>
      </c>
      <c r="E32" s="3" t="n">
        <v>214.8</v>
      </c>
      <c r="F32" s="3" t="n">
        <v>214.8</v>
      </c>
      <c r="G32" s="3" t="n">
        <v>214.8</v>
      </c>
      <c r="H32" s="3" t="n">
        <v>214.8</v>
      </c>
      <c r="I32" s="3" t="n">
        <v>214.8</v>
      </c>
      <c r="O32" s="3" t="n">
        <v>4579.14</v>
      </c>
      <c r="Q32" s="16">
        <f>_xlfn.XLOOKUP($A32,Mapping!$A:$A,Mapping!B:B,0,0,1)</f>
        <v/>
      </c>
      <c r="R32" s="16">
        <f>_xlfn.XLOOKUP($A32,Mapping!$A:$A,Mapping!C:C,0,0,1)</f>
        <v/>
      </c>
      <c r="S32" s="16">
        <f>_xlfn.XLOOKUP($A32,Mapping!$A:$A,Mapping!D:D,0,0,1)</f>
        <v/>
      </c>
      <c r="T32" s="16">
        <f>_xlfn.CONCAT(S32," - ",Q32)</f>
        <v/>
      </c>
    </row>
    <row r="33">
      <c r="A33" s="3" t="inlineStr">
        <is>
          <t>4230 : Fees and Subscriptions</t>
        </is>
      </c>
      <c r="B33" s="3" t="n">
        <v>412.34</v>
      </c>
      <c r="C33" s="3" t="n">
        <v>0.6</v>
      </c>
      <c r="D33" s="3" t="n">
        <v>0.6</v>
      </c>
      <c r="G33" s="3" t="n">
        <v>0.6</v>
      </c>
      <c r="H33" s="3" t="n">
        <v>0.6</v>
      </c>
      <c r="I33" s="3" t="n">
        <v>0.6</v>
      </c>
      <c r="O33" s="3" t="n">
        <v>415.34</v>
      </c>
      <c r="Q33" s="16">
        <f>_xlfn.XLOOKUP($A33,Mapping!$A:$A,Mapping!B:B,0,0,1)</f>
        <v/>
      </c>
      <c r="R33" s="16">
        <f>_xlfn.XLOOKUP($A33,Mapping!$A:$A,Mapping!C:C,0,0,1)</f>
        <v/>
      </c>
      <c r="S33" s="16">
        <f>_xlfn.XLOOKUP($A33,Mapping!$A:$A,Mapping!D:D,0,0,1)</f>
        <v/>
      </c>
      <c r="T33" s="16">
        <f>_xlfn.CONCAT(S33," - ",Q33)</f>
        <v/>
      </c>
    </row>
    <row r="34">
      <c r="A34" s="3" t="inlineStr">
        <is>
          <t>4240 : Sundry Charges</t>
        </is>
      </c>
      <c r="B34" s="3" t="n">
        <v>438.8200000000001</v>
      </c>
      <c r="O34" s="3" t="n">
        <v>438.8200000000001</v>
      </c>
      <c r="Q34" s="16">
        <f>_xlfn.XLOOKUP($A34,Mapping!$A:$A,Mapping!B:B,0,0,1)</f>
        <v/>
      </c>
      <c r="R34" s="16">
        <f>_xlfn.XLOOKUP($A34,Mapping!$A:$A,Mapping!C:C,0,0,1)</f>
        <v/>
      </c>
      <c r="S34" s="16">
        <f>_xlfn.XLOOKUP($A34,Mapping!$A:$A,Mapping!D:D,0,0,1)</f>
        <v/>
      </c>
      <c r="T34" s="16">
        <f>_xlfn.CONCAT(S34," - ",Q34)</f>
        <v/>
      </c>
    </row>
    <row r="35">
      <c r="A35" s="3" t="inlineStr">
        <is>
          <t>4250 : Travel Expenses</t>
        </is>
      </c>
      <c r="B35" s="3" t="n">
        <v>2206.06</v>
      </c>
      <c r="O35" s="3" t="n">
        <v>2206.06</v>
      </c>
      <c r="Q35" s="16">
        <f>_xlfn.XLOOKUP($A35,Mapping!$A:$A,Mapping!B:B,0,0,1)</f>
        <v/>
      </c>
      <c r="R35" s="16">
        <f>_xlfn.XLOOKUP($A35,Mapping!$A:$A,Mapping!C:C,0,0,1)</f>
        <v/>
      </c>
      <c r="S35" s="16">
        <f>_xlfn.XLOOKUP($A35,Mapping!$A:$A,Mapping!D:D,0,0,1)</f>
        <v/>
      </c>
      <c r="T35" s="16">
        <f>_xlfn.CONCAT(S35," - ",Q35)</f>
        <v/>
      </c>
    </row>
    <row r="36">
      <c r="A36" s="3" t="inlineStr">
        <is>
          <t>4260 : Fuel and Motor Expenses</t>
        </is>
      </c>
      <c r="B36" s="3" t="n">
        <v>7570.33</v>
      </c>
      <c r="D36" s="3" t="n">
        <v>20</v>
      </c>
      <c r="I36" s="3" t="n">
        <v>31.8</v>
      </c>
      <c r="O36" s="3" t="n">
        <v>7622.13</v>
      </c>
      <c r="Q36" s="16">
        <f>_xlfn.XLOOKUP($A36,Mapping!$A:$A,Mapping!B:B,0,0,1)</f>
        <v/>
      </c>
      <c r="R36" s="16">
        <f>_xlfn.XLOOKUP($A36,Mapping!$A:$A,Mapping!C:C,0,0,1)</f>
        <v/>
      </c>
      <c r="S36" s="16">
        <f>_xlfn.XLOOKUP($A36,Mapping!$A:$A,Mapping!D:D,0,0,1)</f>
        <v/>
      </c>
      <c r="T36" s="16">
        <f>_xlfn.CONCAT(S36," - ",Q36)</f>
        <v/>
      </c>
    </row>
    <row r="37">
      <c r="A37" s="3" t="inlineStr">
        <is>
          <t>5030 : Proffessional Fees</t>
        </is>
      </c>
      <c r="B37" s="3" t="n">
        <v>220</v>
      </c>
      <c r="O37" s="3" t="n">
        <v>220</v>
      </c>
      <c r="Q37" s="16">
        <f>_xlfn.XLOOKUP($A37,Mapping!$A:$A,Mapping!B:B,0,0,1)</f>
        <v/>
      </c>
      <c r="R37" s="16">
        <f>_xlfn.XLOOKUP($A37,Mapping!$A:$A,Mapping!C:C,0,0,1)</f>
        <v/>
      </c>
      <c r="S37" s="16">
        <f>_xlfn.XLOOKUP($A37,Mapping!$A:$A,Mapping!D:D,0,0,1)</f>
        <v/>
      </c>
      <c r="T37" s="16">
        <f>_xlfn.CONCAT(S37," - ",Q37)</f>
        <v/>
      </c>
    </row>
    <row r="38">
      <c r="A38" s="3" t="inlineStr">
        <is>
          <t>5090 : Bad Debts Written Off</t>
        </is>
      </c>
      <c r="B38" s="3" t="n">
        <v>213.82</v>
      </c>
      <c r="O38" s="3" t="n">
        <v>213.82</v>
      </c>
      <c r="Q38" s="16">
        <f>_xlfn.XLOOKUP($A38,Mapping!$A:$A,Mapping!B:B,0,0,1)</f>
        <v/>
      </c>
      <c r="R38" s="16">
        <f>_xlfn.XLOOKUP($A38,Mapping!$A:$A,Mapping!C:C,0,0,1)</f>
        <v/>
      </c>
      <c r="S38" s="16">
        <f>_xlfn.XLOOKUP($A38,Mapping!$A:$A,Mapping!D:D,0,0,1)</f>
        <v/>
      </c>
      <c r="T38" s="16">
        <f>_xlfn.CONCAT(S38," - ",Q38)</f>
        <v/>
      </c>
    </row>
    <row r="39">
      <c r="A39" s="3" t="inlineStr">
        <is>
          <t>5180 : Charity Donations</t>
        </is>
      </c>
      <c r="G39" s="3" t="n">
        <v>75</v>
      </c>
      <c r="O39" s="3" t="n">
        <v>75</v>
      </c>
      <c r="Q39" s="16">
        <f>_xlfn.XLOOKUP($A39,Mapping!$A:$A,Mapping!B:B,0,0,1)</f>
        <v/>
      </c>
      <c r="R39" s="16">
        <f>_xlfn.XLOOKUP($A39,Mapping!$A:$A,Mapping!C:C,0,0,1)</f>
        <v/>
      </c>
      <c r="S39" s="16">
        <f>_xlfn.XLOOKUP($A39,Mapping!$A:$A,Mapping!D:D,0,0,1)</f>
        <v/>
      </c>
      <c r="T39" s="16">
        <f>_xlfn.CONCAT(S39," - ",Q39)</f>
        <v/>
      </c>
    </row>
    <row r="40">
      <c r="A40" s="3" t="inlineStr">
        <is>
          <t>6005 : Fixed Assets</t>
        </is>
      </c>
      <c r="B40" s="3" t="n">
        <v>14807.97</v>
      </c>
      <c r="O40" s="3" t="n">
        <v>14807.97</v>
      </c>
      <c r="Q40" s="16">
        <f>_xlfn.XLOOKUP($A40,Mapping!$A:$A,Mapping!B:B,0,0,1)</f>
        <v/>
      </c>
      <c r="R40" s="16">
        <f>_xlfn.XLOOKUP($A40,Mapping!$A:$A,Mapping!C:C,0,0,1)</f>
        <v/>
      </c>
      <c r="S40" s="16">
        <f>_xlfn.XLOOKUP($A40,Mapping!$A:$A,Mapping!D:D,0,0,1)</f>
        <v/>
      </c>
      <c r="T40" s="16">
        <f>_xlfn.CONCAT(S40," - ",Q40)</f>
        <v/>
      </c>
    </row>
    <row r="41">
      <c r="A41" s="3" t="inlineStr">
        <is>
          <t>7010 : Prepayments</t>
        </is>
      </c>
      <c r="B41" s="3" t="n">
        <v>69185.93999999997</v>
      </c>
      <c r="C41" s="3" t="n">
        <v>-1108.93</v>
      </c>
      <c r="D41" s="3" t="n">
        <v>-1079</v>
      </c>
      <c r="E41" s="3" t="n">
        <v>16885.71</v>
      </c>
      <c r="F41" s="3" t="n">
        <v>-1058.37</v>
      </c>
      <c r="G41" s="3" t="n">
        <v>-1058.37</v>
      </c>
      <c r="H41" s="3" t="n">
        <v>-745.77</v>
      </c>
      <c r="I41" s="3" t="n">
        <v>-1040.11</v>
      </c>
      <c r="O41" s="3" t="n">
        <v>79981.09999999998</v>
      </c>
      <c r="Q41" s="16">
        <f>_xlfn.XLOOKUP($A41,Mapping!$A:$A,Mapping!B:B,0,0,1)</f>
        <v/>
      </c>
      <c r="R41" s="16">
        <f>_xlfn.XLOOKUP($A41,Mapping!$A:$A,Mapping!C:C,0,0,1)</f>
        <v/>
      </c>
      <c r="S41" s="16">
        <f>_xlfn.XLOOKUP($A41,Mapping!$A:$A,Mapping!D:D,0,0,1)</f>
        <v/>
      </c>
      <c r="T41" s="16">
        <f>_xlfn.CONCAT(S41," - ",Q41)</f>
        <v/>
      </c>
    </row>
    <row r="42">
      <c r="A42" s="3" t="inlineStr">
        <is>
          <t>7023 : Interco CCL</t>
        </is>
      </c>
      <c r="B42" s="3" t="n">
        <v>-9398.59</v>
      </c>
      <c r="O42" s="3" t="n">
        <v>-9398.59</v>
      </c>
      <c r="Q42" s="16">
        <f>_xlfn.XLOOKUP($A42,Mapping!$A:$A,Mapping!B:B,0,0,1)</f>
        <v/>
      </c>
      <c r="R42" s="16">
        <f>_xlfn.XLOOKUP($A42,Mapping!$A:$A,Mapping!C:C,0,0,1)</f>
        <v/>
      </c>
      <c r="S42" s="16">
        <f>_xlfn.XLOOKUP($A42,Mapping!$A:$A,Mapping!D:D,0,0,1)</f>
        <v/>
      </c>
      <c r="T42" s="16">
        <f>_xlfn.CONCAT(S42," - ",Q42)</f>
        <v/>
      </c>
    </row>
    <row r="43">
      <c r="A43" s="3" t="inlineStr">
        <is>
          <t>7025 : Interco YBHN</t>
        </is>
      </c>
      <c r="B43" s="3" t="n">
        <v>-1364.1</v>
      </c>
      <c r="O43" s="3" t="n">
        <v>-1364.1</v>
      </c>
      <c r="Q43" s="16">
        <f>_xlfn.XLOOKUP($A43,Mapping!$A:$A,Mapping!B:B,0,0,1)</f>
        <v/>
      </c>
      <c r="R43" s="16">
        <f>_xlfn.XLOOKUP($A43,Mapping!$A:$A,Mapping!C:C,0,0,1)</f>
        <v/>
      </c>
      <c r="S43" s="16">
        <f>_xlfn.XLOOKUP($A43,Mapping!$A:$A,Mapping!D:D,0,0,1)</f>
        <v/>
      </c>
      <c r="T43" s="16">
        <f>_xlfn.CONCAT(S43," - ",Q43)</f>
        <v/>
      </c>
    </row>
    <row r="44">
      <c r="A44" s="3" t="inlineStr">
        <is>
          <t>7040 : Fee Debtors</t>
        </is>
      </c>
      <c r="B44" s="3" t="n">
        <v>6.402842700481415e-10</v>
      </c>
      <c r="C44" s="3" t="n">
        <v>-7789.14000000001</v>
      </c>
      <c r="D44" s="3" t="n">
        <v>2210.170000000002</v>
      </c>
      <c r="E44" s="3" t="n">
        <v>-6227.779999999992</v>
      </c>
      <c r="F44" s="3" t="n">
        <v>10467.21</v>
      </c>
      <c r="G44" s="3" t="n">
        <v>-3949.580000000006</v>
      </c>
      <c r="H44" s="3" t="n">
        <v>13.71000000001084</v>
      </c>
      <c r="I44" s="3" t="n">
        <v>3512.100000000004</v>
      </c>
      <c r="O44" s="3" t="n">
        <v>-1763.309999999361</v>
      </c>
      <c r="Q44" s="16">
        <f>_xlfn.XLOOKUP($A44,Mapping!$A:$A,Mapping!B:B,0,0,1)</f>
        <v/>
      </c>
      <c r="R44" s="16">
        <f>_xlfn.XLOOKUP($A44,Mapping!$A:$A,Mapping!C:C,0,0,1)</f>
        <v/>
      </c>
      <c r="S44" s="16">
        <f>_xlfn.XLOOKUP($A44,Mapping!$A:$A,Mapping!D:D,0,0,1)</f>
        <v/>
      </c>
      <c r="T44" s="16">
        <f>_xlfn.CONCAT(S44," - ",Q44)</f>
        <v/>
      </c>
    </row>
    <row r="45">
      <c r="A45" s="3" t="inlineStr">
        <is>
          <t>7050 : Bank RBS</t>
        </is>
      </c>
      <c r="B45" s="3" t="n">
        <v>0</v>
      </c>
      <c r="O45" s="3" t="n">
        <v>0</v>
      </c>
      <c r="Q45" s="16">
        <f>_xlfn.XLOOKUP($A45,Mapping!$A:$A,Mapping!B:B,0,0,1)</f>
        <v/>
      </c>
      <c r="R45" s="16">
        <f>_xlfn.XLOOKUP($A45,Mapping!$A:$A,Mapping!C:C,0,0,1)</f>
        <v/>
      </c>
      <c r="S45" s="16">
        <f>_xlfn.XLOOKUP($A45,Mapping!$A:$A,Mapping!D:D,0,0,1)</f>
        <v/>
      </c>
      <c r="T45" s="16">
        <f>_xlfn.CONCAT(S45," - ",Q45)</f>
        <v/>
      </c>
    </row>
    <row r="46">
      <c r="A46" s="3" t="inlineStr">
        <is>
          <t>7051 : Bank NW Current</t>
        </is>
      </c>
      <c r="B46" s="3" t="n">
        <v>1154806.049999999</v>
      </c>
      <c r="C46" s="3" t="n">
        <v>40596.32</v>
      </c>
      <c r="D46" s="3" t="n">
        <v>37564.98</v>
      </c>
      <c r="E46" s="3" t="n">
        <v>29261.06</v>
      </c>
      <c r="F46" s="3" t="n">
        <v>32965.69</v>
      </c>
      <c r="G46" s="3" t="n">
        <v>22376.67000000001</v>
      </c>
      <c r="H46" s="3" t="n">
        <v>48829.01999999997</v>
      </c>
      <c r="I46" s="3" t="n">
        <v>21487.98</v>
      </c>
      <c r="O46" s="3" t="n">
        <v>1387887.769999999</v>
      </c>
      <c r="Q46" s="16">
        <f>_xlfn.XLOOKUP($A46,Mapping!$A:$A,Mapping!B:B,0,0,1)</f>
        <v/>
      </c>
      <c r="R46" s="16">
        <f>_xlfn.XLOOKUP($A46,Mapping!$A:$A,Mapping!C:C,0,0,1)</f>
        <v/>
      </c>
      <c r="S46" s="16">
        <f>_xlfn.XLOOKUP($A46,Mapping!$A:$A,Mapping!D:D,0,0,1)</f>
        <v/>
      </c>
      <c r="T46" s="16">
        <f>_xlfn.CONCAT(S46," - ",Q46)</f>
        <v/>
      </c>
    </row>
    <row r="47">
      <c r="A47" s="3" t="inlineStr">
        <is>
          <t>8030 : EEEF</t>
        </is>
      </c>
      <c r="B47" s="3" t="n">
        <v>-9.079999999968095</v>
      </c>
      <c r="C47" s="3" t="n">
        <v>-13259.02</v>
      </c>
      <c r="D47" s="3" t="n">
        <v>-4232.419999999998</v>
      </c>
      <c r="E47" s="3" t="n">
        <v>17491.45</v>
      </c>
      <c r="F47" s="3" t="n">
        <v>-8590.93</v>
      </c>
      <c r="G47" s="3" t="n">
        <v>12006.05</v>
      </c>
      <c r="H47" s="3" t="n">
        <v>-15728.2</v>
      </c>
      <c r="I47" s="3" t="n">
        <v>12313.08</v>
      </c>
      <c r="O47" s="3" t="n">
        <v>-9.069999999966058</v>
      </c>
      <c r="Q47" s="16">
        <f>_xlfn.XLOOKUP($A47,Mapping!$A:$A,Mapping!B:B,0,0,1)</f>
        <v/>
      </c>
      <c r="R47" s="16">
        <f>_xlfn.XLOOKUP($A47,Mapping!$A:$A,Mapping!C:C,0,0,1)</f>
        <v/>
      </c>
      <c r="S47" s="16">
        <f>_xlfn.XLOOKUP($A47,Mapping!$A:$A,Mapping!D:D,0,0,1)</f>
        <v/>
      </c>
      <c r="T47" s="16">
        <f>_xlfn.CONCAT(S47," - ",Q47)</f>
        <v/>
      </c>
    </row>
    <row r="48">
      <c r="A48" s="3" t="inlineStr">
        <is>
          <t>8040 : PAYE</t>
        </is>
      </c>
      <c r="B48" s="3" t="n">
        <v>-35875.99999999999</v>
      </c>
      <c r="O48" s="3" t="n">
        <v>-35875.99999999999</v>
      </c>
      <c r="Q48" s="16">
        <f>_xlfn.XLOOKUP($A48,Mapping!$A:$A,Mapping!B:B,0,0,1)</f>
        <v/>
      </c>
      <c r="R48" s="16">
        <f>_xlfn.XLOOKUP($A48,Mapping!$A:$A,Mapping!C:C,0,0,1)</f>
        <v/>
      </c>
      <c r="S48" s="16">
        <f>_xlfn.XLOOKUP($A48,Mapping!$A:$A,Mapping!D:D,0,0,1)</f>
        <v/>
      </c>
      <c r="T48" s="16">
        <f>_xlfn.CONCAT(S48," - ",Q48)</f>
        <v/>
      </c>
    </row>
    <row r="49">
      <c r="A49" s="3" t="inlineStr">
        <is>
          <t>8060 : Trade Creditors</t>
        </is>
      </c>
      <c r="B49" s="3" t="n">
        <v>392</v>
      </c>
      <c r="O49" s="3" t="n">
        <v>392</v>
      </c>
      <c r="Q49" s="16">
        <f>_xlfn.XLOOKUP($A49,Mapping!$A:$A,Mapping!B:B,0,0,1)</f>
        <v/>
      </c>
      <c r="R49" s="16">
        <f>_xlfn.XLOOKUP($A49,Mapping!$A:$A,Mapping!C:C,0,0,1)</f>
        <v/>
      </c>
      <c r="S49" s="16">
        <f>_xlfn.XLOOKUP($A49,Mapping!$A:$A,Mapping!D:D,0,0,1)</f>
        <v/>
      </c>
      <c r="T49" s="16">
        <f>_xlfn.CONCAT(S49," - ",Q49)</f>
        <v/>
      </c>
    </row>
    <row r="50">
      <c r="A50" s="3" t="inlineStr">
        <is>
          <t>8070 : Fees in advance</t>
        </is>
      </c>
      <c r="B50" s="3" t="n">
        <v>-8144.06</v>
      </c>
      <c r="C50" s="3" t="n">
        <v>8144.06</v>
      </c>
      <c r="O50" s="3" t="n">
        <v>0</v>
      </c>
      <c r="Q50" s="16">
        <f>_xlfn.XLOOKUP($A50,Mapping!$A:$A,Mapping!B:B,0,0,1)</f>
        <v/>
      </c>
      <c r="R50" s="16">
        <f>_xlfn.XLOOKUP($A50,Mapping!$A:$A,Mapping!C:C,0,0,1)</f>
        <v/>
      </c>
      <c r="S50" s="16">
        <f>_xlfn.XLOOKUP($A50,Mapping!$A:$A,Mapping!D:D,0,0,1)</f>
        <v/>
      </c>
      <c r="T50" s="16">
        <f>_xlfn.CONCAT(S50," - ",Q50)</f>
        <v/>
      </c>
    </row>
    <row r="51">
      <c r="A51" s="3" t="inlineStr">
        <is>
          <t>8090 : Pension Fund</t>
        </is>
      </c>
      <c r="B51" s="3" t="n">
        <v>-8675.279999999997</v>
      </c>
      <c r="O51" s="3" t="n">
        <v>-8675.279999999997</v>
      </c>
      <c r="Q51" s="16">
        <f>_xlfn.XLOOKUP($A51,Mapping!$A:$A,Mapping!B:B,0,0,1)</f>
        <v/>
      </c>
      <c r="R51" s="16">
        <f>_xlfn.XLOOKUP($A51,Mapping!$A:$A,Mapping!C:C,0,0,1)</f>
        <v/>
      </c>
      <c r="S51" s="16">
        <f>_xlfn.XLOOKUP($A51,Mapping!$A:$A,Mapping!D:D,0,0,1)</f>
        <v/>
      </c>
      <c r="T51" s="16">
        <f>_xlfn.CONCAT(S51," - ",Q51)</f>
        <v/>
      </c>
    </row>
    <row r="52">
      <c r="A52" s="76" t="inlineStr">
        <is>
          <t>Total</t>
        </is>
      </c>
      <c r="B52" s="76" t="n">
        <v>1223537.08</v>
      </c>
      <c r="C52" s="76" t="n">
        <v>24185.27999999999</v>
      </c>
      <c r="D52" s="76" t="n">
        <v>23483.33000000001</v>
      </c>
      <c r="E52" s="76" t="n">
        <v>40498.20000000003</v>
      </c>
      <c r="F52" s="76" t="n">
        <v>28352.04</v>
      </c>
      <c r="G52" s="76" t="n">
        <v>27063.21</v>
      </c>
      <c r="H52" s="76" t="n">
        <v>26536.85999999998</v>
      </c>
      <c r="I52" s="76" t="n">
        <v>28904.22000000001</v>
      </c>
      <c r="J52" s="76" t="n">
        <v>801.98</v>
      </c>
      <c r="K52" s="76" t="n"/>
      <c r="L52" s="76" t="n"/>
      <c r="M52" s="76" t="n"/>
      <c r="N52" s="76" t="n"/>
      <c r="O52" s="76" t="n">
        <v>1423362.2</v>
      </c>
      <c r="Q52" s="16">
        <f>_xlfn.XLOOKUP($A52,Mapping!$A:$A,Mapping!B:B,0,0,1)</f>
        <v/>
      </c>
      <c r="R52" s="16">
        <f>_xlfn.XLOOKUP($A52,Mapping!$A:$A,Mapping!C:C,0,0,1)</f>
        <v/>
      </c>
      <c r="S52" s="16">
        <f>_xlfn.XLOOKUP($A52,Mapping!$A:$A,Mapping!D:D,0,0,1)</f>
        <v/>
      </c>
      <c r="T52" s="16">
        <f>_xlfn.CONCAT(S52," - ",Q52)</f>
        <v/>
      </c>
    </row>
    <row r="53">
      <c r="Q53" s="16">
        <f>_xlfn.XLOOKUP($A53,Mapping!$A:$A,Mapping!B:B,0,0,1)</f>
        <v/>
      </c>
      <c r="R53" s="16">
        <f>_xlfn.XLOOKUP($A53,Mapping!$A:$A,Mapping!C:C,0,0,1)</f>
        <v/>
      </c>
      <c r="S53" s="16">
        <f>_xlfn.XLOOKUP($A53,Mapping!$A:$A,Mapping!D:D,0,0,1)</f>
        <v/>
      </c>
      <c r="T53" s="16">
        <f>_xlfn.CONCAT(S53," - ",Q53)</f>
        <v/>
      </c>
    </row>
    <row r="54">
      <c r="A54" s="3" t="inlineStr">
        <is>
          <t>Applied filters:
Fiscal Year is 2026
Company is Kingsclere Nurseries Ltd.
Setting is Cedars
Company is Complete Childcare Ltd., HAB Kindergarten, Kingsclere Nurseries Ltd., Moebius Two Ltd., Saltway Nursery, Yellow Brick House Nurseries., or Yellow Brick Nurseries Ltd.</t>
        </is>
      </c>
      <c r="Q54" s="16">
        <f>_xlfn.XLOOKUP($A54,Mapping!$A:$A,Mapping!B:B,0,0,1)</f>
        <v/>
      </c>
      <c r="R54" s="16">
        <f>_xlfn.XLOOKUP($A54,Mapping!$A:$A,Mapping!C:C,0,0,1)</f>
        <v/>
      </c>
      <c r="S54" s="16">
        <f>_xlfn.XLOOKUP($A54,Mapping!$A:$A,Mapping!D:D,0,0,1)</f>
        <v/>
      </c>
      <c r="T54" s="16">
        <f>_xlfn.CONCAT(S54," - ",Q54)</f>
        <v/>
      </c>
    </row>
    <row r="55">
      <c r="Q55" s="16">
        <f>_xlfn.XLOOKUP($A55,Mapping!$A:$A,Mapping!B:B,0,0,1)</f>
        <v/>
      </c>
      <c r="R55" s="16">
        <f>_xlfn.XLOOKUP($A55,Mapping!$A:$A,Mapping!C:C,0,0,1)</f>
        <v/>
      </c>
      <c r="S55" s="16">
        <f>_xlfn.XLOOKUP($A55,Mapping!$A:$A,Mapping!D:D,0,0,1)</f>
        <v/>
      </c>
      <c r="T55" s="16">
        <f>_xlfn.CONCAT(S55," - ",Q55)</f>
        <v/>
      </c>
    </row>
    <row r="56">
      <c r="Q56" s="16">
        <f>_xlfn.XLOOKUP($A56,Mapping!$A:$A,Mapping!B:B,0,0,1)</f>
        <v/>
      </c>
      <c r="R56" s="16">
        <f>_xlfn.XLOOKUP($A56,Mapping!$A:$A,Mapping!C:C,0,0,1)</f>
        <v/>
      </c>
      <c r="S56" s="16">
        <f>_xlfn.XLOOKUP($A56,Mapping!$A:$A,Mapping!D:D,0,0,1)</f>
        <v/>
      </c>
      <c r="T56" s="16">
        <f>_xlfn.CONCAT(S56," - ",Q56)</f>
        <v/>
      </c>
    </row>
    <row r="57">
      <c r="Q57" s="16">
        <f>_xlfn.XLOOKUP($A57,Mapping!$A:$A,Mapping!B:B,0,0,1)</f>
        <v/>
      </c>
      <c r="R57" s="16">
        <f>_xlfn.XLOOKUP($A57,Mapping!$A:$A,Mapping!C:C,0,0,1)</f>
        <v/>
      </c>
      <c r="S57" s="16">
        <f>_xlfn.XLOOKUP($A57,Mapping!$A:$A,Mapping!D:D,0,0,1)</f>
        <v/>
      </c>
      <c r="T57" s="16">
        <f>_xlfn.CONCAT(S57," - ",Q57)</f>
        <v/>
      </c>
    </row>
    <row r="58">
      <c r="Q58" s="16">
        <f>_xlfn.XLOOKUP($A58,Mapping!$A:$A,Mapping!B:B,0,0,1)</f>
        <v/>
      </c>
      <c r="R58" s="16">
        <f>_xlfn.XLOOKUP($A58,Mapping!$A:$A,Mapping!C:C,0,0,1)</f>
        <v/>
      </c>
      <c r="S58" s="16">
        <f>_xlfn.XLOOKUP($A58,Mapping!$A:$A,Mapping!D:D,0,0,1)</f>
        <v/>
      </c>
      <c r="T58" s="16">
        <f>_xlfn.CONCAT(S58," - ",Q58)</f>
        <v/>
      </c>
    </row>
    <row r="59">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3.xml><?xml version="1.0" encoding="utf-8"?>
<worksheet xmlns="http://schemas.openxmlformats.org/spreadsheetml/2006/main">
  <sheetPr>
    <tabColor theme="9" tint="0.3999755851924192"/>
    <outlinePr summaryBelow="1" summaryRight="1"/>
    <pageSetUpPr/>
  </sheetPr>
  <dimension ref="A1:T163"/>
  <sheetViews>
    <sheetView topLeftCell="A25" workbookViewId="0">
      <selection activeCell="A2" sqref="A2:O66"/>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-4407094.06</v>
      </c>
      <c r="C2" s="3" t="n">
        <v>-40552.59</v>
      </c>
      <c r="D2" s="3" t="n">
        <v>-36292.38999999999</v>
      </c>
      <c r="E2" s="3" t="n">
        <v>-41164.89999999999</v>
      </c>
      <c r="F2" s="3" t="n">
        <v>-42853.82999999999</v>
      </c>
      <c r="G2" s="3" t="n">
        <v>-34239.50999999999</v>
      </c>
      <c r="H2" s="3" t="n">
        <v>-35527.34</v>
      </c>
      <c r="I2" s="3" t="n">
        <v>-44114.17999999999</v>
      </c>
      <c r="O2" s="3" t="n">
        <v>-4681838.8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-830257.2599999999</v>
      </c>
      <c r="C3" s="3" t="n">
        <v>-24341.41</v>
      </c>
      <c r="D3" s="3" t="n">
        <v>-24341.41</v>
      </c>
      <c r="E3" s="3" t="n">
        <v>-31208.03</v>
      </c>
      <c r="F3" s="3" t="n">
        <v>-23609.06</v>
      </c>
      <c r="G3" s="3" t="n">
        <v>-23609.06</v>
      </c>
      <c r="H3" s="3" t="n">
        <v>-26879.66</v>
      </c>
      <c r="I3" s="3" t="n">
        <v>-24032.53</v>
      </c>
      <c r="O3" s="3" t="n">
        <v>-1008278.42</v>
      </c>
      <c r="Q3" s="16">
        <f>_xlfn.XLOOKUP($A3,Mapping!$A:$A,Mapping!B:B,0,0,1)</f>
        <v/>
      </c>
      <c r="R3" s="16">
        <f>_xlfn.XLOOKUP($A3,Mapping!$A:$A,Mapping!C:C,0,0,1)</f>
        <v/>
      </c>
      <c r="S3" s="16">
        <f>_xlfn.XLOOKUP($A3,Mapping!$A:$A,Mapping!D:D,0,0,1)</f>
        <v/>
      </c>
      <c r="T3" s="16">
        <f>_xlfn.CONCAT(S3," - ",Q3)</f>
        <v/>
      </c>
    </row>
    <row r="4">
      <c r="A4" s="3" t="inlineStr">
        <is>
          <t>1030 : Other Income</t>
        </is>
      </c>
      <c r="B4" s="3" t="n">
        <v>-5403.04</v>
      </c>
      <c r="C4" s="3" t="n">
        <v>-150</v>
      </c>
      <c r="D4" s="3" t="n">
        <v>-150</v>
      </c>
      <c r="E4" s="3" t="n">
        <v>-150</v>
      </c>
      <c r="F4" s="3" t="n">
        <v>-150</v>
      </c>
      <c r="G4" s="3" t="n">
        <v>-150</v>
      </c>
      <c r="H4" s="3" t="n">
        <v>-150</v>
      </c>
      <c r="I4" s="3" t="n">
        <v>-150</v>
      </c>
      <c r="O4" s="3" t="n">
        <v>-6453.04</v>
      </c>
      <c r="Q4" s="16">
        <f>_xlfn.XLOOKUP($A4,Mapping!$A:$A,Mapping!B:B,0,0,1)</f>
        <v/>
      </c>
      <c r="R4" s="16">
        <f>_xlfn.XLOOKUP($A4,Mapping!$A:$A,Mapping!C:C,0,0,1)</f>
        <v/>
      </c>
      <c r="S4" s="16">
        <f>_xlfn.XLOOKUP($A4,Mapping!$A:$A,Mapping!D:D,0,0,1)</f>
        <v/>
      </c>
      <c r="T4" s="16">
        <f>_xlfn.CONCAT(S4," - ",Q4)</f>
        <v/>
      </c>
    </row>
    <row r="5">
      <c r="A5" s="3" t="inlineStr">
        <is>
          <t>2010 : Nursery Staff Salaries</t>
        </is>
      </c>
      <c r="B5" s="3" t="n">
        <v>2213030.5</v>
      </c>
      <c r="C5" s="3" t="n">
        <v>28276.3</v>
      </c>
      <c r="D5" s="3" t="n">
        <v>26802.27</v>
      </c>
      <c r="E5" s="3" t="n">
        <v>25382.96</v>
      </c>
      <c r="F5" s="3" t="n">
        <v>25595.28</v>
      </c>
      <c r="G5" s="3" t="n">
        <v>24639.07</v>
      </c>
      <c r="H5" s="3" t="n">
        <v>24164.19</v>
      </c>
      <c r="I5" s="3" t="n">
        <v>25386.13</v>
      </c>
      <c r="O5" s="3" t="n">
        <v>2393276.7</v>
      </c>
      <c r="Q5" s="16">
        <f>_xlfn.XLOOKUP($A5,Mapping!$A:$A,Mapping!B:B,0,0,1)</f>
        <v/>
      </c>
      <c r="R5" s="16">
        <f>_xlfn.XLOOKUP($A5,Mapping!$A:$A,Mapping!C:C,0,0,1)</f>
        <v/>
      </c>
      <c r="S5" s="16">
        <f>_xlfn.XLOOKUP($A5,Mapping!$A:$A,Mapping!D:D,0,0,1)</f>
        <v/>
      </c>
      <c r="T5" s="16">
        <f>_xlfn.CONCAT(S5," - ",Q5)</f>
        <v/>
      </c>
    </row>
    <row r="6">
      <c r="A6" s="3" t="inlineStr">
        <is>
          <t>2100 : Nursery Staff NI</t>
        </is>
      </c>
      <c r="B6" s="3" t="n">
        <v>174397.2600000001</v>
      </c>
      <c r="C6" s="3" t="n">
        <v>3122.38</v>
      </c>
      <c r="D6" s="3" t="n">
        <v>2859.56</v>
      </c>
      <c r="E6" s="3" t="n">
        <v>2641.72</v>
      </c>
      <c r="F6" s="3" t="n">
        <v>2695.94</v>
      </c>
      <c r="G6" s="3" t="n">
        <v>2587.54</v>
      </c>
      <c r="H6" s="3" t="n">
        <v>2503.45</v>
      </c>
      <c r="I6" s="3" t="n">
        <v>2708.66</v>
      </c>
      <c r="O6" s="3" t="n">
        <v>193516.5100000001</v>
      </c>
      <c r="Q6" s="16">
        <f>_xlfn.XLOOKUP($A6,Mapping!$A:$A,Mapping!B:B,0,0,1)</f>
        <v/>
      </c>
      <c r="R6" s="16">
        <f>_xlfn.XLOOKUP($A6,Mapping!$A:$A,Mapping!C:C,0,0,1)</f>
        <v/>
      </c>
      <c r="S6" s="16">
        <f>_xlfn.XLOOKUP($A6,Mapping!$A:$A,Mapping!D:D,0,0,1)</f>
        <v/>
      </c>
      <c r="T6" s="16">
        <f>_xlfn.CONCAT(S6," - ",Q6)</f>
        <v/>
      </c>
    </row>
    <row r="7">
      <c r="A7" s="3" t="inlineStr">
        <is>
          <t>2120 : Head Office Pension</t>
        </is>
      </c>
      <c r="B7" s="3" t="n">
        <v>576.59</v>
      </c>
      <c r="O7" s="3" t="n">
        <v>576.59</v>
      </c>
      <c r="Q7" s="16">
        <f>_xlfn.XLOOKUP($A7,Mapping!$A:$A,Mapping!B:B,0,0,1)</f>
        <v/>
      </c>
      <c r="R7" s="16">
        <f>_xlfn.XLOOKUP($A7,Mapping!$A:$A,Mapping!C:C,0,0,1)</f>
        <v/>
      </c>
      <c r="S7" s="16">
        <f>_xlfn.XLOOKUP($A7,Mapping!$A:$A,Mapping!D:D,0,0,1)</f>
        <v/>
      </c>
      <c r="T7" s="16">
        <f>_xlfn.CONCAT(S7," - ",Q7)</f>
        <v/>
      </c>
    </row>
    <row r="8">
      <c r="A8" s="3" t="inlineStr">
        <is>
          <t>2150 : Nursery Staff Pension</t>
        </is>
      </c>
      <c r="B8" s="3" t="n">
        <v>37295.76000000002</v>
      </c>
      <c r="C8" s="3" t="n">
        <v>546.7</v>
      </c>
      <c r="D8" s="3" t="n">
        <v>540.97</v>
      </c>
      <c r="E8" s="3" t="n">
        <v>497.41</v>
      </c>
      <c r="F8" s="3" t="n">
        <v>511.34</v>
      </c>
      <c r="G8" s="3" t="n">
        <v>489.65</v>
      </c>
      <c r="H8" s="3" t="n">
        <v>472.83</v>
      </c>
      <c r="I8" s="3" t="n">
        <v>513.88</v>
      </c>
      <c r="O8" s="3" t="n">
        <v>40868.54000000002</v>
      </c>
      <c r="Q8" s="16">
        <f>_xlfn.XLOOKUP($A8,Mapping!$A:$A,Mapping!B:B,0,0,1)</f>
        <v/>
      </c>
      <c r="R8" s="16">
        <f>_xlfn.XLOOKUP($A8,Mapping!$A:$A,Mapping!C:C,0,0,1)</f>
        <v/>
      </c>
      <c r="S8" s="16">
        <f>_xlfn.XLOOKUP($A8,Mapping!$A:$A,Mapping!D:D,0,0,1)</f>
        <v/>
      </c>
      <c r="T8" s="16">
        <f>_xlfn.CONCAT(S8," - ",Q8)</f>
        <v/>
      </c>
    </row>
    <row r="9">
      <c r="A9" s="3" t="inlineStr">
        <is>
          <t>2160 : Uniform Costs</t>
        </is>
      </c>
      <c r="B9" s="3" t="n">
        <v>6688.029999999999</v>
      </c>
      <c r="C9" s="3" t="n">
        <v>135.3</v>
      </c>
      <c r="H9" s="3" t="n">
        <v>59.28</v>
      </c>
      <c r="I9" s="3" t="n">
        <v>29.94</v>
      </c>
      <c r="O9" s="3" t="n">
        <v>6912.549999999999</v>
      </c>
      <c r="Q9" s="16">
        <f>_xlfn.XLOOKUP($A9,Mapping!$A:$A,Mapping!B:B,0,0,1)</f>
        <v/>
      </c>
      <c r="R9" s="16">
        <f>_xlfn.XLOOKUP($A9,Mapping!$A:$A,Mapping!C:C,0,0,1)</f>
        <v/>
      </c>
      <c r="S9" s="16">
        <f>_xlfn.XLOOKUP($A9,Mapping!$A:$A,Mapping!D:D,0,0,1)</f>
        <v/>
      </c>
      <c r="T9" s="16">
        <f>_xlfn.CONCAT(S9," - ",Q9)</f>
        <v/>
      </c>
    </row>
    <row r="10">
      <c r="A10" s="3" t="inlineStr">
        <is>
          <t>2170 : Training Costs</t>
        </is>
      </c>
      <c r="B10" s="3" t="n">
        <v>5562.309999999999</v>
      </c>
      <c r="D10" s="3" t="n">
        <v>58</v>
      </c>
      <c r="F10" s="3" t="n">
        <v>24</v>
      </c>
      <c r="H10" s="3" t="n">
        <v>-500</v>
      </c>
      <c r="I10" s="3" t="n">
        <v>331.63</v>
      </c>
      <c r="O10" s="3" t="n">
        <v>5475.94</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9397.479999999998</v>
      </c>
      <c r="C11" s="3" t="n">
        <v>132.69</v>
      </c>
      <c r="D11" s="3" t="n">
        <v>153.97</v>
      </c>
      <c r="E11" s="3" t="n">
        <v>157.6</v>
      </c>
      <c r="F11" s="3" t="n">
        <v>163.93</v>
      </c>
      <c r="G11" s="3" t="n">
        <v>163.71</v>
      </c>
      <c r="H11" s="3" t="n">
        <v>48.41</v>
      </c>
      <c r="I11" s="3" t="n">
        <v>199.54</v>
      </c>
      <c r="O11" s="3" t="n">
        <v>10417.33</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35217.66</v>
      </c>
      <c r="O12" s="3" t="n">
        <v>35217.66</v>
      </c>
      <c r="Q12" s="16">
        <f>_xlfn.XLOOKUP($A12,Mapping!$A:$A,Mapping!B:B,0,0,1)</f>
        <v/>
      </c>
      <c r="R12" s="16">
        <f>_xlfn.XLOOKUP($A12,Mapping!$A:$A,Mapping!C:C,0,0,1)</f>
        <v/>
      </c>
      <c r="S12" s="16">
        <f>_xlfn.XLOOKUP($A12,Mapping!$A:$A,Mapping!D:D,0,0,1)</f>
        <v/>
      </c>
      <c r="T12" s="16">
        <f>_xlfn.CONCAT(S12," - ",Q12)</f>
        <v/>
      </c>
    </row>
    <row r="13">
      <c r="A13" s="3" t="inlineStr">
        <is>
          <t>2200 : Rewards and Recognition</t>
        </is>
      </c>
      <c r="B13" s="3" t="n">
        <v>7285.34</v>
      </c>
      <c r="C13" s="3" t="n">
        <v>30</v>
      </c>
      <c r="D13" s="3" t="n">
        <v>50.75</v>
      </c>
      <c r="E13" s="3" t="n">
        <v>27.55</v>
      </c>
      <c r="O13" s="3" t="n">
        <v>7393.64</v>
      </c>
      <c r="Q13" s="16">
        <f>_xlfn.XLOOKUP($A13,Mapping!$A:$A,Mapping!B:B,0,0,1)</f>
        <v/>
      </c>
      <c r="R13" s="16">
        <f>_xlfn.XLOOKUP($A13,Mapping!$A:$A,Mapping!C:C,0,0,1)</f>
        <v/>
      </c>
      <c r="S13" s="16">
        <f>_xlfn.XLOOKUP($A13,Mapping!$A:$A,Mapping!D:D,0,0,1)</f>
        <v/>
      </c>
      <c r="T13" s="16">
        <f>_xlfn.CONCAT(S13," - ",Q13)</f>
        <v/>
      </c>
    </row>
    <row r="14">
      <c r="A14" s="3" t="inlineStr">
        <is>
          <t>2210 : Temporary  Staff</t>
        </is>
      </c>
      <c r="B14" s="3" t="n">
        <v>56184.11000000002</v>
      </c>
      <c r="O14" s="3" t="n">
        <v>56184.11000000002</v>
      </c>
      <c r="Q14" s="16">
        <f>_xlfn.XLOOKUP($A14,Mapping!$A:$A,Mapping!B:B,0,0,1)</f>
        <v/>
      </c>
      <c r="R14" s="16">
        <f>_xlfn.XLOOKUP($A14,Mapping!$A:$A,Mapping!C:C,0,0,1)</f>
        <v/>
      </c>
      <c r="S14" s="16">
        <f>_xlfn.XLOOKUP($A14,Mapping!$A:$A,Mapping!D:D,0,0,1)</f>
        <v/>
      </c>
      <c r="T14" s="16">
        <f>_xlfn.CONCAT(S14," - ",Q14)</f>
        <v/>
      </c>
    </row>
    <row r="15">
      <c r="A15" s="3" t="inlineStr">
        <is>
          <t>2220 : Staff Entertaining</t>
        </is>
      </c>
      <c r="B15" s="3" t="n">
        <v>160.38</v>
      </c>
      <c r="O15" s="3" t="n">
        <v>160.38</v>
      </c>
      <c r="Q15" s="16">
        <f>_xlfn.XLOOKUP($A15,Mapping!$A:$A,Mapping!B:B,0,0,1)</f>
        <v/>
      </c>
      <c r="R15" s="16">
        <f>_xlfn.XLOOKUP($A15,Mapping!$A:$A,Mapping!C:C,0,0,1)</f>
        <v/>
      </c>
      <c r="S15" s="16">
        <f>_xlfn.XLOOKUP($A15,Mapping!$A:$A,Mapping!D:D,0,0,1)</f>
        <v/>
      </c>
      <c r="T15" s="16">
        <f>_xlfn.CONCAT(S15," - ",Q15)</f>
        <v/>
      </c>
    </row>
    <row r="16">
      <c r="A16" s="3" t="inlineStr">
        <is>
          <t>3010 : Catering Costs</t>
        </is>
      </c>
      <c r="B16" s="3" t="n">
        <v>163346.63</v>
      </c>
      <c r="C16" s="3" t="n">
        <v>1913.69</v>
      </c>
      <c r="D16" s="3" t="n">
        <v>2339.36</v>
      </c>
      <c r="E16" s="3" t="n">
        <v>2227.04</v>
      </c>
      <c r="F16" s="3" t="n">
        <v>1978.58</v>
      </c>
      <c r="G16" s="3" t="n">
        <v>1723.72</v>
      </c>
      <c r="H16" s="3" t="n">
        <v>2074.85</v>
      </c>
      <c r="I16" s="3" t="n">
        <v>2481.22</v>
      </c>
      <c r="J16" s="3" t="n">
        <v>22.8</v>
      </c>
      <c r="O16" s="3" t="n">
        <v>178107.89</v>
      </c>
      <c r="Q16" s="16">
        <f>_xlfn.XLOOKUP($A16,Mapping!$A:$A,Mapping!B:B,0,0,1)</f>
        <v/>
      </c>
      <c r="R16" s="16">
        <f>_xlfn.XLOOKUP($A16,Mapping!$A:$A,Mapping!C:C,0,0,1)</f>
        <v/>
      </c>
      <c r="S16" s="16">
        <f>_xlfn.XLOOKUP($A16,Mapping!$A:$A,Mapping!D:D,0,0,1)</f>
        <v/>
      </c>
      <c r="T16" s="16">
        <f>_xlfn.CONCAT(S16," - ",Q16)</f>
        <v/>
      </c>
    </row>
    <row r="17">
      <c r="A17" s="3" t="inlineStr">
        <is>
          <t>3020 : Resources</t>
        </is>
      </c>
      <c r="B17" s="3" t="n">
        <v>17008.71</v>
      </c>
      <c r="C17" s="3" t="n">
        <v>272.87</v>
      </c>
      <c r="D17" s="3" t="n">
        <v>16.47</v>
      </c>
      <c r="E17" s="3" t="n">
        <v>417.58</v>
      </c>
      <c r="F17" s="3" t="n">
        <v>44.43</v>
      </c>
      <c r="G17" s="3" t="n">
        <v>553.8199999999999</v>
      </c>
      <c r="H17" s="3" t="n">
        <v>372.91</v>
      </c>
      <c r="I17" s="3" t="n">
        <v>274.15</v>
      </c>
      <c r="J17" s="3" t="n">
        <v>43.36</v>
      </c>
      <c r="O17" s="3" t="n">
        <v>19004.3</v>
      </c>
      <c r="Q17" s="16">
        <f>_xlfn.XLOOKUP($A17,Mapping!$A:$A,Mapping!B:B,0,0,1)</f>
        <v/>
      </c>
      <c r="R17" s="16">
        <f>_xlfn.XLOOKUP($A17,Mapping!$A:$A,Mapping!C:C,0,0,1)</f>
        <v/>
      </c>
      <c r="S17" s="16">
        <f>_xlfn.XLOOKUP($A17,Mapping!$A:$A,Mapping!D:D,0,0,1)</f>
        <v/>
      </c>
      <c r="T17" s="16">
        <f>_xlfn.CONCAT(S17," - ",Q17)</f>
        <v/>
      </c>
    </row>
    <row r="18">
      <c r="A18" s="3" t="inlineStr">
        <is>
          <t>3030 : Art Material</t>
        </is>
      </c>
      <c r="B18" s="3" t="n">
        <v>7686.529999999997</v>
      </c>
      <c r="C18" s="3" t="n">
        <v>68</v>
      </c>
      <c r="D18" s="3" t="n">
        <v>106.03</v>
      </c>
      <c r="E18" s="3" t="n">
        <v>139.34</v>
      </c>
      <c r="F18" s="3" t="n">
        <v>75.17</v>
      </c>
      <c r="G18" s="3" t="n">
        <v>133.3</v>
      </c>
      <c r="H18" s="3" t="n">
        <v>104.5</v>
      </c>
      <c r="I18" s="3" t="n">
        <v>50.74</v>
      </c>
      <c r="J18" s="3" t="n">
        <v>44.76</v>
      </c>
      <c r="O18" s="3" t="n">
        <v>8408.369999999997</v>
      </c>
      <c r="Q18" s="16">
        <f>_xlfn.XLOOKUP($A18,Mapping!$A:$A,Mapping!B:B,0,0,1)</f>
        <v/>
      </c>
      <c r="R18" s="16">
        <f>_xlfn.XLOOKUP($A18,Mapping!$A:$A,Mapping!C:C,0,0,1)</f>
        <v/>
      </c>
      <c r="S18" s="16">
        <f>_xlfn.XLOOKUP($A18,Mapping!$A:$A,Mapping!D:D,0,0,1)</f>
        <v/>
      </c>
      <c r="T18" s="16">
        <f>_xlfn.CONCAT(S18," - ",Q18)</f>
        <v/>
      </c>
    </row>
    <row r="19">
      <c r="A19" s="3" t="inlineStr">
        <is>
          <t>3040 : Stationery</t>
        </is>
      </c>
      <c r="B19" s="3" t="n">
        <v>2480.070000000001</v>
      </c>
      <c r="C19" s="3" t="n">
        <v>34.47</v>
      </c>
      <c r="D19" s="3" t="n">
        <v>5.99</v>
      </c>
      <c r="E19" s="3" t="n">
        <v>35.57</v>
      </c>
      <c r="F19" s="3" t="n">
        <v>10.58</v>
      </c>
      <c r="G19" s="3" t="n">
        <v>32.1</v>
      </c>
      <c r="H19" s="3" t="n">
        <v>12.04</v>
      </c>
      <c r="I19" s="3" t="n">
        <v>5.04</v>
      </c>
      <c r="J19" s="3" t="n">
        <v>25.22</v>
      </c>
      <c r="O19" s="3" t="n">
        <v>2641.080000000001</v>
      </c>
      <c r="Q19" s="16">
        <f>_xlfn.XLOOKUP($A19,Mapping!$A:$A,Mapping!B:B,0,0,1)</f>
        <v/>
      </c>
      <c r="R19" s="16">
        <f>_xlfn.XLOOKUP($A19,Mapping!$A:$A,Mapping!C:C,0,0,1)</f>
        <v/>
      </c>
      <c r="S19" s="16">
        <f>_xlfn.XLOOKUP($A19,Mapping!$A:$A,Mapping!D:D,0,0,1)</f>
        <v/>
      </c>
      <c r="T19" s="16">
        <f>_xlfn.CONCAT(S19," - ",Q19)</f>
        <v/>
      </c>
    </row>
    <row r="20">
      <c r="A20" s="3" t="inlineStr">
        <is>
          <t>3050 : Equipment &amp; Furniture</t>
        </is>
      </c>
      <c r="B20" s="3" t="n">
        <v>14905.50000000001</v>
      </c>
      <c r="C20" s="3" t="n">
        <v>18.6</v>
      </c>
      <c r="E20" s="3" t="n">
        <v>17.49</v>
      </c>
      <c r="F20" s="3" t="n">
        <v>91.95999999999999</v>
      </c>
      <c r="G20" s="3" t="n">
        <v>-77.97</v>
      </c>
      <c r="I20" s="3" t="n">
        <v>7.94</v>
      </c>
      <c r="O20" s="3" t="n">
        <v>14963.52000000001</v>
      </c>
      <c r="Q20" s="16">
        <f>_xlfn.XLOOKUP($A20,Mapping!$A:$A,Mapping!B:B,0,0,1)</f>
        <v/>
      </c>
      <c r="R20" s="16">
        <f>_xlfn.XLOOKUP($A20,Mapping!$A:$A,Mapping!C:C,0,0,1)</f>
        <v/>
      </c>
      <c r="S20" s="16">
        <f>_xlfn.XLOOKUP($A20,Mapping!$A:$A,Mapping!D:D,0,0,1)</f>
        <v/>
      </c>
      <c r="T20" s="16">
        <f>_xlfn.CONCAT(S20," - ",Q20)</f>
        <v/>
      </c>
    </row>
    <row r="21">
      <c r="A21" s="3" t="inlineStr">
        <is>
          <t>3060 : Consumables</t>
        </is>
      </c>
      <c r="B21" s="3" t="n">
        <v>13277.59</v>
      </c>
      <c r="C21" s="3" t="n">
        <v>267.89</v>
      </c>
      <c r="D21" s="3" t="n">
        <v>440.32</v>
      </c>
      <c r="E21" s="3" t="n">
        <v>438.53</v>
      </c>
      <c r="F21" s="3" t="n">
        <v>394.8199999999999</v>
      </c>
      <c r="G21" s="3" t="n">
        <v>302.87</v>
      </c>
      <c r="H21" s="3" t="n">
        <v>208.43</v>
      </c>
      <c r="I21" s="3" t="n">
        <v>79.81999999999999</v>
      </c>
      <c r="J21" s="3" t="n">
        <v>80.02</v>
      </c>
      <c r="O21" s="3" t="n">
        <v>15490.29</v>
      </c>
      <c r="Q21" s="16">
        <f>_xlfn.XLOOKUP($A21,Mapping!$A:$A,Mapping!B:B,0,0,1)</f>
        <v/>
      </c>
      <c r="R21" s="16">
        <f>_xlfn.XLOOKUP($A21,Mapping!$A:$A,Mapping!C:C,0,0,1)</f>
        <v/>
      </c>
      <c r="S21" s="16">
        <f>_xlfn.XLOOKUP($A21,Mapping!$A:$A,Mapping!D:D,0,0,1)</f>
        <v/>
      </c>
      <c r="T21" s="16">
        <f>_xlfn.CONCAT(S21," - ",Q21)</f>
        <v/>
      </c>
    </row>
    <row r="22">
      <c r="A22" s="3" t="inlineStr">
        <is>
          <t>3071 : SENCO RESOURCES-HAZ</t>
        </is>
      </c>
      <c r="B22" s="3" t="n">
        <v>442.51</v>
      </c>
      <c r="O22" s="3" t="n">
        <v>442.51</v>
      </c>
      <c r="Q22" s="16">
        <f>_xlfn.XLOOKUP($A22,Mapping!$A:$A,Mapping!B:B,0,0,1)</f>
        <v/>
      </c>
      <c r="R22" s="16">
        <f>_xlfn.XLOOKUP($A22,Mapping!$A:$A,Mapping!C:C,0,0,1)</f>
        <v/>
      </c>
      <c r="S22" s="16">
        <f>_xlfn.XLOOKUP($A22,Mapping!$A:$A,Mapping!D:D,0,0,1)</f>
        <v/>
      </c>
      <c r="T22" s="16">
        <f>_xlfn.CONCAT(S22," - ",Q22)</f>
        <v/>
      </c>
    </row>
    <row r="23">
      <c r="A23" s="3" t="inlineStr">
        <is>
          <t>3080 : First Aid Supplies</t>
        </is>
      </c>
      <c r="B23" s="3" t="n">
        <v>975.9599999999999</v>
      </c>
      <c r="C23" s="3" t="n">
        <v>16.45</v>
      </c>
      <c r="I23" s="3" t="n">
        <v>8.06</v>
      </c>
      <c r="O23" s="3" t="n">
        <v>1000.47</v>
      </c>
      <c r="Q23" s="16">
        <f>_xlfn.XLOOKUP($A23,Mapping!$A:$A,Mapping!B:B,0,0,1)</f>
        <v/>
      </c>
      <c r="R23" s="16">
        <f>_xlfn.XLOOKUP($A23,Mapping!$A:$A,Mapping!C:C,0,0,1)</f>
        <v/>
      </c>
      <c r="S23" s="16">
        <f>_xlfn.XLOOKUP($A23,Mapping!$A:$A,Mapping!D:D,0,0,1)</f>
        <v/>
      </c>
      <c r="T23" s="16">
        <f>_xlfn.CONCAT(S23," - ",Q23)</f>
        <v/>
      </c>
    </row>
    <row r="24">
      <c r="A24" s="3" t="inlineStr">
        <is>
          <t>4020 : Rent</t>
        </is>
      </c>
      <c r="B24" s="3" t="n">
        <v>455844.3299999997</v>
      </c>
      <c r="C24" s="3" t="n">
        <v>4645.84</v>
      </c>
      <c r="D24" s="3" t="n">
        <v>4645.83</v>
      </c>
      <c r="E24" s="3" t="n">
        <v>4645.83</v>
      </c>
      <c r="F24" s="3" t="n">
        <v>4645.83</v>
      </c>
      <c r="G24" s="3" t="n">
        <v>4645.83</v>
      </c>
      <c r="H24" s="3" t="n">
        <v>4645.84</v>
      </c>
      <c r="I24" s="3" t="n">
        <v>4645.83</v>
      </c>
      <c r="O24" s="3" t="n">
        <v>488365.1599999997</v>
      </c>
      <c r="Q24" s="16">
        <f>_xlfn.XLOOKUP($A24,Mapping!$A:$A,Mapping!B:B,0,0,1)</f>
        <v/>
      </c>
      <c r="R24" s="16">
        <f>_xlfn.XLOOKUP($A24,Mapping!$A:$A,Mapping!C:C,0,0,1)</f>
        <v/>
      </c>
      <c r="S24" s="16">
        <f>_xlfn.XLOOKUP($A24,Mapping!$A:$A,Mapping!D:D,0,0,1)</f>
        <v/>
      </c>
      <c r="T24" s="16">
        <f>_xlfn.CONCAT(S24," - ",Q24)</f>
        <v/>
      </c>
    </row>
    <row r="25">
      <c r="A25" s="3" t="inlineStr">
        <is>
          <t>4030 : Rates</t>
        </is>
      </c>
      <c r="B25" s="3" t="n">
        <v>313077.0200000004</v>
      </c>
      <c r="C25" s="3" t="n">
        <v>3908.11</v>
      </c>
      <c r="D25" s="3" t="n">
        <v>3908.11</v>
      </c>
      <c r="E25" s="3" t="n">
        <v>3908.11</v>
      </c>
      <c r="F25" s="3" t="n">
        <v>3082.92</v>
      </c>
      <c r="G25" s="3" t="n">
        <v>3082.92</v>
      </c>
      <c r="H25" s="3" t="n">
        <v>3082.92</v>
      </c>
      <c r="I25" s="3" t="n">
        <v>3082.92</v>
      </c>
      <c r="O25" s="3" t="n">
        <v>337133.0300000004</v>
      </c>
      <c r="Q25" s="16">
        <f>_xlfn.XLOOKUP($A25,Mapping!$A:$A,Mapping!B:B,0,0,1)</f>
        <v/>
      </c>
      <c r="R25" s="16">
        <f>_xlfn.XLOOKUP($A25,Mapping!$A:$A,Mapping!C:C,0,0,1)</f>
        <v/>
      </c>
      <c r="S25" s="16">
        <f>_xlfn.XLOOKUP($A25,Mapping!$A:$A,Mapping!D:D,0,0,1)</f>
        <v/>
      </c>
      <c r="T25" s="16">
        <f>_xlfn.CONCAT(S25," - ",Q25)</f>
        <v/>
      </c>
    </row>
    <row r="26">
      <c r="A26" s="3" t="inlineStr">
        <is>
          <t>4050 : Gas</t>
        </is>
      </c>
      <c r="B26" s="3" t="n">
        <v>569.61</v>
      </c>
      <c r="O26" s="3" t="n">
        <v>569.61</v>
      </c>
      <c r="Q26" s="16">
        <f>_xlfn.XLOOKUP($A26,Mapping!$A:$A,Mapping!B:B,0,0,1)</f>
        <v/>
      </c>
      <c r="R26" s="16">
        <f>_xlfn.XLOOKUP($A26,Mapping!$A:$A,Mapping!C:C,0,0,1)</f>
        <v/>
      </c>
      <c r="S26" s="16">
        <f>_xlfn.XLOOKUP($A26,Mapping!$A:$A,Mapping!D:D,0,0,1)</f>
        <v/>
      </c>
      <c r="T26" s="16">
        <f>_xlfn.CONCAT(S26," - ",Q26)</f>
        <v/>
      </c>
    </row>
    <row r="27">
      <c r="A27" s="3" t="inlineStr">
        <is>
          <t>4060 : Water</t>
        </is>
      </c>
      <c r="B27" s="3" t="n">
        <v>1348.23</v>
      </c>
      <c r="O27" s="3" t="n">
        <v>1348.23</v>
      </c>
      <c r="Q27" s="16">
        <f>_xlfn.XLOOKUP($A27,Mapping!$A:$A,Mapping!B:B,0,0,1)</f>
        <v/>
      </c>
      <c r="R27" s="16">
        <f>_xlfn.XLOOKUP($A27,Mapping!$A:$A,Mapping!C:C,0,0,1)</f>
        <v/>
      </c>
      <c r="S27" s="16">
        <f>_xlfn.XLOOKUP($A27,Mapping!$A:$A,Mapping!D:D,0,0,1)</f>
        <v/>
      </c>
      <c r="T27" s="16">
        <f>_xlfn.CONCAT(S27," - ",Q27)</f>
        <v/>
      </c>
    </row>
    <row r="28">
      <c r="A28" s="3" t="inlineStr">
        <is>
          <t>4070 : Electricity</t>
        </is>
      </c>
      <c r="B28" s="3" t="n">
        <v>5474.630000000001</v>
      </c>
      <c r="C28" s="3" t="n">
        <v>300</v>
      </c>
      <c r="D28" s="3" t="n">
        <v>300</v>
      </c>
      <c r="E28" s="3" t="n">
        <v>300</v>
      </c>
      <c r="F28" s="3" t="n">
        <v>300</v>
      </c>
      <c r="G28" s="3" t="n">
        <v>300</v>
      </c>
      <c r="H28" s="3" t="n">
        <v>300</v>
      </c>
      <c r="I28" s="3" t="n">
        <v>300</v>
      </c>
      <c r="O28" s="3" t="n">
        <v>7574.630000000001</v>
      </c>
      <c r="Q28" s="16">
        <f>_xlfn.XLOOKUP($A28,Mapping!$A:$A,Mapping!B:B,0,0,1)</f>
        <v/>
      </c>
      <c r="R28" s="16">
        <f>_xlfn.XLOOKUP($A28,Mapping!$A:$A,Mapping!C:C,0,0,1)</f>
        <v/>
      </c>
      <c r="S28" s="16">
        <f>_xlfn.XLOOKUP($A28,Mapping!$A:$A,Mapping!D:D,0,0,1)</f>
        <v/>
      </c>
      <c r="T28" s="16">
        <f>_xlfn.CONCAT(S28," - ",Q28)</f>
        <v/>
      </c>
    </row>
    <row r="29">
      <c r="A29" s="3" t="inlineStr">
        <is>
          <t>4080 : Compliance Maintenance</t>
        </is>
      </c>
      <c r="B29" s="3" t="n">
        <v>4153.34</v>
      </c>
      <c r="O29" s="3" t="n">
        <v>4153.34</v>
      </c>
      <c r="Q29" s="16">
        <f>_xlfn.XLOOKUP($A29,Mapping!$A:$A,Mapping!B:B,0,0,1)</f>
        <v/>
      </c>
      <c r="R29" s="16">
        <f>_xlfn.XLOOKUP($A29,Mapping!$A:$A,Mapping!C:C,0,0,1)</f>
        <v/>
      </c>
      <c r="S29" s="16">
        <f>_xlfn.XLOOKUP($A29,Mapping!$A:$A,Mapping!D:D,0,0,1)</f>
        <v/>
      </c>
      <c r="T29" s="16">
        <f>_xlfn.CONCAT(S29," - ",Q29)</f>
        <v/>
      </c>
    </row>
    <row r="30">
      <c r="A30" s="3" t="inlineStr">
        <is>
          <t>4110 : General Maintenance</t>
        </is>
      </c>
      <c r="B30" s="3" t="n">
        <v>20254.13</v>
      </c>
      <c r="D30" s="3" t="n">
        <v>80.40000000000001</v>
      </c>
      <c r="I30" s="3" t="n">
        <v>313.1</v>
      </c>
      <c r="O30" s="3" t="n">
        <v>20647.63</v>
      </c>
      <c r="Q30" s="16">
        <f>_xlfn.XLOOKUP($A30,Mapping!$A:$A,Mapping!B:B,0,0,1)</f>
        <v/>
      </c>
      <c r="R30" s="16">
        <f>_xlfn.XLOOKUP($A30,Mapping!$A:$A,Mapping!C:C,0,0,1)</f>
        <v/>
      </c>
      <c r="S30" s="16">
        <f>_xlfn.XLOOKUP($A30,Mapping!$A:$A,Mapping!D:D,0,0,1)</f>
        <v/>
      </c>
      <c r="T30" s="16">
        <f>_xlfn.CONCAT(S30," - ",Q30)</f>
        <v/>
      </c>
    </row>
    <row r="31">
      <c r="A31" s="3" t="inlineStr">
        <is>
          <t>4130 : Cleaning</t>
        </is>
      </c>
      <c r="B31" s="3" t="n">
        <v>69879.14000000003</v>
      </c>
      <c r="C31" s="3" t="n">
        <v>1070.49</v>
      </c>
      <c r="D31" s="3" t="n">
        <v>1130.83</v>
      </c>
      <c r="E31" s="3" t="n">
        <v>1703.53</v>
      </c>
      <c r="F31" s="3" t="n">
        <v>260.51</v>
      </c>
      <c r="G31" s="3" t="n">
        <v>862.84</v>
      </c>
      <c r="H31" s="3" t="n">
        <v>1019.03</v>
      </c>
      <c r="I31" s="3" t="n">
        <v>2198.64</v>
      </c>
      <c r="O31" s="3" t="n">
        <v>78125.01000000002</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24812.89</v>
      </c>
      <c r="C32" s="3" t="n">
        <v>427.01</v>
      </c>
      <c r="D32" s="3" t="n">
        <v>402.51</v>
      </c>
      <c r="E32" s="3" t="n">
        <v>455.91</v>
      </c>
      <c r="F32" s="3" t="n">
        <v>510.55</v>
      </c>
      <c r="G32" s="3" t="n">
        <v>429.51</v>
      </c>
      <c r="H32" s="3" t="n">
        <v>320.85</v>
      </c>
      <c r="I32" s="3" t="n">
        <v>493.58</v>
      </c>
      <c r="O32" s="3" t="n">
        <v>27852.81</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537.13</v>
      </c>
      <c r="O33" s="3" t="n">
        <v>537.13</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977.0899999999999</v>
      </c>
      <c r="O34" s="3" t="n">
        <v>977.0899999999999</v>
      </c>
      <c r="Q34" s="16">
        <f>_xlfn.XLOOKUP($A34,Mapping!$A:$A,Mapping!B:B,0,0,1)</f>
        <v/>
      </c>
      <c r="R34" s="16">
        <f>_xlfn.XLOOKUP($A34,Mapping!$A:$A,Mapping!C:C,0,0,1)</f>
        <v/>
      </c>
      <c r="S34" s="16">
        <f>_xlfn.XLOOKUP($A34,Mapping!$A:$A,Mapping!D:D,0,0,1)</f>
        <v/>
      </c>
      <c r="T34" s="16">
        <f>_xlfn.CONCAT(S34," - ",Q34)</f>
        <v/>
      </c>
    </row>
    <row r="35">
      <c r="A35" s="3" t="inlineStr">
        <is>
          <t>4170 : Printing</t>
        </is>
      </c>
      <c r="B35" s="3" t="n">
        <v>521.34</v>
      </c>
      <c r="O35" s="3" t="n">
        <v>521.34</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3892.989999999999</v>
      </c>
      <c r="C36" s="3" t="n">
        <v>19.19</v>
      </c>
      <c r="D36" s="3" t="n">
        <v>48.62</v>
      </c>
      <c r="E36" s="3" t="n">
        <v>59.29</v>
      </c>
      <c r="F36" s="3" t="n">
        <v>44.34</v>
      </c>
      <c r="G36" s="3" t="n">
        <v>41.65</v>
      </c>
      <c r="H36" s="3" t="n">
        <v>62.16</v>
      </c>
      <c r="I36" s="3" t="n">
        <v>73.75999999999999</v>
      </c>
      <c r="O36" s="3" t="n">
        <v>4241.999999999999</v>
      </c>
      <c r="Q36" s="16">
        <f>_xlfn.XLOOKUP($A36,Mapping!$A:$A,Mapping!B:B,0,0,1)</f>
        <v/>
      </c>
      <c r="R36" s="16">
        <f>_xlfn.XLOOKUP($A36,Mapping!$A:$A,Mapping!C:C,0,0,1)</f>
        <v/>
      </c>
      <c r="S36" s="16">
        <f>_xlfn.XLOOKUP($A36,Mapping!$A:$A,Mapping!D:D,0,0,1)</f>
        <v/>
      </c>
      <c r="T36" s="16">
        <f>_xlfn.CONCAT(S36," - ",Q36)</f>
        <v/>
      </c>
    </row>
    <row r="37">
      <c r="A37" s="3" t="inlineStr">
        <is>
          <t>4190 : Telephone</t>
        </is>
      </c>
      <c r="B37" s="3" t="n">
        <v>2180.51</v>
      </c>
      <c r="O37" s="3" t="n">
        <v>2180.51</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2527.05</v>
      </c>
      <c r="C38" s="3" t="n">
        <v>236.5</v>
      </c>
      <c r="D38" s="3" t="n">
        <v>137.5</v>
      </c>
      <c r="E38" s="3" t="n">
        <v>137.5</v>
      </c>
      <c r="F38" s="3" t="n">
        <v>239.5</v>
      </c>
      <c r="G38" s="3" t="n">
        <v>357.5</v>
      </c>
      <c r="H38" s="3" t="n">
        <v>137.5</v>
      </c>
      <c r="I38" s="3" t="n">
        <v>137.5</v>
      </c>
      <c r="O38" s="3" t="n">
        <v>3910.55</v>
      </c>
      <c r="Q38" s="16">
        <f>_xlfn.XLOOKUP($A38,Mapping!$A:$A,Mapping!B:B,0,0,1)</f>
        <v/>
      </c>
      <c r="R38" s="16">
        <f>_xlfn.XLOOKUP($A38,Mapping!$A:$A,Mapping!C:C,0,0,1)</f>
        <v/>
      </c>
      <c r="S38" s="16">
        <f>_xlfn.XLOOKUP($A38,Mapping!$A:$A,Mapping!D:D,0,0,1)</f>
        <v/>
      </c>
      <c r="T38" s="16">
        <f>_xlfn.CONCAT(S38," - ",Q38)</f>
        <v/>
      </c>
    </row>
    <row r="39">
      <c r="A39" s="3" t="inlineStr">
        <is>
          <t>4220 : IT Support</t>
        </is>
      </c>
      <c r="B39" s="3" t="n">
        <v>4406.990000000001</v>
      </c>
      <c r="C39" s="3" t="n">
        <v>214.8</v>
      </c>
      <c r="D39" s="3" t="n">
        <v>214.8</v>
      </c>
      <c r="E39" s="3" t="n">
        <v>214.8</v>
      </c>
      <c r="F39" s="3" t="n">
        <v>214.8</v>
      </c>
      <c r="G39" s="3" t="n">
        <v>214.8</v>
      </c>
      <c r="H39" s="3" t="n">
        <v>214.8</v>
      </c>
      <c r="I39" s="3" t="n">
        <v>214.8</v>
      </c>
      <c r="O39" s="3" t="n">
        <v>5910.590000000001</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8297.409999999996</v>
      </c>
      <c r="C40" s="3" t="n">
        <v>1.2</v>
      </c>
      <c r="D40" s="3" t="n">
        <v>2.4</v>
      </c>
      <c r="E40" s="3" t="n">
        <v>2.4</v>
      </c>
      <c r="F40" s="3" t="n">
        <v>3</v>
      </c>
      <c r="G40" s="3" t="n">
        <v>2.4</v>
      </c>
      <c r="H40" s="3" t="n">
        <v>2.4</v>
      </c>
      <c r="I40" s="3" t="n">
        <v>2.4</v>
      </c>
      <c r="O40" s="3" t="n">
        <v>8313.609999999997</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1763.54</v>
      </c>
      <c r="O41" s="3" t="n">
        <v>1763.54</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140</v>
      </c>
      <c r="E42" s="3" t="n">
        <v>74</v>
      </c>
      <c r="F42" s="3" t="n">
        <v>50</v>
      </c>
      <c r="O42" s="3" t="n">
        <v>264</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1078</v>
      </c>
      <c r="C43" s="3" t="n">
        <v>105</v>
      </c>
      <c r="E43" s="3" t="n">
        <v>125</v>
      </c>
      <c r="F43" s="3" t="n">
        <v>60</v>
      </c>
      <c r="O43" s="3" t="n">
        <v>1368</v>
      </c>
      <c r="Q43" s="16">
        <f>_xlfn.XLOOKUP($A43,Mapping!$A:$A,Mapping!B:B,0,0,1)</f>
        <v/>
      </c>
      <c r="R43" s="16">
        <f>_xlfn.XLOOKUP($A43,Mapping!$A:$A,Mapping!C:C,0,0,1)</f>
        <v/>
      </c>
      <c r="S43" s="16">
        <f>_xlfn.XLOOKUP($A43,Mapping!$A:$A,Mapping!D:D,0,0,1)</f>
        <v/>
      </c>
      <c r="T43" s="16">
        <f>_xlfn.CONCAT(S43," - ",Q43)</f>
        <v/>
      </c>
    </row>
    <row r="44">
      <c r="A44" s="3" t="inlineStr">
        <is>
          <t>4300 : Family Events</t>
        </is>
      </c>
      <c r="B44" s="3" t="n">
        <v>60</v>
      </c>
      <c r="O44" s="3" t="n">
        <v>60</v>
      </c>
      <c r="Q44" s="16">
        <f>_xlfn.XLOOKUP($A44,Mapping!$A:$A,Mapping!B:B,0,0,1)</f>
        <v/>
      </c>
      <c r="R44" s="16">
        <f>_xlfn.XLOOKUP($A44,Mapping!$A:$A,Mapping!C:C,0,0,1)</f>
        <v/>
      </c>
      <c r="S44" s="16">
        <f>_xlfn.XLOOKUP($A44,Mapping!$A:$A,Mapping!D:D,0,0,1)</f>
        <v/>
      </c>
      <c r="T44" s="16">
        <f>_xlfn.CONCAT(S44," - ",Q44)</f>
        <v/>
      </c>
    </row>
    <row r="45">
      <c r="A45" s="3" t="inlineStr">
        <is>
          <t>5030 : Proffessional Fees</t>
        </is>
      </c>
      <c r="B45" s="3" t="n">
        <v>2629</v>
      </c>
      <c r="O45" s="3" t="n">
        <v>2629</v>
      </c>
      <c r="Q45" s="16">
        <f>_xlfn.XLOOKUP($A45,Mapping!$A:$A,Mapping!B:B,0,0,1)</f>
        <v/>
      </c>
      <c r="R45" s="16">
        <f>_xlfn.XLOOKUP($A45,Mapping!$A:$A,Mapping!C:C,0,0,1)</f>
        <v/>
      </c>
      <c r="S45" s="16">
        <f>_xlfn.XLOOKUP($A45,Mapping!$A:$A,Mapping!D:D,0,0,1)</f>
        <v/>
      </c>
      <c r="T45" s="16">
        <f>_xlfn.CONCAT(S45," - ",Q45)</f>
        <v/>
      </c>
    </row>
    <row r="46">
      <c r="A46" s="3" t="inlineStr">
        <is>
          <t>5040 : Office Equipment</t>
        </is>
      </c>
      <c r="B46" s="3" t="n">
        <v>186.65</v>
      </c>
      <c r="O46" s="3" t="n">
        <v>186.65</v>
      </c>
      <c r="Q46" s="16">
        <f>_xlfn.XLOOKUP($A46,Mapping!$A:$A,Mapping!B:B,0,0,1)</f>
        <v/>
      </c>
      <c r="R46" s="16">
        <f>_xlfn.XLOOKUP($A46,Mapping!$A:$A,Mapping!C:C,0,0,1)</f>
        <v/>
      </c>
      <c r="S46" s="16">
        <f>_xlfn.XLOOKUP($A46,Mapping!$A:$A,Mapping!D:D,0,0,1)</f>
        <v/>
      </c>
      <c r="T46" s="16">
        <f>_xlfn.CONCAT(S46," - ",Q46)</f>
        <v/>
      </c>
    </row>
    <row r="47">
      <c r="A47" s="3" t="inlineStr">
        <is>
          <t>5090 : Bad Debts Written Off</t>
        </is>
      </c>
      <c r="B47" s="3" t="n">
        <v>1809.99</v>
      </c>
      <c r="O47" s="3" t="n">
        <v>1809.99</v>
      </c>
      <c r="Q47" s="16">
        <f>_xlfn.XLOOKUP($A47,Mapping!$A:$A,Mapping!B:B,0,0,1)</f>
        <v/>
      </c>
      <c r="R47" s="16">
        <f>_xlfn.XLOOKUP($A47,Mapping!$A:$A,Mapping!C:C,0,0,1)</f>
        <v/>
      </c>
      <c r="S47" s="16">
        <f>_xlfn.XLOOKUP($A47,Mapping!$A:$A,Mapping!D:D,0,0,1)</f>
        <v/>
      </c>
      <c r="T47" s="16">
        <f>_xlfn.CONCAT(S47," - ",Q47)</f>
        <v/>
      </c>
    </row>
    <row r="48">
      <c r="A48" s="3" t="inlineStr">
        <is>
          <t>5180 : Charity Donations</t>
        </is>
      </c>
      <c r="G48" s="3" t="n">
        <v>75</v>
      </c>
      <c r="O48" s="3" t="n">
        <v>75</v>
      </c>
      <c r="Q48" s="16">
        <f>_xlfn.XLOOKUP($A48,Mapping!$A:$A,Mapping!B:B,0,0,1)</f>
        <v/>
      </c>
      <c r="R48" s="16">
        <f>_xlfn.XLOOKUP($A48,Mapping!$A:$A,Mapping!C:C,0,0,1)</f>
        <v/>
      </c>
      <c r="S48" s="16">
        <f>_xlfn.XLOOKUP($A48,Mapping!$A:$A,Mapping!D:D,0,0,1)</f>
        <v/>
      </c>
      <c r="T48" s="16">
        <f>_xlfn.CONCAT(S48," - ",Q48)</f>
        <v/>
      </c>
    </row>
    <row r="49">
      <c r="A49" s="3" t="inlineStr">
        <is>
          <t>6005 : Fixed Assets</t>
        </is>
      </c>
      <c r="B49" s="3" t="n">
        <v>1268.4</v>
      </c>
      <c r="O49" s="3" t="n">
        <v>1268.4</v>
      </c>
      <c r="Q49" s="16">
        <f>_xlfn.XLOOKUP($A49,Mapping!$A:$A,Mapping!B:B,0,0,1)</f>
        <v/>
      </c>
      <c r="R49" s="16">
        <f>_xlfn.XLOOKUP($A49,Mapping!$A:$A,Mapping!C:C,0,0,1)</f>
        <v/>
      </c>
      <c r="S49" s="16">
        <f>_xlfn.XLOOKUP($A49,Mapping!$A:$A,Mapping!D:D,0,0,1)</f>
        <v/>
      </c>
      <c r="T49" s="16">
        <f>_xlfn.CONCAT(S49," - ",Q49)</f>
        <v/>
      </c>
    </row>
    <row r="50">
      <c r="A50" s="3" t="inlineStr">
        <is>
          <t>6060 : Fixtures and Fittings</t>
        </is>
      </c>
      <c r="B50" s="3" t="n">
        <v>1086</v>
      </c>
      <c r="O50" s="3" t="n">
        <v>1086</v>
      </c>
      <c r="Q50" s="16">
        <f>_xlfn.XLOOKUP($A50,Mapping!$A:$A,Mapping!B:B,0,0,1)</f>
        <v/>
      </c>
      <c r="R50" s="16">
        <f>_xlfn.XLOOKUP($A50,Mapping!$A:$A,Mapping!C:C,0,0,1)</f>
        <v/>
      </c>
      <c r="S50" s="16">
        <f>_xlfn.XLOOKUP($A50,Mapping!$A:$A,Mapping!D:D,0,0,1)</f>
        <v/>
      </c>
      <c r="T50" s="16">
        <f>_xlfn.CONCAT(S50," - ",Q50)</f>
        <v/>
      </c>
    </row>
    <row r="51">
      <c r="A51" s="3" t="inlineStr">
        <is>
          <t>7010 : Prepayments</t>
        </is>
      </c>
      <c r="B51" s="3" t="n">
        <v>-71312.09999999992</v>
      </c>
      <c r="C51" s="3" t="n">
        <v>-9380.91</v>
      </c>
      <c r="D51" s="3" t="n">
        <v>-9395.099999999999</v>
      </c>
      <c r="E51" s="3" t="n">
        <v>43003.96999999999</v>
      </c>
      <c r="F51" s="3" t="n">
        <v>-8581.9</v>
      </c>
      <c r="G51" s="3" t="n">
        <v>-8581.9</v>
      </c>
      <c r="H51" s="3" t="n">
        <v>6826.349999999999</v>
      </c>
      <c r="I51" s="3" t="n">
        <v>-8632.790000000001</v>
      </c>
      <c r="O51" s="3" t="n">
        <v>-66054.37999999992</v>
      </c>
      <c r="Q51" s="16">
        <f>_xlfn.XLOOKUP($A51,Mapping!$A:$A,Mapping!B:B,0,0,1)</f>
        <v/>
      </c>
      <c r="R51" s="16">
        <f>_xlfn.XLOOKUP($A51,Mapping!$A:$A,Mapping!C:C,0,0,1)</f>
        <v/>
      </c>
      <c r="S51" s="16">
        <f>_xlfn.XLOOKUP($A51,Mapping!$A:$A,Mapping!D:D,0,0,1)</f>
        <v/>
      </c>
      <c r="T51" s="16">
        <f>_xlfn.CONCAT(S51," - ",Q51)</f>
        <v/>
      </c>
    </row>
    <row r="52">
      <c r="A52" s="3" t="inlineStr">
        <is>
          <t>7023 : Interco CCL</t>
        </is>
      </c>
      <c r="B52" s="3" t="n">
        <v>-24.08</v>
      </c>
      <c r="E52" s="3" t="n">
        <v>-74</v>
      </c>
      <c r="O52" s="3" t="n">
        <v>-98.08</v>
      </c>
      <c r="Q52" s="16">
        <f>_xlfn.XLOOKUP($A52,Mapping!$A:$A,Mapping!B:B,0,0,1)</f>
        <v/>
      </c>
      <c r="R52" s="16">
        <f>_xlfn.XLOOKUP($A52,Mapping!$A:$A,Mapping!C:C,0,0,1)</f>
        <v/>
      </c>
      <c r="S52" s="16">
        <f>_xlfn.XLOOKUP($A52,Mapping!$A:$A,Mapping!D:D,0,0,1)</f>
        <v/>
      </c>
      <c r="T52" s="16">
        <f>_xlfn.CONCAT(S52," - ",Q52)</f>
        <v/>
      </c>
    </row>
    <row r="53">
      <c r="A53" s="3" t="inlineStr">
        <is>
          <t>7025 : Interco YBHN</t>
        </is>
      </c>
      <c r="B53" s="3" t="n">
        <v>-615.28</v>
      </c>
      <c r="O53" s="3" t="n">
        <v>-615.28</v>
      </c>
      <c r="Q53" s="16">
        <f>_xlfn.XLOOKUP($A53,Mapping!$A:$A,Mapping!B:B,0,0,1)</f>
        <v/>
      </c>
      <c r="R53" s="16">
        <f>_xlfn.XLOOKUP($A53,Mapping!$A:$A,Mapping!C:C,0,0,1)</f>
        <v/>
      </c>
      <c r="S53" s="16">
        <f>_xlfn.XLOOKUP($A53,Mapping!$A:$A,Mapping!D:D,0,0,1)</f>
        <v/>
      </c>
      <c r="T53" s="16">
        <f>_xlfn.CONCAT(S53," - ",Q53)</f>
        <v/>
      </c>
    </row>
    <row r="54">
      <c r="A54" s="3" t="inlineStr">
        <is>
          <t>7040 : Fee Debtors</t>
        </is>
      </c>
      <c r="B54" s="3" t="n">
        <v>784.0200000004843</v>
      </c>
      <c r="C54" s="3" t="n">
        <v>-15350.04000000001</v>
      </c>
      <c r="D54" s="3" t="n">
        <v>134.8599999999933</v>
      </c>
      <c r="E54" s="3" t="n">
        <v>-7375.539999999991</v>
      </c>
      <c r="F54" s="3" t="n">
        <v>3384.030000000002</v>
      </c>
      <c r="G54" s="3" t="n">
        <v>4371.219999999998</v>
      </c>
      <c r="H54" s="3" t="n">
        <v>-2854.849999999996</v>
      </c>
      <c r="I54" s="3" t="n">
        <v>2723.590000000014</v>
      </c>
      <c r="O54" s="3" t="n">
        <v>-14182.70999999948</v>
      </c>
      <c r="Q54" s="16">
        <f>_xlfn.XLOOKUP($A54,Mapping!$A:$A,Mapping!B:B,0,0,1)</f>
        <v/>
      </c>
      <c r="R54" s="16">
        <f>_xlfn.XLOOKUP($A54,Mapping!$A:$A,Mapping!C:C,0,0,1)</f>
        <v/>
      </c>
      <c r="S54" s="16">
        <f>_xlfn.XLOOKUP($A54,Mapping!$A:$A,Mapping!D:D,0,0,1)</f>
        <v/>
      </c>
      <c r="T54" s="16">
        <f>_xlfn.CONCAT(S54," - ",Q54)</f>
        <v/>
      </c>
    </row>
    <row r="55">
      <c r="A55" s="3" t="inlineStr">
        <is>
          <t>7050 : Bank RBS</t>
        </is>
      </c>
      <c r="B55" s="3" t="n">
        <v>0</v>
      </c>
      <c r="O55" s="3" t="n">
        <v>0</v>
      </c>
      <c r="Q55" s="16">
        <f>_xlfn.XLOOKUP($A55,Mapping!$A:$A,Mapping!B:B,0,0,1)</f>
        <v/>
      </c>
      <c r="R55" s="16">
        <f>_xlfn.XLOOKUP($A55,Mapping!$A:$A,Mapping!C:C,0,0,1)</f>
        <v/>
      </c>
      <c r="S55" s="16">
        <f>_xlfn.XLOOKUP($A55,Mapping!$A:$A,Mapping!D:D,0,0,1)</f>
        <v/>
      </c>
      <c r="T55" s="16">
        <f>_xlfn.CONCAT(S55," - ",Q55)</f>
        <v/>
      </c>
    </row>
    <row r="56">
      <c r="A56" s="3" t="inlineStr">
        <is>
          <t>7051 : Bank NW Current</t>
        </is>
      </c>
      <c r="B56" s="3" t="n">
        <v>3000202.629999997</v>
      </c>
      <c r="C56" s="3" t="n">
        <v>33385.1</v>
      </c>
      <c r="D56" s="3" t="n">
        <v>31812.73</v>
      </c>
      <c r="E56" s="3" t="n">
        <v>124313.72</v>
      </c>
      <c r="F56" s="3" t="n">
        <v>35572.09999999999</v>
      </c>
      <c r="G56" s="3" t="n">
        <v>26944.81</v>
      </c>
      <c r="H56" s="3" t="n">
        <v>37702.74000000001</v>
      </c>
      <c r="I56" s="3" t="n">
        <v>60482.83999999999</v>
      </c>
      <c r="O56" s="3" t="n">
        <v>3350416.669999997</v>
      </c>
      <c r="Q56" s="16">
        <f>_xlfn.XLOOKUP($A56,Mapping!$A:$A,Mapping!B:B,0,0,1)</f>
        <v/>
      </c>
      <c r="R56" s="16">
        <f>_xlfn.XLOOKUP($A56,Mapping!$A:$A,Mapping!C:C,0,0,1)</f>
        <v/>
      </c>
      <c r="S56" s="16">
        <f>_xlfn.XLOOKUP($A56,Mapping!$A:$A,Mapping!D:D,0,0,1)</f>
        <v/>
      </c>
      <c r="T56" s="16">
        <f>_xlfn.CONCAT(S56," - ",Q56)</f>
        <v/>
      </c>
    </row>
    <row r="57">
      <c r="A57" s="3" t="inlineStr">
        <is>
          <t>8020 : Accruals</t>
        </is>
      </c>
      <c r="B57" s="3" t="n">
        <v>-178050.12</v>
      </c>
      <c r="O57" s="3" t="n">
        <v>-178050.12</v>
      </c>
      <c r="Q57" s="16">
        <f>_xlfn.XLOOKUP($A57,Mapping!$A:$A,Mapping!B:B,0,0,1)</f>
        <v/>
      </c>
      <c r="R57" s="16">
        <f>_xlfn.XLOOKUP($A57,Mapping!$A:$A,Mapping!C:C,0,0,1)</f>
        <v/>
      </c>
      <c r="S57" s="16">
        <f>_xlfn.XLOOKUP($A57,Mapping!$A:$A,Mapping!D:D,0,0,1)</f>
        <v/>
      </c>
      <c r="T57" s="16">
        <f>_xlfn.CONCAT(S57," - ",Q57)</f>
        <v/>
      </c>
    </row>
    <row r="58">
      <c r="A58" s="3" t="inlineStr">
        <is>
          <t>8030 : EEEF</t>
        </is>
      </c>
      <c r="B58" s="3" t="n">
        <v>35974.94000000001</v>
      </c>
      <c r="C58" s="3" t="n">
        <v>-48682.81</v>
      </c>
      <c r="D58" s="3" t="n">
        <v>24341.41</v>
      </c>
      <c r="E58" s="3" t="n">
        <v>-49419.35000000001</v>
      </c>
      <c r="F58" s="3" t="n">
        <v>23609.06</v>
      </c>
      <c r="G58" s="3" t="n">
        <v>23609.06</v>
      </c>
      <c r="H58" s="3" t="n">
        <v>24879.48</v>
      </c>
      <c r="I58" s="3" t="n">
        <v>1663.169999999998</v>
      </c>
      <c r="O58" s="3" t="n">
        <v>35974.96</v>
      </c>
      <c r="Q58" s="16">
        <f>_xlfn.XLOOKUP($A58,Mapping!$A:$A,Mapping!B:B,0,0,1)</f>
        <v/>
      </c>
      <c r="R58" s="16">
        <f>_xlfn.XLOOKUP($A58,Mapping!$A:$A,Mapping!C:C,0,0,1)</f>
        <v/>
      </c>
      <c r="S58" s="16">
        <f>_xlfn.XLOOKUP($A58,Mapping!$A:$A,Mapping!D:D,0,0,1)</f>
        <v/>
      </c>
      <c r="T58" s="16">
        <f>_xlfn.CONCAT(S58," - ",Q58)</f>
        <v/>
      </c>
    </row>
    <row r="59">
      <c r="A59" s="3" t="inlineStr">
        <is>
          <t>8040 : PAYE</t>
        </is>
      </c>
      <c r="B59" s="3" t="n">
        <v>-61070.74000000001</v>
      </c>
      <c r="O59" s="3" t="n">
        <v>-61070.74000000001</v>
      </c>
      <c r="Q59" s="16">
        <f>_xlfn.XLOOKUP($A59,Mapping!$A:$A,Mapping!B:B,0,0,1)</f>
        <v/>
      </c>
      <c r="R59" s="16">
        <f>_xlfn.XLOOKUP($A59,Mapping!$A:$A,Mapping!C:C,0,0,1)</f>
        <v/>
      </c>
      <c r="S59" s="16">
        <f>_xlfn.XLOOKUP($A59,Mapping!$A:$A,Mapping!D:D,0,0,1)</f>
        <v/>
      </c>
      <c r="T59" s="16">
        <f>_xlfn.CONCAT(S59," - ",Q59)</f>
        <v/>
      </c>
    </row>
    <row r="60">
      <c r="A60" s="3" t="inlineStr">
        <is>
          <t>8050 : Net Salaries</t>
        </is>
      </c>
      <c r="B60" s="3" t="n">
        <v>-20701.78</v>
      </c>
      <c r="O60" s="3" t="n">
        <v>-20701.78</v>
      </c>
      <c r="Q60" s="16">
        <f>_xlfn.XLOOKUP($A60,Mapping!$A:$A,Mapping!B:B,0,0,1)</f>
        <v/>
      </c>
      <c r="R60" s="16">
        <f>_xlfn.XLOOKUP($A60,Mapping!$A:$A,Mapping!C:C,0,0,1)</f>
        <v/>
      </c>
      <c r="S60" s="16">
        <f>_xlfn.XLOOKUP($A60,Mapping!$A:$A,Mapping!D:D,0,0,1)</f>
        <v/>
      </c>
      <c r="T60" s="16">
        <f>_xlfn.CONCAT(S60," - ",Q60)</f>
        <v/>
      </c>
    </row>
    <row r="61">
      <c r="A61" s="3" t="inlineStr">
        <is>
          <t>8060 : Trade Creditors</t>
        </is>
      </c>
      <c r="B61" s="3" t="n">
        <v>-1662.35</v>
      </c>
      <c r="O61" s="3" t="n">
        <v>-1662.35</v>
      </c>
      <c r="Q61" s="16">
        <f>_xlfn.XLOOKUP($A61,Mapping!$A:$A,Mapping!B:B,0,0,1)</f>
        <v/>
      </c>
      <c r="R61" s="16">
        <f>_xlfn.XLOOKUP($A61,Mapping!$A:$A,Mapping!C:C,0,0,1)</f>
        <v/>
      </c>
      <c r="S61" s="16">
        <f>_xlfn.XLOOKUP($A61,Mapping!$A:$A,Mapping!D:D,0,0,1)</f>
        <v/>
      </c>
      <c r="T61" s="16">
        <f>_xlfn.CONCAT(S61," - ",Q61)</f>
        <v/>
      </c>
    </row>
    <row r="62">
      <c r="A62" s="3" t="inlineStr">
        <is>
          <t>8070 : Fees in advance</t>
        </is>
      </c>
      <c r="B62" s="3" t="n">
        <v>-63824.97</v>
      </c>
      <c r="C62" s="3" t="n">
        <v>92523.05</v>
      </c>
      <c r="O62" s="3" t="n">
        <v>28698.08</v>
      </c>
      <c r="Q62" s="16">
        <f>_xlfn.XLOOKUP($A62,Mapping!$A:$A,Mapping!B:B,0,0,1)</f>
        <v/>
      </c>
      <c r="R62" s="16">
        <f>_xlfn.XLOOKUP($A62,Mapping!$A:$A,Mapping!C:C,0,0,1)</f>
        <v/>
      </c>
      <c r="S62" s="16">
        <f>_xlfn.XLOOKUP($A62,Mapping!$A:$A,Mapping!D:D,0,0,1)</f>
        <v/>
      </c>
      <c r="T62" s="16">
        <f>_xlfn.CONCAT(S62," - ",Q62)</f>
        <v/>
      </c>
    </row>
    <row r="63">
      <c r="A63" s="3" t="inlineStr">
        <is>
          <t>8090 : Pension Fund</t>
        </is>
      </c>
      <c r="B63" s="3" t="n">
        <v>-15728.15000000001</v>
      </c>
      <c r="O63" s="3" t="n">
        <v>-15728.15000000001</v>
      </c>
      <c r="Q63" s="16">
        <f>_xlfn.XLOOKUP($A63,Mapping!$A:$A,Mapping!B:B,0,0,1)</f>
        <v/>
      </c>
      <c r="R63" s="16">
        <f>_xlfn.XLOOKUP($A63,Mapping!$A:$A,Mapping!C:C,0,0,1)</f>
        <v/>
      </c>
      <c r="S63" s="16">
        <f>_xlfn.XLOOKUP($A63,Mapping!$A:$A,Mapping!D:D,0,0,1)</f>
        <v/>
      </c>
      <c r="T63" s="16">
        <f>_xlfn.CONCAT(S63," - ",Q63)</f>
        <v/>
      </c>
    </row>
    <row r="64">
      <c r="A64" s="76" t="inlineStr">
        <is>
          <t>Total</t>
        </is>
      </c>
      <c r="B64" s="76" t="n">
        <v>1075911.989999995</v>
      </c>
      <c r="C64" s="76" t="n">
        <v>33213.87</v>
      </c>
      <c r="D64" s="76" t="n">
        <v>30354.79</v>
      </c>
      <c r="E64" s="76" t="n">
        <v>81535.03000000003</v>
      </c>
      <c r="F64" s="76" t="n">
        <v>28367.88</v>
      </c>
      <c r="G64" s="76" t="n">
        <v>28904.88</v>
      </c>
      <c r="H64" s="76" t="n">
        <v>43303.11</v>
      </c>
      <c r="I64" s="76" t="n">
        <v>31479.38000000003</v>
      </c>
      <c r="J64" s="76" t="n">
        <v>216.16</v>
      </c>
      <c r="K64" s="76" t="n"/>
      <c r="L64" s="76" t="n"/>
      <c r="M64" s="76" t="n"/>
      <c r="N64" s="76" t="n"/>
      <c r="O64" s="76" t="n">
        <v>1353287.089999995</v>
      </c>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A66" s="3" t="inlineStr">
        <is>
          <t>Applied filters:
Fiscal Year is 2026
Company is Kingsclere Nurseries Ltd.
Setting is Hazebrouck
Company is Complete Childcare Ltd., HAB Kindergarten, Kingsclere Nurseries Ltd., Moebius Two Ltd., Saltway Nursery, Yellow Brick House Nurseries., or Yellow Brick Nurseries Ltd.</t>
        </is>
      </c>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4.xml><?xml version="1.0" encoding="utf-8"?>
<worksheet xmlns="http://schemas.openxmlformats.org/spreadsheetml/2006/main">
  <sheetPr>
    <tabColor theme="9" tint="0.3999755851924192"/>
    <outlinePr summaryBelow="1" summaryRight="1"/>
    <pageSetUpPr/>
  </sheetPr>
  <dimension ref="A1:T163"/>
  <sheetViews>
    <sheetView topLeftCell="A40" workbookViewId="0">
      <selection activeCell="A2" sqref="A2:O63"/>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-4000801.32</v>
      </c>
      <c r="C2" s="3" t="n">
        <v>-15245.31</v>
      </c>
      <c r="D2" s="3" t="n">
        <v>-15771.12</v>
      </c>
      <c r="E2" s="3" t="n">
        <v>-20469.41999999999</v>
      </c>
      <c r="F2" s="3" t="n">
        <v>-22519.66</v>
      </c>
      <c r="G2" s="3" t="n">
        <v>-20135.17</v>
      </c>
      <c r="H2" s="3" t="n">
        <v>-22751.51</v>
      </c>
      <c r="I2" s="3" t="n">
        <v>-32640.36</v>
      </c>
      <c r="O2" s="3" t="n">
        <v>-4150333.87</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-555044.05</v>
      </c>
      <c r="C3" s="3" t="n">
        <v>-11761.35</v>
      </c>
      <c r="D3" s="3" t="n">
        <v>-11761.35</v>
      </c>
      <c r="E3" s="3" t="n">
        <v>-14620.91</v>
      </c>
      <c r="F3" s="3" t="n">
        <v>-13713.51</v>
      </c>
      <c r="G3" s="3" t="n">
        <v>-13713.51</v>
      </c>
      <c r="H3" s="3" t="n">
        <v>-13663.92</v>
      </c>
      <c r="I3" s="3" t="n">
        <v>-13696.98</v>
      </c>
      <c r="O3" s="3" t="n">
        <v>-647975.5800000001</v>
      </c>
      <c r="Q3" s="16">
        <f>_xlfn.XLOOKUP($A3,Mapping!$A:$A,Mapping!B:B,0,0,1)</f>
        <v/>
      </c>
      <c r="R3" s="16">
        <f>_xlfn.XLOOKUP($A3,Mapping!$A:$A,Mapping!C:C,0,0,1)</f>
        <v/>
      </c>
      <c r="S3" s="16">
        <f>_xlfn.XLOOKUP($A3,Mapping!$A:$A,Mapping!D:D,0,0,1)</f>
        <v/>
      </c>
      <c r="T3" s="16">
        <f>_xlfn.CONCAT(S3," - ",Q3)</f>
        <v/>
      </c>
    </row>
    <row r="4">
      <c r="A4" s="3" t="inlineStr">
        <is>
          <t>1030 : Other Income</t>
        </is>
      </c>
      <c r="B4" s="3" t="n">
        <v>-1764.64</v>
      </c>
      <c r="C4" s="3" t="n">
        <v>-500</v>
      </c>
      <c r="O4" s="3" t="n">
        <v>-2264.64</v>
      </c>
      <c r="Q4" s="16">
        <f>_xlfn.XLOOKUP($A4,Mapping!$A:$A,Mapping!B:B,0,0,1)</f>
        <v/>
      </c>
      <c r="R4" s="16">
        <f>_xlfn.XLOOKUP($A4,Mapping!$A:$A,Mapping!C:C,0,0,1)</f>
        <v/>
      </c>
      <c r="S4" s="16">
        <f>_xlfn.XLOOKUP($A4,Mapping!$A:$A,Mapping!D:D,0,0,1)</f>
        <v/>
      </c>
      <c r="T4" s="16">
        <f>_xlfn.CONCAT(S4," - ",Q4)</f>
        <v/>
      </c>
    </row>
    <row r="5">
      <c r="A5" s="3" t="inlineStr">
        <is>
          <t>2010 : Nursery Staff Salaries</t>
        </is>
      </c>
      <c r="B5" s="3" t="n">
        <v>1847699.329999999</v>
      </c>
      <c r="C5" s="3" t="n">
        <v>20041.17</v>
      </c>
      <c r="D5" s="3" t="n">
        <v>18133.19</v>
      </c>
      <c r="E5" s="3" t="n">
        <v>15924.14</v>
      </c>
      <c r="F5" s="3" t="n">
        <v>16140.24</v>
      </c>
      <c r="G5" s="3" t="n">
        <v>15928.26</v>
      </c>
      <c r="H5" s="3" t="n">
        <v>17171.98</v>
      </c>
      <c r="I5" s="3" t="n">
        <v>16231.3</v>
      </c>
      <c r="O5" s="3" t="n">
        <v>1967269.609999999</v>
      </c>
      <c r="Q5" s="16">
        <f>_xlfn.XLOOKUP($A5,Mapping!$A:$A,Mapping!B:B,0,0,1)</f>
        <v/>
      </c>
      <c r="R5" s="16">
        <f>_xlfn.XLOOKUP($A5,Mapping!$A:$A,Mapping!C:C,0,0,1)</f>
        <v/>
      </c>
      <c r="S5" s="16">
        <f>_xlfn.XLOOKUP($A5,Mapping!$A:$A,Mapping!D:D,0,0,1)</f>
        <v/>
      </c>
      <c r="T5" s="16">
        <f>_xlfn.CONCAT(S5," - ",Q5)</f>
        <v/>
      </c>
    </row>
    <row r="6">
      <c r="A6" s="3" t="inlineStr">
        <is>
          <t>2100 : Nursery Staff NI</t>
        </is>
      </c>
      <c r="B6" s="3" t="n">
        <v>140043.1599999999</v>
      </c>
      <c r="C6" s="3" t="n">
        <v>2355.2</v>
      </c>
      <c r="D6" s="3" t="n">
        <v>2183.14</v>
      </c>
      <c r="E6" s="3" t="n">
        <v>1783.6</v>
      </c>
      <c r="F6" s="3" t="n">
        <v>1777.72</v>
      </c>
      <c r="G6" s="3" t="n">
        <v>1615.62</v>
      </c>
      <c r="H6" s="3" t="n">
        <v>1700.15</v>
      </c>
      <c r="I6" s="3" t="n">
        <v>1608.31</v>
      </c>
      <c r="O6" s="3" t="n">
        <v>153066.8999999999</v>
      </c>
      <c r="Q6" s="16">
        <f>_xlfn.XLOOKUP($A6,Mapping!$A:$A,Mapping!B:B,0,0,1)</f>
        <v/>
      </c>
      <c r="R6" s="16">
        <f>_xlfn.XLOOKUP($A6,Mapping!$A:$A,Mapping!C:C,0,0,1)</f>
        <v/>
      </c>
      <c r="S6" s="16">
        <f>_xlfn.XLOOKUP($A6,Mapping!$A:$A,Mapping!D:D,0,0,1)</f>
        <v/>
      </c>
      <c r="T6" s="16">
        <f>_xlfn.CONCAT(S6," - ",Q6)</f>
        <v/>
      </c>
    </row>
    <row r="7">
      <c r="A7" s="3" t="inlineStr">
        <is>
          <t>2150 : Nursery Staff Pension</t>
        </is>
      </c>
      <c r="B7" s="3" t="n">
        <v>30581.95999999999</v>
      </c>
      <c r="C7" s="3" t="n">
        <v>293.1</v>
      </c>
      <c r="D7" s="3" t="n">
        <v>253.75</v>
      </c>
      <c r="E7" s="3" t="n">
        <v>295.81</v>
      </c>
      <c r="F7" s="3" t="n">
        <v>306.68</v>
      </c>
      <c r="G7" s="3" t="n">
        <v>301.09</v>
      </c>
      <c r="H7" s="3" t="n">
        <v>321.47</v>
      </c>
      <c r="I7" s="3" t="n">
        <v>303.09</v>
      </c>
      <c r="O7" s="3" t="n">
        <v>32656.94999999999</v>
      </c>
      <c r="Q7" s="16">
        <f>_xlfn.XLOOKUP($A7,Mapping!$A:$A,Mapping!B:B,0,0,1)</f>
        <v/>
      </c>
      <c r="R7" s="16">
        <f>_xlfn.XLOOKUP($A7,Mapping!$A:$A,Mapping!C:C,0,0,1)</f>
        <v/>
      </c>
      <c r="S7" s="16">
        <f>_xlfn.XLOOKUP($A7,Mapping!$A:$A,Mapping!D:D,0,0,1)</f>
        <v/>
      </c>
      <c r="T7" s="16">
        <f>_xlfn.CONCAT(S7," - ",Q7)</f>
        <v/>
      </c>
    </row>
    <row r="8">
      <c r="A8" s="3" t="inlineStr">
        <is>
          <t>2160 : Uniform Costs</t>
        </is>
      </c>
      <c r="B8" s="3" t="n">
        <v>6791.460000000001</v>
      </c>
      <c r="C8" s="3" t="n">
        <v>116.64</v>
      </c>
      <c r="G8" s="3" t="n">
        <v>124.2</v>
      </c>
      <c r="H8" s="3" t="n">
        <v>27.98</v>
      </c>
      <c r="O8" s="3" t="n">
        <v>7060.280000000001</v>
      </c>
      <c r="Q8" s="16">
        <f>_xlfn.XLOOKUP($A8,Mapping!$A:$A,Mapping!B:B,0,0,1)</f>
        <v/>
      </c>
      <c r="R8" s="16">
        <f>_xlfn.XLOOKUP($A8,Mapping!$A:$A,Mapping!C:C,0,0,1)</f>
        <v/>
      </c>
      <c r="S8" s="16">
        <f>_xlfn.XLOOKUP($A8,Mapping!$A:$A,Mapping!D:D,0,0,1)</f>
        <v/>
      </c>
      <c r="T8" s="16">
        <f>_xlfn.CONCAT(S8," - ",Q8)</f>
        <v/>
      </c>
    </row>
    <row r="9">
      <c r="A9" s="3" t="inlineStr">
        <is>
          <t>2170 : Training Costs</t>
        </is>
      </c>
      <c r="B9" s="3" t="n">
        <v>5654.379999999999</v>
      </c>
      <c r="D9" s="3" t="n">
        <v>191.99</v>
      </c>
      <c r="E9" s="3" t="n">
        <v>336</v>
      </c>
      <c r="H9" s="3" t="n">
        <v>24</v>
      </c>
      <c r="O9" s="3" t="n">
        <v>6206.369999999999</v>
      </c>
      <c r="Q9" s="16">
        <f>_xlfn.XLOOKUP($A9,Mapping!$A:$A,Mapping!B:B,0,0,1)</f>
        <v/>
      </c>
      <c r="R9" s="16">
        <f>_xlfn.XLOOKUP($A9,Mapping!$A:$A,Mapping!C:C,0,0,1)</f>
        <v/>
      </c>
      <c r="S9" s="16">
        <f>_xlfn.XLOOKUP($A9,Mapping!$A:$A,Mapping!D:D,0,0,1)</f>
        <v/>
      </c>
      <c r="T9" s="16">
        <f>_xlfn.CONCAT(S9," - ",Q9)</f>
        <v/>
      </c>
    </row>
    <row r="10">
      <c r="A10" s="3" t="inlineStr">
        <is>
          <t>2180 : Staff Welfare</t>
        </is>
      </c>
      <c r="B10" s="3" t="n">
        <v>11719.22</v>
      </c>
      <c r="C10" s="3" t="n">
        <v>186.99</v>
      </c>
      <c r="D10" s="3" t="n">
        <v>196.28</v>
      </c>
      <c r="E10" s="3" t="n">
        <v>26.69</v>
      </c>
      <c r="F10" s="3" t="n">
        <v>65</v>
      </c>
      <c r="G10" s="3" t="n">
        <v>48.38</v>
      </c>
      <c r="H10" s="3" t="n">
        <v>191.64</v>
      </c>
      <c r="I10" s="3" t="n">
        <v>231.86</v>
      </c>
      <c r="O10" s="3" t="n">
        <v>12666.06</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14039.67</v>
      </c>
      <c r="O11" s="3" t="n">
        <v>14039.67</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9019.029999999999</v>
      </c>
      <c r="C12" s="3" t="n">
        <v>75.96000000000001</v>
      </c>
      <c r="D12" s="3" t="n">
        <v>51.55</v>
      </c>
      <c r="E12" s="3" t="n">
        <v>37.88</v>
      </c>
      <c r="F12" s="3" t="n">
        <v>3.99</v>
      </c>
      <c r="I12" s="3" t="n">
        <v>82.06</v>
      </c>
      <c r="J12" s="3" t="n">
        <v>14.43</v>
      </c>
      <c r="O12" s="3" t="n">
        <v>9284.9</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137453.5299999999</v>
      </c>
      <c r="O13" s="3" t="n">
        <v>137453.5299999999</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270</v>
      </c>
      <c r="O14" s="3" t="n">
        <v>270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125894.8899999999</v>
      </c>
      <c r="C15" s="3" t="n">
        <v>869.5599999999999</v>
      </c>
      <c r="D15" s="3" t="n">
        <v>1160.27</v>
      </c>
      <c r="E15" s="3" t="n">
        <v>913.08</v>
      </c>
      <c r="F15" s="3" t="n">
        <v>1206.8</v>
      </c>
      <c r="G15" s="3" t="n">
        <v>1861.79</v>
      </c>
      <c r="H15" s="3" t="n">
        <v>1094.42</v>
      </c>
      <c r="I15" s="3" t="n">
        <v>1315.06</v>
      </c>
      <c r="J15" s="3" t="n">
        <v>22.6</v>
      </c>
      <c r="O15" s="3" t="n">
        <v>134338.4699999999</v>
      </c>
      <c r="Q15" s="16">
        <f>_xlfn.XLOOKUP($A15,Mapping!$A:$A,Mapping!B:B,0,0,1)</f>
        <v/>
      </c>
      <c r="R15" s="16">
        <f>_xlfn.XLOOKUP($A15,Mapping!$A:$A,Mapping!C:C,0,0,1)</f>
        <v/>
      </c>
      <c r="S15" s="16">
        <f>_xlfn.XLOOKUP($A15,Mapping!$A:$A,Mapping!D:D,0,0,1)</f>
        <v/>
      </c>
      <c r="T15" s="16">
        <f>_xlfn.CONCAT(S15," - ",Q15)</f>
        <v/>
      </c>
    </row>
    <row r="16">
      <c r="A16" s="3" t="inlineStr">
        <is>
          <t>3020 : Resources</t>
        </is>
      </c>
      <c r="B16" s="3" t="n">
        <v>17531.36</v>
      </c>
      <c r="D16" s="3" t="n">
        <v>260.81</v>
      </c>
      <c r="E16" s="3" t="n">
        <v>38.98</v>
      </c>
      <c r="F16" s="3" t="n">
        <v>69.72999999999999</v>
      </c>
      <c r="G16" s="3" t="n">
        <v>77.25999999999999</v>
      </c>
      <c r="H16" s="3" t="n">
        <v>44.32</v>
      </c>
      <c r="I16" s="3" t="n">
        <v>57.69</v>
      </c>
      <c r="J16" s="3" t="n">
        <v>28.89</v>
      </c>
      <c r="O16" s="3" t="n">
        <v>18109.04</v>
      </c>
      <c r="Q16" s="16">
        <f>_xlfn.XLOOKUP($A16,Mapping!$A:$A,Mapping!B:B,0,0,1)</f>
        <v/>
      </c>
      <c r="R16" s="16">
        <f>_xlfn.XLOOKUP($A16,Mapping!$A:$A,Mapping!C:C,0,0,1)</f>
        <v/>
      </c>
      <c r="S16" s="16">
        <f>_xlfn.XLOOKUP($A16,Mapping!$A:$A,Mapping!D:D,0,0,1)</f>
        <v/>
      </c>
      <c r="T16" s="16">
        <f>_xlfn.CONCAT(S16," - ",Q16)</f>
        <v/>
      </c>
    </row>
    <row r="17">
      <c r="A17" s="3" t="inlineStr">
        <is>
          <t>3030 : Art Material</t>
        </is>
      </c>
      <c r="B17" s="3" t="n">
        <v>6796.749999999999</v>
      </c>
      <c r="C17" s="3" t="n">
        <v>94.07000000000001</v>
      </c>
      <c r="D17" s="3" t="n">
        <v>60.89</v>
      </c>
      <c r="E17" s="3" t="n">
        <v>64.42999999999999</v>
      </c>
      <c r="F17" s="3" t="n">
        <v>32.94</v>
      </c>
      <c r="G17" s="3" t="n">
        <v>8.48</v>
      </c>
      <c r="H17" s="3" t="n">
        <v>333.48</v>
      </c>
      <c r="I17" s="3" t="n">
        <v>27.94</v>
      </c>
      <c r="J17" s="3" t="n">
        <v>7.99</v>
      </c>
      <c r="O17" s="3" t="n">
        <v>7426.969999999999</v>
      </c>
      <c r="Q17" s="16">
        <f>_xlfn.XLOOKUP($A17,Mapping!$A:$A,Mapping!B:B,0,0,1)</f>
        <v/>
      </c>
      <c r="R17" s="16">
        <f>_xlfn.XLOOKUP($A17,Mapping!$A:$A,Mapping!C:C,0,0,1)</f>
        <v/>
      </c>
      <c r="S17" s="16">
        <f>_xlfn.XLOOKUP($A17,Mapping!$A:$A,Mapping!D:D,0,0,1)</f>
        <v/>
      </c>
      <c r="T17" s="16">
        <f>_xlfn.CONCAT(S17," - ",Q17)</f>
        <v/>
      </c>
    </row>
    <row r="18">
      <c r="A18" s="3" t="inlineStr">
        <is>
          <t>3040 : Stationery</t>
        </is>
      </c>
      <c r="B18" s="3" t="n">
        <v>1886.180000000001</v>
      </c>
      <c r="C18" s="3" t="n">
        <v>60.4</v>
      </c>
      <c r="D18" s="3" t="n">
        <v>7.69</v>
      </c>
      <c r="F18" s="3" t="n">
        <v>24.32</v>
      </c>
      <c r="J18" s="3" t="n">
        <v>10.44</v>
      </c>
      <c r="O18" s="3" t="n">
        <v>1989.030000000001</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17062.22</v>
      </c>
      <c r="C19" s="3" t="n">
        <v>40.43</v>
      </c>
      <c r="F19" s="3" t="n">
        <v>171.31</v>
      </c>
      <c r="H19" s="3" t="n">
        <v>54.31</v>
      </c>
      <c r="I19" s="3" t="n">
        <v>78.27000000000001</v>
      </c>
      <c r="J19" s="3" t="n">
        <v>55.96</v>
      </c>
      <c r="O19" s="3" t="n">
        <v>17462.5</v>
      </c>
      <c r="Q19" s="16">
        <f>_xlfn.XLOOKUP($A19,Mapping!$A:$A,Mapping!B:B,0,0,1)</f>
        <v/>
      </c>
      <c r="R19" s="16">
        <f>_xlfn.XLOOKUP($A19,Mapping!$A:$A,Mapping!C:C,0,0,1)</f>
        <v/>
      </c>
      <c r="S19" s="16">
        <f>_xlfn.XLOOKUP($A19,Mapping!$A:$A,Mapping!D:D,0,0,1)</f>
        <v/>
      </c>
      <c r="T19" s="16">
        <f>_xlfn.CONCAT(S19," - ",Q19)</f>
        <v/>
      </c>
    </row>
    <row r="20">
      <c r="A20" s="3" t="inlineStr">
        <is>
          <t>3060 : Consumables</t>
        </is>
      </c>
      <c r="B20" s="3" t="n">
        <v>15565.33</v>
      </c>
      <c r="C20" s="3" t="n">
        <v>39.86</v>
      </c>
      <c r="D20" s="3" t="n">
        <v>87.23</v>
      </c>
      <c r="E20" s="3" t="n">
        <v>107.53</v>
      </c>
      <c r="F20" s="3" t="n">
        <v>129.41</v>
      </c>
      <c r="G20" s="3" t="n">
        <v>308.1199999999999</v>
      </c>
      <c r="H20" s="3" t="n">
        <v>279.57</v>
      </c>
      <c r="I20" s="3" t="n">
        <v>251.68</v>
      </c>
      <c r="J20" s="3" t="n">
        <v>99.78</v>
      </c>
      <c r="O20" s="3" t="n">
        <v>16868.50999999999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789.16</v>
      </c>
      <c r="C21" s="3" t="n">
        <v>37.72</v>
      </c>
      <c r="E21" s="3" t="n">
        <v>8.06</v>
      </c>
      <c r="O21" s="3" t="n">
        <v>834.9399999999999</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27.32</v>
      </c>
      <c r="O22" s="3" t="n">
        <v>27.32</v>
      </c>
      <c r="Q22" s="16">
        <f>_xlfn.XLOOKUP($A22,Mapping!$A:$A,Mapping!B:B,0,0,1)</f>
        <v/>
      </c>
      <c r="R22" s="16">
        <f>_xlfn.XLOOKUP($A22,Mapping!$A:$A,Mapping!C:C,0,0,1)</f>
        <v/>
      </c>
      <c r="S22" s="16">
        <f>_xlfn.XLOOKUP($A22,Mapping!$A:$A,Mapping!D:D,0,0,1)</f>
        <v/>
      </c>
      <c r="T22" s="16">
        <f>_xlfn.CONCAT(S22," - ",Q22)</f>
        <v/>
      </c>
    </row>
    <row r="23">
      <c r="A23" s="3" t="inlineStr">
        <is>
          <t>4030 : Rates</t>
        </is>
      </c>
      <c r="B23" s="3" t="n">
        <v>59540.64000000004</v>
      </c>
      <c r="C23" s="3" t="n">
        <v>758.89</v>
      </c>
      <c r="D23" s="3" t="n">
        <v>758.88</v>
      </c>
      <c r="E23" s="3" t="n">
        <v>758.88</v>
      </c>
      <c r="F23" s="3" t="n">
        <v>681.42</v>
      </c>
      <c r="G23" s="3" t="n">
        <v>681.42</v>
      </c>
      <c r="H23" s="3" t="n">
        <v>681.42</v>
      </c>
      <c r="I23" s="3" t="n">
        <v>681.42</v>
      </c>
      <c r="O23" s="3" t="n">
        <v>64542.97000000004</v>
      </c>
      <c r="Q23" s="16">
        <f>_xlfn.XLOOKUP($A23,Mapping!$A:$A,Mapping!B:B,0,0,1)</f>
        <v/>
      </c>
      <c r="R23" s="16">
        <f>_xlfn.XLOOKUP($A23,Mapping!$A:$A,Mapping!C:C,0,0,1)</f>
        <v/>
      </c>
      <c r="S23" s="16">
        <f>_xlfn.XLOOKUP($A23,Mapping!$A:$A,Mapping!D:D,0,0,1)</f>
        <v/>
      </c>
      <c r="T23" s="16">
        <f>_xlfn.CONCAT(S23," - ",Q23)</f>
        <v/>
      </c>
    </row>
    <row r="24">
      <c r="A24" s="3" t="inlineStr">
        <is>
          <t>4050 : Gas</t>
        </is>
      </c>
      <c r="B24" s="3" t="n">
        <v>29671.42</v>
      </c>
      <c r="C24" s="3" t="n">
        <v>395.51</v>
      </c>
      <c r="D24" s="3" t="n">
        <v>403.67</v>
      </c>
      <c r="E24" s="3" t="n">
        <v>84.5</v>
      </c>
      <c r="F24" s="3" t="n">
        <v>319.45</v>
      </c>
      <c r="G24" s="3" t="n">
        <v>230.97</v>
      </c>
      <c r="H24" s="3" t="n">
        <v>30.33</v>
      </c>
      <c r="I24" s="3" t="n">
        <v>191.26</v>
      </c>
      <c r="J24" s="3" t="n">
        <v>105.47</v>
      </c>
      <c r="O24" s="3" t="n">
        <v>31432.58</v>
      </c>
      <c r="Q24" s="16">
        <f>_xlfn.XLOOKUP($A24,Mapping!$A:$A,Mapping!B:B,0,0,1)</f>
        <v/>
      </c>
      <c r="R24" s="16">
        <f>_xlfn.XLOOKUP($A24,Mapping!$A:$A,Mapping!C:C,0,0,1)</f>
        <v/>
      </c>
      <c r="S24" s="16">
        <f>_xlfn.XLOOKUP($A24,Mapping!$A:$A,Mapping!D:D,0,0,1)</f>
        <v/>
      </c>
      <c r="T24" s="16">
        <f>_xlfn.CONCAT(S24," - ",Q24)</f>
        <v/>
      </c>
    </row>
    <row r="25">
      <c r="A25" s="3" t="inlineStr">
        <is>
          <t>4060 : Water</t>
        </is>
      </c>
      <c r="B25" s="3" t="n">
        <v>10556.83999999999</v>
      </c>
      <c r="C25" s="3" t="n">
        <v>93.20999999999999</v>
      </c>
      <c r="D25" s="3" t="n">
        <v>93.2</v>
      </c>
      <c r="E25" s="3" t="n">
        <v>93.2</v>
      </c>
      <c r="F25" s="3" t="n">
        <v>103.43</v>
      </c>
      <c r="G25" s="3" t="n">
        <v>103.43</v>
      </c>
      <c r="H25" s="3" t="n">
        <v>103.43</v>
      </c>
      <c r="I25" s="3" t="n">
        <v>103.43</v>
      </c>
      <c r="O25" s="3" t="n">
        <v>11250.16999999999</v>
      </c>
      <c r="Q25" s="16">
        <f>_xlfn.XLOOKUP($A25,Mapping!$A:$A,Mapping!B:B,0,0,1)</f>
        <v/>
      </c>
      <c r="R25" s="16">
        <f>_xlfn.XLOOKUP($A25,Mapping!$A:$A,Mapping!C:C,0,0,1)</f>
        <v/>
      </c>
      <c r="S25" s="16">
        <f>_xlfn.XLOOKUP($A25,Mapping!$A:$A,Mapping!D:D,0,0,1)</f>
        <v/>
      </c>
      <c r="T25" s="16">
        <f>_xlfn.CONCAT(S25," - ",Q25)</f>
        <v/>
      </c>
    </row>
    <row r="26">
      <c r="A26" s="3" t="inlineStr">
        <is>
          <t>4070 : Electricity</t>
        </is>
      </c>
      <c r="B26" s="3" t="n">
        <v>25901.73000000001</v>
      </c>
      <c r="C26" s="3" t="n">
        <v>292.57</v>
      </c>
      <c r="D26" s="3" t="n">
        <v>399.49</v>
      </c>
      <c r="E26" s="3" t="n">
        <v>303.74</v>
      </c>
      <c r="F26" s="3" t="n">
        <v>399.75</v>
      </c>
      <c r="G26" s="3" t="n">
        <v>273.89</v>
      </c>
      <c r="H26" s="3" t="n">
        <v>226.09</v>
      </c>
      <c r="I26" s="3" t="n">
        <v>269.56</v>
      </c>
      <c r="J26" s="3" t="n">
        <v>270.96</v>
      </c>
      <c r="O26" s="3" t="n">
        <v>28337.78000000001</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15282.91</v>
      </c>
      <c r="I27" s="3" t="n">
        <v>108</v>
      </c>
      <c r="O27" s="3" t="n">
        <v>15390.91</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18551.81</v>
      </c>
      <c r="E28" s="3" t="n">
        <v>33.29</v>
      </c>
      <c r="O28" s="3" t="n">
        <v>18585.1</v>
      </c>
      <c r="Q28" s="16">
        <f>_xlfn.XLOOKUP($A28,Mapping!$A:$A,Mapping!B:B,0,0,1)</f>
        <v/>
      </c>
      <c r="R28" s="16">
        <f>_xlfn.XLOOKUP($A28,Mapping!$A:$A,Mapping!C:C,0,0,1)</f>
        <v/>
      </c>
      <c r="S28" s="16">
        <f>_xlfn.XLOOKUP($A28,Mapping!$A:$A,Mapping!D:D,0,0,1)</f>
        <v/>
      </c>
      <c r="T28" s="16">
        <f>_xlfn.CONCAT(S28," - ",Q28)</f>
        <v/>
      </c>
    </row>
    <row r="29">
      <c r="A29" s="3" t="inlineStr">
        <is>
          <t>4130 : Cleaning</t>
        </is>
      </c>
      <c r="B29" s="3" t="n">
        <v>24475.05000000001</v>
      </c>
      <c r="C29" s="3" t="n">
        <v>247.78</v>
      </c>
      <c r="D29" s="3" t="n">
        <v>16.8</v>
      </c>
      <c r="E29" s="3" t="n">
        <v>358.17</v>
      </c>
      <c r="F29" s="3" t="n">
        <v>7.4</v>
      </c>
      <c r="G29" s="3" t="n">
        <v>129.71</v>
      </c>
      <c r="H29" s="3" t="n">
        <v>284.27</v>
      </c>
      <c r="I29" s="3" t="n">
        <v>326.1899999999999</v>
      </c>
      <c r="J29" s="3" t="n">
        <v>199.08</v>
      </c>
      <c r="O29" s="3" t="n">
        <v>26044.45000000001</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22147.07</v>
      </c>
      <c r="C30" s="3" t="n">
        <v>340.84</v>
      </c>
      <c r="D30" s="3" t="n">
        <v>332.16</v>
      </c>
      <c r="E30" s="3" t="n">
        <v>385.56</v>
      </c>
      <c r="F30" s="3" t="n">
        <v>440.2</v>
      </c>
      <c r="G30" s="3" t="n">
        <v>359.16</v>
      </c>
      <c r="H30" s="3" t="n">
        <v>250.5</v>
      </c>
      <c r="I30" s="3" t="n">
        <v>428.86</v>
      </c>
      <c r="O30" s="3" t="n">
        <v>24684.35</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537.13</v>
      </c>
      <c r="O31" s="3" t="n">
        <v>537.13</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817.01</v>
      </c>
      <c r="O32" s="3" t="n">
        <v>817.01</v>
      </c>
      <c r="Q32" s="16">
        <f>_xlfn.XLOOKUP($A32,Mapping!$A:$A,Mapping!B:B,0,0,1)</f>
        <v/>
      </c>
      <c r="R32" s="16">
        <f>_xlfn.XLOOKUP($A32,Mapping!$A:$A,Mapping!C:C,0,0,1)</f>
        <v/>
      </c>
      <c r="S32" s="16">
        <f>_xlfn.XLOOKUP($A32,Mapping!$A:$A,Mapping!D:D,0,0,1)</f>
        <v/>
      </c>
      <c r="T32" s="16">
        <f>_xlfn.CONCAT(S32," - ",Q32)</f>
        <v/>
      </c>
    </row>
    <row r="33">
      <c r="A33" s="3" t="inlineStr">
        <is>
          <t>4170 : Printing</t>
        </is>
      </c>
      <c r="B33" s="3" t="n">
        <v>450.9300000000001</v>
      </c>
      <c r="O33" s="3" t="n">
        <v>450.9300000000001</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9233.749999999998</v>
      </c>
      <c r="C34" s="3" t="n">
        <v>57.89</v>
      </c>
      <c r="D34" s="3" t="n">
        <v>24.87</v>
      </c>
      <c r="E34" s="3" t="n">
        <v>24.88</v>
      </c>
      <c r="F34" s="3" t="n">
        <v>25.12</v>
      </c>
      <c r="G34" s="3" t="n">
        <v>37.12</v>
      </c>
      <c r="H34" s="3" t="n">
        <v>63.19</v>
      </c>
      <c r="I34" s="3" t="n">
        <v>39.28</v>
      </c>
      <c r="O34" s="3" t="n">
        <v>9506.099999999999</v>
      </c>
      <c r="Q34" s="16">
        <f>_xlfn.XLOOKUP($A34,Mapping!$A:$A,Mapping!B:B,0,0,1)</f>
        <v/>
      </c>
      <c r="R34" s="16">
        <f>_xlfn.XLOOKUP($A34,Mapping!$A:$A,Mapping!C:C,0,0,1)</f>
        <v/>
      </c>
      <c r="S34" s="16">
        <f>_xlfn.XLOOKUP($A34,Mapping!$A:$A,Mapping!D:D,0,0,1)</f>
        <v/>
      </c>
      <c r="T34" s="16">
        <f>_xlfn.CONCAT(S34," - ",Q34)</f>
        <v/>
      </c>
    </row>
    <row r="35">
      <c r="A35" s="3" t="inlineStr">
        <is>
          <t>4190 : Telephone</t>
        </is>
      </c>
      <c r="B35" s="3" t="n">
        <v>2180.51</v>
      </c>
      <c r="O35" s="3" t="n">
        <v>2180.51</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1092.2</v>
      </c>
      <c r="C36" s="3" t="n">
        <v>48</v>
      </c>
      <c r="F36" s="3" t="n">
        <v>48</v>
      </c>
      <c r="H36" s="3" t="n">
        <v>220</v>
      </c>
      <c r="O36" s="3" t="n">
        <v>1408.2</v>
      </c>
      <c r="Q36" s="16">
        <f>_xlfn.XLOOKUP($A36,Mapping!$A:$A,Mapping!B:B,0,0,1)</f>
        <v/>
      </c>
      <c r="R36" s="16">
        <f>_xlfn.XLOOKUP($A36,Mapping!$A:$A,Mapping!C:C,0,0,1)</f>
        <v/>
      </c>
      <c r="S36" s="16">
        <f>_xlfn.XLOOKUP($A36,Mapping!$A:$A,Mapping!D:D,0,0,1)</f>
        <v/>
      </c>
      <c r="T36" s="16">
        <f>_xlfn.CONCAT(S36," - ",Q36)</f>
        <v/>
      </c>
    </row>
    <row r="37">
      <c r="A37" s="3" t="inlineStr">
        <is>
          <t>4220 : IT Support</t>
        </is>
      </c>
      <c r="B37" s="3" t="n">
        <v>4646.99</v>
      </c>
      <c r="C37" s="3" t="n">
        <v>214.8</v>
      </c>
      <c r="D37" s="3" t="n">
        <v>214.8</v>
      </c>
      <c r="E37" s="3" t="n">
        <v>214.8</v>
      </c>
      <c r="F37" s="3" t="n">
        <v>214.8</v>
      </c>
      <c r="G37" s="3" t="n">
        <v>214.8</v>
      </c>
      <c r="H37" s="3" t="n">
        <v>214.8</v>
      </c>
      <c r="I37" s="3" t="n">
        <v>890.4000000000001</v>
      </c>
      <c r="J37" s="3" t="n">
        <v>312</v>
      </c>
      <c r="O37" s="3" t="n">
        <v>7138.190000000001</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4437.639999999997</v>
      </c>
      <c r="C38" s="3" t="n">
        <v>2.4</v>
      </c>
      <c r="D38" s="3" t="n">
        <v>2.4</v>
      </c>
      <c r="E38" s="3" t="n">
        <v>2.4</v>
      </c>
      <c r="F38" s="3" t="n">
        <v>2.4</v>
      </c>
      <c r="G38" s="3" t="n">
        <v>4.2</v>
      </c>
      <c r="H38" s="3" t="n">
        <v>5.4</v>
      </c>
      <c r="I38" s="3" t="n">
        <v>5.4</v>
      </c>
      <c r="O38" s="3" t="n">
        <v>4462.239999999997</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2940.19</v>
      </c>
      <c r="D39" s="3" t="n">
        <v>6.99</v>
      </c>
      <c r="E39" s="3" t="n">
        <v>17.98</v>
      </c>
      <c r="O39" s="3" t="n">
        <v>2965.159999999999</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414</v>
      </c>
      <c r="E40" s="3" t="n">
        <v>72</v>
      </c>
      <c r="F40" s="3" t="n">
        <v>24</v>
      </c>
      <c r="O40" s="3" t="n">
        <v>510</v>
      </c>
      <c r="Q40" s="16">
        <f>_xlfn.XLOOKUP($A40,Mapping!$A:$A,Mapping!B:B,0,0,1)</f>
        <v/>
      </c>
      <c r="R40" s="16">
        <f>_xlfn.XLOOKUP($A40,Mapping!$A:$A,Mapping!C:C,0,0,1)</f>
        <v/>
      </c>
      <c r="S40" s="16">
        <f>_xlfn.XLOOKUP($A40,Mapping!$A:$A,Mapping!D:D,0,0,1)</f>
        <v/>
      </c>
      <c r="T40" s="16">
        <f>_xlfn.CONCAT(S40," - ",Q40)</f>
        <v/>
      </c>
    </row>
    <row r="41">
      <c r="A41" s="3" t="inlineStr">
        <is>
          <t>4260 : Fuel and Motor Expenses</t>
        </is>
      </c>
      <c r="B41" s="3" t="n">
        <v>119.5</v>
      </c>
      <c r="D41" s="3" t="n">
        <v>25</v>
      </c>
      <c r="F41" s="3" t="n">
        <v>60</v>
      </c>
      <c r="G41" s="3" t="n">
        <v>25</v>
      </c>
      <c r="H41" s="3" t="n">
        <v>70</v>
      </c>
      <c r="I41" s="3" t="n">
        <v>144</v>
      </c>
      <c r="O41" s="3" t="n">
        <v>443.5</v>
      </c>
      <c r="Q41" s="16">
        <f>_xlfn.XLOOKUP($A41,Mapping!$A:$A,Mapping!B:B,0,0,1)</f>
        <v/>
      </c>
      <c r="R41" s="16">
        <f>_xlfn.XLOOKUP($A41,Mapping!$A:$A,Mapping!C:C,0,0,1)</f>
        <v/>
      </c>
      <c r="S41" s="16">
        <f>_xlfn.XLOOKUP($A41,Mapping!$A:$A,Mapping!D:D,0,0,1)</f>
        <v/>
      </c>
      <c r="T41" s="16">
        <f>_xlfn.CONCAT(S41," - ",Q41)</f>
        <v/>
      </c>
    </row>
    <row r="42">
      <c r="A42" s="3" t="inlineStr">
        <is>
          <t>5030 : Proffessional Fees</t>
        </is>
      </c>
      <c r="B42" s="3" t="n">
        <v>2853.02</v>
      </c>
      <c r="O42" s="3" t="n">
        <v>2853.02</v>
      </c>
      <c r="Q42" s="16">
        <f>_xlfn.XLOOKUP($A42,Mapping!$A:$A,Mapping!B:B,0,0,1)</f>
        <v/>
      </c>
      <c r="R42" s="16">
        <f>_xlfn.XLOOKUP($A42,Mapping!$A:$A,Mapping!C:C,0,0,1)</f>
        <v/>
      </c>
      <c r="S42" s="16">
        <f>_xlfn.XLOOKUP($A42,Mapping!$A:$A,Mapping!D:D,0,0,1)</f>
        <v/>
      </c>
      <c r="T42" s="16">
        <f>_xlfn.CONCAT(S42," - ",Q42)</f>
        <v/>
      </c>
    </row>
    <row r="43">
      <c r="A43" s="3" t="inlineStr">
        <is>
          <t>5040 : Office Equipment</t>
        </is>
      </c>
      <c r="B43" s="3" t="n">
        <v>85.11</v>
      </c>
      <c r="O43" s="3" t="n">
        <v>85.11</v>
      </c>
      <c r="Q43" s="16">
        <f>_xlfn.XLOOKUP($A43,Mapping!$A:$A,Mapping!B:B,0,0,1)</f>
        <v/>
      </c>
      <c r="R43" s="16">
        <f>_xlfn.XLOOKUP($A43,Mapping!$A:$A,Mapping!C:C,0,0,1)</f>
        <v/>
      </c>
      <c r="S43" s="16">
        <f>_xlfn.XLOOKUP($A43,Mapping!$A:$A,Mapping!D:D,0,0,1)</f>
        <v/>
      </c>
      <c r="T43" s="16">
        <f>_xlfn.CONCAT(S43," - ",Q43)</f>
        <v/>
      </c>
    </row>
    <row r="44">
      <c r="A44" s="3" t="inlineStr">
        <is>
          <t>5180 : Charity Donations</t>
        </is>
      </c>
      <c r="G44" s="3" t="n">
        <v>75</v>
      </c>
      <c r="O44" s="3" t="n">
        <v>75</v>
      </c>
      <c r="Q44" s="16">
        <f>_xlfn.XLOOKUP($A44,Mapping!$A:$A,Mapping!B:B,0,0,1)</f>
        <v/>
      </c>
      <c r="R44" s="16">
        <f>_xlfn.XLOOKUP($A44,Mapping!$A:$A,Mapping!C:C,0,0,1)</f>
        <v/>
      </c>
      <c r="S44" s="16">
        <f>_xlfn.XLOOKUP($A44,Mapping!$A:$A,Mapping!D:D,0,0,1)</f>
        <v/>
      </c>
      <c r="T44" s="16">
        <f>_xlfn.CONCAT(S44," - ",Q44)</f>
        <v/>
      </c>
    </row>
    <row r="45">
      <c r="A45" s="3" t="inlineStr">
        <is>
          <t>6005 : Fixed Assets</t>
        </is>
      </c>
      <c r="B45" s="3" t="n">
        <v>493.1999999999998</v>
      </c>
      <c r="O45" s="3" t="n">
        <v>493.1999999999998</v>
      </c>
      <c r="Q45" s="16">
        <f>_xlfn.XLOOKUP($A45,Mapping!$A:$A,Mapping!B:B,0,0,1)</f>
        <v/>
      </c>
      <c r="R45" s="16">
        <f>_xlfn.XLOOKUP($A45,Mapping!$A:$A,Mapping!C:C,0,0,1)</f>
        <v/>
      </c>
      <c r="S45" s="16">
        <f>_xlfn.XLOOKUP($A45,Mapping!$A:$A,Mapping!D:D,0,0,1)</f>
        <v/>
      </c>
      <c r="T45" s="16">
        <f>_xlfn.CONCAT(S45," - ",Q45)</f>
        <v/>
      </c>
    </row>
    <row r="46">
      <c r="A46" s="3" t="inlineStr">
        <is>
          <t>6020 : Freehold Property</t>
        </is>
      </c>
      <c r="B46" s="3" t="n">
        <v>3180</v>
      </c>
      <c r="O46" s="3" t="n">
        <v>3180</v>
      </c>
      <c r="Q46" s="16">
        <f>_xlfn.XLOOKUP($A46,Mapping!$A:$A,Mapping!B:B,0,0,1)</f>
        <v/>
      </c>
      <c r="R46" s="16">
        <f>_xlfn.XLOOKUP($A46,Mapping!$A:$A,Mapping!C:C,0,0,1)</f>
        <v/>
      </c>
      <c r="S46" s="16">
        <f>_xlfn.XLOOKUP($A46,Mapping!$A:$A,Mapping!D:D,0,0,1)</f>
        <v/>
      </c>
      <c r="T46" s="16">
        <f>_xlfn.CONCAT(S46," - ",Q46)</f>
        <v/>
      </c>
    </row>
    <row r="47">
      <c r="A47" s="3" t="inlineStr">
        <is>
          <t>6060 : Fixtures and Fittings</t>
        </is>
      </c>
      <c r="B47" s="3" t="n">
        <v>375.35</v>
      </c>
      <c r="O47" s="3" t="n">
        <v>375.35</v>
      </c>
      <c r="Q47" s="16">
        <f>_xlfn.XLOOKUP($A47,Mapping!$A:$A,Mapping!B:B,0,0,1)</f>
        <v/>
      </c>
      <c r="R47" s="16">
        <f>_xlfn.XLOOKUP($A47,Mapping!$A:$A,Mapping!C:C,0,0,1)</f>
        <v/>
      </c>
      <c r="S47" s="16">
        <f>_xlfn.XLOOKUP($A47,Mapping!$A:$A,Mapping!D:D,0,0,1)</f>
        <v/>
      </c>
      <c r="T47" s="16">
        <f>_xlfn.CONCAT(S47," - ",Q47)</f>
        <v/>
      </c>
    </row>
    <row r="48">
      <c r="A48" s="3" t="inlineStr">
        <is>
          <t>7010 : Prepayments</t>
        </is>
      </c>
      <c r="B48" s="3" t="n">
        <v>-1023.969999999998</v>
      </c>
      <c r="C48" s="3" t="n">
        <v>-1176.1</v>
      </c>
      <c r="D48" s="3" t="n">
        <v>55.75000000000006</v>
      </c>
      <c r="E48" s="3" t="n">
        <v>7347.13</v>
      </c>
      <c r="F48" s="3" t="n">
        <v>-1130.15</v>
      </c>
      <c r="G48" s="3" t="n">
        <v>-1130.15</v>
      </c>
      <c r="H48" s="3" t="n">
        <v>-770.4299999999998</v>
      </c>
      <c r="I48" s="3" t="n">
        <v>-1164.15</v>
      </c>
      <c r="O48" s="3" t="n">
        <v>1007.93</v>
      </c>
      <c r="Q48" s="16">
        <f>_xlfn.XLOOKUP($A48,Mapping!$A:$A,Mapping!B:B,0,0,1)</f>
        <v/>
      </c>
      <c r="R48" s="16">
        <f>_xlfn.XLOOKUP($A48,Mapping!$A:$A,Mapping!C:C,0,0,1)</f>
        <v/>
      </c>
      <c r="S48" s="16">
        <f>_xlfn.XLOOKUP($A48,Mapping!$A:$A,Mapping!D:D,0,0,1)</f>
        <v/>
      </c>
      <c r="T48" s="16">
        <f>_xlfn.CONCAT(S48," - ",Q48)</f>
        <v/>
      </c>
    </row>
    <row r="49">
      <c r="A49" s="3" t="inlineStr">
        <is>
          <t>7023 : Interco CCL</t>
        </is>
      </c>
      <c r="B49" s="3" t="n">
        <v>-77.03</v>
      </c>
      <c r="E49" s="3" t="n">
        <v>-72</v>
      </c>
      <c r="O49" s="3" t="n">
        <v>-149.03</v>
      </c>
      <c r="Q49" s="16">
        <f>_xlfn.XLOOKUP($A49,Mapping!$A:$A,Mapping!B:B,0,0,1)</f>
        <v/>
      </c>
      <c r="R49" s="16">
        <f>_xlfn.XLOOKUP($A49,Mapping!$A:$A,Mapping!C:C,0,0,1)</f>
        <v/>
      </c>
      <c r="S49" s="16">
        <f>_xlfn.XLOOKUP($A49,Mapping!$A:$A,Mapping!D:D,0,0,1)</f>
        <v/>
      </c>
      <c r="T49" s="16">
        <f>_xlfn.CONCAT(S49," - ",Q49)</f>
        <v/>
      </c>
    </row>
    <row r="50">
      <c r="A50" s="3" t="inlineStr">
        <is>
          <t>7025 : Interco YBHN</t>
        </is>
      </c>
      <c r="B50" s="3" t="n">
        <v>-832.88</v>
      </c>
      <c r="O50" s="3" t="n">
        <v>-832.88</v>
      </c>
      <c r="Q50" s="16">
        <f>_xlfn.XLOOKUP($A50,Mapping!$A:$A,Mapping!B:B,0,0,1)</f>
        <v/>
      </c>
      <c r="R50" s="16">
        <f>_xlfn.XLOOKUP($A50,Mapping!$A:$A,Mapping!C:C,0,0,1)</f>
        <v/>
      </c>
      <c r="S50" s="16">
        <f>_xlfn.XLOOKUP($A50,Mapping!$A:$A,Mapping!D:D,0,0,1)</f>
        <v/>
      </c>
      <c r="T50" s="16">
        <f>_xlfn.CONCAT(S50," - ",Q50)</f>
        <v/>
      </c>
    </row>
    <row r="51">
      <c r="A51" s="3" t="inlineStr">
        <is>
          <t>7040 : Fee Debtors</t>
        </is>
      </c>
      <c r="B51" s="3" t="n">
        <v>633.9000000006054</v>
      </c>
      <c r="C51" s="3" t="n">
        <v>-8792.430000000006</v>
      </c>
      <c r="D51" s="3" t="n">
        <v>-324.7200000000025</v>
      </c>
      <c r="E51" s="3" t="n">
        <v>-4465.889999999999</v>
      </c>
      <c r="F51" s="3" t="n">
        <v>1752.899999999999</v>
      </c>
      <c r="G51" s="3" t="n">
        <v>236.6199999999974</v>
      </c>
      <c r="H51" s="3" t="n">
        <v>-533.3099999999989</v>
      </c>
      <c r="I51" s="3" t="n">
        <v>143.1300000000037</v>
      </c>
      <c r="O51" s="3" t="n">
        <v>-11349.79999999939</v>
      </c>
      <c r="Q51" s="16">
        <f>_xlfn.XLOOKUP($A51,Mapping!$A:$A,Mapping!B:B,0,0,1)</f>
        <v/>
      </c>
      <c r="R51" s="16">
        <f>_xlfn.XLOOKUP($A51,Mapping!$A:$A,Mapping!C:C,0,0,1)</f>
        <v/>
      </c>
      <c r="S51" s="16">
        <f>_xlfn.XLOOKUP($A51,Mapping!$A:$A,Mapping!D:D,0,0,1)</f>
        <v/>
      </c>
      <c r="T51" s="16">
        <f>_xlfn.CONCAT(S51," - ",Q51)</f>
        <v/>
      </c>
    </row>
    <row r="52">
      <c r="A52" s="3" t="inlineStr">
        <is>
          <t>7050 : Bank RBS</t>
        </is>
      </c>
      <c r="B52" s="3" t="n">
        <v>0</v>
      </c>
      <c r="O52" s="3" t="n">
        <v>0</v>
      </c>
      <c r="Q52" s="16">
        <f>_xlfn.XLOOKUP($A52,Mapping!$A:$A,Mapping!B:B,0,0,1)</f>
        <v/>
      </c>
      <c r="R52" s="16">
        <f>_xlfn.XLOOKUP($A52,Mapping!$A:$A,Mapping!C:C,0,0,1)</f>
        <v/>
      </c>
      <c r="S52" s="16">
        <f>_xlfn.XLOOKUP($A52,Mapping!$A:$A,Mapping!D:D,0,0,1)</f>
        <v/>
      </c>
      <c r="T52" s="16">
        <f>_xlfn.CONCAT(S52," - ",Q52)</f>
        <v/>
      </c>
    </row>
    <row r="53">
      <c r="A53" s="3" t="inlineStr">
        <is>
          <t>7051 : Bank NW Current</t>
        </is>
      </c>
      <c r="B53" s="3" t="n">
        <v>1940930.259999998</v>
      </c>
      <c r="C53" s="3" t="n">
        <v>15217.28</v>
      </c>
      <c r="D53" s="3" t="n">
        <v>12232.64</v>
      </c>
      <c r="E53" s="3" t="n">
        <v>58680.96</v>
      </c>
      <c r="F53" s="3" t="n">
        <v>15482.76</v>
      </c>
      <c r="G53" s="3" t="n">
        <v>13993.45</v>
      </c>
      <c r="H53" s="3" t="n">
        <v>15482.32</v>
      </c>
      <c r="I53" s="3" t="n">
        <v>39585.76</v>
      </c>
      <c r="O53" s="3" t="n">
        <v>2111605.429999998</v>
      </c>
      <c r="Q53" s="16">
        <f>_xlfn.XLOOKUP($A53,Mapping!$A:$A,Mapping!B:B,0,0,1)</f>
        <v/>
      </c>
      <c r="R53" s="16">
        <f>_xlfn.XLOOKUP($A53,Mapping!$A:$A,Mapping!C:C,0,0,1)</f>
        <v/>
      </c>
      <c r="S53" s="16">
        <f>_xlfn.XLOOKUP($A53,Mapping!$A:$A,Mapping!D:D,0,0,1)</f>
        <v/>
      </c>
      <c r="T53" s="16">
        <f>_xlfn.CONCAT(S53," - ",Q53)</f>
        <v/>
      </c>
    </row>
    <row r="54">
      <c r="A54" s="3" t="inlineStr">
        <is>
          <t>8020 : Accruals</t>
        </is>
      </c>
      <c r="B54" s="3" t="n">
        <v>-5.684341886080801e-14</v>
      </c>
      <c r="O54" s="3" t="n">
        <v>-5.684341886080801e-14</v>
      </c>
      <c r="Q54" s="16">
        <f>_xlfn.XLOOKUP($A54,Mapping!$A:$A,Mapping!B:B,0,0,1)</f>
        <v/>
      </c>
      <c r="R54" s="16">
        <f>_xlfn.XLOOKUP($A54,Mapping!$A:$A,Mapping!C:C,0,0,1)</f>
        <v/>
      </c>
      <c r="S54" s="16">
        <f>_xlfn.XLOOKUP($A54,Mapping!$A:$A,Mapping!D:D,0,0,1)</f>
        <v/>
      </c>
      <c r="T54" s="16">
        <f>_xlfn.CONCAT(S54," - ",Q54)</f>
        <v/>
      </c>
    </row>
    <row r="55">
      <c r="A55" s="3" t="inlineStr">
        <is>
          <t>8030 : EEEF</t>
        </is>
      </c>
      <c r="B55" s="3" t="n">
        <v>18812.72000000007</v>
      </c>
      <c r="C55" s="3" t="n">
        <v>-23522.71</v>
      </c>
      <c r="D55" s="3" t="n">
        <v>11761.35</v>
      </c>
      <c r="E55" s="3" t="n">
        <v>-23507.94</v>
      </c>
      <c r="F55" s="3" t="n">
        <v>13713.51</v>
      </c>
      <c r="G55" s="3" t="n">
        <v>13713.51</v>
      </c>
      <c r="H55" s="3" t="n">
        <v>13663.92</v>
      </c>
      <c r="I55" s="3" t="n">
        <v>-5821.650000000001</v>
      </c>
      <c r="O55" s="3" t="n">
        <v>18812.71000000006</v>
      </c>
      <c r="Q55" s="16">
        <f>_xlfn.XLOOKUP($A55,Mapping!$A:$A,Mapping!B:B,0,0,1)</f>
        <v/>
      </c>
      <c r="R55" s="16">
        <f>_xlfn.XLOOKUP($A55,Mapping!$A:$A,Mapping!C:C,0,0,1)</f>
        <v/>
      </c>
      <c r="S55" s="16">
        <f>_xlfn.XLOOKUP($A55,Mapping!$A:$A,Mapping!D:D,0,0,1)</f>
        <v/>
      </c>
      <c r="T55" s="16">
        <f>_xlfn.CONCAT(S55," - ",Q55)</f>
        <v/>
      </c>
    </row>
    <row r="56">
      <c r="A56" s="3" t="inlineStr">
        <is>
          <t>8040 : PAYE</t>
        </is>
      </c>
      <c r="B56" s="3" t="n">
        <v>-40332.74999999999</v>
      </c>
      <c r="O56" s="3" t="n">
        <v>-40332.74999999999</v>
      </c>
      <c r="Q56" s="16">
        <f>_xlfn.XLOOKUP($A56,Mapping!$A:$A,Mapping!B:B,0,0,1)</f>
        <v/>
      </c>
      <c r="R56" s="16">
        <f>_xlfn.XLOOKUP($A56,Mapping!$A:$A,Mapping!C:C,0,0,1)</f>
        <v/>
      </c>
      <c r="S56" s="16">
        <f>_xlfn.XLOOKUP($A56,Mapping!$A:$A,Mapping!D:D,0,0,1)</f>
        <v/>
      </c>
      <c r="T56" s="16">
        <f>_xlfn.CONCAT(S56," - ",Q56)</f>
        <v/>
      </c>
    </row>
    <row r="57">
      <c r="A57" s="3" t="inlineStr">
        <is>
          <t>8050 : Net Salaries</t>
        </is>
      </c>
      <c r="B57" s="3" t="n">
        <v>-17305.81</v>
      </c>
      <c r="O57" s="3" t="n">
        <v>-17305.81</v>
      </c>
      <c r="Q57" s="16">
        <f>_xlfn.XLOOKUP($A57,Mapping!$A:$A,Mapping!B:B,0,0,1)</f>
        <v/>
      </c>
      <c r="R57" s="16">
        <f>_xlfn.XLOOKUP($A57,Mapping!$A:$A,Mapping!C:C,0,0,1)</f>
        <v/>
      </c>
      <c r="S57" s="16">
        <f>_xlfn.XLOOKUP($A57,Mapping!$A:$A,Mapping!D:D,0,0,1)</f>
        <v/>
      </c>
      <c r="T57" s="16">
        <f>_xlfn.CONCAT(S57," - ",Q57)</f>
        <v/>
      </c>
    </row>
    <row r="58">
      <c r="A58" s="3" t="inlineStr">
        <is>
          <t>8060 : Trade Creditors</t>
        </is>
      </c>
      <c r="B58" s="3" t="n">
        <v>-1770.48</v>
      </c>
      <c r="O58" s="3" t="n">
        <v>-1770.48</v>
      </c>
      <c r="Q58" s="16">
        <f>_xlfn.XLOOKUP($A58,Mapping!$A:$A,Mapping!B:B,0,0,1)</f>
        <v/>
      </c>
      <c r="R58" s="16">
        <f>_xlfn.XLOOKUP($A58,Mapping!$A:$A,Mapping!C:C,0,0,1)</f>
        <v/>
      </c>
      <c r="S58" s="16">
        <f>_xlfn.XLOOKUP($A58,Mapping!$A:$A,Mapping!D:D,0,0,1)</f>
        <v/>
      </c>
      <c r="T58" s="16">
        <f>_xlfn.CONCAT(S58," - ",Q58)</f>
        <v/>
      </c>
    </row>
    <row r="59">
      <c r="A59" s="3" t="inlineStr">
        <is>
          <t>8070 : Fees in advance</t>
        </is>
      </c>
      <c r="B59" s="3" t="n">
        <v>-11583.28999999999</v>
      </c>
      <c r="C59" s="3" t="n">
        <v>40651.32</v>
      </c>
      <c r="O59" s="3" t="n">
        <v>29068.03000000001</v>
      </c>
      <c r="Q59" s="16">
        <f>_xlfn.XLOOKUP($A59,Mapping!$A:$A,Mapping!B:B,0,0,1)</f>
        <v/>
      </c>
      <c r="R59" s="16">
        <f>_xlfn.XLOOKUP($A59,Mapping!$A:$A,Mapping!C:C,0,0,1)</f>
        <v/>
      </c>
      <c r="S59" s="16">
        <f>_xlfn.XLOOKUP($A59,Mapping!$A:$A,Mapping!D:D,0,0,1)</f>
        <v/>
      </c>
      <c r="T59" s="16">
        <f>_xlfn.CONCAT(S59," - ",Q59)</f>
        <v/>
      </c>
    </row>
    <row r="60">
      <c r="A60" s="3" t="inlineStr">
        <is>
          <t>8090 : Pension Fund</t>
        </is>
      </c>
      <c r="B60" s="3" t="n">
        <v>-11462.55</v>
      </c>
      <c r="O60" s="3" t="n">
        <v>-11462.55</v>
      </c>
      <c r="Q60" s="16">
        <f>_xlfn.XLOOKUP($A60,Mapping!$A:$A,Mapping!B:B,0,0,1)</f>
        <v/>
      </c>
      <c r="R60" s="16">
        <f>_xlfn.XLOOKUP($A60,Mapping!$A:$A,Mapping!C:C,0,0,1)</f>
        <v/>
      </c>
      <c r="S60" s="16">
        <f>_xlfn.XLOOKUP($A60,Mapping!$A:$A,Mapping!D:D,0,0,1)</f>
        <v/>
      </c>
      <c r="T60" s="16">
        <f>_xlfn.CONCAT(S60," - ",Q60)</f>
        <v/>
      </c>
    </row>
    <row r="61">
      <c r="A61" s="76" t="inlineStr">
        <is>
          <t>Total</t>
        </is>
      </c>
      <c r="B61" s="76" t="n">
        <v>-52812.94000000193</v>
      </c>
      <c r="C61" s="76" t="n">
        <v>21533.69</v>
      </c>
      <c r="D61" s="76" t="n">
        <v>21057.59999999999</v>
      </c>
      <c r="E61" s="76" t="n">
        <v>24777.53</v>
      </c>
      <c r="F61" s="76" t="n">
        <v>15839.95999999999</v>
      </c>
      <c r="G61" s="76" t="n">
        <v>15372.64999999999</v>
      </c>
      <c r="H61" s="76" t="n">
        <v>14819.82</v>
      </c>
      <c r="I61" s="76" t="n">
        <v>9780.810000000001</v>
      </c>
      <c r="J61" s="76" t="n">
        <v>1127.6</v>
      </c>
      <c r="K61" s="76" t="n"/>
      <c r="L61" s="76" t="n"/>
      <c r="M61" s="76" t="n"/>
      <c r="N61" s="76" t="n"/>
      <c r="O61" s="76" t="n">
        <v>71496.71999999811</v>
      </c>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A63" s="3" t="inlineStr">
        <is>
          <t>Applied filters:
Fiscal Year is 2026
Company is Kingsclere Nurseries Ltd.
Setting is Kingsclere
Company is Complete Childcare Ltd., HAB Kindergarten, Kingsclere Nurseries Ltd., Moebius Two Ltd., Saltway Nursery, Yellow Brick House Nurseries., or Yellow Brick Nurseries Ltd.</t>
        </is>
      </c>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5.xml><?xml version="1.0" encoding="utf-8"?>
<worksheet xmlns="http://schemas.openxmlformats.org/spreadsheetml/2006/main">
  <sheetPr>
    <tabColor theme="9" tint="0.3999755851924192"/>
    <outlinePr summaryBelow="1" summaryRight="1"/>
    <pageSetUpPr/>
  </sheetPr>
  <dimension ref="A1:T163"/>
  <sheetViews>
    <sheetView topLeftCell="A37" workbookViewId="0">
      <selection activeCell="A2" sqref="A2:O65"/>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-5878547.4</v>
      </c>
      <c r="C2" s="3" t="n">
        <v>-58533.16</v>
      </c>
      <c r="D2" s="3" t="n">
        <v>-52500.16</v>
      </c>
      <c r="E2" s="3" t="n">
        <v>-60298.97000000001</v>
      </c>
      <c r="F2" s="3" t="n">
        <v>-61812.59999999999</v>
      </c>
      <c r="G2" s="3" t="n">
        <v>-52015.74000000001</v>
      </c>
      <c r="H2" s="3" t="n">
        <v>-55797.24</v>
      </c>
      <c r="I2" s="3" t="n">
        <v>-74838.92999999999</v>
      </c>
      <c r="O2" s="3" t="n">
        <v>-6294344.2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-1127360.58</v>
      </c>
      <c r="C3" s="3" t="n">
        <v>-38841.31</v>
      </c>
      <c r="D3" s="3" t="n">
        <v>-38841.31</v>
      </c>
      <c r="E3" s="3" t="n">
        <v>-40377.93</v>
      </c>
      <c r="F3" s="3" t="n">
        <v>-32949.32</v>
      </c>
      <c r="G3" s="3" t="n">
        <v>-32949.32</v>
      </c>
      <c r="H3" s="3" t="n">
        <v>-33336.41</v>
      </c>
      <c r="I3" s="3" t="n">
        <v>-33078.35</v>
      </c>
      <c r="O3" s="3" t="n">
        <v>-1377734.53</v>
      </c>
      <c r="Q3" s="16">
        <f>_xlfn.XLOOKUP($A3,Mapping!$A:$A,Mapping!B:B,0,0,1)</f>
        <v/>
      </c>
      <c r="R3" s="16">
        <f>_xlfn.XLOOKUP($A3,Mapping!$A:$A,Mapping!C:C,0,0,1)</f>
        <v/>
      </c>
      <c r="S3" s="16">
        <f>_xlfn.XLOOKUP($A3,Mapping!$A:$A,Mapping!D:D,0,0,1)</f>
        <v/>
      </c>
      <c r="T3" s="16">
        <f>_xlfn.CONCAT(S3," - ",Q3)</f>
        <v/>
      </c>
    </row>
    <row r="4">
      <c r="A4" s="3" t="inlineStr">
        <is>
          <t>1030 : Other Income</t>
        </is>
      </c>
      <c r="B4" s="3" t="n">
        <v>-11136.69</v>
      </c>
      <c r="C4" s="3" t="n">
        <v>-150</v>
      </c>
      <c r="E4" s="3" t="n">
        <v>-300</v>
      </c>
      <c r="F4" s="3" t="n">
        <v>-150</v>
      </c>
      <c r="H4" s="3" t="n">
        <v>-300</v>
      </c>
      <c r="I4" s="3" t="n">
        <v>-150</v>
      </c>
      <c r="O4" s="3" t="n">
        <v>-12186.69</v>
      </c>
      <c r="Q4" s="16">
        <f>_xlfn.XLOOKUP($A4,Mapping!$A:$A,Mapping!B:B,0,0,1)</f>
        <v/>
      </c>
      <c r="R4" s="16">
        <f>_xlfn.XLOOKUP($A4,Mapping!$A:$A,Mapping!C:C,0,0,1)</f>
        <v/>
      </c>
      <c r="S4" s="16">
        <f>_xlfn.XLOOKUP($A4,Mapping!$A:$A,Mapping!D:D,0,0,1)</f>
        <v/>
      </c>
      <c r="T4" s="16">
        <f>_xlfn.CONCAT(S4," - ",Q4)</f>
        <v/>
      </c>
    </row>
    <row r="5">
      <c r="A5" s="3" t="inlineStr">
        <is>
          <t>2010 : Nursery Staff Salaries</t>
        </is>
      </c>
      <c r="B5" s="3" t="n">
        <v>2699858.930000001</v>
      </c>
      <c r="C5" s="3" t="n">
        <v>31828.8</v>
      </c>
      <c r="D5" s="3" t="n">
        <v>33935.64</v>
      </c>
      <c r="E5" s="3" t="n">
        <v>36037.77</v>
      </c>
      <c r="F5" s="3" t="n">
        <v>34623.48</v>
      </c>
      <c r="G5" s="3" t="n">
        <v>37995.21</v>
      </c>
      <c r="H5" s="3" t="n">
        <v>37118.77</v>
      </c>
      <c r="I5" s="3" t="n">
        <v>38831.14</v>
      </c>
      <c r="O5" s="3" t="n">
        <v>2950229.740000001</v>
      </c>
      <c r="Q5" s="16">
        <f>_xlfn.XLOOKUP($A5,Mapping!$A:$A,Mapping!B:B,0,0,1)</f>
        <v/>
      </c>
      <c r="R5" s="16">
        <f>_xlfn.XLOOKUP($A5,Mapping!$A:$A,Mapping!C:C,0,0,1)</f>
        <v/>
      </c>
      <c r="S5" s="16">
        <f>_xlfn.XLOOKUP($A5,Mapping!$A:$A,Mapping!D:D,0,0,1)</f>
        <v/>
      </c>
      <c r="T5" s="16">
        <f>_xlfn.CONCAT(S5," - ",Q5)</f>
        <v/>
      </c>
    </row>
    <row r="6">
      <c r="A6" s="3" t="inlineStr">
        <is>
          <t>2100 : Nursery Staff NI</t>
        </is>
      </c>
      <c r="B6" s="3" t="n">
        <v>201973.09</v>
      </c>
      <c r="C6" s="3" t="n">
        <v>2814.7</v>
      </c>
      <c r="D6" s="3" t="n">
        <v>2809.23</v>
      </c>
      <c r="E6" s="3" t="n">
        <v>3029.45</v>
      </c>
      <c r="F6" s="3" t="n">
        <v>2929.49</v>
      </c>
      <c r="G6" s="3" t="n">
        <v>3346.09</v>
      </c>
      <c r="H6" s="3" t="n">
        <v>3339.3</v>
      </c>
      <c r="I6" s="3" t="n">
        <v>3476.28</v>
      </c>
      <c r="O6" s="3" t="n">
        <v>223717.63</v>
      </c>
      <c r="Q6" s="16">
        <f>_xlfn.XLOOKUP($A6,Mapping!$A:$A,Mapping!B:B,0,0,1)</f>
        <v/>
      </c>
      <c r="R6" s="16">
        <f>_xlfn.XLOOKUP($A6,Mapping!$A:$A,Mapping!C:C,0,0,1)</f>
        <v/>
      </c>
      <c r="S6" s="16">
        <f>_xlfn.XLOOKUP($A6,Mapping!$A:$A,Mapping!D:D,0,0,1)</f>
        <v/>
      </c>
      <c r="T6" s="16">
        <f>_xlfn.CONCAT(S6," - ",Q6)</f>
        <v/>
      </c>
    </row>
    <row r="7">
      <c r="A7" s="3" t="inlineStr">
        <is>
          <t>2150 : Nursery Staff Pension</t>
        </is>
      </c>
      <c r="B7" s="3" t="n">
        <v>40881.05000000002</v>
      </c>
      <c r="C7" s="3" t="n">
        <v>382.29</v>
      </c>
      <c r="D7" s="3" t="n">
        <v>365.94</v>
      </c>
      <c r="E7" s="3" t="n">
        <v>332.41</v>
      </c>
      <c r="F7" s="3" t="n">
        <v>422.05</v>
      </c>
      <c r="G7" s="3" t="n">
        <v>453.76</v>
      </c>
      <c r="H7" s="3" t="n">
        <v>473.26</v>
      </c>
      <c r="I7" s="3" t="n">
        <v>523.85</v>
      </c>
      <c r="O7" s="3" t="n">
        <v>43834.61000000002</v>
      </c>
      <c r="Q7" s="16">
        <f>_xlfn.XLOOKUP($A7,Mapping!$A:$A,Mapping!B:B,0,0,1)</f>
        <v/>
      </c>
      <c r="R7" s="16">
        <f>_xlfn.XLOOKUP($A7,Mapping!$A:$A,Mapping!C:C,0,0,1)</f>
        <v/>
      </c>
      <c r="S7" s="16">
        <f>_xlfn.XLOOKUP($A7,Mapping!$A:$A,Mapping!D:D,0,0,1)</f>
        <v/>
      </c>
      <c r="T7" s="16">
        <f>_xlfn.CONCAT(S7," - ",Q7)</f>
        <v/>
      </c>
    </row>
    <row r="8">
      <c r="A8" s="3" t="inlineStr">
        <is>
          <t>2160 : Uniform Costs</t>
        </is>
      </c>
      <c r="B8" s="3" t="n">
        <v>7066.210000000001</v>
      </c>
      <c r="D8" s="3" t="n">
        <v>148.85</v>
      </c>
      <c r="E8" s="3" t="n">
        <v>239.4</v>
      </c>
      <c r="F8" s="3" t="n">
        <v>133.86</v>
      </c>
      <c r="H8" s="3" t="n">
        <v>133.8</v>
      </c>
      <c r="I8" s="3" t="n">
        <v>34.7</v>
      </c>
      <c r="O8" s="3" t="n">
        <v>7756.820000000001</v>
      </c>
      <c r="Q8" s="16">
        <f>_xlfn.XLOOKUP($A8,Mapping!$A:$A,Mapping!B:B,0,0,1)</f>
        <v/>
      </c>
      <c r="R8" s="16">
        <f>_xlfn.XLOOKUP($A8,Mapping!$A:$A,Mapping!C:C,0,0,1)</f>
        <v/>
      </c>
      <c r="S8" s="16">
        <f>_xlfn.XLOOKUP($A8,Mapping!$A:$A,Mapping!D:D,0,0,1)</f>
        <v/>
      </c>
      <c r="T8" s="16">
        <f>_xlfn.CONCAT(S8," - ",Q8)</f>
        <v/>
      </c>
    </row>
    <row r="9">
      <c r="A9" s="3" t="inlineStr">
        <is>
          <t>2170 : Training Costs</t>
        </is>
      </c>
      <c r="B9" s="3" t="n">
        <v>5572.07</v>
      </c>
      <c r="C9" s="3" t="n">
        <v>150</v>
      </c>
      <c r="F9" s="3" t="n">
        <v>750</v>
      </c>
      <c r="H9" s="3" t="n">
        <v>60</v>
      </c>
      <c r="I9" s="3" t="n">
        <v>361.26</v>
      </c>
      <c r="J9" s="3" t="n">
        <v>40</v>
      </c>
      <c r="O9" s="3" t="n">
        <v>6933.33</v>
      </c>
      <c r="Q9" s="16">
        <f>_xlfn.XLOOKUP($A9,Mapping!$A:$A,Mapping!B:B,0,0,1)</f>
        <v/>
      </c>
      <c r="R9" s="16">
        <f>_xlfn.XLOOKUP($A9,Mapping!$A:$A,Mapping!C:C,0,0,1)</f>
        <v/>
      </c>
      <c r="S9" s="16">
        <f>_xlfn.XLOOKUP($A9,Mapping!$A:$A,Mapping!D:D,0,0,1)</f>
        <v/>
      </c>
      <c r="T9" s="16">
        <f>_xlfn.CONCAT(S9," - ",Q9)</f>
        <v/>
      </c>
    </row>
    <row r="10">
      <c r="A10" s="3" t="inlineStr">
        <is>
          <t>2180 : Staff Welfare</t>
        </is>
      </c>
      <c r="B10" s="3" t="n">
        <v>13813.93999999999</v>
      </c>
      <c r="C10" s="3" t="n">
        <v>364.02</v>
      </c>
      <c r="D10" s="3" t="n">
        <v>154.27</v>
      </c>
      <c r="E10" s="3" t="n">
        <v>156.87</v>
      </c>
      <c r="F10" s="3" t="n">
        <v>236.43</v>
      </c>
      <c r="G10" s="3" t="n">
        <v>152.97</v>
      </c>
      <c r="H10" s="3" t="n">
        <v>284.9</v>
      </c>
      <c r="I10" s="3" t="n">
        <v>149.53</v>
      </c>
      <c r="O10" s="3" t="n">
        <v>15312.92999999999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25701.46000000001</v>
      </c>
      <c r="D11" s="3" t="n">
        <v>3528.1</v>
      </c>
      <c r="O11" s="3" t="n">
        <v>29229.56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8429.290000000001</v>
      </c>
      <c r="C12" s="3" t="n">
        <v>45.76</v>
      </c>
      <c r="D12" s="3" t="n">
        <v>81.02</v>
      </c>
      <c r="E12" s="3" t="n">
        <v>37.24</v>
      </c>
      <c r="F12" s="3" t="n">
        <v>94.41</v>
      </c>
      <c r="G12" s="3" t="n">
        <v>80.88</v>
      </c>
      <c r="H12" s="3" t="n">
        <v>56.6</v>
      </c>
      <c r="I12" s="3" t="n">
        <v>122.2</v>
      </c>
      <c r="O12" s="3" t="n">
        <v>8947.400000000001</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106231.57</v>
      </c>
      <c r="C13" s="3" t="n">
        <v>1286.01</v>
      </c>
      <c r="O13" s="3" t="n">
        <v>107517.58</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450</v>
      </c>
      <c r="O14" s="3" t="n">
        <v>450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175264.8500000001</v>
      </c>
      <c r="C15" s="3" t="n">
        <v>1461.98</v>
      </c>
      <c r="D15" s="3" t="n">
        <v>1803.02</v>
      </c>
      <c r="E15" s="3" t="n">
        <v>1441.43</v>
      </c>
      <c r="F15" s="3" t="n">
        <v>1269.6</v>
      </c>
      <c r="G15" s="3" t="n">
        <v>1831.11</v>
      </c>
      <c r="H15" s="3" t="n">
        <v>2098.22</v>
      </c>
      <c r="I15" s="3" t="n">
        <v>2298.43</v>
      </c>
      <c r="J15" s="3" t="n">
        <v>14.04</v>
      </c>
      <c r="O15" s="3" t="n">
        <v>187482.6800000001</v>
      </c>
      <c r="Q15" s="16">
        <f>_xlfn.XLOOKUP($A15,Mapping!$A:$A,Mapping!B:B,0,0,1)</f>
        <v/>
      </c>
      <c r="R15" s="16">
        <f>_xlfn.XLOOKUP($A15,Mapping!$A:$A,Mapping!C:C,0,0,1)</f>
        <v/>
      </c>
      <c r="S15" s="16">
        <f>_xlfn.XLOOKUP($A15,Mapping!$A:$A,Mapping!D:D,0,0,1)</f>
        <v/>
      </c>
      <c r="T15" s="16">
        <f>_xlfn.CONCAT(S15," - ",Q15)</f>
        <v/>
      </c>
    </row>
    <row r="16">
      <c r="A16" s="3" t="inlineStr">
        <is>
          <t>3020 : Resources</t>
        </is>
      </c>
      <c r="B16" s="3" t="n">
        <v>21891.79999999998</v>
      </c>
      <c r="C16" s="3" t="n">
        <v>322.01</v>
      </c>
      <c r="D16" s="3" t="n">
        <v>20.41</v>
      </c>
      <c r="E16" s="3" t="n">
        <v>909.8</v>
      </c>
      <c r="F16" s="3" t="n">
        <v>451.0299999999999</v>
      </c>
      <c r="G16" s="3" t="n">
        <v>117.11</v>
      </c>
      <c r="H16" s="3" t="n">
        <v>27.56</v>
      </c>
      <c r="I16" s="3" t="n">
        <v>155.11</v>
      </c>
      <c r="O16" s="3" t="n">
        <v>23894.82999999998</v>
      </c>
      <c r="Q16" s="16">
        <f>_xlfn.XLOOKUP($A16,Mapping!$A:$A,Mapping!B:B,0,0,1)</f>
        <v/>
      </c>
      <c r="R16" s="16">
        <f>_xlfn.XLOOKUP($A16,Mapping!$A:$A,Mapping!C:C,0,0,1)</f>
        <v/>
      </c>
      <c r="S16" s="16">
        <f>_xlfn.XLOOKUP($A16,Mapping!$A:$A,Mapping!D:D,0,0,1)</f>
        <v/>
      </c>
      <c r="T16" s="16">
        <f>_xlfn.CONCAT(S16," - ",Q16)</f>
        <v/>
      </c>
    </row>
    <row r="17">
      <c r="A17" s="3" t="inlineStr">
        <is>
          <t>3030 : Art Material</t>
        </is>
      </c>
      <c r="B17" s="3" t="n">
        <v>12298.11</v>
      </c>
      <c r="C17" s="3" t="n">
        <v>13.68</v>
      </c>
      <c r="D17" s="3" t="n">
        <v>256.29</v>
      </c>
      <c r="E17" s="3" t="n">
        <v>62.83</v>
      </c>
      <c r="F17" s="3" t="n">
        <v>37.49</v>
      </c>
      <c r="G17" s="3" t="n">
        <v>11.09</v>
      </c>
      <c r="H17" s="3" t="n">
        <v>150.56</v>
      </c>
      <c r="I17" s="3" t="n">
        <v>175.69</v>
      </c>
      <c r="J17" s="3" t="n">
        <v>7.58</v>
      </c>
      <c r="O17" s="3" t="n">
        <v>13013.32</v>
      </c>
      <c r="Q17" s="16">
        <f>_xlfn.XLOOKUP($A17,Mapping!$A:$A,Mapping!B:B,0,0,1)</f>
        <v/>
      </c>
      <c r="R17" s="16">
        <f>_xlfn.XLOOKUP($A17,Mapping!$A:$A,Mapping!C:C,0,0,1)</f>
        <v/>
      </c>
      <c r="S17" s="16">
        <f>_xlfn.XLOOKUP($A17,Mapping!$A:$A,Mapping!D:D,0,0,1)</f>
        <v/>
      </c>
      <c r="T17" s="16">
        <f>_xlfn.CONCAT(S17," - ",Q17)</f>
        <v/>
      </c>
    </row>
    <row r="18">
      <c r="A18" s="3" t="inlineStr">
        <is>
          <t>3040 : Stationery</t>
        </is>
      </c>
      <c r="B18" s="3" t="n">
        <v>3543.07</v>
      </c>
      <c r="C18" s="3" t="n">
        <v>58.06</v>
      </c>
      <c r="D18" s="3" t="n">
        <v>58.6</v>
      </c>
      <c r="E18" s="3" t="n">
        <v>46.33</v>
      </c>
      <c r="F18" s="3" t="n">
        <v>12.97</v>
      </c>
      <c r="G18" s="3" t="n">
        <v>120.18</v>
      </c>
      <c r="H18" s="3" t="n">
        <v>22.92</v>
      </c>
      <c r="I18" s="3" t="n">
        <v>43.05</v>
      </c>
      <c r="J18" s="3" t="n">
        <v>3.98</v>
      </c>
      <c r="O18" s="3" t="n">
        <v>3909.16</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21257.19</v>
      </c>
      <c r="C19" s="3" t="n">
        <v>84.18000000000001</v>
      </c>
      <c r="D19" s="3" t="n">
        <v>56.22</v>
      </c>
      <c r="E19" s="3" t="n">
        <v>65.83</v>
      </c>
      <c r="F19" s="3" t="n">
        <v>102.29</v>
      </c>
      <c r="G19" s="3" t="n">
        <v>259.6</v>
      </c>
      <c r="H19" s="3" t="n">
        <v>44.01</v>
      </c>
      <c r="I19" s="3" t="n">
        <v>53.56</v>
      </c>
      <c r="O19" s="3" t="n">
        <v>21922.87999999999</v>
      </c>
      <c r="Q19" s="16">
        <f>_xlfn.XLOOKUP($A19,Mapping!$A:$A,Mapping!B:B,0,0,1)</f>
        <v/>
      </c>
      <c r="R19" s="16">
        <f>_xlfn.XLOOKUP($A19,Mapping!$A:$A,Mapping!C:C,0,0,1)</f>
        <v/>
      </c>
      <c r="S19" s="16">
        <f>_xlfn.XLOOKUP($A19,Mapping!$A:$A,Mapping!D:D,0,0,1)</f>
        <v/>
      </c>
      <c r="T19" s="16">
        <f>_xlfn.CONCAT(S19," - ",Q19)</f>
        <v/>
      </c>
    </row>
    <row r="20">
      <c r="A20" s="3" t="inlineStr">
        <is>
          <t>3060 : Consumables</t>
        </is>
      </c>
      <c r="B20" s="3" t="n">
        <v>17507.88000000001</v>
      </c>
      <c r="C20" s="3" t="n">
        <v>502.54</v>
      </c>
      <c r="D20" s="3" t="n">
        <v>238.9</v>
      </c>
      <c r="E20" s="3" t="n">
        <v>298.26</v>
      </c>
      <c r="F20" s="3" t="n">
        <v>615.91</v>
      </c>
      <c r="G20" s="3" t="n">
        <v>572.08</v>
      </c>
      <c r="H20" s="3" t="n">
        <v>426.69</v>
      </c>
      <c r="I20" s="3" t="n">
        <v>146.24</v>
      </c>
      <c r="J20" s="3" t="n">
        <v>141.65</v>
      </c>
      <c r="O20" s="3" t="n">
        <v>20450.15000000001</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1145.91</v>
      </c>
      <c r="C21" s="3" t="n">
        <v>8.99</v>
      </c>
      <c r="D21" s="3" t="n">
        <v>102.7</v>
      </c>
      <c r="E21" s="3" t="n">
        <v>21.87</v>
      </c>
      <c r="G21" s="3" t="n">
        <v>9.710000000000001</v>
      </c>
      <c r="H21" s="3" t="n">
        <v>47.36</v>
      </c>
      <c r="O21" s="3" t="n">
        <v>1336.54</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16</v>
      </c>
      <c r="O22" s="3" t="n">
        <v>16</v>
      </c>
      <c r="Q22" s="16">
        <f>_xlfn.XLOOKUP($A22,Mapping!$A:$A,Mapping!B:B,0,0,1)</f>
        <v/>
      </c>
      <c r="R22" s="16">
        <f>_xlfn.XLOOKUP($A22,Mapping!$A:$A,Mapping!C:C,0,0,1)</f>
        <v/>
      </c>
      <c r="S22" s="16">
        <f>_xlfn.XLOOKUP($A22,Mapping!$A:$A,Mapping!D:D,0,0,1)</f>
        <v/>
      </c>
      <c r="T22" s="16">
        <f>_xlfn.CONCAT(S22," - ",Q22)</f>
        <v/>
      </c>
    </row>
    <row r="23">
      <c r="A23" s="3" t="inlineStr">
        <is>
          <t>4030 : Rates</t>
        </is>
      </c>
      <c r="B23" s="3" t="n">
        <v>223325.3900000001</v>
      </c>
      <c r="C23" s="3" t="n">
        <v>3145</v>
      </c>
      <c r="D23" s="3" t="n">
        <v>3145</v>
      </c>
      <c r="E23" s="3" t="n">
        <v>3145</v>
      </c>
      <c r="F23" s="3" t="n">
        <v>3021.67</v>
      </c>
      <c r="G23" s="3" t="n">
        <v>3021.67</v>
      </c>
      <c r="H23" s="3" t="n">
        <v>3021.67</v>
      </c>
      <c r="I23" s="3" t="n">
        <v>3021.67</v>
      </c>
      <c r="O23" s="3" t="n">
        <v>244847.0700000001</v>
      </c>
      <c r="Q23" s="16">
        <f>_xlfn.XLOOKUP($A23,Mapping!$A:$A,Mapping!B:B,0,0,1)</f>
        <v/>
      </c>
      <c r="R23" s="16">
        <f>_xlfn.XLOOKUP($A23,Mapping!$A:$A,Mapping!C:C,0,0,1)</f>
        <v/>
      </c>
      <c r="S23" s="16">
        <f>_xlfn.XLOOKUP($A23,Mapping!$A:$A,Mapping!D:D,0,0,1)</f>
        <v/>
      </c>
      <c r="T23" s="16">
        <f>_xlfn.CONCAT(S23," - ",Q23)</f>
        <v/>
      </c>
    </row>
    <row r="24">
      <c r="A24" s="3" t="inlineStr">
        <is>
          <t>4050 : Gas</t>
        </is>
      </c>
      <c r="B24" s="3" t="n">
        <v>11531.55</v>
      </c>
      <c r="E24" s="3" t="n">
        <v>654.3200000000001</v>
      </c>
      <c r="F24" s="3" t="n">
        <v>154.47</v>
      </c>
      <c r="G24" s="3" t="n">
        <v>100.7</v>
      </c>
      <c r="I24" s="3" t="n">
        <v>37.89</v>
      </c>
      <c r="O24" s="3" t="n">
        <v>12478.93</v>
      </c>
      <c r="Q24" s="16">
        <f>_xlfn.XLOOKUP($A24,Mapping!$A:$A,Mapping!B:B,0,0,1)</f>
        <v/>
      </c>
      <c r="R24" s="16">
        <f>_xlfn.XLOOKUP($A24,Mapping!$A:$A,Mapping!C:C,0,0,1)</f>
        <v/>
      </c>
      <c r="S24" s="16">
        <f>_xlfn.XLOOKUP($A24,Mapping!$A:$A,Mapping!D:D,0,0,1)</f>
        <v/>
      </c>
      <c r="T24" s="16">
        <f>_xlfn.CONCAT(S24," - ",Q24)</f>
        <v/>
      </c>
    </row>
    <row r="25">
      <c r="A25" s="3" t="inlineStr">
        <is>
          <t>4060 : Water</t>
        </is>
      </c>
      <c r="B25" s="3" t="n">
        <v>7391.97</v>
      </c>
      <c r="C25" s="3" t="n">
        <v>86.69</v>
      </c>
      <c r="D25" s="3" t="n">
        <v>86.69</v>
      </c>
      <c r="E25" s="3" t="n">
        <v>86.69</v>
      </c>
      <c r="F25" s="3" t="n">
        <v>96.16</v>
      </c>
      <c r="G25" s="3" t="n">
        <v>96.16</v>
      </c>
      <c r="H25" s="3" t="n">
        <v>96.16</v>
      </c>
      <c r="I25" s="3" t="n">
        <v>96.16</v>
      </c>
      <c r="O25" s="3" t="n">
        <v>8036.68</v>
      </c>
      <c r="Q25" s="16">
        <f>_xlfn.XLOOKUP($A25,Mapping!$A:$A,Mapping!B:B,0,0,1)</f>
        <v/>
      </c>
      <c r="R25" s="16">
        <f>_xlfn.XLOOKUP($A25,Mapping!$A:$A,Mapping!C:C,0,0,1)</f>
        <v/>
      </c>
      <c r="S25" s="16">
        <f>_xlfn.XLOOKUP($A25,Mapping!$A:$A,Mapping!D:D,0,0,1)</f>
        <v/>
      </c>
      <c r="T25" s="16">
        <f>_xlfn.CONCAT(S25," - ",Q25)</f>
        <v/>
      </c>
    </row>
    <row r="26">
      <c r="A26" s="3" t="inlineStr">
        <is>
          <t>4070 : Electricity</t>
        </is>
      </c>
      <c r="B26" s="3" t="n">
        <v>39469.88</v>
      </c>
      <c r="C26" s="3" t="n">
        <v>899.0999999999999</v>
      </c>
      <c r="D26" s="3" t="n">
        <v>950.1399999999999</v>
      </c>
      <c r="E26" s="3" t="n">
        <v>561.0899999999999</v>
      </c>
      <c r="F26" s="3" t="n">
        <v>759.9299999999999</v>
      </c>
      <c r="G26" s="3" t="n">
        <v>611.8099999999999</v>
      </c>
      <c r="H26" s="3" t="n">
        <v>373.85</v>
      </c>
      <c r="I26" s="3" t="n">
        <v>598.35</v>
      </c>
      <c r="J26" s="3" t="n">
        <v>626.86</v>
      </c>
      <c r="O26" s="3" t="n">
        <v>44851.01</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14288.35</v>
      </c>
      <c r="I27" s="3" t="n">
        <v>295.2</v>
      </c>
      <c r="O27" s="3" t="n">
        <v>14583.55</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45962.19</v>
      </c>
      <c r="D28" s="3" t="n">
        <v>3635.32</v>
      </c>
      <c r="E28" s="3" t="n">
        <v>1337.4</v>
      </c>
      <c r="F28" s="3" t="n">
        <v>110.18</v>
      </c>
      <c r="G28" s="3" t="n">
        <v>120.98</v>
      </c>
      <c r="I28" s="3" t="n">
        <v>621.9200000000001</v>
      </c>
      <c r="O28" s="3" t="n">
        <v>51787.99000000001</v>
      </c>
      <c r="Q28" s="16">
        <f>_xlfn.XLOOKUP($A28,Mapping!$A:$A,Mapping!B:B,0,0,1)</f>
        <v/>
      </c>
      <c r="R28" s="16">
        <f>_xlfn.XLOOKUP($A28,Mapping!$A:$A,Mapping!C:C,0,0,1)</f>
        <v/>
      </c>
      <c r="S28" s="16">
        <f>_xlfn.XLOOKUP($A28,Mapping!$A:$A,Mapping!D:D,0,0,1)</f>
        <v/>
      </c>
      <c r="T28" s="16">
        <f>_xlfn.CONCAT(S28," - ",Q28)</f>
        <v/>
      </c>
    </row>
    <row r="29">
      <c r="A29" s="3" t="inlineStr">
        <is>
          <t>4120 : Equipment Hire-HO KNL</t>
        </is>
      </c>
      <c r="B29" s="3" t="n">
        <v>29660.44</v>
      </c>
      <c r="O29" s="3" t="n">
        <v>29660.44</v>
      </c>
      <c r="Q29" s="16">
        <f>_xlfn.XLOOKUP($A29,Mapping!$A:$A,Mapping!B:B,0,0,1)</f>
        <v/>
      </c>
      <c r="R29" s="16">
        <f>_xlfn.XLOOKUP($A29,Mapping!$A:$A,Mapping!C:C,0,0,1)</f>
        <v/>
      </c>
      <c r="S29" s="16">
        <f>_xlfn.XLOOKUP($A29,Mapping!$A:$A,Mapping!D:D,0,0,1)</f>
        <v/>
      </c>
      <c r="T29" s="16">
        <f>_xlfn.CONCAT(S29," - ",Q29)</f>
        <v/>
      </c>
    </row>
    <row r="30">
      <c r="A30" s="3" t="inlineStr">
        <is>
          <t>4130 : Cleaning</t>
        </is>
      </c>
      <c r="B30" s="3" t="n">
        <v>56155.45</v>
      </c>
      <c r="C30" s="3" t="n">
        <v>354.19</v>
      </c>
      <c r="D30" s="3" t="n">
        <v>49.12</v>
      </c>
      <c r="E30" s="3" t="n">
        <v>456.79</v>
      </c>
      <c r="F30" s="3" t="n">
        <v>280.03</v>
      </c>
      <c r="G30" s="3" t="n">
        <v>401.15</v>
      </c>
      <c r="H30" s="3" t="n">
        <v>459.4</v>
      </c>
      <c r="I30" s="3" t="n">
        <v>5.63</v>
      </c>
      <c r="J30" s="3" t="n">
        <v>476.29</v>
      </c>
      <c r="O30" s="3" t="n">
        <v>58638.05</v>
      </c>
      <c r="Q30" s="16">
        <f>_xlfn.XLOOKUP($A30,Mapping!$A:$A,Mapping!B:B,0,0,1)</f>
        <v/>
      </c>
      <c r="R30" s="16">
        <f>_xlfn.XLOOKUP($A30,Mapping!$A:$A,Mapping!C:C,0,0,1)</f>
        <v/>
      </c>
      <c r="S30" s="16">
        <f>_xlfn.XLOOKUP($A30,Mapping!$A:$A,Mapping!D:D,0,0,1)</f>
        <v/>
      </c>
      <c r="T30" s="16">
        <f>_xlfn.CONCAT(S30," - ",Q30)</f>
        <v/>
      </c>
    </row>
    <row r="31">
      <c r="A31" s="3" t="inlineStr">
        <is>
          <t>4140 : Waste Disposal</t>
        </is>
      </c>
      <c r="B31" s="3" t="n">
        <v>29426.83000000001</v>
      </c>
      <c r="C31" s="3" t="n">
        <v>428.3</v>
      </c>
      <c r="D31" s="3" t="n">
        <v>529.11</v>
      </c>
      <c r="E31" s="3" t="n">
        <v>481.72</v>
      </c>
      <c r="F31" s="3" t="n">
        <v>536.35</v>
      </c>
      <c r="G31" s="3" t="n">
        <v>455.32</v>
      </c>
      <c r="H31" s="3" t="n">
        <v>346.66</v>
      </c>
      <c r="I31" s="3" t="n">
        <v>620.08</v>
      </c>
      <c r="O31" s="3" t="n">
        <v>32824.37000000001</v>
      </c>
      <c r="Q31" s="16">
        <f>_xlfn.XLOOKUP($A31,Mapping!$A:$A,Mapping!B:B,0,0,1)</f>
        <v/>
      </c>
      <c r="R31" s="16">
        <f>_xlfn.XLOOKUP($A31,Mapping!$A:$A,Mapping!C:C,0,0,1)</f>
        <v/>
      </c>
      <c r="S31" s="16">
        <f>_xlfn.XLOOKUP($A31,Mapping!$A:$A,Mapping!D:D,0,0,1)</f>
        <v/>
      </c>
      <c r="T31" s="16">
        <f>_xlfn.CONCAT(S31," - ",Q31)</f>
        <v/>
      </c>
    </row>
    <row r="32">
      <c r="A32" s="3" t="inlineStr">
        <is>
          <t>4150 : Business Insurance</t>
        </is>
      </c>
      <c r="B32" s="3" t="n">
        <v>537.13</v>
      </c>
      <c r="O32" s="3" t="n">
        <v>537.13</v>
      </c>
      <c r="Q32" s="16">
        <f>_xlfn.XLOOKUP($A32,Mapping!$A:$A,Mapping!B:B,0,0,1)</f>
        <v/>
      </c>
      <c r="R32" s="16">
        <f>_xlfn.XLOOKUP($A32,Mapping!$A:$A,Mapping!C:C,0,0,1)</f>
        <v/>
      </c>
      <c r="S32" s="16">
        <f>_xlfn.XLOOKUP($A32,Mapping!$A:$A,Mapping!D:D,0,0,1)</f>
        <v/>
      </c>
      <c r="T32" s="16">
        <f>_xlfn.CONCAT(S32," - ",Q32)</f>
        <v/>
      </c>
    </row>
    <row r="33">
      <c r="A33" s="3" t="inlineStr">
        <is>
          <t>4160 : Postage and Stationery</t>
        </is>
      </c>
      <c r="B33" s="3" t="n">
        <v>934.15</v>
      </c>
      <c r="O33" s="3" t="n">
        <v>934.15</v>
      </c>
      <c r="Q33" s="16">
        <f>_xlfn.XLOOKUP($A33,Mapping!$A:$A,Mapping!B:B,0,0,1)</f>
        <v/>
      </c>
      <c r="R33" s="16">
        <f>_xlfn.XLOOKUP($A33,Mapping!$A:$A,Mapping!C:C,0,0,1)</f>
        <v/>
      </c>
      <c r="S33" s="16">
        <f>_xlfn.XLOOKUP($A33,Mapping!$A:$A,Mapping!D:D,0,0,1)</f>
        <v/>
      </c>
      <c r="T33" s="16">
        <f>_xlfn.CONCAT(S33," - ",Q33)</f>
        <v/>
      </c>
    </row>
    <row r="34">
      <c r="A34" s="3" t="inlineStr">
        <is>
          <t>4170 : Printing</t>
        </is>
      </c>
      <c r="B34" s="3" t="n">
        <v>299.65</v>
      </c>
      <c r="O34" s="3" t="n">
        <v>299.65</v>
      </c>
      <c r="Q34" s="16">
        <f>_xlfn.XLOOKUP($A34,Mapping!$A:$A,Mapping!B:B,0,0,1)</f>
        <v/>
      </c>
      <c r="R34" s="16">
        <f>_xlfn.XLOOKUP($A34,Mapping!$A:$A,Mapping!C:C,0,0,1)</f>
        <v/>
      </c>
      <c r="S34" s="16">
        <f>_xlfn.XLOOKUP($A34,Mapping!$A:$A,Mapping!D:D,0,0,1)</f>
        <v/>
      </c>
      <c r="T34" s="16">
        <f>_xlfn.CONCAT(S34," - ",Q34)</f>
        <v/>
      </c>
    </row>
    <row r="35">
      <c r="A35" s="3" t="inlineStr">
        <is>
          <t>4180 : Printer Consumables</t>
        </is>
      </c>
      <c r="B35" s="3" t="n">
        <v>6417.650000000001</v>
      </c>
      <c r="C35" s="3" t="n">
        <v>86.89</v>
      </c>
      <c r="D35" s="3" t="n">
        <v>86.22</v>
      </c>
      <c r="E35" s="3" t="n">
        <v>84.04000000000001</v>
      </c>
      <c r="F35" s="3" t="n">
        <v>78.89</v>
      </c>
      <c r="G35" s="3" t="n">
        <v>111.28</v>
      </c>
      <c r="H35" s="3" t="n">
        <v>81.90000000000001</v>
      </c>
      <c r="I35" s="3" t="n">
        <v>104.47</v>
      </c>
      <c r="O35" s="3" t="n">
        <v>7051.34</v>
      </c>
      <c r="Q35" s="16">
        <f>_xlfn.XLOOKUP($A35,Mapping!$A:$A,Mapping!B:B,0,0,1)</f>
        <v/>
      </c>
      <c r="R35" s="16">
        <f>_xlfn.XLOOKUP($A35,Mapping!$A:$A,Mapping!C:C,0,0,1)</f>
        <v/>
      </c>
      <c r="S35" s="16">
        <f>_xlfn.XLOOKUP($A35,Mapping!$A:$A,Mapping!D:D,0,0,1)</f>
        <v/>
      </c>
      <c r="T35" s="16">
        <f>_xlfn.CONCAT(S35," - ",Q35)</f>
        <v/>
      </c>
    </row>
    <row r="36">
      <c r="A36" s="3" t="inlineStr">
        <is>
          <t>4190 : Telephone</t>
        </is>
      </c>
      <c r="B36" s="3" t="n">
        <v>2200.42</v>
      </c>
      <c r="O36" s="3" t="n">
        <v>2200.42</v>
      </c>
      <c r="Q36" s="16">
        <f>_xlfn.XLOOKUP($A36,Mapping!$A:$A,Mapping!B:B,0,0,1)</f>
        <v/>
      </c>
      <c r="R36" s="16">
        <f>_xlfn.XLOOKUP($A36,Mapping!$A:$A,Mapping!C:C,0,0,1)</f>
        <v/>
      </c>
      <c r="S36" s="16">
        <f>_xlfn.XLOOKUP($A36,Mapping!$A:$A,Mapping!D:D,0,0,1)</f>
        <v/>
      </c>
      <c r="T36" s="16">
        <f>_xlfn.CONCAT(S36," - ",Q36)</f>
        <v/>
      </c>
    </row>
    <row r="37">
      <c r="A37" s="3" t="inlineStr">
        <is>
          <t>4200 : Promotions and Advertisng</t>
        </is>
      </c>
      <c r="B37" s="3" t="n">
        <v>2235.03</v>
      </c>
      <c r="C37" s="3" t="n">
        <v>174</v>
      </c>
      <c r="F37" s="3" t="n">
        <v>171</v>
      </c>
      <c r="H37" s="3" t="n">
        <v>220</v>
      </c>
      <c r="I37" s="3" t="n">
        <v>13.5</v>
      </c>
      <c r="O37" s="3" t="n">
        <v>2813.53</v>
      </c>
      <c r="Q37" s="16">
        <f>_xlfn.XLOOKUP($A37,Mapping!$A:$A,Mapping!B:B,0,0,1)</f>
        <v/>
      </c>
      <c r="R37" s="16">
        <f>_xlfn.XLOOKUP($A37,Mapping!$A:$A,Mapping!C:C,0,0,1)</f>
        <v/>
      </c>
      <c r="S37" s="16">
        <f>_xlfn.XLOOKUP($A37,Mapping!$A:$A,Mapping!D:D,0,0,1)</f>
        <v/>
      </c>
      <c r="T37" s="16">
        <f>_xlfn.CONCAT(S37," - ",Q37)</f>
        <v/>
      </c>
    </row>
    <row r="38">
      <c r="A38" s="3" t="inlineStr">
        <is>
          <t>4220 : IT Support</t>
        </is>
      </c>
      <c r="B38" s="3" t="n">
        <v>4492.8</v>
      </c>
      <c r="C38" s="3" t="n">
        <v>214.8</v>
      </c>
      <c r="D38" s="3" t="n">
        <v>214.8</v>
      </c>
      <c r="E38" s="3" t="n">
        <v>214.8</v>
      </c>
      <c r="F38" s="3" t="n">
        <v>214.8</v>
      </c>
      <c r="G38" s="3" t="n">
        <v>214.8</v>
      </c>
      <c r="H38" s="3" t="n">
        <v>214.8</v>
      </c>
      <c r="I38" s="3" t="n">
        <v>214.8</v>
      </c>
      <c r="O38" s="3" t="n">
        <v>5996.400000000001</v>
      </c>
      <c r="Q38" s="16">
        <f>_xlfn.XLOOKUP($A38,Mapping!$A:$A,Mapping!B:B,0,0,1)</f>
        <v/>
      </c>
      <c r="R38" s="16">
        <f>_xlfn.XLOOKUP($A38,Mapping!$A:$A,Mapping!C:C,0,0,1)</f>
        <v/>
      </c>
      <c r="S38" s="16">
        <f>_xlfn.XLOOKUP($A38,Mapping!$A:$A,Mapping!D:D,0,0,1)</f>
        <v/>
      </c>
      <c r="T38" s="16">
        <f>_xlfn.CONCAT(S38," - ",Q38)</f>
        <v/>
      </c>
    </row>
    <row r="39">
      <c r="A39" s="3" t="inlineStr">
        <is>
          <t>4230 : Fees and Subscriptions</t>
        </is>
      </c>
      <c r="B39" s="3" t="n">
        <v>7205.700000000007</v>
      </c>
      <c r="C39" s="3" t="n">
        <v>7.199999999999999</v>
      </c>
      <c r="D39" s="3" t="n">
        <v>6.600000000000001</v>
      </c>
      <c r="E39" s="3" t="n">
        <v>7.8</v>
      </c>
      <c r="F39" s="3" t="n">
        <v>6</v>
      </c>
      <c r="G39" s="3" t="n">
        <v>7.199999999999999</v>
      </c>
      <c r="H39" s="3" t="n">
        <v>8.399999999999999</v>
      </c>
      <c r="I39" s="3" t="n">
        <v>7.199999999999999</v>
      </c>
      <c r="O39" s="3" t="n">
        <v>7256.100000000007</v>
      </c>
      <c r="Q39" s="16">
        <f>_xlfn.XLOOKUP($A39,Mapping!$A:$A,Mapping!B:B,0,0,1)</f>
        <v/>
      </c>
      <c r="R39" s="16">
        <f>_xlfn.XLOOKUP($A39,Mapping!$A:$A,Mapping!C:C,0,0,1)</f>
        <v/>
      </c>
      <c r="S39" s="16">
        <f>_xlfn.XLOOKUP($A39,Mapping!$A:$A,Mapping!D:D,0,0,1)</f>
        <v/>
      </c>
      <c r="T39" s="16">
        <f>_xlfn.CONCAT(S39," - ",Q39)</f>
        <v/>
      </c>
    </row>
    <row r="40">
      <c r="A40" s="3" t="inlineStr">
        <is>
          <t>4240 : Sundry Charges</t>
        </is>
      </c>
      <c r="B40" s="3" t="n">
        <v>3833.09</v>
      </c>
      <c r="O40" s="3" t="n">
        <v>3833.09</v>
      </c>
      <c r="Q40" s="16">
        <f>_xlfn.XLOOKUP($A40,Mapping!$A:$A,Mapping!B:B,0,0,1)</f>
        <v/>
      </c>
      <c r="R40" s="16">
        <f>_xlfn.XLOOKUP($A40,Mapping!$A:$A,Mapping!C:C,0,0,1)</f>
        <v/>
      </c>
      <c r="S40" s="16">
        <f>_xlfn.XLOOKUP($A40,Mapping!$A:$A,Mapping!D:D,0,0,1)</f>
        <v/>
      </c>
      <c r="T40" s="16">
        <f>_xlfn.CONCAT(S40," - ",Q40)</f>
        <v/>
      </c>
    </row>
    <row r="41">
      <c r="A41" s="3" t="inlineStr">
        <is>
          <t>4250 : Travel Expenses</t>
        </is>
      </c>
      <c r="B41" s="3" t="n">
        <v>1804</v>
      </c>
      <c r="C41" s="3" t="n">
        <v>382</v>
      </c>
      <c r="D41" s="3" t="n">
        <v>485</v>
      </c>
      <c r="E41" s="3" t="n">
        <v>290</v>
      </c>
      <c r="F41" s="3" t="n">
        <v>252</v>
      </c>
      <c r="G41" s="3" t="n">
        <v>174</v>
      </c>
      <c r="O41" s="3" t="n">
        <v>3387</v>
      </c>
      <c r="Q41" s="16">
        <f>_xlfn.XLOOKUP($A41,Mapping!$A:$A,Mapping!B:B,0,0,1)</f>
        <v/>
      </c>
      <c r="R41" s="16">
        <f>_xlfn.XLOOKUP($A41,Mapping!$A:$A,Mapping!C:C,0,0,1)</f>
        <v/>
      </c>
      <c r="S41" s="16">
        <f>_xlfn.XLOOKUP($A41,Mapping!$A:$A,Mapping!D:D,0,0,1)</f>
        <v/>
      </c>
      <c r="T41" s="16">
        <f>_xlfn.CONCAT(S41," - ",Q41)</f>
        <v/>
      </c>
    </row>
    <row r="42">
      <c r="A42" s="3" t="inlineStr">
        <is>
          <t>4260 : Fuel and Motor Expenses</t>
        </is>
      </c>
      <c r="B42" s="3" t="n">
        <v>1395.01</v>
      </c>
      <c r="C42" s="3" t="n">
        <v>556</v>
      </c>
      <c r="D42" s="3" t="n">
        <v>566</v>
      </c>
      <c r="E42" s="3" t="n">
        <v>60</v>
      </c>
      <c r="F42" s="3" t="n">
        <v>164</v>
      </c>
      <c r="G42" s="3" t="n">
        <v>195</v>
      </c>
      <c r="H42" s="3" t="n">
        <v>135</v>
      </c>
      <c r="I42" s="3" t="n">
        <v>337</v>
      </c>
      <c r="O42" s="3" t="n">
        <v>3408.01</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660</v>
      </c>
      <c r="O43" s="3" t="n">
        <v>660</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445.98</v>
      </c>
      <c r="O44" s="3" t="n">
        <v>445.98</v>
      </c>
      <c r="Q44" s="16">
        <f>_xlfn.XLOOKUP($A44,Mapping!$A:$A,Mapping!B:B,0,0,1)</f>
        <v/>
      </c>
      <c r="R44" s="16">
        <f>_xlfn.XLOOKUP($A44,Mapping!$A:$A,Mapping!C:C,0,0,1)</f>
        <v/>
      </c>
      <c r="S44" s="16">
        <f>_xlfn.XLOOKUP($A44,Mapping!$A:$A,Mapping!D:D,0,0,1)</f>
        <v/>
      </c>
      <c r="T44" s="16">
        <f>_xlfn.CONCAT(S44," - ",Q44)</f>
        <v/>
      </c>
    </row>
    <row r="45">
      <c r="A45" s="3" t="inlineStr">
        <is>
          <t>5090 : Bad Debts Written Off</t>
        </is>
      </c>
      <c r="B45" s="3" t="n">
        <v>1533.59</v>
      </c>
      <c r="O45" s="3" t="n">
        <v>1533.59</v>
      </c>
      <c r="Q45" s="16">
        <f>_xlfn.XLOOKUP($A45,Mapping!$A:$A,Mapping!B:B,0,0,1)</f>
        <v/>
      </c>
      <c r="R45" s="16">
        <f>_xlfn.XLOOKUP($A45,Mapping!$A:$A,Mapping!C:C,0,0,1)</f>
        <v/>
      </c>
      <c r="S45" s="16">
        <f>_xlfn.XLOOKUP($A45,Mapping!$A:$A,Mapping!D:D,0,0,1)</f>
        <v/>
      </c>
      <c r="T45" s="16">
        <f>_xlfn.CONCAT(S45," - ",Q45)</f>
        <v/>
      </c>
    </row>
    <row r="46">
      <c r="A46" s="3" t="inlineStr">
        <is>
          <t>5180 : Charity Donations</t>
        </is>
      </c>
      <c r="G46" s="3" t="n">
        <v>75</v>
      </c>
      <c r="O46" s="3" t="n">
        <v>75</v>
      </c>
      <c r="Q46" s="16">
        <f>_xlfn.XLOOKUP($A46,Mapping!$A:$A,Mapping!B:B,0,0,1)</f>
        <v/>
      </c>
      <c r="R46" s="16">
        <f>_xlfn.XLOOKUP($A46,Mapping!$A:$A,Mapping!C:C,0,0,1)</f>
        <v/>
      </c>
      <c r="S46" s="16">
        <f>_xlfn.XLOOKUP($A46,Mapping!$A:$A,Mapping!D:D,0,0,1)</f>
        <v/>
      </c>
      <c r="T46" s="16">
        <f>_xlfn.CONCAT(S46," - ",Q46)</f>
        <v/>
      </c>
    </row>
    <row r="47">
      <c r="A47" s="3" t="inlineStr">
        <is>
          <t>6005 : Fixed Assets</t>
        </is>
      </c>
      <c r="B47" s="3" t="n">
        <v>493.1999999999999</v>
      </c>
      <c r="O47" s="3" t="n">
        <v>493.1999999999999</v>
      </c>
      <c r="Q47" s="16">
        <f>_xlfn.XLOOKUP($A47,Mapping!$A:$A,Mapping!B:B,0,0,1)</f>
        <v/>
      </c>
      <c r="R47" s="16">
        <f>_xlfn.XLOOKUP($A47,Mapping!$A:$A,Mapping!C:C,0,0,1)</f>
        <v/>
      </c>
      <c r="S47" s="16">
        <f>_xlfn.XLOOKUP($A47,Mapping!$A:$A,Mapping!D:D,0,0,1)</f>
        <v/>
      </c>
      <c r="T47" s="16">
        <f>_xlfn.CONCAT(S47," - ",Q47)</f>
        <v/>
      </c>
    </row>
    <row r="48">
      <c r="A48" s="3" t="inlineStr">
        <is>
          <t>6060 : Fixtures and Fittings</t>
        </is>
      </c>
      <c r="B48" s="3" t="n">
        <v>3537.6</v>
      </c>
      <c r="E48" s="3" t="n">
        <v>688.8</v>
      </c>
      <c r="I48" s="3" t="n">
        <v>1398</v>
      </c>
      <c r="O48" s="3" t="n">
        <v>5624.4</v>
      </c>
      <c r="Q48" s="16">
        <f>_xlfn.XLOOKUP($A48,Mapping!$A:$A,Mapping!B:B,0,0,1)</f>
        <v/>
      </c>
      <c r="R48" s="16">
        <f>_xlfn.XLOOKUP($A48,Mapping!$A:$A,Mapping!C:C,0,0,1)</f>
        <v/>
      </c>
      <c r="S48" s="16">
        <f>_xlfn.XLOOKUP($A48,Mapping!$A:$A,Mapping!D:D,0,0,1)</f>
        <v/>
      </c>
      <c r="T48" s="16">
        <f>_xlfn.CONCAT(S48," - ",Q48)</f>
        <v/>
      </c>
    </row>
    <row r="49">
      <c r="A49" s="3" t="inlineStr">
        <is>
          <t>7010 : Prepayments</t>
        </is>
      </c>
      <c r="B49" s="3" t="n">
        <v>8497.779999999933</v>
      </c>
      <c r="C49" s="3" t="n">
        <v>-3661.14</v>
      </c>
      <c r="D49" s="3" t="n">
        <v>-2507.22</v>
      </c>
      <c r="E49" s="3" t="n">
        <v>33242.82</v>
      </c>
      <c r="F49" s="3" t="n">
        <v>-3559.28</v>
      </c>
      <c r="G49" s="3" t="n">
        <v>-3559.29</v>
      </c>
      <c r="H49" s="3" t="n">
        <v>-2861.47</v>
      </c>
      <c r="I49" s="3" t="n">
        <v>-3610.51</v>
      </c>
      <c r="O49" s="3" t="n">
        <v>21981.68999999993</v>
      </c>
      <c r="Q49" s="16">
        <f>_xlfn.XLOOKUP($A49,Mapping!$A:$A,Mapping!B:B,0,0,1)</f>
        <v/>
      </c>
      <c r="R49" s="16">
        <f>_xlfn.XLOOKUP($A49,Mapping!$A:$A,Mapping!C:C,0,0,1)</f>
        <v/>
      </c>
      <c r="S49" s="16">
        <f>_xlfn.XLOOKUP($A49,Mapping!$A:$A,Mapping!D:D,0,0,1)</f>
        <v/>
      </c>
      <c r="T49" s="16">
        <f>_xlfn.CONCAT(S49," - ",Q49)</f>
        <v/>
      </c>
    </row>
    <row r="50">
      <c r="A50" s="3" t="inlineStr">
        <is>
          <t>7023 : Interco CCL</t>
        </is>
      </c>
      <c r="B50" s="3" t="n">
        <v>-697</v>
      </c>
      <c r="C50" s="3" t="n">
        <v>-397</v>
      </c>
      <c r="E50" s="3" t="n">
        <v>-290</v>
      </c>
      <c r="G50" s="3" t="n">
        <v>-174</v>
      </c>
      <c r="O50" s="3" t="n">
        <v>-1558</v>
      </c>
      <c r="Q50" s="16">
        <f>_xlfn.XLOOKUP($A50,Mapping!$A:$A,Mapping!B:B,0,0,1)</f>
        <v/>
      </c>
      <c r="R50" s="16">
        <f>_xlfn.XLOOKUP($A50,Mapping!$A:$A,Mapping!C:C,0,0,1)</f>
        <v/>
      </c>
      <c r="S50" s="16">
        <f>_xlfn.XLOOKUP($A50,Mapping!$A:$A,Mapping!D:D,0,0,1)</f>
        <v/>
      </c>
      <c r="T50" s="16">
        <f>_xlfn.CONCAT(S50," - ",Q50)</f>
        <v/>
      </c>
    </row>
    <row r="51">
      <c r="A51" s="3" t="inlineStr">
        <is>
          <t>7025 : Interco YBHN</t>
        </is>
      </c>
      <c r="B51" s="3" t="n">
        <v>-1468.95</v>
      </c>
      <c r="O51" s="3" t="n">
        <v>-1468.95</v>
      </c>
      <c r="Q51" s="16">
        <f>_xlfn.XLOOKUP($A51,Mapping!$A:$A,Mapping!B:B,0,0,1)</f>
        <v/>
      </c>
      <c r="R51" s="16">
        <f>_xlfn.XLOOKUP($A51,Mapping!$A:$A,Mapping!C:C,0,0,1)</f>
        <v/>
      </c>
      <c r="S51" s="16">
        <f>_xlfn.XLOOKUP($A51,Mapping!$A:$A,Mapping!D:D,0,0,1)</f>
        <v/>
      </c>
      <c r="T51" s="16">
        <f>_xlfn.CONCAT(S51," - ",Q51)</f>
        <v/>
      </c>
    </row>
    <row r="52">
      <c r="A52" s="3" t="inlineStr">
        <is>
          <t>7040 : Fee Debtors</t>
        </is>
      </c>
      <c r="B52" s="3" t="n">
        <v>10546.37999999954</v>
      </c>
      <c r="C52" s="3" t="n">
        <v>-23995.28</v>
      </c>
      <c r="D52" s="3" t="n">
        <v>6777.760000000002</v>
      </c>
      <c r="E52" s="3" t="n">
        <v>-15318.17000000001</v>
      </c>
      <c r="F52" s="3" t="n">
        <v>18794.59999999999</v>
      </c>
      <c r="G52" s="3" t="n">
        <v>3045.180000000008</v>
      </c>
      <c r="H52" s="3" t="n">
        <v>-2862.279999999999</v>
      </c>
      <c r="I52" s="3" t="n">
        <v>-288.0300000000134</v>
      </c>
      <c r="O52" s="3" t="n">
        <v>-3299.839999999655</v>
      </c>
      <c r="Q52" s="16">
        <f>_xlfn.XLOOKUP($A52,Mapping!$A:$A,Mapping!B:B,0,0,1)</f>
        <v/>
      </c>
      <c r="R52" s="16">
        <f>_xlfn.XLOOKUP($A52,Mapping!$A:$A,Mapping!C:C,0,0,1)</f>
        <v/>
      </c>
      <c r="S52" s="16">
        <f>_xlfn.XLOOKUP($A52,Mapping!$A:$A,Mapping!D:D,0,0,1)</f>
        <v/>
      </c>
      <c r="T52" s="16">
        <f>_xlfn.CONCAT(S52," - ",Q52)</f>
        <v/>
      </c>
    </row>
    <row r="53">
      <c r="A53" s="3" t="inlineStr">
        <is>
          <t>7050 : Bank RBS</t>
        </is>
      </c>
      <c r="B53" s="3" t="n">
        <v>0</v>
      </c>
      <c r="O53" s="3" t="n">
        <v>0</v>
      </c>
      <c r="Q53" s="16">
        <f>_xlfn.XLOOKUP($A53,Mapping!$A:$A,Mapping!B:B,0,0,1)</f>
        <v/>
      </c>
      <c r="R53" s="16">
        <f>_xlfn.XLOOKUP($A53,Mapping!$A:$A,Mapping!C:C,0,0,1)</f>
        <v/>
      </c>
      <c r="S53" s="16">
        <f>_xlfn.XLOOKUP($A53,Mapping!$A:$A,Mapping!D:D,0,0,1)</f>
        <v/>
      </c>
      <c r="T53" s="16">
        <f>_xlfn.CONCAT(S53," - ",Q53)</f>
        <v/>
      </c>
    </row>
    <row r="54">
      <c r="A54" s="3" t="inlineStr">
        <is>
          <t>7051 : Bank NW Current</t>
        </is>
      </c>
      <c r="B54" s="3" t="n">
        <v>3853377.62</v>
      </c>
      <c r="C54" s="3" t="n">
        <v>45794.58</v>
      </c>
      <c r="D54" s="3" t="n">
        <v>38965.62</v>
      </c>
      <c r="E54" s="3" t="n">
        <v>175238.05</v>
      </c>
      <c r="F54" s="3" t="n">
        <v>33393.49999999999</v>
      </c>
      <c r="G54" s="3" t="n">
        <v>38401.46000000001</v>
      </c>
      <c r="H54" s="3" t="n">
        <v>46436.94</v>
      </c>
      <c r="I54" s="3" t="n">
        <v>82579.52</v>
      </c>
      <c r="O54" s="3" t="n">
        <v>4314187.289999999</v>
      </c>
      <c r="Q54" s="16">
        <f>_xlfn.XLOOKUP($A54,Mapping!$A:$A,Mapping!B:B,0,0,1)</f>
        <v/>
      </c>
      <c r="R54" s="16">
        <f>_xlfn.XLOOKUP($A54,Mapping!$A:$A,Mapping!C:C,0,0,1)</f>
        <v/>
      </c>
      <c r="S54" s="16">
        <f>_xlfn.XLOOKUP($A54,Mapping!$A:$A,Mapping!D:D,0,0,1)</f>
        <v/>
      </c>
      <c r="T54" s="16">
        <f>_xlfn.CONCAT(S54," - ",Q54)</f>
        <v/>
      </c>
    </row>
    <row r="55">
      <c r="A55" s="3" t="inlineStr">
        <is>
          <t>8010 : Attachments</t>
        </is>
      </c>
      <c r="B55" s="3" t="n">
        <v>-423.58</v>
      </c>
      <c r="O55" s="3" t="n">
        <v>-423.58</v>
      </c>
      <c r="Q55" s="16">
        <f>_xlfn.XLOOKUP($A55,Mapping!$A:$A,Mapping!B:B,0,0,1)</f>
        <v/>
      </c>
      <c r="R55" s="16">
        <f>_xlfn.XLOOKUP($A55,Mapping!$A:$A,Mapping!C:C,0,0,1)</f>
        <v/>
      </c>
      <c r="S55" s="16">
        <f>_xlfn.XLOOKUP($A55,Mapping!$A:$A,Mapping!D:D,0,0,1)</f>
        <v/>
      </c>
      <c r="T55" s="16">
        <f>_xlfn.CONCAT(S55," - ",Q55)</f>
        <v/>
      </c>
    </row>
    <row r="56">
      <c r="A56" s="3" t="inlineStr">
        <is>
          <t>8020 : Accruals</t>
        </is>
      </c>
      <c r="B56" s="3" t="n">
        <v>0</v>
      </c>
      <c r="O56" s="3" t="n">
        <v>0</v>
      </c>
      <c r="Q56" s="16">
        <f>_xlfn.XLOOKUP($A56,Mapping!$A:$A,Mapping!B:B,0,0,1)</f>
        <v/>
      </c>
      <c r="R56" s="16">
        <f>_xlfn.XLOOKUP($A56,Mapping!$A:$A,Mapping!C:C,0,0,1)</f>
        <v/>
      </c>
      <c r="S56" s="16">
        <f>_xlfn.XLOOKUP($A56,Mapping!$A:$A,Mapping!D:D,0,0,1)</f>
        <v/>
      </c>
      <c r="T56" s="16">
        <f>_xlfn.CONCAT(S56," - ",Q56)</f>
        <v/>
      </c>
    </row>
    <row r="57">
      <c r="A57" s="3" t="inlineStr">
        <is>
          <t>8030 : EEEF</t>
        </is>
      </c>
      <c r="B57" s="3" t="n">
        <v>25126.58</v>
      </c>
      <c r="C57" s="3" t="n">
        <v>-77682.63</v>
      </c>
      <c r="D57" s="3" t="n">
        <v>38841.31</v>
      </c>
      <c r="E57" s="3" t="n">
        <v>-70562.44</v>
      </c>
      <c r="F57" s="3" t="n">
        <v>32949.32</v>
      </c>
      <c r="G57" s="3" t="n">
        <v>32949.32</v>
      </c>
      <c r="H57" s="3" t="n">
        <v>33336.41</v>
      </c>
      <c r="I57" s="3" t="n">
        <v>10168.72</v>
      </c>
      <c r="O57" s="3" t="n">
        <v>25126.59000000001</v>
      </c>
      <c r="Q57" s="16">
        <f>_xlfn.XLOOKUP($A57,Mapping!$A:$A,Mapping!B:B,0,0,1)</f>
        <v/>
      </c>
      <c r="R57" s="16">
        <f>_xlfn.XLOOKUP($A57,Mapping!$A:$A,Mapping!C:C,0,0,1)</f>
        <v/>
      </c>
      <c r="S57" s="16">
        <f>_xlfn.XLOOKUP($A57,Mapping!$A:$A,Mapping!D:D,0,0,1)</f>
        <v/>
      </c>
      <c r="T57" s="16">
        <f>_xlfn.CONCAT(S57," - ",Q57)</f>
        <v/>
      </c>
    </row>
    <row r="58">
      <c r="A58" s="3" t="inlineStr">
        <is>
          <t>8040 : PAYE</t>
        </is>
      </c>
      <c r="B58" s="3" t="n">
        <v>-67502.73</v>
      </c>
      <c r="O58" s="3" t="n">
        <v>-67502.73</v>
      </c>
      <c r="Q58" s="16">
        <f>_xlfn.XLOOKUP($A58,Mapping!$A:$A,Mapping!B:B,0,0,1)</f>
        <v/>
      </c>
      <c r="R58" s="16">
        <f>_xlfn.XLOOKUP($A58,Mapping!$A:$A,Mapping!C:C,0,0,1)</f>
        <v/>
      </c>
      <c r="S58" s="16">
        <f>_xlfn.XLOOKUP($A58,Mapping!$A:$A,Mapping!D:D,0,0,1)</f>
        <v/>
      </c>
      <c r="T58" s="16">
        <f>_xlfn.CONCAT(S58," - ",Q58)</f>
        <v/>
      </c>
    </row>
    <row r="59">
      <c r="A59" s="3" t="inlineStr">
        <is>
          <t>8050 : Net Salaries</t>
        </is>
      </c>
      <c r="B59" s="3" t="n">
        <v>-24186.13</v>
      </c>
      <c r="O59" s="3" t="n">
        <v>-24186.13</v>
      </c>
      <c r="Q59" s="16">
        <f>_xlfn.XLOOKUP($A59,Mapping!$A:$A,Mapping!B:B,0,0,1)</f>
        <v/>
      </c>
      <c r="R59" s="16">
        <f>_xlfn.XLOOKUP($A59,Mapping!$A:$A,Mapping!C:C,0,0,1)</f>
        <v/>
      </c>
      <c r="S59" s="16">
        <f>_xlfn.XLOOKUP($A59,Mapping!$A:$A,Mapping!D:D,0,0,1)</f>
        <v/>
      </c>
      <c r="T59" s="16">
        <f>_xlfn.CONCAT(S59," - ",Q59)</f>
        <v/>
      </c>
    </row>
    <row r="60">
      <c r="A60" s="3" t="inlineStr">
        <is>
          <t>8060 : Trade Creditors</t>
        </is>
      </c>
      <c r="B60" s="3" t="n">
        <v>-1318.11</v>
      </c>
      <c r="E60" s="3" t="n">
        <v>-688.8</v>
      </c>
      <c r="I60" s="3" t="n">
        <v>-1398</v>
      </c>
      <c r="O60" s="3" t="n">
        <v>-3404.91</v>
      </c>
      <c r="Q60" s="16">
        <f>_xlfn.XLOOKUP($A60,Mapping!$A:$A,Mapping!B:B,0,0,1)</f>
        <v/>
      </c>
      <c r="R60" s="16">
        <f>_xlfn.XLOOKUP($A60,Mapping!$A:$A,Mapping!C:C,0,0,1)</f>
        <v/>
      </c>
      <c r="S60" s="16">
        <f>_xlfn.XLOOKUP($A60,Mapping!$A:$A,Mapping!D:D,0,0,1)</f>
        <v/>
      </c>
      <c r="T60" s="16">
        <f>_xlfn.CONCAT(S60," - ",Q60)</f>
        <v/>
      </c>
    </row>
    <row r="61">
      <c r="A61" s="3" t="inlineStr">
        <is>
          <t>8070 : Fees in advance</t>
        </is>
      </c>
      <c r="B61" s="3" t="n">
        <v>-93784.48999999999</v>
      </c>
      <c r="C61" s="3" t="n">
        <v>141630.72</v>
      </c>
      <c r="O61" s="3" t="n">
        <v>47846.23000000001</v>
      </c>
      <c r="Q61" s="16">
        <f>_xlfn.XLOOKUP($A61,Mapping!$A:$A,Mapping!B:B,0,0,1)</f>
        <v/>
      </c>
      <c r="R61" s="16">
        <f>_xlfn.XLOOKUP($A61,Mapping!$A:$A,Mapping!C:C,0,0,1)</f>
        <v/>
      </c>
      <c r="S61" s="16">
        <f>_xlfn.XLOOKUP($A61,Mapping!$A:$A,Mapping!D:D,0,0,1)</f>
        <v/>
      </c>
      <c r="T61" s="16">
        <f>_xlfn.CONCAT(S61," - ",Q61)</f>
        <v/>
      </c>
    </row>
    <row r="62">
      <c r="A62" s="3" t="inlineStr">
        <is>
          <t>8090 : Pension Fund</t>
        </is>
      </c>
      <c r="B62" s="3" t="n">
        <v>-16015.17</v>
      </c>
      <c r="O62" s="3" t="n">
        <v>-16015.17</v>
      </c>
      <c r="Q62" s="16">
        <f>_xlfn.XLOOKUP($A62,Mapping!$A:$A,Mapping!B:B,0,0,1)</f>
        <v/>
      </c>
      <c r="R62" s="16">
        <f>_xlfn.XLOOKUP($A62,Mapping!$A:$A,Mapping!C:C,0,0,1)</f>
        <v/>
      </c>
      <c r="S62" s="16">
        <f>_xlfn.XLOOKUP($A62,Mapping!$A:$A,Mapping!D:D,0,0,1)</f>
        <v/>
      </c>
      <c r="T62" s="16">
        <f>_xlfn.CONCAT(S62," - ",Q62)</f>
        <v/>
      </c>
    </row>
    <row r="63">
      <c r="A63" s="76" t="inlineStr">
        <is>
          <t>Total</t>
        </is>
      </c>
      <c r="B63" s="76" t="n">
        <v>533246.9999999971</v>
      </c>
      <c r="C63" s="76" t="n">
        <v>29821.97</v>
      </c>
      <c r="D63" s="76" t="n">
        <v>44049.18999999997</v>
      </c>
      <c r="E63" s="76" t="n">
        <v>71392.50000000001</v>
      </c>
      <c r="F63" s="76" t="n">
        <v>34190.71000000001</v>
      </c>
      <c r="G63" s="76" t="n">
        <v>36232.46999999998</v>
      </c>
      <c r="H63" s="76" t="n">
        <v>33857.73999999999</v>
      </c>
      <c r="I63" s="76" t="n">
        <v>33127.32999999999</v>
      </c>
      <c r="J63" s="76" t="n">
        <v>1310.4</v>
      </c>
      <c r="K63" s="76" t="n"/>
      <c r="L63" s="76" t="n"/>
      <c r="M63" s="76" t="n"/>
      <c r="N63" s="76" t="n"/>
      <c r="O63" s="76" t="n">
        <v>817229.3099999969</v>
      </c>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A65" s="3" t="inlineStr">
        <is>
          <t>Applied filters:
Fiscal Year is 2026
Company is Kingsclere Nurseries Ltd.
Setting is Merrydale
Company is Complete Childcare Ltd., HAB Kindergarten, Kingsclere Nurseries Ltd., Moebius Two Ltd., Saltway Nursery, Yellow Brick House Nurseries., or Yellow Brick Nurseries Ltd.</t>
        </is>
      </c>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6.xml><?xml version="1.0" encoding="utf-8"?>
<worksheet xmlns="http://schemas.openxmlformats.org/spreadsheetml/2006/main">
  <sheetPr>
    <tabColor theme="9" tint="0.3999755851924192"/>
    <outlinePr summaryBelow="1" summaryRight="1"/>
    <pageSetUpPr/>
  </sheetPr>
  <dimension ref="A1:T163"/>
  <sheetViews>
    <sheetView workbookViewId="0">
      <selection activeCell="A65" sqref="A65:XFD65"/>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-3597542</v>
      </c>
      <c r="C2" s="3" t="n">
        <v>-39923</v>
      </c>
      <c r="D2" s="3" t="n">
        <v>-37444.52</v>
      </c>
      <c r="E2" s="3" t="n">
        <v>-38993.25999999999</v>
      </c>
      <c r="F2" s="3" t="n">
        <v>-44955.40999999999</v>
      </c>
      <c r="G2" s="3" t="n">
        <v>-36870.75999999999</v>
      </c>
      <c r="H2" s="3" t="n">
        <v>-38820.41</v>
      </c>
      <c r="I2" s="3" t="n">
        <v>-49058.80000000001</v>
      </c>
      <c r="O2" s="3" t="n">
        <v>-3883608.16</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-579488.6299999998</v>
      </c>
      <c r="C3" s="3" t="n">
        <v>-19933.58</v>
      </c>
      <c r="D3" s="3" t="n">
        <v>-19933.58</v>
      </c>
      <c r="E3" s="3" t="n">
        <v>-31311.67</v>
      </c>
      <c r="F3" s="3" t="n">
        <v>-17938.48</v>
      </c>
      <c r="G3" s="3" t="n">
        <v>-17938.48</v>
      </c>
      <c r="H3" s="3" t="n">
        <v>-32496.22</v>
      </c>
      <c r="I3" s="3" t="n">
        <v>-22791.06</v>
      </c>
      <c r="O3" s="3" t="n">
        <v>-741831.6999999997</v>
      </c>
      <c r="Q3" s="16">
        <f>_xlfn.XLOOKUP($A3,Mapping!$A:$A,Mapping!B:B,0,0,1)</f>
        <v/>
      </c>
      <c r="R3" s="16">
        <f>_xlfn.XLOOKUP($A3,Mapping!$A:$A,Mapping!C:C,0,0,1)</f>
        <v/>
      </c>
      <c r="S3" s="16">
        <f>_xlfn.XLOOKUP($A3,Mapping!$A:$A,Mapping!D:D,0,0,1)</f>
        <v/>
      </c>
      <c r="T3" s="16">
        <f>_xlfn.CONCAT(S3," - ",Q3)</f>
        <v/>
      </c>
    </row>
    <row r="4">
      <c r="A4" s="3" t="inlineStr">
        <is>
          <t>1030 : Other Income</t>
        </is>
      </c>
      <c r="B4" s="3" t="n">
        <v>-3636.91</v>
      </c>
      <c r="O4" s="3" t="n">
        <v>-3636.91</v>
      </c>
      <c r="Q4" s="16">
        <f>_xlfn.XLOOKUP($A4,Mapping!$A:$A,Mapping!B:B,0,0,1)</f>
        <v/>
      </c>
      <c r="R4" s="16">
        <f>_xlfn.XLOOKUP($A4,Mapping!$A:$A,Mapping!C:C,0,0,1)</f>
        <v/>
      </c>
      <c r="S4" s="16">
        <f>_xlfn.XLOOKUP($A4,Mapping!$A:$A,Mapping!D:D,0,0,1)</f>
        <v/>
      </c>
      <c r="T4" s="16">
        <f>_xlfn.CONCAT(S4," - ",Q4)</f>
        <v/>
      </c>
    </row>
    <row r="5">
      <c r="A5" s="3" t="inlineStr">
        <is>
          <t>2010 : Nursery Staff Salaries</t>
        </is>
      </c>
      <c r="B5" s="3" t="n">
        <v>1873438.91</v>
      </c>
      <c r="C5" s="3" t="n">
        <v>26176.86</v>
      </c>
      <c r="D5" s="3" t="n">
        <v>22930.94</v>
      </c>
      <c r="E5" s="3" t="n">
        <v>24582.34</v>
      </c>
      <c r="F5" s="3" t="n">
        <v>27353.04</v>
      </c>
      <c r="G5" s="3" t="n">
        <v>25209.56</v>
      </c>
      <c r="H5" s="3" t="n">
        <v>23332.22</v>
      </c>
      <c r="I5" s="3" t="n">
        <v>23764.36</v>
      </c>
      <c r="O5" s="3" t="n">
        <v>2046788.23</v>
      </c>
      <c r="Q5" s="16">
        <f>_xlfn.XLOOKUP($A5,Mapping!$A:$A,Mapping!B:B,0,0,1)</f>
        <v/>
      </c>
      <c r="R5" s="16">
        <f>_xlfn.XLOOKUP($A5,Mapping!$A:$A,Mapping!C:C,0,0,1)</f>
        <v/>
      </c>
      <c r="S5" s="16">
        <f>_xlfn.XLOOKUP($A5,Mapping!$A:$A,Mapping!D:D,0,0,1)</f>
        <v/>
      </c>
      <c r="T5" s="16">
        <f>_xlfn.CONCAT(S5," - ",Q5)</f>
        <v/>
      </c>
    </row>
    <row r="6">
      <c r="A6" s="3" t="inlineStr">
        <is>
          <t>2100 : Nursery Staff NI</t>
        </is>
      </c>
      <c r="B6" s="3" t="n">
        <v>136422.69</v>
      </c>
      <c r="C6" s="3" t="n">
        <v>3017.58</v>
      </c>
      <c r="D6" s="3" t="n">
        <v>2430.94</v>
      </c>
      <c r="E6" s="3" t="n">
        <v>2706.76</v>
      </c>
      <c r="F6" s="3" t="n">
        <v>3088.37</v>
      </c>
      <c r="G6" s="3" t="n">
        <v>2683.21</v>
      </c>
      <c r="H6" s="3" t="n">
        <v>2439.34</v>
      </c>
      <c r="I6" s="3" t="n">
        <v>2504.85</v>
      </c>
      <c r="O6" s="3" t="n">
        <v>155293.74</v>
      </c>
      <c r="Q6" s="16">
        <f>_xlfn.XLOOKUP($A6,Mapping!$A:$A,Mapping!B:B,0,0,1)</f>
        <v/>
      </c>
      <c r="R6" s="16">
        <f>_xlfn.XLOOKUP($A6,Mapping!$A:$A,Mapping!C:C,0,0,1)</f>
        <v/>
      </c>
      <c r="S6" s="16">
        <f>_xlfn.XLOOKUP($A6,Mapping!$A:$A,Mapping!D:D,0,0,1)</f>
        <v/>
      </c>
      <c r="T6" s="16">
        <f>_xlfn.CONCAT(S6," - ",Q6)</f>
        <v/>
      </c>
    </row>
    <row r="7">
      <c r="A7" s="3" t="inlineStr">
        <is>
          <t>2150 : Nursery Staff Pension</t>
        </is>
      </c>
      <c r="B7" s="3" t="n">
        <v>28387.25999999999</v>
      </c>
      <c r="C7" s="3" t="n">
        <v>572.58</v>
      </c>
      <c r="D7" s="3" t="n">
        <v>409.34</v>
      </c>
      <c r="E7" s="3" t="n">
        <v>367.99</v>
      </c>
      <c r="F7" s="3" t="n">
        <v>468.86</v>
      </c>
      <c r="G7" s="3" t="n">
        <v>505.71</v>
      </c>
      <c r="H7" s="3" t="n">
        <v>456.92</v>
      </c>
      <c r="I7" s="3" t="n">
        <v>417</v>
      </c>
      <c r="O7" s="3" t="n">
        <v>31585.66</v>
      </c>
      <c r="Q7" s="16">
        <f>_xlfn.XLOOKUP($A7,Mapping!$A:$A,Mapping!B:B,0,0,1)</f>
        <v/>
      </c>
      <c r="R7" s="16">
        <f>_xlfn.XLOOKUP($A7,Mapping!$A:$A,Mapping!C:C,0,0,1)</f>
        <v/>
      </c>
      <c r="S7" s="16">
        <f>_xlfn.XLOOKUP($A7,Mapping!$A:$A,Mapping!D:D,0,0,1)</f>
        <v/>
      </c>
      <c r="T7" s="16">
        <f>_xlfn.CONCAT(S7," - ",Q7)</f>
        <v/>
      </c>
    </row>
    <row r="8">
      <c r="A8" s="3" t="inlineStr">
        <is>
          <t>2160 : Uniform Costs</t>
        </is>
      </c>
      <c r="B8" s="3" t="n">
        <v>6000.119999999999</v>
      </c>
      <c r="E8" s="3" t="n">
        <v>141.3</v>
      </c>
      <c r="F8" s="3" t="n">
        <v>122.4</v>
      </c>
      <c r="G8" s="3" t="n">
        <v>22.72</v>
      </c>
      <c r="H8" s="3" t="n">
        <v>173.22</v>
      </c>
      <c r="O8" s="3" t="n">
        <v>6459.759999999999</v>
      </c>
      <c r="Q8" s="16">
        <f>_xlfn.XLOOKUP($A8,Mapping!$A:$A,Mapping!B:B,0,0,1)</f>
        <v/>
      </c>
      <c r="R8" s="16">
        <f>_xlfn.XLOOKUP($A8,Mapping!$A:$A,Mapping!C:C,0,0,1)</f>
        <v/>
      </c>
      <c r="S8" s="16">
        <f>_xlfn.XLOOKUP($A8,Mapping!$A:$A,Mapping!D:D,0,0,1)</f>
        <v/>
      </c>
      <c r="T8" s="16">
        <f>_xlfn.CONCAT(S8," - ",Q8)</f>
        <v/>
      </c>
    </row>
    <row r="9">
      <c r="A9" s="3" t="inlineStr">
        <is>
          <t>2170 : Training Costs</t>
        </is>
      </c>
      <c r="B9" s="3" t="n">
        <v>3375.06</v>
      </c>
      <c r="C9" s="3" t="n">
        <v>192</v>
      </c>
      <c r="O9" s="3" t="n">
        <v>3567.06</v>
      </c>
      <c r="Q9" s="16">
        <f>_xlfn.XLOOKUP($A9,Mapping!$A:$A,Mapping!B:B,0,0,1)</f>
        <v/>
      </c>
      <c r="R9" s="16">
        <f>_xlfn.XLOOKUP($A9,Mapping!$A:$A,Mapping!C:C,0,0,1)</f>
        <v/>
      </c>
      <c r="S9" s="16">
        <f>_xlfn.XLOOKUP($A9,Mapping!$A:$A,Mapping!D:D,0,0,1)</f>
        <v/>
      </c>
      <c r="T9" s="16">
        <f>_xlfn.CONCAT(S9," - ",Q9)</f>
        <v/>
      </c>
    </row>
    <row r="10">
      <c r="A10" s="3" t="inlineStr">
        <is>
          <t>2180 : Staff Welfare</t>
        </is>
      </c>
      <c r="B10" s="3" t="n">
        <v>6490.660000000002</v>
      </c>
      <c r="D10" s="3" t="n">
        <v>48.03</v>
      </c>
      <c r="E10" s="3" t="n">
        <v>55.61</v>
      </c>
      <c r="F10" s="3" t="n">
        <v>14</v>
      </c>
      <c r="G10" s="3" t="n">
        <v>69.87</v>
      </c>
      <c r="H10" s="3" t="n">
        <v>106.05</v>
      </c>
      <c r="I10" s="3" t="n">
        <v>207.57</v>
      </c>
      <c r="O10" s="3" t="n">
        <v>6991.790000000002</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24205.61</v>
      </c>
      <c r="D11" s="3" t="n">
        <v>4800</v>
      </c>
      <c r="O11" s="3" t="n">
        <v>29005.61</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8458.279999999999</v>
      </c>
      <c r="O12" s="3" t="n">
        <v>8458.279999999999</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17088.83</v>
      </c>
      <c r="O13" s="3" t="n">
        <v>17088.83</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243.93</v>
      </c>
      <c r="O14" s="3" t="n">
        <v>243.93</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100156.84</v>
      </c>
      <c r="C15" s="3" t="n">
        <v>1337.26</v>
      </c>
      <c r="D15" s="3" t="n">
        <v>1507.1</v>
      </c>
      <c r="E15" s="3" t="n">
        <v>1365.06</v>
      </c>
      <c r="F15" s="3" t="n">
        <v>1339.28</v>
      </c>
      <c r="G15" s="3" t="n">
        <v>1425.53</v>
      </c>
      <c r="H15" s="3" t="n">
        <v>996.95</v>
      </c>
      <c r="I15" s="3" t="n">
        <v>1250.27</v>
      </c>
      <c r="O15" s="3" t="n">
        <v>109378.29</v>
      </c>
      <c r="Q15" s="16">
        <f>_xlfn.XLOOKUP($A15,Mapping!$A:$A,Mapping!B:B,0,0,1)</f>
        <v/>
      </c>
      <c r="R15" s="16">
        <f>_xlfn.XLOOKUP($A15,Mapping!$A:$A,Mapping!C:C,0,0,1)</f>
        <v/>
      </c>
      <c r="S15" s="16">
        <f>_xlfn.XLOOKUP($A15,Mapping!$A:$A,Mapping!D:D,0,0,1)</f>
        <v/>
      </c>
      <c r="T15" s="16">
        <f>_xlfn.CONCAT(S15," - ",Q15)</f>
        <v/>
      </c>
    </row>
    <row r="16">
      <c r="A16" s="3" t="inlineStr">
        <is>
          <t>3020 : Resources</t>
        </is>
      </c>
      <c r="B16" s="3" t="n">
        <v>12210.1</v>
      </c>
      <c r="D16" s="3" t="n">
        <v>293.33</v>
      </c>
      <c r="E16" s="3" t="n">
        <v>97.14999999999998</v>
      </c>
      <c r="F16" s="3" t="n">
        <v>12</v>
      </c>
      <c r="G16" s="3" t="n">
        <v>565.0000000000001</v>
      </c>
      <c r="H16" s="3" t="n">
        <v>118.01</v>
      </c>
      <c r="I16" s="3" t="n">
        <v>151.37</v>
      </c>
      <c r="O16" s="3" t="n">
        <v>13446.96</v>
      </c>
      <c r="Q16" s="16">
        <f>_xlfn.XLOOKUP($A16,Mapping!$A:$A,Mapping!B:B,0,0,1)</f>
        <v/>
      </c>
      <c r="R16" s="16">
        <f>_xlfn.XLOOKUP($A16,Mapping!$A:$A,Mapping!C:C,0,0,1)</f>
        <v/>
      </c>
      <c r="S16" s="16">
        <f>_xlfn.XLOOKUP($A16,Mapping!$A:$A,Mapping!D:D,0,0,1)</f>
        <v/>
      </c>
      <c r="T16" s="16">
        <f>_xlfn.CONCAT(S16," - ",Q16)</f>
        <v/>
      </c>
    </row>
    <row r="17">
      <c r="A17" s="3" t="inlineStr">
        <is>
          <t>3030 : Art Material</t>
        </is>
      </c>
      <c r="B17" s="3" t="n">
        <v>6095.990000000002</v>
      </c>
      <c r="C17" s="3" t="n">
        <v>48.71</v>
      </c>
      <c r="E17" s="3" t="n">
        <v>163.03</v>
      </c>
      <c r="F17" s="3" t="n">
        <v>7.82</v>
      </c>
      <c r="G17" s="3" t="n">
        <v>42.65000000000001</v>
      </c>
      <c r="H17" s="3" t="n">
        <v>9.970000000000001</v>
      </c>
      <c r="I17" s="3" t="n">
        <v>111.26</v>
      </c>
      <c r="J17" s="3" t="n">
        <v>19.99</v>
      </c>
      <c r="O17" s="3" t="n">
        <v>6499.420000000002</v>
      </c>
      <c r="Q17" s="16">
        <f>_xlfn.XLOOKUP($A17,Mapping!$A:$A,Mapping!B:B,0,0,1)</f>
        <v/>
      </c>
      <c r="R17" s="16">
        <f>_xlfn.XLOOKUP($A17,Mapping!$A:$A,Mapping!C:C,0,0,1)</f>
        <v/>
      </c>
      <c r="S17" s="16">
        <f>_xlfn.XLOOKUP($A17,Mapping!$A:$A,Mapping!D:D,0,0,1)</f>
        <v/>
      </c>
      <c r="T17" s="16">
        <f>_xlfn.CONCAT(S17," - ",Q17)</f>
        <v/>
      </c>
    </row>
    <row r="18">
      <c r="A18" s="3" t="inlineStr">
        <is>
          <t>3040 : Stationery</t>
        </is>
      </c>
      <c r="B18" s="3" t="n">
        <v>1440.54</v>
      </c>
      <c r="C18" s="3" t="n">
        <v>73.53</v>
      </c>
      <c r="D18" s="3" t="n">
        <v>31.81</v>
      </c>
      <c r="E18" s="3" t="n">
        <v>74.47</v>
      </c>
      <c r="F18" s="3" t="n">
        <v>80.08</v>
      </c>
      <c r="G18" s="3" t="n">
        <v>4.74</v>
      </c>
      <c r="H18" s="3" t="n">
        <v>23.07</v>
      </c>
      <c r="I18" s="3" t="n">
        <v>31.2</v>
      </c>
      <c r="J18" s="3" t="n">
        <v>12.02</v>
      </c>
      <c r="O18" s="3" t="n">
        <v>1771.46</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10336.73</v>
      </c>
      <c r="C19" s="3" t="n">
        <v>39.37</v>
      </c>
      <c r="D19" s="3" t="n">
        <v>15.58</v>
      </c>
      <c r="E19" s="3" t="n">
        <v>115.35</v>
      </c>
      <c r="G19" s="3" t="n">
        <v>256.93</v>
      </c>
      <c r="H19" s="3" t="n">
        <v>4.99</v>
      </c>
      <c r="I19" s="3" t="n">
        <v>30.91</v>
      </c>
      <c r="J19" s="3" t="n">
        <v>8.99</v>
      </c>
      <c r="O19" s="3" t="n">
        <v>10808.85</v>
      </c>
      <c r="Q19" s="16">
        <f>_xlfn.XLOOKUP($A19,Mapping!$A:$A,Mapping!B:B,0,0,1)</f>
        <v/>
      </c>
      <c r="R19" s="16">
        <f>_xlfn.XLOOKUP($A19,Mapping!$A:$A,Mapping!C:C,0,0,1)</f>
        <v/>
      </c>
      <c r="S19" s="16">
        <f>_xlfn.XLOOKUP($A19,Mapping!$A:$A,Mapping!D:D,0,0,1)</f>
        <v/>
      </c>
      <c r="T19" s="16">
        <f>_xlfn.CONCAT(S19," - ",Q19)</f>
        <v/>
      </c>
    </row>
    <row r="20">
      <c r="A20" s="3" t="inlineStr">
        <is>
          <t>3060 : Consumables</t>
        </is>
      </c>
      <c r="B20" s="3" t="n">
        <v>11776.66</v>
      </c>
      <c r="C20" s="3" t="n">
        <v>315.38</v>
      </c>
      <c r="D20" s="3" t="n">
        <v>186.04</v>
      </c>
      <c r="E20" s="3" t="n">
        <v>181.5</v>
      </c>
      <c r="F20" s="3" t="n">
        <v>300.31</v>
      </c>
      <c r="G20" s="3" t="n">
        <v>172.38</v>
      </c>
      <c r="H20" s="3" t="n">
        <v>292.55</v>
      </c>
      <c r="I20" s="3" t="n">
        <v>349.65</v>
      </c>
      <c r="J20" s="3" t="n">
        <v>37.92</v>
      </c>
      <c r="O20" s="3" t="n">
        <v>13612.39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796.0600000000003</v>
      </c>
      <c r="E21" s="3" t="n">
        <v>15.98</v>
      </c>
      <c r="F21" s="3" t="n">
        <v>94.5</v>
      </c>
      <c r="J21" s="3" t="n">
        <v>16.02</v>
      </c>
      <c r="O21" s="3" t="n">
        <v>922.5600000000003</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120</v>
      </c>
      <c r="O22" s="3" t="n">
        <v>120</v>
      </c>
      <c r="Q22" s="16">
        <f>_xlfn.XLOOKUP($A22,Mapping!$A:$A,Mapping!B:B,0,0,1)</f>
        <v/>
      </c>
      <c r="R22" s="16">
        <f>_xlfn.XLOOKUP($A22,Mapping!$A:$A,Mapping!C:C,0,0,1)</f>
        <v/>
      </c>
      <c r="S22" s="16">
        <f>_xlfn.XLOOKUP($A22,Mapping!$A:$A,Mapping!D:D,0,0,1)</f>
        <v/>
      </c>
      <c r="T22" s="16">
        <f>_xlfn.CONCAT(S22," - ",Q22)</f>
        <v/>
      </c>
    </row>
    <row r="23">
      <c r="A23" s="3" t="inlineStr">
        <is>
          <t>4030 : Rates</t>
        </is>
      </c>
      <c r="B23" s="3" t="n">
        <v>119698.4799999999</v>
      </c>
      <c r="C23" s="3" t="n">
        <v>1382.64</v>
      </c>
      <c r="D23" s="3" t="n">
        <v>1382.63</v>
      </c>
      <c r="E23" s="3" t="n">
        <v>1382.63</v>
      </c>
      <c r="F23" s="3" t="n">
        <v>1500.96</v>
      </c>
      <c r="G23" s="3" t="n">
        <v>1500.96</v>
      </c>
      <c r="H23" s="3" t="n">
        <v>1500.96</v>
      </c>
      <c r="I23" s="3" t="n">
        <v>1500.96</v>
      </c>
      <c r="O23" s="3" t="n">
        <v>129850.2199999999</v>
      </c>
      <c r="Q23" s="16">
        <f>_xlfn.XLOOKUP($A23,Mapping!$A:$A,Mapping!B:B,0,0,1)</f>
        <v/>
      </c>
      <c r="R23" s="16">
        <f>_xlfn.XLOOKUP($A23,Mapping!$A:$A,Mapping!C:C,0,0,1)</f>
        <v/>
      </c>
      <c r="S23" s="16">
        <f>_xlfn.XLOOKUP($A23,Mapping!$A:$A,Mapping!D:D,0,0,1)</f>
        <v/>
      </c>
      <c r="T23" s="16">
        <f>_xlfn.CONCAT(S23," - ",Q23)</f>
        <v/>
      </c>
    </row>
    <row r="24">
      <c r="A24" s="3" t="inlineStr">
        <is>
          <t>4050 : Gas</t>
        </is>
      </c>
      <c r="B24" s="3" t="n">
        <v>21164.86</v>
      </c>
      <c r="C24" s="3" t="n">
        <v>376.36</v>
      </c>
      <c r="D24" s="3" t="n">
        <v>450.22</v>
      </c>
      <c r="E24" s="3" t="n">
        <v>270.29</v>
      </c>
      <c r="F24" s="3" t="n">
        <v>296.5</v>
      </c>
      <c r="G24" s="3" t="n">
        <v>215.21</v>
      </c>
      <c r="H24" s="3" t="n">
        <v>0.76</v>
      </c>
      <c r="I24" s="3" t="n">
        <v>140.04</v>
      </c>
      <c r="J24" s="3" t="n">
        <v>53.8</v>
      </c>
      <c r="O24" s="3" t="n">
        <v>22968.04</v>
      </c>
      <c r="Q24" s="16">
        <f>_xlfn.XLOOKUP($A24,Mapping!$A:$A,Mapping!B:B,0,0,1)</f>
        <v/>
      </c>
      <c r="R24" s="16">
        <f>_xlfn.XLOOKUP($A24,Mapping!$A:$A,Mapping!C:C,0,0,1)</f>
        <v/>
      </c>
      <c r="S24" s="16">
        <f>_xlfn.XLOOKUP($A24,Mapping!$A:$A,Mapping!D:D,0,0,1)</f>
        <v/>
      </c>
      <c r="T24" s="16">
        <f>_xlfn.CONCAT(S24," - ",Q24)</f>
        <v/>
      </c>
    </row>
    <row r="25">
      <c r="A25" s="3" t="inlineStr">
        <is>
          <t>4060 : Water</t>
        </is>
      </c>
      <c r="B25" s="3" t="n">
        <v>9374.150000000007</v>
      </c>
      <c r="I25" s="3" t="n">
        <v>792.6799999999999</v>
      </c>
      <c r="O25" s="3" t="n">
        <v>10166.83000000001</v>
      </c>
      <c r="Q25" s="16">
        <f>_xlfn.XLOOKUP($A25,Mapping!$A:$A,Mapping!B:B,0,0,1)</f>
        <v/>
      </c>
      <c r="R25" s="16">
        <f>_xlfn.XLOOKUP($A25,Mapping!$A:$A,Mapping!C:C,0,0,1)</f>
        <v/>
      </c>
      <c r="S25" s="16">
        <f>_xlfn.XLOOKUP($A25,Mapping!$A:$A,Mapping!D:D,0,0,1)</f>
        <v/>
      </c>
      <c r="T25" s="16">
        <f>_xlfn.CONCAT(S25," - ",Q25)</f>
        <v/>
      </c>
    </row>
    <row r="26">
      <c r="A26" s="3" t="inlineStr">
        <is>
          <t>4070 : Electricity</t>
        </is>
      </c>
      <c r="B26" s="3" t="n">
        <v>39689.74999999999</v>
      </c>
      <c r="C26" s="3" t="n">
        <v>788.66</v>
      </c>
      <c r="D26" s="3" t="n">
        <v>1085.39</v>
      </c>
      <c r="E26" s="3" t="n">
        <v>693.95</v>
      </c>
      <c r="F26" s="3" t="n">
        <v>730.49</v>
      </c>
      <c r="G26" s="3" t="n">
        <v>587.5599999999999</v>
      </c>
      <c r="H26" s="3" t="n">
        <v>584.23</v>
      </c>
      <c r="I26" s="3" t="n">
        <v>551.92</v>
      </c>
      <c r="J26" s="3" t="n">
        <v>557.04</v>
      </c>
      <c r="O26" s="3" t="n">
        <v>45268.98999999999</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10834.36</v>
      </c>
      <c r="I27" s="3" t="n">
        <v>216</v>
      </c>
      <c r="O27" s="3" t="n">
        <v>11050.36</v>
      </c>
      <c r="Q27" s="16">
        <f>_xlfn.XLOOKUP($A27,Mapping!$A:$A,Mapping!B:B,0,0,1)</f>
        <v/>
      </c>
      <c r="R27" s="16">
        <f>_xlfn.XLOOKUP($A27,Mapping!$A:$A,Mapping!C:C,0,0,1)</f>
        <v/>
      </c>
      <c r="S27" s="16">
        <f>_xlfn.XLOOKUP($A27,Mapping!$A:$A,Mapping!D:D,0,0,1)</f>
        <v/>
      </c>
      <c r="T27" s="16">
        <f>_xlfn.CONCAT(S27," - ",Q27)</f>
        <v/>
      </c>
    </row>
    <row r="28">
      <c r="A28" s="3" t="inlineStr">
        <is>
          <t>4090 : Cosmetic  Maintenance</t>
        </is>
      </c>
      <c r="B28" s="3" t="n">
        <v>41.81</v>
      </c>
      <c r="O28" s="3" t="n">
        <v>41.81</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18835.3</v>
      </c>
      <c r="C29" s="3" t="n">
        <v>14.08</v>
      </c>
      <c r="D29" s="3" t="n">
        <v>548.3</v>
      </c>
      <c r="E29" s="3" t="n">
        <v>12.58</v>
      </c>
      <c r="F29" s="3" t="n">
        <v>82.67</v>
      </c>
      <c r="G29" s="3" t="n">
        <v>20.55</v>
      </c>
      <c r="H29" s="3" t="n">
        <v>270.84</v>
      </c>
      <c r="I29" s="3" t="n">
        <v>6.69</v>
      </c>
      <c r="O29" s="3" t="n">
        <v>19791.00999999999</v>
      </c>
      <c r="Q29" s="16">
        <f>_xlfn.XLOOKUP($A29,Mapping!$A:$A,Mapping!B:B,0,0,1)</f>
        <v/>
      </c>
      <c r="R29" s="16">
        <f>_xlfn.XLOOKUP($A29,Mapping!$A:$A,Mapping!C:C,0,0,1)</f>
        <v/>
      </c>
      <c r="S29" s="16">
        <f>_xlfn.XLOOKUP($A29,Mapping!$A:$A,Mapping!D:D,0,0,1)</f>
        <v/>
      </c>
      <c r="T29" s="16">
        <f>_xlfn.CONCAT(S29," - ",Q29)</f>
        <v/>
      </c>
    </row>
    <row r="30">
      <c r="A30" s="3" t="inlineStr">
        <is>
          <t>4120 : Equipment Hire-HO KNL</t>
        </is>
      </c>
      <c r="B30" s="3" t="n">
        <v>250.8</v>
      </c>
      <c r="O30" s="3" t="n">
        <v>250.8</v>
      </c>
      <c r="Q30" s="16">
        <f>_xlfn.XLOOKUP($A30,Mapping!$A:$A,Mapping!B:B,0,0,1)</f>
        <v/>
      </c>
      <c r="R30" s="16">
        <f>_xlfn.XLOOKUP($A30,Mapping!$A:$A,Mapping!C:C,0,0,1)</f>
        <v/>
      </c>
      <c r="S30" s="16">
        <f>_xlfn.XLOOKUP($A30,Mapping!$A:$A,Mapping!D:D,0,0,1)</f>
        <v/>
      </c>
      <c r="T30" s="16">
        <f>_xlfn.CONCAT(S30," - ",Q30)</f>
        <v/>
      </c>
    </row>
    <row r="31">
      <c r="A31" s="3" t="inlineStr">
        <is>
          <t>4130 : Cleaning</t>
        </is>
      </c>
      <c r="B31" s="3" t="n">
        <v>24113.28</v>
      </c>
      <c r="C31" s="3" t="n">
        <v>180.35</v>
      </c>
      <c r="D31" s="3" t="n">
        <v>484.77</v>
      </c>
      <c r="E31" s="3" t="n">
        <v>176.66</v>
      </c>
      <c r="F31" s="3" t="n">
        <v>192.3</v>
      </c>
      <c r="G31" s="3" t="n">
        <v>431.13</v>
      </c>
      <c r="H31" s="3" t="n">
        <v>252.79</v>
      </c>
      <c r="I31" s="3" t="n">
        <v>375.8000000000001</v>
      </c>
      <c r="J31" s="3" t="n">
        <v>52.97</v>
      </c>
      <c r="O31" s="3" t="n">
        <v>26260.05</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20530.03</v>
      </c>
      <c r="C32" s="3" t="n">
        <v>323.56</v>
      </c>
      <c r="D32" s="3" t="n">
        <v>332.86</v>
      </c>
      <c r="E32" s="3" t="n">
        <v>436.67</v>
      </c>
      <c r="F32" s="3" t="n">
        <v>383.25</v>
      </c>
      <c r="G32" s="3" t="n">
        <v>467.92</v>
      </c>
      <c r="H32" s="3" t="n">
        <v>251.21</v>
      </c>
      <c r="I32" s="3" t="n">
        <v>428.82</v>
      </c>
      <c r="O32" s="3" t="n">
        <v>23154.32</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537.13</v>
      </c>
      <c r="O33" s="3" t="n">
        <v>537.13</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777.0499999999998</v>
      </c>
      <c r="O34" s="3" t="n">
        <v>777.0499999999998</v>
      </c>
      <c r="Q34" s="16">
        <f>_xlfn.XLOOKUP($A34,Mapping!$A:$A,Mapping!B:B,0,0,1)</f>
        <v/>
      </c>
      <c r="R34" s="16">
        <f>_xlfn.XLOOKUP($A34,Mapping!$A:$A,Mapping!C:C,0,0,1)</f>
        <v/>
      </c>
      <c r="S34" s="16">
        <f>_xlfn.XLOOKUP($A34,Mapping!$A:$A,Mapping!D:D,0,0,1)</f>
        <v/>
      </c>
      <c r="T34" s="16">
        <f>_xlfn.CONCAT(S34," - ",Q34)</f>
        <v/>
      </c>
    </row>
    <row r="35">
      <c r="A35" s="3" t="inlineStr">
        <is>
          <t>4170 : Printing</t>
        </is>
      </c>
      <c r="B35" s="3" t="n">
        <v>86.12</v>
      </c>
      <c r="O35" s="3" t="n">
        <v>86.12</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4893.07</v>
      </c>
      <c r="C36" s="3" t="n">
        <v>31.84</v>
      </c>
      <c r="D36" s="3" t="n">
        <v>34.02</v>
      </c>
      <c r="E36" s="3" t="n">
        <v>40.32</v>
      </c>
      <c r="F36" s="3" t="n">
        <v>21.9</v>
      </c>
      <c r="G36" s="3" t="n">
        <v>53.64999999999999</v>
      </c>
      <c r="H36" s="3" t="n">
        <v>30.78</v>
      </c>
      <c r="I36" s="3" t="n">
        <v>59.51000000000001</v>
      </c>
      <c r="O36" s="3" t="n">
        <v>5165.09</v>
      </c>
      <c r="Q36" s="16">
        <f>_xlfn.XLOOKUP($A36,Mapping!$A:$A,Mapping!B:B,0,0,1)</f>
        <v/>
      </c>
      <c r="R36" s="16">
        <f>_xlfn.XLOOKUP($A36,Mapping!$A:$A,Mapping!C:C,0,0,1)</f>
        <v/>
      </c>
      <c r="S36" s="16">
        <f>_xlfn.XLOOKUP($A36,Mapping!$A:$A,Mapping!D:D,0,0,1)</f>
        <v/>
      </c>
      <c r="T36" s="16">
        <f>_xlfn.CONCAT(S36," - ",Q36)</f>
        <v/>
      </c>
    </row>
    <row r="37">
      <c r="A37" s="3" t="inlineStr">
        <is>
          <t>4190 : Telephone</t>
        </is>
      </c>
      <c r="B37" s="3" t="n">
        <v>2230.51</v>
      </c>
      <c r="D37" s="3" t="n">
        <v>2.5</v>
      </c>
      <c r="O37" s="3" t="n">
        <v>2233.01</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2242.74</v>
      </c>
      <c r="C38" s="3" t="n">
        <v>87</v>
      </c>
      <c r="E38" s="3" t="n">
        <v>18.75</v>
      </c>
      <c r="F38" s="3" t="n">
        <v>105</v>
      </c>
      <c r="I38" s="3" t="n">
        <v>14.98</v>
      </c>
      <c r="O38" s="3" t="n">
        <v>2468.47</v>
      </c>
      <c r="Q38" s="16">
        <f>_xlfn.XLOOKUP($A38,Mapping!$A:$A,Mapping!B:B,0,0,1)</f>
        <v/>
      </c>
      <c r="R38" s="16">
        <f>_xlfn.XLOOKUP($A38,Mapping!$A:$A,Mapping!C:C,0,0,1)</f>
        <v/>
      </c>
      <c r="S38" s="16">
        <f>_xlfn.XLOOKUP($A38,Mapping!$A:$A,Mapping!D:D,0,0,1)</f>
        <v/>
      </c>
      <c r="T38" s="16">
        <f>_xlfn.CONCAT(S38," - ",Q38)</f>
        <v/>
      </c>
    </row>
    <row r="39">
      <c r="A39" s="3" t="inlineStr">
        <is>
          <t>4220 : IT Support</t>
        </is>
      </c>
      <c r="B39" s="3" t="n">
        <v>4390.18</v>
      </c>
      <c r="C39" s="3" t="n">
        <v>214.8</v>
      </c>
      <c r="D39" s="3" t="n">
        <v>214.8</v>
      </c>
      <c r="E39" s="3" t="n">
        <v>214.8</v>
      </c>
      <c r="F39" s="3" t="n">
        <v>214.8</v>
      </c>
      <c r="G39" s="3" t="n">
        <v>214.8</v>
      </c>
      <c r="H39" s="3" t="n">
        <v>214.8</v>
      </c>
      <c r="I39" s="3" t="n">
        <v>214.8</v>
      </c>
      <c r="O39" s="3" t="n">
        <v>5893.780000000001</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5893.95</v>
      </c>
      <c r="C40" s="3" t="n">
        <v>6.6</v>
      </c>
      <c r="D40" s="3" t="n">
        <v>7.199999999999999</v>
      </c>
      <c r="E40" s="3" t="n">
        <v>6</v>
      </c>
      <c r="F40" s="3" t="n">
        <v>4.8</v>
      </c>
      <c r="G40" s="3" t="n">
        <v>5.399999999999999</v>
      </c>
      <c r="H40" s="3" t="n">
        <v>6.6</v>
      </c>
      <c r="I40" s="3" t="n">
        <v>5.4</v>
      </c>
      <c r="O40" s="3" t="n">
        <v>5935.95</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1047.01</v>
      </c>
      <c r="E41" s="3" t="n">
        <v>36.96</v>
      </c>
      <c r="O41" s="3" t="n">
        <v>1083.97</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324</v>
      </c>
      <c r="D42" s="3" t="n">
        <v>108</v>
      </c>
      <c r="E42" s="3" t="n">
        <v>18</v>
      </c>
      <c r="O42" s="3" t="n">
        <v>450</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1427</v>
      </c>
      <c r="C43" s="3" t="n">
        <v>65</v>
      </c>
      <c r="D43" s="3" t="n">
        <v>25</v>
      </c>
      <c r="F43" s="3" t="n">
        <v>62.34</v>
      </c>
      <c r="I43" s="3" t="n">
        <v>20.66</v>
      </c>
      <c r="O43" s="3" t="n">
        <v>1600</v>
      </c>
      <c r="Q43" s="16">
        <f>_xlfn.XLOOKUP($A43,Mapping!$A:$A,Mapping!B:B,0,0,1)</f>
        <v/>
      </c>
      <c r="R43" s="16">
        <f>_xlfn.XLOOKUP($A43,Mapping!$A:$A,Mapping!C:C,0,0,1)</f>
        <v/>
      </c>
      <c r="S43" s="16">
        <f>_xlfn.XLOOKUP($A43,Mapping!$A:$A,Mapping!D:D,0,0,1)</f>
        <v/>
      </c>
      <c r="T43" s="16">
        <f>_xlfn.CONCAT(S43," - ",Q43)</f>
        <v/>
      </c>
    </row>
    <row r="44">
      <c r="A44" s="3" t="inlineStr">
        <is>
          <t>5030 : Proffessional Fees</t>
        </is>
      </c>
      <c r="B44" s="3" t="n">
        <v>220</v>
      </c>
      <c r="G44" s="3" t="n">
        <v>220</v>
      </c>
      <c r="O44" s="3" t="n">
        <v>440</v>
      </c>
      <c r="Q44" s="16">
        <f>_xlfn.XLOOKUP($A44,Mapping!$A:$A,Mapping!B:B,0,0,1)</f>
        <v/>
      </c>
      <c r="R44" s="16">
        <f>_xlfn.XLOOKUP($A44,Mapping!$A:$A,Mapping!C:C,0,0,1)</f>
        <v/>
      </c>
      <c r="S44" s="16">
        <f>_xlfn.XLOOKUP($A44,Mapping!$A:$A,Mapping!D:D,0,0,1)</f>
        <v/>
      </c>
      <c r="T44" s="16">
        <f>_xlfn.CONCAT(S44," - ",Q44)</f>
        <v/>
      </c>
    </row>
    <row r="45">
      <c r="A45" s="3" t="inlineStr">
        <is>
          <t>5040 : Office Equipment</t>
        </is>
      </c>
      <c r="B45" s="3" t="n">
        <v>234.15</v>
      </c>
      <c r="O45" s="3" t="n">
        <v>234.15</v>
      </c>
      <c r="Q45" s="16">
        <f>_xlfn.XLOOKUP($A45,Mapping!$A:$A,Mapping!B:B,0,0,1)</f>
        <v/>
      </c>
      <c r="R45" s="16">
        <f>_xlfn.XLOOKUP($A45,Mapping!$A:$A,Mapping!C:C,0,0,1)</f>
        <v/>
      </c>
      <c r="S45" s="16">
        <f>_xlfn.XLOOKUP($A45,Mapping!$A:$A,Mapping!D:D,0,0,1)</f>
        <v/>
      </c>
      <c r="T45" s="16">
        <f>_xlfn.CONCAT(S45," - ",Q45)</f>
        <v/>
      </c>
    </row>
    <row r="46">
      <c r="A46" s="3" t="inlineStr">
        <is>
          <t>5990 : Suspense</t>
        </is>
      </c>
      <c r="B46" s="3" t="n">
        <v>54.56</v>
      </c>
      <c r="O46" s="3" t="n">
        <v>54.56</v>
      </c>
      <c r="Q46" s="16">
        <f>_xlfn.XLOOKUP($A46,Mapping!$A:$A,Mapping!B:B,0,0,1)</f>
        <v/>
      </c>
      <c r="R46" s="16">
        <f>_xlfn.XLOOKUP($A46,Mapping!$A:$A,Mapping!C:C,0,0,1)</f>
        <v/>
      </c>
      <c r="S46" s="16">
        <f>_xlfn.XLOOKUP($A46,Mapping!$A:$A,Mapping!D:D,0,0,1)</f>
        <v/>
      </c>
      <c r="T46" s="16">
        <f>_xlfn.CONCAT(S46," - ",Q46)</f>
        <v/>
      </c>
    </row>
    <row r="47">
      <c r="A47" s="3" t="inlineStr">
        <is>
          <t>6005 : Fixed Assets</t>
        </is>
      </c>
      <c r="B47" s="3" t="n">
        <v>0</v>
      </c>
      <c r="O47" s="3" t="n">
        <v>0</v>
      </c>
      <c r="Q47" s="16">
        <f>_xlfn.XLOOKUP($A47,Mapping!$A:$A,Mapping!B:B,0,0,1)</f>
        <v/>
      </c>
      <c r="R47" s="16">
        <f>_xlfn.XLOOKUP($A47,Mapping!$A:$A,Mapping!C:C,0,0,1)</f>
        <v/>
      </c>
      <c r="S47" s="16">
        <f>_xlfn.XLOOKUP($A47,Mapping!$A:$A,Mapping!D:D,0,0,1)</f>
        <v/>
      </c>
      <c r="T47" s="16">
        <f>_xlfn.CONCAT(S47," - ",Q47)</f>
        <v/>
      </c>
    </row>
    <row r="48">
      <c r="A48" s="3" t="inlineStr">
        <is>
          <t>6060 : Fixtures and Fittings</t>
        </is>
      </c>
      <c r="B48" s="3" t="n">
        <v>3527.18</v>
      </c>
      <c r="O48" s="3" t="n">
        <v>3527.18</v>
      </c>
      <c r="Q48" s="16">
        <f>_xlfn.XLOOKUP($A48,Mapping!$A:$A,Mapping!B:B,0,0,1)</f>
        <v/>
      </c>
      <c r="R48" s="16">
        <f>_xlfn.XLOOKUP($A48,Mapping!$A:$A,Mapping!C:C,0,0,1)</f>
        <v/>
      </c>
      <c r="S48" s="16">
        <f>_xlfn.XLOOKUP($A48,Mapping!$A:$A,Mapping!D:D,0,0,1)</f>
        <v/>
      </c>
      <c r="T48" s="16">
        <f>_xlfn.CONCAT(S48," - ",Q48)</f>
        <v/>
      </c>
    </row>
    <row r="49">
      <c r="A49" s="3" t="inlineStr">
        <is>
          <t>7010 : Prepayments</t>
        </is>
      </c>
      <c r="B49" s="3" t="n">
        <v>-9512.680000000022</v>
      </c>
      <c r="C49" s="3" t="n">
        <v>-1707.35</v>
      </c>
      <c r="D49" s="3" t="n">
        <v>-1716.64</v>
      </c>
      <c r="E49" s="3" t="n">
        <v>16652.48</v>
      </c>
      <c r="F49" s="3" t="n">
        <v>-1846.96</v>
      </c>
      <c r="G49" s="3" t="n">
        <v>-1846.97</v>
      </c>
      <c r="H49" s="3" t="n">
        <v>-1484.94</v>
      </c>
      <c r="I49" s="3" t="n">
        <v>-1199.75</v>
      </c>
      <c r="O49" s="3" t="n">
        <v>-2662.810000000021</v>
      </c>
      <c r="Q49" s="16">
        <f>_xlfn.XLOOKUP($A49,Mapping!$A:$A,Mapping!B:B,0,0,1)</f>
        <v/>
      </c>
      <c r="R49" s="16">
        <f>_xlfn.XLOOKUP($A49,Mapping!$A:$A,Mapping!C:C,0,0,1)</f>
        <v/>
      </c>
      <c r="S49" s="16">
        <f>_xlfn.XLOOKUP($A49,Mapping!$A:$A,Mapping!D:D,0,0,1)</f>
        <v/>
      </c>
      <c r="T49" s="16">
        <f>_xlfn.CONCAT(S49," - ",Q49)</f>
        <v/>
      </c>
    </row>
    <row r="50">
      <c r="A50" s="3" t="inlineStr">
        <is>
          <t>7023 : Interco CCL</t>
        </is>
      </c>
      <c r="B50" s="3" t="n">
        <v>-2904.8</v>
      </c>
      <c r="E50" s="3" t="n">
        <v>-18</v>
      </c>
      <c r="O50" s="3" t="n">
        <v>-2922.8</v>
      </c>
      <c r="Q50" s="16">
        <f>_xlfn.XLOOKUP($A50,Mapping!$A:$A,Mapping!B:B,0,0,1)</f>
        <v/>
      </c>
      <c r="R50" s="16">
        <f>_xlfn.XLOOKUP($A50,Mapping!$A:$A,Mapping!C:C,0,0,1)</f>
        <v/>
      </c>
      <c r="S50" s="16">
        <f>_xlfn.XLOOKUP($A50,Mapping!$A:$A,Mapping!D:D,0,0,1)</f>
        <v/>
      </c>
      <c r="T50" s="16">
        <f>_xlfn.CONCAT(S50," - ",Q50)</f>
        <v/>
      </c>
    </row>
    <row r="51">
      <c r="A51" s="3" t="inlineStr">
        <is>
          <t>7025 : Interco YBHN</t>
        </is>
      </c>
      <c r="B51" s="3" t="n">
        <v>27410.53</v>
      </c>
      <c r="O51" s="3" t="n">
        <v>27410.53</v>
      </c>
      <c r="Q51" s="16">
        <f>_xlfn.XLOOKUP($A51,Mapping!$A:$A,Mapping!B:B,0,0,1)</f>
        <v/>
      </c>
      <c r="R51" s="16">
        <f>_xlfn.XLOOKUP($A51,Mapping!$A:$A,Mapping!C:C,0,0,1)</f>
        <v/>
      </c>
      <c r="S51" s="16">
        <f>_xlfn.XLOOKUP($A51,Mapping!$A:$A,Mapping!D:D,0,0,1)</f>
        <v/>
      </c>
      <c r="T51" s="16">
        <f>_xlfn.CONCAT(S51," - ",Q51)</f>
        <v/>
      </c>
    </row>
    <row r="52">
      <c r="A52" s="3" t="inlineStr">
        <is>
          <t>7040 : Fee Debtors</t>
        </is>
      </c>
      <c r="B52" s="3" t="n">
        <v>729.3900000000722</v>
      </c>
      <c r="C52" s="3" t="n">
        <v>-11785.36999999999</v>
      </c>
      <c r="D52" s="3" t="n">
        <v>5371.259999999992</v>
      </c>
      <c r="E52" s="3" t="n">
        <v>-11804.32</v>
      </c>
      <c r="F52" s="3" t="n">
        <v>9139.710000000008</v>
      </c>
      <c r="G52" s="3" t="n">
        <v>8125.240000000003</v>
      </c>
      <c r="H52" s="3" t="n">
        <v>-10339.75999999999</v>
      </c>
      <c r="I52" s="3" t="n">
        <v>5166.300000000015</v>
      </c>
      <c r="O52" s="3" t="n">
        <v>-5397.549999999894</v>
      </c>
      <c r="Q52" s="16">
        <f>_xlfn.XLOOKUP($A52,Mapping!$A:$A,Mapping!B:B,0,0,1)</f>
        <v/>
      </c>
      <c r="R52" s="16">
        <f>_xlfn.XLOOKUP($A52,Mapping!$A:$A,Mapping!C:C,0,0,1)</f>
        <v/>
      </c>
      <c r="S52" s="16">
        <f>_xlfn.XLOOKUP($A52,Mapping!$A:$A,Mapping!D:D,0,0,1)</f>
        <v/>
      </c>
      <c r="T52" s="16">
        <f>_xlfn.CONCAT(S52," - ",Q52)</f>
        <v/>
      </c>
    </row>
    <row r="53">
      <c r="A53" s="3" t="inlineStr">
        <is>
          <t>7050 : Bank RBS</t>
        </is>
      </c>
      <c r="B53" s="3" t="n">
        <v>0</v>
      </c>
      <c r="O53" s="3" t="n">
        <v>0</v>
      </c>
      <c r="Q53" s="16">
        <f>_xlfn.XLOOKUP($A53,Mapping!$A:$A,Mapping!B:B,0,0,1)</f>
        <v/>
      </c>
      <c r="R53" s="16">
        <f>_xlfn.XLOOKUP($A53,Mapping!$A:$A,Mapping!C:C,0,0,1)</f>
        <v/>
      </c>
      <c r="S53" s="16">
        <f>_xlfn.XLOOKUP($A53,Mapping!$A:$A,Mapping!D:D,0,0,1)</f>
        <v/>
      </c>
      <c r="T53" s="16">
        <f>_xlfn.CONCAT(S53," - ",Q53)</f>
        <v/>
      </c>
    </row>
    <row r="54">
      <c r="A54" s="3" t="inlineStr">
        <is>
          <t>7051 : Bank NW Current</t>
        </is>
      </c>
      <c r="B54" s="3" t="n">
        <v>1945434.609999999</v>
      </c>
      <c r="C54" s="3" t="n">
        <v>26844.98999999999</v>
      </c>
      <c r="D54" s="3" t="n">
        <v>20569.53999999999</v>
      </c>
      <c r="E54" s="3" t="n">
        <v>114629.53</v>
      </c>
      <c r="F54" s="3" t="n">
        <v>24788.42</v>
      </c>
      <c r="G54" s="3" t="n">
        <v>18128.16</v>
      </c>
      <c r="H54" s="3" t="n">
        <v>34902.96000000001</v>
      </c>
      <c r="I54" s="3" t="n">
        <v>57650.16999999999</v>
      </c>
      <c r="O54" s="3" t="n">
        <v>2242948.379999999</v>
      </c>
      <c r="Q54" s="16">
        <f>_xlfn.XLOOKUP($A54,Mapping!$A:$A,Mapping!B:B,0,0,1)</f>
        <v/>
      </c>
      <c r="R54" s="16">
        <f>_xlfn.XLOOKUP($A54,Mapping!$A:$A,Mapping!C:C,0,0,1)</f>
        <v/>
      </c>
      <c r="S54" s="16">
        <f>_xlfn.XLOOKUP($A54,Mapping!$A:$A,Mapping!D:D,0,0,1)</f>
        <v/>
      </c>
      <c r="T54" s="16">
        <f>_xlfn.CONCAT(S54," - ",Q54)</f>
        <v/>
      </c>
    </row>
    <row r="55">
      <c r="A55" s="3" t="inlineStr">
        <is>
          <t>8020 : Accruals</t>
        </is>
      </c>
      <c r="B55" s="3" t="n">
        <v>1.13686837721616e-13</v>
      </c>
      <c r="O55" s="3" t="n">
        <v>1.13686837721616e-13</v>
      </c>
      <c r="Q55" s="16">
        <f>_xlfn.XLOOKUP($A55,Mapping!$A:$A,Mapping!B:B,0,0,1)</f>
        <v/>
      </c>
      <c r="R55" s="16">
        <f>_xlfn.XLOOKUP($A55,Mapping!$A:$A,Mapping!C:C,0,0,1)</f>
        <v/>
      </c>
      <c r="S55" s="16">
        <f>_xlfn.XLOOKUP($A55,Mapping!$A:$A,Mapping!D:D,0,0,1)</f>
        <v/>
      </c>
      <c r="T55" s="16">
        <f>_xlfn.CONCAT(S55," - ",Q55)</f>
        <v/>
      </c>
    </row>
    <row r="56">
      <c r="A56" s="3" t="inlineStr">
        <is>
          <t>8030 : EEEF</t>
        </is>
      </c>
      <c r="B56" s="3" t="n">
        <v>12027.19999999999</v>
      </c>
      <c r="C56" s="3" t="n">
        <v>-39867.17</v>
      </c>
      <c r="D56" s="3" t="n">
        <v>19933.58</v>
      </c>
      <c r="E56" s="3" t="n">
        <v>-45883.55</v>
      </c>
      <c r="F56" s="3" t="n">
        <v>17938.48</v>
      </c>
      <c r="G56" s="3" t="n">
        <v>17938.48</v>
      </c>
      <c r="H56" s="3" t="n">
        <v>32496.22</v>
      </c>
      <c r="I56" s="3" t="n">
        <v>-2556.049999999999</v>
      </c>
      <c r="O56" s="3" t="n">
        <v>12027.18999999999</v>
      </c>
      <c r="Q56" s="16">
        <f>_xlfn.XLOOKUP($A56,Mapping!$A:$A,Mapping!B:B,0,0,1)</f>
        <v/>
      </c>
      <c r="R56" s="16">
        <f>_xlfn.XLOOKUP($A56,Mapping!$A:$A,Mapping!C:C,0,0,1)</f>
        <v/>
      </c>
      <c r="S56" s="16">
        <f>_xlfn.XLOOKUP($A56,Mapping!$A:$A,Mapping!D:D,0,0,1)</f>
        <v/>
      </c>
      <c r="T56" s="16">
        <f>_xlfn.CONCAT(S56," - ",Q56)</f>
        <v/>
      </c>
    </row>
    <row r="57">
      <c r="A57" s="3" t="inlineStr">
        <is>
          <t>8040 : PAYE</t>
        </is>
      </c>
      <c r="B57" s="3" t="n">
        <v>-40923.27</v>
      </c>
      <c r="O57" s="3" t="n">
        <v>-40923.27</v>
      </c>
      <c r="Q57" s="16">
        <f>_xlfn.XLOOKUP($A57,Mapping!$A:$A,Mapping!B:B,0,0,1)</f>
        <v/>
      </c>
      <c r="R57" s="16">
        <f>_xlfn.XLOOKUP($A57,Mapping!$A:$A,Mapping!C:C,0,0,1)</f>
        <v/>
      </c>
      <c r="S57" s="16">
        <f>_xlfn.XLOOKUP($A57,Mapping!$A:$A,Mapping!D:D,0,0,1)</f>
        <v/>
      </c>
      <c r="T57" s="16">
        <f>_xlfn.CONCAT(S57," - ",Q57)</f>
        <v/>
      </c>
    </row>
    <row r="58">
      <c r="A58" s="3" t="inlineStr">
        <is>
          <t>8050 : Net Salaries</t>
        </is>
      </c>
      <c r="B58" s="3" t="n">
        <v>-13786.67</v>
      </c>
      <c r="O58" s="3" t="n">
        <v>-13786.67</v>
      </c>
      <c r="Q58" s="16">
        <f>_xlfn.XLOOKUP($A58,Mapping!$A:$A,Mapping!B:B,0,0,1)</f>
        <v/>
      </c>
      <c r="R58" s="16">
        <f>_xlfn.XLOOKUP($A58,Mapping!$A:$A,Mapping!C:C,0,0,1)</f>
        <v/>
      </c>
      <c r="S58" s="16">
        <f>_xlfn.XLOOKUP($A58,Mapping!$A:$A,Mapping!D:D,0,0,1)</f>
        <v/>
      </c>
      <c r="T58" s="16">
        <f>_xlfn.CONCAT(S58," - ",Q58)</f>
        <v/>
      </c>
    </row>
    <row r="59">
      <c r="A59" s="3" t="inlineStr">
        <is>
          <t>8060 : Trade Creditors</t>
        </is>
      </c>
      <c r="B59" s="3" t="n">
        <v>-2735.95</v>
      </c>
      <c r="O59" s="3" t="n">
        <v>-2735.95</v>
      </c>
      <c r="Q59" s="16">
        <f>_xlfn.XLOOKUP($A59,Mapping!$A:$A,Mapping!B:B,0,0,1)</f>
        <v/>
      </c>
      <c r="R59" s="16">
        <f>_xlfn.XLOOKUP($A59,Mapping!$A:$A,Mapping!C:C,0,0,1)</f>
        <v/>
      </c>
      <c r="S59" s="16">
        <f>_xlfn.XLOOKUP($A59,Mapping!$A:$A,Mapping!D:D,0,0,1)</f>
        <v/>
      </c>
      <c r="T59" s="16">
        <f>_xlfn.CONCAT(S59," - ",Q59)</f>
        <v/>
      </c>
    </row>
    <row r="60">
      <c r="A60" s="3" t="inlineStr">
        <is>
          <t>8070 : Fees in advance</t>
        </is>
      </c>
      <c r="B60" s="3" t="n">
        <v>-53497.78000000001</v>
      </c>
      <c r="C60" s="3" t="n">
        <v>71676.74000000001</v>
      </c>
      <c r="O60" s="3" t="n">
        <v>18178.96</v>
      </c>
      <c r="Q60" s="16">
        <f>_xlfn.XLOOKUP($A60,Mapping!$A:$A,Mapping!B:B,0,0,1)</f>
        <v/>
      </c>
      <c r="R60" s="16">
        <f>_xlfn.XLOOKUP($A60,Mapping!$A:$A,Mapping!C:C,0,0,1)</f>
        <v/>
      </c>
      <c r="S60" s="16">
        <f>_xlfn.XLOOKUP($A60,Mapping!$A:$A,Mapping!D:D,0,0,1)</f>
        <v/>
      </c>
      <c r="T60" s="16">
        <f>_xlfn.CONCAT(S60," - ",Q60)</f>
        <v/>
      </c>
    </row>
    <row r="61">
      <c r="A61" s="3" t="inlineStr">
        <is>
          <t>8090 : Pension Fund</t>
        </is>
      </c>
      <c r="B61" s="3" t="n">
        <v>-9596.66</v>
      </c>
      <c r="O61" s="3" t="n">
        <v>-9596.66</v>
      </c>
      <c r="Q61" s="16">
        <f>_xlfn.XLOOKUP($A61,Mapping!$A:$A,Mapping!B:B,0,0,1)</f>
        <v/>
      </c>
      <c r="R61" s="16">
        <f>_xlfn.XLOOKUP($A61,Mapping!$A:$A,Mapping!C:C,0,0,1)</f>
        <v/>
      </c>
      <c r="S61" s="16">
        <f>_xlfn.XLOOKUP($A61,Mapping!$A:$A,Mapping!D:D,0,0,1)</f>
        <v/>
      </c>
      <c r="T61" s="16">
        <f>_xlfn.CONCAT(S61," - ",Q61)</f>
        <v/>
      </c>
    </row>
    <row r="62">
      <c r="A62" s="76" t="inlineStr">
        <is>
          <t>Total</t>
        </is>
      </c>
      <c r="B62" s="76" t="n">
        <v>211438.120000001</v>
      </c>
      <c r="C62" s="76" t="n">
        <v>20549.42000000001</v>
      </c>
      <c r="D62" s="76" t="n">
        <v>24108.43999999998</v>
      </c>
      <c r="E62" s="76" t="n">
        <v>36445.36000000003</v>
      </c>
      <c r="F62" s="76" t="n">
        <v>23601.43</v>
      </c>
      <c r="G62" s="76" t="n">
        <v>22211.15000000001</v>
      </c>
      <c r="H62" s="76" t="n">
        <v>15324.11000000002</v>
      </c>
      <c r="I62" s="76" t="n">
        <v>20357.51</v>
      </c>
      <c r="J62" s="76" t="n">
        <v>758.7499999999999</v>
      </c>
      <c r="K62" s="76" t="n"/>
      <c r="L62" s="76" t="n"/>
      <c r="M62" s="76" t="n"/>
      <c r="N62" s="76" t="n"/>
      <c r="O62" s="76" t="n">
        <v>374794.290000001</v>
      </c>
      <c r="Q62" s="16">
        <f>_xlfn.XLOOKUP($A62,Mapping!$A:$A,Mapping!B:B,0,0,1)</f>
        <v/>
      </c>
      <c r="R62" s="16">
        <f>_xlfn.XLOOKUP($A62,Mapping!$A:$A,Mapping!C:C,0,0,1)</f>
        <v/>
      </c>
      <c r="S62" s="16">
        <f>_xlfn.XLOOKUP($A62,Mapping!$A:$A,Mapping!D:D,0,0,1)</f>
        <v/>
      </c>
      <c r="T62" s="16">
        <f>_xlfn.CONCAT(S62," - ",Q62)</f>
        <v/>
      </c>
    </row>
    <row r="63">
      <c r="A63" s="76" t="n"/>
      <c r="B63" s="76" t="n"/>
      <c r="C63" s="76" t="n"/>
      <c r="D63" s="76" t="n"/>
      <c r="E63" s="76" t="n"/>
      <c r="F63" s="76" t="n"/>
      <c r="G63" s="76" t="n"/>
      <c r="H63" s="76" t="n"/>
      <c r="I63" s="76" t="n"/>
      <c r="J63" s="76" t="n"/>
      <c r="K63" s="76" t="n"/>
      <c r="L63" s="76" t="n"/>
      <c r="M63" s="76" t="n"/>
      <c r="N63" s="76" t="n"/>
      <c r="O63" s="76" t="n"/>
      <c r="Q63" s="16">
        <f>_xlfn.XLOOKUP($A63,Mapping!$A:$A,Mapping!B:B,0,0,1)</f>
        <v/>
      </c>
      <c r="R63" s="16">
        <f>_xlfn.XLOOKUP($A63,Mapping!$A:$A,Mapping!C:C,0,0,1)</f>
        <v/>
      </c>
      <c r="S63" s="16">
        <f>_xlfn.XLOOKUP($A63,Mapping!$A:$A,Mapping!D:D,0,0,1)</f>
        <v/>
      </c>
      <c r="T63" s="16">
        <f>_xlfn.CONCAT(S63," - ",Q63)</f>
        <v/>
      </c>
    </row>
    <row r="64">
      <c r="A64" s="3" t="inlineStr">
        <is>
          <t>Applied filters:
Fiscal Year is 2026
Company is Kingsclere Nurseries Ltd.
Setting is Stepping Stones
Company is Complete Childcare Ltd., HAB Kindergarten, Kingsclere Nurseries Ltd., Moebius Two Ltd., Saltway Nursery, Yellow Brick House Nurseries., or Yellow Brick Nurseries Ltd.</t>
        </is>
      </c>
      <c r="Q64" s="16">
        <f>_xlfn.XLOOKUP($A64,Mapping!$A:$A,Mapping!B:B,0,0,1)</f>
        <v/>
      </c>
      <c r="R64" s="16">
        <f>_xlfn.XLOOKUP($A64,Mapping!$A:$A,Mapping!C:C,0,0,1)</f>
        <v/>
      </c>
      <c r="S64" s="16">
        <f>_xlfn.XLOOKUP($A64,Mapping!$A:$A,Mapping!D:D,0,0,1)</f>
        <v/>
      </c>
      <c r="T64" s="16">
        <f>_xlfn.CONCAT(S64," - ",Q64)</f>
        <v/>
      </c>
    </row>
    <row r="65">
      <c r="Q65" s="16" t="n"/>
      <c r="R65" s="16" t="n"/>
      <c r="S65" s="16" t="n"/>
      <c r="T65" s="16" t="n"/>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7.xml><?xml version="1.0" encoding="utf-8"?>
<worksheet xmlns="http://schemas.openxmlformats.org/spreadsheetml/2006/main">
  <sheetPr>
    <tabColor rgb="FF00B050"/>
    <outlinePr summaryBelow="1" summaryRight="1"/>
    <pageSetUpPr/>
  </sheetPr>
  <dimension ref="A1:T129"/>
  <sheetViews>
    <sheetView topLeftCell="A13" workbookViewId="0">
      <selection activeCell="A2" sqref="A2:O38"/>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I2" s="3" t="n">
        <v>-56928.34000000002</v>
      </c>
      <c r="O2" s="3" t="n">
        <v>-56928.34000000002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I3" s="3" t="n">
        <v>-23129.63</v>
      </c>
      <c r="O3" s="3" t="n">
        <v>-23129.63</v>
      </c>
      <c r="Q3" s="16">
        <f>_xlfn.XLOOKUP($A3,Mapping!$A:$A,Mapping!B:B,0,0,1)</f>
        <v/>
      </c>
      <c r="R3" s="16">
        <f>_xlfn.XLOOKUP($A3,Mapping!$A:$A,Mapping!C:C,0,0,1)</f>
        <v/>
      </c>
      <c r="S3" s="16">
        <f>_xlfn.XLOOKUP($A3,Mapping!$A:$A,Mapping!D:D,0,0,1)</f>
        <v/>
      </c>
      <c r="T3" s="16">
        <f>_xlfn.CONCAT(S3," - ",Q3)</f>
        <v/>
      </c>
    </row>
    <row r="4">
      <c r="A4" s="3" t="inlineStr">
        <is>
          <t>2010 : Nursery Staff Salaries</t>
        </is>
      </c>
      <c r="B4" s="3" t="n">
        <v>0</v>
      </c>
      <c r="I4" s="3" t="n">
        <v>33483.36</v>
      </c>
      <c r="O4" s="3" t="n">
        <v>33483.36</v>
      </c>
      <c r="Q4" s="16">
        <f>_xlfn.XLOOKUP($A4,Mapping!$A:$A,Mapping!B:B,0,0,1)</f>
        <v/>
      </c>
      <c r="R4" s="16">
        <f>_xlfn.XLOOKUP($A4,Mapping!$A:$A,Mapping!C:C,0,0,1)</f>
        <v/>
      </c>
      <c r="S4" s="16">
        <f>_xlfn.XLOOKUP($A4,Mapping!$A:$A,Mapping!D:D,0,0,1)</f>
        <v/>
      </c>
      <c r="T4" s="16">
        <f>_xlfn.CONCAT(S4," - ",Q4)</f>
        <v/>
      </c>
    </row>
    <row r="5">
      <c r="A5" s="3" t="inlineStr">
        <is>
          <t>2100 : Nursery Staff NI</t>
        </is>
      </c>
      <c r="B5" s="3" t="n">
        <v>0</v>
      </c>
      <c r="I5" s="3" t="n">
        <v>3939.99</v>
      </c>
      <c r="O5" s="3" t="n">
        <v>3939.99</v>
      </c>
      <c r="Q5" s="16">
        <f>_xlfn.XLOOKUP($A5,Mapping!$A:$A,Mapping!B:B,0,0,1)</f>
        <v/>
      </c>
      <c r="R5" s="16">
        <f>_xlfn.XLOOKUP($A5,Mapping!$A:$A,Mapping!C:C,0,0,1)</f>
        <v/>
      </c>
      <c r="S5" s="16">
        <f>_xlfn.XLOOKUP($A5,Mapping!$A:$A,Mapping!D:D,0,0,1)</f>
        <v/>
      </c>
      <c r="T5" s="16">
        <f>_xlfn.CONCAT(S5," - ",Q5)</f>
        <v/>
      </c>
    </row>
    <row r="6">
      <c r="A6" s="3" t="inlineStr">
        <is>
          <t>2150 : Nursery Staff Pension</t>
        </is>
      </c>
      <c r="B6" s="3" t="n">
        <v>0</v>
      </c>
      <c r="I6" s="3" t="n">
        <v>747.79</v>
      </c>
      <c r="O6" s="3" t="n">
        <v>747.79</v>
      </c>
      <c r="Q6" s="16">
        <f>_xlfn.XLOOKUP($A6,Mapping!$A:$A,Mapping!B:B,0,0,1)</f>
        <v/>
      </c>
      <c r="R6" s="16">
        <f>_xlfn.XLOOKUP($A6,Mapping!$A:$A,Mapping!C:C,0,0,1)</f>
        <v/>
      </c>
      <c r="S6" s="16">
        <f>_xlfn.XLOOKUP($A6,Mapping!$A:$A,Mapping!D:D,0,0,1)</f>
        <v/>
      </c>
      <c r="T6" s="16">
        <f>_xlfn.CONCAT(S6," - ",Q6)</f>
        <v/>
      </c>
    </row>
    <row r="7">
      <c r="A7" s="3" t="inlineStr">
        <is>
          <t>2170 : Training Costs</t>
        </is>
      </c>
      <c r="I7" s="3" t="n">
        <v>37.2</v>
      </c>
      <c r="O7" s="3" t="n">
        <v>37.2</v>
      </c>
      <c r="Q7" s="16">
        <f>_xlfn.XLOOKUP($A7,Mapping!$A:$A,Mapping!B:B,0,0,1)</f>
        <v/>
      </c>
      <c r="R7" s="16">
        <f>_xlfn.XLOOKUP($A7,Mapping!$A:$A,Mapping!C:C,0,0,1)</f>
        <v/>
      </c>
      <c r="S7" s="16">
        <f>_xlfn.XLOOKUP($A7,Mapping!$A:$A,Mapping!D:D,0,0,1)</f>
        <v/>
      </c>
      <c r="T7" s="16">
        <f>_xlfn.CONCAT(S7," - ",Q7)</f>
        <v/>
      </c>
    </row>
    <row r="8">
      <c r="A8" s="3" t="inlineStr">
        <is>
          <t>2180 : Staff Welfare</t>
        </is>
      </c>
      <c r="I8" s="3" t="n">
        <v>169.85</v>
      </c>
      <c r="O8" s="3" t="n">
        <v>169.85</v>
      </c>
      <c r="Q8" s="16">
        <f>_xlfn.XLOOKUP($A8,Mapping!$A:$A,Mapping!B:B,0,0,1)</f>
        <v/>
      </c>
      <c r="R8" s="16">
        <f>_xlfn.XLOOKUP($A8,Mapping!$A:$A,Mapping!C:C,0,0,1)</f>
        <v/>
      </c>
      <c r="S8" s="16">
        <f>_xlfn.XLOOKUP($A8,Mapping!$A:$A,Mapping!D:D,0,0,1)</f>
        <v/>
      </c>
      <c r="T8" s="16">
        <f>_xlfn.CONCAT(S8," - ",Q8)</f>
        <v/>
      </c>
    </row>
    <row r="9">
      <c r="A9" s="3" t="inlineStr">
        <is>
          <t>2200 : Rewards and Recognition</t>
        </is>
      </c>
      <c r="I9" s="3" t="n">
        <v>43.8</v>
      </c>
      <c r="J9" s="3" t="n">
        <v>11</v>
      </c>
      <c r="O9" s="3" t="n">
        <v>54.8</v>
      </c>
      <c r="Q9" s="16">
        <f>_xlfn.XLOOKUP($A9,Mapping!$A:$A,Mapping!B:B,0,0,1)</f>
        <v/>
      </c>
      <c r="R9" s="16">
        <f>_xlfn.XLOOKUP($A9,Mapping!$A:$A,Mapping!C:C,0,0,1)</f>
        <v/>
      </c>
      <c r="S9" s="16">
        <f>_xlfn.XLOOKUP($A9,Mapping!$A:$A,Mapping!D:D,0,0,1)</f>
        <v/>
      </c>
      <c r="T9" s="16">
        <f>_xlfn.CONCAT(S9," - ",Q9)</f>
        <v/>
      </c>
    </row>
    <row r="10">
      <c r="A10" s="3" t="inlineStr">
        <is>
          <t>2210 : Temporary  Staff</t>
        </is>
      </c>
      <c r="B10" s="3" t="n">
        <v>0</v>
      </c>
      <c r="O10" s="3" t="n">
        <v>0</v>
      </c>
      <c r="Q10" s="16">
        <f>_xlfn.XLOOKUP($A10,Mapping!$A:$A,Mapping!B:B,0,0,1)</f>
        <v/>
      </c>
      <c r="R10" s="16">
        <f>_xlfn.XLOOKUP($A10,Mapping!$A:$A,Mapping!C:C,0,0,1)</f>
        <v/>
      </c>
      <c r="S10" s="16">
        <f>_xlfn.XLOOKUP($A10,Mapping!$A:$A,Mapping!D:D,0,0,1)</f>
        <v/>
      </c>
      <c r="T10" s="16">
        <f>_xlfn.CONCAT(S10," - ",Q10)</f>
        <v/>
      </c>
    </row>
    <row r="11">
      <c r="A11" s="3" t="inlineStr">
        <is>
          <t>3010 : Catering Costs</t>
        </is>
      </c>
      <c r="B11" s="3" t="n">
        <v>34.58</v>
      </c>
      <c r="I11" s="3" t="n">
        <v>1904.53</v>
      </c>
      <c r="J11" s="3" t="n">
        <v>8.880000000000001</v>
      </c>
      <c r="O11" s="3" t="n">
        <v>1947.99</v>
      </c>
      <c r="Q11" s="16">
        <f>_xlfn.XLOOKUP($A11,Mapping!$A:$A,Mapping!B:B,0,0,1)</f>
        <v/>
      </c>
      <c r="R11" s="16">
        <f>_xlfn.XLOOKUP($A11,Mapping!$A:$A,Mapping!C:C,0,0,1)</f>
        <v/>
      </c>
      <c r="S11" s="16">
        <f>_xlfn.XLOOKUP($A11,Mapping!$A:$A,Mapping!D:D,0,0,1)</f>
        <v/>
      </c>
      <c r="T11" s="16">
        <f>_xlfn.CONCAT(S11," - ",Q11)</f>
        <v/>
      </c>
    </row>
    <row r="12">
      <c r="A12" s="3" t="inlineStr">
        <is>
          <t>3020 : Resources</t>
        </is>
      </c>
      <c r="B12" s="3" t="n">
        <v>208.58</v>
      </c>
      <c r="I12" s="3" t="n">
        <v>111.13</v>
      </c>
      <c r="J12" s="3" t="n">
        <v>17.97</v>
      </c>
      <c r="O12" s="3" t="n">
        <v>337.68</v>
      </c>
      <c r="Q12" s="16">
        <f>_xlfn.XLOOKUP($A12,Mapping!$A:$A,Mapping!B:B,0,0,1)</f>
        <v/>
      </c>
      <c r="R12" s="16">
        <f>_xlfn.XLOOKUP($A12,Mapping!$A:$A,Mapping!C:C,0,0,1)</f>
        <v/>
      </c>
      <c r="S12" s="16">
        <f>_xlfn.XLOOKUP($A12,Mapping!$A:$A,Mapping!D:D,0,0,1)</f>
        <v/>
      </c>
      <c r="T12" s="16">
        <f>_xlfn.CONCAT(S12," - ",Q12)</f>
        <v/>
      </c>
    </row>
    <row r="13">
      <c r="A13" s="3" t="inlineStr">
        <is>
          <t>3030 : Art Material</t>
        </is>
      </c>
      <c r="I13" s="3" t="n">
        <v>137.9</v>
      </c>
      <c r="J13" s="3" t="n">
        <v>9.890000000000001</v>
      </c>
      <c r="O13" s="3" t="n">
        <v>147.79</v>
      </c>
      <c r="Q13" s="16">
        <f>_xlfn.XLOOKUP($A13,Mapping!$A:$A,Mapping!B:B,0,0,1)</f>
        <v/>
      </c>
      <c r="R13" s="16">
        <f>_xlfn.XLOOKUP($A13,Mapping!$A:$A,Mapping!C:C,0,0,1)</f>
        <v/>
      </c>
      <c r="S13" s="16">
        <f>_xlfn.XLOOKUP($A13,Mapping!$A:$A,Mapping!D:D,0,0,1)</f>
        <v/>
      </c>
      <c r="T13" s="16">
        <f>_xlfn.CONCAT(S13," - ",Q13)</f>
        <v/>
      </c>
    </row>
    <row r="14">
      <c r="A14" s="3" t="inlineStr">
        <is>
          <t>3040 : Stationery</t>
        </is>
      </c>
      <c r="B14" s="3" t="n">
        <v>6.99</v>
      </c>
      <c r="I14" s="3" t="n">
        <v>47.19</v>
      </c>
      <c r="J14" s="3" t="n">
        <v>23.96</v>
      </c>
      <c r="O14" s="3" t="n">
        <v>78.14</v>
      </c>
      <c r="Q14" s="16">
        <f>_xlfn.XLOOKUP($A14,Mapping!$A:$A,Mapping!B:B,0,0,1)</f>
        <v/>
      </c>
      <c r="R14" s="16">
        <f>_xlfn.XLOOKUP($A14,Mapping!$A:$A,Mapping!C:C,0,0,1)</f>
        <v/>
      </c>
      <c r="S14" s="16">
        <f>_xlfn.XLOOKUP($A14,Mapping!$A:$A,Mapping!D:D,0,0,1)</f>
        <v/>
      </c>
      <c r="T14" s="16">
        <f>_xlfn.CONCAT(S14," - ",Q14)</f>
        <v/>
      </c>
    </row>
    <row r="15">
      <c r="A15" s="3" t="inlineStr">
        <is>
          <t>3050 : Equipment &amp; Furniture</t>
        </is>
      </c>
      <c r="B15" s="3" t="n">
        <v>14.99</v>
      </c>
      <c r="J15" s="3" t="n">
        <v>17.99</v>
      </c>
      <c r="O15" s="3" t="n">
        <v>32.98</v>
      </c>
      <c r="Q15" s="16">
        <f>_xlfn.XLOOKUP($A15,Mapping!$A:$A,Mapping!B:B,0,0,1)</f>
        <v/>
      </c>
      <c r="R15" s="16">
        <f>_xlfn.XLOOKUP($A15,Mapping!$A:$A,Mapping!C:C,0,0,1)</f>
        <v/>
      </c>
      <c r="S15" s="16">
        <f>_xlfn.XLOOKUP($A15,Mapping!$A:$A,Mapping!D:D,0,0,1)</f>
        <v/>
      </c>
      <c r="T15" s="16">
        <f>_xlfn.CONCAT(S15," - ",Q15)</f>
        <v/>
      </c>
    </row>
    <row r="16">
      <c r="A16" s="3" t="inlineStr">
        <is>
          <t>3060 : Consumables</t>
        </is>
      </c>
      <c r="I16" s="3" t="n">
        <v>213.47</v>
      </c>
      <c r="J16" s="3" t="n">
        <v>46.7</v>
      </c>
      <c r="O16" s="3" t="n">
        <v>260.17</v>
      </c>
      <c r="Q16" s="16">
        <f>_xlfn.XLOOKUP($A16,Mapping!$A:$A,Mapping!B:B,0,0,1)</f>
        <v/>
      </c>
      <c r="R16" s="16">
        <f>_xlfn.XLOOKUP($A16,Mapping!$A:$A,Mapping!C:C,0,0,1)</f>
        <v/>
      </c>
      <c r="S16" s="16">
        <f>_xlfn.XLOOKUP($A16,Mapping!$A:$A,Mapping!D:D,0,0,1)</f>
        <v/>
      </c>
      <c r="T16" s="16">
        <f>_xlfn.CONCAT(S16," - ",Q16)</f>
        <v/>
      </c>
    </row>
    <row r="17">
      <c r="A17" s="3" t="inlineStr">
        <is>
          <t>3080 : First Aid Supplies</t>
        </is>
      </c>
      <c r="B17" s="3" t="n">
        <v>4.25</v>
      </c>
      <c r="O17" s="3" t="n">
        <v>4.25</v>
      </c>
      <c r="Q17" s="16">
        <f>_xlfn.XLOOKUP($A17,Mapping!$A:$A,Mapping!B:B,0,0,1)</f>
        <v/>
      </c>
      <c r="R17" s="16">
        <f>_xlfn.XLOOKUP($A17,Mapping!$A:$A,Mapping!C:C,0,0,1)</f>
        <v/>
      </c>
      <c r="S17" s="16">
        <f>_xlfn.XLOOKUP($A17,Mapping!$A:$A,Mapping!D:D,0,0,1)</f>
        <v/>
      </c>
      <c r="T17" s="16">
        <f>_xlfn.CONCAT(S17," - ",Q17)</f>
        <v/>
      </c>
    </row>
    <row r="18">
      <c r="A18" s="3" t="inlineStr">
        <is>
          <t>4030 : Rates</t>
        </is>
      </c>
      <c r="I18" s="3" t="n">
        <v>2128.03</v>
      </c>
      <c r="O18" s="3" t="n">
        <v>2128.03</v>
      </c>
      <c r="Q18" s="16">
        <f>_xlfn.XLOOKUP($A18,Mapping!$A:$A,Mapping!B:B,0,0,1)</f>
        <v/>
      </c>
      <c r="R18" s="16">
        <f>_xlfn.XLOOKUP($A18,Mapping!$A:$A,Mapping!C:C,0,0,1)</f>
        <v/>
      </c>
      <c r="S18" s="16">
        <f>_xlfn.XLOOKUP($A18,Mapping!$A:$A,Mapping!D:D,0,0,1)</f>
        <v/>
      </c>
      <c r="T18" s="16">
        <f>_xlfn.CONCAT(S18," - ",Q18)</f>
        <v/>
      </c>
    </row>
    <row r="19">
      <c r="A19" s="3" t="inlineStr">
        <is>
          <t>4050 : Gas</t>
        </is>
      </c>
      <c r="J19" s="3" t="n">
        <v>239.66</v>
      </c>
      <c r="O19" s="3" t="n">
        <v>239.66</v>
      </c>
      <c r="Q19" s="16">
        <f>_xlfn.XLOOKUP($A19,Mapping!$A:$A,Mapping!B:B,0,0,1)</f>
        <v/>
      </c>
      <c r="R19" s="16">
        <f>_xlfn.XLOOKUP($A19,Mapping!$A:$A,Mapping!C:C,0,0,1)</f>
        <v/>
      </c>
      <c r="S19" s="16">
        <f>_xlfn.XLOOKUP($A19,Mapping!$A:$A,Mapping!D:D,0,0,1)</f>
        <v/>
      </c>
      <c r="T19" s="16">
        <f>_xlfn.CONCAT(S19," - ",Q19)</f>
        <v/>
      </c>
    </row>
    <row r="20">
      <c r="A20" s="3" t="inlineStr">
        <is>
          <t>4060 : Water</t>
        </is>
      </c>
      <c r="I20" s="3" t="n">
        <v>594.3099999999999</v>
      </c>
      <c r="O20" s="3" t="n">
        <v>594.3099999999999</v>
      </c>
      <c r="Q20" s="16">
        <f>_xlfn.XLOOKUP($A20,Mapping!$A:$A,Mapping!B:B,0,0,1)</f>
        <v/>
      </c>
      <c r="R20" s="16">
        <f>_xlfn.XLOOKUP($A20,Mapping!$A:$A,Mapping!C:C,0,0,1)</f>
        <v/>
      </c>
      <c r="S20" s="16">
        <f>_xlfn.XLOOKUP($A20,Mapping!$A:$A,Mapping!D:D,0,0,1)</f>
        <v/>
      </c>
      <c r="T20" s="16">
        <f>_xlfn.CONCAT(S20," - ",Q20)</f>
        <v/>
      </c>
    </row>
    <row r="21">
      <c r="A21" s="3" t="inlineStr">
        <is>
          <t>4070 : Electricity</t>
        </is>
      </c>
      <c r="J21" s="3" t="n">
        <v>839.9800000000001</v>
      </c>
      <c r="O21" s="3" t="n">
        <v>839.9800000000001</v>
      </c>
      <c r="Q21" s="16">
        <f>_xlfn.XLOOKUP($A21,Mapping!$A:$A,Mapping!B:B,0,0,1)</f>
        <v/>
      </c>
      <c r="R21" s="16">
        <f>_xlfn.XLOOKUP($A21,Mapping!$A:$A,Mapping!C:C,0,0,1)</f>
        <v/>
      </c>
      <c r="S21" s="16">
        <f>_xlfn.XLOOKUP($A21,Mapping!$A:$A,Mapping!D:D,0,0,1)</f>
        <v/>
      </c>
      <c r="T21" s="16">
        <f>_xlfn.CONCAT(S21," - ",Q21)</f>
        <v/>
      </c>
    </row>
    <row r="22">
      <c r="A22" s="3" t="inlineStr">
        <is>
          <t>4080 : Compliance Maintenance</t>
        </is>
      </c>
      <c r="I22" s="3" t="n">
        <v>426</v>
      </c>
      <c r="O22" s="3" t="n">
        <v>426</v>
      </c>
      <c r="Q22" s="16">
        <f>_xlfn.XLOOKUP($A22,Mapping!$A:$A,Mapping!B:B,0,0,1)</f>
        <v/>
      </c>
      <c r="R22" s="16">
        <f>_xlfn.XLOOKUP($A22,Mapping!$A:$A,Mapping!C:C,0,0,1)</f>
        <v/>
      </c>
      <c r="S22" s="16">
        <f>_xlfn.XLOOKUP($A22,Mapping!$A:$A,Mapping!D:D,0,0,1)</f>
        <v/>
      </c>
      <c r="T22" s="16">
        <f>_xlfn.CONCAT(S22," - ",Q22)</f>
        <v/>
      </c>
    </row>
    <row r="23">
      <c r="A23" s="3" t="inlineStr">
        <is>
          <t>4110 : General Maintenance</t>
        </is>
      </c>
      <c r="I23" s="3" t="n">
        <v>1129.73</v>
      </c>
      <c r="J23" s="3" t="n">
        <v>99.83</v>
      </c>
      <c r="O23" s="3" t="n">
        <v>1229.56</v>
      </c>
      <c r="Q23" s="16">
        <f>_xlfn.XLOOKUP($A23,Mapping!$A:$A,Mapping!B:B,0,0,1)</f>
        <v/>
      </c>
      <c r="R23" s="16">
        <f>_xlfn.XLOOKUP($A23,Mapping!$A:$A,Mapping!C:C,0,0,1)</f>
        <v/>
      </c>
      <c r="S23" s="16">
        <f>_xlfn.XLOOKUP($A23,Mapping!$A:$A,Mapping!D:D,0,0,1)</f>
        <v/>
      </c>
      <c r="T23" s="16">
        <f>_xlfn.CONCAT(S23," - ",Q23)</f>
        <v/>
      </c>
    </row>
    <row r="24">
      <c r="A24" s="3" t="inlineStr">
        <is>
          <t>4130 : Cleaning</t>
        </is>
      </c>
      <c r="I24" s="3" t="n">
        <v>221.88</v>
      </c>
      <c r="J24" s="3" t="n">
        <v>267.52</v>
      </c>
      <c r="O24" s="3" t="n">
        <v>489.4</v>
      </c>
      <c r="Q24" s="16">
        <f>_xlfn.XLOOKUP($A24,Mapping!$A:$A,Mapping!B:B,0,0,1)</f>
        <v/>
      </c>
      <c r="R24" s="16">
        <f>_xlfn.XLOOKUP($A24,Mapping!$A:$A,Mapping!C:C,0,0,1)</f>
        <v/>
      </c>
      <c r="S24" s="16">
        <f>_xlfn.XLOOKUP($A24,Mapping!$A:$A,Mapping!D:D,0,0,1)</f>
        <v/>
      </c>
      <c r="T24" s="16">
        <f>_xlfn.CONCAT(S24," - ",Q24)</f>
        <v/>
      </c>
    </row>
    <row r="25">
      <c r="A25" s="3" t="inlineStr">
        <is>
          <t>4140 : Waste Disposal</t>
        </is>
      </c>
      <c r="B25" s="3" t="n">
        <v>281.7</v>
      </c>
      <c r="I25" s="3" t="n">
        <v>551.62</v>
      </c>
      <c r="O25" s="3" t="n">
        <v>833.3199999999999</v>
      </c>
      <c r="Q25" s="16">
        <f>_xlfn.XLOOKUP($A25,Mapping!$A:$A,Mapping!B:B,0,0,1)</f>
        <v/>
      </c>
      <c r="R25" s="16">
        <f>_xlfn.XLOOKUP($A25,Mapping!$A:$A,Mapping!C:C,0,0,1)</f>
        <v/>
      </c>
      <c r="S25" s="16">
        <f>_xlfn.XLOOKUP($A25,Mapping!$A:$A,Mapping!D:D,0,0,1)</f>
        <v/>
      </c>
      <c r="T25" s="16">
        <f>_xlfn.CONCAT(S25," - ",Q25)</f>
        <v/>
      </c>
    </row>
    <row r="26">
      <c r="A26" s="3" t="inlineStr">
        <is>
          <t>4180 : Printer Consumables</t>
        </is>
      </c>
      <c r="I26" s="3" t="n">
        <v>19.99</v>
      </c>
      <c r="O26" s="3" t="n">
        <v>19.99</v>
      </c>
      <c r="Q26" s="16">
        <f>_xlfn.XLOOKUP($A26,Mapping!$A:$A,Mapping!B:B,0,0,1)</f>
        <v/>
      </c>
      <c r="R26" s="16">
        <f>_xlfn.XLOOKUP($A26,Mapping!$A:$A,Mapping!C:C,0,0,1)</f>
        <v/>
      </c>
      <c r="S26" s="16">
        <f>_xlfn.XLOOKUP($A26,Mapping!$A:$A,Mapping!D:D,0,0,1)</f>
        <v/>
      </c>
      <c r="T26" s="16">
        <f>_xlfn.CONCAT(S26," - ",Q26)</f>
        <v/>
      </c>
    </row>
    <row r="27">
      <c r="A27" s="3" t="inlineStr">
        <is>
          <t>4220 : IT Support</t>
        </is>
      </c>
      <c r="I27" s="3" t="n">
        <v>214.8</v>
      </c>
      <c r="O27" s="3" t="n">
        <v>214.8</v>
      </c>
      <c r="Q27" s="16">
        <f>_xlfn.XLOOKUP($A27,Mapping!$A:$A,Mapping!B:B,0,0,1)</f>
        <v/>
      </c>
      <c r="R27" s="16">
        <f>_xlfn.XLOOKUP($A27,Mapping!$A:$A,Mapping!C:C,0,0,1)</f>
        <v/>
      </c>
      <c r="S27" s="16">
        <f>_xlfn.XLOOKUP($A27,Mapping!$A:$A,Mapping!D:D,0,0,1)</f>
        <v/>
      </c>
      <c r="T27" s="16">
        <f>_xlfn.CONCAT(S27," - ",Q27)</f>
        <v/>
      </c>
    </row>
    <row r="28">
      <c r="A28" s="3" t="inlineStr">
        <is>
          <t>4230 : Fees and Subscriptions</t>
        </is>
      </c>
      <c r="B28" s="3" t="n">
        <v>0</v>
      </c>
      <c r="I28" s="3" t="n">
        <v>4.199999999999999</v>
      </c>
      <c r="O28" s="3" t="n">
        <v>4.199999999999999</v>
      </c>
      <c r="Q28" s="16">
        <f>_xlfn.XLOOKUP($A28,Mapping!$A:$A,Mapping!B:B,0,0,1)</f>
        <v/>
      </c>
      <c r="R28" s="16">
        <f>_xlfn.XLOOKUP($A28,Mapping!$A:$A,Mapping!C:C,0,0,1)</f>
        <v/>
      </c>
      <c r="S28" s="16">
        <f>_xlfn.XLOOKUP($A28,Mapping!$A:$A,Mapping!D:D,0,0,1)</f>
        <v/>
      </c>
      <c r="T28" s="16">
        <f>_xlfn.CONCAT(S28," - ",Q28)</f>
        <v/>
      </c>
    </row>
    <row r="29">
      <c r="A29" s="3" t="inlineStr">
        <is>
          <t>7010 : Prepayments</t>
        </is>
      </c>
      <c r="I29" s="3" t="n">
        <v>-3098.05</v>
      </c>
      <c r="O29" s="3" t="n">
        <v>-3098.05</v>
      </c>
      <c r="Q29" s="16">
        <f>_xlfn.XLOOKUP($A29,Mapping!$A:$A,Mapping!B:B,0,0,1)</f>
        <v/>
      </c>
      <c r="R29" s="16">
        <f>_xlfn.XLOOKUP($A29,Mapping!$A:$A,Mapping!C:C,0,0,1)</f>
        <v/>
      </c>
      <c r="S29" s="16">
        <f>_xlfn.XLOOKUP($A29,Mapping!$A:$A,Mapping!D:D,0,0,1)</f>
        <v/>
      </c>
      <c r="T29" s="16">
        <f>_xlfn.CONCAT(S29," - ",Q29)</f>
        <v/>
      </c>
    </row>
    <row r="30">
      <c r="A30" s="3" t="inlineStr">
        <is>
          <t>7023 : Interco CCL</t>
        </is>
      </c>
      <c r="B30" s="3" t="n">
        <v>5936.530000000002</v>
      </c>
      <c r="G30" s="3" t="n">
        <v>166.83</v>
      </c>
      <c r="H30" s="3" t="n">
        <v>-17846.7</v>
      </c>
      <c r="O30" s="3" t="n">
        <v>-11743.34</v>
      </c>
      <c r="Q30" s="16">
        <f>_xlfn.XLOOKUP($A30,Mapping!$A:$A,Mapping!B:B,0,0,1)</f>
        <v/>
      </c>
      <c r="R30" s="16">
        <f>_xlfn.XLOOKUP($A30,Mapping!$A:$A,Mapping!C:C,0,0,1)</f>
        <v/>
      </c>
      <c r="S30" s="16">
        <f>_xlfn.XLOOKUP($A30,Mapping!$A:$A,Mapping!D:D,0,0,1)</f>
        <v/>
      </c>
      <c r="T30" s="16">
        <f>_xlfn.CONCAT(S30," - ",Q30)</f>
        <v/>
      </c>
    </row>
    <row r="31">
      <c r="A31" s="3" t="inlineStr">
        <is>
          <t>7028 : DO NOT USE</t>
        </is>
      </c>
      <c r="B31" s="3" t="n">
        <v>402.2399999999999</v>
      </c>
      <c r="O31" s="3" t="n">
        <v>402.2399999999999</v>
      </c>
      <c r="Q31" s="16">
        <f>_xlfn.XLOOKUP($A31,Mapping!$A:$A,Mapping!B:B,0,0,1)</f>
        <v/>
      </c>
      <c r="R31" s="16">
        <f>_xlfn.XLOOKUP($A31,Mapping!$A:$A,Mapping!C:C,0,0,1)</f>
        <v/>
      </c>
      <c r="S31" s="16">
        <f>_xlfn.XLOOKUP($A31,Mapping!$A:$A,Mapping!D:D,0,0,1)</f>
        <v/>
      </c>
      <c r="T31" s="16">
        <f>_xlfn.CONCAT(S31," - ",Q31)</f>
        <v/>
      </c>
    </row>
    <row r="32">
      <c r="A32" s="3" t="inlineStr">
        <is>
          <t>7040 : Fee Debtors</t>
        </is>
      </c>
      <c r="B32" s="3" t="n">
        <v>-2.182787284255028e-11</v>
      </c>
      <c r="I32" s="3" t="n">
        <v>-3643.799999999981</v>
      </c>
      <c r="O32" s="3" t="n">
        <v>-3643.800000000003</v>
      </c>
      <c r="Q32" s="16">
        <f>_xlfn.XLOOKUP($A32,Mapping!$A:$A,Mapping!B:B,0,0,1)</f>
        <v/>
      </c>
      <c r="R32" s="16">
        <f>_xlfn.XLOOKUP($A32,Mapping!$A:$A,Mapping!C:C,0,0,1)</f>
        <v/>
      </c>
      <c r="S32" s="16">
        <f>_xlfn.XLOOKUP($A32,Mapping!$A:$A,Mapping!D:D,0,0,1)</f>
        <v/>
      </c>
      <c r="T32" s="16">
        <f>_xlfn.CONCAT(S32," - ",Q32)</f>
        <v/>
      </c>
    </row>
    <row r="33">
      <c r="A33" s="3" t="inlineStr">
        <is>
          <t>7050 : Bank RBS</t>
        </is>
      </c>
      <c r="B33" s="3" t="n">
        <v>-2.182787284255028e-11</v>
      </c>
      <c r="O33" s="3" t="n">
        <v>-2.182787284255028e-11</v>
      </c>
      <c r="Q33" s="16">
        <f>_xlfn.XLOOKUP($A33,Mapping!$A:$A,Mapping!B:B,0,0,1)</f>
        <v/>
      </c>
      <c r="R33" s="16">
        <f>_xlfn.XLOOKUP($A33,Mapping!$A:$A,Mapping!C:C,0,0,1)</f>
        <v/>
      </c>
      <c r="S33" s="16">
        <f>_xlfn.XLOOKUP($A33,Mapping!$A:$A,Mapping!D:D,0,0,1)</f>
        <v/>
      </c>
      <c r="T33" s="16" t="n"/>
    </row>
    <row r="34">
      <c r="A34" s="3" t="inlineStr">
        <is>
          <t>7051 : Bank NW Current</t>
        </is>
      </c>
      <c r="B34" s="3" t="n">
        <v>7.275957614183426e-12</v>
      </c>
      <c r="H34" s="3" t="n">
        <v>17846.7</v>
      </c>
      <c r="I34" s="3" t="n">
        <v>50813.2</v>
      </c>
      <c r="O34" s="3" t="n">
        <v>68659.90000000002</v>
      </c>
      <c r="Q34" s="16">
        <f>_xlfn.XLOOKUP($A34,Mapping!$A:$A,Mapping!B:B,0,0,1)</f>
        <v/>
      </c>
      <c r="R34" s="16">
        <f>_xlfn.XLOOKUP($A34,Mapping!$A:$A,Mapping!C:C,0,0,1)</f>
        <v/>
      </c>
      <c r="S34" s="16">
        <f>_xlfn.XLOOKUP($A34,Mapping!$A:$A,Mapping!D:D,0,0,1)</f>
        <v/>
      </c>
      <c r="T34" s="16" t="n"/>
    </row>
    <row r="35">
      <c r="A35" s="3" t="inlineStr">
        <is>
          <t>8030 : EEEF</t>
        </is>
      </c>
      <c r="I35" s="3" t="n">
        <v>23129.63</v>
      </c>
      <c r="O35" s="3" t="n">
        <v>23129.63</v>
      </c>
      <c r="Q35" s="16">
        <f>_xlfn.XLOOKUP($A35,Mapping!$A:$A,Mapping!B:B,0,0,1)</f>
        <v/>
      </c>
      <c r="R35" s="16">
        <f>_xlfn.XLOOKUP($A35,Mapping!$A:$A,Mapping!C:C,0,0,1)</f>
        <v/>
      </c>
      <c r="S35" s="16">
        <f>_xlfn.XLOOKUP($A35,Mapping!$A:$A,Mapping!D:D,0,0,1)</f>
        <v/>
      </c>
      <c r="T35" s="16" t="n"/>
    </row>
    <row r="36">
      <c r="A36" s="76" t="inlineStr">
        <is>
          <t>Total</t>
        </is>
      </c>
      <c r="B36" s="76" t="n">
        <v>6889.859999999966</v>
      </c>
      <c r="C36" s="76" t="n"/>
      <c r="D36" s="76" t="n"/>
      <c r="E36" s="76" t="n"/>
      <c r="F36" s="76" t="n"/>
      <c r="G36" s="76" t="n">
        <v>166.83</v>
      </c>
      <c r="H36" s="76" t="n">
        <v>0</v>
      </c>
      <c r="I36" s="76" t="n">
        <v>33269.78000000001</v>
      </c>
      <c r="J36" s="76" t="n">
        <v>1583.38</v>
      </c>
      <c r="K36" s="76" t="n"/>
      <c r="L36" s="76" t="n"/>
      <c r="M36" s="76" t="n"/>
      <c r="N36" s="76" t="n"/>
      <c r="O36" s="76" t="n">
        <v>41909.85</v>
      </c>
      <c r="Q36" s="16">
        <f>_xlfn.XLOOKUP($A36,Mapping!$A:$A,Mapping!B:B,0,0,1)</f>
        <v/>
      </c>
      <c r="R36" s="16">
        <f>_xlfn.XLOOKUP($A36,Mapping!$A:$A,Mapping!C:C,0,0,1)</f>
        <v/>
      </c>
      <c r="S36" s="16">
        <f>_xlfn.XLOOKUP($A36,Mapping!$A:$A,Mapping!D:D,0,0,1)</f>
        <v/>
      </c>
      <c r="T36" s="16" t="n"/>
    </row>
    <row r="37">
      <c r="Q37" s="16">
        <f>_xlfn.XLOOKUP($A37,Mapping!$A:$A,Mapping!B:B,0,0,1)</f>
        <v/>
      </c>
      <c r="R37" s="16">
        <f>_xlfn.XLOOKUP($A37,Mapping!$A:$A,Mapping!C:C,0,0,1)</f>
        <v/>
      </c>
      <c r="S37" s="16">
        <f>_xlfn.XLOOKUP($A37,Mapping!$A:$A,Mapping!D:D,0,0,1)</f>
        <v/>
      </c>
      <c r="T37" s="16" t="n"/>
    </row>
    <row r="38">
      <c r="A38" s="3" t="inlineStr">
        <is>
          <t>Applied filters:
Fiscal Year is 2026
Company is Kingsclere Nurseries Ltd.
Setting is Happitots
Company is Complete Childcare Ltd., HAB Kindergarten, Kingsclere Nurseries Ltd., Moebius Two Ltd., Saltway Nursery, Yellow Brick House Nurseries., or Yellow Brick Nurseries Ltd.</t>
        </is>
      </c>
      <c r="Q38" s="16">
        <f>_xlfn.XLOOKUP($A38,Mapping!$A:$A,Mapping!B:B,0,0,1)</f>
        <v/>
      </c>
      <c r="R38" s="16">
        <f>_xlfn.XLOOKUP($A38,Mapping!$A:$A,Mapping!C:C,0,0,1)</f>
        <v/>
      </c>
      <c r="S38" s="16">
        <f>_xlfn.XLOOKUP($A38,Mapping!$A:$A,Mapping!D:D,0,0,1)</f>
        <v/>
      </c>
      <c r="T38" s="16" t="n"/>
    </row>
    <row r="39">
      <c r="Q39" s="16">
        <f>_xlfn.XLOOKUP($A39,Mapping!$A:$A,Mapping!B:B,0,0,1)</f>
        <v/>
      </c>
      <c r="R39" s="16">
        <f>_xlfn.XLOOKUP($A39,Mapping!$A:$A,Mapping!C:C,0,0,1)</f>
        <v/>
      </c>
      <c r="S39" s="16">
        <f>_xlfn.XLOOKUP($A39,Mapping!$A:$A,Mapping!D:D,0,0,1)</f>
        <v/>
      </c>
      <c r="T39" s="16" t="n"/>
    </row>
    <row r="40">
      <c r="Q40" s="16">
        <f>_xlfn.XLOOKUP($A40,Mapping!$A:$A,Mapping!B:B,0,0,1)</f>
        <v/>
      </c>
      <c r="R40" s="16">
        <f>_xlfn.XLOOKUP($A40,Mapping!$A:$A,Mapping!C:C,0,0,1)</f>
        <v/>
      </c>
      <c r="S40" s="16">
        <f>_xlfn.XLOOKUP($A40,Mapping!$A:$A,Mapping!D:D,0,0,1)</f>
        <v/>
      </c>
      <c r="T40" s="16" t="n"/>
    </row>
    <row r="41">
      <c r="Q41" s="16">
        <f>_xlfn.XLOOKUP($A41,Mapping!$A:$A,Mapping!B:B,0,0,1)</f>
        <v/>
      </c>
      <c r="R41" s="16">
        <f>_xlfn.XLOOKUP($A41,Mapping!$A:$A,Mapping!C:C,0,0,1)</f>
        <v/>
      </c>
      <c r="S41" s="16">
        <f>_xlfn.XLOOKUP($A41,Mapping!$A:$A,Mapping!D:D,0,0,1)</f>
        <v/>
      </c>
      <c r="T41" s="16" t="n"/>
    </row>
    <row r="42">
      <c r="Q42" s="16">
        <f>_xlfn.XLOOKUP($A42,Mapping!$A:$A,Mapping!B:B,0,0,1)</f>
        <v/>
      </c>
      <c r="R42" s="16">
        <f>_xlfn.XLOOKUP($A42,Mapping!$A:$A,Mapping!C:C,0,0,1)</f>
        <v/>
      </c>
      <c r="S42" s="16">
        <f>_xlfn.XLOOKUP($A42,Mapping!$A:$A,Mapping!D:D,0,0,1)</f>
        <v/>
      </c>
      <c r="T42" s="16" t="n"/>
    </row>
    <row r="43">
      <c r="Q43" s="16">
        <f>_xlfn.XLOOKUP($A43,Mapping!$A:$A,Mapping!B:B,0,0,1)</f>
        <v/>
      </c>
      <c r="R43" s="16">
        <f>_xlfn.XLOOKUP($A43,Mapping!$A:$A,Mapping!C:C,0,0,1)</f>
        <v/>
      </c>
      <c r="S43" s="16">
        <f>_xlfn.XLOOKUP($A43,Mapping!$A:$A,Mapping!D:D,0,0,1)</f>
        <v/>
      </c>
      <c r="T43" s="16" t="n"/>
    </row>
    <row r="44">
      <c r="Q44" s="16">
        <f>_xlfn.XLOOKUP($A44,Mapping!$A:$A,Mapping!B:B,0,0,1)</f>
        <v/>
      </c>
      <c r="R44" s="16">
        <f>_xlfn.XLOOKUP($A44,Mapping!$A:$A,Mapping!C:C,0,0,1)</f>
        <v/>
      </c>
      <c r="S44" s="16">
        <f>_xlfn.XLOOKUP($A44,Mapping!$A:$A,Mapping!D:D,0,0,1)</f>
        <v/>
      </c>
      <c r="T44" s="16" t="n"/>
    </row>
    <row r="45">
      <c r="Q45" s="16">
        <f>_xlfn.XLOOKUP($A45,Mapping!$A:$A,Mapping!B:B,0,0,1)</f>
        <v/>
      </c>
      <c r="R45" s="16">
        <f>_xlfn.XLOOKUP($A45,Mapping!$A:$A,Mapping!C:C,0,0,1)</f>
        <v/>
      </c>
      <c r="S45" s="16">
        <f>_xlfn.XLOOKUP($A45,Mapping!$A:$A,Mapping!D:D,0,0,1)</f>
        <v/>
      </c>
      <c r="T45" s="16" t="n"/>
    </row>
    <row r="46">
      <c r="Q46" s="16">
        <f>_xlfn.XLOOKUP($A46,Mapping!$A:$A,Mapping!B:B,0,0,1)</f>
        <v/>
      </c>
      <c r="R46" s="16">
        <f>_xlfn.XLOOKUP($A46,Mapping!$A:$A,Mapping!C:C,0,0,1)</f>
        <v/>
      </c>
      <c r="S46" s="16">
        <f>_xlfn.XLOOKUP($A46,Mapping!$A:$A,Mapping!D:D,0,0,1)</f>
        <v/>
      </c>
      <c r="T46" s="16" t="n"/>
    </row>
    <row r="47">
      <c r="Q47" s="16">
        <f>_xlfn.XLOOKUP($A47,Mapping!$A:$A,Mapping!B:B,0,0,1)</f>
        <v/>
      </c>
      <c r="R47" s="16">
        <f>_xlfn.XLOOKUP($A47,Mapping!$A:$A,Mapping!C:C,0,0,1)</f>
        <v/>
      </c>
      <c r="S47" s="16">
        <f>_xlfn.XLOOKUP($A47,Mapping!$A:$A,Mapping!D:D,0,0,1)</f>
        <v/>
      </c>
      <c r="T47" s="16" t="n"/>
    </row>
    <row r="48">
      <c r="Q48" s="16">
        <f>_xlfn.XLOOKUP($A48,Mapping!$A:$A,Mapping!B:B,0,0,1)</f>
        <v/>
      </c>
      <c r="R48" s="16">
        <f>_xlfn.XLOOKUP($A48,Mapping!$A:$A,Mapping!C:C,0,0,1)</f>
        <v/>
      </c>
      <c r="S48" s="16">
        <f>_xlfn.XLOOKUP($A48,Mapping!$A:$A,Mapping!D:D,0,0,1)</f>
        <v/>
      </c>
      <c r="T48" s="16" t="n"/>
    </row>
    <row r="49">
      <c r="Q49" s="16">
        <f>_xlfn.XLOOKUP($A49,Mapping!$A:$A,Mapping!B:B,0,0,1)</f>
        <v/>
      </c>
      <c r="R49" s="16">
        <f>_xlfn.XLOOKUP($A49,Mapping!$A:$A,Mapping!C:C,0,0,1)</f>
        <v/>
      </c>
      <c r="S49" s="16">
        <f>_xlfn.XLOOKUP($A49,Mapping!$A:$A,Mapping!D:D,0,0,1)</f>
        <v/>
      </c>
      <c r="T49" s="16" t="n"/>
    </row>
    <row r="50">
      <c r="Q50" s="16">
        <f>_xlfn.XLOOKUP($A50,Mapping!$A:$A,Mapping!B:B,0,0,1)</f>
        <v/>
      </c>
      <c r="R50" s="16">
        <f>_xlfn.XLOOKUP($A50,Mapping!$A:$A,Mapping!C:C,0,0,1)</f>
        <v/>
      </c>
      <c r="S50" s="16">
        <f>_xlfn.XLOOKUP($A50,Mapping!$A:$A,Mapping!D:D,0,0,1)</f>
        <v/>
      </c>
      <c r="T50" s="16" t="n"/>
    </row>
    <row r="51">
      <c r="Q51" s="16">
        <f>_xlfn.XLOOKUP($A51,Mapping!$A:$A,Mapping!B:B,0,0,1)</f>
        <v/>
      </c>
      <c r="R51" s="16">
        <f>_xlfn.XLOOKUP($A51,Mapping!$A:$A,Mapping!C:C,0,0,1)</f>
        <v/>
      </c>
      <c r="S51" s="16">
        <f>_xlfn.XLOOKUP($A51,Mapping!$A:$A,Mapping!D:D,0,0,1)</f>
        <v/>
      </c>
      <c r="T51" s="16" t="n"/>
    </row>
    <row r="52">
      <c r="Q52" s="16">
        <f>_xlfn.XLOOKUP($A52,Mapping!$A:$A,Mapping!B:B,0,0,1)</f>
        <v/>
      </c>
      <c r="R52" s="16">
        <f>_xlfn.XLOOKUP($A52,Mapping!$A:$A,Mapping!C:C,0,0,1)</f>
        <v/>
      </c>
      <c r="S52" s="16">
        <f>_xlfn.XLOOKUP($A52,Mapping!$A:$A,Mapping!D:D,0,0,1)</f>
        <v/>
      </c>
      <c r="T52" s="16" t="n"/>
    </row>
    <row r="53">
      <c r="Q53" s="16">
        <f>_xlfn.XLOOKUP($A53,Mapping!$A:$A,Mapping!B:B,0,0,1)</f>
        <v/>
      </c>
      <c r="R53" s="16">
        <f>_xlfn.XLOOKUP($A53,Mapping!$A:$A,Mapping!C:C,0,0,1)</f>
        <v/>
      </c>
      <c r="S53" s="16">
        <f>_xlfn.XLOOKUP($A53,Mapping!$A:$A,Mapping!D:D,0,0,1)</f>
        <v/>
      </c>
      <c r="T53" s="16" t="n"/>
    </row>
    <row r="54">
      <c r="Q54" s="16">
        <f>_xlfn.XLOOKUP($A54,Mapping!$A:$A,Mapping!B:B,0,0,1)</f>
        <v/>
      </c>
      <c r="R54" s="16">
        <f>_xlfn.XLOOKUP($A54,Mapping!$A:$A,Mapping!C:C,0,0,1)</f>
        <v/>
      </c>
      <c r="S54" s="16">
        <f>_xlfn.XLOOKUP($A54,Mapping!$A:$A,Mapping!D:D,0,0,1)</f>
        <v/>
      </c>
      <c r="T54" s="16" t="n"/>
    </row>
    <row r="55">
      <c r="Q55" s="16">
        <f>_xlfn.XLOOKUP($A55,Mapping!$A:$A,Mapping!B:B,0,0,1)</f>
        <v/>
      </c>
      <c r="R55" s="16">
        <f>_xlfn.XLOOKUP($A55,Mapping!$A:$A,Mapping!C:C,0,0,1)</f>
        <v/>
      </c>
      <c r="S55" s="16">
        <f>_xlfn.XLOOKUP($A55,Mapping!$A:$A,Mapping!D:D,0,0,1)</f>
        <v/>
      </c>
      <c r="T55" s="16" t="n"/>
    </row>
    <row r="56">
      <c r="Q56" s="16">
        <f>_xlfn.XLOOKUP($A56,Mapping!$A:$A,Mapping!B:B,0,0,1)</f>
        <v/>
      </c>
      <c r="R56" s="16">
        <f>_xlfn.XLOOKUP($A56,Mapping!$A:$A,Mapping!C:C,0,0,1)</f>
        <v/>
      </c>
      <c r="S56" s="16">
        <f>_xlfn.XLOOKUP($A56,Mapping!$A:$A,Mapping!D:D,0,0,1)</f>
        <v/>
      </c>
      <c r="T56" s="16" t="n"/>
    </row>
    <row r="57">
      <c r="Q57" s="16">
        <f>_xlfn.XLOOKUP($A57,Mapping!$A:$A,Mapping!B:B,0,0,1)</f>
        <v/>
      </c>
      <c r="R57" s="16">
        <f>_xlfn.XLOOKUP($A57,Mapping!$A:$A,Mapping!C:C,0,0,1)</f>
        <v/>
      </c>
      <c r="S57" s="16">
        <f>_xlfn.XLOOKUP($A57,Mapping!$A:$A,Mapping!D:D,0,0,1)</f>
        <v/>
      </c>
      <c r="T57" s="16" t="n"/>
    </row>
    <row r="58">
      <c r="Q58" s="16">
        <f>_xlfn.XLOOKUP($A58,Mapping!$A:$A,Mapping!B:B,0,0,1)</f>
        <v/>
      </c>
      <c r="R58" s="16">
        <f>_xlfn.XLOOKUP($A58,Mapping!$A:$A,Mapping!C:C,0,0,1)</f>
        <v/>
      </c>
      <c r="S58" s="16">
        <f>_xlfn.XLOOKUP($A58,Mapping!$A:$A,Mapping!D:D,0,0,1)</f>
        <v/>
      </c>
      <c r="T58" s="16" t="n"/>
    </row>
    <row r="59">
      <c r="Q59" s="16">
        <f>_xlfn.XLOOKUP($A59,Mapping!$A:$A,Mapping!B:B,0,0,1)</f>
        <v/>
      </c>
      <c r="R59" s="16">
        <f>_xlfn.XLOOKUP($A59,Mapping!$A:$A,Mapping!C:C,0,0,1)</f>
        <v/>
      </c>
      <c r="S59" s="16">
        <f>_xlfn.XLOOKUP($A59,Mapping!$A:$A,Mapping!D:D,0,0,1)</f>
        <v/>
      </c>
      <c r="T59" s="16" t="n"/>
    </row>
    <row r="60">
      <c r="Q60" s="16">
        <f>_xlfn.XLOOKUP($A60,Mapping!$A:$A,Mapping!B:B,0,0,1)</f>
        <v/>
      </c>
      <c r="R60" s="16">
        <f>_xlfn.XLOOKUP($A60,Mapping!$A:$A,Mapping!C:C,0,0,1)</f>
        <v/>
      </c>
      <c r="S60" s="16">
        <f>_xlfn.XLOOKUP($A60,Mapping!$A:$A,Mapping!D:D,0,0,1)</f>
        <v/>
      </c>
      <c r="T60" s="16" t="n"/>
    </row>
    <row r="61">
      <c r="Q61" s="16">
        <f>_xlfn.XLOOKUP($A61,Mapping!$A:$A,Mapping!B:B,0,0,1)</f>
        <v/>
      </c>
      <c r="R61" s="16">
        <f>_xlfn.XLOOKUP($A61,Mapping!$A:$A,Mapping!C:C,0,0,1)</f>
        <v/>
      </c>
      <c r="S61" s="16">
        <f>_xlfn.XLOOKUP($A61,Mapping!$A:$A,Mapping!D:D,0,0,1)</f>
        <v/>
      </c>
      <c r="T61" s="16" t="n"/>
    </row>
    <row r="62">
      <c r="Q62" s="16">
        <f>_xlfn.XLOOKUP($A62,Mapping!$A:$A,Mapping!B:B,0,0,1)</f>
        <v/>
      </c>
      <c r="R62" s="16">
        <f>_xlfn.XLOOKUP($A62,Mapping!$A:$A,Mapping!C:C,0,0,1)</f>
        <v/>
      </c>
      <c r="S62" s="16">
        <f>_xlfn.XLOOKUP($A62,Mapping!$A:$A,Mapping!D:D,0,0,1)</f>
        <v/>
      </c>
      <c r="T62" s="16" t="n"/>
    </row>
    <row r="63">
      <c r="Q63" s="16">
        <f>_xlfn.XLOOKUP($A63,Mapping!$A:$A,Mapping!B:B,0,0,1)</f>
        <v/>
      </c>
      <c r="R63" s="16">
        <f>_xlfn.XLOOKUP($A63,Mapping!$A:$A,Mapping!C:C,0,0,1)</f>
        <v/>
      </c>
      <c r="S63" s="16">
        <f>_xlfn.XLOOKUP($A63,Mapping!$A:$A,Mapping!D:D,0,0,1)</f>
        <v/>
      </c>
      <c r="T63" s="16" t="n"/>
    </row>
    <row r="64">
      <c r="Q64" s="16">
        <f>_xlfn.XLOOKUP($A64,Mapping!$A:$A,Mapping!B:B,0,0,1)</f>
        <v/>
      </c>
      <c r="R64" s="16">
        <f>_xlfn.XLOOKUP($A64,Mapping!$A:$A,Mapping!C:C,0,0,1)</f>
        <v/>
      </c>
      <c r="S64" s="16">
        <f>_xlfn.XLOOKUP($A64,Mapping!$A:$A,Mapping!D:D,0,0,1)</f>
        <v/>
      </c>
      <c r="T64" s="16" t="n"/>
    </row>
    <row r="65">
      <c r="Q65" s="16">
        <f>_xlfn.XLOOKUP($A65,Mapping!$A:$A,Mapping!B:B,0,0,1)</f>
        <v/>
      </c>
      <c r="R65" s="16">
        <f>_xlfn.XLOOKUP($A65,Mapping!$A:$A,Mapping!C:C,0,0,1)</f>
        <v/>
      </c>
      <c r="S65" s="16">
        <f>_xlfn.XLOOKUP($A65,Mapping!$A:$A,Mapping!D:D,0,0,1)</f>
        <v/>
      </c>
      <c r="T65" s="16" t="n"/>
    </row>
    <row r="66">
      <c r="Q66" s="16">
        <f>_xlfn.XLOOKUP($A66,Mapping!$A:$A,Mapping!B:B,0,0,1)</f>
        <v/>
      </c>
      <c r="R66" s="16">
        <f>_xlfn.XLOOKUP($A66,Mapping!$A:$A,Mapping!C:C,0,0,1)</f>
        <v/>
      </c>
      <c r="S66" s="16">
        <f>_xlfn.XLOOKUP($A66,Mapping!$A:$A,Mapping!D:D,0,0,1)</f>
        <v/>
      </c>
      <c r="T66" s="16" t="n"/>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sheetData>
  <pageMargins left="0.7" right="0.7" top="0.75" bottom="0.75" header="0.3" footer="0.3"/>
</worksheet>
</file>

<file path=xl/worksheets/sheet48.xml><?xml version="1.0" encoding="utf-8"?>
<worksheet xmlns="http://schemas.openxmlformats.org/spreadsheetml/2006/main">
  <sheetPr>
    <tabColor rgb="FF00B050"/>
    <outlinePr summaryBelow="1" summaryRight="1"/>
    <pageSetUpPr/>
  </sheetPr>
  <dimension ref="A1:T128"/>
  <sheetViews>
    <sheetView workbookViewId="0">
      <selection activeCell="A2" sqref="A2:O35"/>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I2" s="3" t="n">
        <v>-18402.22</v>
      </c>
      <c r="O2" s="3" t="n">
        <v>-18402.22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I3" s="3" t="n">
        <v>-10101</v>
      </c>
      <c r="O3" s="3" t="n">
        <v>-10101</v>
      </c>
      <c r="Q3" s="16">
        <f>_xlfn.XLOOKUP($A3,Mapping!$A:$A,Mapping!B:B,0,0,1)</f>
        <v/>
      </c>
      <c r="R3" s="16">
        <f>_xlfn.XLOOKUP($A3,Mapping!$A:$A,Mapping!C:C,0,0,1)</f>
        <v/>
      </c>
      <c r="S3" s="16">
        <f>_xlfn.XLOOKUP($A3,Mapping!$A:$A,Mapping!D:D,0,0,1)</f>
        <v/>
      </c>
      <c r="T3" s="16">
        <f>_xlfn.CONCAT(S3," - ",Q3)</f>
        <v/>
      </c>
    </row>
    <row r="4">
      <c r="A4" s="3" t="inlineStr">
        <is>
          <t>2010 : Nursery Staff Salaries</t>
        </is>
      </c>
      <c r="I4" s="3" t="n">
        <v>20507.25</v>
      </c>
      <c r="O4" s="3" t="n">
        <v>20507.25</v>
      </c>
      <c r="Q4" s="16">
        <f>_xlfn.XLOOKUP($A4,Mapping!$A:$A,Mapping!B:B,0,0,1)</f>
        <v/>
      </c>
      <c r="R4" s="16">
        <f>_xlfn.XLOOKUP($A4,Mapping!$A:$A,Mapping!C:C,0,0,1)</f>
        <v/>
      </c>
      <c r="S4" s="16">
        <f>_xlfn.XLOOKUP($A4,Mapping!$A:$A,Mapping!D:D,0,0,1)</f>
        <v/>
      </c>
      <c r="T4" s="16">
        <f>_xlfn.CONCAT(S4," - ",Q4)</f>
        <v/>
      </c>
    </row>
    <row r="5">
      <c r="A5" s="3" t="inlineStr">
        <is>
          <t>2100 : Nursery Staff NI</t>
        </is>
      </c>
      <c r="I5" s="3" t="n">
        <v>2095.05</v>
      </c>
      <c r="O5" s="3" t="n">
        <v>2095.05</v>
      </c>
      <c r="Q5" s="16">
        <f>_xlfn.XLOOKUP($A5,Mapping!$A:$A,Mapping!B:B,0,0,1)</f>
        <v/>
      </c>
      <c r="R5" s="16">
        <f>_xlfn.XLOOKUP($A5,Mapping!$A:$A,Mapping!C:C,0,0,1)</f>
        <v/>
      </c>
      <c r="S5" s="16">
        <f>_xlfn.XLOOKUP($A5,Mapping!$A:$A,Mapping!D:D,0,0,1)</f>
        <v/>
      </c>
      <c r="T5" s="16">
        <f>_xlfn.CONCAT(S5," - ",Q5)</f>
        <v/>
      </c>
    </row>
    <row r="6">
      <c r="A6" s="3" t="inlineStr">
        <is>
          <t>2150 : Nursery Staff Pension</t>
        </is>
      </c>
      <c r="I6" s="3" t="n">
        <v>345.35</v>
      </c>
      <c r="O6" s="3" t="n">
        <v>345.35</v>
      </c>
      <c r="Q6" s="16">
        <f>_xlfn.XLOOKUP($A6,Mapping!$A:$A,Mapping!B:B,0,0,1)</f>
        <v/>
      </c>
      <c r="R6" s="16">
        <f>_xlfn.XLOOKUP($A6,Mapping!$A:$A,Mapping!C:C,0,0,1)</f>
        <v/>
      </c>
      <c r="S6" s="16">
        <f>_xlfn.XLOOKUP($A6,Mapping!$A:$A,Mapping!D:D,0,0,1)</f>
        <v/>
      </c>
      <c r="T6" s="16">
        <f>_xlfn.CONCAT(S6," - ",Q6)</f>
        <v/>
      </c>
    </row>
    <row r="7">
      <c r="A7" s="3" t="inlineStr">
        <is>
          <t>2170 : Training Costs</t>
        </is>
      </c>
      <c r="I7" s="3" t="n">
        <v>125.82</v>
      </c>
      <c r="O7" s="3" t="n">
        <v>125.82</v>
      </c>
      <c r="Q7" s="16">
        <f>_xlfn.XLOOKUP($A7,Mapping!$A:$A,Mapping!B:B,0,0,1)</f>
        <v/>
      </c>
      <c r="R7" s="16">
        <f>_xlfn.XLOOKUP($A7,Mapping!$A:$A,Mapping!C:C,0,0,1)</f>
        <v/>
      </c>
      <c r="S7" s="16">
        <f>_xlfn.XLOOKUP($A7,Mapping!$A:$A,Mapping!D:D,0,0,1)</f>
        <v/>
      </c>
      <c r="T7" s="16">
        <f>_xlfn.CONCAT(S7," - ",Q7)</f>
        <v/>
      </c>
    </row>
    <row r="8">
      <c r="A8" s="3" t="inlineStr">
        <is>
          <t>2180 : Staff Welfare</t>
        </is>
      </c>
      <c r="I8" s="3" t="n">
        <v>283.13</v>
      </c>
      <c r="O8" s="3" t="n">
        <v>283.13</v>
      </c>
      <c r="Q8" s="16">
        <f>_xlfn.XLOOKUP($A8,Mapping!$A:$A,Mapping!B:B,0,0,1)</f>
        <v/>
      </c>
      <c r="R8" s="16">
        <f>_xlfn.XLOOKUP($A8,Mapping!$A:$A,Mapping!C:C,0,0,1)</f>
        <v/>
      </c>
      <c r="S8" s="16">
        <f>_xlfn.XLOOKUP($A8,Mapping!$A:$A,Mapping!D:D,0,0,1)</f>
        <v/>
      </c>
      <c r="T8" s="16">
        <f>_xlfn.CONCAT(S8," - ",Q8)</f>
        <v/>
      </c>
    </row>
    <row r="9">
      <c r="A9" s="3" t="inlineStr">
        <is>
          <t>3010 : Catering Costs</t>
        </is>
      </c>
      <c r="I9" s="3" t="n">
        <v>977.42</v>
      </c>
      <c r="J9" s="3" t="n">
        <v>6.71</v>
      </c>
      <c r="O9" s="3" t="n">
        <v>984.13</v>
      </c>
      <c r="Q9" s="16">
        <f>_xlfn.XLOOKUP($A9,Mapping!$A:$A,Mapping!B:B,0,0,1)</f>
        <v/>
      </c>
      <c r="R9" s="16">
        <f>_xlfn.XLOOKUP($A9,Mapping!$A:$A,Mapping!C:C,0,0,1)</f>
        <v/>
      </c>
      <c r="S9" s="16">
        <f>_xlfn.XLOOKUP($A9,Mapping!$A:$A,Mapping!D:D,0,0,1)</f>
        <v/>
      </c>
      <c r="T9" s="16">
        <f>_xlfn.CONCAT(S9," - ",Q9)</f>
        <v/>
      </c>
    </row>
    <row r="10">
      <c r="A10" s="3" t="inlineStr">
        <is>
          <t>3020 : Resources</t>
        </is>
      </c>
      <c r="I10" s="3" t="n">
        <v>12</v>
      </c>
      <c r="J10" s="3" t="n">
        <v>64.72</v>
      </c>
      <c r="O10" s="3" t="n">
        <v>76.72</v>
      </c>
      <c r="Q10" s="16">
        <f>_xlfn.XLOOKUP($A10,Mapping!$A:$A,Mapping!B:B,0,0,1)</f>
        <v/>
      </c>
      <c r="R10" s="16">
        <f>_xlfn.XLOOKUP($A10,Mapping!$A:$A,Mapping!C:C,0,0,1)</f>
        <v/>
      </c>
      <c r="S10" s="16">
        <f>_xlfn.XLOOKUP($A10,Mapping!$A:$A,Mapping!D:D,0,0,1)</f>
        <v/>
      </c>
      <c r="T10" s="16">
        <f>_xlfn.CONCAT(S10," - ",Q10)</f>
        <v/>
      </c>
    </row>
    <row r="11">
      <c r="A11" s="3" t="inlineStr">
        <is>
          <t>3030 : Art Material</t>
        </is>
      </c>
      <c r="I11" s="3" t="n">
        <v>12.37</v>
      </c>
      <c r="J11" s="3" t="n">
        <v>38.07</v>
      </c>
      <c r="O11" s="3" t="n">
        <v>50.44</v>
      </c>
      <c r="Q11" s="16">
        <f>_xlfn.XLOOKUP($A11,Mapping!$A:$A,Mapping!B:B,0,0,1)</f>
        <v/>
      </c>
      <c r="R11" s="16">
        <f>_xlfn.XLOOKUP($A11,Mapping!$A:$A,Mapping!C:C,0,0,1)</f>
        <v/>
      </c>
      <c r="S11" s="16">
        <f>_xlfn.XLOOKUP($A11,Mapping!$A:$A,Mapping!D:D,0,0,1)</f>
        <v/>
      </c>
      <c r="T11" s="16">
        <f>_xlfn.CONCAT(S11," - ",Q11)</f>
        <v/>
      </c>
    </row>
    <row r="12">
      <c r="A12" s="3" t="inlineStr">
        <is>
          <t>3040 : Stationery</t>
        </is>
      </c>
      <c r="I12" s="3" t="n">
        <v>76.09</v>
      </c>
      <c r="J12" s="3" t="n">
        <v>59.48</v>
      </c>
      <c r="O12" s="3" t="n">
        <v>135.57</v>
      </c>
      <c r="Q12" s="16">
        <f>_xlfn.XLOOKUP($A12,Mapping!$A:$A,Mapping!B:B,0,0,1)</f>
        <v/>
      </c>
      <c r="R12" s="16">
        <f>_xlfn.XLOOKUP($A12,Mapping!$A:$A,Mapping!C:C,0,0,1)</f>
        <v/>
      </c>
      <c r="S12" s="16">
        <f>_xlfn.XLOOKUP($A12,Mapping!$A:$A,Mapping!D:D,0,0,1)</f>
        <v/>
      </c>
      <c r="T12" s="16">
        <f>_xlfn.CONCAT(S12," - ",Q12)</f>
        <v/>
      </c>
    </row>
    <row r="13">
      <c r="A13" s="3" t="inlineStr">
        <is>
          <t>3060 : Consumables</t>
        </is>
      </c>
      <c r="I13" s="3" t="n">
        <v>56.14</v>
      </c>
      <c r="J13" s="3" t="n">
        <v>17.99</v>
      </c>
      <c r="O13" s="3" t="n">
        <v>74.13</v>
      </c>
      <c r="Q13" s="16">
        <f>_xlfn.XLOOKUP($A13,Mapping!$A:$A,Mapping!B:B,0,0,1)</f>
        <v/>
      </c>
      <c r="R13" s="16">
        <f>_xlfn.XLOOKUP($A13,Mapping!$A:$A,Mapping!C:C,0,0,1)</f>
        <v/>
      </c>
      <c r="S13" s="16">
        <f>_xlfn.XLOOKUP($A13,Mapping!$A:$A,Mapping!D:D,0,0,1)</f>
        <v/>
      </c>
      <c r="T13" s="16">
        <f>_xlfn.CONCAT(S13," - ",Q13)</f>
        <v/>
      </c>
    </row>
    <row r="14">
      <c r="A14" s="3" t="inlineStr">
        <is>
          <t>4020 : Rent</t>
        </is>
      </c>
      <c r="I14" s="3" t="n">
        <v>1267.25</v>
      </c>
      <c r="O14" s="3" t="n">
        <v>1267.25</v>
      </c>
      <c r="Q14" s="16">
        <f>_xlfn.XLOOKUP($A14,Mapping!$A:$A,Mapping!B:B,0,0,1)</f>
        <v/>
      </c>
      <c r="R14" s="16">
        <f>_xlfn.XLOOKUP($A14,Mapping!$A:$A,Mapping!C:C,0,0,1)</f>
        <v/>
      </c>
      <c r="S14" s="16">
        <f>_xlfn.XLOOKUP($A14,Mapping!$A:$A,Mapping!D:D,0,0,1)</f>
        <v/>
      </c>
      <c r="T14" s="16">
        <f>_xlfn.CONCAT(S14," - ",Q14)</f>
        <v/>
      </c>
    </row>
    <row r="15">
      <c r="A15" s="3" t="inlineStr">
        <is>
          <t>4060 : Water</t>
        </is>
      </c>
      <c r="B15" s="3" t="n">
        <v>0</v>
      </c>
      <c r="I15" s="3" t="n">
        <v>158.35</v>
      </c>
      <c r="O15" s="3" t="n">
        <v>158.35</v>
      </c>
      <c r="Q15" s="16">
        <f>_xlfn.XLOOKUP($A15,Mapping!$A:$A,Mapping!B:B,0,0,1)</f>
        <v/>
      </c>
      <c r="R15" s="16">
        <f>_xlfn.XLOOKUP($A15,Mapping!$A:$A,Mapping!C:C,0,0,1)</f>
        <v/>
      </c>
      <c r="S15" s="16">
        <f>_xlfn.XLOOKUP($A15,Mapping!$A:$A,Mapping!D:D,0,0,1)</f>
        <v/>
      </c>
      <c r="T15" s="16">
        <f>_xlfn.CONCAT(S15," - ",Q15)</f>
        <v/>
      </c>
    </row>
    <row r="16">
      <c r="A16" s="3" t="inlineStr">
        <is>
          <t>4070 : Electricity</t>
        </is>
      </c>
      <c r="J16" s="3" t="n">
        <v>1445.56</v>
      </c>
      <c r="O16" s="3" t="n">
        <v>1445.56</v>
      </c>
      <c r="Q16" s="16">
        <f>_xlfn.XLOOKUP($A16,Mapping!$A:$A,Mapping!B:B,0,0,1)</f>
        <v/>
      </c>
      <c r="R16" s="16">
        <f>_xlfn.XLOOKUP($A16,Mapping!$A:$A,Mapping!C:C,0,0,1)</f>
        <v/>
      </c>
      <c r="S16" s="16">
        <f>_xlfn.XLOOKUP($A16,Mapping!$A:$A,Mapping!D:D,0,0,1)</f>
        <v/>
      </c>
      <c r="T16" s="16">
        <f>_xlfn.CONCAT(S16," - ",Q16)</f>
        <v/>
      </c>
    </row>
    <row r="17">
      <c r="A17" s="3" t="inlineStr">
        <is>
          <t>4080 : Compliance Maintenance</t>
        </is>
      </c>
      <c r="I17" s="3" t="n">
        <v>108</v>
      </c>
      <c r="O17" s="3" t="n">
        <v>108</v>
      </c>
      <c r="Q17" s="16">
        <f>_xlfn.XLOOKUP($A17,Mapping!$A:$A,Mapping!B:B,0,0,1)</f>
        <v/>
      </c>
      <c r="R17" s="16">
        <f>_xlfn.XLOOKUP($A17,Mapping!$A:$A,Mapping!C:C,0,0,1)</f>
        <v/>
      </c>
      <c r="S17" s="16">
        <f>_xlfn.XLOOKUP($A17,Mapping!$A:$A,Mapping!D:D,0,0,1)</f>
        <v/>
      </c>
      <c r="T17" s="16">
        <f>_xlfn.CONCAT(S17," - ",Q17)</f>
        <v/>
      </c>
    </row>
    <row r="18">
      <c r="A18" s="3" t="inlineStr">
        <is>
          <t>4110 : General Maintenance</t>
        </is>
      </c>
      <c r="I18" s="3" t="n">
        <v>45.49</v>
      </c>
      <c r="J18" s="3" t="n">
        <v>8.380000000000001</v>
      </c>
      <c r="O18" s="3" t="n">
        <v>53.87</v>
      </c>
      <c r="Q18" s="16">
        <f>_xlfn.XLOOKUP($A18,Mapping!$A:$A,Mapping!B:B,0,0,1)</f>
        <v/>
      </c>
      <c r="R18" s="16">
        <f>_xlfn.XLOOKUP($A18,Mapping!$A:$A,Mapping!C:C,0,0,1)</f>
        <v/>
      </c>
      <c r="S18" s="16">
        <f>_xlfn.XLOOKUP($A18,Mapping!$A:$A,Mapping!D:D,0,0,1)</f>
        <v/>
      </c>
      <c r="T18" s="16">
        <f>_xlfn.CONCAT(S18," - ",Q18)</f>
        <v/>
      </c>
    </row>
    <row r="19">
      <c r="A19" s="3" t="inlineStr">
        <is>
          <t>4130 : Cleaning</t>
        </is>
      </c>
      <c r="J19" s="3" t="n">
        <v>83.36</v>
      </c>
      <c r="O19" s="3" t="n">
        <v>83.36</v>
      </c>
      <c r="Q19" s="16">
        <f>_xlfn.XLOOKUP($A19,Mapping!$A:$A,Mapping!B:B,0,0,1)</f>
        <v/>
      </c>
      <c r="R19" s="16">
        <f>_xlfn.XLOOKUP($A19,Mapping!$A:$A,Mapping!C:C,0,0,1)</f>
        <v/>
      </c>
      <c r="S19" s="16">
        <f>_xlfn.XLOOKUP($A19,Mapping!$A:$A,Mapping!D:D,0,0,1)</f>
        <v/>
      </c>
      <c r="T19" s="16">
        <f>_xlfn.CONCAT(S19," - ",Q19)</f>
        <v/>
      </c>
    </row>
    <row r="20">
      <c r="A20" s="3" t="inlineStr">
        <is>
          <t>4140 : Waste Disposal</t>
        </is>
      </c>
      <c r="B20" s="3" t="n">
        <v>-28.93</v>
      </c>
      <c r="I20" s="3" t="n">
        <v>419.47</v>
      </c>
      <c r="O20" s="3" t="n">
        <v>390.54</v>
      </c>
      <c r="Q20" s="16">
        <f>_xlfn.XLOOKUP($A20,Mapping!$A:$A,Mapping!B:B,0,0,1)</f>
        <v/>
      </c>
      <c r="R20" s="16">
        <f>_xlfn.XLOOKUP($A20,Mapping!$A:$A,Mapping!C:C,0,0,1)</f>
        <v/>
      </c>
      <c r="S20" s="16">
        <f>_xlfn.XLOOKUP($A20,Mapping!$A:$A,Mapping!D:D,0,0,1)</f>
        <v/>
      </c>
      <c r="T20" s="16">
        <f>_xlfn.CONCAT(S20," - ",Q20)</f>
        <v/>
      </c>
    </row>
    <row r="21">
      <c r="A21" s="3" t="inlineStr">
        <is>
          <t>4170 : Printing</t>
        </is>
      </c>
      <c r="I21" s="3" t="n">
        <v>878.8</v>
      </c>
      <c r="O21" s="3" t="n">
        <v>878.8</v>
      </c>
      <c r="Q21" s="16" t="n"/>
      <c r="R21" s="16" t="n"/>
      <c r="S21" s="16" t="n"/>
      <c r="T21" s="16" t="n"/>
    </row>
    <row r="22">
      <c r="A22" s="3" t="inlineStr">
        <is>
          <t>4180 : Printer Consumables</t>
        </is>
      </c>
      <c r="I22" s="3" t="n">
        <v>98.47</v>
      </c>
      <c r="O22" s="3" t="n">
        <v>98.47</v>
      </c>
      <c r="Q22" s="16" t="n"/>
      <c r="R22" s="16" t="n"/>
      <c r="S22" s="16" t="n"/>
      <c r="T22" s="16" t="n"/>
    </row>
    <row r="23">
      <c r="A23" s="3" t="inlineStr">
        <is>
          <t>4220 : IT Support</t>
        </is>
      </c>
      <c r="I23" s="3" t="n">
        <v>214.8</v>
      </c>
      <c r="O23" s="3" t="n">
        <v>214.8</v>
      </c>
      <c r="Q23" s="16" t="n"/>
      <c r="R23" s="16" t="n"/>
      <c r="S23" s="16" t="n"/>
      <c r="T23" s="16" t="n"/>
    </row>
    <row r="24">
      <c r="A24" s="3" t="inlineStr">
        <is>
          <t>4230 : Fees and Subscriptions</t>
        </is>
      </c>
      <c r="B24" s="3" t="n">
        <v>0</v>
      </c>
      <c r="I24" s="3" t="n">
        <v>2.4</v>
      </c>
      <c r="O24" s="3" t="n">
        <v>2.4</v>
      </c>
      <c r="Q24" s="16" t="n"/>
      <c r="R24" s="16" t="n"/>
      <c r="S24" s="16" t="n"/>
      <c r="T24" s="16" t="n"/>
    </row>
    <row r="25">
      <c r="A25" s="3" t="inlineStr">
        <is>
          <t>4260 : Fuel and Motor Expenses</t>
        </is>
      </c>
      <c r="I25" s="3" t="n">
        <v>35</v>
      </c>
      <c r="O25" s="3" t="n">
        <v>35</v>
      </c>
      <c r="Q25" s="16" t="n"/>
      <c r="R25" s="16" t="n"/>
      <c r="S25" s="16" t="n"/>
      <c r="T25" s="16" t="n"/>
    </row>
    <row r="26">
      <c r="A26" s="3" t="inlineStr">
        <is>
          <t>7010 : Prepayments</t>
        </is>
      </c>
      <c r="I26" s="3" t="n">
        <v>-1696.74</v>
      </c>
      <c r="O26" s="3" t="n">
        <v>-1696.74</v>
      </c>
      <c r="Q26" s="16" t="n"/>
      <c r="R26" s="16" t="n"/>
      <c r="S26" s="16" t="n"/>
      <c r="T26" s="16" t="n"/>
    </row>
    <row r="27">
      <c r="A27" s="3" t="inlineStr">
        <is>
          <t>7023 : Interco CCL</t>
        </is>
      </c>
      <c r="B27" s="3" t="n">
        <v>12064.2</v>
      </c>
      <c r="C27" s="3" t="n">
        <v>17.07</v>
      </c>
      <c r="D27" s="3" t="n">
        <v>58.82</v>
      </c>
      <c r="H27" s="3" t="n">
        <v>-3445.18</v>
      </c>
      <c r="I27" s="3" t="n">
        <v>950</v>
      </c>
      <c r="O27" s="3" t="n">
        <v>9644.909999999994</v>
      </c>
      <c r="Q27" s="16" t="n"/>
      <c r="R27" s="16" t="n"/>
      <c r="S27" s="16" t="n"/>
      <c r="T27" s="16" t="n"/>
    </row>
    <row r="28">
      <c r="A28" s="3" t="inlineStr">
        <is>
          <t>7028 : DO NOT USE</t>
        </is>
      </c>
      <c r="B28" s="3" t="n">
        <v>434.49</v>
      </c>
      <c r="O28" s="3" t="n">
        <v>434.49</v>
      </c>
      <c r="Q28" s="16" t="n"/>
      <c r="R28" s="16" t="n"/>
      <c r="S28" s="16" t="n"/>
      <c r="T28" s="16" t="n"/>
    </row>
    <row r="29">
      <c r="A29" s="3" t="inlineStr">
        <is>
          <t>7040 : Fee Debtors</t>
        </is>
      </c>
      <c r="B29" s="3" t="n">
        <v>6.366462912410498e-12</v>
      </c>
      <c r="I29" s="3" t="n">
        <v>-2823.760000000002</v>
      </c>
      <c r="O29" s="3" t="n">
        <v>-2823.759999999996</v>
      </c>
      <c r="Q29" s="16" t="n"/>
      <c r="R29" s="16" t="n"/>
      <c r="S29" s="16" t="n"/>
      <c r="T29" s="16" t="n"/>
    </row>
    <row r="30">
      <c r="A30" s="3" t="inlineStr">
        <is>
          <t>7050 : Bank RBS</t>
        </is>
      </c>
      <c r="B30" s="3" t="n">
        <v>0</v>
      </c>
      <c r="O30" s="3" t="n">
        <v>0</v>
      </c>
      <c r="Q30" s="16" t="n"/>
      <c r="R30" s="16" t="n"/>
      <c r="S30" s="16" t="n"/>
      <c r="T30" s="16" t="n"/>
    </row>
    <row r="31">
      <c r="A31" s="3" t="inlineStr">
        <is>
          <t>7051 : Bank NW Current</t>
        </is>
      </c>
      <c r="B31" s="3" t="n">
        <v>-3.637978807091713e-12</v>
      </c>
      <c r="H31" s="3" t="n">
        <v>3445.18</v>
      </c>
      <c r="I31" s="3" t="n">
        <v>14985.98</v>
      </c>
      <c r="O31" s="3" t="n">
        <v>18431.16</v>
      </c>
      <c r="Q31" s="16" t="n"/>
      <c r="R31" s="16" t="n"/>
      <c r="S31" s="16" t="n"/>
      <c r="T31" s="16" t="n"/>
    </row>
    <row r="32">
      <c r="A32" s="3" t="inlineStr">
        <is>
          <t>8030 : EEEF</t>
        </is>
      </c>
      <c r="I32" s="3" t="n">
        <v>10101</v>
      </c>
      <c r="O32" s="3" t="n">
        <v>10101</v>
      </c>
      <c r="Q32" s="16" t="n"/>
      <c r="R32" s="16" t="n"/>
      <c r="S32" s="16" t="n"/>
      <c r="T32" s="16" t="n"/>
    </row>
    <row r="33">
      <c r="A33" s="76" t="inlineStr">
        <is>
          <t>Total</t>
        </is>
      </c>
      <c r="B33" s="76" t="n">
        <v>12469.76</v>
      </c>
      <c r="C33" s="76" t="n">
        <v>17.07</v>
      </c>
      <c r="D33" s="76" t="n">
        <v>58.82</v>
      </c>
      <c r="E33" s="76" t="n"/>
      <c r="F33" s="76" t="n"/>
      <c r="G33" s="76" t="n"/>
      <c r="H33" s="76" t="n">
        <v>0</v>
      </c>
      <c r="I33" s="76" t="n">
        <v>20731.90999999999</v>
      </c>
      <c r="J33" s="76" t="n">
        <v>1724.27</v>
      </c>
      <c r="K33" s="76" t="n"/>
      <c r="L33" s="76" t="n"/>
      <c r="M33" s="76" t="n"/>
      <c r="N33" s="76" t="n"/>
      <c r="O33" s="76" t="n">
        <v>35001.83</v>
      </c>
      <c r="Q33" s="16" t="n"/>
      <c r="R33" s="16" t="n"/>
      <c r="S33" s="16" t="n"/>
      <c r="T33" s="16" t="n"/>
    </row>
    <row r="34">
      <c r="Q34" s="16" t="n"/>
      <c r="R34" s="16" t="n"/>
      <c r="S34" s="16" t="n"/>
      <c r="T34" s="16" t="n"/>
    </row>
    <row r="35">
      <c r="A35" s="3" t="inlineStr">
        <is>
          <t>Applied filters:
Fiscal Year is 2026
Company is Kingsclere Nurseries Ltd.
Setting is Northumberland
Company is Complete Childcare Ltd., HAB Kindergarten, Kingsclere Nurseries Ltd., Moebius Two Ltd., Saltway Nursery, Yellow Brick House Nurseries., or Yellow Brick Nurseries Ltd.</t>
        </is>
      </c>
      <c r="Q35" s="16" t="n"/>
      <c r="R35" s="16" t="n"/>
      <c r="S35" s="16" t="n"/>
      <c r="T35" s="16" t="n"/>
    </row>
    <row r="36">
      <c r="Q36" s="16" t="n"/>
      <c r="R36" s="16" t="n"/>
      <c r="S36" s="16" t="n"/>
      <c r="T36" s="16" t="n"/>
    </row>
    <row r="37">
      <c r="Q37" s="16" t="n"/>
      <c r="R37" s="16" t="n"/>
      <c r="S37" s="16" t="n"/>
      <c r="T37" s="16" t="n"/>
    </row>
    <row r="38">
      <c r="Q38" s="16" t="n"/>
      <c r="R38" s="16" t="n"/>
      <c r="S38" s="16" t="n"/>
      <c r="T38" s="16" t="n"/>
    </row>
    <row r="39">
      <c r="Q39" s="16" t="n"/>
      <c r="R39" s="16" t="n"/>
      <c r="S39" s="16" t="n"/>
      <c r="T39" s="16" t="n"/>
    </row>
    <row r="40">
      <c r="Q40" s="16" t="n"/>
      <c r="R40" s="16" t="n"/>
      <c r="S40" s="16" t="n"/>
      <c r="T40" s="16" t="n"/>
    </row>
    <row r="41">
      <c r="Q41" s="16" t="n"/>
      <c r="R41" s="16" t="n"/>
      <c r="S41" s="16" t="n"/>
      <c r="T41" s="16" t="n"/>
    </row>
    <row r="42">
      <c r="Q42" s="16" t="n"/>
      <c r="R42" s="16" t="n"/>
      <c r="S42" s="16" t="n"/>
      <c r="T42" s="16" t="n"/>
    </row>
    <row r="43">
      <c r="Q43" s="16" t="n"/>
      <c r="R43" s="16" t="n"/>
      <c r="S43" s="16" t="n"/>
      <c r="T43" s="16" t="n"/>
    </row>
    <row r="44">
      <c r="Q44" s="16" t="n"/>
      <c r="R44" s="16" t="n"/>
      <c r="S44" s="16" t="n"/>
      <c r="T44" s="16" t="n"/>
    </row>
    <row r="45">
      <c r="Q45" s="16" t="n"/>
      <c r="R45" s="16" t="n"/>
      <c r="S45" s="16" t="n"/>
      <c r="T45" s="16" t="n"/>
    </row>
    <row r="46">
      <c r="Q46" s="16" t="n"/>
      <c r="R46" s="16" t="n"/>
      <c r="S46" s="16" t="n"/>
      <c r="T46" s="16" t="n"/>
    </row>
    <row r="47">
      <c r="Q47" s="16" t="n"/>
      <c r="R47" s="16" t="n"/>
      <c r="S47" s="16" t="n"/>
      <c r="T47" s="16" t="n"/>
    </row>
    <row r="48">
      <c r="Q48" s="16" t="n"/>
      <c r="R48" s="16" t="n"/>
      <c r="S48" s="16" t="n"/>
      <c r="T48" s="16" t="n"/>
    </row>
    <row r="49">
      <c r="Q49" s="16" t="n"/>
      <c r="R49" s="16" t="n"/>
      <c r="S49" s="16" t="n"/>
      <c r="T49" s="16" t="n"/>
    </row>
    <row r="50">
      <c r="Q50" s="16" t="n"/>
      <c r="R50" s="16" t="n"/>
      <c r="S50" s="16" t="n"/>
      <c r="T50" s="16" t="n"/>
    </row>
    <row r="51">
      <c r="Q51" s="16" t="n"/>
      <c r="R51" s="16" t="n"/>
      <c r="S51" s="16" t="n"/>
      <c r="T51" s="16" t="n"/>
    </row>
    <row r="52">
      <c r="Q52" s="16" t="n"/>
      <c r="R52" s="16" t="n"/>
      <c r="S52" s="16" t="n"/>
      <c r="T52" s="16" t="n"/>
    </row>
    <row r="53">
      <c r="Q53" s="16" t="n"/>
      <c r="R53" s="16" t="n"/>
      <c r="S53" s="16" t="n"/>
      <c r="T53" s="16" t="n"/>
    </row>
    <row r="54">
      <c r="Q54" s="16" t="n"/>
      <c r="R54" s="16" t="n"/>
      <c r="S54" s="16" t="n"/>
      <c r="T54" s="16" t="n"/>
    </row>
    <row r="55">
      <c r="Q55" s="16" t="n"/>
      <c r="R55" s="16" t="n"/>
      <c r="S55" s="16" t="n"/>
      <c r="T55" s="16" t="n"/>
    </row>
    <row r="56">
      <c r="Q56" s="16" t="n"/>
      <c r="R56" s="16" t="n"/>
      <c r="S56" s="16" t="n"/>
      <c r="T56" s="16" t="n"/>
    </row>
    <row r="57">
      <c r="Q57" s="16" t="n"/>
      <c r="R57" s="16" t="n"/>
      <c r="S57" s="16" t="n"/>
      <c r="T57" s="16" t="n"/>
    </row>
    <row r="58">
      <c r="Q58" s="16" t="n"/>
      <c r="R58" s="16" t="n"/>
      <c r="S58" s="16" t="n"/>
      <c r="T58" s="16" t="n"/>
    </row>
    <row r="59">
      <c r="Q59" s="16">
        <f>_xlfn.XLOOKUP($A59,Mapping!$A:$A,Mapping!B:B,0,0,1)</f>
        <v/>
      </c>
      <c r="R59" s="16">
        <f>_xlfn.XLOOKUP($A59,Mapping!$A:$A,Mapping!C:C,0,0,1)</f>
        <v/>
      </c>
      <c r="S59" s="16">
        <f>_xlfn.XLOOKUP($A59,Mapping!$A:$A,Mapping!D:D,0,0,1)</f>
        <v/>
      </c>
      <c r="T59" s="16" t="n"/>
    </row>
    <row r="60">
      <c r="Q60" s="16">
        <f>_xlfn.XLOOKUP($A60,Mapping!$A:$A,Mapping!B:B,0,0,1)</f>
        <v/>
      </c>
      <c r="R60" s="16">
        <f>_xlfn.XLOOKUP($A60,Mapping!$A:$A,Mapping!C:C,0,0,1)</f>
        <v/>
      </c>
      <c r="S60" s="16">
        <f>_xlfn.XLOOKUP($A60,Mapping!$A:$A,Mapping!D:D,0,0,1)</f>
        <v/>
      </c>
      <c r="T60" s="16" t="n"/>
    </row>
    <row r="61">
      <c r="Q61" s="16">
        <f>_xlfn.XLOOKUP($A61,Mapping!$A:$A,Mapping!B:B,0,0,1)</f>
        <v/>
      </c>
      <c r="R61" s="16">
        <f>_xlfn.XLOOKUP($A61,Mapping!$A:$A,Mapping!C:C,0,0,1)</f>
        <v/>
      </c>
      <c r="S61" s="16">
        <f>_xlfn.XLOOKUP($A61,Mapping!$A:$A,Mapping!D:D,0,0,1)</f>
        <v/>
      </c>
      <c r="T61" s="16" t="n"/>
    </row>
    <row r="62">
      <c r="Q62" s="16">
        <f>_xlfn.XLOOKUP($A62,Mapping!$A:$A,Mapping!B:B,0,0,1)</f>
        <v/>
      </c>
      <c r="R62" s="16">
        <f>_xlfn.XLOOKUP($A62,Mapping!$A:$A,Mapping!C:C,0,0,1)</f>
        <v/>
      </c>
      <c r="S62" s="16">
        <f>_xlfn.XLOOKUP($A62,Mapping!$A:$A,Mapping!D:D,0,0,1)</f>
        <v/>
      </c>
      <c r="T62" s="16" t="n"/>
    </row>
    <row r="63">
      <c r="Q63" s="16">
        <f>_xlfn.XLOOKUP($A63,Mapping!$A:$A,Mapping!B:B,0,0,1)</f>
        <v/>
      </c>
      <c r="R63" s="16">
        <f>_xlfn.XLOOKUP($A63,Mapping!$A:$A,Mapping!C:C,0,0,1)</f>
        <v/>
      </c>
      <c r="S63" s="16">
        <f>_xlfn.XLOOKUP($A63,Mapping!$A:$A,Mapping!D:D,0,0,1)</f>
        <v/>
      </c>
      <c r="T63" s="16" t="n"/>
    </row>
    <row r="64">
      <c r="Q64" s="16">
        <f>_xlfn.XLOOKUP($A64,Mapping!$A:$A,Mapping!B:B,0,0,1)</f>
        <v/>
      </c>
      <c r="R64" s="16">
        <f>_xlfn.XLOOKUP($A64,Mapping!$A:$A,Mapping!C:C,0,0,1)</f>
        <v/>
      </c>
      <c r="S64" s="16">
        <f>_xlfn.XLOOKUP($A64,Mapping!$A:$A,Mapping!D:D,0,0,1)</f>
        <v/>
      </c>
      <c r="T64" s="16" t="n"/>
    </row>
    <row r="65">
      <c r="Q65" s="16">
        <f>_xlfn.XLOOKUP($A65,Mapping!$A:$A,Mapping!B:B,0,0,1)</f>
        <v/>
      </c>
      <c r="R65" s="16">
        <f>_xlfn.XLOOKUP($A65,Mapping!$A:$A,Mapping!C:C,0,0,1)</f>
        <v/>
      </c>
      <c r="S65" s="16">
        <f>_xlfn.XLOOKUP($A65,Mapping!$A:$A,Mapping!D:D,0,0,1)</f>
        <v/>
      </c>
      <c r="T65" s="16" t="n"/>
    </row>
    <row r="66">
      <c r="Q66" s="16">
        <f>_xlfn.XLOOKUP($A66,Mapping!$A:$A,Mapping!B:B,0,0,1)</f>
        <v/>
      </c>
      <c r="R66" s="16">
        <f>_xlfn.XLOOKUP($A66,Mapping!$A:$A,Mapping!C:C,0,0,1)</f>
        <v/>
      </c>
      <c r="S66" s="16">
        <f>_xlfn.XLOOKUP($A66,Mapping!$A:$A,Mapping!D:D,0,0,1)</f>
        <v/>
      </c>
      <c r="T66" s="16" t="n"/>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sheetData>
  <pageMargins left="0.7" right="0.7" top="0.75" bottom="0.75" header="0.3" footer="0.3"/>
</worksheet>
</file>

<file path=xl/worksheets/sheet49.xml><?xml version="1.0" encoding="utf-8"?>
<worksheet xmlns="http://schemas.openxmlformats.org/spreadsheetml/2006/main">
  <sheetPr>
    <tabColor rgb="FF00B050"/>
    <outlinePr summaryBelow="1" summaryRight="1"/>
    <pageSetUpPr/>
  </sheetPr>
  <dimension ref="A1:T97"/>
  <sheetViews>
    <sheetView workbookViewId="0">
      <selection activeCell="A2" sqref="A2:O38"/>
    </sheetView>
  </sheetViews>
  <sheetFormatPr baseColWidth="8" defaultColWidth="9.140625" defaultRowHeight="15"/>
  <cols>
    <col width="31.5703125" customWidth="1" style="3" min="1" max="1"/>
    <col width="9.140625" customWidth="1" style="3" min="2" max="8"/>
    <col width="9" bestFit="1" customWidth="1" style="43" min="9" max="9"/>
    <col width="9.140625" customWidth="1" style="3" min="10" max="10"/>
    <col width="9.140625" customWidth="1" style="3" min="11"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239"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0</v>
      </c>
      <c r="I2" s="3" t="n">
        <v>-48092.35000000001</v>
      </c>
      <c r="O2" s="3" t="n">
        <v>-48092.35000000001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I3" s="3" t="n">
        <v>-26524.66</v>
      </c>
      <c r="O3" s="3" t="n">
        <v>-26524.66</v>
      </c>
      <c r="Q3" s="16">
        <f>_xlfn.XLOOKUP($A3,Mapping!$A:$A,Mapping!B:B,0,0,1)</f>
        <v/>
      </c>
      <c r="R3" s="16">
        <f>_xlfn.XLOOKUP($A3,Mapping!$A:$A,Mapping!C:C,0,0,1)</f>
        <v/>
      </c>
      <c r="S3" s="16">
        <f>_xlfn.XLOOKUP($A3,Mapping!$A:$A,Mapping!D:D,0,0,1)</f>
        <v/>
      </c>
      <c r="T3" s="16">
        <f>_xlfn.CONCAT(S3," - ",Q3)</f>
        <v/>
      </c>
    </row>
    <row r="4">
      <c r="A4" s="3" t="inlineStr">
        <is>
          <t>2010 : Nursery Staff Salaries</t>
        </is>
      </c>
      <c r="I4" s="3" t="n">
        <v>36454.3</v>
      </c>
      <c r="O4" s="3" t="n">
        <v>36454.3</v>
      </c>
      <c r="Q4" s="16">
        <f>_xlfn.XLOOKUP($A4,Mapping!$A:$A,Mapping!B:B,0,0,1)</f>
        <v/>
      </c>
      <c r="R4" s="16">
        <f>_xlfn.XLOOKUP($A4,Mapping!$A:$A,Mapping!C:C,0,0,1)</f>
        <v/>
      </c>
      <c r="S4" s="16">
        <f>_xlfn.XLOOKUP($A4,Mapping!$A:$A,Mapping!D:D,0,0,1)</f>
        <v/>
      </c>
      <c r="T4" s="16">
        <f>_xlfn.CONCAT(S4," - ",Q4)</f>
        <v/>
      </c>
    </row>
    <row r="5">
      <c r="A5" s="3" t="inlineStr">
        <is>
          <t>2100 : Nursery Staff NI</t>
        </is>
      </c>
      <c r="I5" s="3" t="n">
        <v>4331.47</v>
      </c>
      <c r="O5" s="3" t="n">
        <v>4331.47</v>
      </c>
      <c r="Q5" s="16">
        <f>_xlfn.XLOOKUP($A5,Mapping!$A:$A,Mapping!B:B,0,0,1)</f>
        <v/>
      </c>
      <c r="R5" s="16">
        <f>_xlfn.XLOOKUP($A5,Mapping!$A:$A,Mapping!C:C,0,0,1)</f>
        <v/>
      </c>
      <c r="S5" s="16">
        <f>_xlfn.XLOOKUP($A5,Mapping!$A:$A,Mapping!D:D,0,0,1)</f>
        <v/>
      </c>
      <c r="T5" s="16">
        <f>_xlfn.CONCAT(S5," - ",Q5)</f>
        <v/>
      </c>
    </row>
    <row r="6">
      <c r="A6" s="3" t="inlineStr">
        <is>
          <t>2150 : Nursery Staff Pension</t>
        </is>
      </c>
      <c r="I6" s="3" t="n">
        <v>650.65</v>
      </c>
      <c r="O6" s="3" t="n">
        <v>650.65</v>
      </c>
      <c r="Q6" s="16">
        <f>_xlfn.XLOOKUP($A6,Mapping!$A:$A,Mapping!B:B,0,0,1)</f>
        <v/>
      </c>
      <c r="R6" s="16">
        <f>_xlfn.XLOOKUP($A6,Mapping!$A:$A,Mapping!C:C,0,0,1)</f>
        <v/>
      </c>
      <c r="S6" s="16">
        <f>_xlfn.XLOOKUP($A6,Mapping!$A:$A,Mapping!D:D,0,0,1)</f>
        <v/>
      </c>
      <c r="T6" s="16">
        <f>_xlfn.CONCAT(S6," - ",Q6)</f>
        <v/>
      </c>
    </row>
    <row r="7">
      <c r="A7" s="3" t="inlineStr">
        <is>
          <t>2160 : Uniform Costs</t>
        </is>
      </c>
      <c r="I7" s="3" t="n"/>
      <c r="J7" s="3" t="n">
        <v>38.34</v>
      </c>
      <c r="O7" s="3" t="n">
        <v>38.34</v>
      </c>
      <c r="Q7" s="16">
        <f>_xlfn.XLOOKUP($A7,Mapping!$A:$A,Mapping!B:B,0,0,1)</f>
        <v/>
      </c>
      <c r="R7" s="16">
        <f>_xlfn.XLOOKUP($A7,Mapping!$A:$A,Mapping!C:C,0,0,1)</f>
        <v/>
      </c>
      <c r="S7" s="16">
        <f>_xlfn.XLOOKUP($A7,Mapping!$A:$A,Mapping!D:D,0,0,1)</f>
        <v/>
      </c>
      <c r="T7" s="16">
        <f>_xlfn.CONCAT(S7," - ",Q7)</f>
        <v/>
      </c>
    </row>
    <row r="8">
      <c r="A8" s="3" t="inlineStr">
        <is>
          <t>2180 : Staff Welfare</t>
        </is>
      </c>
      <c r="B8" s="3" t="n">
        <v>0</v>
      </c>
      <c r="I8" s="3" t="n">
        <v>7.39</v>
      </c>
      <c r="O8" s="3" t="n">
        <v>7.39</v>
      </c>
      <c r="Q8" s="16">
        <f>_xlfn.XLOOKUP($A8,Mapping!$A:$A,Mapping!B:B,0,0,1)</f>
        <v/>
      </c>
      <c r="R8" s="16">
        <f>_xlfn.XLOOKUP($A8,Mapping!$A:$A,Mapping!C:C,0,0,1)</f>
        <v/>
      </c>
      <c r="S8" s="16">
        <f>_xlfn.XLOOKUP($A8,Mapping!$A:$A,Mapping!D:D,0,0,1)</f>
        <v/>
      </c>
      <c r="T8" s="16">
        <f>_xlfn.CONCAT(S8," - ",Q8)</f>
        <v/>
      </c>
    </row>
    <row r="9">
      <c r="A9" s="3" t="inlineStr">
        <is>
          <t>2200 : Rewards and Recognition</t>
        </is>
      </c>
      <c r="I9" s="3" t="n">
        <v>77.97</v>
      </c>
      <c r="O9" s="3" t="n">
        <v>77.97</v>
      </c>
      <c r="Q9" s="16">
        <f>_xlfn.XLOOKUP($A9,Mapping!$A:$A,Mapping!B:B,0,0,1)</f>
        <v/>
      </c>
      <c r="R9" s="16">
        <f>_xlfn.XLOOKUP($A9,Mapping!$A:$A,Mapping!C:C,0,0,1)</f>
        <v/>
      </c>
      <c r="S9" s="16">
        <f>_xlfn.XLOOKUP($A9,Mapping!$A:$A,Mapping!D:D,0,0,1)</f>
        <v/>
      </c>
      <c r="T9" s="16">
        <f>_xlfn.CONCAT(S9," - ",Q9)</f>
        <v/>
      </c>
    </row>
    <row r="10">
      <c r="A10" s="3" t="inlineStr">
        <is>
          <t>3010 : Catering Costs</t>
        </is>
      </c>
      <c r="B10" s="3" t="n">
        <v>923.1799999999999</v>
      </c>
      <c r="I10" s="3" t="n">
        <v>1315.27</v>
      </c>
      <c r="J10" s="3" t="n">
        <v>4.29</v>
      </c>
      <c r="O10" s="3" t="n">
        <v>2242.74</v>
      </c>
      <c r="Q10" s="16">
        <f>_xlfn.XLOOKUP($A10,Mapping!$A:$A,Mapping!B:B,0,0,1)</f>
        <v/>
      </c>
      <c r="R10" s="16">
        <f>_xlfn.XLOOKUP($A10,Mapping!$A:$A,Mapping!C:C,0,0,1)</f>
        <v/>
      </c>
      <c r="S10" s="16">
        <f>_xlfn.XLOOKUP($A10,Mapping!$A:$A,Mapping!D:D,0,0,1)</f>
        <v/>
      </c>
      <c r="T10" s="16">
        <f>_xlfn.CONCAT(S10," - ",Q10)</f>
        <v/>
      </c>
    </row>
    <row r="11">
      <c r="A11" s="3" t="inlineStr">
        <is>
          <t>3020 : Resources</t>
        </is>
      </c>
      <c r="B11" s="3" t="n">
        <v>0</v>
      </c>
      <c r="I11" s="3" t="n">
        <v>725.37</v>
      </c>
      <c r="J11" s="3" t="n">
        <v>179.81</v>
      </c>
      <c r="O11" s="3" t="n">
        <v>905.1800000000001</v>
      </c>
      <c r="Q11" s="16">
        <f>_xlfn.XLOOKUP($A11,Mapping!$A:$A,Mapping!B:B,0,0,1)</f>
        <v/>
      </c>
      <c r="R11" s="16">
        <f>_xlfn.XLOOKUP($A11,Mapping!$A:$A,Mapping!C:C,0,0,1)</f>
        <v/>
      </c>
      <c r="S11" s="16">
        <f>_xlfn.XLOOKUP($A11,Mapping!$A:$A,Mapping!D:D,0,0,1)</f>
        <v/>
      </c>
      <c r="T11" s="16">
        <f>_xlfn.CONCAT(S11," - ",Q11)</f>
        <v/>
      </c>
    </row>
    <row r="12">
      <c r="A12" s="3" t="inlineStr">
        <is>
          <t>3030 : Art Material</t>
        </is>
      </c>
      <c r="B12" s="3" t="n">
        <v>5.88</v>
      </c>
      <c r="E12" s="3" t="n">
        <v>122.92</v>
      </c>
      <c r="I12" s="3" t="n">
        <v>114.74</v>
      </c>
      <c r="J12" s="3" t="n">
        <v>72.16</v>
      </c>
      <c r="O12" s="3" t="n">
        <v>315.7</v>
      </c>
      <c r="Q12" s="16">
        <f>_xlfn.XLOOKUP($A12,Mapping!$A:$A,Mapping!B:B,0,0,1)</f>
        <v/>
      </c>
      <c r="R12" s="16">
        <f>_xlfn.XLOOKUP($A12,Mapping!$A:$A,Mapping!C:C,0,0,1)</f>
        <v/>
      </c>
      <c r="S12" s="16">
        <f>_xlfn.XLOOKUP($A12,Mapping!$A:$A,Mapping!D:D,0,0,1)</f>
        <v/>
      </c>
      <c r="T12" s="16">
        <f>_xlfn.CONCAT(S12," - ",Q12)</f>
        <v/>
      </c>
    </row>
    <row r="13">
      <c r="A13" s="3" t="inlineStr">
        <is>
          <t>3040 : Stationery</t>
        </is>
      </c>
      <c r="B13" s="3" t="n">
        <v>0</v>
      </c>
      <c r="E13" s="3" t="n">
        <v>12.23</v>
      </c>
      <c r="I13" s="3" t="n"/>
      <c r="O13" s="3" t="n">
        <v>12.23</v>
      </c>
      <c r="Q13" s="16">
        <f>_xlfn.XLOOKUP($A13,Mapping!$A:$A,Mapping!B:B,0,0,1)</f>
        <v/>
      </c>
      <c r="R13" s="16">
        <f>_xlfn.XLOOKUP($A13,Mapping!$A:$A,Mapping!C:C,0,0,1)</f>
        <v/>
      </c>
      <c r="S13" s="16">
        <f>_xlfn.XLOOKUP($A13,Mapping!$A:$A,Mapping!D:D,0,0,1)</f>
        <v/>
      </c>
      <c r="T13" s="16">
        <f>_xlfn.CONCAT(S13," - ",Q13)</f>
        <v/>
      </c>
    </row>
    <row r="14">
      <c r="A14" s="3" t="inlineStr">
        <is>
          <t>3050 : Equipment &amp; Furniture</t>
        </is>
      </c>
      <c r="B14" s="3" t="n">
        <v>0</v>
      </c>
      <c r="I14" s="3" t="n">
        <v>5.87</v>
      </c>
      <c r="O14" s="3" t="n">
        <v>5.87</v>
      </c>
      <c r="Q14" s="16">
        <f>_xlfn.XLOOKUP($A14,Mapping!$A:$A,Mapping!B:B,0,0,1)</f>
        <v/>
      </c>
      <c r="R14" s="16">
        <f>_xlfn.XLOOKUP($A14,Mapping!$A:$A,Mapping!C:C,0,0,1)</f>
        <v/>
      </c>
      <c r="S14" s="16">
        <f>_xlfn.XLOOKUP($A14,Mapping!$A:$A,Mapping!D:D,0,0,1)</f>
        <v/>
      </c>
      <c r="T14" s="16">
        <f>_xlfn.CONCAT(S14," - ",Q14)</f>
        <v/>
      </c>
    </row>
    <row r="15">
      <c r="A15" s="3" t="inlineStr">
        <is>
          <t>3060 : Consumables</t>
        </is>
      </c>
      <c r="I15" s="3" t="n">
        <v>171.34</v>
      </c>
      <c r="J15" s="3" t="n">
        <v>67.78</v>
      </c>
      <c r="O15" s="3" t="n">
        <v>239.12</v>
      </c>
      <c r="Q15" s="16">
        <f>_xlfn.XLOOKUP($A15,Mapping!$A:$A,Mapping!B:B,0,0,1)</f>
        <v/>
      </c>
      <c r="R15" s="16">
        <f>_xlfn.XLOOKUP($A15,Mapping!$A:$A,Mapping!C:C,0,0,1)</f>
        <v/>
      </c>
      <c r="S15" s="16">
        <f>_xlfn.XLOOKUP($A15,Mapping!$A:$A,Mapping!D:D,0,0,1)</f>
        <v/>
      </c>
      <c r="T15" s="16">
        <f>_xlfn.CONCAT(S15," - ",Q15)</f>
        <v/>
      </c>
    </row>
    <row r="16">
      <c r="A16" s="3" t="inlineStr">
        <is>
          <t>3080 : First Aid Supplies</t>
        </is>
      </c>
      <c r="B16" s="3" t="n">
        <v>0</v>
      </c>
      <c r="I16" s="3" t="n"/>
      <c r="O16" s="3" t="n">
        <v>0</v>
      </c>
      <c r="Q16" s="16">
        <f>_xlfn.XLOOKUP($A16,Mapping!$A:$A,Mapping!B:B,0,0,1)</f>
        <v/>
      </c>
      <c r="R16" s="16">
        <f>_xlfn.XLOOKUP($A16,Mapping!$A:$A,Mapping!C:C,0,0,1)</f>
        <v/>
      </c>
      <c r="S16" s="16">
        <f>_xlfn.XLOOKUP($A16,Mapping!$A:$A,Mapping!D:D,0,0,1)</f>
        <v/>
      </c>
      <c r="T16" s="16">
        <f>_xlfn.CONCAT(S16," - ",Q16)</f>
        <v/>
      </c>
    </row>
    <row r="17">
      <c r="A17" s="3" t="inlineStr">
        <is>
          <t>4030 : Rates</t>
        </is>
      </c>
      <c r="I17" s="3" t="n">
        <v>1502.59</v>
      </c>
      <c r="O17" s="3" t="n">
        <v>1502.59</v>
      </c>
      <c r="Q17" s="16">
        <f>_xlfn.XLOOKUP($A17,Mapping!$A:$A,Mapping!B:B,0,0,1)</f>
        <v/>
      </c>
      <c r="R17" s="16">
        <f>_xlfn.XLOOKUP($A17,Mapping!$A:$A,Mapping!C:C,0,0,1)</f>
        <v/>
      </c>
      <c r="S17" s="16">
        <f>_xlfn.XLOOKUP($A17,Mapping!$A:$A,Mapping!D:D,0,0,1)</f>
        <v/>
      </c>
      <c r="T17" s="16">
        <f>_xlfn.CONCAT(S17," - ",Q17)</f>
        <v/>
      </c>
    </row>
    <row r="18">
      <c r="A18" s="3" t="inlineStr">
        <is>
          <t>4050 : Gas</t>
        </is>
      </c>
      <c r="I18" s="3" t="n"/>
      <c r="J18" s="3" t="n">
        <v>16.75</v>
      </c>
      <c r="O18" s="3" t="n">
        <v>16.75</v>
      </c>
      <c r="Q18" s="16">
        <f>_xlfn.XLOOKUP($A18,Mapping!$A:$A,Mapping!B:B,0,0,1)</f>
        <v/>
      </c>
      <c r="R18" s="16">
        <f>_xlfn.XLOOKUP($A18,Mapping!$A:$A,Mapping!C:C,0,0,1)</f>
        <v/>
      </c>
      <c r="S18" s="16">
        <f>_xlfn.XLOOKUP($A18,Mapping!$A:$A,Mapping!D:D,0,0,1)</f>
        <v/>
      </c>
      <c r="T18" s="16">
        <f>_xlfn.CONCAT(S18," - ",Q18)</f>
        <v/>
      </c>
    </row>
    <row r="19">
      <c r="A19" s="3" t="inlineStr">
        <is>
          <t>4070 : Electricity</t>
        </is>
      </c>
      <c r="I19" s="3" t="n"/>
      <c r="J19" s="3" t="n">
        <v>620.9</v>
      </c>
      <c r="O19" s="3" t="n">
        <v>620.9</v>
      </c>
      <c r="Q19" s="16">
        <f>_xlfn.XLOOKUP($A19,Mapping!$A:$A,Mapping!B:B,0,0,1)</f>
        <v/>
      </c>
      <c r="R19" s="16">
        <f>_xlfn.XLOOKUP($A19,Mapping!$A:$A,Mapping!C:C,0,0,1)</f>
        <v/>
      </c>
      <c r="S19" s="16">
        <f>_xlfn.XLOOKUP($A19,Mapping!$A:$A,Mapping!D:D,0,0,1)</f>
        <v/>
      </c>
      <c r="T19" s="16">
        <f>_xlfn.CONCAT(S19," - ",Q19)</f>
        <v/>
      </c>
    </row>
    <row r="20">
      <c r="A20" s="3" t="inlineStr">
        <is>
          <t>4080 : Compliance Maintenance</t>
        </is>
      </c>
      <c r="I20" s="3" t="n">
        <v>192</v>
      </c>
      <c r="O20" s="3" t="n">
        <v>192</v>
      </c>
      <c r="Q20" s="16">
        <f>_xlfn.XLOOKUP($A20,Mapping!$A:$A,Mapping!B:B,0,0,1)</f>
        <v/>
      </c>
      <c r="R20" s="16">
        <f>_xlfn.XLOOKUP($A20,Mapping!$A:$A,Mapping!C:C,0,0,1)</f>
        <v/>
      </c>
      <c r="S20" s="16">
        <f>_xlfn.XLOOKUP($A20,Mapping!$A:$A,Mapping!D:D,0,0,1)</f>
        <v/>
      </c>
      <c r="T20" s="16">
        <f>_xlfn.CONCAT(S20," - ",Q20)</f>
        <v/>
      </c>
    </row>
    <row r="21">
      <c r="A21" s="3" t="inlineStr">
        <is>
          <t>4110 : General Maintenance</t>
        </is>
      </c>
      <c r="I21" s="3" t="n">
        <v>231.74</v>
      </c>
      <c r="O21" s="3" t="n">
        <v>231.74</v>
      </c>
      <c r="Q21" s="16">
        <f>_xlfn.XLOOKUP($A21,Mapping!$A:$A,Mapping!B:B,0,0,1)</f>
        <v/>
      </c>
      <c r="R21" s="16">
        <f>_xlfn.XLOOKUP($A21,Mapping!$A:$A,Mapping!C:C,0,0,1)</f>
        <v/>
      </c>
      <c r="S21" s="16">
        <f>_xlfn.XLOOKUP($A21,Mapping!$A:$A,Mapping!D:D,0,0,1)</f>
        <v/>
      </c>
      <c r="T21" s="16">
        <f>_xlfn.CONCAT(S21," - ",Q21)</f>
        <v/>
      </c>
    </row>
    <row r="22">
      <c r="A22" s="3" t="inlineStr">
        <is>
          <t>4130 : Cleaning</t>
        </is>
      </c>
      <c r="B22" s="3" t="n">
        <v>0</v>
      </c>
      <c r="I22" s="3" t="n">
        <v>296.34</v>
      </c>
      <c r="J22" s="3" t="n">
        <v>205.95</v>
      </c>
      <c r="O22" s="3" t="n">
        <v>502.29</v>
      </c>
      <c r="Q22" s="16">
        <f>_xlfn.XLOOKUP($A22,Mapping!$A:$A,Mapping!B:B,0,0,1)</f>
        <v/>
      </c>
      <c r="R22" s="16">
        <f>_xlfn.XLOOKUP($A22,Mapping!$A:$A,Mapping!C:C,0,0,1)</f>
        <v/>
      </c>
      <c r="S22" s="16">
        <f>_xlfn.XLOOKUP($A22,Mapping!$A:$A,Mapping!D:D,0,0,1)</f>
        <v/>
      </c>
      <c r="T22" s="16">
        <f>_xlfn.CONCAT(S22," - ",Q22)</f>
        <v/>
      </c>
    </row>
    <row r="23">
      <c r="A23" s="3" t="inlineStr">
        <is>
          <t>4140 : Waste Disposal</t>
        </is>
      </c>
      <c r="I23" s="3" t="n">
        <v>640</v>
      </c>
      <c r="O23" s="3" t="n">
        <v>640</v>
      </c>
      <c r="Q23" s="16">
        <f>_xlfn.XLOOKUP($A23,Mapping!$A:$A,Mapping!B:B,0,0,1)</f>
        <v/>
      </c>
      <c r="R23" s="16">
        <f>_xlfn.XLOOKUP($A23,Mapping!$A:$A,Mapping!C:C,0,0,1)</f>
        <v/>
      </c>
      <c r="S23" s="16">
        <f>_xlfn.XLOOKUP($A23,Mapping!$A:$A,Mapping!D:D,0,0,1)</f>
        <v/>
      </c>
      <c r="T23" s="16">
        <f>_xlfn.CONCAT(S23," - ",Q23)</f>
        <v/>
      </c>
    </row>
    <row r="24">
      <c r="A24" s="3" t="inlineStr">
        <is>
          <t>4180 : Printer Consumables</t>
        </is>
      </c>
      <c r="I24" s="3" t="n">
        <v>126.27</v>
      </c>
      <c r="O24" s="3" t="n">
        <v>126.27</v>
      </c>
      <c r="Q24" s="16">
        <f>_xlfn.XLOOKUP($A24,Mapping!$A:$A,Mapping!B:B,0,0,1)</f>
        <v/>
      </c>
      <c r="R24" s="16">
        <f>_xlfn.XLOOKUP($A24,Mapping!$A:$A,Mapping!C:C,0,0,1)</f>
        <v/>
      </c>
      <c r="S24" s="16">
        <f>_xlfn.XLOOKUP($A24,Mapping!$A:$A,Mapping!D:D,0,0,1)</f>
        <v/>
      </c>
      <c r="T24" s="16">
        <f>_xlfn.CONCAT(S24," - ",Q24)</f>
        <v/>
      </c>
    </row>
    <row r="25">
      <c r="A25" s="3" t="inlineStr">
        <is>
          <t>4200 : Promotions and Advertisng</t>
        </is>
      </c>
      <c r="B25" s="3" t="n">
        <v>220</v>
      </c>
      <c r="C25" s="3" t="n">
        <v>1140</v>
      </c>
      <c r="I25" s="3" t="n"/>
      <c r="O25" s="3" t="n">
        <v>1360</v>
      </c>
      <c r="Q25" s="16">
        <f>_xlfn.XLOOKUP($A25,Mapping!$A:$A,Mapping!B:B,0,0,1)</f>
        <v/>
      </c>
      <c r="R25" s="16">
        <f>_xlfn.XLOOKUP($A25,Mapping!$A:$A,Mapping!C:C,0,0,1)</f>
        <v/>
      </c>
      <c r="S25" s="16">
        <f>_xlfn.XLOOKUP($A25,Mapping!$A:$A,Mapping!D:D,0,0,1)</f>
        <v/>
      </c>
      <c r="T25" s="16">
        <f>_xlfn.CONCAT(S25," - ",Q25)</f>
        <v/>
      </c>
    </row>
    <row r="26">
      <c r="A26" s="3" t="inlineStr">
        <is>
          <t>4220 : IT Support</t>
        </is>
      </c>
      <c r="I26" s="3" t="n">
        <v>214.8</v>
      </c>
      <c r="O26" s="3" t="n">
        <v>214.8</v>
      </c>
      <c r="Q26" s="16">
        <f>_xlfn.XLOOKUP($A26,Mapping!$A:$A,Mapping!B:B,0,0,1)</f>
        <v/>
      </c>
      <c r="R26" s="16">
        <f>_xlfn.XLOOKUP($A26,Mapping!$A:$A,Mapping!C:C,0,0,1)</f>
        <v/>
      </c>
      <c r="S26" s="16">
        <f>_xlfn.XLOOKUP($A26,Mapping!$A:$A,Mapping!D:D,0,0,1)</f>
        <v/>
      </c>
      <c r="T26" s="16">
        <f>_xlfn.CONCAT(S26," - ",Q26)</f>
        <v/>
      </c>
    </row>
    <row r="27">
      <c r="A27" s="3" t="inlineStr">
        <is>
          <t>4230 : Fees and Subscriptions</t>
        </is>
      </c>
      <c r="B27" s="3" t="n">
        <v>0</v>
      </c>
      <c r="I27" s="3" t="n">
        <v>2.4</v>
      </c>
      <c r="O27" s="3" t="n">
        <v>2.4</v>
      </c>
      <c r="Q27" s="16">
        <f>_xlfn.XLOOKUP($A27,Mapping!$A:$A,Mapping!B:B,0,0,1)</f>
        <v/>
      </c>
      <c r="R27" s="16">
        <f>_xlfn.XLOOKUP($A27,Mapping!$A:$A,Mapping!C:C,0,0,1)</f>
        <v/>
      </c>
      <c r="S27" s="16">
        <f>_xlfn.XLOOKUP($A27,Mapping!$A:$A,Mapping!D:D,0,0,1)</f>
        <v/>
      </c>
      <c r="T27" s="16">
        <f>_xlfn.CONCAT(S27," - ",Q27)</f>
        <v/>
      </c>
    </row>
    <row r="28">
      <c r="A28" s="3" t="inlineStr">
        <is>
          <t>4240 : Sundry Charges</t>
        </is>
      </c>
      <c r="B28" s="3" t="n">
        <v>0</v>
      </c>
      <c r="I28" s="3" t="n"/>
      <c r="O28" s="3" t="n">
        <v>0</v>
      </c>
      <c r="Q28" s="16">
        <f>_xlfn.XLOOKUP($A28,Mapping!$A:$A,Mapping!B:B,0,0,1)</f>
        <v/>
      </c>
      <c r="R28" s="16">
        <f>_xlfn.XLOOKUP($A28,Mapping!$A:$A,Mapping!C:C,0,0,1)</f>
        <v/>
      </c>
      <c r="S28" s="16">
        <f>_xlfn.XLOOKUP($A28,Mapping!$A:$A,Mapping!D:D,0,0,1)</f>
        <v/>
      </c>
      <c r="T28" s="16">
        <f>_xlfn.CONCAT(S28," - ",Q28)</f>
        <v/>
      </c>
    </row>
    <row r="29">
      <c r="A29" s="3" t="inlineStr">
        <is>
          <t>7010 : Prepayments</t>
        </is>
      </c>
      <c r="I29" s="3" t="n">
        <v>-1501.14</v>
      </c>
      <c r="O29" s="3" t="n">
        <v>-1501.14</v>
      </c>
      <c r="Q29" s="16">
        <f>_xlfn.XLOOKUP($A29,Mapping!$A:$A,Mapping!B:B,0,0,1)</f>
        <v/>
      </c>
      <c r="R29" s="16">
        <f>_xlfn.XLOOKUP($A29,Mapping!$A:$A,Mapping!C:C,0,0,1)</f>
        <v/>
      </c>
      <c r="S29" s="16">
        <f>_xlfn.XLOOKUP($A29,Mapping!$A:$A,Mapping!D:D,0,0,1)</f>
        <v/>
      </c>
      <c r="T29" s="16">
        <f>_xlfn.CONCAT(S29," - ",Q29)</f>
        <v/>
      </c>
    </row>
    <row r="30">
      <c r="A30" s="3" t="inlineStr">
        <is>
          <t>7023 : Interco CCL</t>
        </is>
      </c>
      <c r="B30" s="3" t="n">
        <v>6135.06</v>
      </c>
      <c r="H30" s="3" t="n">
        <v>-8858.580000000002</v>
      </c>
      <c r="I30" s="3" t="n">
        <v>243</v>
      </c>
      <c r="O30" s="3" t="n">
        <v>-2480.520000000001</v>
      </c>
      <c r="Q30" s="16">
        <f>_xlfn.XLOOKUP($A30,Mapping!$A:$A,Mapping!B:B,0,0,1)</f>
        <v/>
      </c>
      <c r="R30" s="16">
        <f>_xlfn.XLOOKUP($A30,Mapping!$A:$A,Mapping!C:C,0,0,1)</f>
        <v/>
      </c>
      <c r="S30" s="16">
        <f>_xlfn.XLOOKUP($A30,Mapping!$A:$A,Mapping!D:D,0,0,1)</f>
        <v/>
      </c>
      <c r="T30" s="16" t="n"/>
    </row>
    <row r="31">
      <c r="A31" s="3" t="inlineStr">
        <is>
          <t>7028 : DO NOT USE</t>
        </is>
      </c>
      <c r="B31" s="3" t="n">
        <v>724.46</v>
      </c>
      <c r="I31" s="3" t="n"/>
      <c r="O31" s="3" t="n">
        <v>724.46</v>
      </c>
      <c r="Q31" s="16">
        <f>_xlfn.XLOOKUP($A31,Mapping!$A:$A,Mapping!B:B,0,0,1)</f>
        <v/>
      </c>
      <c r="R31" s="16">
        <f>_xlfn.XLOOKUP($A31,Mapping!$A:$A,Mapping!C:C,0,0,1)</f>
        <v/>
      </c>
      <c r="S31" s="16">
        <f>_xlfn.XLOOKUP($A31,Mapping!$A:$A,Mapping!D:D,0,0,1)</f>
        <v/>
      </c>
      <c r="T31" s="16" t="n"/>
    </row>
    <row r="32">
      <c r="A32" s="3" t="inlineStr">
        <is>
          <t>7040 : Fee Debtors</t>
        </is>
      </c>
      <c r="B32" s="3" t="n">
        <v>-4.376943252282217e-12</v>
      </c>
      <c r="I32" s="3" t="n">
        <v>3478.300000000003</v>
      </c>
      <c r="O32" s="3" t="n">
        <v>3478.299999999998</v>
      </c>
      <c r="Q32" s="16">
        <f>_xlfn.XLOOKUP($A32,Mapping!$A:$A,Mapping!B:B,0,0,1)</f>
        <v/>
      </c>
      <c r="R32" s="16">
        <f>_xlfn.XLOOKUP($A32,Mapping!$A:$A,Mapping!C:C,0,0,1)</f>
        <v/>
      </c>
      <c r="S32" s="16">
        <f>_xlfn.XLOOKUP($A32,Mapping!$A:$A,Mapping!D:D,0,0,1)</f>
        <v/>
      </c>
      <c r="T32" s="16" t="n"/>
    </row>
    <row r="33">
      <c r="A33" s="3" t="inlineStr">
        <is>
          <t>7050 : Bank RBS</t>
        </is>
      </c>
      <c r="B33" s="3" t="n">
        <v>-2.182787284255028e-11</v>
      </c>
      <c r="I33" s="3" t="n"/>
      <c r="O33" s="3" t="n">
        <v>-2.182787284255028e-11</v>
      </c>
      <c r="Q33" s="16">
        <f>_xlfn.XLOOKUP($A33,Mapping!$A:$A,Mapping!B:B,0,0,1)</f>
        <v/>
      </c>
      <c r="R33" s="16">
        <f>_xlfn.XLOOKUP($A33,Mapping!$A:$A,Mapping!C:C,0,0,1)</f>
        <v/>
      </c>
      <c r="S33" s="16">
        <f>_xlfn.XLOOKUP($A33,Mapping!$A:$A,Mapping!D:D,0,0,1)</f>
        <v/>
      </c>
      <c r="T33" s="16" t="n"/>
    </row>
    <row r="34">
      <c r="A34" s="3" t="inlineStr">
        <is>
          <t>7051 : Bank NW Current</t>
        </is>
      </c>
      <c r="B34" s="3" t="n">
        <v>1642.740000000007</v>
      </c>
      <c r="H34" s="3" t="n">
        <v>8858.580000000002</v>
      </c>
      <c r="I34" s="3" t="n">
        <v>41105.65</v>
      </c>
      <c r="O34" s="3" t="n">
        <v>51606.97000000001</v>
      </c>
      <c r="Q34" s="16">
        <f>_xlfn.XLOOKUP($A34,Mapping!$A:$A,Mapping!B:B,0,0,1)</f>
        <v/>
      </c>
      <c r="R34" s="16">
        <f>_xlfn.XLOOKUP($A34,Mapping!$A:$A,Mapping!C:C,0,0,1)</f>
        <v/>
      </c>
      <c r="S34" s="16">
        <f>_xlfn.XLOOKUP($A34,Mapping!$A:$A,Mapping!D:D,0,0,1)</f>
        <v/>
      </c>
      <c r="T34" s="16" t="n"/>
    </row>
    <row r="35">
      <c r="A35" s="3" t="inlineStr">
        <is>
          <t>8030 : EEEF</t>
        </is>
      </c>
      <c r="I35" s="3" t="n">
        <v>26524.66</v>
      </c>
      <c r="O35" s="3" t="n">
        <v>26524.66</v>
      </c>
      <c r="Q35" s="16">
        <f>_xlfn.XLOOKUP($A35,Mapping!$A:$A,Mapping!B:B,0,0,1)</f>
        <v/>
      </c>
      <c r="R35" s="16">
        <f>_xlfn.XLOOKUP($A35,Mapping!$A:$A,Mapping!C:C,0,0,1)</f>
        <v/>
      </c>
      <c r="S35" s="16">
        <f>_xlfn.XLOOKUP($A35,Mapping!$A:$A,Mapping!D:D,0,0,1)</f>
        <v/>
      </c>
      <c r="T35" s="16" t="n"/>
    </row>
    <row r="36">
      <c r="A36" s="76" t="inlineStr">
        <is>
          <t>Total</t>
        </is>
      </c>
      <c r="B36" s="76" t="n">
        <v>9651.319999999982</v>
      </c>
      <c r="C36" s="76" t="n">
        <v>1140</v>
      </c>
      <c r="D36" s="76" t="n"/>
      <c r="E36" s="76" t="n">
        <v>135.15</v>
      </c>
      <c r="F36" s="76" t="n"/>
      <c r="G36" s="76" t="n"/>
      <c r="H36" s="76" t="n">
        <v>0</v>
      </c>
      <c r="I36" s="76" t="n">
        <v>42293.97</v>
      </c>
      <c r="J36" s="76" t="n">
        <v>1205.98</v>
      </c>
      <c r="K36" s="76" t="n"/>
      <c r="L36" s="76" t="n"/>
      <c r="M36" s="76" t="n"/>
      <c r="N36" s="76" t="n"/>
      <c r="O36" s="76" t="n">
        <v>54426.41999999998</v>
      </c>
      <c r="Q36" s="16">
        <f>_xlfn.XLOOKUP($A36,Mapping!$A:$A,Mapping!B:B,0,0,1)</f>
        <v/>
      </c>
      <c r="R36" s="16">
        <f>_xlfn.XLOOKUP($A36,Mapping!$A:$A,Mapping!C:C,0,0,1)</f>
        <v/>
      </c>
      <c r="S36" s="16">
        <f>_xlfn.XLOOKUP($A36,Mapping!$A:$A,Mapping!D:D,0,0,1)</f>
        <v/>
      </c>
      <c r="T36" s="16" t="n"/>
    </row>
    <row r="37">
      <c r="I37" s="3" t="n"/>
      <c r="Q37" s="16">
        <f>_xlfn.XLOOKUP($A37,Mapping!$A:$A,Mapping!B:B,0,0,1)</f>
        <v/>
      </c>
      <c r="R37" s="16">
        <f>_xlfn.XLOOKUP($A37,Mapping!$A:$A,Mapping!C:C,0,0,1)</f>
        <v/>
      </c>
      <c r="S37" s="16">
        <f>_xlfn.XLOOKUP($A37,Mapping!$A:$A,Mapping!D:D,0,0,1)</f>
        <v/>
      </c>
      <c r="T37" s="16" t="n"/>
    </row>
    <row r="38">
      <c r="A38" s="3" t="inlineStr">
        <is>
          <t>Applied filters:
Fiscal Year is 2026
Company is Kingsclere Nurseries Ltd.
Setting is Smart Tots
Company is Complete Childcare Ltd., HAB Kindergarten, Kingsclere Nurseries Ltd., Moebius Two Ltd., Saltway Nursery, Yellow Brick House Nurseries., or Yellow Brick Nurseries Ltd.</t>
        </is>
      </c>
      <c r="I38" s="3" t="n"/>
      <c r="Q38" s="16">
        <f>_xlfn.XLOOKUP($A38,Mapping!$A:$A,Mapping!B:B,0,0,1)</f>
        <v/>
      </c>
      <c r="R38" s="16">
        <f>_xlfn.XLOOKUP($A38,Mapping!$A:$A,Mapping!C:C,0,0,1)</f>
        <v/>
      </c>
      <c r="S38" s="16">
        <f>_xlfn.XLOOKUP($A38,Mapping!$A:$A,Mapping!D:D,0,0,1)</f>
        <v/>
      </c>
      <c r="T38" s="16" t="n"/>
    </row>
    <row r="39">
      <c r="Q39" s="16">
        <f>_xlfn.XLOOKUP($A39,Mapping!$A:$A,Mapping!B:B,0,0,1)</f>
        <v/>
      </c>
      <c r="R39" s="16">
        <f>_xlfn.XLOOKUP($A39,Mapping!$A:$A,Mapping!C:C,0,0,1)</f>
        <v/>
      </c>
      <c r="S39" s="16">
        <f>_xlfn.XLOOKUP($A39,Mapping!$A:$A,Mapping!D:D,0,0,1)</f>
        <v/>
      </c>
      <c r="T39" s="16" t="n"/>
    </row>
    <row r="40">
      <c r="Q40" s="16">
        <f>_xlfn.XLOOKUP($A40,Mapping!$A:$A,Mapping!B:B,0,0,1)</f>
        <v/>
      </c>
      <c r="R40" s="16">
        <f>_xlfn.XLOOKUP($A40,Mapping!$A:$A,Mapping!C:C,0,0,1)</f>
        <v/>
      </c>
      <c r="S40" s="16">
        <f>_xlfn.XLOOKUP($A40,Mapping!$A:$A,Mapping!D:D,0,0,1)</f>
        <v/>
      </c>
      <c r="T40" s="16" t="n"/>
    </row>
    <row r="41">
      <c r="Q41" s="16">
        <f>_xlfn.XLOOKUP($A41,Mapping!$A:$A,Mapping!B:B,0,0,1)</f>
        <v/>
      </c>
      <c r="R41" s="16">
        <f>_xlfn.XLOOKUP($A41,Mapping!$A:$A,Mapping!C:C,0,0,1)</f>
        <v/>
      </c>
      <c r="S41" s="16">
        <f>_xlfn.XLOOKUP($A41,Mapping!$A:$A,Mapping!D:D,0,0,1)</f>
        <v/>
      </c>
      <c r="T41" s="16" t="n"/>
    </row>
    <row r="42">
      <c r="Q42" s="16">
        <f>_xlfn.XLOOKUP($A42,Mapping!$A:$A,Mapping!B:B,0,0,1)</f>
        <v/>
      </c>
      <c r="R42" s="16">
        <f>_xlfn.XLOOKUP($A42,Mapping!$A:$A,Mapping!C:C,0,0,1)</f>
        <v/>
      </c>
      <c r="S42" s="16">
        <f>_xlfn.XLOOKUP($A42,Mapping!$A:$A,Mapping!D:D,0,0,1)</f>
        <v/>
      </c>
      <c r="T42" s="16" t="n"/>
    </row>
    <row r="43">
      <c r="Q43" s="16">
        <f>_xlfn.XLOOKUP($A43,Mapping!$A:$A,Mapping!B:B,0,0,1)</f>
        <v/>
      </c>
      <c r="R43" s="16">
        <f>_xlfn.XLOOKUP($A43,Mapping!$A:$A,Mapping!C:C,0,0,1)</f>
        <v/>
      </c>
      <c r="S43" s="16">
        <f>_xlfn.XLOOKUP($A43,Mapping!$A:$A,Mapping!D:D,0,0,1)</f>
        <v/>
      </c>
      <c r="T43" s="16" t="n"/>
    </row>
    <row r="44">
      <c r="Q44" s="16">
        <f>_xlfn.XLOOKUP($A44,Mapping!$A:$A,Mapping!B:B,0,0,1)</f>
        <v/>
      </c>
      <c r="R44" s="16">
        <f>_xlfn.XLOOKUP($A44,Mapping!$A:$A,Mapping!C:C,0,0,1)</f>
        <v/>
      </c>
      <c r="S44" s="16">
        <f>_xlfn.XLOOKUP($A44,Mapping!$A:$A,Mapping!D:D,0,0,1)</f>
        <v/>
      </c>
      <c r="T44" s="16" t="n"/>
    </row>
    <row r="45">
      <c r="Q45" s="16">
        <f>_xlfn.XLOOKUP($A45,Mapping!$A:$A,Mapping!B:B,0,0,1)</f>
        <v/>
      </c>
      <c r="R45" s="16">
        <f>_xlfn.XLOOKUP($A45,Mapping!$A:$A,Mapping!C:C,0,0,1)</f>
        <v/>
      </c>
      <c r="S45" s="16">
        <f>_xlfn.XLOOKUP($A45,Mapping!$A:$A,Mapping!D:D,0,0,1)</f>
        <v/>
      </c>
      <c r="T45" s="16" t="n"/>
    </row>
    <row r="46">
      <c r="Q46" s="16">
        <f>_xlfn.XLOOKUP($A46,Mapping!$A:$A,Mapping!B:B,0,0,1)</f>
        <v/>
      </c>
      <c r="R46" s="16">
        <f>_xlfn.XLOOKUP($A46,Mapping!$A:$A,Mapping!C:C,0,0,1)</f>
        <v/>
      </c>
      <c r="S46" s="16">
        <f>_xlfn.XLOOKUP($A46,Mapping!$A:$A,Mapping!D:D,0,0,1)</f>
        <v/>
      </c>
      <c r="T46" s="16" t="n"/>
    </row>
    <row r="47">
      <c r="Q47" s="16">
        <f>_xlfn.XLOOKUP($A47,Mapping!$A:$A,Mapping!B:B,0,0,1)</f>
        <v/>
      </c>
      <c r="R47" s="16">
        <f>_xlfn.XLOOKUP($A47,Mapping!$A:$A,Mapping!C:C,0,0,1)</f>
        <v/>
      </c>
      <c r="S47" s="16">
        <f>_xlfn.XLOOKUP($A47,Mapping!$A:$A,Mapping!D:D,0,0,1)</f>
        <v/>
      </c>
      <c r="T47" s="16" t="n"/>
    </row>
    <row r="48">
      <c r="Q48" s="16">
        <f>_xlfn.XLOOKUP($A48,Mapping!$A:$A,Mapping!B:B,0,0,1)</f>
        <v/>
      </c>
      <c r="R48" s="16">
        <f>_xlfn.XLOOKUP($A48,Mapping!$A:$A,Mapping!C:C,0,0,1)</f>
        <v/>
      </c>
      <c r="S48" s="16">
        <f>_xlfn.XLOOKUP($A48,Mapping!$A:$A,Mapping!D:D,0,0,1)</f>
        <v/>
      </c>
      <c r="T48" s="16" t="n"/>
    </row>
    <row r="49">
      <c r="Q49" s="16">
        <f>_xlfn.XLOOKUP($A49,Mapping!$A:$A,Mapping!B:B,0,0,1)</f>
        <v/>
      </c>
      <c r="R49" s="16">
        <f>_xlfn.XLOOKUP($A49,Mapping!$A:$A,Mapping!C:C,0,0,1)</f>
        <v/>
      </c>
      <c r="S49" s="16">
        <f>_xlfn.XLOOKUP($A49,Mapping!$A:$A,Mapping!D:D,0,0,1)</f>
        <v/>
      </c>
      <c r="T49" s="16" t="n"/>
    </row>
    <row r="50">
      <c r="Q50" s="16">
        <f>_xlfn.XLOOKUP($A50,Mapping!$A:$A,Mapping!B:B,0,0,1)</f>
        <v/>
      </c>
      <c r="R50" s="16">
        <f>_xlfn.XLOOKUP($A50,Mapping!$A:$A,Mapping!C:C,0,0,1)</f>
        <v/>
      </c>
      <c r="S50" s="16">
        <f>_xlfn.XLOOKUP($A50,Mapping!$A:$A,Mapping!D:D,0,0,1)</f>
        <v/>
      </c>
      <c r="T50" s="16" t="n"/>
    </row>
    <row r="51">
      <c r="Q51" s="16">
        <f>_xlfn.XLOOKUP($A51,Mapping!$A:$A,Mapping!B:B,0,0,1)</f>
        <v/>
      </c>
      <c r="R51" s="16">
        <f>_xlfn.XLOOKUP($A51,Mapping!$A:$A,Mapping!C:C,0,0,1)</f>
        <v/>
      </c>
      <c r="S51" s="16">
        <f>_xlfn.XLOOKUP($A51,Mapping!$A:$A,Mapping!D:D,0,0,1)</f>
        <v/>
      </c>
      <c r="T51" s="16" t="n"/>
    </row>
    <row r="52">
      <c r="Q52" s="16">
        <f>_xlfn.XLOOKUP($A52,Mapping!$A:$A,Mapping!B:B,0,0,1)</f>
        <v/>
      </c>
      <c r="R52" s="16">
        <f>_xlfn.XLOOKUP($A52,Mapping!$A:$A,Mapping!C:C,0,0,1)</f>
        <v/>
      </c>
      <c r="S52" s="16">
        <f>_xlfn.XLOOKUP($A52,Mapping!$A:$A,Mapping!D:D,0,0,1)</f>
        <v/>
      </c>
      <c r="T52" s="16" t="n"/>
    </row>
    <row r="53">
      <c r="Q53" s="16">
        <f>_xlfn.XLOOKUP($A53,Mapping!$A:$A,Mapping!B:B,0,0,1)</f>
        <v/>
      </c>
      <c r="R53" s="16">
        <f>_xlfn.XLOOKUP($A53,Mapping!$A:$A,Mapping!C:C,0,0,1)</f>
        <v/>
      </c>
      <c r="S53" s="16">
        <f>_xlfn.XLOOKUP($A53,Mapping!$A:$A,Mapping!D:D,0,0,1)</f>
        <v/>
      </c>
      <c r="T53" s="16" t="n"/>
    </row>
    <row r="54">
      <c r="Q54" s="16">
        <f>_xlfn.XLOOKUP($A54,Mapping!$A:$A,Mapping!B:B,0,0,1)</f>
        <v/>
      </c>
      <c r="R54" s="16">
        <f>_xlfn.XLOOKUP($A54,Mapping!$A:$A,Mapping!C:C,0,0,1)</f>
        <v/>
      </c>
      <c r="S54" s="16">
        <f>_xlfn.XLOOKUP($A54,Mapping!$A:$A,Mapping!D:D,0,0,1)</f>
        <v/>
      </c>
      <c r="T54" s="16" t="n"/>
    </row>
    <row r="55">
      <c r="Q55" s="16">
        <f>_xlfn.XLOOKUP($A55,Mapping!$A:$A,Mapping!B:B,0,0,1)</f>
        <v/>
      </c>
      <c r="R55" s="16">
        <f>_xlfn.XLOOKUP($A55,Mapping!$A:$A,Mapping!C:C,0,0,1)</f>
        <v/>
      </c>
      <c r="S55" s="16">
        <f>_xlfn.XLOOKUP($A55,Mapping!$A:$A,Mapping!D:D,0,0,1)</f>
        <v/>
      </c>
      <c r="T55" s="16" t="n"/>
    </row>
    <row r="56">
      <c r="Q56" s="16">
        <f>_xlfn.XLOOKUP($A56,Mapping!$A:$A,Mapping!B:B,0,0,1)</f>
        <v/>
      </c>
      <c r="R56" s="16">
        <f>_xlfn.XLOOKUP($A56,Mapping!$A:$A,Mapping!C:C,0,0,1)</f>
        <v/>
      </c>
      <c r="S56" s="16">
        <f>_xlfn.XLOOKUP($A56,Mapping!$A:$A,Mapping!D:D,0,0,1)</f>
        <v/>
      </c>
      <c r="T56" s="16" t="n"/>
    </row>
    <row r="57">
      <c r="Q57" s="16">
        <f>_xlfn.XLOOKUP($A57,Mapping!$A:$A,Mapping!B:B,0,0,1)</f>
        <v/>
      </c>
      <c r="R57" s="16">
        <f>_xlfn.XLOOKUP($A57,Mapping!$A:$A,Mapping!C:C,0,0,1)</f>
        <v/>
      </c>
      <c r="S57" s="16">
        <f>_xlfn.XLOOKUP($A57,Mapping!$A:$A,Mapping!D:D,0,0,1)</f>
        <v/>
      </c>
      <c r="T57" s="16" t="n"/>
    </row>
    <row r="58">
      <c r="Q58" s="16">
        <f>_xlfn.XLOOKUP($A58,Mapping!$A:$A,Mapping!B:B,0,0,1)</f>
        <v/>
      </c>
      <c r="R58" s="16">
        <f>_xlfn.XLOOKUP($A58,Mapping!$A:$A,Mapping!C:C,0,0,1)</f>
        <v/>
      </c>
      <c r="S58" s="16">
        <f>_xlfn.XLOOKUP($A58,Mapping!$A:$A,Mapping!D:D,0,0,1)</f>
        <v/>
      </c>
      <c r="T58" s="16" t="n"/>
    </row>
    <row r="59">
      <c r="Q59" s="16">
        <f>_xlfn.XLOOKUP($A59,Mapping!$A:$A,Mapping!B:B,0,0,1)</f>
        <v/>
      </c>
      <c r="R59" s="16">
        <f>_xlfn.XLOOKUP($A59,Mapping!$A:$A,Mapping!C:C,0,0,1)</f>
        <v/>
      </c>
      <c r="S59" s="16">
        <f>_xlfn.XLOOKUP($A59,Mapping!$A:$A,Mapping!D:D,0,0,1)</f>
        <v/>
      </c>
      <c r="T59" s="16" t="n"/>
    </row>
    <row r="60">
      <c r="Q60" s="16">
        <f>_xlfn.XLOOKUP($A60,Mapping!$A:$A,Mapping!B:B,0,0,1)</f>
        <v/>
      </c>
      <c r="R60" s="16">
        <f>_xlfn.XLOOKUP($A60,Mapping!$A:$A,Mapping!C:C,0,0,1)</f>
        <v/>
      </c>
      <c r="S60" s="16">
        <f>_xlfn.XLOOKUP($A60,Mapping!$A:$A,Mapping!D:D,0,0,1)</f>
        <v/>
      </c>
      <c r="T60" s="16" t="n"/>
    </row>
    <row r="61">
      <c r="Q61" s="16">
        <f>_xlfn.XLOOKUP($A61,Mapping!$A:$A,Mapping!B:B,0,0,1)</f>
        <v/>
      </c>
      <c r="R61" s="16">
        <f>_xlfn.XLOOKUP($A61,Mapping!$A:$A,Mapping!C:C,0,0,1)</f>
        <v/>
      </c>
      <c r="S61" s="16">
        <f>_xlfn.XLOOKUP($A61,Mapping!$A:$A,Mapping!D:D,0,0,1)</f>
        <v/>
      </c>
      <c r="T61" s="16" t="n"/>
    </row>
    <row r="62">
      <c r="Q62" s="16">
        <f>_xlfn.XLOOKUP($A62,Mapping!$A:$A,Mapping!B:B,0,0,1)</f>
        <v/>
      </c>
      <c r="R62" s="16">
        <f>_xlfn.XLOOKUP($A62,Mapping!$A:$A,Mapping!C:C,0,0,1)</f>
        <v/>
      </c>
      <c r="S62" s="16">
        <f>_xlfn.XLOOKUP($A62,Mapping!$A:$A,Mapping!D:D,0,0,1)</f>
        <v/>
      </c>
      <c r="T62" s="16" t="n"/>
    </row>
    <row r="63">
      <c r="Q63" s="16">
        <f>_xlfn.XLOOKUP($A63,Mapping!$A:$A,Mapping!B:B,0,0,1)</f>
        <v/>
      </c>
      <c r="R63" s="16">
        <f>_xlfn.XLOOKUP($A63,Mapping!$A:$A,Mapping!C:C,0,0,1)</f>
        <v/>
      </c>
      <c r="S63" s="16">
        <f>_xlfn.XLOOKUP($A63,Mapping!$A:$A,Mapping!D:D,0,0,1)</f>
        <v/>
      </c>
      <c r="T63" s="16" t="n"/>
    </row>
    <row r="64">
      <c r="Q64" s="16">
        <f>_xlfn.XLOOKUP($A64,Mapping!$A:$A,Mapping!B:B,0,0,1)</f>
        <v/>
      </c>
      <c r="R64" s="16">
        <f>_xlfn.XLOOKUP($A64,Mapping!$A:$A,Mapping!C:C,0,0,1)</f>
        <v/>
      </c>
      <c r="S64" s="16">
        <f>_xlfn.XLOOKUP($A64,Mapping!$A:$A,Mapping!D:D,0,0,1)</f>
        <v/>
      </c>
      <c r="T64" s="16" t="n"/>
    </row>
    <row r="65">
      <c r="Q65" s="16">
        <f>_xlfn.XLOOKUP($A65,Mapping!$A:$A,Mapping!B:B,0,0,1)</f>
        <v/>
      </c>
      <c r="R65" s="16">
        <f>_xlfn.XLOOKUP($A65,Mapping!$A:$A,Mapping!C:C,0,0,1)</f>
        <v/>
      </c>
      <c r="S65" s="16">
        <f>_xlfn.XLOOKUP($A65,Mapping!$A:$A,Mapping!D:D,0,0,1)</f>
        <v/>
      </c>
      <c r="T65" s="16" t="n"/>
    </row>
    <row r="66">
      <c r="Q66" s="16">
        <f>_xlfn.XLOOKUP($A66,Mapping!$A:$A,Mapping!B:B,0,0,1)</f>
        <v/>
      </c>
      <c r="R66" s="16">
        <f>_xlfn.XLOOKUP($A66,Mapping!$A:$A,Mapping!C:C,0,0,1)</f>
        <v/>
      </c>
      <c r="S66" s="16">
        <f>_xlfn.XLOOKUP($A66,Mapping!$A:$A,Mapping!D:D,0,0,1)</f>
        <v/>
      </c>
      <c r="T66" s="16" t="n"/>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sheetData>
  <pageMargins left="0.7" right="0.7" top="0.75" bottom="0.75" header="0.3" footer="0.3"/>
</worksheet>
</file>

<file path=xl/worksheets/sheet50.xml><?xml version="1.0" encoding="utf-8"?>
<worksheet xmlns="http://schemas.openxmlformats.org/spreadsheetml/2006/main">
  <sheetPr>
    <tabColor rgb="FF00B050"/>
    <outlinePr summaryBelow="1" summaryRight="1"/>
    <pageSetUpPr/>
  </sheetPr>
  <dimension ref="A1:T139"/>
  <sheetViews>
    <sheetView topLeftCell="A4" workbookViewId="0">
      <selection activeCell="A34" sqref="A34:XFD57"/>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I2" s="3" t="n">
        <v>-69614.89000000001</v>
      </c>
      <c r="O2" s="3" t="n">
        <v>-69614.89000000001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I3" s="3" t="n">
        <v>-36208.44</v>
      </c>
      <c r="O3" s="3" t="n">
        <v>-36208.44</v>
      </c>
      <c r="Q3" s="16">
        <f>_xlfn.XLOOKUP($A3,Mapping!$A:$A,Mapping!B:B,0,0,1)</f>
        <v/>
      </c>
      <c r="R3" s="16">
        <f>_xlfn.XLOOKUP($A3,Mapping!$A:$A,Mapping!C:C,0,0,1)</f>
        <v/>
      </c>
      <c r="S3" s="16">
        <f>_xlfn.XLOOKUP($A3,Mapping!$A:$A,Mapping!D:D,0,0,1)</f>
        <v/>
      </c>
      <c r="T3" s="16">
        <f>_xlfn.CONCAT(S3," - ",Q3)</f>
        <v/>
      </c>
    </row>
    <row r="4">
      <c r="A4" s="3" t="inlineStr">
        <is>
          <t>2010 : Nursery Staff Salaries</t>
        </is>
      </c>
      <c r="I4" s="3" t="n">
        <v>47153.07</v>
      </c>
      <c r="O4" s="3" t="n">
        <v>47153.07</v>
      </c>
      <c r="Q4" s="16">
        <f>_xlfn.XLOOKUP($A4,Mapping!$A:$A,Mapping!B:B,0,0,1)</f>
        <v/>
      </c>
      <c r="R4" s="16">
        <f>_xlfn.XLOOKUP($A4,Mapping!$A:$A,Mapping!C:C,0,0,1)</f>
        <v/>
      </c>
      <c r="S4" s="16">
        <f>_xlfn.XLOOKUP($A4,Mapping!$A:$A,Mapping!D:D,0,0,1)</f>
        <v/>
      </c>
      <c r="T4" s="16">
        <f>_xlfn.CONCAT(S4," - ",Q4)</f>
        <v/>
      </c>
    </row>
    <row r="5">
      <c r="A5" s="3" t="inlineStr">
        <is>
          <t>2100 : Nursery Staff NI</t>
        </is>
      </c>
      <c r="I5" s="3" t="n">
        <v>4813.83</v>
      </c>
      <c r="O5" s="3" t="n">
        <v>4813.83</v>
      </c>
      <c r="Q5" s="16">
        <f>_xlfn.XLOOKUP($A5,Mapping!$A:$A,Mapping!B:B,0,0,1)</f>
        <v/>
      </c>
      <c r="R5" s="16">
        <f>_xlfn.XLOOKUP($A5,Mapping!$A:$A,Mapping!C:C,0,0,1)</f>
        <v/>
      </c>
      <c r="S5" s="16">
        <f>_xlfn.XLOOKUP($A5,Mapping!$A:$A,Mapping!D:D,0,0,1)</f>
        <v/>
      </c>
      <c r="T5" s="16">
        <f>_xlfn.CONCAT(S5," - ",Q5)</f>
        <v/>
      </c>
    </row>
    <row r="6">
      <c r="A6" s="3" t="inlineStr">
        <is>
          <t>2150 : Nursery Staff Pension</t>
        </is>
      </c>
      <c r="I6" s="3" t="n">
        <v>843.4</v>
      </c>
      <c r="O6" s="3" t="n">
        <v>843.4</v>
      </c>
      <c r="Q6" s="16">
        <f>_xlfn.XLOOKUP($A6,Mapping!$A:$A,Mapping!B:B,0,0,1)</f>
        <v/>
      </c>
      <c r="R6" s="16">
        <f>_xlfn.XLOOKUP($A6,Mapping!$A:$A,Mapping!C:C,0,0,1)</f>
        <v/>
      </c>
      <c r="S6" s="16">
        <f>_xlfn.XLOOKUP($A6,Mapping!$A:$A,Mapping!D:D,0,0,1)</f>
        <v/>
      </c>
      <c r="T6" s="16">
        <f>_xlfn.CONCAT(S6," - ",Q6)</f>
        <v/>
      </c>
    </row>
    <row r="7">
      <c r="A7" s="3" t="inlineStr">
        <is>
          <t>2180 : Staff Welfare</t>
        </is>
      </c>
      <c r="I7" s="3" t="n">
        <v>375.37</v>
      </c>
      <c r="J7" s="3" t="n">
        <v>8.99</v>
      </c>
      <c r="O7" s="3" t="n">
        <v>384.36</v>
      </c>
      <c r="Q7" s="16">
        <f>_xlfn.XLOOKUP($A7,Mapping!$A:$A,Mapping!B:B,0,0,1)</f>
        <v/>
      </c>
      <c r="R7" s="16">
        <f>_xlfn.XLOOKUP($A7,Mapping!$A:$A,Mapping!C:C,0,0,1)</f>
        <v/>
      </c>
      <c r="S7" s="16">
        <f>_xlfn.XLOOKUP($A7,Mapping!$A:$A,Mapping!D:D,0,0,1)</f>
        <v/>
      </c>
      <c r="T7" s="16">
        <f>_xlfn.CONCAT(S7," - ",Q7)</f>
        <v/>
      </c>
    </row>
    <row r="8">
      <c r="A8" s="3" t="inlineStr">
        <is>
          <t>2200 : Rewards and Recognition</t>
        </is>
      </c>
      <c r="I8" s="3" t="n">
        <v>10.98</v>
      </c>
      <c r="O8" s="3" t="n">
        <v>10.98</v>
      </c>
      <c r="Q8" s="16">
        <f>_xlfn.XLOOKUP($A8,Mapping!$A:$A,Mapping!B:B,0,0,1)</f>
        <v/>
      </c>
      <c r="R8" s="16">
        <f>_xlfn.XLOOKUP($A8,Mapping!$A:$A,Mapping!C:C,0,0,1)</f>
        <v/>
      </c>
      <c r="S8" s="16">
        <f>_xlfn.XLOOKUP($A8,Mapping!$A:$A,Mapping!D:D,0,0,1)</f>
        <v/>
      </c>
      <c r="T8" s="16">
        <f>_xlfn.CONCAT(S8," - ",Q8)</f>
        <v/>
      </c>
    </row>
    <row r="9">
      <c r="A9" s="3" t="inlineStr">
        <is>
          <t>3010 : Catering Costs</t>
        </is>
      </c>
      <c r="I9" s="3" t="n">
        <v>2105.23</v>
      </c>
      <c r="J9" s="3" t="n">
        <v>43.51000000000001</v>
      </c>
      <c r="O9" s="3" t="n">
        <v>2148.74</v>
      </c>
      <c r="Q9" s="16">
        <f>_xlfn.XLOOKUP($A9,Mapping!$A:$A,Mapping!B:B,0,0,1)</f>
        <v/>
      </c>
      <c r="R9" s="16">
        <f>_xlfn.XLOOKUP($A9,Mapping!$A:$A,Mapping!C:C,0,0,1)</f>
        <v/>
      </c>
      <c r="S9" s="16">
        <f>_xlfn.XLOOKUP($A9,Mapping!$A:$A,Mapping!D:D,0,0,1)</f>
        <v/>
      </c>
      <c r="T9" s="16">
        <f>_xlfn.CONCAT(S9," - ",Q9)</f>
        <v/>
      </c>
    </row>
    <row r="10">
      <c r="A10" s="3" t="inlineStr">
        <is>
          <t>3020 : Resources</t>
        </is>
      </c>
      <c r="I10" s="3" t="n">
        <v>99.25999999999999</v>
      </c>
      <c r="J10" s="3" t="n">
        <v>37.03</v>
      </c>
      <c r="O10" s="3" t="n">
        <v>136.29</v>
      </c>
      <c r="Q10" s="16">
        <f>_xlfn.XLOOKUP($A10,Mapping!$A:$A,Mapping!B:B,0,0,1)</f>
        <v/>
      </c>
      <c r="R10" s="16">
        <f>_xlfn.XLOOKUP($A10,Mapping!$A:$A,Mapping!C:C,0,0,1)</f>
        <v/>
      </c>
      <c r="S10" s="16">
        <f>_xlfn.XLOOKUP($A10,Mapping!$A:$A,Mapping!D:D,0,0,1)</f>
        <v/>
      </c>
      <c r="T10" s="16">
        <f>_xlfn.CONCAT(S10," - ",Q10)</f>
        <v/>
      </c>
    </row>
    <row r="11">
      <c r="A11" s="3" t="inlineStr">
        <is>
          <t>3030 : Art Material</t>
        </is>
      </c>
      <c r="I11" s="3" t="n">
        <v>63.70000000000001</v>
      </c>
      <c r="J11" s="3" t="n">
        <v>3.98</v>
      </c>
      <c r="O11" s="3" t="n">
        <v>67.68000000000001</v>
      </c>
      <c r="Q11" s="16">
        <f>_xlfn.XLOOKUP($A11,Mapping!$A:$A,Mapping!B:B,0,0,1)</f>
        <v/>
      </c>
      <c r="R11" s="16">
        <f>_xlfn.XLOOKUP($A11,Mapping!$A:$A,Mapping!C:C,0,0,1)</f>
        <v/>
      </c>
      <c r="S11" s="16">
        <f>_xlfn.XLOOKUP($A11,Mapping!$A:$A,Mapping!D:D,0,0,1)</f>
        <v/>
      </c>
      <c r="T11" s="16">
        <f>_xlfn.CONCAT(S11," - ",Q11)</f>
        <v/>
      </c>
    </row>
    <row r="12">
      <c r="A12" s="3" t="inlineStr">
        <is>
          <t>3040 : Stationery</t>
        </is>
      </c>
      <c r="I12" s="3" t="n">
        <v>109.3</v>
      </c>
      <c r="J12" s="3" t="n">
        <v>15.8</v>
      </c>
      <c r="O12" s="3" t="n">
        <v>125.1</v>
      </c>
      <c r="Q12" s="16">
        <f>_xlfn.XLOOKUP($A12,Mapping!$A:$A,Mapping!B:B,0,0,1)</f>
        <v/>
      </c>
      <c r="R12" s="16">
        <f>_xlfn.XLOOKUP($A12,Mapping!$A:$A,Mapping!C:C,0,0,1)</f>
        <v/>
      </c>
      <c r="S12" s="16">
        <f>_xlfn.XLOOKUP($A12,Mapping!$A:$A,Mapping!D:D,0,0,1)</f>
        <v/>
      </c>
      <c r="T12" s="16">
        <f>_xlfn.CONCAT(S12," - ",Q12)</f>
        <v/>
      </c>
    </row>
    <row r="13">
      <c r="A13" s="3" t="inlineStr">
        <is>
          <t>3050 : Equipment &amp; Furniture</t>
        </is>
      </c>
      <c r="I13" s="3" t="n">
        <v>174.81</v>
      </c>
      <c r="J13" s="3" t="n">
        <v>42.88</v>
      </c>
      <c r="O13" s="3" t="n">
        <v>217.69</v>
      </c>
      <c r="Q13" s="16">
        <f>_xlfn.XLOOKUP($A13,Mapping!$A:$A,Mapping!B:B,0,0,1)</f>
        <v/>
      </c>
      <c r="R13" s="16">
        <f>_xlfn.XLOOKUP($A13,Mapping!$A:$A,Mapping!C:C,0,0,1)</f>
        <v/>
      </c>
      <c r="S13" s="16">
        <f>_xlfn.XLOOKUP($A13,Mapping!$A:$A,Mapping!D:D,0,0,1)</f>
        <v/>
      </c>
      <c r="T13" s="16">
        <f>_xlfn.CONCAT(S13," - ",Q13)</f>
        <v/>
      </c>
    </row>
    <row r="14">
      <c r="A14" s="3" t="inlineStr">
        <is>
          <t>3060 : Consumables</t>
        </is>
      </c>
      <c r="I14" s="3" t="n">
        <v>354.29</v>
      </c>
      <c r="J14" s="3" t="n">
        <v>123.19</v>
      </c>
      <c r="O14" s="3" t="n">
        <v>477.48</v>
      </c>
      <c r="Q14" s="16">
        <f>_xlfn.XLOOKUP($A14,Mapping!$A:$A,Mapping!B:B,0,0,1)</f>
        <v/>
      </c>
      <c r="R14" s="16">
        <f>_xlfn.XLOOKUP($A14,Mapping!$A:$A,Mapping!C:C,0,0,1)</f>
        <v/>
      </c>
      <c r="S14" s="16">
        <f>_xlfn.XLOOKUP($A14,Mapping!$A:$A,Mapping!D:D,0,0,1)</f>
        <v/>
      </c>
      <c r="T14" s="16">
        <f>_xlfn.CONCAT(S14," - ",Q14)</f>
        <v/>
      </c>
    </row>
    <row r="15">
      <c r="A15" s="3" t="inlineStr">
        <is>
          <t>3080 : First Aid Supplies</t>
        </is>
      </c>
      <c r="I15" s="3" t="n">
        <v>81.42</v>
      </c>
      <c r="O15" s="3" t="n">
        <v>81.42</v>
      </c>
      <c r="Q15" s="16">
        <f>_xlfn.XLOOKUP($A15,Mapping!$A:$A,Mapping!B:B,0,0,1)</f>
        <v/>
      </c>
      <c r="R15" s="16">
        <f>_xlfn.XLOOKUP($A15,Mapping!$A:$A,Mapping!C:C,0,0,1)</f>
        <v/>
      </c>
      <c r="S15" s="16">
        <f>_xlfn.XLOOKUP($A15,Mapping!$A:$A,Mapping!D:D,0,0,1)</f>
        <v/>
      </c>
      <c r="T15" s="16">
        <f>_xlfn.CONCAT(S15," - ",Q15)</f>
        <v/>
      </c>
    </row>
    <row r="16">
      <c r="A16" s="3" t="inlineStr">
        <is>
          <t>4030 : Rates</t>
        </is>
      </c>
      <c r="I16" s="3" t="n">
        <v>872.73</v>
      </c>
      <c r="O16" s="3" t="n">
        <v>872.73</v>
      </c>
      <c r="Q16" s="16">
        <f>_xlfn.XLOOKUP($A16,Mapping!$A:$A,Mapping!B:B,0,0,1)</f>
        <v/>
      </c>
      <c r="R16" s="16">
        <f>_xlfn.XLOOKUP($A16,Mapping!$A:$A,Mapping!C:C,0,0,1)</f>
        <v/>
      </c>
      <c r="S16" s="16">
        <f>_xlfn.XLOOKUP($A16,Mapping!$A:$A,Mapping!D:D,0,0,1)</f>
        <v/>
      </c>
      <c r="T16" s="16">
        <f>_xlfn.CONCAT(S16," - ",Q16)</f>
        <v/>
      </c>
    </row>
    <row r="17">
      <c r="A17" s="3" t="inlineStr">
        <is>
          <t>4050 : Gas</t>
        </is>
      </c>
      <c r="I17" s="3" t="n">
        <v>280.32</v>
      </c>
      <c r="O17" s="3" t="n">
        <v>280.32</v>
      </c>
      <c r="Q17" s="16">
        <f>_xlfn.XLOOKUP($A17,Mapping!$A:$A,Mapping!B:B,0,0,1)</f>
        <v/>
      </c>
      <c r="R17" s="16">
        <f>_xlfn.XLOOKUP($A17,Mapping!$A:$A,Mapping!C:C,0,0,1)</f>
        <v/>
      </c>
      <c r="S17" s="16">
        <f>_xlfn.XLOOKUP($A17,Mapping!$A:$A,Mapping!D:D,0,0,1)</f>
        <v/>
      </c>
      <c r="T17" s="16">
        <f>_xlfn.CONCAT(S17," - ",Q17)</f>
        <v/>
      </c>
    </row>
    <row r="18">
      <c r="A18" s="3" t="inlineStr">
        <is>
          <t>4070 : Electricity</t>
        </is>
      </c>
      <c r="I18" s="3" t="n">
        <v>736.83</v>
      </c>
      <c r="O18" s="3" t="n">
        <v>736.83</v>
      </c>
      <c r="Q18" s="16">
        <f>_xlfn.XLOOKUP($A18,Mapping!$A:$A,Mapping!B:B,0,0,1)</f>
        <v/>
      </c>
      <c r="R18" s="16">
        <f>_xlfn.XLOOKUP($A18,Mapping!$A:$A,Mapping!C:C,0,0,1)</f>
        <v/>
      </c>
      <c r="S18" s="16">
        <f>_xlfn.XLOOKUP($A18,Mapping!$A:$A,Mapping!D:D,0,0,1)</f>
        <v/>
      </c>
      <c r="T18" s="16">
        <f>_xlfn.CONCAT(S18," - ",Q18)</f>
        <v/>
      </c>
    </row>
    <row r="19">
      <c r="A19" s="3" t="inlineStr">
        <is>
          <t>4080 : Compliance Maintenance</t>
        </is>
      </c>
      <c r="I19" s="3" t="n">
        <v>108</v>
      </c>
      <c r="O19" s="3" t="n">
        <v>108</v>
      </c>
      <c r="Q19" s="16">
        <f>_xlfn.XLOOKUP($A19,Mapping!$A:$A,Mapping!B:B,0,0,1)</f>
        <v/>
      </c>
      <c r="R19" s="16">
        <f>_xlfn.XLOOKUP($A19,Mapping!$A:$A,Mapping!C:C,0,0,1)</f>
        <v/>
      </c>
      <c r="S19" s="16">
        <f>_xlfn.XLOOKUP($A19,Mapping!$A:$A,Mapping!D:D,0,0,1)</f>
        <v/>
      </c>
      <c r="T19" s="16">
        <f>_xlfn.CONCAT(S19," - ",Q19)</f>
        <v/>
      </c>
    </row>
    <row r="20">
      <c r="A20" s="3" t="inlineStr">
        <is>
          <t>4110 : General Maintenance</t>
        </is>
      </c>
      <c r="I20" s="3" t="n">
        <v>62.72</v>
      </c>
      <c r="O20" s="3" t="n">
        <v>62.72</v>
      </c>
      <c r="Q20" s="16">
        <f>_xlfn.XLOOKUP($A20,Mapping!$A:$A,Mapping!B:B,0,0,1)</f>
        <v/>
      </c>
      <c r="R20" s="16">
        <f>_xlfn.XLOOKUP($A20,Mapping!$A:$A,Mapping!C:C,0,0,1)</f>
        <v/>
      </c>
      <c r="S20" s="16">
        <f>_xlfn.XLOOKUP($A20,Mapping!$A:$A,Mapping!D:D,0,0,1)</f>
        <v/>
      </c>
      <c r="T20" s="16">
        <f>_xlfn.CONCAT(S20," - ",Q20)</f>
        <v/>
      </c>
    </row>
    <row r="21">
      <c r="A21" s="3" t="inlineStr">
        <is>
          <t>4130 : Cleaning</t>
        </is>
      </c>
      <c r="H21" s="3" t="n">
        <v>756</v>
      </c>
      <c r="I21" s="3" t="n">
        <v>1557.23</v>
      </c>
      <c r="J21" s="3" t="n">
        <v>308.71</v>
      </c>
      <c r="O21" s="3" t="n">
        <v>2621.940000000001</v>
      </c>
      <c r="Q21" s="16">
        <f>_xlfn.XLOOKUP($A21,Mapping!$A:$A,Mapping!B:B,0,0,1)</f>
        <v/>
      </c>
      <c r="R21" s="16">
        <f>_xlfn.XLOOKUP($A21,Mapping!$A:$A,Mapping!C:C,0,0,1)</f>
        <v/>
      </c>
      <c r="S21" s="16">
        <f>_xlfn.XLOOKUP($A21,Mapping!$A:$A,Mapping!D:D,0,0,1)</f>
        <v/>
      </c>
      <c r="T21" s="16">
        <f>_xlfn.CONCAT(S21," - ",Q21)</f>
        <v/>
      </c>
    </row>
    <row r="22">
      <c r="A22" s="3" t="inlineStr">
        <is>
          <t>4140 : Waste Disposal</t>
        </is>
      </c>
      <c r="I22" s="3" t="n">
        <v>632.85</v>
      </c>
      <c r="O22" s="3" t="n">
        <v>632.85</v>
      </c>
      <c r="Q22" s="16">
        <f>_xlfn.XLOOKUP($A22,Mapping!$A:$A,Mapping!B:B,0,0,1)</f>
        <v/>
      </c>
      <c r="R22" s="16">
        <f>_xlfn.XLOOKUP($A22,Mapping!$A:$A,Mapping!C:C,0,0,1)</f>
        <v/>
      </c>
      <c r="S22" s="16">
        <f>_xlfn.XLOOKUP($A22,Mapping!$A:$A,Mapping!D:D,0,0,1)</f>
        <v/>
      </c>
      <c r="T22" s="16">
        <f>_xlfn.CONCAT(S22," - ",Q22)</f>
        <v/>
      </c>
    </row>
    <row r="23">
      <c r="A23" s="3" t="inlineStr">
        <is>
          <t>4190 : Telephone</t>
        </is>
      </c>
      <c r="I23" s="3" t="n">
        <v>149</v>
      </c>
      <c r="J23" s="3" t="n">
        <v>74.34</v>
      </c>
      <c r="O23" s="3" t="n">
        <v>223.34</v>
      </c>
      <c r="Q23" s="16">
        <f>_xlfn.XLOOKUP($A23,Mapping!$A:$A,Mapping!B:B,0,0,1)</f>
        <v/>
      </c>
      <c r="R23" s="16">
        <f>_xlfn.XLOOKUP($A23,Mapping!$A:$A,Mapping!C:C,0,0,1)</f>
        <v/>
      </c>
      <c r="S23" s="16">
        <f>_xlfn.XLOOKUP($A23,Mapping!$A:$A,Mapping!D:D,0,0,1)</f>
        <v/>
      </c>
      <c r="T23" s="16">
        <f>_xlfn.CONCAT(S23," - ",Q23)</f>
        <v/>
      </c>
    </row>
    <row r="24">
      <c r="A24" s="3" t="inlineStr">
        <is>
          <t>4220 : IT Support</t>
        </is>
      </c>
      <c r="I24" s="3" t="n">
        <v>244.7</v>
      </c>
      <c r="O24" s="3" t="n">
        <v>244.7</v>
      </c>
      <c r="Q24" s="16">
        <f>_xlfn.XLOOKUP($A24,Mapping!$A:$A,Mapping!B:B,0,0,1)</f>
        <v/>
      </c>
      <c r="R24" s="16">
        <f>_xlfn.XLOOKUP($A24,Mapping!$A:$A,Mapping!C:C,0,0,1)</f>
        <v/>
      </c>
      <c r="S24" s="16">
        <f>_xlfn.XLOOKUP($A24,Mapping!$A:$A,Mapping!D:D,0,0,1)</f>
        <v/>
      </c>
      <c r="T24" s="16">
        <f>_xlfn.CONCAT(S24," - ",Q24)</f>
        <v/>
      </c>
    </row>
    <row r="25">
      <c r="A25" s="3" t="inlineStr">
        <is>
          <t>4230 : Fees and Subscriptions</t>
        </is>
      </c>
      <c r="I25" s="3" t="n">
        <v>2.4</v>
      </c>
      <c r="O25" s="3" t="n">
        <v>2.4</v>
      </c>
      <c r="Q25" s="16">
        <f>_xlfn.XLOOKUP($A25,Mapping!$A:$A,Mapping!B:B,0,0,1)</f>
        <v/>
      </c>
      <c r="R25" s="16">
        <f>_xlfn.XLOOKUP($A25,Mapping!$A:$A,Mapping!C:C,0,0,1)</f>
        <v/>
      </c>
      <c r="S25" s="16">
        <f>_xlfn.XLOOKUP($A25,Mapping!$A:$A,Mapping!D:D,0,0,1)</f>
        <v/>
      </c>
      <c r="T25" s="16">
        <f>_xlfn.CONCAT(S25," - ",Q25)</f>
        <v/>
      </c>
    </row>
    <row r="26">
      <c r="A26" s="3" t="inlineStr">
        <is>
          <t>7010 : Prepayments</t>
        </is>
      </c>
      <c r="I26" s="3" t="n">
        <v>-1494.45</v>
      </c>
      <c r="O26" s="3" t="n">
        <v>-1494.45</v>
      </c>
      <c r="Q26" s="16">
        <f>_xlfn.XLOOKUP($A26,Mapping!$A:$A,Mapping!B:B,0,0,1)</f>
        <v/>
      </c>
      <c r="R26" s="16">
        <f>_xlfn.XLOOKUP($A26,Mapping!$A:$A,Mapping!C:C,0,0,1)</f>
        <v/>
      </c>
      <c r="S26" s="16">
        <f>_xlfn.XLOOKUP($A26,Mapping!$A:$A,Mapping!D:D,0,0,1)</f>
        <v/>
      </c>
      <c r="T26" s="16">
        <f>_xlfn.CONCAT(S26," - ",Q26)</f>
        <v/>
      </c>
    </row>
    <row r="27">
      <c r="A27" s="3" t="inlineStr">
        <is>
          <t>7037 : Interco Saltway</t>
        </is>
      </c>
      <c r="H27" s="3" t="n">
        <v>-1840.29</v>
      </c>
      <c r="I27" s="3" t="n">
        <v>23929.06</v>
      </c>
      <c r="O27" s="3" t="n">
        <v>22088.77</v>
      </c>
      <c r="Q27" s="16">
        <f>_xlfn.XLOOKUP($A27,Mapping!$A:$A,Mapping!B:B,0,0,1)</f>
        <v/>
      </c>
      <c r="R27" s="16">
        <f>_xlfn.XLOOKUP($A27,Mapping!$A:$A,Mapping!C:C,0,0,1)</f>
        <v/>
      </c>
      <c r="S27" s="16">
        <f>_xlfn.XLOOKUP($A27,Mapping!$A:$A,Mapping!D:D,0,0,1)</f>
        <v/>
      </c>
      <c r="T27" s="16">
        <f>_xlfn.CONCAT(S27," - ",Q27)</f>
        <v/>
      </c>
    </row>
    <row r="28">
      <c r="A28" s="3" t="inlineStr">
        <is>
          <t>7040 : Fee Debtors</t>
        </is>
      </c>
      <c r="I28" s="3" t="n">
        <v>1798.750000000015</v>
      </c>
      <c r="O28" s="3" t="n">
        <v>1798.750000000015</v>
      </c>
      <c r="Q28" s="16">
        <f>_xlfn.XLOOKUP($A28,Mapping!$A:$A,Mapping!B:B,0,0,1)</f>
        <v/>
      </c>
      <c r="R28" s="16">
        <f>_xlfn.XLOOKUP($A28,Mapping!$A:$A,Mapping!C:C,0,0,1)</f>
        <v/>
      </c>
      <c r="S28" s="16">
        <f>_xlfn.XLOOKUP($A28,Mapping!$A:$A,Mapping!D:D,0,0,1)</f>
        <v/>
      </c>
      <c r="T28" s="16">
        <f>_xlfn.CONCAT(S28," - ",Q28)</f>
        <v/>
      </c>
    </row>
    <row r="29">
      <c r="A29" s="3" t="inlineStr">
        <is>
          <t>7051 : Bank NW Current</t>
        </is>
      </c>
      <c r="H29" s="3" t="n">
        <v>1840.29</v>
      </c>
      <c r="I29" s="3" t="n">
        <v>39624.81</v>
      </c>
      <c r="J29" s="3" t="n">
        <v>-38.52</v>
      </c>
      <c r="O29" s="3" t="n">
        <v>41426.58</v>
      </c>
      <c r="Q29" s="16">
        <f>_xlfn.XLOOKUP($A29,Mapping!$A:$A,Mapping!B:B,0,0,1)</f>
        <v/>
      </c>
      <c r="R29" s="16">
        <f>_xlfn.XLOOKUP($A29,Mapping!$A:$A,Mapping!C:C,0,0,1)</f>
        <v/>
      </c>
      <c r="S29" s="16">
        <f>_xlfn.XLOOKUP($A29,Mapping!$A:$A,Mapping!D:D,0,0,1)</f>
        <v/>
      </c>
      <c r="T29" s="16">
        <f>_xlfn.CONCAT(S29," - ",Q29)</f>
        <v/>
      </c>
    </row>
    <row r="30">
      <c r="A30" s="3" t="inlineStr">
        <is>
          <t>8030 : EEEF</t>
        </is>
      </c>
      <c r="I30" s="3" t="n">
        <v>36208.44</v>
      </c>
      <c r="O30" s="3" t="n">
        <v>36208.44</v>
      </c>
      <c r="Q30" s="16">
        <f>_xlfn.XLOOKUP($A30,Mapping!$A:$A,Mapping!B:B,0,0,1)</f>
        <v/>
      </c>
      <c r="R30" s="16">
        <f>_xlfn.XLOOKUP($A30,Mapping!$A:$A,Mapping!C:C,0,0,1)</f>
        <v/>
      </c>
      <c r="S30" s="16">
        <f>_xlfn.XLOOKUP($A30,Mapping!$A:$A,Mapping!D:D,0,0,1)</f>
        <v/>
      </c>
      <c r="T30" s="16">
        <f>_xlfn.CONCAT(S30," - ",Q30)</f>
        <v/>
      </c>
    </row>
    <row r="31">
      <c r="A31" s="76" t="inlineStr">
        <is>
          <t>Total</t>
        </is>
      </c>
      <c r="B31" s="76" t="n"/>
      <c r="C31" s="76" t="n"/>
      <c r="D31" s="76" t="n"/>
      <c r="E31" s="76" t="n"/>
      <c r="F31" s="76" t="n"/>
      <c r="G31" s="76" t="n"/>
      <c r="H31" s="76" t="n">
        <v>756</v>
      </c>
      <c r="I31" s="76" t="n">
        <v>55074.72</v>
      </c>
      <c r="J31" s="76" t="n">
        <v>619.9100000000001</v>
      </c>
      <c r="K31" s="76" t="n"/>
      <c r="L31" s="76" t="n"/>
      <c r="M31" s="76" t="n"/>
      <c r="N31" s="76" t="n"/>
      <c r="O31" s="76" t="n">
        <v>56450.63</v>
      </c>
      <c r="Q31" s="16">
        <f>_xlfn.XLOOKUP($A31,Mapping!$A:$A,Mapping!B:B,0,0,1)</f>
        <v/>
      </c>
      <c r="R31" s="16">
        <f>_xlfn.XLOOKUP($A31,Mapping!$A:$A,Mapping!C:C,0,0,1)</f>
        <v/>
      </c>
      <c r="S31" s="16">
        <f>_xlfn.XLOOKUP($A31,Mapping!$A:$A,Mapping!D:D,0,0,1)</f>
        <v/>
      </c>
      <c r="T31" s="16">
        <f>_xlfn.CONCAT(S31," - ",Q31)</f>
        <v/>
      </c>
    </row>
    <row r="32">
      <c r="Q32" s="16">
        <f>_xlfn.XLOOKUP($A32,Mapping!$A:$A,Mapping!B:B,0,0,1)</f>
        <v/>
      </c>
      <c r="R32" s="16">
        <f>_xlfn.XLOOKUP($A32,Mapping!$A:$A,Mapping!C:C,0,0,1)</f>
        <v/>
      </c>
      <c r="S32" s="16">
        <f>_xlfn.XLOOKUP($A32,Mapping!$A:$A,Mapping!D:D,0,0,1)</f>
        <v/>
      </c>
      <c r="T32" s="16">
        <f>_xlfn.CONCAT(S32," - ",Q32)</f>
        <v/>
      </c>
    </row>
    <row r="33">
      <c r="A33" s="3" t="inlineStr">
        <is>
          <t>Applied filters:
Fiscal Year is 2026
Company is Kingsclere Nurseries Ltd.
Setting is Saltway
Company is Complete Childcare Ltd., HAB Kindergarten, Kingsclere Nurseries Ltd., Moebius Two Ltd., Saltway Nursery, Yellow Brick House Nurseries., or Yellow Brick Nurseries Ltd.</t>
        </is>
      </c>
      <c r="Q33" s="16">
        <f>_xlfn.XLOOKUP($A33,Mapping!$A:$A,Mapping!B:B,0,0,1)</f>
        <v/>
      </c>
      <c r="R33" s="16">
        <f>_xlfn.XLOOKUP($A33,Mapping!$A:$A,Mapping!C:C,0,0,1)</f>
        <v/>
      </c>
      <c r="S33" s="16">
        <f>_xlfn.XLOOKUP($A33,Mapping!$A:$A,Mapping!D:D,0,0,1)</f>
        <v/>
      </c>
      <c r="T33" s="16">
        <f>_xlfn.CONCAT(S33," - ",Q33)</f>
        <v/>
      </c>
    </row>
    <row r="34">
      <c r="Q34" s="16" t="n"/>
      <c r="R34" s="16" t="n"/>
      <c r="S34" s="16" t="n"/>
      <c r="T34" s="16" t="n"/>
    </row>
    <row r="35">
      <c r="Q35" s="16" t="n"/>
      <c r="R35" s="16" t="n"/>
      <c r="S35" s="16" t="n"/>
      <c r="T35" s="16" t="n"/>
    </row>
    <row r="36">
      <c r="Q36" s="16" t="n"/>
      <c r="R36" s="16" t="n"/>
      <c r="S36" s="16" t="n"/>
      <c r="T36" s="16" t="n"/>
    </row>
    <row r="37">
      <c r="Q37" s="16" t="n"/>
      <c r="R37" s="16" t="n"/>
      <c r="S37" s="16" t="n"/>
      <c r="T37" s="16" t="n"/>
    </row>
    <row r="38">
      <c r="Q38" s="16" t="n"/>
      <c r="R38" s="16" t="n"/>
      <c r="S38" s="16" t="n"/>
      <c r="T38" s="16" t="n"/>
    </row>
    <row r="39">
      <c r="Q39" s="16" t="n"/>
      <c r="R39" s="16" t="n"/>
      <c r="S39" s="16" t="n"/>
      <c r="T39" s="16" t="n"/>
    </row>
    <row r="40">
      <c r="Q40" s="16" t="n"/>
      <c r="R40" s="16" t="n"/>
      <c r="S40" s="16" t="n"/>
      <c r="T40" s="16" t="n"/>
    </row>
    <row r="41">
      <c r="Q41" s="16" t="n"/>
      <c r="R41" s="16" t="n"/>
      <c r="S41" s="16" t="n"/>
      <c r="T41" s="16" t="n"/>
    </row>
    <row r="42">
      <c r="Q42" s="16" t="n"/>
      <c r="R42" s="16" t="n"/>
      <c r="S42" s="16" t="n"/>
      <c r="T42" s="16" t="n"/>
    </row>
    <row r="43">
      <c r="Q43" s="16" t="n"/>
      <c r="R43" s="16" t="n"/>
      <c r="S43" s="16" t="n"/>
      <c r="T43" s="16" t="n"/>
    </row>
    <row r="44">
      <c r="Q44" s="16" t="n"/>
      <c r="R44" s="16" t="n"/>
      <c r="S44" s="16" t="n"/>
      <c r="T44" s="16" t="n"/>
    </row>
    <row r="45">
      <c r="Q45" s="16" t="n"/>
      <c r="R45" s="16" t="n"/>
      <c r="S45" s="16" t="n"/>
      <c r="T45" s="16" t="n"/>
    </row>
    <row r="46">
      <c r="Q46" s="16" t="n"/>
      <c r="R46" s="16" t="n"/>
      <c r="S46" s="16" t="n"/>
      <c r="T46" s="16" t="n"/>
    </row>
    <row r="47">
      <c r="Q47" s="16" t="n"/>
      <c r="R47" s="16" t="n"/>
      <c r="S47" s="16" t="n"/>
      <c r="T47" s="16" t="n"/>
    </row>
    <row r="48">
      <c r="Q48" s="16" t="n"/>
      <c r="R48" s="16" t="n"/>
      <c r="S48" s="16" t="n"/>
      <c r="T48" s="16" t="n"/>
    </row>
    <row r="49">
      <c r="Q49" s="16" t="n"/>
      <c r="R49" s="16" t="n"/>
      <c r="S49" s="16" t="n"/>
      <c r="T49" s="16" t="n"/>
    </row>
    <row r="50">
      <c r="Q50" s="16" t="n"/>
      <c r="R50" s="16" t="n"/>
      <c r="S50" s="16" t="n"/>
      <c r="T50" s="16" t="n"/>
    </row>
    <row r="51">
      <c r="Q51" s="16" t="n"/>
      <c r="R51" s="16" t="n"/>
      <c r="S51" s="16" t="n"/>
      <c r="T51" s="16" t="n"/>
    </row>
    <row r="52">
      <c r="Q52" s="16" t="n"/>
      <c r="R52" s="16" t="n"/>
      <c r="S52" s="16" t="n"/>
      <c r="T52" s="16" t="n"/>
    </row>
    <row r="53">
      <c r="Q53" s="16" t="n"/>
      <c r="R53" s="16" t="n"/>
      <c r="S53" s="16" t="n"/>
      <c r="T53" s="16" t="n"/>
    </row>
    <row r="54">
      <c r="Q54" s="16" t="n"/>
      <c r="R54" s="16" t="n"/>
      <c r="S54" s="16" t="n"/>
      <c r="T54" s="16" t="n"/>
    </row>
    <row r="55">
      <c r="Q55" s="16" t="n"/>
      <c r="R55" s="16" t="n"/>
      <c r="S55" s="16" t="n"/>
      <c r="T55" s="16" t="n"/>
    </row>
    <row r="56">
      <c r="A56" s="76" t="n"/>
      <c r="B56" s="76" t="n"/>
      <c r="C56" s="76" t="n"/>
      <c r="D56" s="76" t="n"/>
      <c r="E56" s="76" t="n"/>
      <c r="F56" s="76" t="n"/>
      <c r="G56" s="76" t="n"/>
      <c r="H56" s="76" t="n"/>
      <c r="I56" s="76" t="n"/>
      <c r="J56" s="76" t="n"/>
      <c r="K56" s="76" t="n"/>
      <c r="L56" s="76" t="n"/>
      <c r="M56" s="76" t="n"/>
      <c r="N56" s="76" t="n"/>
      <c r="O56" s="76" t="n"/>
      <c r="Q56" s="16" t="n"/>
      <c r="R56" s="16" t="n"/>
      <c r="S56" s="16" t="n"/>
      <c r="T56" s="16" t="n"/>
    </row>
    <row r="57">
      <c r="Q57" s="16">
        <f>_xlfn.XLOOKUP($A57,Mapping!$A:$A,Mapping!B:B,0,0,1)</f>
        <v/>
      </c>
      <c r="R57" s="16">
        <f>_xlfn.XLOOKUP($A57,Mapping!$A:$A,Mapping!C:C,0,0,1)</f>
        <v/>
      </c>
      <c r="S57" s="16">
        <f>_xlfn.XLOOKUP($A57,Mapping!$A:$A,Mapping!D:D,0,0,1)</f>
        <v/>
      </c>
      <c r="T57" s="16" t="n"/>
    </row>
    <row r="58">
      <c r="Q58" s="16">
        <f>_xlfn.XLOOKUP($A58,Mapping!$A:$A,Mapping!B:B,0,0,1)</f>
        <v/>
      </c>
      <c r="R58" s="16">
        <f>_xlfn.XLOOKUP($A58,Mapping!$A:$A,Mapping!C:C,0,0,1)</f>
        <v/>
      </c>
      <c r="S58" s="16">
        <f>_xlfn.XLOOKUP($A58,Mapping!$A:$A,Mapping!D:D,0,0,1)</f>
        <v/>
      </c>
      <c r="T58" s="16" t="n"/>
    </row>
    <row r="59">
      <c r="Q59" s="16">
        <f>_xlfn.XLOOKUP($A59,Mapping!$A:$A,Mapping!B:B,0,0,1)</f>
        <v/>
      </c>
      <c r="R59" s="16">
        <f>_xlfn.XLOOKUP($A59,Mapping!$A:$A,Mapping!C:C,0,0,1)</f>
        <v/>
      </c>
      <c r="S59" s="16">
        <f>_xlfn.XLOOKUP($A59,Mapping!$A:$A,Mapping!D:D,0,0,1)</f>
        <v/>
      </c>
      <c r="T59" s="16" t="n"/>
    </row>
    <row r="60">
      <c r="Q60" s="16">
        <f>_xlfn.XLOOKUP($A60,Mapping!$A:$A,Mapping!B:B,0,0,1)</f>
        <v/>
      </c>
      <c r="R60" s="16">
        <f>_xlfn.XLOOKUP($A60,Mapping!$A:$A,Mapping!C:C,0,0,1)</f>
        <v/>
      </c>
      <c r="S60" s="16">
        <f>_xlfn.XLOOKUP($A60,Mapping!$A:$A,Mapping!D:D,0,0,1)</f>
        <v/>
      </c>
      <c r="T60" s="16" t="n"/>
    </row>
    <row r="61">
      <c r="Q61" s="16">
        <f>_xlfn.XLOOKUP($A61,Mapping!$A:$A,Mapping!B:B,0,0,1)</f>
        <v/>
      </c>
      <c r="R61" s="16">
        <f>_xlfn.XLOOKUP($A61,Mapping!$A:$A,Mapping!C:C,0,0,1)</f>
        <v/>
      </c>
      <c r="S61" s="16">
        <f>_xlfn.XLOOKUP($A61,Mapping!$A:$A,Mapping!D:D,0,0,1)</f>
        <v/>
      </c>
      <c r="T61" s="16" t="n"/>
    </row>
    <row r="62">
      <c r="Q62" s="16">
        <f>_xlfn.XLOOKUP($A62,Mapping!$A:$A,Mapping!B:B,0,0,1)</f>
        <v/>
      </c>
      <c r="R62" s="16">
        <f>_xlfn.XLOOKUP($A62,Mapping!$A:$A,Mapping!C:C,0,0,1)</f>
        <v/>
      </c>
      <c r="S62" s="16">
        <f>_xlfn.XLOOKUP($A62,Mapping!$A:$A,Mapping!D:D,0,0,1)</f>
        <v/>
      </c>
      <c r="T62" s="16" t="n"/>
    </row>
    <row r="63">
      <c r="Q63" s="16">
        <f>_xlfn.XLOOKUP($A63,Mapping!$A:$A,Mapping!B:B,0,0,1)</f>
        <v/>
      </c>
      <c r="R63" s="16">
        <f>_xlfn.XLOOKUP($A63,Mapping!$A:$A,Mapping!C:C,0,0,1)</f>
        <v/>
      </c>
      <c r="S63" s="16">
        <f>_xlfn.XLOOKUP($A63,Mapping!$A:$A,Mapping!D:D,0,0,1)</f>
        <v/>
      </c>
      <c r="T63" s="16" t="n"/>
    </row>
    <row r="64">
      <c r="Q64" s="16">
        <f>_xlfn.XLOOKUP($A64,Mapping!$A:$A,Mapping!B:B,0,0,1)</f>
        <v/>
      </c>
      <c r="R64" s="16">
        <f>_xlfn.XLOOKUP($A64,Mapping!$A:$A,Mapping!C:C,0,0,1)</f>
        <v/>
      </c>
      <c r="S64" s="16">
        <f>_xlfn.XLOOKUP($A64,Mapping!$A:$A,Mapping!D:D,0,0,1)</f>
        <v/>
      </c>
      <c r="T64" s="16" t="n"/>
    </row>
    <row r="65">
      <c r="Q65" s="16">
        <f>_xlfn.XLOOKUP($A65,Mapping!$A:$A,Mapping!B:B,0,0,1)</f>
        <v/>
      </c>
      <c r="R65" s="16">
        <f>_xlfn.XLOOKUP($A65,Mapping!$A:$A,Mapping!C:C,0,0,1)</f>
        <v/>
      </c>
      <c r="S65" s="16">
        <f>_xlfn.XLOOKUP($A65,Mapping!$A:$A,Mapping!D:D,0,0,1)</f>
        <v/>
      </c>
      <c r="T65" s="16" t="n"/>
    </row>
    <row r="66">
      <c r="Q66" s="16">
        <f>_xlfn.XLOOKUP($A66,Mapping!$A:$A,Mapping!B:B,0,0,1)</f>
        <v/>
      </c>
      <c r="R66" s="16">
        <f>_xlfn.XLOOKUP($A66,Mapping!$A:$A,Mapping!C:C,0,0,1)</f>
        <v/>
      </c>
      <c r="S66" s="16">
        <f>_xlfn.XLOOKUP($A66,Mapping!$A:$A,Mapping!D:D,0,0,1)</f>
        <v/>
      </c>
      <c r="T66" s="16" t="n"/>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sheetData>
  <pageMargins left="0.7" right="0.7" top="0.75" bottom="0.75" header="0.3" footer="0.3"/>
</worksheet>
</file>

<file path=xl/worksheets/sheet51.xml><?xml version="1.0" encoding="utf-8"?>
<worksheet xmlns="http://schemas.openxmlformats.org/spreadsheetml/2006/main">
  <sheetPr>
    <tabColor rgb="FFFFFF99"/>
    <outlinePr summaryBelow="1" summaryRight="1"/>
    <pageSetUpPr/>
  </sheetPr>
  <dimension ref="A1:T163"/>
  <sheetViews>
    <sheetView topLeftCell="A55" workbookViewId="0">
      <selection activeCell="K21" sqref="K2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-8864079.200000001</v>
      </c>
      <c r="C2" s="3" t="n">
        <v>-46526.17999999999</v>
      </c>
      <c r="D2" s="3" t="n">
        <v>-45539.01000000001</v>
      </c>
      <c r="E2" s="3" t="n">
        <v>-47231.77</v>
      </c>
      <c r="F2" s="3" t="n">
        <v>-54070.06</v>
      </c>
      <c r="G2" s="3" t="n">
        <v>-54453.08</v>
      </c>
      <c r="H2" s="3" t="n">
        <v>-56053.41</v>
      </c>
      <c r="I2" s="3" t="n">
        <v>-59660.7</v>
      </c>
      <c r="O2" s="3" t="n">
        <v>-9227613.41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-1512321.899999999</v>
      </c>
      <c r="C3" s="3" t="n">
        <v>-31828.28</v>
      </c>
      <c r="D3" s="3" t="n">
        <v>-31828.28</v>
      </c>
      <c r="E3" s="3" t="n">
        <v>-38998.84</v>
      </c>
      <c r="F3" s="3" t="n">
        <v>-44521.39</v>
      </c>
      <c r="G3" s="3" t="n">
        <v>-44521.39</v>
      </c>
      <c r="H3" s="3" t="n">
        <v>-53178</v>
      </c>
      <c r="I3" s="3" t="n">
        <v>-47406.93</v>
      </c>
      <c r="O3" s="3" t="n">
        <v>-1804605.009999999</v>
      </c>
      <c r="Q3" s="16">
        <f>_xlfn.XLOOKUP($A3,Mapping!$A:$A,Mapping!B:B,0,0,1)</f>
        <v/>
      </c>
      <c r="R3" s="16">
        <f>_xlfn.XLOOKUP($A3,Mapping!$A:$A,Mapping!C:C,0,0,1)</f>
        <v/>
      </c>
      <c r="S3" s="16">
        <f>_xlfn.XLOOKUP($A3,Mapping!$A:$A,Mapping!D:D,0,0,1)</f>
        <v/>
      </c>
      <c r="T3" s="16">
        <f>_xlfn.CONCAT(S3," - ",Q3)</f>
        <v/>
      </c>
    </row>
    <row r="4">
      <c r="A4" s="3" t="inlineStr">
        <is>
          <t>1030 : Other Income</t>
        </is>
      </c>
      <c r="B4" s="3" t="n">
        <v>-10090.87</v>
      </c>
      <c r="O4" s="3" t="n">
        <v>-10090.87</v>
      </c>
      <c r="Q4" s="16">
        <f>_xlfn.XLOOKUP($A4,Mapping!$A:$A,Mapping!B:B,0,0,1)</f>
        <v/>
      </c>
      <c r="R4" s="16">
        <f>_xlfn.XLOOKUP($A4,Mapping!$A:$A,Mapping!C:C,0,0,1)</f>
        <v/>
      </c>
      <c r="S4" s="16">
        <f>_xlfn.XLOOKUP($A4,Mapping!$A:$A,Mapping!D:D,0,0,1)</f>
        <v/>
      </c>
      <c r="T4" s="16">
        <f>_xlfn.CONCAT(S4," - ",Q4)</f>
        <v/>
      </c>
    </row>
    <row r="5">
      <c r="A5" s="3" t="inlineStr">
        <is>
          <t>2010 : Nursery Staff Salaries</t>
        </is>
      </c>
      <c r="B5" s="3" t="n">
        <v>4847308.480000002</v>
      </c>
      <c r="C5" s="3" t="n">
        <v>54168.22</v>
      </c>
      <c r="D5" s="3" t="n">
        <v>49737.64999999999</v>
      </c>
      <c r="E5" s="3" t="n">
        <v>49153.89</v>
      </c>
      <c r="F5" s="3" t="n">
        <v>55003.19</v>
      </c>
      <c r="G5" s="3" t="n">
        <v>58291.98</v>
      </c>
      <c r="H5" s="3" t="n">
        <v>58261.41</v>
      </c>
      <c r="I5" s="3" t="n">
        <v>58827.03999999999</v>
      </c>
      <c r="O5" s="3" t="n">
        <v>5230751.860000002</v>
      </c>
      <c r="Q5" s="16">
        <f>_xlfn.XLOOKUP($A5,Mapping!$A:$A,Mapping!B:B,0,0,1)</f>
        <v/>
      </c>
      <c r="R5" s="16">
        <f>_xlfn.XLOOKUP($A5,Mapping!$A:$A,Mapping!C:C,0,0,1)</f>
        <v/>
      </c>
      <c r="S5" s="16">
        <f>_xlfn.XLOOKUP($A5,Mapping!$A:$A,Mapping!D:D,0,0,1)</f>
        <v/>
      </c>
      <c r="T5" s="16">
        <f>_xlfn.CONCAT(S5," - ",Q5)</f>
        <v/>
      </c>
    </row>
    <row r="6">
      <c r="A6" s="3" t="inlineStr">
        <is>
          <t>2020 : Head Office Salaries</t>
        </is>
      </c>
      <c r="B6" s="3" t="n">
        <v>2118.47</v>
      </c>
      <c r="O6" s="3" t="n">
        <v>2118.47</v>
      </c>
      <c r="Q6" s="16">
        <f>_xlfn.XLOOKUP($A6,Mapping!$A:$A,Mapping!B:B,0,0,1)</f>
        <v/>
      </c>
      <c r="R6" s="16">
        <f>_xlfn.XLOOKUP($A6,Mapping!$A:$A,Mapping!C:C,0,0,1)</f>
        <v/>
      </c>
      <c r="S6" s="16">
        <f>_xlfn.XLOOKUP($A6,Mapping!$A:$A,Mapping!D:D,0,0,1)</f>
        <v/>
      </c>
      <c r="T6" s="16">
        <f>_xlfn.CONCAT(S6," - ",Q6)</f>
        <v/>
      </c>
    </row>
    <row r="7">
      <c r="A7" s="3" t="inlineStr">
        <is>
          <t>2100 : Nursery Staff NI</t>
        </is>
      </c>
      <c r="B7" s="3" t="n">
        <v>313347.9700000001</v>
      </c>
      <c r="C7" s="3" t="n">
        <v>6056.309999999999</v>
      </c>
      <c r="D7" s="3" t="n">
        <v>5478.94</v>
      </c>
      <c r="E7" s="3" t="n">
        <v>5506.33</v>
      </c>
      <c r="F7" s="3" t="n">
        <v>6169.78</v>
      </c>
      <c r="G7" s="3" t="n">
        <v>6488.29</v>
      </c>
      <c r="H7" s="3" t="n">
        <v>6305.299999999999</v>
      </c>
      <c r="I7" s="3" t="n">
        <v>6677.33</v>
      </c>
      <c r="O7" s="3" t="n">
        <v>356030.2500000001</v>
      </c>
      <c r="Q7" s="16">
        <f>_xlfn.XLOOKUP($A7,Mapping!$A:$A,Mapping!B:B,0,0,1)</f>
        <v/>
      </c>
      <c r="R7" s="16">
        <f>_xlfn.XLOOKUP($A7,Mapping!$A:$A,Mapping!C:C,0,0,1)</f>
        <v/>
      </c>
      <c r="S7" s="16">
        <f>_xlfn.XLOOKUP($A7,Mapping!$A:$A,Mapping!D:D,0,0,1)</f>
        <v/>
      </c>
      <c r="T7" s="16">
        <f>_xlfn.CONCAT(S7," - ",Q7)</f>
        <v/>
      </c>
    </row>
    <row r="8">
      <c r="A8" s="3" t="inlineStr">
        <is>
          <t>2150 : Nursery Staff Pension</t>
        </is>
      </c>
      <c r="B8" s="3" t="n">
        <v>59416.51000000004</v>
      </c>
      <c r="C8" s="3" t="n">
        <v>1033.9</v>
      </c>
      <c r="D8" s="3" t="n">
        <v>951.8199999999999</v>
      </c>
      <c r="E8" s="3" t="n">
        <v>955.88</v>
      </c>
      <c r="F8" s="3" t="n">
        <v>1010.8</v>
      </c>
      <c r="G8" s="3" t="n">
        <v>1020.07</v>
      </c>
      <c r="H8" s="3" t="n">
        <v>956.97</v>
      </c>
      <c r="I8" s="3" t="n">
        <v>992.75</v>
      </c>
      <c r="O8" s="3" t="n">
        <v>66338.70000000004</v>
      </c>
      <c r="Q8" s="16">
        <f>_xlfn.XLOOKUP($A8,Mapping!$A:$A,Mapping!B:B,0,0,1)</f>
        <v/>
      </c>
      <c r="R8" s="16">
        <f>_xlfn.XLOOKUP($A8,Mapping!$A:$A,Mapping!C:C,0,0,1)</f>
        <v/>
      </c>
      <c r="S8" s="16">
        <f>_xlfn.XLOOKUP($A8,Mapping!$A:$A,Mapping!D:D,0,0,1)</f>
        <v/>
      </c>
      <c r="T8" s="16">
        <f>_xlfn.CONCAT(S8," - ",Q8)</f>
        <v/>
      </c>
    </row>
    <row r="9">
      <c r="A9" s="3" t="inlineStr">
        <is>
          <t>2160 : Uniform Costs</t>
        </is>
      </c>
      <c r="B9" s="3" t="n">
        <v>18498.61000000001</v>
      </c>
      <c r="G9" s="3" t="n">
        <v>243.4</v>
      </c>
      <c r="I9" s="3" t="n">
        <v>296.94</v>
      </c>
      <c r="J9" s="3" t="n">
        <v>200.7</v>
      </c>
      <c r="O9" s="3" t="n">
        <v>19239.65000000001</v>
      </c>
      <c r="Q9" s="16">
        <f>_xlfn.XLOOKUP($A9,Mapping!$A:$A,Mapping!B:B,0,0,1)</f>
        <v/>
      </c>
      <c r="R9" s="16">
        <f>_xlfn.XLOOKUP($A9,Mapping!$A:$A,Mapping!C:C,0,0,1)</f>
        <v/>
      </c>
      <c r="S9" s="16">
        <f>_xlfn.XLOOKUP($A9,Mapping!$A:$A,Mapping!D:D,0,0,1)</f>
        <v/>
      </c>
      <c r="T9" s="16">
        <f>_xlfn.CONCAT(S9," - ",Q9)</f>
        <v/>
      </c>
    </row>
    <row r="10">
      <c r="A10" s="3" t="inlineStr">
        <is>
          <t>2170 : Training Costs</t>
        </is>
      </c>
      <c r="B10" s="3" t="n">
        <v>12140.41</v>
      </c>
      <c r="D10" s="3" t="n">
        <v>-422</v>
      </c>
      <c r="G10" s="3" t="n">
        <v>104.25</v>
      </c>
      <c r="H10" s="3" t="n">
        <v>278.25</v>
      </c>
      <c r="I10" s="3" t="n">
        <v>26.25</v>
      </c>
      <c r="O10" s="3" t="n">
        <v>12127.16</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39235.68000000002</v>
      </c>
      <c r="C11" s="3" t="n">
        <v>206.07</v>
      </c>
      <c r="D11" s="3" t="n">
        <v>60.81999999999999</v>
      </c>
      <c r="E11" s="3" t="n">
        <v>322.94</v>
      </c>
      <c r="F11" s="3" t="n">
        <v>283.18</v>
      </c>
      <c r="G11" s="3" t="n">
        <v>306.72</v>
      </c>
      <c r="H11" s="3" t="n">
        <v>130.06</v>
      </c>
      <c r="I11" s="3" t="n">
        <v>314.51</v>
      </c>
      <c r="O11" s="3" t="n">
        <v>40859.98000000003</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127571.89</v>
      </c>
      <c r="C12" s="3" t="n">
        <v>2780.42</v>
      </c>
      <c r="D12" s="3" t="n">
        <v>1051.68</v>
      </c>
      <c r="E12" s="3" t="n">
        <v>2650.79</v>
      </c>
      <c r="F12" s="3" t="n">
        <v>4019.62</v>
      </c>
      <c r="G12" s="3" t="n">
        <v>6278.17</v>
      </c>
      <c r="H12" s="3" t="n">
        <v>5222.59</v>
      </c>
      <c r="I12" s="3" t="n">
        <v>5047.79</v>
      </c>
      <c r="O12" s="3" t="n">
        <v>154622.95</v>
      </c>
      <c r="Q12" s="16">
        <f>_xlfn.XLOOKUP($A12,Mapping!$A:$A,Mapping!B:B,0,0,1)</f>
        <v/>
      </c>
      <c r="R12" s="16">
        <f>_xlfn.XLOOKUP($A12,Mapping!$A:$A,Mapping!C:C,0,0,1)</f>
        <v/>
      </c>
      <c r="S12" s="16">
        <f>_xlfn.XLOOKUP($A12,Mapping!$A:$A,Mapping!D:D,0,0,1)</f>
        <v/>
      </c>
      <c r="T12" s="16">
        <f>_xlfn.CONCAT(S12," - ",Q12)</f>
        <v/>
      </c>
    </row>
    <row r="13">
      <c r="A13" s="3" t="inlineStr">
        <is>
          <t>2200 : Rewards and Recognition</t>
        </is>
      </c>
      <c r="B13" s="3" t="n">
        <v>2937.84</v>
      </c>
      <c r="C13" s="3" t="n">
        <v>75.2</v>
      </c>
      <c r="D13" s="3" t="n">
        <v>50.23</v>
      </c>
      <c r="E13" s="3" t="n">
        <v>15.28</v>
      </c>
      <c r="G13" s="3" t="n">
        <v>16.5</v>
      </c>
      <c r="I13" s="3" t="n">
        <v>31.9</v>
      </c>
      <c r="O13" s="3" t="n">
        <v>3126.95</v>
      </c>
      <c r="Q13" s="16">
        <f>_xlfn.XLOOKUP($A13,Mapping!$A:$A,Mapping!B:B,0,0,1)</f>
        <v/>
      </c>
      <c r="R13" s="16">
        <f>_xlfn.XLOOKUP($A13,Mapping!$A:$A,Mapping!C:C,0,0,1)</f>
        <v/>
      </c>
      <c r="S13" s="16">
        <f>_xlfn.XLOOKUP($A13,Mapping!$A:$A,Mapping!D:D,0,0,1)</f>
        <v/>
      </c>
      <c r="T13" s="16">
        <f>_xlfn.CONCAT(S13," - ",Q13)</f>
        <v/>
      </c>
    </row>
    <row r="14">
      <c r="A14" s="3" t="inlineStr">
        <is>
          <t>2210 : Temporary  Staff</t>
        </is>
      </c>
      <c r="B14" s="3" t="n">
        <v>336041.6300000001</v>
      </c>
      <c r="O14" s="3" t="n">
        <v>336041.6300000001</v>
      </c>
      <c r="Q14" s="16">
        <f>_xlfn.XLOOKUP($A14,Mapping!$A:$A,Mapping!B:B,0,0,1)</f>
        <v/>
      </c>
      <c r="R14" s="16">
        <f>_xlfn.XLOOKUP($A14,Mapping!$A:$A,Mapping!C:C,0,0,1)</f>
        <v/>
      </c>
      <c r="S14" s="16">
        <f>_xlfn.XLOOKUP($A14,Mapping!$A:$A,Mapping!D:D,0,0,1)</f>
        <v/>
      </c>
      <c r="T14" s="16">
        <f>_xlfn.CONCAT(S14," - ",Q14)</f>
        <v/>
      </c>
    </row>
    <row r="15">
      <c r="A15" s="3" t="inlineStr">
        <is>
          <t>2220 : Staff Entertaining</t>
        </is>
      </c>
      <c r="B15" s="3" t="n">
        <v>607.15</v>
      </c>
      <c r="O15" s="3" t="n">
        <v>607.15</v>
      </c>
      <c r="Q15" s="16">
        <f>_xlfn.XLOOKUP($A15,Mapping!$A:$A,Mapping!B:B,0,0,1)</f>
        <v/>
      </c>
      <c r="R15" s="16">
        <f>_xlfn.XLOOKUP($A15,Mapping!$A:$A,Mapping!C:C,0,0,1)</f>
        <v/>
      </c>
      <c r="S15" s="16">
        <f>_xlfn.XLOOKUP($A15,Mapping!$A:$A,Mapping!D:D,0,0,1)</f>
        <v/>
      </c>
      <c r="T15" s="16">
        <f>_xlfn.CONCAT(S15," - ",Q15)</f>
        <v/>
      </c>
    </row>
    <row r="16">
      <c r="A16" s="3" t="inlineStr">
        <is>
          <t>3010 : Catering Costs</t>
        </is>
      </c>
      <c r="B16" s="3" t="n">
        <v>272374.5300000001</v>
      </c>
      <c r="C16" s="3" t="n">
        <v>2335.53</v>
      </c>
      <c r="D16" s="3" t="n">
        <v>2590.94</v>
      </c>
      <c r="E16" s="3" t="n">
        <v>2355.04</v>
      </c>
      <c r="F16" s="3" t="n">
        <v>2954.66</v>
      </c>
      <c r="G16" s="3" t="n">
        <v>2211.52</v>
      </c>
      <c r="H16" s="3" t="n">
        <v>2408.279999999999</v>
      </c>
      <c r="I16" s="3" t="n">
        <v>2659.78</v>
      </c>
      <c r="O16" s="3" t="n">
        <v>289890.2800000001</v>
      </c>
      <c r="Q16" s="16">
        <f>_xlfn.XLOOKUP($A16,Mapping!$A:$A,Mapping!B:B,0,0,1)</f>
        <v/>
      </c>
      <c r="R16" s="16">
        <f>_xlfn.XLOOKUP($A16,Mapping!$A:$A,Mapping!C:C,0,0,1)</f>
        <v/>
      </c>
      <c r="S16" s="16">
        <f>_xlfn.XLOOKUP($A16,Mapping!$A:$A,Mapping!D:D,0,0,1)</f>
        <v/>
      </c>
      <c r="T16" s="16">
        <f>_xlfn.CONCAT(S16," - ",Q16)</f>
        <v/>
      </c>
    </row>
    <row r="17">
      <c r="A17" s="3" t="inlineStr">
        <is>
          <t>3020 : Resources</t>
        </is>
      </c>
      <c r="B17" s="3" t="n">
        <v>42999.08</v>
      </c>
      <c r="C17" s="3" t="n">
        <v>181.08</v>
      </c>
      <c r="D17" s="3" t="n">
        <v>185.49</v>
      </c>
      <c r="E17" s="3" t="n">
        <v>135.46</v>
      </c>
      <c r="F17" s="3" t="n">
        <v>91.56</v>
      </c>
      <c r="G17" s="3" t="n">
        <v>121.13</v>
      </c>
      <c r="H17" s="3" t="n">
        <v>81.67</v>
      </c>
      <c r="I17" s="3" t="n">
        <v>47.37</v>
      </c>
      <c r="O17" s="3" t="n">
        <v>43842.84</v>
      </c>
      <c r="Q17" s="16">
        <f>_xlfn.XLOOKUP($A17,Mapping!$A:$A,Mapping!B:B,0,0,1)</f>
        <v/>
      </c>
      <c r="R17" s="16">
        <f>_xlfn.XLOOKUP($A17,Mapping!$A:$A,Mapping!C:C,0,0,1)</f>
        <v/>
      </c>
      <c r="S17" s="16">
        <f>_xlfn.XLOOKUP($A17,Mapping!$A:$A,Mapping!D:D,0,0,1)</f>
        <v/>
      </c>
      <c r="T17" s="16">
        <f>_xlfn.CONCAT(S17," - ",Q17)</f>
        <v/>
      </c>
    </row>
    <row r="18">
      <c r="A18" s="3" t="inlineStr">
        <is>
          <t>3030 : Art Material</t>
        </is>
      </c>
      <c r="B18" s="3" t="n">
        <v>25607.44000000001</v>
      </c>
      <c r="C18" s="3" t="n">
        <v>194.94</v>
      </c>
      <c r="D18" s="3" t="n">
        <v>128.11</v>
      </c>
      <c r="E18" s="3" t="n">
        <v>424.3099999999999</v>
      </c>
      <c r="F18" s="3" t="n">
        <v>94.26000000000001</v>
      </c>
      <c r="G18" s="3" t="n">
        <v>120.45</v>
      </c>
      <c r="H18" s="3" t="n">
        <v>455.35</v>
      </c>
      <c r="I18" s="3" t="n">
        <v>230.5</v>
      </c>
      <c r="O18" s="3" t="n">
        <v>27255.36000000002</v>
      </c>
      <c r="Q18" s="16">
        <f>_xlfn.XLOOKUP($A18,Mapping!$A:$A,Mapping!B:B,0,0,1)</f>
        <v/>
      </c>
      <c r="R18" s="16">
        <f>_xlfn.XLOOKUP($A18,Mapping!$A:$A,Mapping!C:C,0,0,1)</f>
        <v/>
      </c>
      <c r="S18" s="16">
        <f>_xlfn.XLOOKUP($A18,Mapping!$A:$A,Mapping!D:D,0,0,1)</f>
        <v/>
      </c>
      <c r="T18" s="16">
        <f>_xlfn.CONCAT(S18," - ",Q18)</f>
        <v/>
      </c>
    </row>
    <row r="19">
      <c r="A19" s="3" t="inlineStr">
        <is>
          <t>3040 : Stationery</t>
        </is>
      </c>
      <c r="B19" s="3" t="n">
        <v>2160.049999999999</v>
      </c>
      <c r="O19" s="3" t="n">
        <v>2160.049999999999</v>
      </c>
      <c r="Q19" s="16">
        <f>_xlfn.XLOOKUP($A19,Mapping!$A:$A,Mapping!B:B,0,0,1)</f>
        <v/>
      </c>
      <c r="R19" s="16">
        <f>_xlfn.XLOOKUP($A19,Mapping!$A:$A,Mapping!C:C,0,0,1)</f>
        <v/>
      </c>
      <c r="S19" s="16">
        <f>_xlfn.XLOOKUP($A19,Mapping!$A:$A,Mapping!D:D,0,0,1)</f>
        <v/>
      </c>
      <c r="T19" s="16">
        <f>_xlfn.CONCAT(S19," - ",Q19)</f>
        <v/>
      </c>
    </row>
    <row r="20">
      <c r="A20" s="3" t="inlineStr">
        <is>
          <t>3050 : Equipment &amp; Furniture</t>
        </is>
      </c>
      <c r="B20" s="3" t="n">
        <v>40218.43999999998</v>
      </c>
      <c r="C20" s="3" t="n">
        <v>391.9300000000001</v>
      </c>
      <c r="D20" s="3" t="n">
        <v>79.02</v>
      </c>
      <c r="E20" s="3" t="n">
        <v>136.02</v>
      </c>
      <c r="F20" s="3" t="n">
        <v>199.13</v>
      </c>
      <c r="G20" s="3" t="n">
        <v>53.02</v>
      </c>
      <c r="H20" s="3" t="n">
        <v>76.91</v>
      </c>
      <c r="I20" s="3" t="n">
        <v>108.06</v>
      </c>
      <c r="O20" s="3" t="n">
        <v>41262.52999999998</v>
      </c>
      <c r="Q20" s="16">
        <f>_xlfn.XLOOKUP($A20,Mapping!$A:$A,Mapping!B:B,0,0,1)</f>
        <v/>
      </c>
      <c r="R20" s="16">
        <f>_xlfn.XLOOKUP($A20,Mapping!$A:$A,Mapping!C:C,0,0,1)</f>
        <v/>
      </c>
      <c r="S20" s="16">
        <f>_xlfn.XLOOKUP($A20,Mapping!$A:$A,Mapping!D:D,0,0,1)</f>
        <v/>
      </c>
      <c r="T20" s="16">
        <f>_xlfn.CONCAT(S20," - ",Q20)</f>
        <v/>
      </c>
    </row>
    <row r="21">
      <c r="A21" s="3" t="inlineStr">
        <is>
          <t>3060 : Consumables</t>
        </is>
      </c>
      <c r="B21" s="3" t="n">
        <v>25832.49000000001</v>
      </c>
      <c r="C21" s="3" t="n">
        <v>264.4</v>
      </c>
      <c r="D21" s="3" t="n">
        <v>248.16</v>
      </c>
      <c r="E21" s="3" t="n">
        <v>342.44</v>
      </c>
      <c r="F21" s="3" t="n">
        <v>391.93</v>
      </c>
      <c r="G21" s="3" t="n">
        <v>494.08</v>
      </c>
      <c r="H21" s="3" t="n">
        <v>434.15</v>
      </c>
      <c r="I21" s="3" t="n">
        <v>473</v>
      </c>
      <c r="J21" s="3" t="n">
        <v>37.92</v>
      </c>
      <c r="O21" s="3" t="n">
        <v>28518.57000000001</v>
      </c>
      <c r="Q21" s="16">
        <f>_xlfn.XLOOKUP($A21,Mapping!$A:$A,Mapping!B:B,0,0,1)</f>
        <v/>
      </c>
      <c r="R21" s="16">
        <f>_xlfn.XLOOKUP($A21,Mapping!$A:$A,Mapping!C:C,0,0,1)</f>
        <v/>
      </c>
      <c r="S21" s="16">
        <f>_xlfn.XLOOKUP($A21,Mapping!$A:$A,Mapping!D:D,0,0,1)</f>
        <v/>
      </c>
      <c r="T21" s="16">
        <f>_xlfn.CONCAT(S21," - ",Q21)</f>
        <v/>
      </c>
    </row>
    <row r="22">
      <c r="A22" s="3" t="inlineStr">
        <is>
          <t>3080 : First Aid Supplies</t>
        </is>
      </c>
      <c r="B22" s="3" t="n">
        <v>2311.83</v>
      </c>
      <c r="C22" s="3" t="n">
        <v>1.78</v>
      </c>
      <c r="D22" s="3" t="n">
        <v>66.97</v>
      </c>
      <c r="E22" s="3" t="n">
        <v>14.95</v>
      </c>
      <c r="F22" s="3" t="n">
        <v>21.19</v>
      </c>
      <c r="I22" s="3" t="n">
        <v>32.44</v>
      </c>
      <c r="O22" s="3" t="n">
        <v>2449.16</v>
      </c>
      <c r="Q22" s="16">
        <f>_xlfn.XLOOKUP($A22,Mapping!$A:$A,Mapping!B:B,0,0,1)</f>
        <v/>
      </c>
      <c r="R22" s="16">
        <f>_xlfn.XLOOKUP($A22,Mapping!$A:$A,Mapping!C:C,0,0,1)</f>
        <v/>
      </c>
      <c r="S22" s="16">
        <f>_xlfn.XLOOKUP($A22,Mapping!$A:$A,Mapping!D:D,0,0,1)</f>
        <v/>
      </c>
      <c r="T22" s="16">
        <f>_xlfn.CONCAT(S22," - ",Q22)</f>
        <v/>
      </c>
    </row>
    <row r="23">
      <c r="A23" s="3" t="inlineStr">
        <is>
          <t>4010 : Premises and Admin</t>
        </is>
      </c>
      <c r="B23" s="3" t="n">
        <v>100.54</v>
      </c>
      <c r="O23" s="3" t="n">
        <v>100.54</v>
      </c>
      <c r="Q23" s="16">
        <f>_xlfn.XLOOKUP($A23,Mapping!$A:$A,Mapping!B:B,0,0,1)</f>
        <v/>
      </c>
      <c r="R23" s="16">
        <f>_xlfn.XLOOKUP($A23,Mapping!$A:$A,Mapping!C:C,0,0,1)</f>
        <v/>
      </c>
      <c r="S23" s="16">
        <f>_xlfn.XLOOKUP($A23,Mapping!$A:$A,Mapping!D:D,0,0,1)</f>
        <v/>
      </c>
      <c r="T23" s="16">
        <f>_xlfn.CONCAT(S23," - ",Q23)</f>
        <v/>
      </c>
    </row>
    <row r="24">
      <c r="A24" s="3" t="inlineStr">
        <is>
          <t>4020 : Rent</t>
        </is>
      </c>
      <c r="B24" s="3" t="n">
        <v>151051.9799999999</v>
      </c>
      <c r="C24" s="3" t="n">
        <v>0</v>
      </c>
      <c r="D24" s="3" t="n">
        <v>0</v>
      </c>
      <c r="E24" s="3" t="n">
        <v>-0.009999999999990905</v>
      </c>
      <c r="F24" s="3" t="n">
        <v>0</v>
      </c>
      <c r="G24" s="3" t="n">
        <v>0</v>
      </c>
      <c r="O24" s="3" t="n">
        <v>151051.9699999999</v>
      </c>
      <c r="Q24" s="16">
        <f>_xlfn.XLOOKUP($A24,Mapping!$A:$A,Mapping!B:B,0,0,1)</f>
        <v/>
      </c>
      <c r="R24" s="16">
        <f>_xlfn.XLOOKUP($A24,Mapping!$A:$A,Mapping!C:C,0,0,1)</f>
        <v/>
      </c>
      <c r="S24" s="16">
        <f>_xlfn.XLOOKUP($A24,Mapping!$A:$A,Mapping!D:D,0,0,1)</f>
        <v/>
      </c>
      <c r="T24" s="16">
        <f>_xlfn.CONCAT(S24," - ",Q24)</f>
        <v/>
      </c>
    </row>
    <row r="25">
      <c r="A25" s="3" t="inlineStr">
        <is>
          <t>4030 : Rates</t>
        </is>
      </c>
      <c r="B25" s="3" t="n">
        <v>224060.4200000002</v>
      </c>
      <c r="C25" s="3" t="n">
        <v>2675.89</v>
      </c>
      <c r="D25" s="3" t="n">
        <v>2675.88</v>
      </c>
      <c r="E25" s="3" t="n">
        <v>2675.87</v>
      </c>
      <c r="F25" s="3" t="n">
        <v>3000.97</v>
      </c>
      <c r="G25" s="3" t="n">
        <v>3000.97</v>
      </c>
      <c r="H25" s="3" t="n">
        <v>3000.97</v>
      </c>
      <c r="I25" s="3" t="n">
        <v>3000.96</v>
      </c>
      <c r="O25" s="3" t="n">
        <v>244091.9300000002</v>
      </c>
      <c r="Q25" s="16">
        <f>_xlfn.XLOOKUP($A25,Mapping!$A:$A,Mapping!B:B,0,0,1)</f>
        <v/>
      </c>
      <c r="R25" s="16">
        <f>_xlfn.XLOOKUP($A25,Mapping!$A:$A,Mapping!C:C,0,0,1)</f>
        <v/>
      </c>
      <c r="S25" s="16">
        <f>_xlfn.XLOOKUP($A25,Mapping!$A:$A,Mapping!D:D,0,0,1)</f>
        <v/>
      </c>
      <c r="T25" s="16">
        <f>_xlfn.CONCAT(S25," - ",Q25)</f>
        <v/>
      </c>
    </row>
    <row r="26">
      <c r="A26" s="3" t="inlineStr">
        <is>
          <t>4050 : Gas</t>
        </is>
      </c>
      <c r="B26" s="3" t="n">
        <v>11652.66</v>
      </c>
      <c r="O26" s="3" t="n">
        <v>11652.66</v>
      </c>
      <c r="Q26" s="16">
        <f>_xlfn.XLOOKUP($A26,Mapping!$A:$A,Mapping!B:B,0,0,1)</f>
        <v/>
      </c>
      <c r="R26" s="16">
        <f>_xlfn.XLOOKUP($A26,Mapping!$A:$A,Mapping!C:C,0,0,1)</f>
        <v/>
      </c>
      <c r="S26" s="16">
        <f>_xlfn.XLOOKUP($A26,Mapping!$A:$A,Mapping!D:D,0,0,1)</f>
        <v/>
      </c>
      <c r="T26" s="16">
        <f>_xlfn.CONCAT(S26," - ",Q26)</f>
        <v/>
      </c>
    </row>
    <row r="27">
      <c r="A27" s="3" t="inlineStr">
        <is>
          <t>4060 : Water</t>
        </is>
      </c>
      <c r="B27" s="3" t="n">
        <v>13385.27999999999</v>
      </c>
      <c r="F27" s="3" t="n">
        <v>633.24</v>
      </c>
      <c r="H27" s="3" t="n">
        <v>1421.26</v>
      </c>
      <c r="I27" s="3" t="n">
        <v>859.8200000000001</v>
      </c>
      <c r="O27" s="3" t="n">
        <v>16299.59999999999</v>
      </c>
      <c r="Q27" s="16">
        <f>_xlfn.XLOOKUP($A27,Mapping!$A:$A,Mapping!B:B,0,0,1)</f>
        <v/>
      </c>
      <c r="R27" s="16">
        <f>_xlfn.XLOOKUP($A27,Mapping!$A:$A,Mapping!C:C,0,0,1)</f>
        <v/>
      </c>
      <c r="S27" s="16">
        <f>_xlfn.XLOOKUP($A27,Mapping!$A:$A,Mapping!D:D,0,0,1)</f>
        <v/>
      </c>
      <c r="T27" s="16">
        <f>_xlfn.CONCAT(S27," - ",Q27)</f>
        <v/>
      </c>
    </row>
    <row r="28">
      <c r="A28" s="3" t="inlineStr">
        <is>
          <t>4070 : Electricity</t>
        </is>
      </c>
      <c r="B28" s="3" t="n">
        <v>151756.7600000001</v>
      </c>
      <c r="C28" s="3" t="n">
        <v>4803.82</v>
      </c>
      <c r="D28" s="3" t="n">
        <v>5099.309999999999</v>
      </c>
      <c r="E28" s="3" t="n">
        <v>3831.38</v>
      </c>
      <c r="F28" s="3" t="n">
        <v>3428.97</v>
      </c>
      <c r="G28" s="3" t="n">
        <v>2784.66</v>
      </c>
      <c r="H28" s="3" t="n">
        <v>1523.24</v>
      </c>
      <c r="I28" s="3" t="n">
        <v>1742.09</v>
      </c>
      <c r="J28" s="3" t="n">
        <v>2185.89</v>
      </c>
      <c r="O28" s="3" t="n">
        <v>177156.1200000001</v>
      </c>
      <c r="Q28" s="16">
        <f>_xlfn.XLOOKUP($A28,Mapping!$A:$A,Mapping!B:B,0,0,1)</f>
        <v/>
      </c>
      <c r="R28" s="16">
        <f>_xlfn.XLOOKUP($A28,Mapping!$A:$A,Mapping!C:C,0,0,1)</f>
        <v/>
      </c>
      <c r="S28" s="16">
        <f>_xlfn.XLOOKUP($A28,Mapping!$A:$A,Mapping!D:D,0,0,1)</f>
        <v/>
      </c>
      <c r="T28" s="16">
        <f>_xlfn.CONCAT(S28," - ",Q28)</f>
        <v/>
      </c>
    </row>
    <row r="29">
      <c r="A29" s="3" t="inlineStr">
        <is>
          <t>4080 : Compliance Maintenance</t>
        </is>
      </c>
      <c r="B29" s="3" t="n">
        <v>14611.8</v>
      </c>
      <c r="I29" s="3" t="n">
        <v>345.6</v>
      </c>
      <c r="O29" s="3" t="n">
        <v>14957.4</v>
      </c>
      <c r="Q29" s="16">
        <f>_xlfn.XLOOKUP($A29,Mapping!$A:$A,Mapping!B:B,0,0,1)</f>
        <v/>
      </c>
      <c r="R29" s="16">
        <f>_xlfn.XLOOKUP($A29,Mapping!$A:$A,Mapping!C:C,0,0,1)</f>
        <v/>
      </c>
      <c r="S29" s="16">
        <f>_xlfn.XLOOKUP($A29,Mapping!$A:$A,Mapping!D:D,0,0,1)</f>
        <v/>
      </c>
      <c r="T29" s="16">
        <f>_xlfn.CONCAT(S29," - ",Q29)</f>
        <v/>
      </c>
    </row>
    <row r="30">
      <c r="A30" s="3" t="inlineStr">
        <is>
          <t>4090 : Cosmetic  Maintenance</t>
        </is>
      </c>
      <c r="B30" s="3" t="n">
        <v>-9.094947017729282e-13</v>
      </c>
      <c r="O30" s="3" t="n">
        <v>-9.094947017729282e-13</v>
      </c>
      <c r="Q30" s="16">
        <f>_xlfn.XLOOKUP($A30,Mapping!$A:$A,Mapping!B:B,0,0,1)</f>
        <v/>
      </c>
      <c r="R30" s="16">
        <f>_xlfn.XLOOKUP($A30,Mapping!$A:$A,Mapping!C:C,0,0,1)</f>
        <v/>
      </c>
      <c r="S30" s="16">
        <f>_xlfn.XLOOKUP($A30,Mapping!$A:$A,Mapping!D:D,0,0,1)</f>
        <v/>
      </c>
      <c r="T30" s="16">
        <f>_xlfn.CONCAT(S30," - ",Q30)</f>
        <v/>
      </c>
    </row>
    <row r="31">
      <c r="A31" s="3" t="inlineStr">
        <is>
          <t>4110 : General Maintenance</t>
        </is>
      </c>
      <c r="B31" s="3" t="n">
        <v>39663.42000000001</v>
      </c>
      <c r="C31" s="3" t="n">
        <v>195.28</v>
      </c>
      <c r="D31" s="3" t="n">
        <v>199.87</v>
      </c>
      <c r="F31" s="3" t="n">
        <v>279</v>
      </c>
      <c r="G31" s="3" t="n">
        <v>122.85</v>
      </c>
      <c r="H31" s="3" t="n">
        <v>7.77</v>
      </c>
      <c r="I31" s="3" t="n">
        <v>522.92</v>
      </c>
      <c r="O31" s="3" t="n">
        <v>40991.11000000001</v>
      </c>
      <c r="Q31" s="16">
        <f>_xlfn.XLOOKUP($A31,Mapping!$A:$A,Mapping!B:B,0,0,1)</f>
        <v/>
      </c>
      <c r="R31" s="16">
        <f>_xlfn.XLOOKUP($A31,Mapping!$A:$A,Mapping!C:C,0,0,1)</f>
        <v/>
      </c>
      <c r="S31" s="16">
        <f>_xlfn.XLOOKUP($A31,Mapping!$A:$A,Mapping!D:D,0,0,1)</f>
        <v/>
      </c>
      <c r="T31" s="16">
        <f>_xlfn.CONCAT(S31," - ",Q31)</f>
        <v/>
      </c>
    </row>
    <row r="32">
      <c r="A32" s="3" t="inlineStr">
        <is>
          <t>4120 : Equipment Hire-HO KNL</t>
        </is>
      </c>
      <c r="B32" s="3" t="n">
        <v>191</v>
      </c>
      <c r="O32" s="3" t="n">
        <v>191</v>
      </c>
      <c r="Q32" s="16">
        <f>_xlfn.XLOOKUP($A32,Mapping!$A:$A,Mapping!B:B,0,0,1)</f>
        <v/>
      </c>
      <c r="R32" s="16">
        <f>_xlfn.XLOOKUP($A32,Mapping!$A:$A,Mapping!C:C,0,0,1)</f>
        <v/>
      </c>
      <c r="S32" s="16">
        <f>_xlfn.XLOOKUP($A32,Mapping!$A:$A,Mapping!D:D,0,0,1)</f>
        <v/>
      </c>
      <c r="T32" s="16">
        <f>_xlfn.CONCAT(S32," - ",Q32)</f>
        <v/>
      </c>
    </row>
    <row r="33">
      <c r="A33" s="3" t="inlineStr">
        <is>
          <t>4130 : Cleaning</t>
        </is>
      </c>
      <c r="B33" s="3" t="n">
        <v>180283.8200000002</v>
      </c>
      <c r="C33" s="3" t="n">
        <v>312.05</v>
      </c>
      <c r="D33" s="3" t="n">
        <v>830.6800000000001</v>
      </c>
      <c r="E33" s="3" t="n">
        <v>269.29</v>
      </c>
      <c r="F33" s="3" t="n">
        <v>214.74</v>
      </c>
      <c r="G33" s="3" t="n">
        <v>187.13</v>
      </c>
      <c r="H33" s="3" t="n">
        <v>432.76</v>
      </c>
      <c r="I33" s="3" t="n">
        <v>757.0200000000001</v>
      </c>
      <c r="J33" s="3" t="n">
        <v>111.29</v>
      </c>
      <c r="O33" s="3" t="n">
        <v>183398.7800000001</v>
      </c>
      <c r="Q33" s="16">
        <f>_xlfn.XLOOKUP($A33,Mapping!$A:$A,Mapping!B:B,0,0,1)</f>
        <v/>
      </c>
      <c r="R33" s="16">
        <f>_xlfn.XLOOKUP($A33,Mapping!$A:$A,Mapping!C:C,0,0,1)</f>
        <v/>
      </c>
      <c r="S33" s="16">
        <f>_xlfn.XLOOKUP($A33,Mapping!$A:$A,Mapping!D:D,0,0,1)</f>
        <v/>
      </c>
      <c r="T33" s="16">
        <f>_xlfn.CONCAT(S33," - ",Q33)</f>
        <v/>
      </c>
    </row>
    <row r="34">
      <c r="A34" s="3" t="inlineStr">
        <is>
          <t>4140 : Waste Disposal</t>
        </is>
      </c>
      <c r="B34" s="3" t="n">
        <v>61601.85999999999</v>
      </c>
      <c r="C34" s="3" t="n">
        <v>1002.08</v>
      </c>
      <c r="D34" s="3" t="n">
        <v>1002.07</v>
      </c>
      <c r="E34" s="3" t="n">
        <v>1209.71</v>
      </c>
      <c r="F34" s="3" t="n">
        <v>1403.63</v>
      </c>
      <c r="G34" s="3" t="n">
        <v>1156.89</v>
      </c>
      <c r="H34" s="3" t="n">
        <v>886.77</v>
      </c>
      <c r="I34" s="3" t="n">
        <v>1449.98</v>
      </c>
      <c r="O34" s="3" t="n">
        <v>69712.98999999999</v>
      </c>
      <c r="Q34" s="16">
        <f>_xlfn.XLOOKUP($A34,Mapping!$A:$A,Mapping!B:B,0,0,1)</f>
        <v/>
      </c>
      <c r="R34" s="16">
        <f>_xlfn.XLOOKUP($A34,Mapping!$A:$A,Mapping!C:C,0,0,1)</f>
        <v/>
      </c>
      <c r="S34" s="16">
        <f>_xlfn.XLOOKUP($A34,Mapping!$A:$A,Mapping!D:D,0,0,1)</f>
        <v/>
      </c>
      <c r="T34" s="16">
        <f>_xlfn.CONCAT(S34," - ",Q34)</f>
        <v/>
      </c>
    </row>
    <row r="35">
      <c r="A35" s="3" t="inlineStr">
        <is>
          <t>4150 : Business Insurance</t>
        </is>
      </c>
      <c r="B35" s="3" t="n">
        <v>0</v>
      </c>
      <c r="O35" s="3" t="n">
        <v>0</v>
      </c>
      <c r="Q35" s="16">
        <f>_xlfn.XLOOKUP($A35,Mapping!$A:$A,Mapping!B:B,0,0,1)</f>
        <v/>
      </c>
      <c r="R35" s="16">
        <f>_xlfn.XLOOKUP($A35,Mapping!$A:$A,Mapping!C:C,0,0,1)</f>
        <v/>
      </c>
      <c r="S35" s="16">
        <f>_xlfn.XLOOKUP($A35,Mapping!$A:$A,Mapping!D:D,0,0,1)</f>
        <v/>
      </c>
      <c r="T35" s="16">
        <f>_xlfn.CONCAT(S35," - ",Q35)</f>
        <v/>
      </c>
    </row>
    <row r="36">
      <c r="A36" s="3" t="inlineStr">
        <is>
          <t>4160 : Postage and Stationery</t>
        </is>
      </c>
      <c r="B36" s="3" t="n">
        <v>4710.85</v>
      </c>
      <c r="D36" s="3" t="n">
        <v>9.300000000000001</v>
      </c>
      <c r="E36" s="3" t="n">
        <v>5.95</v>
      </c>
      <c r="H36" s="3" t="n">
        <v>4.95</v>
      </c>
      <c r="I36" s="3" t="n">
        <v>1.99</v>
      </c>
      <c r="O36" s="3" t="n">
        <v>4733.04</v>
      </c>
      <c r="Q36" s="16">
        <f>_xlfn.XLOOKUP($A36,Mapping!$A:$A,Mapping!B:B,0,0,1)</f>
        <v/>
      </c>
      <c r="R36" s="16">
        <f>_xlfn.XLOOKUP($A36,Mapping!$A:$A,Mapping!C:C,0,0,1)</f>
        <v/>
      </c>
      <c r="S36" s="16">
        <f>_xlfn.XLOOKUP($A36,Mapping!$A:$A,Mapping!D:D,0,0,1)</f>
        <v/>
      </c>
      <c r="T36" s="16">
        <f>_xlfn.CONCAT(S36," - ",Q36)</f>
        <v/>
      </c>
    </row>
    <row r="37">
      <c r="A37" s="3" t="inlineStr">
        <is>
          <t>4170 : Printing</t>
        </is>
      </c>
      <c r="B37" s="3" t="n">
        <v>1471.09</v>
      </c>
      <c r="O37" s="3" t="n">
        <v>1471.09</v>
      </c>
      <c r="Q37" s="16">
        <f>_xlfn.XLOOKUP($A37,Mapping!$A:$A,Mapping!B:B,0,0,1)</f>
        <v/>
      </c>
      <c r="R37" s="16">
        <f>_xlfn.XLOOKUP($A37,Mapping!$A:$A,Mapping!C:C,0,0,1)</f>
        <v/>
      </c>
      <c r="S37" s="16">
        <f>_xlfn.XLOOKUP($A37,Mapping!$A:$A,Mapping!D:D,0,0,1)</f>
        <v/>
      </c>
      <c r="T37" s="16">
        <f>_xlfn.CONCAT(S37," - ",Q37)</f>
        <v/>
      </c>
    </row>
    <row r="38">
      <c r="A38" s="3" t="inlineStr">
        <is>
          <t>4180 : Printer Consumables</t>
        </is>
      </c>
      <c r="B38" s="3" t="n">
        <v>12854.35000000001</v>
      </c>
      <c r="C38" s="3" t="n">
        <v>74.81999999999999</v>
      </c>
      <c r="D38" s="3" t="n">
        <v>55.37</v>
      </c>
      <c r="E38" s="3" t="n">
        <v>40.58999999999997</v>
      </c>
      <c r="F38" s="3" t="n">
        <v>23.32</v>
      </c>
      <c r="G38" s="3" t="n">
        <v>32.89</v>
      </c>
      <c r="H38" s="3" t="n">
        <v>179.53</v>
      </c>
      <c r="I38" s="3" t="n">
        <v>138.91</v>
      </c>
      <c r="O38" s="3" t="n">
        <v>13399.78000000001</v>
      </c>
      <c r="Q38" s="16">
        <f>_xlfn.XLOOKUP($A38,Mapping!$A:$A,Mapping!B:B,0,0,1)</f>
        <v/>
      </c>
      <c r="R38" s="16">
        <f>_xlfn.XLOOKUP($A38,Mapping!$A:$A,Mapping!C:C,0,0,1)</f>
        <v/>
      </c>
      <c r="S38" s="16">
        <f>_xlfn.XLOOKUP($A38,Mapping!$A:$A,Mapping!D:D,0,0,1)</f>
        <v/>
      </c>
      <c r="T38" s="16">
        <f>_xlfn.CONCAT(S38," - ",Q38)</f>
        <v/>
      </c>
    </row>
    <row r="39">
      <c r="A39" s="3" t="inlineStr">
        <is>
          <t>4190 : Telephone</t>
        </is>
      </c>
      <c r="B39" s="3" t="n">
        <v>16470.96000000001</v>
      </c>
      <c r="C39" s="3" t="n">
        <v>10</v>
      </c>
      <c r="D39" s="3" t="n">
        <v>10</v>
      </c>
      <c r="E39" s="3" t="n">
        <v>10</v>
      </c>
      <c r="F39" s="3" t="n">
        <v>10</v>
      </c>
      <c r="G39" s="3" t="n">
        <v>10</v>
      </c>
      <c r="H39" s="3" t="n">
        <v>10</v>
      </c>
      <c r="I39" s="3" t="n">
        <v>10</v>
      </c>
      <c r="O39" s="3" t="n">
        <v>16540.96000000001</v>
      </c>
      <c r="Q39" s="16">
        <f>_xlfn.XLOOKUP($A39,Mapping!$A:$A,Mapping!B:B,0,0,1)</f>
        <v/>
      </c>
      <c r="R39" s="16">
        <f>_xlfn.XLOOKUP($A39,Mapping!$A:$A,Mapping!C:C,0,0,1)</f>
        <v/>
      </c>
      <c r="S39" s="16">
        <f>_xlfn.XLOOKUP($A39,Mapping!$A:$A,Mapping!D:D,0,0,1)</f>
        <v/>
      </c>
      <c r="T39" s="16">
        <f>_xlfn.CONCAT(S39," - ",Q39)</f>
        <v/>
      </c>
    </row>
    <row r="40">
      <c r="A40" s="3" t="inlineStr">
        <is>
          <t>4200 : Promotions and Advertisng</t>
        </is>
      </c>
      <c r="B40" s="3" t="n">
        <v>49307.28999999998</v>
      </c>
      <c r="O40" s="3" t="n">
        <v>49307.28999999998</v>
      </c>
      <c r="Q40" s="16">
        <f>_xlfn.XLOOKUP($A40,Mapping!$A:$A,Mapping!B:B,0,0,1)</f>
        <v/>
      </c>
      <c r="R40" s="16">
        <f>_xlfn.XLOOKUP($A40,Mapping!$A:$A,Mapping!C:C,0,0,1)</f>
        <v/>
      </c>
      <c r="S40" s="16">
        <f>_xlfn.XLOOKUP($A40,Mapping!$A:$A,Mapping!D:D,0,0,1)</f>
        <v/>
      </c>
      <c r="T40" s="16">
        <f>_xlfn.CONCAT(S40," - ",Q40)</f>
        <v/>
      </c>
    </row>
    <row r="41">
      <c r="A41" s="3" t="inlineStr">
        <is>
          <t>4210 : Internet Marketing</t>
        </is>
      </c>
      <c r="B41" s="3" t="n">
        <v>4447.01</v>
      </c>
      <c r="O41" s="3" t="n">
        <v>4447.01</v>
      </c>
      <c r="Q41" s="16">
        <f>_xlfn.XLOOKUP($A41,Mapping!$A:$A,Mapping!B:B,0,0,1)</f>
        <v/>
      </c>
      <c r="R41" s="16">
        <f>_xlfn.XLOOKUP($A41,Mapping!$A:$A,Mapping!C:C,0,0,1)</f>
        <v/>
      </c>
      <c r="S41" s="16">
        <f>_xlfn.XLOOKUP($A41,Mapping!$A:$A,Mapping!D:D,0,0,1)</f>
        <v/>
      </c>
      <c r="T41" s="16">
        <f>_xlfn.CONCAT(S41," - ",Q41)</f>
        <v/>
      </c>
    </row>
    <row r="42">
      <c r="A42" s="3" t="inlineStr">
        <is>
          <t>4220 : IT Support</t>
        </is>
      </c>
      <c r="B42" s="3" t="n">
        <v>13149.42999999997</v>
      </c>
      <c r="C42" s="3" t="n">
        <v>644.4000000000001</v>
      </c>
      <c r="D42" s="3" t="n">
        <v>644.4000000000001</v>
      </c>
      <c r="E42" s="3" t="n">
        <v>644.4000000000001</v>
      </c>
      <c r="F42" s="3" t="n">
        <v>644.4000000000001</v>
      </c>
      <c r="G42" s="3" t="n">
        <v>644.4000000000001</v>
      </c>
      <c r="H42" s="3" t="n">
        <v>644.4000000000001</v>
      </c>
      <c r="I42" s="3" t="n">
        <v>644.4000000000001</v>
      </c>
      <c r="O42" s="3" t="n">
        <v>17660.22999999998</v>
      </c>
      <c r="Q42" s="16">
        <f>_xlfn.XLOOKUP($A42,Mapping!$A:$A,Mapping!B:B,0,0,1)</f>
        <v/>
      </c>
      <c r="R42" s="16">
        <f>_xlfn.XLOOKUP($A42,Mapping!$A:$A,Mapping!C:C,0,0,1)</f>
        <v/>
      </c>
      <c r="S42" s="16">
        <f>_xlfn.XLOOKUP($A42,Mapping!$A:$A,Mapping!D:D,0,0,1)</f>
        <v/>
      </c>
      <c r="T42" s="16">
        <f>_xlfn.CONCAT(S42," - ",Q42)</f>
        <v/>
      </c>
    </row>
    <row r="43">
      <c r="A43" s="3" t="inlineStr">
        <is>
          <t>4230 : Fees and Subscriptions</t>
        </is>
      </c>
      <c r="B43" s="3" t="n">
        <v>32947.59</v>
      </c>
      <c r="C43" s="3" t="n">
        <v>231.14</v>
      </c>
      <c r="D43" s="3" t="n">
        <v>248.51</v>
      </c>
      <c r="E43" s="3" t="n">
        <v>214.09</v>
      </c>
      <c r="F43" s="3" t="n">
        <v>1338.48</v>
      </c>
      <c r="G43" s="3" t="n">
        <v>196.09</v>
      </c>
      <c r="H43" s="3" t="n">
        <v>86.74000000000001</v>
      </c>
      <c r="I43" s="3" t="n">
        <v>146.66</v>
      </c>
      <c r="O43" s="3" t="n">
        <v>35409.3</v>
      </c>
      <c r="Q43" s="16">
        <f>_xlfn.XLOOKUP($A43,Mapping!$A:$A,Mapping!B:B,0,0,1)</f>
        <v/>
      </c>
      <c r="R43" s="16">
        <f>_xlfn.XLOOKUP($A43,Mapping!$A:$A,Mapping!C:C,0,0,1)</f>
        <v/>
      </c>
      <c r="S43" s="16">
        <f>_xlfn.XLOOKUP($A43,Mapping!$A:$A,Mapping!D:D,0,0,1)</f>
        <v/>
      </c>
      <c r="T43" s="16">
        <f>_xlfn.CONCAT(S43," - ",Q43)</f>
        <v/>
      </c>
    </row>
    <row r="44">
      <c r="A44" s="3" t="inlineStr">
        <is>
          <t>4240 : Sundry Charges</t>
        </is>
      </c>
      <c r="B44" s="3" t="n">
        <v>12744.53</v>
      </c>
      <c r="D44" s="3" t="n">
        <v>7.99</v>
      </c>
      <c r="E44" s="3" t="n">
        <v>26</v>
      </c>
      <c r="O44" s="3" t="n">
        <v>12778.52</v>
      </c>
      <c r="Q44" s="16">
        <f>_xlfn.XLOOKUP($A44,Mapping!$A:$A,Mapping!B:B,0,0,1)</f>
        <v/>
      </c>
      <c r="R44" s="16">
        <f>_xlfn.XLOOKUP($A44,Mapping!$A:$A,Mapping!C:C,0,0,1)</f>
        <v/>
      </c>
      <c r="S44" s="16">
        <f>_xlfn.XLOOKUP($A44,Mapping!$A:$A,Mapping!D:D,0,0,1)</f>
        <v/>
      </c>
      <c r="T44" s="16">
        <f>_xlfn.CONCAT(S44," - ",Q44)</f>
        <v/>
      </c>
    </row>
    <row r="45">
      <c r="A45" s="3" t="inlineStr">
        <is>
          <t>4250 : Travel Expenses</t>
        </is>
      </c>
      <c r="B45" s="3" t="n">
        <v>7485.339999999999</v>
      </c>
      <c r="C45" s="3" t="n">
        <v>86.67999999999999</v>
      </c>
      <c r="D45" s="3" t="n">
        <v>64</v>
      </c>
      <c r="F45" s="3" t="n">
        <v>56</v>
      </c>
      <c r="G45" s="3" t="n">
        <v>176</v>
      </c>
      <c r="I45" s="3" t="n">
        <v>46</v>
      </c>
      <c r="O45" s="3" t="n">
        <v>7914.02</v>
      </c>
      <c r="Q45" s="16">
        <f>_xlfn.XLOOKUP($A45,Mapping!$A:$A,Mapping!B:B,0,0,1)</f>
        <v/>
      </c>
      <c r="R45" s="16">
        <f>_xlfn.XLOOKUP($A45,Mapping!$A:$A,Mapping!C:C,0,0,1)</f>
        <v/>
      </c>
      <c r="S45" s="16">
        <f>_xlfn.XLOOKUP($A45,Mapping!$A:$A,Mapping!D:D,0,0,1)</f>
        <v/>
      </c>
      <c r="T45" s="16">
        <f>_xlfn.CONCAT(S45," - ",Q45)</f>
        <v/>
      </c>
    </row>
    <row r="46">
      <c r="A46" s="3" t="inlineStr">
        <is>
          <t>4260 : Fuel and Motor Expenses</t>
        </is>
      </c>
      <c r="B46" s="3" t="n">
        <v>9497.630000000001</v>
      </c>
      <c r="O46" s="3" t="n">
        <v>9497.630000000001</v>
      </c>
      <c r="Q46" s="16">
        <f>_xlfn.XLOOKUP($A46,Mapping!$A:$A,Mapping!B:B,0,0,1)</f>
        <v/>
      </c>
      <c r="R46" s="16">
        <f>_xlfn.XLOOKUP($A46,Mapping!$A:$A,Mapping!C:C,0,0,1)</f>
        <v/>
      </c>
      <c r="S46" s="16">
        <f>_xlfn.XLOOKUP($A46,Mapping!$A:$A,Mapping!D:D,0,0,1)</f>
        <v/>
      </c>
      <c r="T46" s="16">
        <f>_xlfn.CONCAT(S46," - ",Q46)</f>
        <v/>
      </c>
    </row>
    <row r="47">
      <c r="A47" s="3" t="inlineStr">
        <is>
          <t>5010 : Audit</t>
        </is>
      </c>
      <c r="B47" s="3" t="n">
        <v>52829.2</v>
      </c>
      <c r="O47" s="3" t="n">
        <v>52829.2</v>
      </c>
      <c r="Q47" s="16">
        <f>_xlfn.XLOOKUP($A47,Mapping!$A:$A,Mapping!B:B,0,0,1)</f>
        <v/>
      </c>
      <c r="R47" s="16">
        <f>_xlfn.XLOOKUP($A47,Mapping!$A:$A,Mapping!C:C,0,0,1)</f>
        <v/>
      </c>
      <c r="S47" s="16">
        <f>_xlfn.XLOOKUP($A47,Mapping!$A:$A,Mapping!D:D,0,0,1)</f>
        <v/>
      </c>
      <c r="T47" s="16">
        <f>_xlfn.CONCAT(S47," - ",Q47)</f>
        <v/>
      </c>
    </row>
    <row r="48">
      <c r="A48" s="3" t="inlineStr">
        <is>
          <t>5020 : Accountancy</t>
        </is>
      </c>
      <c r="C48" s="3" t="n">
        <v>62.55</v>
      </c>
      <c r="D48" s="3" t="n">
        <v>62.55</v>
      </c>
      <c r="E48" s="3" t="n">
        <v>62.55</v>
      </c>
      <c r="F48" s="3" t="n">
        <v>62.55</v>
      </c>
      <c r="G48" s="3" t="n">
        <v>62.55</v>
      </c>
      <c r="H48" s="3" t="n">
        <v>62.55</v>
      </c>
      <c r="I48" s="3" t="n">
        <v>67.5</v>
      </c>
      <c r="O48" s="3" t="n">
        <v>442.8000000000001</v>
      </c>
      <c r="Q48" s="16">
        <f>_xlfn.XLOOKUP($A48,Mapping!$A:$A,Mapping!B:B,0,0,1)</f>
        <v/>
      </c>
      <c r="R48" s="16">
        <f>_xlfn.XLOOKUP($A48,Mapping!$A:$A,Mapping!C:C,0,0,1)</f>
        <v/>
      </c>
      <c r="S48" s="16">
        <f>_xlfn.XLOOKUP($A48,Mapping!$A:$A,Mapping!D:D,0,0,1)</f>
        <v/>
      </c>
      <c r="T48" s="16">
        <f>_xlfn.CONCAT(S48," - ",Q48)</f>
        <v/>
      </c>
    </row>
    <row r="49">
      <c r="A49" s="3" t="inlineStr">
        <is>
          <t>5030 : Proffessional Fees</t>
        </is>
      </c>
      <c r="B49" s="3" t="n">
        <v>37320.23999999998</v>
      </c>
      <c r="E49" s="3" t="n">
        <v>1440</v>
      </c>
      <c r="O49" s="3" t="n">
        <v>38760.23999999998</v>
      </c>
      <c r="Q49" s="16">
        <f>_xlfn.XLOOKUP($A49,Mapping!$A:$A,Mapping!B:B,0,0,1)</f>
        <v/>
      </c>
      <c r="R49" s="16">
        <f>_xlfn.XLOOKUP($A49,Mapping!$A:$A,Mapping!C:C,0,0,1)</f>
        <v/>
      </c>
      <c r="S49" s="16">
        <f>_xlfn.XLOOKUP($A49,Mapping!$A:$A,Mapping!D:D,0,0,1)</f>
        <v/>
      </c>
      <c r="T49" s="16">
        <f>_xlfn.CONCAT(S49," - ",Q49)</f>
        <v/>
      </c>
    </row>
    <row r="50">
      <c r="A50" s="3" t="inlineStr">
        <is>
          <t>5040 : Office Equipment</t>
        </is>
      </c>
      <c r="B50" s="3" t="n">
        <v>237.36</v>
      </c>
      <c r="O50" s="3" t="n">
        <v>237.36</v>
      </c>
      <c r="Q50" s="16">
        <f>_xlfn.XLOOKUP($A50,Mapping!$A:$A,Mapping!B:B,0,0,1)</f>
        <v/>
      </c>
      <c r="R50" s="16">
        <f>_xlfn.XLOOKUP($A50,Mapping!$A:$A,Mapping!C:C,0,0,1)</f>
        <v/>
      </c>
      <c r="S50" s="16">
        <f>_xlfn.XLOOKUP($A50,Mapping!$A:$A,Mapping!D:D,0,0,1)</f>
        <v/>
      </c>
      <c r="T50" s="16">
        <f>_xlfn.CONCAT(S50," - ",Q50)</f>
        <v/>
      </c>
    </row>
    <row r="51">
      <c r="A51" s="3" t="inlineStr">
        <is>
          <t>5050 : Finance Costs</t>
        </is>
      </c>
      <c r="C51" s="3" t="n">
        <v>512</v>
      </c>
      <c r="D51" s="3" t="n">
        <v>508</v>
      </c>
      <c r="E51" s="3" t="n">
        <v>503</v>
      </c>
      <c r="F51" s="3" t="n">
        <v>499</v>
      </c>
      <c r="G51" s="3" t="n">
        <v>494</v>
      </c>
      <c r="H51" s="3" t="n">
        <v>490</v>
      </c>
      <c r="I51" s="3" t="n">
        <v>485</v>
      </c>
      <c r="O51" s="3" t="n">
        <v>3491</v>
      </c>
      <c r="Q51" s="16">
        <f>_xlfn.XLOOKUP($A51,Mapping!$A:$A,Mapping!B:B,0,0,1)</f>
        <v/>
      </c>
      <c r="R51" s="16">
        <f>_xlfn.XLOOKUP($A51,Mapping!$A:$A,Mapping!C:C,0,0,1)</f>
        <v/>
      </c>
      <c r="S51" s="16">
        <f>_xlfn.XLOOKUP($A51,Mapping!$A:$A,Mapping!D:D,0,0,1)</f>
        <v/>
      </c>
      <c r="T51" s="16">
        <f>_xlfn.CONCAT(S51," - ",Q51)</f>
        <v/>
      </c>
    </row>
    <row r="52">
      <c r="A52" s="3" t="inlineStr">
        <is>
          <t>5060 : Bank Charges</t>
        </is>
      </c>
      <c r="B52" s="3" t="n">
        <v>6149.080000000002</v>
      </c>
      <c r="C52" s="3" t="n">
        <v>21</v>
      </c>
      <c r="D52" s="3" t="n">
        <v>26.9</v>
      </c>
      <c r="E52" s="3" t="n">
        <v>20.65</v>
      </c>
      <c r="F52" s="3" t="n">
        <v>25.2</v>
      </c>
      <c r="G52" s="3" t="n">
        <v>26.95</v>
      </c>
      <c r="H52" s="3" t="n">
        <v>22.75</v>
      </c>
      <c r="I52" s="3" t="n">
        <v>28.35</v>
      </c>
      <c r="O52" s="3" t="n">
        <v>6320.880000000002</v>
      </c>
      <c r="Q52" s="16">
        <f>_xlfn.XLOOKUP($A52,Mapping!$A:$A,Mapping!B:B,0,0,1)</f>
        <v/>
      </c>
      <c r="R52" s="16">
        <f>_xlfn.XLOOKUP($A52,Mapping!$A:$A,Mapping!C:C,0,0,1)</f>
        <v/>
      </c>
      <c r="S52" s="16">
        <f>_xlfn.XLOOKUP($A52,Mapping!$A:$A,Mapping!D:D,0,0,1)</f>
        <v/>
      </c>
      <c r="T52" s="16">
        <f>_xlfn.CONCAT(S52," - ",Q52)</f>
        <v/>
      </c>
    </row>
    <row r="53">
      <c r="A53" s="3" t="inlineStr">
        <is>
          <t>5070 : Bank Interest</t>
        </is>
      </c>
      <c r="B53" s="3" t="n">
        <v>-16.48</v>
      </c>
      <c r="O53" s="3" t="n">
        <v>-16.48</v>
      </c>
      <c r="Q53" s="16">
        <f>_xlfn.XLOOKUP($A53,Mapping!$A:$A,Mapping!B:B,0,0,1)</f>
        <v/>
      </c>
      <c r="R53" s="16">
        <f>_xlfn.XLOOKUP($A53,Mapping!$A:$A,Mapping!C:C,0,0,1)</f>
        <v/>
      </c>
      <c r="S53" s="16">
        <f>_xlfn.XLOOKUP($A53,Mapping!$A:$A,Mapping!D:D,0,0,1)</f>
        <v/>
      </c>
      <c r="T53" s="16">
        <f>_xlfn.CONCAT(S53," - ",Q53)</f>
        <v/>
      </c>
    </row>
    <row r="54">
      <c r="A54" s="3" t="inlineStr">
        <is>
          <t>5080 : Bad Debt Provision</t>
        </is>
      </c>
      <c r="B54" s="3" t="n">
        <v>-572</v>
      </c>
      <c r="O54" s="3" t="n">
        <v>-572</v>
      </c>
      <c r="Q54" s="16">
        <f>_xlfn.XLOOKUP($A54,Mapping!$A:$A,Mapping!B:B,0,0,1)</f>
        <v/>
      </c>
      <c r="R54" s="16">
        <f>_xlfn.XLOOKUP($A54,Mapping!$A:$A,Mapping!C:C,0,0,1)</f>
        <v/>
      </c>
      <c r="S54" s="16">
        <f>_xlfn.XLOOKUP($A54,Mapping!$A:$A,Mapping!D:D,0,0,1)</f>
        <v/>
      </c>
      <c r="T54" s="16">
        <f>_xlfn.CONCAT(S54," - ",Q54)</f>
        <v/>
      </c>
    </row>
    <row r="55">
      <c r="A55" s="3" t="inlineStr">
        <is>
          <t>5090 : Bad Debts Written Off</t>
        </is>
      </c>
      <c r="B55" s="3" t="n">
        <v>2625</v>
      </c>
      <c r="O55" s="3" t="n">
        <v>2625</v>
      </c>
      <c r="Q55" s="16">
        <f>_xlfn.XLOOKUP($A55,Mapping!$A:$A,Mapping!B:B,0,0,1)</f>
        <v/>
      </c>
      <c r="R55" s="16">
        <f>_xlfn.XLOOKUP($A55,Mapping!$A:$A,Mapping!C:C,0,0,1)</f>
        <v/>
      </c>
      <c r="S55" s="16">
        <f>_xlfn.XLOOKUP($A55,Mapping!$A:$A,Mapping!D:D,0,0,1)</f>
        <v/>
      </c>
      <c r="T55" s="16">
        <f>_xlfn.CONCAT(S55," - ",Q55)</f>
        <v/>
      </c>
    </row>
    <row r="56">
      <c r="A56" s="3" t="inlineStr">
        <is>
          <t>5100 : Depreciation L&amp;B</t>
        </is>
      </c>
      <c r="B56" s="3" t="n">
        <v>0</v>
      </c>
      <c r="O56" s="3" t="n">
        <v>0</v>
      </c>
      <c r="Q56" s="16">
        <f>_xlfn.XLOOKUP($A56,Mapping!$A:$A,Mapping!B:B,0,0,1)</f>
        <v/>
      </c>
      <c r="R56" s="16">
        <f>_xlfn.XLOOKUP($A56,Mapping!$A:$A,Mapping!C:C,0,0,1)</f>
        <v/>
      </c>
      <c r="S56" s="16">
        <f>_xlfn.XLOOKUP($A56,Mapping!$A:$A,Mapping!D:D,0,0,1)</f>
        <v/>
      </c>
      <c r="T56" s="16">
        <f>_xlfn.CONCAT(S56," - ",Q56)</f>
        <v/>
      </c>
    </row>
    <row r="57">
      <c r="A57" s="3" t="inlineStr">
        <is>
          <t>5105 : Depreciation ROU</t>
        </is>
      </c>
      <c r="C57" s="3" t="n">
        <v>1100</v>
      </c>
      <c r="D57" s="3" t="n">
        <v>1100</v>
      </c>
      <c r="E57" s="3" t="n">
        <v>1100</v>
      </c>
      <c r="F57" s="3" t="n">
        <v>1100</v>
      </c>
      <c r="G57" s="3" t="n">
        <v>1100</v>
      </c>
      <c r="H57" s="3" t="n">
        <v>1100</v>
      </c>
      <c r="I57" s="3" t="n">
        <v>1100</v>
      </c>
      <c r="O57" s="3" t="n">
        <v>7700</v>
      </c>
      <c r="Q57" s="16">
        <f>_xlfn.XLOOKUP($A57,Mapping!$A:$A,Mapping!B:B,0,0,1)</f>
        <v/>
      </c>
      <c r="R57" s="16">
        <f>_xlfn.XLOOKUP($A57,Mapping!$A:$A,Mapping!C:C,0,0,1)</f>
        <v/>
      </c>
      <c r="S57" s="16">
        <f>_xlfn.XLOOKUP($A57,Mapping!$A:$A,Mapping!D:D,0,0,1)</f>
        <v/>
      </c>
      <c r="T57" s="16">
        <f>_xlfn.CONCAT(S57," - ",Q57)</f>
        <v/>
      </c>
    </row>
    <row r="58">
      <c r="A58" s="3" t="inlineStr">
        <is>
          <t>5120 : Depreciation Office Equipment</t>
        </is>
      </c>
      <c r="B58" s="3" t="n">
        <v>11254.76</v>
      </c>
      <c r="C58" s="3" t="n">
        <v>28.14</v>
      </c>
      <c r="D58" s="3" t="n">
        <v>28.14</v>
      </c>
      <c r="E58" s="3" t="n">
        <v>28.14</v>
      </c>
      <c r="F58" s="3" t="n">
        <v>28.14</v>
      </c>
      <c r="G58" s="3" t="n">
        <v>28.14</v>
      </c>
      <c r="H58" s="3" t="n">
        <v>28.14</v>
      </c>
      <c r="I58" s="3" t="n">
        <v>28.14</v>
      </c>
      <c r="O58" s="3" t="n">
        <v>11451.74</v>
      </c>
      <c r="Q58" s="16">
        <f>_xlfn.XLOOKUP($A58,Mapping!$A:$A,Mapping!B:B,0,0,1)</f>
        <v/>
      </c>
      <c r="R58" s="16">
        <f>_xlfn.XLOOKUP($A58,Mapping!$A:$A,Mapping!C:C,0,0,1)</f>
        <v/>
      </c>
      <c r="S58" s="16">
        <f>_xlfn.XLOOKUP($A58,Mapping!$A:$A,Mapping!D:D,0,0,1)</f>
        <v/>
      </c>
      <c r="T58" s="16">
        <f>_xlfn.CONCAT(S58," - ",Q58)</f>
        <v/>
      </c>
    </row>
    <row r="59">
      <c r="A59" s="3" t="inlineStr">
        <is>
          <t>5140 : Depreciation F&amp;F</t>
        </is>
      </c>
      <c r="B59" s="3" t="n">
        <v>9650.440000000001</v>
      </c>
      <c r="C59" s="3" t="n">
        <v>551.3200000000001</v>
      </c>
      <c r="D59" s="3" t="n">
        <v>551.3200000000001</v>
      </c>
      <c r="E59" s="3" t="n">
        <v>551.3200000000001</v>
      </c>
      <c r="F59" s="3" t="n">
        <v>551.3200000000001</v>
      </c>
      <c r="G59" s="3" t="n">
        <v>551.3200000000001</v>
      </c>
      <c r="H59" s="3" t="n">
        <v>551.3200000000001</v>
      </c>
      <c r="I59" s="3" t="n">
        <v>551.3200000000001</v>
      </c>
      <c r="O59" s="3" t="n">
        <v>13509.68</v>
      </c>
      <c r="Q59" s="16">
        <f>_xlfn.XLOOKUP($A59,Mapping!$A:$A,Mapping!B:B,0,0,1)</f>
        <v/>
      </c>
      <c r="R59" s="16">
        <f>_xlfn.XLOOKUP($A59,Mapping!$A:$A,Mapping!C:C,0,0,1)</f>
        <v/>
      </c>
      <c r="S59" s="16">
        <f>_xlfn.XLOOKUP($A59,Mapping!$A:$A,Mapping!D:D,0,0,1)</f>
        <v/>
      </c>
      <c r="T59" s="16">
        <f>_xlfn.CONCAT(S59," - ",Q59)</f>
        <v/>
      </c>
    </row>
    <row r="60">
      <c r="A60" s="3" t="inlineStr">
        <is>
          <t>5150 : Corporation Tax</t>
        </is>
      </c>
      <c r="B60" s="3" t="n">
        <v>406964.54</v>
      </c>
      <c r="O60" s="3" t="n">
        <v>406964.54</v>
      </c>
      <c r="Q60" s="16">
        <f>_xlfn.XLOOKUP($A60,Mapping!$A:$A,Mapping!B:B,0,0,1)</f>
        <v/>
      </c>
      <c r="R60" s="16">
        <f>_xlfn.XLOOKUP($A60,Mapping!$A:$A,Mapping!C:C,0,0,1)</f>
        <v/>
      </c>
      <c r="S60" s="16">
        <f>_xlfn.XLOOKUP($A60,Mapping!$A:$A,Mapping!D:D,0,0,1)</f>
        <v/>
      </c>
      <c r="T60" s="16">
        <f>_xlfn.CONCAT(S60," - ",Q60)</f>
        <v/>
      </c>
    </row>
    <row r="61">
      <c r="A61" s="3" t="inlineStr">
        <is>
          <t>5160 : Transformation Costs</t>
        </is>
      </c>
      <c r="B61" s="3" t="n">
        <v>20318.11</v>
      </c>
      <c r="O61" s="3" t="n">
        <v>20318.11</v>
      </c>
      <c r="Q61" s="16">
        <f>_xlfn.XLOOKUP($A61,Mapping!$A:$A,Mapping!B:B,0,0,1)</f>
        <v/>
      </c>
      <c r="R61" s="16">
        <f>_xlfn.XLOOKUP($A61,Mapping!$A:$A,Mapping!C:C,0,0,1)</f>
        <v/>
      </c>
      <c r="S61" s="16">
        <f>_xlfn.XLOOKUP($A61,Mapping!$A:$A,Mapping!D:D,0,0,1)</f>
        <v/>
      </c>
      <c r="T61" s="16">
        <f>_xlfn.CONCAT(S61," - ",Q61)</f>
        <v/>
      </c>
    </row>
    <row r="62">
      <c r="A62" s="3" t="inlineStr">
        <is>
          <t>6005 : Fixed Assets</t>
        </is>
      </c>
      <c r="B62" s="3" t="n">
        <v>188.97</v>
      </c>
      <c r="O62" s="3" t="n">
        <v>188.97</v>
      </c>
      <c r="Q62" s="16">
        <f>_xlfn.XLOOKUP($A62,Mapping!$A:$A,Mapping!B:B,0,0,1)</f>
        <v/>
      </c>
      <c r="R62" s="16">
        <f>_xlfn.XLOOKUP($A62,Mapping!$A:$A,Mapping!C:C,0,0,1)</f>
        <v/>
      </c>
      <c r="S62" s="16">
        <f>_xlfn.XLOOKUP($A62,Mapping!$A:$A,Mapping!D:D,0,0,1)</f>
        <v/>
      </c>
      <c r="T62" s="16">
        <f>_xlfn.CONCAT(S62," - ",Q62)</f>
        <v/>
      </c>
    </row>
    <row r="63">
      <c r="A63" s="3" t="inlineStr">
        <is>
          <t>6010 : Investment Additions</t>
        </is>
      </c>
      <c r="B63" s="3" t="n">
        <v>3859.62</v>
      </c>
      <c r="O63" s="3" t="n">
        <v>3859.62</v>
      </c>
      <c r="Q63" s="16">
        <f>_xlfn.XLOOKUP($A63,Mapping!$A:$A,Mapping!B:B,0,0,1)</f>
        <v/>
      </c>
      <c r="R63" s="16">
        <f>_xlfn.XLOOKUP($A63,Mapping!$A:$A,Mapping!C:C,0,0,1)</f>
        <v/>
      </c>
      <c r="S63" s="16">
        <f>_xlfn.XLOOKUP($A63,Mapping!$A:$A,Mapping!D:D,0,0,1)</f>
        <v/>
      </c>
      <c r="T63" s="16">
        <f>_xlfn.CONCAT(S63," - ",Q63)</f>
        <v/>
      </c>
    </row>
    <row r="64">
      <c r="A64" s="3" t="inlineStr">
        <is>
          <t>6021 : Freehold Property Depreciation</t>
        </is>
      </c>
      <c r="B64" s="3" t="n">
        <v>0</v>
      </c>
      <c r="O64" s="3" t="n">
        <v>0</v>
      </c>
      <c r="Q64" s="16">
        <f>_xlfn.XLOOKUP($A64,Mapping!$A:$A,Mapping!B:B,0,0,1)</f>
        <v/>
      </c>
      <c r="R64" s="16">
        <f>_xlfn.XLOOKUP($A64,Mapping!$A:$A,Mapping!C:C,0,0,1)</f>
        <v/>
      </c>
      <c r="S64" s="16">
        <f>_xlfn.XLOOKUP($A64,Mapping!$A:$A,Mapping!D:D,0,0,1)</f>
        <v/>
      </c>
      <c r="T64" s="16">
        <f>_xlfn.CONCAT(S64," - ",Q64)</f>
        <v/>
      </c>
    </row>
    <row r="65">
      <c r="A65" s="3" t="inlineStr">
        <is>
          <t>6045 : Right of Use Lease Assets</t>
        </is>
      </c>
      <c r="B65" s="3" t="n">
        <v>0</v>
      </c>
      <c r="C65" s="3" t="n">
        <v>97653</v>
      </c>
      <c r="O65" s="3" t="n">
        <v>97653</v>
      </c>
      <c r="Q65" s="16">
        <f>_xlfn.XLOOKUP($A65,Mapping!$A:$A,Mapping!B:B,0,0,1)</f>
        <v/>
      </c>
      <c r="R65" s="16">
        <f>_xlfn.XLOOKUP($A65,Mapping!$A:$A,Mapping!C:C,0,0,1)</f>
        <v/>
      </c>
      <c r="S65" s="16">
        <f>_xlfn.XLOOKUP($A65,Mapping!$A:$A,Mapping!D:D,0,0,1)</f>
        <v/>
      </c>
      <c r="T65" s="16">
        <f>_xlfn.CONCAT(S65," - ",Q65)</f>
        <v/>
      </c>
    </row>
    <row r="66">
      <c r="A66" s="3" t="inlineStr">
        <is>
          <t>6046 : ROU Asset Depreciation</t>
        </is>
      </c>
      <c r="C66" s="3" t="n">
        <v>-1100</v>
      </c>
      <c r="D66" s="3" t="n">
        <v>-1100</v>
      </c>
      <c r="E66" s="3" t="n">
        <v>-1100</v>
      </c>
      <c r="F66" s="3" t="n">
        <v>-1100</v>
      </c>
      <c r="G66" s="3" t="n">
        <v>-1100</v>
      </c>
      <c r="H66" s="3" t="n">
        <v>-1100</v>
      </c>
      <c r="I66" s="3" t="n">
        <v>-1100</v>
      </c>
      <c r="O66" s="3" t="n">
        <v>-7700</v>
      </c>
      <c r="Q66" s="16">
        <f>_xlfn.XLOOKUP($A66,Mapping!$A:$A,Mapping!B:B,0,0,1)</f>
        <v/>
      </c>
      <c r="R66" s="16">
        <f>_xlfn.XLOOKUP($A66,Mapping!$A:$A,Mapping!C:C,0,0,1)</f>
        <v/>
      </c>
      <c r="S66" s="16">
        <f>_xlfn.XLOOKUP($A66,Mapping!$A:$A,Mapping!D:D,0,0,1)</f>
        <v/>
      </c>
      <c r="T66" s="16">
        <f>_xlfn.CONCAT(S66," - ",Q66)</f>
        <v/>
      </c>
    </row>
    <row r="67">
      <c r="A67" s="3" t="inlineStr">
        <is>
          <t>6050 : Office Machinery and Equipment</t>
        </is>
      </c>
      <c r="B67" s="3" t="n">
        <v>1688.1</v>
      </c>
      <c r="O67" s="3" t="n">
        <v>1688.1</v>
      </c>
      <c r="Q67" s="16">
        <f>_xlfn.XLOOKUP($A67,Mapping!$A:$A,Mapping!B:B,0,0,1)</f>
        <v/>
      </c>
      <c r="R67" s="16">
        <f>_xlfn.XLOOKUP($A67,Mapping!$A:$A,Mapping!C:C,0,0,1)</f>
        <v/>
      </c>
      <c r="S67" s="16">
        <f>_xlfn.XLOOKUP($A67,Mapping!$A:$A,Mapping!D:D,0,0,1)</f>
        <v/>
      </c>
      <c r="T67" s="16" t="n"/>
    </row>
    <row r="68">
      <c r="A68" s="3" t="inlineStr">
        <is>
          <t>6051 : Office Machinery and Equipment Depreciation</t>
        </is>
      </c>
      <c r="B68" s="3" t="n">
        <v>-65.76000000000001</v>
      </c>
      <c r="C68" s="3" t="n">
        <v>-28.14</v>
      </c>
      <c r="D68" s="3" t="n">
        <v>-28.14</v>
      </c>
      <c r="E68" s="3" t="n">
        <v>-28.14</v>
      </c>
      <c r="F68" s="3" t="n">
        <v>-28.14</v>
      </c>
      <c r="G68" s="3" t="n">
        <v>-28.14</v>
      </c>
      <c r="H68" s="3" t="n">
        <v>-28.14</v>
      </c>
      <c r="I68" s="3" t="n">
        <v>-28.14</v>
      </c>
      <c r="O68" s="3" t="n">
        <v>-262.74</v>
      </c>
      <c r="Q68" s="16">
        <f>_xlfn.XLOOKUP($A68,Mapping!$A:$A,Mapping!B:B,0,0,1)</f>
        <v/>
      </c>
      <c r="R68" s="16">
        <f>_xlfn.XLOOKUP($A68,Mapping!$A:$A,Mapping!C:C,0,0,1)</f>
        <v/>
      </c>
      <c r="S68" s="16">
        <f>_xlfn.XLOOKUP($A68,Mapping!$A:$A,Mapping!D:D,0,0,1)</f>
        <v/>
      </c>
      <c r="T68" s="16" t="n"/>
    </row>
    <row r="69">
      <c r="A69" s="3" t="inlineStr">
        <is>
          <t>6060 : Fixtures and Fittings</t>
        </is>
      </c>
      <c r="B69" s="3" t="n">
        <v>125801.89</v>
      </c>
      <c r="O69" s="3" t="n">
        <v>125801.89</v>
      </c>
      <c r="Q69" s="16">
        <f>_xlfn.XLOOKUP($A69,Mapping!$A:$A,Mapping!B:B,0,0,1)</f>
        <v/>
      </c>
      <c r="R69" s="16">
        <f>_xlfn.XLOOKUP($A69,Mapping!$A:$A,Mapping!C:C,0,0,1)</f>
        <v/>
      </c>
      <c r="S69" s="16">
        <f>_xlfn.XLOOKUP($A69,Mapping!$A:$A,Mapping!D:D,0,0,1)</f>
        <v/>
      </c>
      <c r="T69" s="16" t="n"/>
    </row>
    <row r="70">
      <c r="A70" s="3" t="inlineStr">
        <is>
          <t>6061 : Fixtures and Fittings Depreciation</t>
        </is>
      </c>
      <c r="B70" s="3" t="n">
        <v>-104283.55</v>
      </c>
      <c r="C70" s="3" t="n">
        <v>-551.3200000000001</v>
      </c>
      <c r="D70" s="3" t="n">
        <v>-551.3200000000001</v>
      </c>
      <c r="E70" s="3" t="n">
        <v>-551.3200000000001</v>
      </c>
      <c r="F70" s="3" t="n">
        <v>-551.3200000000001</v>
      </c>
      <c r="G70" s="3" t="n">
        <v>-551.3200000000001</v>
      </c>
      <c r="H70" s="3" t="n">
        <v>-551.3200000000001</v>
      </c>
      <c r="I70" s="3" t="n">
        <v>-551.3200000000001</v>
      </c>
      <c r="O70" s="3" t="n">
        <v>-108142.79</v>
      </c>
      <c r="Q70" s="16">
        <f>_xlfn.XLOOKUP($A70,Mapping!$A:$A,Mapping!B:B,0,0,1)</f>
        <v/>
      </c>
      <c r="R70" s="16">
        <f>_xlfn.XLOOKUP($A70,Mapping!$A:$A,Mapping!C:C,0,0,1)</f>
        <v/>
      </c>
      <c r="S70" s="16">
        <f>_xlfn.XLOOKUP($A70,Mapping!$A:$A,Mapping!D:D,0,0,1)</f>
        <v/>
      </c>
      <c r="T70" s="16" t="n"/>
    </row>
    <row r="71">
      <c r="A71" s="3" t="inlineStr">
        <is>
          <t>6080 : Goodwill</t>
        </is>
      </c>
      <c r="B71" s="3" t="n">
        <v>100000</v>
      </c>
      <c r="O71" s="3" t="n">
        <v>100000</v>
      </c>
      <c r="Q71" s="16">
        <f>_xlfn.XLOOKUP($A71,Mapping!$A:$A,Mapping!B:B,0,0,1)</f>
        <v/>
      </c>
      <c r="R71" s="16">
        <f>_xlfn.XLOOKUP($A71,Mapping!$A:$A,Mapping!C:C,0,0,1)</f>
        <v/>
      </c>
      <c r="S71" s="16">
        <f>_xlfn.XLOOKUP($A71,Mapping!$A:$A,Mapping!D:D,0,0,1)</f>
        <v/>
      </c>
      <c r="T71" s="16" t="n"/>
    </row>
    <row r="72">
      <c r="A72" s="3" t="inlineStr">
        <is>
          <t>6081 : Goodwill Depreciation</t>
        </is>
      </c>
      <c r="B72" s="3" t="n">
        <v>-100000.33</v>
      </c>
      <c r="O72" s="3" t="n">
        <v>-100000.33</v>
      </c>
      <c r="Q72" s="16">
        <f>_xlfn.XLOOKUP($A72,Mapping!$A:$A,Mapping!B:B,0,0,1)</f>
        <v/>
      </c>
      <c r="R72" s="16">
        <f>_xlfn.XLOOKUP($A72,Mapping!$A:$A,Mapping!C:C,0,0,1)</f>
        <v/>
      </c>
      <c r="S72" s="16">
        <f>_xlfn.XLOOKUP($A72,Mapping!$A:$A,Mapping!D:D,0,0,1)</f>
        <v/>
      </c>
      <c r="T72" s="16" t="n"/>
    </row>
    <row r="73">
      <c r="A73" s="3" t="inlineStr">
        <is>
          <t>6082 : Goodwill Amortization</t>
        </is>
      </c>
      <c r="B73" s="3" t="n">
        <v>0</v>
      </c>
      <c r="O73" s="3" t="n">
        <v>0</v>
      </c>
      <c r="Q73" s="16">
        <f>_xlfn.XLOOKUP($A73,Mapping!$A:$A,Mapping!B:B,0,0,1)</f>
        <v/>
      </c>
      <c r="R73" s="16">
        <f>_xlfn.XLOOKUP($A73,Mapping!$A:$A,Mapping!C:C,0,0,1)</f>
        <v/>
      </c>
      <c r="S73" s="16">
        <f>_xlfn.XLOOKUP($A73,Mapping!$A:$A,Mapping!D:D,0,0,1)</f>
        <v/>
      </c>
      <c r="T73" s="16" t="n"/>
    </row>
    <row r="74">
      <c r="A74" s="3" t="inlineStr">
        <is>
          <t>7010 : Prepayments</t>
        </is>
      </c>
      <c r="B74" s="3" t="n">
        <v>32822.76999999997</v>
      </c>
      <c r="C74" s="3" t="n">
        <v>-4952.03</v>
      </c>
      <c r="D74" s="3" t="n">
        <v>-4952.01</v>
      </c>
      <c r="E74" s="3" t="n">
        <v>34930.00999999999</v>
      </c>
      <c r="F74" s="3" t="n">
        <v>-5301.1</v>
      </c>
      <c r="G74" s="3" t="n">
        <v>-2434.740000000001</v>
      </c>
      <c r="H74" s="3" t="n">
        <v>-3934.940000000001</v>
      </c>
      <c r="I74" s="3" t="n">
        <v>-4562.99</v>
      </c>
      <c r="O74" s="3" t="n">
        <v>41614.96999999996</v>
      </c>
      <c r="Q74" s="16">
        <f>_xlfn.XLOOKUP($A74,Mapping!$A:$A,Mapping!B:B,0,0,1)</f>
        <v/>
      </c>
      <c r="R74" s="16">
        <f>_xlfn.XLOOKUP($A74,Mapping!$A:$A,Mapping!C:C,0,0,1)</f>
        <v/>
      </c>
      <c r="S74" s="16">
        <f>_xlfn.XLOOKUP($A74,Mapping!$A:$A,Mapping!D:D,0,0,1)</f>
        <v/>
      </c>
      <c r="T74" s="16" t="n"/>
    </row>
    <row r="75">
      <c r="A75" s="3" t="inlineStr">
        <is>
          <t>7020 : Interco Brunswick</t>
        </is>
      </c>
      <c r="B75" s="3" t="n">
        <v>0</v>
      </c>
      <c r="O75" s="3" t="n">
        <v>0</v>
      </c>
      <c r="Q75" s="16">
        <f>_xlfn.XLOOKUP($A75,Mapping!$A:$A,Mapping!B:B,0,0,1)</f>
        <v/>
      </c>
      <c r="R75" s="16">
        <f>_xlfn.XLOOKUP($A75,Mapping!$A:$A,Mapping!C:C,0,0,1)</f>
        <v/>
      </c>
      <c r="S75" s="16">
        <f>_xlfn.XLOOKUP($A75,Mapping!$A:$A,Mapping!D:D,0,0,1)</f>
        <v/>
      </c>
      <c r="T75" s="16" t="n"/>
    </row>
    <row r="76">
      <c r="A76" s="3" t="inlineStr">
        <is>
          <t>7021 : Interco KNL</t>
        </is>
      </c>
      <c r="B76" s="3" t="n">
        <v>-127308.8599999974</v>
      </c>
      <c r="C76" s="3" t="n">
        <v>-11500.67</v>
      </c>
      <c r="D76" s="3" t="n">
        <v>-31170.05000000001</v>
      </c>
      <c r="E76" s="3" t="n">
        <v>-6020.359999999999</v>
      </c>
      <c r="F76" s="3" t="n">
        <v>-62651.09</v>
      </c>
      <c r="G76" s="3" t="n">
        <v>81424.50999999999</v>
      </c>
      <c r="H76" s="3" t="n">
        <v>9340.709999999999</v>
      </c>
      <c r="I76" s="3" t="n">
        <v>-66592.86</v>
      </c>
      <c r="O76" s="3" t="n">
        <v>-214478.6699999972</v>
      </c>
      <c r="Q76" s="16">
        <f>_xlfn.XLOOKUP($A76,Mapping!$A:$A,Mapping!B:B,0,0,1)</f>
        <v/>
      </c>
      <c r="R76" s="16">
        <f>_xlfn.XLOOKUP($A76,Mapping!$A:$A,Mapping!C:C,0,0,1)</f>
        <v/>
      </c>
      <c r="S76" s="16">
        <f>_xlfn.XLOOKUP($A76,Mapping!$A:$A,Mapping!D:D,0,0,1)</f>
        <v/>
      </c>
      <c r="T76" s="16" t="n"/>
    </row>
    <row r="77">
      <c r="A77" s="3" t="inlineStr">
        <is>
          <t>7023 : Interco YBN</t>
        </is>
      </c>
      <c r="B77" s="3" t="n">
        <v>31098.69</v>
      </c>
      <c r="D77" s="3" t="n">
        <v>-132.49</v>
      </c>
      <c r="E77" s="3" t="n">
        <v>113.24</v>
      </c>
      <c r="F77" s="3" t="n">
        <v>0</v>
      </c>
      <c r="G77" s="3" t="n">
        <v>0</v>
      </c>
      <c r="O77" s="3" t="n">
        <v>31079.44</v>
      </c>
      <c r="Q77" s="16">
        <f>_xlfn.XLOOKUP($A77,Mapping!$A:$A,Mapping!B:B,0,0,1)</f>
        <v/>
      </c>
      <c r="R77" s="16">
        <f>_xlfn.XLOOKUP($A77,Mapping!$A:$A,Mapping!C:C,0,0,1)</f>
        <v/>
      </c>
      <c r="S77" s="16">
        <f>_xlfn.XLOOKUP($A77,Mapping!$A:$A,Mapping!D:D,0,0,1)</f>
        <v/>
      </c>
      <c r="T77" s="16" t="n"/>
    </row>
    <row r="78">
      <c r="A78" s="3" t="inlineStr">
        <is>
          <t>7024 :  DO NOT USE OLD INTERCO</t>
        </is>
      </c>
      <c r="B78" s="3" t="n">
        <v>0</v>
      </c>
      <c r="O78" s="3" t="n">
        <v>0</v>
      </c>
      <c r="Q78" s="16">
        <f>_xlfn.XLOOKUP($A78,Mapping!$A:$A,Mapping!B:B,0,0,1)</f>
        <v/>
      </c>
      <c r="R78" s="16">
        <f>_xlfn.XLOOKUP($A78,Mapping!$A:$A,Mapping!C:C,0,0,1)</f>
        <v/>
      </c>
      <c r="S78" s="16">
        <f>_xlfn.XLOOKUP($A78,Mapping!$A:$A,Mapping!D:D,0,0,1)</f>
        <v/>
      </c>
      <c r="T78" s="16" t="n"/>
    </row>
    <row r="79">
      <c r="A79" s="3" t="inlineStr">
        <is>
          <t>7025 : INTERCO M2</t>
        </is>
      </c>
      <c r="B79" s="3" t="n">
        <v>3332911.66</v>
      </c>
      <c r="O79" s="3" t="n">
        <v>3332911.66</v>
      </c>
      <c r="Q79" s="16">
        <f>_xlfn.XLOOKUP($A79,Mapping!$A:$A,Mapping!B:B,0,0,1)</f>
        <v/>
      </c>
      <c r="R79" s="16">
        <f>_xlfn.XLOOKUP($A79,Mapping!$A:$A,Mapping!C:C,0,0,1)</f>
        <v/>
      </c>
      <c r="S79" s="16">
        <f>_xlfn.XLOOKUP($A79,Mapping!$A:$A,Mapping!D:D,0,0,1)</f>
        <v/>
      </c>
      <c r="T79" s="16" t="n"/>
    </row>
    <row r="80">
      <c r="A80" s="3" t="inlineStr">
        <is>
          <t>7026 : DO NOT USE</t>
        </is>
      </c>
      <c r="B80" s="3" t="n">
        <v>5.820766091346741e-11</v>
      </c>
      <c r="O80" s="3" t="n">
        <v>5.820766091346741e-11</v>
      </c>
      <c r="Q80" s="16">
        <f>_xlfn.XLOOKUP($A80,Mapping!$A:$A,Mapping!B:B,0,0,1)</f>
        <v/>
      </c>
      <c r="R80" s="16">
        <f>_xlfn.XLOOKUP($A80,Mapping!$A:$A,Mapping!C:C,0,0,1)</f>
        <v/>
      </c>
      <c r="S80" s="16">
        <f>_xlfn.XLOOKUP($A80,Mapping!$A:$A,Mapping!D:D,0,0,1)</f>
        <v/>
      </c>
      <c r="T80" s="16" t="n"/>
    </row>
    <row r="81">
      <c r="A81" s="3" t="inlineStr">
        <is>
          <t>7027 : Interco CCL</t>
        </is>
      </c>
      <c r="B81" s="3" t="n">
        <v>85096.17999999996</v>
      </c>
      <c r="C81" s="3" t="n">
        <v>-16.8</v>
      </c>
      <c r="F81" s="3" t="n">
        <v>-36</v>
      </c>
      <c r="G81" s="3" t="n">
        <v>-668.3</v>
      </c>
      <c r="O81" s="3" t="n">
        <v>84375.07999999996</v>
      </c>
      <c r="Q81" s="16">
        <f>_xlfn.XLOOKUP($A81,Mapping!$A:$A,Mapping!B:B,0,0,1)</f>
        <v/>
      </c>
      <c r="R81" s="16">
        <f>_xlfn.XLOOKUP($A81,Mapping!$A:$A,Mapping!C:C,0,0,1)</f>
        <v/>
      </c>
      <c r="S81" s="16">
        <f>_xlfn.XLOOKUP($A81,Mapping!$A:$A,Mapping!D:D,0,0,1)</f>
        <v/>
      </c>
      <c r="T81" s="16" t="n"/>
    </row>
    <row r="82">
      <c r="A82" s="3" t="inlineStr">
        <is>
          <t>7035 : Interco BootFarm</t>
        </is>
      </c>
      <c r="B82" s="3" t="n">
        <v>2512.33</v>
      </c>
      <c r="H82" s="3" t="n">
        <v>60</v>
      </c>
      <c r="O82" s="3" t="n">
        <v>2572.33</v>
      </c>
      <c r="Q82" s="16">
        <f>_xlfn.XLOOKUP($A82,Mapping!$A:$A,Mapping!B:B,0,0,1)</f>
        <v/>
      </c>
      <c r="R82" s="16">
        <f>_xlfn.XLOOKUP($A82,Mapping!$A:$A,Mapping!C:C,0,0,1)</f>
        <v/>
      </c>
      <c r="S82" s="16">
        <f>_xlfn.XLOOKUP($A82,Mapping!$A:$A,Mapping!D:D,0,0,1)</f>
        <v/>
      </c>
      <c r="T82" s="16" t="n"/>
    </row>
    <row r="83">
      <c r="A83" s="3" t="inlineStr">
        <is>
          <t>7037 : Interco Saltway</t>
        </is>
      </c>
      <c r="B83" s="3" t="n">
        <v>19813.19</v>
      </c>
      <c r="O83" s="3" t="n">
        <v>19813.19</v>
      </c>
      <c r="Q83" s="16">
        <f>_xlfn.XLOOKUP($A83,Mapping!$A:$A,Mapping!B:B,0,0,1)</f>
        <v/>
      </c>
      <c r="R83" s="16">
        <f>_xlfn.XLOOKUP($A83,Mapping!$A:$A,Mapping!C:C,0,0,1)</f>
        <v/>
      </c>
      <c r="S83" s="16">
        <f>_xlfn.XLOOKUP($A83,Mapping!$A:$A,Mapping!D:D,0,0,1)</f>
        <v/>
      </c>
      <c r="T83" s="16" t="n"/>
    </row>
    <row r="84">
      <c r="A84" s="3" t="inlineStr">
        <is>
          <t>7040 : Fee Debtors</t>
        </is>
      </c>
      <c r="B84" s="3" t="n">
        <v>5629.060000006342</v>
      </c>
      <c r="C84" s="3" t="n">
        <v>-21019.47000000002</v>
      </c>
      <c r="D84" s="3" t="n">
        <v>3709.21</v>
      </c>
      <c r="E84" s="3" t="n">
        <v>-6677.620000000007</v>
      </c>
      <c r="F84" s="3" t="n">
        <v>-2367.70000000001</v>
      </c>
      <c r="G84" s="3" t="n">
        <v>6215.700000000002</v>
      </c>
      <c r="H84" s="3" t="n">
        <v>-4119.740000000007</v>
      </c>
      <c r="I84" s="3" t="n">
        <v>3059.300000000005</v>
      </c>
      <c r="O84" s="3" t="n">
        <v>-15571.25999999367</v>
      </c>
      <c r="Q84" s="16">
        <f>_xlfn.XLOOKUP($A84,Mapping!$A:$A,Mapping!B:B,0,0,1)</f>
        <v/>
      </c>
      <c r="R84" s="16">
        <f>_xlfn.XLOOKUP($A84,Mapping!$A:$A,Mapping!C:C,0,0,1)</f>
        <v/>
      </c>
      <c r="S84" s="16">
        <f>_xlfn.XLOOKUP($A84,Mapping!$A:$A,Mapping!D:D,0,0,1)</f>
        <v/>
      </c>
      <c r="T84" s="16" t="n"/>
    </row>
    <row r="85">
      <c r="A85" s="3" t="inlineStr">
        <is>
          <t>7050 : Bank RBS</t>
        </is>
      </c>
      <c r="B85" s="3" t="n">
        <v>-63289.69000000002</v>
      </c>
      <c r="O85" s="3" t="n">
        <v>-63289.69000000002</v>
      </c>
      <c r="Q85" s="16">
        <f>_xlfn.XLOOKUP($A85,Mapping!$A:$A,Mapping!B:B,0,0,1)</f>
        <v/>
      </c>
      <c r="R85" s="16">
        <f>_xlfn.XLOOKUP($A85,Mapping!$A:$A,Mapping!C:C,0,0,1)</f>
        <v/>
      </c>
      <c r="S85" s="16">
        <f>_xlfn.XLOOKUP($A85,Mapping!$A:$A,Mapping!D:D,0,0,1)</f>
        <v/>
      </c>
      <c r="T85" s="16" t="n"/>
    </row>
    <row r="86">
      <c r="A86" s="3" t="inlineStr">
        <is>
          <t>7051 : Bank NW Current</t>
        </is>
      </c>
      <c r="B86" s="3" t="n">
        <v>-393.0299999999374</v>
      </c>
      <c r="O86" s="3" t="n">
        <v>-393.0299999999374</v>
      </c>
      <c r="Q86" s="16">
        <f>_xlfn.XLOOKUP($A86,Mapping!$A:$A,Mapping!B:B,0,0,1)</f>
        <v/>
      </c>
      <c r="R86" s="16">
        <f>_xlfn.XLOOKUP($A86,Mapping!$A:$A,Mapping!C:C,0,0,1)</f>
        <v/>
      </c>
      <c r="S86" s="16">
        <f>_xlfn.XLOOKUP($A86,Mapping!$A:$A,Mapping!D:D,0,0,1)</f>
        <v/>
      </c>
      <c r="T86" s="16" t="n"/>
    </row>
    <row r="87">
      <c r="A87" s="3" t="inlineStr">
        <is>
          <t>7053 : Bank Current Account</t>
        </is>
      </c>
      <c r="B87" s="3" t="n">
        <v>0.220000000030268</v>
      </c>
      <c r="O87" s="3" t="n">
        <v>0.220000000030268</v>
      </c>
      <c r="Q87" s="16">
        <f>_xlfn.XLOOKUP($A87,Mapping!$A:$A,Mapping!B:B,0,0,1)</f>
        <v/>
      </c>
      <c r="R87" s="16">
        <f>_xlfn.XLOOKUP($A87,Mapping!$A:$A,Mapping!C:C,0,0,1)</f>
        <v/>
      </c>
      <c r="S87" s="16">
        <f>_xlfn.XLOOKUP($A87,Mapping!$A:$A,Mapping!D:D,0,0,1)</f>
        <v/>
      </c>
      <c r="T87" s="16" t="n"/>
    </row>
    <row r="88">
      <c r="A88" s="3" t="inlineStr">
        <is>
          <t>7054 : Barclays Wages 816</t>
        </is>
      </c>
      <c r="B88" s="3" t="n">
        <v>0.4800000000000182</v>
      </c>
      <c r="O88" s="3" t="n">
        <v>0.4800000000000182</v>
      </c>
      <c r="Q88" s="16">
        <f>_xlfn.XLOOKUP($A88,Mapping!$A:$A,Mapping!B:B,0,0,1)</f>
        <v/>
      </c>
      <c r="R88" s="16">
        <f>_xlfn.XLOOKUP($A88,Mapping!$A:$A,Mapping!C:C,0,0,1)</f>
        <v/>
      </c>
      <c r="S88" s="16">
        <f>_xlfn.XLOOKUP($A88,Mapping!$A:$A,Mapping!D:D,0,0,1)</f>
        <v/>
      </c>
      <c r="T88" s="16" t="n"/>
    </row>
    <row r="89">
      <c r="A89" s="3" t="inlineStr">
        <is>
          <t>7055 : Barclays Dep/acc 471</t>
        </is>
      </c>
      <c r="B89" s="3" t="n">
        <v>0.240000000000002</v>
      </c>
      <c r="O89" s="3" t="n">
        <v>0.240000000000002</v>
      </c>
      <c r="Q89" s="16">
        <f>_xlfn.XLOOKUP($A89,Mapping!$A:$A,Mapping!B:B,0,0,1)</f>
        <v/>
      </c>
      <c r="R89" s="16">
        <f>_xlfn.XLOOKUP($A89,Mapping!$A:$A,Mapping!C:C,0,0,1)</f>
        <v/>
      </c>
      <c r="S89" s="16">
        <f>_xlfn.XLOOKUP($A89,Mapping!$A:$A,Mapping!D:D,0,0,1)</f>
        <v/>
      </c>
      <c r="T89" s="16" t="n"/>
    </row>
    <row r="90">
      <c r="A90" s="3" t="inlineStr">
        <is>
          <t>7056 : Santander c/acc 811</t>
        </is>
      </c>
      <c r="B90" s="3" t="n">
        <v>0.06</v>
      </c>
      <c r="O90" s="3" t="n">
        <v>0.06</v>
      </c>
      <c r="Q90" s="16">
        <f>_xlfn.XLOOKUP($A90,Mapping!$A:$A,Mapping!B:B,0,0,1)</f>
        <v/>
      </c>
      <c r="R90" s="16">
        <f>_xlfn.XLOOKUP($A90,Mapping!$A:$A,Mapping!C:C,0,0,1)</f>
        <v/>
      </c>
      <c r="S90" s="16">
        <f>_xlfn.XLOOKUP($A90,Mapping!$A:$A,Mapping!D:D,0,0,1)</f>
        <v/>
      </c>
      <c r="T90" s="16" t="n"/>
    </row>
    <row r="91">
      <c r="A91" s="3" t="inlineStr">
        <is>
          <t>7057 : Santander Dep/acc 870</t>
        </is>
      </c>
      <c r="B91" s="3" t="n">
        <v>1.05</v>
      </c>
      <c r="O91" s="3" t="n">
        <v>1.05</v>
      </c>
      <c r="Q91" s="16">
        <f>_xlfn.XLOOKUP($A91,Mapping!$A:$A,Mapping!B:B,0,0,1)</f>
        <v/>
      </c>
      <c r="R91" s="16">
        <f>_xlfn.XLOOKUP($A91,Mapping!$A:$A,Mapping!C:C,0,0,1)</f>
        <v/>
      </c>
      <c r="S91" s="16">
        <f>_xlfn.XLOOKUP($A91,Mapping!$A:$A,Mapping!D:D,0,0,1)</f>
        <v/>
      </c>
      <c r="T91" s="16" t="n"/>
    </row>
    <row r="92">
      <c r="A92" s="3" t="inlineStr">
        <is>
          <t>7058 : RBS bank 722</t>
        </is>
      </c>
      <c r="B92" s="3" t="n">
        <v>163098.059999991</v>
      </c>
      <c r="C92" s="3" t="n">
        <v>-19523.99000000002</v>
      </c>
      <c r="D92" s="3" t="n">
        <v>6264.060000000012</v>
      </c>
      <c r="E92" s="3" t="n">
        <v>127177.26</v>
      </c>
      <c r="F92" s="3" t="n">
        <v>36030.89</v>
      </c>
      <c r="G92" s="3" t="n">
        <v>-120827.55</v>
      </c>
      <c r="H92" s="3" t="n">
        <v>-34403.13</v>
      </c>
      <c r="I92" s="3" t="n">
        <v>96984.91000000002</v>
      </c>
      <c r="J92" s="3" t="n">
        <v>-16596.81</v>
      </c>
      <c r="O92" s="3" t="n">
        <v>238203.6999999915</v>
      </c>
      <c r="Q92" s="16">
        <f>_xlfn.XLOOKUP($A92,Mapping!$A:$A,Mapping!B:B,0,0,1)</f>
        <v/>
      </c>
      <c r="R92" s="16">
        <f>_xlfn.XLOOKUP($A92,Mapping!$A:$A,Mapping!C:C,0,0,1)</f>
        <v/>
      </c>
      <c r="S92" s="16">
        <f>_xlfn.XLOOKUP($A92,Mapping!$A:$A,Mapping!D:D,0,0,1)</f>
        <v/>
      </c>
      <c r="T92" s="16" t="n"/>
    </row>
    <row r="93">
      <c r="A93" s="3" t="inlineStr">
        <is>
          <t>7062 : RBS current account</t>
        </is>
      </c>
      <c r="B93" s="3" t="n">
        <v>0</v>
      </c>
      <c r="O93" s="3" t="n">
        <v>0</v>
      </c>
      <c r="Q93" s="16">
        <f>_xlfn.XLOOKUP($A93,Mapping!$A:$A,Mapping!B:B,0,0,1)</f>
        <v/>
      </c>
      <c r="R93" s="16">
        <f>_xlfn.XLOOKUP($A93,Mapping!$A:$A,Mapping!C:C,0,0,1)</f>
        <v/>
      </c>
      <c r="S93" s="16">
        <f>_xlfn.XLOOKUP($A93,Mapping!$A:$A,Mapping!D:D,0,0,1)</f>
        <v/>
      </c>
      <c r="T93" s="16" t="n"/>
    </row>
    <row r="94">
      <c r="A94" s="3" t="inlineStr">
        <is>
          <t>7070 : Sundry Debtors</t>
        </is>
      </c>
      <c r="B94" s="3" t="n">
        <v>0.3600000000001273</v>
      </c>
      <c r="O94" s="3" t="n">
        <v>0.3600000000001273</v>
      </c>
      <c r="Q94" s="16">
        <f>_xlfn.XLOOKUP($A94,Mapping!$A:$A,Mapping!B:B,0,0,1)</f>
        <v/>
      </c>
      <c r="R94" s="16">
        <f>_xlfn.XLOOKUP($A94,Mapping!$A:$A,Mapping!C:C,0,0,1)</f>
        <v/>
      </c>
      <c r="S94" s="16">
        <f>_xlfn.XLOOKUP($A94,Mapping!$A:$A,Mapping!D:D,0,0,1)</f>
        <v/>
      </c>
      <c r="T94" s="16" t="n"/>
    </row>
    <row r="95">
      <c r="A95" s="3" t="inlineStr">
        <is>
          <t>7080 : Doubtful Debts</t>
        </is>
      </c>
      <c r="B95" s="3" t="n">
        <v>-1513</v>
      </c>
      <c r="O95" s="3" t="n">
        <v>-1513</v>
      </c>
      <c r="Q95" s="16">
        <f>_xlfn.XLOOKUP($A95,Mapping!$A:$A,Mapping!B:B,0,0,1)</f>
        <v/>
      </c>
      <c r="R95" s="16">
        <f>_xlfn.XLOOKUP($A95,Mapping!$A:$A,Mapping!C:C,0,0,1)</f>
        <v/>
      </c>
      <c r="S95" s="16">
        <f>_xlfn.XLOOKUP($A95,Mapping!$A:$A,Mapping!D:D,0,0,1)</f>
        <v/>
      </c>
      <c r="T95" s="16" t="n"/>
    </row>
    <row r="96">
      <c r="A96" s="3" t="inlineStr">
        <is>
          <t>7090 : Emerald</t>
        </is>
      </c>
      <c r="B96" s="3" t="n">
        <v>0</v>
      </c>
      <c r="O96" s="3" t="n">
        <v>0</v>
      </c>
      <c r="Q96" s="16">
        <f>_xlfn.XLOOKUP($A96,Mapping!$A:$A,Mapping!B:B,0,0,1)</f>
        <v/>
      </c>
      <c r="R96" s="16">
        <f>_xlfn.XLOOKUP($A96,Mapping!$A:$A,Mapping!C:C,0,0,1)</f>
        <v/>
      </c>
      <c r="S96" s="16">
        <f>_xlfn.XLOOKUP($A96,Mapping!$A:$A,Mapping!D:D,0,0,1)</f>
        <v/>
      </c>
      <c r="T96" s="16" t="n"/>
    </row>
    <row r="97">
      <c r="A97" s="3" t="inlineStr">
        <is>
          <t>8010 : Attachments</t>
        </is>
      </c>
      <c r="B97" s="3" t="n">
        <v>-0.1999999999999886</v>
      </c>
      <c r="O97" s="3" t="n">
        <v>-0.1999999999999886</v>
      </c>
      <c r="Q97" s="16">
        <f>_xlfn.XLOOKUP($A97,Mapping!$A:$A,Mapping!B:B,0,0,1)</f>
        <v/>
      </c>
      <c r="R97" s="16">
        <f>_xlfn.XLOOKUP($A97,Mapping!$A:$A,Mapping!C:C,0,0,1)</f>
        <v/>
      </c>
      <c r="S97" s="16">
        <f>_xlfn.XLOOKUP($A97,Mapping!$A:$A,Mapping!D:D,0,0,1)</f>
        <v/>
      </c>
      <c r="T97" s="16" t="n"/>
    </row>
    <row r="98">
      <c r="A98" s="3" t="inlineStr">
        <is>
          <t>8020 : Accruals</t>
        </is>
      </c>
      <c r="B98" s="3" t="n">
        <v>-10663.01</v>
      </c>
      <c r="C98" s="3" t="n">
        <v>0</v>
      </c>
      <c r="D98" s="3" t="n">
        <v>0</v>
      </c>
      <c r="E98" s="3" t="n">
        <v>0</v>
      </c>
      <c r="F98" s="3" t="n">
        <v>0</v>
      </c>
      <c r="I98" s="3" t="n">
        <v>2113</v>
      </c>
      <c r="O98" s="3" t="n">
        <v>-8550.01</v>
      </c>
      <c r="Q98" s="16">
        <f>_xlfn.XLOOKUP($A98,Mapping!$A:$A,Mapping!B:B,0,0,1)</f>
        <v/>
      </c>
      <c r="R98" s="16">
        <f>_xlfn.XLOOKUP($A98,Mapping!$A:$A,Mapping!C:C,0,0,1)</f>
        <v/>
      </c>
      <c r="S98" s="16">
        <f>_xlfn.XLOOKUP($A98,Mapping!$A:$A,Mapping!D:D,0,0,1)</f>
        <v/>
      </c>
      <c r="T98" s="16" t="n"/>
    </row>
    <row r="99">
      <c r="A99" s="3" t="inlineStr">
        <is>
          <t>8030 : EEEF</t>
        </is>
      </c>
      <c r="B99" s="3" t="n">
        <v>6.912159733474255e-11</v>
      </c>
      <c r="C99" s="3" t="n">
        <v>-63656.54</v>
      </c>
      <c r="D99" s="3" t="n">
        <v>31828.28</v>
      </c>
      <c r="E99" s="3" t="n">
        <v>-96052.28999999999</v>
      </c>
      <c r="F99" s="3" t="n">
        <v>44521.39</v>
      </c>
      <c r="G99" s="3" t="n">
        <v>44521.39</v>
      </c>
      <c r="H99" s="3" t="n">
        <v>53178</v>
      </c>
      <c r="I99" s="3" t="n">
        <v>-14340.19</v>
      </c>
      <c r="O99" s="3" t="n">
        <v>0.04000000007727067</v>
      </c>
      <c r="Q99" s="16">
        <f>_xlfn.XLOOKUP($A99,Mapping!$A:$A,Mapping!B:B,0,0,1)</f>
        <v/>
      </c>
      <c r="R99" s="16">
        <f>_xlfn.XLOOKUP($A99,Mapping!$A:$A,Mapping!C:C,0,0,1)</f>
        <v/>
      </c>
      <c r="S99" s="16">
        <f>_xlfn.XLOOKUP($A99,Mapping!$A:$A,Mapping!D:D,0,0,1)</f>
        <v/>
      </c>
      <c r="T99" s="16" t="n"/>
    </row>
    <row r="100">
      <c r="A100" s="3" t="inlineStr">
        <is>
          <t>8040 : PAYE</t>
        </is>
      </c>
      <c r="B100" s="3" t="n">
        <v>-1163.4</v>
      </c>
      <c r="O100" s="3" t="n">
        <v>-1163.4</v>
      </c>
      <c r="Q100" s="16">
        <f>_xlfn.XLOOKUP($A100,Mapping!$A:$A,Mapping!B:B,0,0,1)</f>
        <v/>
      </c>
      <c r="R100" s="16">
        <f>_xlfn.XLOOKUP($A100,Mapping!$A:$A,Mapping!C:C,0,0,1)</f>
        <v/>
      </c>
      <c r="S100" s="16">
        <f>_xlfn.XLOOKUP($A100,Mapping!$A:$A,Mapping!D:D,0,0,1)</f>
        <v/>
      </c>
      <c r="T100" s="16" t="n"/>
    </row>
    <row r="101">
      <c r="A101" s="3" t="inlineStr">
        <is>
          <t>8050 : Net Salaries</t>
        </is>
      </c>
      <c r="B101" s="3" t="n">
        <v>0.4999999999986358</v>
      </c>
      <c r="O101" s="3" t="n">
        <v>0.4999999999986358</v>
      </c>
      <c r="Q101" s="16">
        <f>_xlfn.XLOOKUP($A101,Mapping!$A:$A,Mapping!B:B,0,0,1)</f>
        <v/>
      </c>
      <c r="R101" s="16">
        <f>_xlfn.XLOOKUP($A101,Mapping!$A:$A,Mapping!C:C,0,0,1)</f>
        <v/>
      </c>
      <c r="S101" s="16">
        <f>_xlfn.XLOOKUP($A101,Mapping!$A:$A,Mapping!D:D,0,0,1)</f>
        <v/>
      </c>
      <c r="T101" s="16" t="n"/>
    </row>
    <row r="102">
      <c r="A102" s="3" t="inlineStr">
        <is>
          <t>8060 : Trade Creditors</t>
        </is>
      </c>
      <c r="B102" s="3" t="n">
        <v>-11570.27999998977</v>
      </c>
      <c r="C102" s="3" t="n">
        <v>6582.710000000003</v>
      </c>
      <c r="D102" s="3" t="n">
        <v>-324.3700000000016</v>
      </c>
      <c r="E102" s="3" t="n">
        <v>-40703.43000000001</v>
      </c>
      <c r="F102" s="3" t="n">
        <v>6035.260000000003</v>
      </c>
      <c r="G102" s="3" t="n">
        <v>5592.500000000005</v>
      </c>
      <c r="H102" s="3" t="n">
        <v>2215.87999999998</v>
      </c>
      <c r="I102" s="3" t="n">
        <v>1709.099999999999</v>
      </c>
      <c r="J102" s="3" t="n">
        <v>14061.01</v>
      </c>
      <c r="O102" s="3" t="n">
        <v>-16401.61999998965</v>
      </c>
      <c r="Q102" s="16">
        <f>_xlfn.XLOOKUP($A102,Mapping!$A:$A,Mapping!B:B,0,0,1)</f>
        <v/>
      </c>
      <c r="R102" s="16">
        <f>_xlfn.XLOOKUP($A102,Mapping!$A:$A,Mapping!C:C,0,0,1)</f>
        <v/>
      </c>
      <c r="S102" s="16">
        <f>_xlfn.XLOOKUP($A102,Mapping!$A:$A,Mapping!D:D,0,0,1)</f>
        <v/>
      </c>
      <c r="T102" s="16" t="n"/>
    </row>
    <row r="103">
      <c r="A103" s="3" t="inlineStr">
        <is>
          <t>8070 : Fees in advance</t>
        </is>
      </c>
      <c r="B103" s="3" t="n">
        <v>-113632.17</v>
      </c>
      <c r="C103" s="3" t="n">
        <v>113631.76</v>
      </c>
      <c r="O103" s="3" t="n">
        <v>-0.4100000000034925</v>
      </c>
      <c r="Q103" s="16">
        <f>_xlfn.XLOOKUP($A103,Mapping!$A:$A,Mapping!B:B,0,0,1)</f>
        <v/>
      </c>
      <c r="R103" s="16">
        <f>_xlfn.XLOOKUP($A103,Mapping!$A:$A,Mapping!C:C,0,0,1)</f>
        <v/>
      </c>
      <c r="S103" s="16">
        <f>_xlfn.XLOOKUP($A103,Mapping!$A:$A,Mapping!D:D,0,0,1)</f>
        <v/>
      </c>
      <c r="T103" s="16" t="n"/>
    </row>
    <row r="104">
      <c r="A104" s="3" t="inlineStr">
        <is>
          <t>8080 : HP Creditor</t>
        </is>
      </c>
      <c r="B104" s="3" t="n">
        <v>-0.1999999999999886</v>
      </c>
      <c r="O104" s="3" t="n">
        <v>-0.1999999999999886</v>
      </c>
      <c r="Q104" s="16">
        <f>_xlfn.XLOOKUP($A104,Mapping!$A:$A,Mapping!B:B,0,0,1)</f>
        <v/>
      </c>
      <c r="R104" s="16">
        <f>_xlfn.XLOOKUP($A104,Mapping!$A:$A,Mapping!C:C,0,0,1)</f>
        <v/>
      </c>
      <c r="S104" s="16">
        <f>_xlfn.XLOOKUP($A104,Mapping!$A:$A,Mapping!D:D,0,0,1)</f>
        <v/>
      </c>
      <c r="T104" s="16" t="n"/>
    </row>
    <row r="105">
      <c r="A105" s="3" t="inlineStr">
        <is>
          <t>8090 : Pension Fund</t>
        </is>
      </c>
      <c r="B105" s="3" t="n">
        <v>0.1900000000000546</v>
      </c>
      <c r="O105" s="3" t="n">
        <v>0.1900000000000546</v>
      </c>
      <c r="Q105" s="16">
        <f>_xlfn.XLOOKUP($A105,Mapping!$A:$A,Mapping!B:B,0,0,1)</f>
        <v/>
      </c>
      <c r="R105" s="16">
        <f>_xlfn.XLOOKUP($A105,Mapping!$A:$A,Mapping!C:C,0,0,1)</f>
        <v/>
      </c>
      <c r="S105" s="16">
        <f>_xlfn.XLOOKUP($A105,Mapping!$A:$A,Mapping!D:D,0,0,1)</f>
        <v/>
      </c>
      <c r="T105" s="16" t="n"/>
    </row>
    <row r="106">
      <c r="A106" s="3" t="inlineStr">
        <is>
          <t>8100 : Corporation Tax</t>
        </is>
      </c>
      <c r="B106" s="3" t="n">
        <v>-43488.45999999999</v>
      </c>
      <c r="O106" s="3" t="n">
        <v>-43488.45999999999</v>
      </c>
      <c r="Q106" s="16">
        <f>_xlfn.XLOOKUP($A106,Mapping!$A:$A,Mapping!B:B,0,0,1)</f>
        <v/>
      </c>
      <c r="R106" s="16">
        <f>_xlfn.XLOOKUP($A106,Mapping!$A:$A,Mapping!C:C,0,0,1)</f>
        <v/>
      </c>
      <c r="S106" s="16">
        <f>_xlfn.XLOOKUP($A106,Mapping!$A:$A,Mapping!D:D,0,0,1)</f>
        <v/>
      </c>
      <c r="T106" s="16" t="n"/>
    </row>
    <row r="107">
      <c r="A107" s="3" t="inlineStr">
        <is>
          <t>8120 : Lease Liabilities</t>
        </is>
      </c>
      <c r="B107" s="3" t="n">
        <v>0</v>
      </c>
      <c r="C107" s="3" t="n">
        <v>-94164</v>
      </c>
      <c r="D107" s="3" t="n">
        <v>492</v>
      </c>
      <c r="E107" s="3" t="n">
        <v>497</v>
      </c>
      <c r="F107" s="3" t="n">
        <v>501</v>
      </c>
      <c r="G107" s="3" t="n">
        <v>506</v>
      </c>
      <c r="H107" s="3" t="n">
        <v>3510</v>
      </c>
      <c r="I107" s="3" t="n">
        <v>2684.5</v>
      </c>
      <c r="O107" s="3" t="n">
        <v>-85973.5</v>
      </c>
      <c r="Q107" s="16">
        <f>_xlfn.XLOOKUP($A107,Mapping!$A:$A,Mapping!B:B,0,0,1)</f>
        <v/>
      </c>
      <c r="R107" s="16">
        <f>_xlfn.XLOOKUP($A107,Mapping!$A:$A,Mapping!C:C,0,0,1)</f>
        <v/>
      </c>
      <c r="S107" s="16">
        <f>_xlfn.XLOOKUP($A107,Mapping!$A:$A,Mapping!D:D,0,0,1)</f>
        <v/>
      </c>
      <c r="T107" s="16" t="n"/>
    </row>
    <row r="108">
      <c r="A108" s="3" t="inlineStr">
        <is>
          <t>9010 : Reserves and Capital</t>
        </is>
      </c>
      <c r="B108" s="3" t="n">
        <v>86430.95999999999</v>
      </c>
      <c r="O108" s="3" t="n">
        <v>86430.95999999999</v>
      </c>
      <c r="Q108" s="16">
        <f>_xlfn.XLOOKUP($A108,Mapping!$A:$A,Mapping!B:B,0,0,1)</f>
        <v/>
      </c>
      <c r="R108" s="16">
        <f>_xlfn.XLOOKUP($A108,Mapping!$A:$A,Mapping!C:C,0,0,1)</f>
        <v/>
      </c>
      <c r="S108" s="16">
        <f>_xlfn.XLOOKUP($A108,Mapping!$A:$A,Mapping!D:D,0,0,1)</f>
        <v/>
      </c>
      <c r="T108" s="16" t="n"/>
    </row>
    <row r="109">
      <c r="A109" s="3" t="inlineStr">
        <is>
          <t>9020 : Share Capital</t>
        </is>
      </c>
      <c r="B109" s="3" t="n">
        <v>-100</v>
      </c>
      <c r="O109" s="3" t="n">
        <v>-100</v>
      </c>
      <c r="Q109" s="16">
        <f>_xlfn.XLOOKUP($A109,Mapping!$A:$A,Mapping!B:B,0,0,1)</f>
        <v/>
      </c>
      <c r="R109" s="16">
        <f>_xlfn.XLOOKUP($A109,Mapping!$A:$A,Mapping!C:C,0,0,1)</f>
        <v/>
      </c>
      <c r="S109" s="16">
        <f>_xlfn.XLOOKUP($A109,Mapping!$A:$A,Mapping!D:D,0,0,1)</f>
        <v/>
      </c>
      <c r="T109" s="16" t="n"/>
    </row>
    <row r="110">
      <c r="A110" s="3" t="inlineStr">
        <is>
          <t>9030 : Profit and Loss Account</t>
        </is>
      </c>
      <c r="B110" s="3" t="n">
        <v>-757925.0299999999</v>
      </c>
      <c r="C110" s="3" t="n">
        <v>-3001</v>
      </c>
      <c r="O110" s="3" t="n">
        <v>-760926.0299999999</v>
      </c>
      <c r="Q110" s="16">
        <f>_xlfn.XLOOKUP($A110,Mapping!$A:$A,Mapping!B:B,0,0,1)</f>
        <v/>
      </c>
      <c r="R110" s="16">
        <f>_xlfn.XLOOKUP($A110,Mapping!$A:$A,Mapping!C:C,0,0,1)</f>
        <v/>
      </c>
      <c r="S110" s="16">
        <f>_xlfn.XLOOKUP($A110,Mapping!$A:$A,Mapping!D:D,0,0,1)</f>
        <v/>
      </c>
      <c r="T110" s="16" t="n"/>
    </row>
    <row r="111">
      <c r="A111" s="76" t="inlineStr">
        <is>
          <t>Total</t>
        </is>
      </c>
      <c r="B111" s="76" t="n">
        <v>1.163789420388639e-08</v>
      </c>
      <c r="C111" s="76" t="n">
        <v>-4.729372449219227e-11</v>
      </c>
      <c r="D111" s="76" t="n">
        <v>8.29913915367797e-12</v>
      </c>
      <c r="E111" s="76" t="n">
        <v>-5.820766091346741e-11</v>
      </c>
      <c r="F111" s="76" t="n">
        <v>-2.091837814077735e-11</v>
      </c>
      <c r="G111" s="76" t="n">
        <v>-3.910827217623591e-11</v>
      </c>
      <c r="H111" s="76" t="n">
        <v>-2.455635694786906e-11</v>
      </c>
      <c r="I111" s="76" t="n">
        <v>7.503331289626658e-12</v>
      </c>
      <c r="J111" s="76" t="n">
        <v>-1.818989403545856e-12</v>
      </c>
      <c r="K111" s="76" t="n"/>
      <c r="L111" s="76" t="n"/>
      <c r="M111" s="76" t="n"/>
      <c r="N111" s="76" t="n"/>
      <c r="O111" s="76" t="n">
        <v>1.242005964741111e-08</v>
      </c>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A113" s="3" t="inlineStr">
        <is>
          <t>Applied filters:
Fiscal Year is 2026
Company is Yellow Brick House Nurseries.
Company is Complete Childcare Ltd., HAB Kindergarten, Kingsclere Nurseries Ltd., Moebius Two Ltd., Saltway Nursery, Yellow Brick House Nurseries., or Yellow Brick Nurseries Ltd.</t>
        </is>
      </c>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2.xml><?xml version="1.0" encoding="utf-8"?>
<worksheet xmlns="http://schemas.openxmlformats.org/spreadsheetml/2006/main">
  <sheetPr>
    <tabColor rgb="FFFFFF99"/>
    <outlinePr summaryBelow="1" summaryRight="1"/>
    <pageSetUpPr/>
  </sheetPr>
  <dimension ref="A1:T163"/>
  <sheetViews>
    <sheetView workbookViewId="0">
      <selection activeCell="A2" sqref="A2:O75"/>
    </sheetView>
  </sheetViews>
  <sheetFormatPr baseColWidth="8" defaultColWidth="9.140625" defaultRowHeight="15"/>
  <cols>
    <col width="20.42578125"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-97236</v>
      </c>
      <c r="O2" s="3" t="n">
        <v>-97236</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7501.859999999998</v>
      </c>
      <c r="O3" s="3" t="n">
        <v>7501.859999999998</v>
      </c>
      <c r="Q3" s="16">
        <f>_xlfn.XLOOKUP($A3,Mapping!$A:$A,Mapping!B:B,0,0,1)</f>
        <v/>
      </c>
      <c r="R3" s="16">
        <f>_xlfn.XLOOKUP($A3,Mapping!$A:$A,Mapping!C:C,0,0,1)</f>
        <v/>
      </c>
      <c r="S3" s="16">
        <f>_xlfn.XLOOKUP($A3,Mapping!$A:$A,Mapping!D:D,0,0,1)</f>
        <v/>
      </c>
      <c r="T3" s="16">
        <f>_xlfn.CONCAT(S3," - ",Q3)</f>
        <v/>
      </c>
    </row>
    <row r="4">
      <c r="A4" s="3" t="inlineStr">
        <is>
          <t>1030 : Other Income</t>
        </is>
      </c>
      <c r="B4" s="3" t="n">
        <v>-4828.4</v>
      </c>
      <c r="O4" s="3" t="n">
        <v>-4828.4</v>
      </c>
      <c r="Q4" s="16">
        <f>_xlfn.XLOOKUP($A4,Mapping!$A:$A,Mapping!B:B,0,0,1)</f>
        <v/>
      </c>
      <c r="R4" s="16">
        <f>_xlfn.XLOOKUP($A4,Mapping!$A:$A,Mapping!C:C,0,0,1)</f>
        <v/>
      </c>
      <c r="S4" s="16">
        <f>_xlfn.XLOOKUP($A4,Mapping!$A:$A,Mapping!D:D,0,0,1)</f>
        <v/>
      </c>
      <c r="T4" s="16">
        <f>_xlfn.CONCAT(S4," - ",Q4)</f>
        <v/>
      </c>
    </row>
    <row r="5">
      <c r="A5" s="3" t="inlineStr">
        <is>
          <t>2010 : Nursery Staff Salaries</t>
        </is>
      </c>
      <c r="B5" s="3" t="n">
        <v>37159.56</v>
      </c>
      <c r="O5" s="3" t="n">
        <v>37159.56</v>
      </c>
      <c r="Q5" s="16">
        <f>_xlfn.XLOOKUP($A5,Mapping!$A:$A,Mapping!B:B,0,0,1)</f>
        <v/>
      </c>
      <c r="R5" s="16">
        <f>_xlfn.XLOOKUP($A5,Mapping!$A:$A,Mapping!C:C,0,0,1)</f>
        <v/>
      </c>
      <c r="S5" s="16">
        <f>_xlfn.XLOOKUP($A5,Mapping!$A:$A,Mapping!D:D,0,0,1)</f>
        <v/>
      </c>
      <c r="T5" s="16">
        <f>_xlfn.CONCAT(S5," - ",Q5)</f>
        <v/>
      </c>
    </row>
    <row r="6">
      <c r="A6" s="3" t="inlineStr">
        <is>
          <t>2100 : Nursery Staff NI</t>
        </is>
      </c>
      <c r="B6" s="3" t="n">
        <v>2362.32</v>
      </c>
      <c r="O6" s="3" t="n">
        <v>2362.32</v>
      </c>
      <c r="Q6" s="16">
        <f>_xlfn.XLOOKUP($A6,Mapping!$A:$A,Mapping!B:B,0,0,1)</f>
        <v/>
      </c>
      <c r="R6" s="16">
        <f>_xlfn.XLOOKUP($A6,Mapping!$A:$A,Mapping!C:C,0,0,1)</f>
        <v/>
      </c>
      <c r="S6" s="16">
        <f>_xlfn.XLOOKUP($A6,Mapping!$A:$A,Mapping!D:D,0,0,1)</f>
        <v/>
      </c>
      <c r="T6" s="16">
        <f>_xlfn.CONCAT(S6," - ",Q6)</f>
        <v/>
      </c>
    </row>
    <row r="7">
      <c r="A7" s="3" t="inlineStr">
        <is>
          <t>2150 : Nursery Staff Pension</t>
        </is>
      </c>
      <c r="B7" s="3" t="n">
        <v>598.95</v>
      </c>
      <c r="O7" s="3" t="n">
        <v>598.95</v>
      </c>
      <c r="Q7" s="16">
        <f>_xlfn.XLOOKUP($A7,Mapping!$A:$A,Mapping!B:B,0,0,1)</f>
        <v/>
      </c>
      <c r="R7" s="16">
        <f>_xlfn.XLOOKUP($A7,Mapping!$A:$A,Mapping!C:C,0,0,1)</f>
        <v/>
      </c>
      <c r="S7" s="16">
        <f>_xlfn.XLOOKUP($A7,Mapping!$A:$A,Mapping!D:D,0,0,1)</f>
        <v/>
      </c>
      <c r="T7" s="16">
        <f>_xlfn.CONCAT(S7," - ",Q7)</f>
        <v/>
      </c>
    </row>
    <row r="8">
      <c r="A8" s="3" t="inlineStr">
        <is>
          <t>2170 : Training Costs</t>
        </is>
      </c>
      <c r="B8" s="3" t="n">
        <v>-3028.72</v>
      </c>
      <c r="O8" s="3" t="n">
        <v>-3028.72</v>
      </c>
      <c r="Q8" s="16">
        <f>_xlfn.XLOOKUP($A8,Mapping!$A:$A,Mapping!B:B,0,0,1)</f>
        <v/>
      </c>
      <c r="R8" s="16">
        <f>_xlfn.XLOOKUP($A8,Mapping!$A:$A,Mapping!C:C,0,0,1)</f>
        <v/>
      </c>
      <c r="S8" s="16">
        <f>_xlfn.XLOOKUP($A8,Mapping!$A:$A,Mapping!D:D,0,0,1)</f>
        <v/>
      </c>
      <c r="T8" s="16">
        <f>_xlfn.CONCAT(S8," - ",Q8)</f>
        <v/>
      </c>
    </row>
    <row r="9">
      <c r="A9" s="3" t="inlineStr">
        <is>
          <t>2180 : Staff Welfare</t>
        </is>
      </c>
      <c r="B9" s="3" t="n">
        <v>8323.640000000001</v>
      </c>
      <c r="O9" s="3" t="n">
        <v>8323.640000000001</v>
      </c>
      <c r="Q9" s="16">
        <f>_xlfn.XLOOKUP($A9,Mapping!$A:$A,Mapping!B:B,0,0,1)</f>
        <v/>
      </c>
      <c r="R9" s="16">
        <f>_xlfn.XLOOKUP($A9,Mapping!$A:$A,Mapping!C:C,0,0,1)</f>
        <v/>
      </c>
      <c r="S9" s="16">
        <f>_xlfn.XLOOKUP($A9,Mapping!$A:$A,Mapping!D:D,0,0,1)</f>
        <v/>
      </c>
      <c r="T9" s="16">
        <f>_xlfn.CONCAT(S9," - ",Q9)</f>
        <v/>
      </c>
    </row>
    <row r="10">
      <c r="A10" s="3" t="inlineStr">
        <is>
          <t>2190 : Recruitment Costs</t>
        </is>
      </c>
      <c r="B10" s="3" t="n">
        <v>22185.73</v>
      </c>
      <c r="O10" s="3" t="n">
        <v>22185.73</v>
      </c>
      <c r="Q10" s="16">
        <f>_xlfn.XLOOKUP($A10,Mapping!$A:$A,Mapping!B:B,0,0,1)</f>
        <v/>
      </c>
      <c r="R10" s="16">
        <f>_xlfn.XLOOKUP($A10,Mapping!$A:$A,Mapping!C:C,0,0,1)</f>
        <v/>
      </c>
      <c r="S10" s="16">
        <f>_xlfn.XLOOKUP($A10,Mapping!$A:$A,Mapping!D:D,0,0,1)</f>
        <v/>
      </c>
      <c r="T10" s="16">
        <f>_xlfn.CONCAT(S10," - ",Q10)</f>
        <v/>
      </c>
    </row>
    <row r="11">
      <c r="A11" s="3" t="inlineStr">
        <is>
          <t>2200 : Rewards and Recognition</t>
        </is>
      </c>
      <c r="B11" s="3" t="n">
        <v>1300</v>
      </c>
      <c r="O11" s="3" t="n">
        <v>1300</v>
      </c>
      <c r="Q11" s="16">
        <f>_xlfn.XLOOKUP($A11,Mapping!$A:$A,Mapping!B:B,0,0,1)</f>
        <v/>
      </c>
      <c r="R11" s="16">
        <f>_xlfn.XLOOKUP($A11,Mapping!$A:$A,Mapping!C:C,0,0,1)</f>
        <v/>
      </c>
      <c r="S11" s="16">
        <f>_xlfn.XLOOKUP($A11,Mapping!$A:$A,Mapping!D:D,0,0,1)</f>
        <v/>
      </c>
      <c r="T11" s="16">
        <f>_xlfn.CONCAT(S11," - ",Q11)</f>
        <v/>
      </c>
    </row>
    <row r="12">
      <c r="A12" s="3" t="inlineStr">
        <is>
          <t>2210 : Temporary  Staff</t>
        </is>
      </c>
      <c r="B12" s="3" t="n">
        <v>4614.16</v>
      </c>
      <c r="O12" s="3" t="n">
        <v>4614.16</v>
      </c>
      <c r="Q12" s="16">
        <f>_xlfn.XLOOKUP($A12,Mapping!$A:$A,Mapping!B:B,0,0,1)</f>
        <v/>
      </c>
      <c r="R12" s="16">
        <f>_xlfn.XLOOKUP($A12,Mapping!$A:$A,Mapping!C:C,0,0,1)</f>
        <v/>
      </c>
      <c r="S12" s="16">
        <f>_xlfn.XLOOKUP($A12,Mapping!$A:$A,Mapping!D:D,0,0,1)</f>
        <v/>
      </c>
      <c r="T12" s="16">
        <f>_xlfn.CONCAT(S12," - ",Q12)</f>
        <v/>
      </c>
    </row>
    <row r="13">
      <c r="A13" s="3" t="inlineStr">
        <is>
          <t>3010 : Catering Costs</t>
        </is>
      </c>
      <c r="B13" s="3" t="n">
        <v>7994.18</v>
      </c>
      <c r="O13" s="3" t="n">
        <v>7994.18</v>
      </c>
      <c r="Q13" s="16">
        <f>_xlfn.XLOOKUP($A13,Mapping!$A:$A,Mapping!B:B,0,0,1)</f>
        <v/>
      </c>
      <c r="R13" s="16">
        <f>_xlfn.XLOOKUP($A13,Mapping!$A:$A,Mapping!C:C,0,0,1)</f>
        <v/>
      </c>
      <c r="S13" s="16">
        <f>_xlfn.XLOOKUP($A13,Mapping!$A:$A,Mapping!D:D,0,0,1)</f>
        <v/>
      </c>
      <c r="T13" s="16">
        <f>_xlfn.CONCAT(S13," - ",Q13)</f>
        <v/>
      </c>
    </row>
    <row r="14">
      <c r="A14" s="3" t="inlineStr">
        <is>
          <t>3020 : Resources</t>
        </is>
      </c>
      <c r="B14" s="3" t="n">
        <v>1468.91</v>
      </c>
      <c r="O14" s="3" t="n">
        <v>1468.91</v>
      </c>
      <c r="Q14" s="16">
        <f>_xlfn.XLOOKUP($A14,Mapping!$A:$A,Mapping!B:B,0,0,1)</f>
        <v/>
      </c>
      <c r="R14" s="16">
        <f>_xlfn.XLOOKUP($A14,Mapping!$A:$A,Mapping!C:C,0,0,1)</f>
        <v/>
      </c>
      <c r="S14" s="16">
        <f>_xlfn.XLOOKUP($A14,Mapping!$A:$A,Mapping!D:D,0,0,1)</f>
        <v/>
      </c>
      <c r="T14" s="16">
        <f>_xlfn.CONCAT(S14," - ",Q14)</f>
        <v/>
      </c>
    </row>
    <row r="15">
      <c r="A15" s="3" t="inlineStr">
        <is>
          <t>3030 : Art Material</t>
        </is>
      </c>
      <c r="B15" s="3" t="n">
        <v>-28858.37</v>
      </c>
      <c r="O15" s="3" t="n">
        <v>-28858.37</v>
      </c>
      <c r="Q15" s="16">
        <f>_xlfn.XLOOKUP($A15,Mapping!$A:$A,Mapping!B:B,0,0,1)</f>
        <v/>
      </c>
      <c r="R15" s="16">
        <f>_xlfn.XLOOKUP($A15,Mapping!$A:$A,Mapping!C:C,0,0,1)</f>
        <v/>
      </c>
      <c r="S15" s="16">
        <f>_xlfn.XLOOKUP($A15,Mapping!$A:$A,Mapping!D:D,0,0,1)</f>
        <v/>
      </c>
      <c r="T15" s="16">
        <f>_xlfn.CONCAT(S15," - ",Q15)</f>
        <v/>
      </c>
    </row>
    <row r="16">
      <c r="A16" s="3" t="inlineStr">
        <is>
          <t>3050 : Equipment &amp; Furniture</t>
        </is>
      </c>
      <c r="B16" s="3" t="n">
        <v>1602.68</v>
      </c>
      <c r="O16" s="3" t="n">
        <v>1602.68</v>
      </c>
      <c r="Q16" s="16">
        <f>_xlfn.XLOOKUP($A16,Mapping!$A:$A,Mapping!B:B,0,0,1)</f>
        <v/>
      </c>
      <c r="R16" s="16">
        <f>_xlfn.XLOOKUP($A16,Mapping!$A:$A,Mapping!C:C,0,0,1)</f>
        <v/>
      </c>
      <c r="S16" s="16">
        <f>_xlfn.XLOOKUP($A16,Mapping!$A:$A,Mapping!D:D,0,0,1)</f>
        <v/>
      </c>
      <c r="T16" s="16">
        <f>_xlfn.CONCAT(S16," - ",Q16)</f>
        <v/>
      </c>
    </row>
    <row r="17">
      <c r="A17" s="3" t="inlineStr">
        <is>
          <t>3060 : Consumables</t>
        </is>
      </c>
      <c r="B17" s="3" t="n">
        <v>79.20999999999999</v>
      </c>
      <c r="O17" s="3" t="n">
        <v>79.20999999999999</v>
      </c>
      <c r="Q17" s="16">
        <f>_xlfn.XLOOKUP($A17,Mapping!$A:$A,Mapping!B:B,0,0,1)</f>
        <v/>
      </c>
      <c r="R17" s="16">
        <f>_xlfn.XLOOKUP($A17,Mapping!$A:$A,Mapping!C:C,0,0,1)</f>
        <v/>
      </c>
      <c r="S17" s="16">
        <f>_xlfn.XLOOKUP($A17,Mapping!$A:$A,Mapping!D:D,0,0,1)</f>
        <v/>
      </c>
      <c r="T17" s="16">
        <f>_xlfn.CONCAT(S17," - ",Q17)</f>
        <v/>
      </c>
    </row>
    <row r="18">
      <c r="A18" s="3" t="inlineStr">
        <is>
          <t>3080 : First Aid Supplies</t>
        </is>
      </c>
      <c r="B18" s="3" t="n">
        <v>61.37</v>
      </c>
      <c r="O18" s="3" t="n">
        <v>61.37</v>
      </c>
      <c r="Q18" s="16">
        <f>_xlfn.XLOOKUP($A18,Mapping!$A:$A,Mapping!B:B,0,0,1)</f>
        <v/>
      </c>
      <c r="R18" s="16">
        <f>_xlfn.XLOOKUP($A18,Mapping!$A:$A,Mapping!C:C,0,0,1)</f>
        <v/>
      </c>
      <c r="S18" s="16">
        <f>_xlfn.XLOOKUP($A18,Mapping!$A:$A,Mapping!D:D,0,0,1)</f>
        <v/>
      </c>
      <c r="T18" s="16">
        <f>_xlfn.CONCAT(S18," - ",Q18)</f>
        <v/>
      </c>
    </row>
    <row r="19">
      <c r="A19" s="3" t="inlineStr">
        <is>
          <t>4020 : Rent</t>
        </is>
      </c>
      <c r="B19" s="3" t="n">
        <v>1</v>
      </c>
      <c r="O19" s="3" t="n">
        <v>1</v>
      </c>
      <c r="Q19" s="16">
        <f>_xlfn.XLOOKUP($A19,Mapping!$A:$A,Mapping!B:B,0,0,1)</f>
        <v/>
      </c>
      <c r="R19" s="16">
        <f>_xlfn.XLOOKUP($A19,Mapping!$A:$A,Mapping!C:C,0,0,1)</f>
        <v/>
      </c>
      <c r="S19" s="16">
        <f>_xlfn.XLOOKUP($A19,Mapping!$A:$A,Mapping!D:D,0,0,1)</f>
        <v/>
      </c>
      <c r="T19" s="16">
        <f>_xlfn.CONCAT(S19," - ",Q19)</f>
        <v/>
      </c>
    </row>
    <row r="20">
      <c r="A20" s="3" t="inlineStr">
        <is>
          <t>4030 : Rates</t>
        </is>
      </c>
      <c r="B20" s="3" t="n">
        <v>13503.33999999999</v>
      </c>
      <c r="O20" s="3" t="n">
        <v>13503.33999999999</v>
      </c>
      <c r="Q20" s="16">
        <f>_xlfn.XLOOKUP($A20,Mapping!$A:$A,Mapping!B:B,0,0,1)</f>
        <v/>
      </c>
      <c r="R20" s="16">
        <f>_xlfn.XLOOKUP($A20,Mapping!$A:$A,Mapping!C:C,0,0,1)</f>
        <v/>
      </c>
      <c r="S20" s="16">
        <f>_xlfn.XLOOKUP($A20,Mapping!$A:$A,Mapping!D:D,0,0,1)</f>
        <v/>
      </c>
      <c r="T20" s="16">
        <f>_xlfn.CONCAT(S20," - ",Q20)</f>
        <v/>
      </c>
    </row>
    <row r="21">
      <c r="A21" s="3" t="inlineStr">
        <is>
          <t>4050 : Gas</t>
        </is>
      </c>
      <c r="B21" s="3" t="n">
        <v>147.78</v>
      </c>
      <c r="O21" s="3" t="n">
        <v>147.78</v>
      </c>
      <c r="Q21" s="16">
        <f>_xlfn.XLOOKUP($A21,Mapping!$A:$A,Mapping!B:B,0,0,1)</f>
        <v/>
      </c>
      <c r="R21" s="16">
        <f>_xlfn.XLOOKUP($A21,Mapping!$A:$A,Mapping!C:C,0,0,1)</f>
        <v/>
      </c>
      <c r="S21" s="16">
        <f>_xlfn.XLOOKUP($A21,Mapping!$A:$A,Mapping!D:D,0,0,1)</f>
        <v/>
      </c>
      <c r="T21" s="16">
        <f>_xlfn.CONCAT(S21," - ",Q21)</f>
        <v/>
      </c>
    </row>
    <row r="22">
      <c r="A22" s="3" t="inlineStr">
        <is>
          <t>4060 : Water</t>
        </is>
      </c>
      <c r="B22" s="3" t="n">
        <v>-2150.01</v>
      </c>
      <c r="O22" s="3" t="n">
        <v>-2150.01</v>
      </c>
      <c r="Q22" s="16">
        <f>_xlfn.XLOOKUP($A22,Mapping!$A:$A,Mapping!B:B,0,0,1)</f>
        <v/>
      </c>
      <c r="R22" s="16">
        <f>_xlfn.XLOOKUP($A22,Mapping!$A:$A,Mapping!C:C,0,0,1)</f>
        <v/>
      </c>
      <c r="S22" s="16">
        <f>_xlfn.XLOOKUP($A22,Mapping!$A:$A,Mapping!D:D,0,0,1)</f>
        <v/>
      </c>
      <c r="T22" s="16">
        <f>_xlfn.CONCAT(S22," - ",Q22)</f>
        <v/>
      </c>
    </row>
    <row r="23">
      <c r="A23" s="3" t="inlineStr">
        <is>
          <t>4070 : Electricity</t>
        </is>
      </c>
      <c r="B23" s="3" t="n">
        <v>558.7599999999998</v>
      </c>
      <c r="J23" s="3" t="n">
        <v>194.36</v>
      </c>
      <c r="O23" s="3" t="n">
        <v>753.1199999999998</v>
      </c>
      <c r="Q23" s="16">
        <f>_xlfn.XLOOKUP($A23,Mapping!$A:$A,Mapping!B:B,0,0,1)</f>
        <v/>
      </c>
      <c r="R23" s="16">
        <f>_xlfn.XLOOKUP($A23,Mapping!$A:$A,Mapping!C:C,0,0,1)</f>
        <v/>
      </c>
      <c r="S23" s="16">
        <f>_xlfn.XLOOKUP($A23,Mapping!$A:$A,Mapping!D:D,0,0,1)</f>
        <v/>
      </c>
      <c r="T23" s="16">
        <f>_xlfn.CONCAT(S23," - ",Q23)</f>
        <v/>
      </c>
    </row>
    <row r="24">
      <c r="A24" s="3" t="inlineStr">
        <is>
          <t>4110 : General Maintenance</t>
        </is>
      </c>
      <c r="B24" s="3" t="n">
        <v>1975.34</v>
      </c>
      <c r="O24" s="3" t="n">
        <v>1975.34</v>
      </c>
      <c r="Q24" s="16">
        <f>_xlfn.XLOOKUP($A24,Mapping!$A:$A,Mapping!B:B,0,0,1)</f>
        <v/>
      </c>
      <c r="R24" s="16">
        <f>_xlfn.XLOOKUP($A24,Mapping!$A:$A,Mapping!C:C,0,0,1)</f>
        <v/>
      </c>
      <c r="S24" s="16">
        <f>_xlfn.XLOOKUP($A24,Mapping!$A:$A,Mapping!D:D,0,0,1)</f>
        <v/>
      </c>
      <c r="T24" s="16">
        <f>_xlfn.CONCAT(S24," - ",Q24)</f>
        <v/>
      </c>
    </row>
    <row r="25">
      <c r="A25" s="3" t="inlineStr">
        <is>
          <t>4130 : Cleaning</t>
        </is>
      </c>
      <c r="B25" s="3" t="n">
        <v>1287.67</v>
      </c>
      <c r="O25" s="3" t="n">
        <v>1287.67</v>
      </c>
      <c r="Q25" s="16">
        <f>_xlfn.XLOOKUP($A25,Mapping!$A:$A,Mapping!B:B,0,0,1)</f>
        <v/>
      </c>
      <c r="R25" s="16">
        <f>_xlfn.XLOOKUP($A25,Mapping!$A:$A,Mapping!C:C,0,0,1)</f>
        <v/>
      </c>
      <c r="S25" s="16">
        <f>_xlfn.XLOOKUP($A25,Mapping!$A:$A,Mapping!D:D,0,0,1)</f>
        <v/>
      </c>
      <c r="T25" s="16">
        <f>_xlfn.CONCAT(S25," - ",Q25)</f>
        <v/>
      </c>
    </row>
    <row r="26">
      <c r="A26" s="3" t="inlineStr">
        <is>
          <t>4140 : Waste Disposal</t>
        </is>
      </c>
      <c r="B26" s="3" t="n">
        <v>130.28</v>
      </c>
      <c r="O26" s="3" t="n">
        <v>130.28</v>
      </c>
      <c r="Q26" s="16">
        <f>_xlfn.XLOOKUP($A26,Mapping!$A:$A,Mapping!B:B,0,0,1)</f>
        <v/>
      </c>
      <c r="R26" s="16">
        <f>_xlfn.XLOOKUP($A26,Mapping!$A:$A,Mapping!C:C,0,0,1)</f>
        <v/>
      </c>
      <c r="S26" s="16">
        <f>_xlfn.XLOOKUP($A26,Mapping!$A:$A,Mapping!D:D,0,0,1)</f>
        <v/>
      </c>
      <c r="T26" s="16">
        <f>_xlfn.CONCAT(S26," - ",Q26)</f>
        <v/>
      </c>
    </row>
    <row r="27">
      <c r="A27" s="3" t="inlineStr">
        <is>
          <t>4160 : Postage and Stationery</t>
        </is>
      </c>
      <c r="B27" s="3" t="n">
        <v>2.99</v>
      </c>
      <c r="O27" s="3" t="n">
        <v>2.99</v>
      </c>
      <c r="Q27" s="16">
        <f>_xlfn.XLOOKUP($A27,Mapping!$A:$A,Mapping!B:B,0,0,1)</f>
        <v/>
      </c>
      <c r="R27" s="16">
        <f>_xlfn.XLOOKUP($A27,Mapping!$A:$A,Mapping!C:C,0,0,1)</f>
        <v/>
      </c>
      <c r="S27" s="16">
        <f>_xlfn.XLOOKUP($A27,Mapping!$A:$A,Mapping!D:D,0,0,1)</f>
        <v/>
      </c>
      <c r="T27" s="16">
        <f>_xlfn.CONCAT(S27," - ",Q27)</f>
        <v/>
      </c>
    </row>
    <row r="28">
      <c r="A28" s="3" t="inlineStr">
        <is>
          <t>4180 : Printer Consumables</t>
        </is>
      </c>
      <c r="B28" s="3" t="n">
        <v>424.91</v>
      </c>
      <c r="O28" s="3" t="n">
        <v>424.91</v>
      </c>
      <c r="Q28" s="16">
        <f>_xlfn.XLOOKUP($A28,Mapping!$A:$A,Mapping!B:B,0,0,1)</f>
        <v/>
      </c>
      <c r="R28" s="16">
        <f>_xlfn.XLOOKUP($A28,Mapping!$A:$A,Mapping!C:C,0,0,1)</f>
        <v/>
      </c>
      <c r="S28" s="16">
        <f>_xlfn.XLOOKUP($A28,Mapping!$A:$A,Mapping!D:D,0,0,1)</f>
        <v/>
      </c>
      <c r="T28" s="16">
        <f>_xlfn.CONCAT(S28," - ",Q28)</f>
        <v/>
      </c>
    </row>
    <row r="29">
      <c r="A29" s="3" t="inlineStr">
        <is>
          <t>4190 : Telephone</t>
        </is>
      </c>
      <c r="B29" s="3" t="n">
        <v>3449.079999999999</v>
      </c>
      <c r="O29" s="3" t="n">
        <v>3449.079999999999</v>
      </c>
      <c r="Q29" s="16">
        <f>_xlfn.XLOOKUP($A29,Mapping!$A:$A,Mapping!B:B,0,0,1)</f>
        <v/>
      </c>
      <c r="R29" s="16">
        <f>_xlfn.XLOOKUP($A29,Mapping!$A:$A,Mapping!C:C,0,0,1)</f>
        <v/>
      </c>
      <c r="S29" s="16">
        <f>_xlfn.XLOOKUP($A29,Mapping!$A:$A,Mapping!D:D,0,0,1)</f>
        <v/>
      </c>
      <c r="T29" s="16">
        <f>_xlfn.CONCAT(S29," - ",Q29)</f>
        <v/>
      </c>
    </row>
    <row r="30">
      <c r="A30" s="3" t="inlineStr">
        <is>
          <t>4200 : Promotions and Advertisng</t>
        </is>
      </c>
      <c r="B30" s="3" t="n">
        <v>24113.35</v>
      </c>
      <c r="O30" s="3" t="n">
        <v>24113.35</v>
      </c>
      <c r="Q30" s="16">
        <f>_xlfn.XLOOKUP($A30,Mapping!$A:$A,Mapping!B:B,0,0,1)</f>
        <v/>
      </c>
      <c r="R30" s="16">
        <f>_xlfn.XLOOKUP($A30,Mapping!$A:$A,Mapping!C:C,0,0,1)</f>
        <v/>
      </c>
      <c r="S30" s="16">
        <f>_xlfn.XLOOKUP($A30,Mapping!$A:$A,Mapping!D:D,0,0,1)</f>
        <v/>
      </c>
      <c r="T30" s="16">
        <f>_xlfn.CONCAT(S30," - ",Q30)</f>
        <v/>
      </c>
    </row>
    <row r="31">
      <c r="A31" s="3" t="inlineStr">
        <is>
          <t>4220 : IT Support</t>
        </is>
      </c>
      <c r="B31" s="3" t="n">
        <v>1446.36</v>
      </c>
      <c r="O31" s="3" t="n">
        <v>1446.36</v>
      </c>
      <c r="Q31" s="16">
        <f>_xlfn.XLOOKUP($A31,Mapping!$A:$A,Mapping!B:B,0,0,1)</f>
        <v/>
      </c>
      <c r="R31" s="16">
        <f>_xlfn.XLOOKUP($A31,Mapping!$A:$A,Mapping!C:C,0,0,1)</f>
        <v/>
      </c>
      <c r="S31" s="16">
        <f>_xlfn.XLOOKUP($A31,Mapping!$A:$A,Mapping!D:D,0,0,1)</f>
        <v/>
      </c>
      <c r="T31" s="16">
        <f>_xlfn.CONCAT(S31," - ",Q31)</f>
        <v/>
      </c>
    </row>
    <row r="32">
      <c r="A32" s="3" t="inlineStr">
        <is>
          <t>4230 : Fees and Subscriptions</t>
        </is>
      </c>
      <c r="B32" s="3" t="n">
        <v>3862.3</v>
      </c>
      <c r="O32" s="3" t="n">
        <v>3862.3</v>
      </c>
      <c r="Q32" s="16">
        <f>_xlfn.XLOOKUP($A32,Mapping!$A:$A,Mapping!B:B,0,0,1)</f>
        <v/>
      </c>
      <c r="R32" s="16">
        <f>_xlfn.XLOOKUP($A32,Mapping!$A:$A,Mapping!C:C,0,0,1)</f>
        <v/>
      </c>
      <c r="S32" s="16">
        <f>_xlfn.XLOOKUP($A32,Mapping!$A:$A,Mapping!D:D,0,0,1)</f>
        <v/>
      </c>
      <c r="T32" s="16">
        <f>_xlfn.CONCAT(S32," - ",Q32)</f>
        <v/>
      </c>
    </row>
    <row r="33">
      <c r="A33" s="3" t="inlineStr">
        <is>
          <t>4240 : Sundry Charges</t>
        </is>
      </c>
      <c r="B33" s="3" t="n">
        <v>167.22</v>
      </c>
      <c r="O33" s="3" t="n">
        <v>167.22</v>
      </c>
      <c r="Q33" s="16">
        <f>_xlfn.XLOOKUP($A33,Mapping!$A:$A,Mapping!B:B,0,0,1)</f>
        <v/>
      </c>
      <c r="R33" s="16">
        <f>_xlfn.XLOOKUP($A33,Mapping!$A:$A,Mapping!C:C,0,0,1)</f>
        <v/>
      </c>
      <c r="S33" s="16">
        <f>_xlfn.XLOOKUP($A33,Mapping!$A:$A,Mapping!D:D,0,0,1)</f>
        <v/>
      </c>
      <c r="T33" s="16">
        <f>_xlfn.CONCAT(S33," - ",Q33)</f>
        <v/>
      </c>
    </row>
    <row r="34">
      <c r="A34" s="3" t="inlineStr">
        <is>
          <t>4250 : Travel Expenses</t>
        </is>
      </c>
      <c r="B34" s="3" t="n">
        <v>722.92</v>
      </c>
      <c r="C34" s="3" t="n">
        <v>16.8</v>
      </c>
      <c r="F34" s="3" t="n">
        <v>36</v>
      </c>
      <c r="O34" s="3" t="n">
        <v>775.7199999999999</v>
      </c>
      <c r="Q34" s="16">
        <f>_xlfn.XLOOKUP($A34,Mapping!$A:$A,Mapping!B:B,0,0,1)</f>
        <v/>
      </c>
      <c r="R34" s="16">
        <f>_xlfn.XLOOKUP($A34,Mapping!$A:$A,Mapping!C:C,0,0,1)</f>
        <v/>
      </c>
      <c r="S34" s="16">
        <f>_xlfn.XLOOKUP($A34,Mapping!$A:$A,Mapping!D:D,0,0,1)</f>
        <v/>
      </c>
      <c r="T34" s="16">
        <f>_xlfn.CONCAT(S34," - ",Q34)</f>
        <v/>
      </c>
    </row>
    <row r="35">
      <c r="A35" s="3" t="inlineStr">
        <is>
          <t>4260 : Fuel and Motor Expenses</t>
        </is>
      </c>
      <c r="B35" s="3" t="n">
        <v>1328.68</v>
      </c>
      <c r="O35" s="3" t="n">
        <v>1328.68</v>
      </c>
      <c r="Q35" s="16">
        <f>_xlfn.XLOOKUP($A35,Mapping!$A:$A,Mapping!B:B,0,0,1)</f>
        <v/>
      </c>
      <c r="R35" s="16">
        <f>_xlfn.XLOOKUP($A35,Mapping!$A:$A,Mapping!C:C,0,0,1)</f>
        <v/>
      </c>
      <c r="S35" s="16">
        <f>_xlfn.XLOOKUP($A35,Mapping!$A:$A,Mapping!D:D,0,0,1)</f>
        <v/>
      </c>
      <c r="T35" s="16">
        <f>_xlfn.CONCAT(S35," - ",Q35)</f>
        <v/>
      </c>
    </row>
    <row r="36">
      <c r="A36" s="3" t="inlineStr">
        <is>
          <t>5010 : Audit</t>
        </is>
      </c>
      <c r="B36" s="3" t="n">
        <v>18804.6</v>
      </c>
      <c r="O36" s="3" t="n">
        <v>18804.6</v>
      </c>
      <c r="Q36" s="16">
        <f>_xlfn.XLOOKUP($A36,Mapping!$A:$A,Mapping!B:B,0,0,1)</f>
        <v/>
      </c>
      <c r="R36" s="16">
        <f>_xlfn.XLOOKUP($A36,Mapping!$A:$A,Mapping!C:C,0,0,1)</f>
        <v/>
      </c>
      <c r="S36" s="16">
        <f>_xlfn.XLOOKUP($A36,Mapping!$A:$A,Mapping!D:D,0,0,1)</f>
        <v/>
      </c>
      <c r="T36" s="16">
        <f>_xlfn.CONCAT(S36," - ",Q36)</f>
        <v/>
      </c>
    </row>
    <row r="37">
      <c r="A37" s="3" t="inlineStr">
        <is>
          <t>5030 : Proffessional Fees</t>
        </is>
      </c>
      <c r="B37" s="3" t="n">
        <v>6832.360000000001</v>
      </c>
      <c r="O37" s="3" t="n">
        <v>6832.360000000001</v>
      </c>
      <c r="Q37" s="16">
        <f>_xlfn.XLOOKUP($A37,Mapping!$A:$A,Mapping!B:B,0,0,1)</f>
        <v/>
      </c>
      <c r="R37" s="16">
        <f>_xlfn.XLOOKUP($A37,Mapping!$A:$A,Mapping!C:C,0,0,1)</f>
        <v/>
      </c>
      <c r="S37" s="16">
        <f>_xlfn.XLOOKUP($A37,Mapping!$A:$A,Mapping!D:D,0,0,1)</f>
        <v/>
      </c>
      <c r="T37" s="16">
        <f>_xlfn.CONCAT(S37," - ",Q37)</f>
        <v/>
      </c>
    </row>
    <row r="38">
      <c r="A38" s="3" t="inlineStr">
        <is>
          <t>5060 : Bank Charges</t>
        </is>
      </c>
      <c r="B38" s="3" t="n">
        <v>1688.4</v>
      </c>
      <c r="D38" s="3" t="n">
        <v>26.9</v>
      </c>
      <c r="E38" s="3" t="n">
        <v>20.65</v>
      </c>
      <c r="F38" s="3" t="n">
        <v>25.2</v>
      </c>
      <c r="G38" s="3" t="n">
        <v>26.95</v>
      </c>
      <c r="H38" s="3" t="n">
        <v>22.75</v>
      </c>
      <c r="O38" s="3" t="n">
        <v>1810.85</v>
      </c>
      <c r="Q38" s="16">
        <f>_xlfn.XLOOKUP($A38,Mapping!$A:$A,Mapping!B:B,0,0,1)</f>
        <v/>
      </c>
      <c r="R38" s="16">
        <f>_xlfn.XLOOKUP($A38,Mapping!$A:$A,Mapping!C:C,0,0,1)</f>
        <v/>
      </c>
      <c r="S38" s="16">
        <f>_xlfn.XLOOKUP($A38,Mapping!$A:$A,Mapping!D:D,0,0,1)</f>
        <v/>
      </c>
      <c r="T38" s="16">
        <f>_xlfn.CONCAT(S38," - ",Q38)</f>
        <v/>
      </c>
    </row>
    <row r="39">
      <c r="A39" s="3" t="inlineStr">
        <is>
          <t>5100 : Depreciation L&amp;B</t>
        </is>
      </c>
      <c r="B39" s="3" t="n">
        <v>0</v>
      </c>
      <c r="O39" s="3" t="n">
        <v>0</v>
      </c>
      <c r="Q39" s="16">
        <f>_xlfn.XLOOKUP($A39,Mapping!$A:$A,Mapping!B:B,0,0,1)</f>
        <v/>
      </c>
      <c r="R39" s="16">
        <f>_xlfn.XLOOKUP($A39,Mapping!$A:$A,Mapping!C:C,0,0,1)</f>
        <v/>
      </c>
      <c r="S39" s="16">
        <f>_xlfn.XLOOKUP($A39,Mapping!$A:$A,Mapping!D:D,0,0,1)</f>
        <v/>
      </c>
      <c r="T39" s="16">
        <f>_xlfn.CONCAT(S39," - ",Q39)</f>
        <v/>
      </c>
    </row>
    <row r="40">
      <c r="A40" s="3" t="inlineStr">
        <is>
          <t>5120 : Depreciation Office Equipment</t>
        </is>
      </c>
      <c r="B40" s="3" t="n">
        <v>687.76</v>
      </c>
      <c r="C40" s="3" t="n">
        <v>28.14</v>
      </c>
      <c r="D40" s="3" t="n">
        <v>28.14</v>
      </c>
      <c r="E40" s="3" t="n">
        <v>28.14</v>
      </c>
      <c r="F40" s="3" t="n">
        <v>28.14</v>
      </c>
      <c r="G40" s="3" t="n">
        <v>28.14</v>
      </c>
      <c r="H40" s="3" t="n">
        <v>28.14</v>
      </c>
      <c r="I40" s="3" t="n">
        <v>28.14</v>
      </c>
      <c r="O40" s="3" t="n">
        <v>884.74</v>
      </c>
      <c r="Q40" s="16">
        <f>_xlfn.XLOOKUP($A40,Mapping!$A:$A,Mapping!B:B,0,0,1)</f>
        <v/>
      </c>
      <c r="R40" s="16">
        <f>_xlfn.XLOOKUP($A40,Mapping!$A:$A,Mapping!C:C,0,0,1)</f>
        <v/>
      </c>
      <c r="S40" s="16">
        <f>_xlfn.XLOOKUP($A40,Mapping!$A:$A,Mapping!D:D,0,0,1)</f>
        <v/>
      </c>
      <c r="T40" s="16">
        <f>_xlfn.CONCAT(S40," - ",Q40)</f>
        <v/>
      </c>
    </row>
    <row r="41">
      <c r="A41" s="3" t="inlineStr">
        <is>
          <t>5140 : Depreciation F&amp;F</t>
        </is>
      </c>
      <c r="B41" s="3" t="n">
        <v>9650.440000000001</v>
      </c>
      <c r="C41" s="3" t="n">
        <v>551.3200000000001</v>
      </c>
      <c r="D41" s="3" t="n">
        <v>551.3200000000001</v>
      </c>
      <c r="E41" s="3" t="n">
        <v>551.3200000000001</v>
      </c>
      <c r="F41" s="3" t="n">
        <v>551.3200000000001</v>
      </c>
      <c r="G41" s="3" t="n">
        <v>551.3200000000001</v>
      </c>
      <c r="H41" s="3" t="n">
        <v>551.3200000000001</v>
      </c>
      <c r="I41" s="3" t="n">
        <v>551.3200000000001</v>
      </c>
      <c r="O41" s="3" t="n">
        <v>13509.68</v>
      </c>
      <c r="Q41" s="16">
        <f>_xlfn.XLOOKUP($A41,Mapping!$A:$A,Mapping!B:B,0,0,1)</f>
        <v/>
      </c>
      <c r="R41" s="16">
        <f>_xlfn.XLOOKUP($A41,Mapping!$A:$A,Mapping!C:C,0,0,1)</f>
        <v/>
      </c>
      <c r="S41" s="16">
        <f>_xlfn.XLOOKUP($A41,Mapping!$A:$A,Mapping!D:D,0,0,1)</f>
        <v/>
      </c>
      <c r="T41" s="16">
        <f>_xlfn.CONCAT(S41," - ",Q41)</f>
        <v/>
      </c>
    </row>
    <row r="42">
      <c r="A42" s="3" t="inlineStr">
        <is>
          <t>5150 : Corporation Tax</t>
        </is>
      </c>
      <c r="B42" s="3" t="n">
        <v>251570.7</v>
      </c>
      <c r="O42" s="3" t="n">
        <v>251570.7</v>
      </c>
      <c r="Q42" s="16">
        <f>_xlfn.XLOOKUP($A42,Mapping!$A:$A,Mapping!B:B,0,0,1)</f>
        <v/>
      </c>
      <c r="R42" s="16">
        <f>_xlfn.XLOOKUP($A42,Mapping!$A:$A,Mapping!C:C,0,0,1)</f>
        <v/>
      </c>
      <c r="S42" s="16">
        <f>_xlfn.XLOOKUP($A42,Mapping!$A:$A,Mapping!D:D,0,0,1)</f>
        <v/>
      </c>
      <c r="T42" s="16">
        <f>_xlfn.CONCAT(S42," - ",Q42)</f>
        <v/>
      </c>
    </row>
    <row r="43">
      <c r="A43" s="3" t="inlineStr">
        <is>
          <t>6005 : Fixed Assets</t>
        </is>
      </c>
      <c r="B43" s="3" t="n">
        <v>-6465.03</v>
      </c>
      <c r="O43" s="3" t="n">
        <v>-6465.03</v>
      </c>
      <c r="Q43" s="16">
        <f>_xlfn.XLOOKUP($A43,Mapping!$A:$A,Mapping!B:B,0,0,1)</f>
        <v/>
      </c>
      <c r="R43" s="16">
        <f>_xlfn.XLOOKUP($A43,Mapping!$A:$A,Mapping!C:C,0,0,1)</f>
        <v/>
      </c>
      <c r="S43" s="16">
        <f>_xlfn.XLOOKUP($A43,Mapping!$A:$A,Mapping!D:D,0,0,1)</f>
        <v/>
      </c>
      <c r="T43" s="16">
        <f>_xlfn.CONCAT(S43," - ",Q43)</f>
        <v/>
      </c>
    </row>
    <row r="44">
      <c r="A44" s="3" t="inlineStr">
        <is>
          <t>6021 : Freehold Property Depreciation</t>
        </is>
      </c>
      <c r="B44" s="3" t="n">
        <v>0</v>
      </c>
      <c r="O44" s="3" t="n">
        <v>0</v>
      </c>
      <c r="Q44" s="16">
        <f>_xlfn.XLOOKUP($A44,Mapping!$A:$A,Mapping!B:B,0,0,1)</f>
        <v/>
      </c>
      <c r="R44" s="16">
        <f>_xlfn.XLOOKUP($A44,Mapping!$A:$A,Mapping!C:C,0,0,1)</f>
        <v/>
      </c>
      <c r="S44" s="16">
        <f>_xlfn.XLOOKUP($A44,Mapping!$A:$A,Mapping!D:D,0,0,1)</f>
        <v/>
      </c>
      <c r="T44" s="16">
        <f>_xlfn.CONCAT(S44," - ",Q44)</f>
        <v/>
      </c>
    </row>
    <row r="45">
      <c r="A45" s="3" t="inlineStr">
        <is>
          <t>6045 : Right of Use Lease Assets</t>
        </is>
      </c>
      <c r="B45" s="3" t="n">
        <v>0</v>
      </c>
      <c r="C45" s="3" t="n">
        <v>48791</v>
      </c>
      <c r="O45" s="3" t="n">
        <v>48791</v>
      </c>
      <c r="Q45" s="16">
        <f>_xlfn.XLOOKUP($A45,Mapping!$A:$A,Mapping!B:B,0,0,1)</f>
        <v/>
      </c>
      <c r="R45" s="16">
        <f>_xlfn.XLOOKUP($A45,Mapping!$A:$A,Mapping!C:C,0,0,1)</f>
        <v/>
      </c>
      <c r="S45" s="16">
        <f>_xlfn.XLOOKUP($A45,Mapping!$A:$A,Mapping!D:D,0,0,1)</f>
        <v/>
      </c>
      <c r="T45" s="16">
        <f>_xlfn.CONCAT(S45," - ",Q45)</f>
        <v/>
      </c>
    </row>
    <row r="46">
      <c r="A46" s="3" t="inlineStr">
        <is>
          <t>6050 : Office Machinery and Equipment</t>
        </is>
      </c>
      <c r="B46" s="3" t="n">
        <v>986.4</v>
      </c>
      <c r="O46" s="3" t="n">
        <v>986.4</v>
      </c>
      <c r="Q46" s="16">
        <f>_xlfn.XLOOKUP($A46,Mapping!$A:$A,Mapping!B:B,0,0,1)</f>
        <v/>
      </c>
      <c r="R46" s="16">
        <f>_xlfn.XLOOKUP($A46,Mapping!$A:$A,Mapping!C:C,0,0,1)</f>
        <v/>
      </c>
      <c r="S46" s="16">
        <f>_xlfn.XLOOKUP($A46,Mapping!$A:$A,Mapping!D:D,0,0,1)</f>
        <v/>
      </c>
      <c r="T46" s="16">
        <f>_xlfn.CONCAT(S46," - ",Q46)</f>
        <v/>
      </c>
    </row>
    <row r="47">
      <c r="A47" s="3" t="inlineStr">
        <is>
          <t>6051 : Office Machinery and Equipment Depreciation</t>
        </is>
      </c>
      <c r="B47" s="3" t="n">
        <v>-65.76000000000001</v>
      </c>
      <c r="C47" s="3" t="n">
        <v>-28.14</v>
      </c>
      <c r="D47" s="3" t="n">
        <v>-28.14</v>
      </c>
      <c r="E47" s="3" t="n">
        <v>-28.14</v>
      </c>
      <c r="F47" s="3" t="n">
        <v>-28.14</v>
      </c>
      <c r="G47" s="3" t="n">
        <v>-28.14</v>
      </c>
      <c r="H47" s="3" t="n">
        <v>-28.14</v>
      </c>
      <c r="I47" s="3" t="n">
        <v>-28.14</v>
      </c>
      <c r="O47" s="3" t="n">
        <v>-262.74</v>
      </c>
      <c r="Q47" s="16">
        <f>_xlfn.XLOOKUP($A47,Mapping!$A:$A,Mapping!B:B,0,0,1)</f>
        <v/>
      </c>
      <c r="R47" s="16">
        <f>_xlfn.XLOOKUP($A47,Mapping!$A:$A,Mapping!C:C,0,0,1)</f>
        <v/>
      </c>
      <c r="S47" s="16">
        <f>_xlfn.XLOOKUP($A47,Mapping!$A:$A,Mapping!D:D,0,0,1)</f>
        <v/>
      </c>
      <c r="T47" s="16">
        <f>_xlfn.CONCAT(S47," - ",Q47)</f>
        <v/>
      </c>
    </row>
    <row r="48">
      <c r="A48" s="3" t="inlineStr">
        <is>
          <t>6060 : Fixtures and Fittings</t>
        </is>
      </c>
      <c r="B48" s="3" t="n">
        <v>16202.26</v>
      </c>
      <c r="O48" s="3" t="n">
        <v>16202.26</v>
      </c>
      <c r="Q48" s="16">
        <f>_xlfn.XLOOKUP($A48,Mapping!$A:$A,Mapping!B:B,0,0,1)</f>
        <v/>
      </c>
      <c r="R48" s="16">
        <f>_xlfn.XLOOKUP($A48,Mapping!$A:$A,Mapping!C:C,0,0,1)</f>
        <v/>
      </c>
      <c r="S48" s="16">
        <f>_xlfn.XLOOKUP($A48,Mapping!$A:$A,Mapping!D:D,0,0,1)</f>
        <v/>
      </c>
      <c r="T48" s="16">
        <f>_xlfn.CONCAT(S48," - ",Q48)</f>
        <v/>
      </c>
    </row>
    <row r="49">
      <c r="A49" s="3" t="inlineStr">
        <is>
          <t>6061 : Fixtures and Fittings Depreciation</t>
        </is>
      </c>
      <c r="B49" s="3" t="n">
        <v>-10272.44</v>
      </c>
      <c r="C49" s="3" t="n">
        <v>-551.3200000000001</v>
      </c>
      <c r="D49" s="3" t="n">
        <v>-551.3200000000001</v>
      </c>
      <c r="E49" s="3" t="n">
        <v>-551.3200000000001</v>
      </c>
      <c r="F49" s="3" t="n">
        <v>-551.3200000000001</v>
      </c>
      <c r="G49" s="3" t="n">
        <v>-551.3200000000001</v>
      </c>
      <c r="H49" s="3" t="n">
        <v>-551.3200000000001</v>
      </c>
      <c r="I49" s="3" t="n">
        <v>-551.3200000000001</v>
      </c>
      <c r="O49" s="3" t="n">
        <v>-14131.68</v>
      </c>
      <c r="Q49" s="16">
        <f>_xlfn.XLOOKUP($A49,Mapping!$A:$A,Mapping!B:B,0,0,1)</f>
        <v/>
      </c>
      <c r="R49" s="16">
        <f>_xlfn.XLOOKUP($A49,Mapping!$A:$A,Mapping!C:C,0,0,1)</f>
        <v/>
      </c>
      <c r="S49" s="16">
        <f>_xlfn.XLOOKUP($A49,Mapping!$A:$A,Mapping!D:D,0,0,1)</f>
        <v/>
      </c>
      <c r="T49" s="16">
        <f>_xlfn.CONCAT(S49," - ",Q49)</f>
        <v/>
      </c>
    </row>
    <row r="50">
      <c r="A50" s="3" t="inlineStr">
        <is>
          <t>6082 : Goodwill Amortization</t>
        </is>
      </c>
      <c r="B50" s="3" t="n">
        <v>-6667</v>
      </c>
      <c r="O50" s="3" t="n">
        <v>-6667</v>
      </c>
      <c r="Q50" s="16">
        <f>_xlfn.XLOOKUP($A50,Mapping!$A:$A,Mapping!B:B,0,0,1)</f>
        <v/>
      </c>
      <c r="R50" s="16">
        <f>_xlfn.XLOOKUP($A50,Mapping!$A:$A,Mapping!C:C,0,0,1)</f>
        <v/>
      </c>
      <c r="S50" s="16">
        <f>_xlfn.XLOOKUP($A50,Mapping!$A:$A,Mapping!D:D,0,0,1)</f>
        <v/>
      </c>
      <c r="T50" s="16">
        <f>_xlfn.CONCAT(S50," - ",Q50)</f>
        <v/>
      </c>
    </row>
    <row r="51">
      <c r="A51" s="3" t="inlineStr">
        <is>
          <t>7010 : Prepayments</t>
        </is>
      </c>
      <c r="B51" s="3" t="n">
        <v>44250.06000000001</v>
      </c>
      <c r="E51" s="3" t="n">
        <v>288</v>
      </c>
      <c r="I51" s="3" t="n">
        <v>-595.79</v>
      </c>
      <c r="O51" s="3" t="n">
        <v>43942.27000000001</v>
      </c>
      <c r="Q51" s="16">
        <f>_xlfn.XLOOKUP($A51,Mapping!$A:$A,Mapping!B:B,0,0,1)</f>
        <v/>
      </c>
      <c r="R51" s="16">
        <f>_xlfn.XLOOKUP($A51,Mapping!$A:$A,Mapping!C:C,0,0,1)</f>
        <v/>
      </c>
      <c r="S51" s="16">
        <f>_xlfn.XLOOKUP($A51,Mapping!$A:$A,Mapping!D:D,0,0,1)</f>
        <v/>
      </c>
      <c r="T51" s="16">
        <f>_xlfn.CONCAT(S51," - ",Q51)</f>
        <v/>
      </c>
    </row>
    <row r="52">
      <c r="A52" s="3" t="inlineStr">
        <is>
          <t>7021 : Interco KNL</t>
        </is>
      </c>
      <c r="B52" s="3" t="n">
        <v>2647994.81</v>
      </c>
      <c r="C52" s="3" t="n">
        <v>-11258.43</v>
      </c>
      <c r="D52" s="3" t="n">
        <v>-31168.41000000001</v>
      </c>
      <c r="E52" s="3" t="n">
        <v>-5904.099999999999</v>
      </c>
      <c r="F52" s="3" t="n">
        <v>-62348.77</v>
      </c>
      <c r="G52" s="3" t="n">
        <v>84199.66</v>
      </c>
      <c r="H52" s="3" t="n">
        <v>9498.32</v>
      </c>
      <c r="I52" s="3" t="n">
        <v>-66383.64</v>
      </c>
      <c r="O52" s="3" t="n">
        <v>2564629.44</v>
      </c>
      <c r="Q52" s="16">
        <f>_xlfn.XLOOKUP($A52,Mapping!$A:$A,Mapping!B:B,0,0,1)</f>
        <v/>
      </c>
      <c r="R52" s="16">
        <f>_xlfn.XLOOKUP($A52,Mapping!$A:$A,Mapping!C:C,0,0,1)</f>
        <v/>
      </c>
      <c r="S52" s="16">
        <f>_xlfn.XLOOKUP($A52,Mapping!$A:$A,Mapping!D:D,0,0,1)</f>
        <v/>
      </c>
      <c r="T52" s="16">
        <f>_xlfn.CONCAT(S52," - ",Q52)</f>
        <v/>
      </c>
    </row>
    <row r="53">
      <c r="A53" s="3" t="inlineStr">
        <is>
          <t>7023 : Interco YBN</t>
        </is>
      </c>
      <c r="B53" s="3" t="n">
        <v>3334.69</v>
      </c>
      <c r="D53" s="3" t="n">
        <v>-132.49</v>
      </c>
      <c r="E53" s="3" t="n">
        <v>113.24</v>
      </c>
      <c r="O53" s="3" t="n">
        <v>3315.44</v>
      </c>
      <c r="Q53" s="16">
        <f>_xlfn.XLOOKUP($A53,Mapping!$A:$A,Mapping!B:B,0,0,1)</f>
        <v/>
      </c>
      <c r="R53" s="16">
        <f>_xlfn.XLOOKUP($A53,Mapping!$A:$A,Mapping!C:C,0,0,1)</f>
        <v/>
      </c>
      <c r="S53" s="16">
        <f>_xlfn.XLOOKUP($A53,Mapping!$A:$A,Mapping!D:D,0,0,1)</f>
        <v/>
      </c>
      <c r="T53" s="16">
        <f>_xlfn.CONCAT(S53," - ",Q53)</f>
        <v/>
      </c>
    </row>
    <row r="54">
      <c r="A54" s="3" t="inlineStr">
        <is>
          <t>7024 :  DO NOT USE OLD INTERCO</t>
        </is>
      </c>
      <c r="B54" s="3" t="n">
        <v>0</v>
      </c>
      <c r="O54" s="3" t="n">
        <v>0</v>
      </c>
      <c r="Q54" s="16">
        <f>_xlfn.XLOOKUP($A54,Mapping!$A:$A,Mapping!B:B,0,0,1)</f>
        <v/>
      </c>
      <c r="R54" s="16">
        <f>_xlfn.XLOOKUP($A54,Mapping!$A:$A,Mapping!C:C,0,0,1)</f>
        <v/>
      </c>
      <c r="S54" s="16">
        <f>_xlfn.XLOOKUP($A54,Mapping!$A:$A,Mapping!D:D,0,0,1)</f>
        <v/>
      </c>
      <c r="T54" s="16">
        <f>_xlfn.CONCAT(S54," - ",Q54)</f>
        <v/>
      </c>
    </row>
    <row r="55">
      <c r="A55" s="3" t="inlineStr">
        <is>
          <t>7025 : INTERCO M2</t>
        </is>
      </c>
      <c r="B55" s="3" t="n">
        <v>1300000.4</v>
      </c>
      <c r="O55" s="3" t="n">
        <v>1300000.4</v>
      </c>
      <c r="Q55" s="16">
        <f>_xlfn.XLOOKUP($A55,Mapping!$A:$A,Mapping!B:B,0,0,1)</f>
        <v/>
      </c>
      <c r="R55" s="16">
        <f>_xlfn.XLOOKUP($A55,Mapping!$A:$A,Mapping!C:C,0,0,1)</f>
        <v/>
      </c>
      <c r="S55" s="16">
        <f>_xlfn.XLOOKUP($A55,Mapping!$A:$A,Mapping!D:D,0,0,1)</f>
        <v/>
      </c>
      <c r="T55" s="16">
        <f>_xlfn.CONCAT(S55," - ",Q55)</f>
        <v/>
      </c>
    </row>
    <row r="56">
      <c r="A56" s="3" t="inlineStr">
        <is>
          <t>7026 : DO NOT USE</t>
        </is>
      </c>
      <c r="B56" s="3" t="n">
        <v>-392498.06</v>
      </c>
      <c r="O56" s="3" t="n">
        <v>-392498.06</v>
      </c>
      <c r="Q56" s="16">
        <f>_xlfn.XLOOKUP($A56,Mapping!$A:$A,Mapping!B:B,0,0,1)</f>
        <v/>
      </c>
      <c r="R56" s="16">
        <f>_xlfn.XLOOKUP($A56,Mapping!$A:$A,Mapping!C:C,0,0,1)</f>
        <v/>
      </c>
      <c r="S56" s="16">
        <f>_xlfn.XLOOKUP($A56,Mapping!$A:$A,Mapping!D:D,0,0,1)</f>
        <v/>
      </c>
      <c r="T56" s="16">
        <f>_xlfn.CONCAT(S56," - ",Q56)</f>
        <v/>
      </c>
    </row>
    <row r="57">
      <c r="A57" s="3" t="inlineStr">
        <is>
          <t>7027 : Interco CCL</t>
        </is>
      </c>
      <c r="B57" s="3" t="n">
        <v>87102.89999999999</v>
      </c>
      <c r="C57" s="3" t="n">
        <v>-16.8</v>
      </c>
      <c r="F57" s="3" t="n">
        <v>-36</v>
      </c>
      <c r="G57" s="3" t="n">
        <v>-548.3</v>
      </c>
      <c r="O57" s="3" t="n">
        <v>86501.79999999999</v>
      </c>
      <c r="Q57" s="16">
        <f>_xlfn.XLOOKUP($A57,Mapping!$A:$A,Mapping!B:B,0,0,1)</f>
        <v/>
      </c>
      <c r="R57" s="16">
        <f>_xlfn.XLOOKUP($A57,Mapping!$A:$A,Mapping!C:C,0,0,1)</f>
        <v/>
      </c>
      <c r="S57" s="16">
        <f>_xlfn.XLOOKUP($A57,Mapping!$A:$A,Mapping!D:D,0,0,1)</f>
        <v/>
      </c>
      <c r="T57" s="16">
        <f>_xlfn.CONCAT(S57," - ",Q57)</f>
        <v/>
      </c>
    </row>
    <row r="58">
      <c r="A58" s="3" t="inlineStr">
        <is>
          <t>7035 : Interco BootFarm</t>
        </is>
      </c>
      <c r="B58" s="3" t="n">
        <v>1377.84</v>
      </c>
      <c r="H58" s="3" t="n">
        <v>60</v>
      </c>
      <c r="O58" s="3" t="n">
        <v>1437.84</v>
      </c>
      <c r="Q58" s="16">
        <f>_xlfn.XLOOKUP($A58,Mapping!$A:$A,Mapping!B:B,0,0,1)</f>
        <v/>
      </c>
      <c r="R58" s="16">
        <f>_xlfn.XLOOKUP($A58,Mapping!$A:$A,Mapping!C:C,0,0,1)</f>
        <v/>
      </c>
      <c r="S58" s="16">
        <f>_xlfn.XLOOKUP($A58,Mapping!$A:$A,Mapping!D:D,0,0,1)</f>
        <v/>
      </c>
      <c r="T58" s="16">
        <f>_xlfn.CONCAT(S58," - ",Q58)</f>
        <v/>
      </c>
    </row>
    <row r="59">
      <c r="A59" s="3" t="inlineStr">
        <is>
          <t>7037 : Interco Saltway</t>
        </is>
      </c>
      <c r="B59" s="3" t="n">
        <v>19813.19</v>
      </c>
      <c r="O59" s="3" t="n">
        <v>19813.19</v>
      </c>
      <c r="Q59" s="16">
        <f>_xlfn.XLOOKUP($A59,Mapping!$A:$A,Mapping!B:B,0,0,1)</f>
        <v/>
      </c>
      <c r="R59" s="16">
        <f>_xlfn.XLOOKUP($A59,Mapping!$A:$A,Mapping!C:C,0,0,1)</f>
        <v/>
      </c>
      <c r="S59" s="16">
        <f>_xlfn.XLOOKUP($A59,Mapping!$A:$A,Mapping!D:D,0,0,1)</f>
        <v/>
      </c>
      <c r="T59" s="16">
        <f>_xlfn.CONCAT(S59," - ",Q59)</f>
        <v/>
      </c>
    </row>
    <row r="60">
      <c r="A60" s="3" t="inlineStr">
        <is>
          <t>7040 : Fee Debtors</t>
        </is>
      </c>
      <c r="B60" s="3" t="n">
        <v>206.8200000000998</v>
      </c>
      <c r="F60" s="3" t="n">
        <v>1496.24</v>
      </c>
      <c r="I60" s="3" t="n">
        <v>210</v>
      </c>
      <c r="O60" s="3" t="n">
        <v>1913.0600000001</v>
      </c>
      <c r="Q60" s="16">
        <f>_xlfn.XLOOKUP($A60,Mapping!$A:$A,Mapping!B:B,0,0,1)</f>
        <v/>
      </c>
      <c r="R60" s="16">
        <f>_xlfn.XLOOKUP($A60,Mapping!$A:$A,Mapping!C:C,0,0,1)</f>
        <v/>
      </c>
      <c r="S60" s="16">
        <f>_xlfn.XLOOKUP($A60,Mapping!$A:$A,Mapping!D:D,0,0,1)</f>
        <v/>
      </c>
      <c r="T60" s="16">
        <f>_xlfn.CONCAT(S60," - ",Q60)</f>
        <v/>
      </c>
    </row>
    <row r="61">
      <c r="A61" s="3" t="inlineStr">
        <is>
          <t>7050 : Bank RBS</t>
        </is>
      </c>
      <c r="B61" s="3" t="n">
        <v>-63846.13000000002</v>
      </c>
      <c r="O61" s="3" t="n">
        <v>-63846.13000000002</v>
      </c>
      <c r="Q61" s="16">
        <f>_xlfn.XLOOKUP($A61,Mapping!$A:$A,Mapping!B:B,0,0,1)</f>
        <v/>
      </c>
      <c r="R61" s="16">
        <f>_xlfn.XLOOKUP($A61,Mapping!$A:$A,Mapping!C:C,0,0,1)</f>
        <v/>
      </c>
      <c r="S61" s="16">
        <f>_xlfn.XLOOKUP($A61,Mapping!$A:$A,Mapping!D:D,0,0,1)</f>
        <v/>
      </c>
      <c r="T61" s="16">
        <f>_xlfn.CONCAT(S61," - ",Q61)</f>
        <v/>
      </c>
    </row>
    <row r="62">
      <c r="A62" s="3" t="inlineStr">
        <is>
          <t>7051 : Bank NW Current</t>
        </is>
      </c>
      <c r="B62" s="3" t="n">
        <v>-130496.92</v>
      </c>
      <c r="O62" s="3" t="n">
        <v>-130496.92</v>
      </c>
      <c r="Q62" s="16">
        <f>_xlfn.XLOOKUP($A62,Mapping!$A:$A,Mapping!B:B,0,0,1)</f>
        <v/>
      </c>
      <c r="R62" s="16">
        <f>_xlfn.XLOOKUP($A62,Mapping!$A:$A,Mapping!C:C,0,0,1)</f>
        <v/>
      </c>
      <c r="S62" s="16">
        <f>_xlfn.XLOOKUP($A62,Mapping!$A:$A,Mapping!D:D,0,0,1)</f>
        <v/>
      </c>
      <c r="T62" s="16">
        <f>_xlfn.CONCAT(S62," - ",Q62)</f>
        <v/>
      </c>
    </row>
    <row r="63">
      <c r="A63" s="3" t="inlineStr">
        <is>
          <t>7058 : RBS bank 722</t>
        </is>
      </c>
      <c r="B63" s="3" t="n">
        <v>-5530074.83</v>
      </c>
      <c r="C63" s="3" t="n">
        <v>-62198.05</v>
      </c>
      <c r="D63" s="3" t="n">
        <v>-30519.79</v>
      </c>
      <c r="E63" s="3" t="n">
        <v>-54854.22</v>
      </c>
      <c r="F63" s="3" t="n">
        <v>-14509.09</v>
      </c>
      <c r="G63" s="3" t="n">
        <v>-161133.61</v>
      </c>
      <c r="H63" s="3" t="n">
        <v>-87502.64</v>
      </c>
      <c r="I63" s="3" t="n">
        <v>-8898.009999999998</v>
      </c>
      <c r="J63" s="3" t="n">
        <v>-16596.81</v>
      </c>
      <c r="O63" s="3" t="n">
        <v>-5966287.05</v>
      </c>
      <c r="Q63" s="16">
        <f>_xlfn.XLOOKUP($A63,Mapping!$A:$A,Mapping!B:B,0,0,1)</f>
        <v/>
      </c>
      <c r="R63" s="16">
        <f>_xlfn.XLOOKUP($A63,Mapping!$A:$A,Mapping!C:C,0,0,1)</f>
        <v/>
      </c>
      <c r="S63" s="16">
        <f>_xlfn.XLOOKUP($A63,Mapping!$A:$A,Mapping!D:D,0,0,1)</f>
        <v/>
      </c>
      <c r="T63" s="16">
        <f>_xlfn.CONCAT(S63," - ",Q63)</f>
        <v/>
      </c>
    </row>
    <row r="64">
      <c r="A64" s="3" t="inlineStr">
        <is>
          <t>7062 : RBS current account</t>
        </is>
      </c>
      <c r="B64" s="3" t="n">
        <v>0</v>
      </c>
      <c r="O64" s="3" t="n">
        <v>0</v>
      </c>
      <c r="Q64" s="16">
        <f>_xlfn.XLOOKUP($A64,Mapping!$A:$A,Mapping!B:B,0,0,1)</f>
        <v/>
      </c>
      <c r="R64" s="16">
        <f>_xlfn.XLOOKUP($A64,Mapping!$A:$A,Mapping!C:C,0,0,1)</f>
        <v/>
      </c>
      <c r="S64" s="16">
        <f>_xlfn.XLOOKUP($A64,Mapping!$A:$A,Mapping!D:D,0,0,1)</f>
        <v/>
      </c>
      <c r="T64" s="16">
        <f>_xlfn.CONCAT(S64," - ",Q64)</f>
        <v/>
      </c>
    </row>
    <row r="65">
      <c r="A65" s="3" t="inlineStr">
        <is>
          <t>7080 : Doubtful Debts</t>
        </is>
      </c>
      <c r="B65" s="3" t="n">
        <v>-1513</v>
      </c>
      <c r="O65" s="3" t="n">
        <v>-1513</v>
      </c>
      <c r="Q65" s="16">
        <f>_xlfn.XLOOKUP($A65,Mapping!$A:$A,Mapping!B:B,0,0,1)</f>
        <v/>
      </c>
      <c r="R65" s="16">
        <f>_xlfn.XLOOKUP($A65,Mapping!$A:$A,Mapping!C:C,0,0,1)</f>
        <v/>
      </c>
      <c r="S65" s="16">
        <f>_xlfn.XLOOKUP($A65,Mapping!$A:$A,Mapping!D:D,0,0,1)</f>
        <v/>
      </c>
      <c r="T65" s="16">
        <f>_xlfn.CONCAT(S65," - ",Q65)</f>
        <v/>
      </c>
    </row>
    <row r="66">
      <c r="A66" s="3" t="inlineStr">
        <is>
          <t>8030 : EEEF</t>
        </is>
      </c>
      <c r="B66" s="3" t="n">
        <v>7760.399999999996</v>
      </c>
      <c r="O66" s="3" t="n">
        <v>7760.399999999996</v>
      </c>
      <c r="Q66" s="16">
        <f>_xlfn.XLOOKUP($A66,Mapping!$A:$A,Mapping!B:B,0,0,1)</f>
        <v/>
      </c>
      <c r="R66" s="16">
        <f>_xlfn.XLOOKUP($A66,Mapping!$A:$A,Mapping!C:C,0,0,1)</f>
        <v/>
      </c>
      <c r="S66" s="16">
        <f>_xlfn.XLOOKUP($A66,Mapping!$A:$A,Mapping!D:D,0,0,1)</f>
        <v/>
      </c>
      <c r="T66" s="16">
        <f>_xlfn.CONCAT(S66," - ",Q66)</f>
        <v/>
      </c>
    </row>
    <row r="67">
      <c r="A67" s="3" t="inlineStr">
        <is>
          <t>8060 : Trade Creditors</t>
        </is>
      </c>
      <c r="B67" s="3" t="n">
        <v>20095.94000001022</v>
      </c>
      <c r="C67" s="3" t="n">
        <v>6582.710000000003</v>
      </c>
      <c r="D67" s="3" t="n">
        <v>-324.3700000000016</v>
      </c>
      <c r="E67" s="3" t="n">
        <v>-40703.43000000001</v>
      </c>
      <c r="F67" s="3" t="n">
        <v>6255.260000000003</v>
      </c>
      <c r="G67" s="3" t="n">
        <v>5592.500000000005</v>
      </c>
      <c r="H67" s="3" t="n">
        <v>2215.87999999998</v>
      </c>
      <c r="I67" s="3" t="n">
        <v>1709.099999999999</v>
      </c>
      <c r="J67" s="3" t="n">
        <v>14061.01</v>
      </c>
      <c r="O67" s="3" t="n">
        <v>15484.60000001034</v>
      </c>
      <c r="Q67" s="16">
        <f>_xlfn.XLOOKUP($A67,Mapping!$A:$A,Mapping!B:B,0,0,1)</f>
        <v/>
      </c>
      <c r="R67" s="16">
        <f>_xlfn.XLOOKUP($A67,Mapping!$A:$A,Mapping!C:C,0,0,1)</f>
        <v/>
      </c>
      <c r="S67" s="16">
        <f>_xlfn.XLOOKUP($A67,Mapping!$A:$A,Mapping!D:D,0,0,1)</f>
        <v/>
      </c>
      <c r="T67" s="16" t="n"/>
    </row>
    <row r="68">
      <c r="A68" s="3" t="inlineStr">
        <is>
          <t>8070 : Fees in advance</t>
        </is>
      </c>
      <c r="B68" s="3" t="n">
        <v>-4497.980000000009</v>
      </c>
      <c r="O68" s="3" t="n">
        <v>-4497.980000000009</v>
      </c>
      <c r="Q68" s="16">
        <f>_xlfn.XLOOKUP($A68,Mapping!$A:$A,Mapping!B:B,0,0,1)</f>
        <v/>
      </c>
      <c r="R68" s="16">
        <f>_xlfn.XLOOKUP($A68,Mapping!$A:$A,Mapping!C:C,0,0,1)</f>
        <v/>
      </c>
      <c r="S68" s="16">
        <f>_xlfn.XLOOKUP($A68,Mapping!$A:$A,Mapping!D:D,0,0,1)</f>
        <v/>
      </c>
      <c r="T68" s="16" t="n"/>
    </row>
    <row r="69">
      <c r="A69" s="3" t="inlineStr">
        <is>
          <t>8090 : Pension Fund</t>
        </is>
      </c>
      <c r="B69" s="3" t="n">
        <v>0.26</v>
      </c>
      <c r="O69" s="3" t="n">
        <v>0.26</v>
      </c>
      <c r="Q69" s="16">
        <f>_xlfn.XLOOKUP($A69,Mapping!$A:$A,Mapping!B:B,0,0,1)</f>
        <v/>
      </c>
      <c r="R69" s="16">
        <f>_xlfn.XLOOKUP($A69,Mapping!$A:$A,Mapping!C:C,0,0,1)</f>
        <v/>
      </c>
      <c r="S69" s="16">
        <f>_xlfn.XLOOKUP($A69,Mapping!$A:$A,Mapping!D:D,0,0,1)</f>
        <v/>
      </c>
      <c r="T69" s="16" t="n"/>
    </row>
    <row r="70">
      <c r="A70" s="3" t="inlineStr">
        <is>
          <t>8100 : Corporation Tax</t>
        </is>
      </c>
      <c r="B70" s="3" t="n">
        <v>-43942.26</v>
      </c>
      <c r="O70" s="3" t="n">
        <v>-43942.26</v>
      </c>
      <c r="Q70" s="16">
        <f>_xlfn.XLOOKUP($A70,Mapping!$A:$A,Mapping!B:B,0,0,1)</f>
        <v/>
      </c>
      <c r="R70" s="16">
        <f>_xlfn.XLOOKUP($A70,Mapping!$A:$A,Mapping!C:C,0,0,1)</f>
        <v/>
      </c>
      <c r="S70" s="16">
        <f>_xlfn.XLOOKUP($A70,Mapping!$A:$A,Mapping!D:D,0,0,1)</f>
        <v/>
      </c>
      <c r="T70" s="16" t="n"/>
    </row>
    <row r="71">
      <c r="A71" s="3" t="inlineStr">
        <is>
          <t>8120 : Lease Liabilities</t>
        </is>
      </c>
      <c r="B71" s="3" t="n">
        <v>0</v>
      </c>
      <c r="O71" s="3" t="n">
        <v>0</v>
      </c>
      <c r="Q71" s="16">
        <f>_xlfn.XLOOKUP($A71,Mapping!$A:$A,Mapping!B:B,0,0,1)</f>
        <v/>
      </c>
      <c r="R71" s="16">
        <f>_xlfn.XLOOKUP($A71,Mapping!$A:$A,Mapping!C:C,0,0,1)</f>
        <v/>
      </c>
      <c r="S71" s="16">
        <f>_xlfn.XLOOKUP($A71,Mapping!$A:$A,Mapping!D:D,0,0,1)</f>
        <v/>
      </c>
      <c r="T71" s="16" t="n"/>
    </row>
    <row r="72">
      <c r="A72" s="3" t="inlineStr">
        <is>
          <t>9030 : Profit and Loss Account</t>
        </is>
      </c>
      <c r="B72" s="3" t="n">
        <v>-16779.9</v>
      </c>
      <c r="C72" s="3" t="n">
        <v>-1626</v>
      </c>
      <c r="O72" s="3" t="n">
        <v>-18405.9</v>
      </c>
      <c r="Q72" s="16">
        <f>_xlfn.XLOOKUP($A72,Mapping!$A:$A,Mapping!B:B,0,0,1)</f>
        <v/>
      </c>
      <c r="R72" s="16">
        <f>_xlfn.XLOOKUP($A72,Mapping!$A:$A,Mapping!C:C,0,0,1)</f>
        <v/>
      </c>
      <c r="S72" s="16">
        <f>_xlfn.XLOOKUP($A72,Mapping!$A:$A,Mapping!D:D,0,0,1)</f>
        <v/>
      </c>
      <c r="T72" s="16" t="n"/>
    </row>
    <row r="73">
      <c r="A73" s="76" t="inlineStr">
        <is>
          <t>Total</t>
        </is>
      </c>
      <c r="B73" s="76" t="n">
        <v>-1756486.02999999</v>
      </c>
      <c r="C73" s="76" t="n">
        <v>-19708.77</v>
      </c>
      <c r="D73" s="76" t="n">
        <v>-62118.16</v>
      </c>
      <c r="E73" s="76" t="n">
        <v>-101039.86</v>
      </c>
      <c r="F73" s="76" t="n">
        <v>-69081.15999999999</v>
      </c>
      <c r="G73" s="76" t="n">
        <v>-71862.8</v>
      </c>
      <c r="H73" s="76" t="n">
        <v>-75705.69000000003</v>
      </c>
      <c r="I73" s="76" t="n">
        <v>-73958.34</v>
      </c>
      <c r="J73" s="76" t="n">
        <v>-2341.440000000001</v>
      </c>
      <c r="K73" s="76" t="n"/>
      <c r="L73" s="76" t="n"/>
      <c r="M73" s="76" t="n"/>
      <c r="N73" s="76" t="n"/>
      <c r="O73" s="76" t="n">
        <v>-2232302.249999989</v>
      </c>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A75" s="3" t="inlineStr">
        <is>
          <t>Applied filters:
Fiscal Year is 2026
Company is Yellow Brick House Nurseries.
Setting is (Blank)
Company is Complete Childcare Ltd., HAB Kindergarten, Kingsclere Nurseries Ltd., Moebius Two Ltd., Saltway Nursery, Yellow Brick House Nurseries., or Yellow Brick Nurseries Ltd.</t>
        </is>
      </c>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3.xml><?xml version="1.0" encoding="utf-8"?>
<worksheet xmlns="http://schemas.openxmlformats.org/spreadsheetml/2006/main">
  <sheetPr>
    <tabColor rgb="FFFFFF99"/>
    <outlinePr summaryBelow="1" summaryRight="1"/>
    <pageSetUpPr/>
  </sheetPr>
  <dimension ref="A1:T163"/>
  <sheetViews>
    <sheetView workbookViewId="0">
      <selection activeCell="A2" sqref="A2:O89"/>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-256977.46</v>
      </c>
      <c r="O2" s="3" t="n">
        <v>-256977.46</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-15111.9</v>
      </c>
      <c r="O3" s="3" t="n">
        <v>-15111.9</v>
      </c>
      <c r="Q3" s="16">
        <f>_xlfn.XLOOKUP($A3,Mapping!$A:$A,Mapping!B:B,0,0,1)</f>
        <v/>
      </c>
      <c r="R3" s="16">
        <f>_xlfn.XLOOKUP($A3,Mapping!$A:$A,Mapping!C:C,0,0,1)</f>
        <v/>
      </c>
      <c r="S3" s="16">
        <f>_xlfn.XLOOKUP($A3,Mapping!$A:$A,Mapping!D:D,0,0,1)</f>
        <v/>
      </c>
      <c r="T3" s="16">
        <f>_xlfn.CONCAT(S3," - ",Q3)</f>
        <v/>
      </c>
    </row>
    <row r="4">
      <c r="A4" s="3" t="inlineStr">
        <is>
          <t>2010 : Nursery Staff Salaries</t>
        </is>
      </c>
      <c r="B4" s="3" t="n">
        <v>127965.55</v>
      </c>
      <c r="O4" s="3" t="n">
        <v>127965.55</v>
      </c>
      <c r="Q4" s="16">
        <f>_xlfn.XLOOKUP($A4,Mapping!$A:$A,Mapping!B:B,0,0,1)</f>
        <v/>
      </c>
      <c r="R4" s="16">
        <f>_xlfn.XLOOKUP($A4,Mapping!$A:$A,Mapping!C:C,0,0,1)</f>
        <v/>
      </c>
      <c r="S4" s="16">
        <f>_xlfn.XLOOKUP($A4,Mapping!$A:$A,Mapping!D:D,0,0,1)</f>
        <v/>
      </c>
      <c r="T4" s="16">
        <f>_xlfn.CONCAT(S4," - ",Q4)</f>
        <v/>
      </c>
    </row>
    <row r="5">
      <c r="A5" s="3" t="inlineStr">
        <is>
          <t>2020 : Head Office Salaries</t>
        </is>
      </c>
      <c r="B5" s="3" t="n">
        <v>2118.47</v>
      </c>
      <c r="O5" s="3" t="n">
        <v>2118.47</v>
      </c>
      <c r="Q5" s="16">
        <f>_xlfn.XLOOKUP($A5,Mapping!$A:$A,Mapping!B:B,0,0,1)</f>
        <v/>
      </c>
      <c r="R5" s="16">
        <f>_xlfn.XLOOKUP($A5,Mapping!$A:$A,Mapping!C:C,0,0,1)</f>
        <v/>
      </c>
      <c r="S5" s="16">
        <f>_xlfn.XLOOKUP($A5,Mapping!$A:$A,Mapping!D:D,0,0,1)</f>
        <v/>
      </c>
      <c r="T5" s="16">
        <f>_xlfn.CONCAT(S5," - ",Q5)</f>
        <v/>
      </c>
    </row>
    <row r="6">
      <c r="A6" s="3" t="inlineStr">
        <is>
          <t>2100 : Nursery Staff NI</t>
        </is>
      </c>
      <c r="B6" s="3" t="n">
        <v>5342.41</v>
      </c>
      <c r="O6" s="3" t="n">
        <v>5342.41</v>
      </c>
      <c r="Q6" s="16">
        <f>_xlfn.XLOOKUP($A6,Mapping!$A:$A,Mapping!B:B,0,0,1)</f>
        <v/>
      </c>
      <c r="R6" s="16">
        <f>_xlfn.XLOOKUP($A6,Mapping!$A:$A,Mapping!C:C,0,0,1)</f>
        <v/>
      </c>
      <c r="S6" s="16">
        <f>_xlfn.XLOOKUP($A6,Mapping!$A:$A,Mapping!D:D,0,0,1)</f>
        <v/>
      </c>
      <c r="T6" s="16">
        <f>_xlfn.CONCAT(S6," - ",Q6)</f>
        <v/>
      </c>
    </row>
    <row r="7">
      <c r="A7" s="3" t="inlineStr">
        <is>
          <t>2150 : Nursery Staff Pension</t>
        </is>
      </c>
      <c r="B7" s="3" t="n">
        <v>54.94000000000011</v>
      </c>
      <c r="O7" s="3" t="n">
        <v>54.94000000000011</v>
      </c>
      <c r="Q7" s="16">
        <f>_xlfn.XLOOKUP($A7,Mapping!$A:$A,Mapping!B:B,0,0,1)</f>
        <v/>
      </c>
      <c r="R7" s="16">
        <f>_xlfn.XLOOKUP($A7,Mapping!$A:$A,Mapping!C:C,0,0,1)</f>
        <v/>
      </c>
      <c r="S7" s="16">
        <f>_xlfn.XLOOKUP($A7,Mapping!$A:$A,Mapping!D:D,0,0,1)</f>
        <v/>
      </c>
      <c r="T7" s="16">
        <f>_xlfn.CONCAT(S7," - ",Q7)</f>
        <v/>
      </c>
    </row>
    <row r="8">
      <c r="A8" s="3" t="inlineStr">
        <is>
          <t>2160 : Uniform Costs</t>
        </is>
      </c>
      <c r="B8" s="3" t="n">
        <v>3284.2</v>
      </c>
      <c r="O8" s="3" t="n">
        <v>3284.2</v>
      </c>
      <c r="Q8" s="16">
        <f>_xlfn.XLOOKUP($A8,Mapping!$A:$A,Mapping!B:B,0,0,1)</f>
        <v/>
      </c>
      <c r="R8" s="16">
        <f>_xlfn.XLOOKUP($A8,Mapping!$A:$A,Mapping!C:C,0,0,1)</f>
        <v/>
      </c>
      <c r="S8" s="16">
        <f>_xlfn.XLOOKUP($A8,Mapping!$A:$A,Mapping!D:D,0,0,1)</f>
        <v/>
      </c>
      <c r="T8" s="16">
        <f>_xlfn.CONCAT(S8," - ",Q8)</f>
        <v/>
      </c>
    </row>
    <row r="9">
      <c r="A9" s="3" t="inlineStr">
        <is>
          <t>2170 : Training Costs</t>
        </is>
      </c>
      <c r="B9" s="3" t="n">
        <v>3070.8</v>
      </c>
      <c r="O9" s="3" t="n">
        <v>3070.8</v>
      </c>
      <c r="Q9" s="16">
        <f>_xlfn.XLOOKUP($A9,Mapping!$A:$A,Mapping!B:B,0,0,1)</f>
        <v/>
      </c>
      <c r="R9" s="16">
        <f>_xlfn.XLOOKUP($A9,Mapping!$A:$A,Mapping!C:C,0,0,1)</f>
        <v/>
      </c>
      <c r="S9" s="16">
        <f>_xlfn.XLOOKUP($A9,Mapping!$A:$A,Mapping!D:D,0,0,1)</f>
        <v/>
      </c>
      <c r="T9" s="16">
        <f>_xlfn.CONCAT(S9," - ",Q9)</f>
        <v/>
      </c>
    </row>
    <row r="10">
      <c r="A10" s="3" t="inlineStr">
        <is>
          <t>2180 : Staff Welfare</t>
        </is>
      </c>
      <c r="B10" s="3" t="n">
        <v>8775.399999999998</v>
      </c>
      <c r="C10" s="3" t="n">
        <v>37.6</v>
      </c>
      <c r="F10" s="3" t="n">
        <v>29.15</v>
      </c>
      <c r="G10" s="3" t="n">
        <v>14.5</v>
      </c>
      <c r="O10" s="3" t="n">
        <v>8856.649999999998</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33181.3</v>
      </c>
      <c r="C11" s="3" t="n">
        <v>2780.42</v>
      </c>
      <c r="D11" s="3" t="n">
        <v>1051.68</v>
      </c>
      <c r="E11" s="3" t="n">
        <v>2650.79</v>
      </c>
      <c r="F11" s="3" t="n">
        <v>4019.62</v>
      </c>
      <c r="G11" s="3" t="n">
        <v>6278.17</v>
      </c>
      <c r="H11" s="3" t="n">
        <v>5222.59</v>
      </c>
      <c r="I11" s="3" t="n">
        <v>5047.79</v>
      </c>
      <c r="O11" s="3" t="n">
        <v>60232.36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C12" s="3" t="n">
        <v>58.7</v>
      </c>
      <c r="O12" s="3" t="n">
        <v>58.7</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-6985.07</v>
      </c>
      <c r="O13" s="3" t="n">
        <v>-6985.07</v>
      </c>
      <c r="Q13" s="16">
        <f>_xlfn.XLOOKUP($A13,Mapping!$A:$A,Mapping!B:B,0,0,1)</f>
        <v/>
      </c>
      <c r="R13" s="16">
        <f>_xlfn.XLOOKUP($A13,Mapping!$A:$A,Mapping!C:C,0,0,1)</f>
        <v/>
      </c>
      <c r="S13" s="16">
        <f>_xlfn.XLOOKUP($A13,Mapping!$A:$A,Mapping!D:D,0,0,1)</f>
        <v/>
      </c>
      <c r="T13" s="16">
        <f>_xlfn.CONCAT(S13," - ",Q13)</f>
        <v/>
      </c>
    </row>
    <row r="14">
      <c r="A14" s="3" t="inlineStr">
        <is>
          <t>3010 : Catering Costs</t>
        </is>
      </c>
      <c r="B14" s="3" t="n">
        <v>3368.77</v>
      </c>
      <c r="O14" s="3" t="n">
        <v>3368.77</v>
      </c>
      <c r="Q14" s="16">
        <f>_xlfn.XLOOKUP($A14,Mapping!$A:$A,Mapping!B:B,0,0,1)</f>
        <v/>
      </c>
      <c r="R14" s="16">
        <f>_xlfn.XLOOKUP($A14,Mapping!$A:$A,Mapping!C:C,0,0,1)</f>
        <v/>
      </c>
      <c r="S14" s="16">
        <f>_xlfn.XLOOKUP($A14,Mapping!$A:$A,Mapping!D:D,0,0,1)</f>
        <v/>
      </c>
      <c r="T14" s="16">
        <f>_xlfn.CONCAT(S14," - ",Q14)</f>
        <v/>
      </c>
    </row>
    <row r="15">
      <c r="A15" s="3" t="inlineStr">
        <is>
          <t>3020 : Resources</t>
        </is>
      </c>
      <c r="B15" s="3" t="n">
        <v>3432.65</v>
      </c>
      <c r="O15" s="3" t="n">
        <v>3432.65</v>
      </c>
      <c r="Q15" s="16">
        <f>_xlfn.XLOOKUP($A15,Mapping!$A:$A,Mapping!B:B,0,0,1)</f>
        <v/>
      </c>
      <c r="R15" s="16">
        <f>_xlfn.XLOOKUP($A15,Mapping!$A:$A,Mapping!C:C,0,0,1)</f>
        <v/>
      </c>
      <c r="S15" s="16">
        <f>_xlfn.XLOOKUP($A15,Mapping!$A:$A,Mapping!D:D,0,0,1)</f>
        <v/>
      </c>
      <c r="T15" s="16">
        <f>_xlfn.CONCAT(S15," - ",Q15)</f>
        <v/>
      </c>
    </row>
    <row r="16">
      <c r="A16" s="3" t="inlineStr">
        <is>
          <t>3030 : Art Material</t>
        </is>
      </c>
      <c r="B16" s="3" t="n">
        <v>1200.39</v>
      </c>
      <c r="O16" s="3" t="n">
        <v>1200.39</v>
      </c>
      <c r="Q16" s="16">
        <f>_xlfn.XLOOKUP($A16,Mapping!$A:$A,Mapping!B:B,0,0,1)</f>
        <v/>
      </c>
      <c r="R16" s="16">
        <f>_xlfn.XLOOKUP($A16,Mapping!$A:$A,Mapping!C:C,0,0,1)</f>
        <v/>
      </c>
      <c r="S16" s="16">
        <f>_xlfn.XLOOKUP($A16,Mapping!$A:$A,Mapping!D:D,0,0,1)</f>
        <v/>
      </c>
      <c r="T16" s="16">
        <f>_xlfn.CONCAT(S16," - ",Q16)</f>
        <v/>
      </c>
    </row>
    <row r="17">
      <c r="A17" s="3" t="inlineStr">
        <is>
          <t>3040 : Stationery</t>
        </is>
      </c>
      <c r="B17" s="3" t="n">
        <v>303.78</v>
      </c>
      <c r="O17" s="3" t="n">
        <v>303.78</v>
      </c>
      <c r="Q17" s="16">
        <f>_xlfn.XLOOKUP($A17,Mapping!$A:$A,Mapping!B:B,0,0,1)</f>
        <v/>
      </c>
      <c r="R17" s="16">
        <f>_xlfn.XLOOKUP($A17,Mapping!$A:$A,Mapping!C:C,0,0,1)</f>
        <v/>
      </c>
      <c r="S17" s="16">
        <f>_xlfn.XLOOKUP($A17,Mapping!$A:$A,Mapping!D:D,0,0,1)</f>
        <v/>
      </c>
      <c r="T17" s="16">
        <f>_xlfn.CONCAT(S17," - ",Q17)</f>
        <v/>
      </c>
    </row>
    <row r="18">
      <c r="A18" s="3" t="inlineStr">
        <is>
          <t>3050 : Equipment &amp; Furniture</t>
        </is>
      </c>
      <c r="B18" s="3" t="n">
        <v>7014.789999999999</v>
      </c>
      <c r="O18" s="3" t="n">
        <v>7014.789999999999</v>
      </c>
      <c r="Q18" s="16">
        <f>_xlfn.XLOOKUP($A18,Mapping!$A:$A,Mapping!B:B,0,0,1)</f>
        <v/>
      </c>
      <c r="R18" s="16">
        <f>_xlfn.XLOOKUP($A18,Mapping!$A:$A,Mapping!C:C,0,0,1)</f>
        <v/>
      </c>
      <c r="S18" s="16">
        <f>_xlfn.XLOOKUP($A18,Mapping!$A:$A,Mapping!D:D,0,0,1)</f>
        <v/>
      </c>
      <c r="T18" s="16">
        <f>_xlfn.CONCAT(S18," - ",Q18)</f>
        <v/>
      </c>
    </row>
    <row r="19">
      <c r="A19" s="3" t="inlineStr">
        <is>
          <t>3060 : Consumables</t>
        </is>
      </c>
      <c r="B19" s="3" t="n">
        <v>-726.46</v>
      </c>
      <c r="O19" s="3" t="n">
        <v>-726.46</v>
      </c>
      <c r="Q19" s="16">
        <f>_xlfn.XLOOKUP($A19,Mapping!$A:$A,Mapping!B:B,0,0,1)</f>
        <v/>
      </c>
      <c r="R19" s="16">
        <f>_xlfn.XLOOKUP($A19,Mapping!$A:$A,Mapping!C:C,0,0,1)</f>
        <v/>
      </c>
      <c r="S19" s="16">
        <f>_xlfn.XLOOKUP($A19,Mapping!$A:$A,Mapping!D:D,0,0,1)</f>
        <v/>
      </c>
      <c r="T19" s="16">
        <f>_xlfn.CONCAT(S19," - ",Q19)</f>
        <v/>
      </c>
    </row>
    <row r="20">
      <c r="A20" s="3" t="inlineStr">
        <is>
          <t>3080 : First Aid Supplies</t>
        </is>
      </c>
      <c r="B20" s="3" t="n">
        <v>585.2</v>
      </c>
      <c r="O20" s="3" t="n">
        <v>585.2</v>
      </c>
      <c r="Q20" s="16">
        <f>_xlfn.XLOOKUP($A20,Mapping!$A:$A,Mapping!B:B,0,0,1)</f>
        <v/>
      </c>
      <c r="R20" s="16">
        <f>_xlfn.XLOOKUP($A20,Mapping!$A:$A,Mapping!C:C,0,0,1)</f>
        <v/>
      </c>
      <c r="S20" s="16">
        <f>_xlfn.XLOOKUP($A20,Mapping!$A:$A,Mapping!D:D,0,0,1)</f>
        <v/>
      </c>
      <c r="T20" s="16">
        <f>_xlfn.CONCAT(S20," - ",Q20)</f>
        <v/>
      </c>
    </row>
    <row r="21">
      <c r="A21" s="3" t="inlineStr">
        <is>
          <t>4020 : Rent</t>
        </is>
      </c>
      <c r="B21" s="3" t="n">
        <v>23275.95</v>
      </c>
      <c r="O21" s="3" t="n">
        <v>23275.95</v>
      </c>
      <c r="Q21" s="16">
        <f>_xlfn.XLOOKUP($A21,Mapping!$A:$A,Mapping!B:B,0,0,1)</f>
        <v/>
      </c>
      <c r="R21" s="16">
        <f>_xlfn.XLOOKUP($A21,Mapping!$A:$A,Mapping!C:C,0,0,1)</f>
        <v/>
      </c>
      <c r="S21" s="16">
        <f>_xlfn.XLOOKUP($A21,Mapping!$A:$A,Mapping!D:D,0,0,1)</f>
        <v/>
      </c>
      <c r="T21" s="16">
        <f>_xlfn.CONCAT(S21," - ",Q21)</f>
        <v/>
      </c>
    </row>
    <row r="22">
      <c r="A22" s="3" t="inlineStr">
        <is>
          <t>4030 : Rates</t>
        </is>
      </c>
      <c r="B22" s="3" t="n">
        <v>16213.05</v>
      </c>
      <c r="O22" s="3" t="n">
        <v>16213.05</v>
      </c>
      <c r="Q22" s="16">
        <f>_xlfn.XLOOKUP($A22,Mapping!$A:$A,Mapping!B:B,0,0,1)</f>
        <v/>
      </c>
      <c r="R22" s="16">
        <f>_xlfn.XLOOKUP($A22,Mapping!$A:$A,Mapping!C:C,0,0,1)</f>
        <v/>
      </c>
      <c r="S22" s="16">
        <f>_xlfn.XLOOKUP($A22,Mapping!$A:$A,Mapping!D:D,0,0,1)</f>
        <v/>
      </c>
      <c r="T22" s="16">
        <f>_xlfn.CONCAT(S22," - ",Q22)</f>
        <v/>
      </c>
    </row>
    <row r="23">
      <c r="A23" s="3" t="inlineStr">
        <is>
          <t>4060 : Water</t>
        </is>
      </c>
      <c r="B23" s="3" t="n">
        <v>-683.04</v>
      </c>
      <c r="O23" s="3" t="n">
        <v>-683.04</v>
      </c>
      <c r="Q23" s="16">
        <f>_xlfn.XLOOKUP($A23,Mapping!$A:$A,Mapping!B:B,0,0,1)</f>
        <v/>
      </c>
      <c r="R23" s="16">
        <f>_xlfn.XLOOKUP($A23,Mapping!$A:$A,Mapping!C:C,0,0,1)</f>
        <v/>
      </c>
      <c r="S23" s="16">
        <f>_xlfn.XLOOKUP($A23,Mapping!$A:$A,Mapping!D:D,0,0,1)</f>
        <v/>
      </c>
      <c r="T23" s="16">
        <f>_xlfn.CONCAT(S23," - ",Q23)</f>
        <v/>
      </c>
    </row>
    <row r="24">
      <c r="A24" s="3" t="inlineStr">
        <is>
          <t>4070 : Electricity</t>
        </is>
      </c>
      <c r="B24" s="3" t="n">
        <v>3837.75</v>
      </c>
      <c r="O24" s="3" t="n">
        <v>3837.75</v>
      </c>
      <c r="Q24" s="16">
        <f>_xlfn.XLOOKUP($A24,Mapping!$A:$A,Mapping!B:B,0,0,1)</f>
        <v/>
      </c>
      <c r="R24" s="16">
        <f>_xlfn.XLOOKUP($A24,Mapping!$A:$A,Mapping!C:C,0,0,1)</f>
        <v/>
      </c>
      <c r="S24" s="16">
        <f>_xlfn.XLOOKUP($A24,Mapping!$A:$A,Mapping!D:D,0,0,1)</f>
        <v/>
      </c>
      <c r="T24" s="16">
        <f>_xlfn.CONCAT(S24," - ",Q24)</f>
        <v/>
      </c>
    </row>
    <row r="25">
      <c r="A25" s="3" t="inlineStr">
        <is>
          <t>4080 : Compliance Maintenance</t>
        </is>
      </c>
      <c r="B25" s="3" t="n">
        <v>-71.12</v>
      </c>
      <c r="O25" s="3" t="n">
        <v>-71.12</v>
      </c>
      <c r="Q25" s="16">
        <f>_xlfn.XLOOKUP($A25,Mapping!$A:$A,Mapping!B:B,0,0,1)</f>
        <v/>
      </c>
      <c r="R25" s="16">
        <f>_xlfn.XLOOKUP($A25,Mapping!$A:$A,Mapping!C:C,0,0,1)</f>
        <v/>
      </c>
      <c r="S25" s="16">
        <f>_xlfn.XLOOKUP($A25,Mapping!$A:$A,Mapping!D:D,0,0,1)</f>
        <v/>
      </c>
      <c r="T25" s="16">
        <f>_xlfn.CONCAT(S25," - ",Q25)</f>
        <v/>
      </c>
    </row>
    <row r="26">
      <c r="A26" s="3" t="inlineStr">
        <is>
          <t>4110 : General Maintenance</t>
        </is>
      </c>
      <c r="B26" s="3" t="n">
        <v>3507.88</v>
      </c>
      <c r="O26" s="3" t="n">
        <v>3507.88</v>
      </c>
      <c r="Q26" s="16">
        <f>_xlfn.XLOOKUP($A26,Mapping!$A:$A,Mapping!B:B,0,0,1)</f>
        <v/>
      </c>
      <c r="R26" s="16">
        <f>_xlfn.XLOOKUP($A26,Mapping!$A:$A,Mapping!C:C,0,0,1)</f>
        <v/>
      </c>
      <c r="S26" s="16">
        <f>_xlfn.XLOOKUP($A26,Mapping!$A:$A,Mapping!D:D,0,0,1)</f>
        <v/>
      </c>
      <c r="T26" s="16">
        <f>_xlfn.CONCAT(S26," - ",Q26)</f>
        <v/>
      </c>
    </row>
    <row r="27">
      <c r="A27" s="3" t="inlineStr">
        <is>
          <t>4130 : Cleaning</t>
        </is>
      </c>
      <c r="B27" s="3" t="n">
        <v>9308.400000000001</v>
      </c>
      <c r="O27" s="3" t="n">
        <v>9308.400000000001</v>
      </c>
      <c r="Q27" s="16">
        <f>_xlfn.XLOOKUP($A27,Mapping!$A:$A,Mapping!B:B,0,0,1)</f>
        <v/>
      </c>
      <c r="R27" s="16">
        <f>_xlfn.XLOOKUP($A27,Mapping!$A:$A,Mapping!C:C,0,0,1)</f>
        <v/>
      </c>
      <c r="S27" s="16">
        <f>_xlfn.XLOOKUP($A27,Mapping!$A:$A,Mapping!D:D,0,0,1)</f>
        <v/>
      </c>
      <c r="T27" s="16">
        <f>_xlfn.CONCAT(S27," - ",Q27)</f>
        <v/>
      </c>
    </row>
    <row r="28">
      <c r="A28" s="3" t="inlineStr">
        <is>
          <t>4140 : Waste Disposal</t>
        </is>
      </c>
      <c r="B28" s="3" t="n">
        <v>2310.49</v>
      </c>
      <c r="O28" s="3" t="n">
        <v>2310.49</v>
      </c>
      <c r="Q28" s="16">
        <f>_xlfn.XLOOKUP($A28,Mapping!$A:$A,Mapping!B:B,0,0,1)</f>
        <v/>
      </c>
      <c r="R28" s="16">
        <f>_xlfn.XLOOKUP($A28,Mapping!$A:$A,Mapping!C:C,0,0,1)</f>
        <v/>
      </c>
      <c r="S28" s="16">
        <f>_xlfn.XLOOKUP($A28,Mapping!$A:$A,Mapping!D:D,0,0,1)</f>
        <v/>
      </c>
      <c r="T28" s="16">
        <f>_xlfn.CONCAT(S28," - ",Q28)</f>
        <v/>
      </c>
    </row>
    <row r="29">
      <c r="A29" s="3" t="inlineStr">
        <is>
          <t>4150 : Business Insurance</t>
        </is>
      </c>
      <c r="B29" s="3" t="n">
        <v>0</v>
      </c>
      <c r="O29" s="3" t="n">
        <v>0</v>
      </c>
      <c r="Q29" s="16">
        <f>_xlfn.XLOOKUP($A29,Mapping!$A:$A,Mapping!B:B,0,0,1)</f>
        <v/>
      </c>
      <c r="R29" s="16">
        <f>_xlfn.XLOOKUP($A29,Mapping!$A:$A,Mapping!C:C,0,0,1)</f>
        <v/>
      </c>
      <c r="S29" s="16">
        <f>_xlfn.XLOOKUP($A29,Mapping!$A:$A,Mapping!D:D,0,0,1)</f>
        <v/>
      </c>
      <c r="T29" s="16">
        <f>_xlfn.CONCAT(S29," - ",Q29)</f>
        <v/>
      </c>
    </row>
    <row r="30">
      <c r="A30" s="3" t="inlineStr">
        <is>
          <t>4160 : Postage and Stationery</t>
        </is>
      </c>
      <c r="B30" s="3" t="n">
        <v>1656.86</v>
      </c>
      <c r="O30" s="3" t="n">
        <v>1656.86</v>
      </c>
      <c r="Q30" s="16">
        <f>_xlfn.XLOOKUP($A30,Mapping!$A:$A,Mapping!B:B,0,0,1)</f>
        <v/>
      </c>
      <c r="R30" s="16">
        <f>_xlfn.XLOOKUP($A30,Mapping!$A:$A,Mapping!C:C,0,0,1)</f>
        <v/>
      </c>
      <c r="S30" s="16">
        <f>_xlfn.XLOOKUP($A30,Mapping!$A:$A,Mapping!D:D,0,0,1)</f>
        <v/>
      </c>
      <c r="T30" s="16">
        <f>_xlfn.CONCAT(S30," - ",Q30)</f>
        <v/>
      </c>
    </row>
    <row r="31">
      <c r="A31" s="3" t="inlineStr">
        <is>
          <t>4170 : Printing</t>
        </is>
      </c>
      <c r="B31" s="3" t="n">
        <v>196.66</v>
      </c>
      <c r="O31" s="3" t="n">
        <v>196.66</v>
      </c>
      <c r="Q31" s="16">
        <f>_xlfn.XLOOKUP($A31,Mapping!$A:$A,Mapping!B:B,0,0,1)</f>
        <v/>
      </c>
      <c r="R31" s="16">
        <f>_xlfn.XLOOKUP($A31,Mapping!$A:$A,Mapping!C:C,0,0,1)</f>
        <v/>
      </c>
      <c r="S31" s="16">
        <f>_xlfn.XLOOKUP($A31,Mapping!$A:$A,Mapping!D:D,0,0,1)</f>
        <v/>
      </c>
      <c r="T31" s="16">
        <f>_xlfn.CONCAT(S31," - ",Q31)</f>
        <v/>
      </c>
    </row>
    <row r="32">
      <c r="A32" s="3" t="inlineStr">
        <is>
          <t>4180 : Printer Consumables</t>
        </is>
      </c>
      <c r="B32" s="3" t="n">
        <v>1112.55</v>
      </c>
      <c r="O32" s="3" t="n">
        <v>1112.55</v>
      </c>
      <c r="Q32" s="16">
        <f>_xlfn.XLOOKUP($A32,Mapping!$A:$A,Mapping!B:B,0,0,1)</f>
        <v/>
      </c>
      <c r="R32" s="16">
        <f>_xlfn.XLOOKUP($A32,Mapping!$A:$A,Mapping!C:C,0,0,1)</f>
        <v/>
      </c>
      <c r="S32" s="16">
        <f>_xlfn.XLOOKUP($A32,Mapping!$A:$A,Mapping!D:D,0,0,1)</f>
        <v/>
      </c>
      <c r="T32" s="16">
        <f>_xlfn.CONCAT(S32," - ",Q32)</f>
        <v/>
      </c>
    </row>
    <row r="33">
      <c r="A33" s="3" t="inlineStr">
        <is>
          <t>4190 : Telephone</t>
        </is>
      </c>
      <c r="B33" s="3" t="n">
        <v>6532.09</v>
      </c>
      <c r="O33" s="3" t="n">
        <v>6532.09</v>
      </c>
      <c r="Q33" s="16">
        <f>_xlfn.XLOOKUP($A33,Mapping!$A:$A,Mapping!B:B,0,0,1)</f>
        <v/>
      </c>
      <c r="R33" s="16">
        <f>_xlfn.XLOOKUP($A33,Mapping!$A:$A,Mapping!C:C,0,0,1)</f>
        <v/>
      </c>
      <c r="S33" s="16">
        <f>_xlfn.XLOOKUP($A33,Mapping!$A:$A,Mapping!D:D,0,0,1)</f>
        <v/>
      </c>
      <c r="T33" s="16">
        <f>_xlfn.CONCAT(S33," - ",Q33)</f>
        <v/>
      </c>
    </row>
    <row r="34">
      <c r="A34" s="3" t="inlineStr">
        <is>
          <t>4200 : Promotions and Advertisng</t>
        </is>
      </c>
      <c r="B34" s="3" t="n">
        <v>20120.02</v>
      </c>
      <c r="O34" s="3" t="n">
        <v>20120.02</v>
      </c>
      <c r="Q34" s="16">
        <f>_xlfn.XLOOKUP($A34,Mapping!$A:$A,Mapping!B:B,0,0,1)</f>
        <v/>
      </c>
      <c r="R34" s="16">
        <f>_xlfn.XLOOKUP($A34,Mapping!$A:$A,Mapping!C:C,0,0,1)</f>
        <v/>
      </c>
      <c r="S34" s="16">
        <f>_xlfn.XLOOKUP($A34,Mapping!$A:$A,Mapping!D:D,0,0,1)</f>
        <v/>
      </c>
      <c r="T34" s="16">
        <f>_xlfn.CONCAT(S34," - ",Q34)</f>
        <v/>
      </c>
    </row>
    <row r="35">
      <c r="A35" s="3" t="inlineStr">
        <is>
          <t>4210 : Internet Marketing</t>
        </is>
      </c>
      <c r="B35" s="3" t="n">
        <v>4447.01</v>
      </c>
      <c r="O35" s="3" t="n">
        <v>4447.01</v>
      </c>
      <c r="Q35" s="16">
        <f>_xlfn.XLOOKUP($A35,Mapping!$A:$A,Mapping!B:B,0,0,1)</f>
        <v/>
      </c>
      <c r="R35" s="16">
        <f>_xlfn.XLOOKUP($A35,Mapping!$A:$A,Mapping!C:C,0,0,1)</f>
        <v/>
      </c>
      <c r="S35" s="16">
        <f>_xlfn.XLOOKUP($A35,Mapping!$A:$A,Mapping!D:D,0,0,1)</f>
        <v/>
      </c>
      <c r="T35" s="16">
        <f>_xlfn.CONCAT(S35," - ",Q35)</f>
        <v/>
      </c>
    </row>
    <row r="36">
      <c r="A36" s="3" t="inlineStr">
        <is>
          <t>4220 : IT Support</t>
        </is>
      </c>
      <c r="B36" s="3" t="n">
        <v>3958.990000000003</v>
      </c>
      <c r="O36" s="3" t="n">
        <v>3958.990000000003</v>
      </c>
      <c r="Q36" s="16">
        <f>_xlfn.XLOOKUP($A36,Mapping!$A:$A,Mapping!B:B,0,0,1)</f>
        <v/>
      </c>
      <c r="R36" s="16">
        <f>_xlfn.XLOOKUP($A36,Mapping!$A:$A,Mapping!C:C,0,0,1)</f>
        <v/>
      </c>
      <c r="S36" s="16">
        <f>_xlfn.XLOOKUP($A36,Mapping!$A:$A,Mapping!D:D,0,0,1)</f>
        <v/>
      </c>
      <c r="T36" s="16">
        <f>_xlfn.CONCAT(S36," - ",Q36)</f>
        <v/>
      </c>
    </row>
    <row r="37">
      <c r="A37" s="3" t="inlineStr">
        <is>
          <t>4230 : Fees and Subscriptions</t>
        </is>
      </c>
      <c r="B37" s="3" t="n">
        <v>9189.24</v>
      </c>
      <c r="C37" s="3" t="n">
        <v>84.74000000000001</v>
      </c>
      <c r="D37" s="3" t="n">
        <v>243.11</v>
      </c>
      <c r="E37" s="3" t="n">
        <v>208.09</v>
      </c>
      <c r="F37" s="3" t="n">
        <v>69.3</v>
      </c>
      <c r="G37" s="3" t="n">
        <v>163.09</v>
      </c>
      <c r="H37" s="3" t="n">
        <v>53.14</v>
      </c>
      <c r="I37" s="3" t="n">
        <v>113.06</v>
      </c>
      <c r="O37" s="3" t="n">
        <v>10123.77</v>
      </c>
      <c r="Q37" s="16">
        <f>_xlfn.XLOOKUP($A37,Mapping!$A:$A,Mapping!B:B,0,0,1)</f>
        <v/>
      </c>
      <c r="R37" s="16">
        <f>_xlfn.XLOOKUP($A37,Mapping!$A:$A,Mapping!C:C,0,0,1)</f>
        <v/>
      </c>
      <c r="S37" s="16">
        <f>_xlfn.XLOOKUP($A37,Mapping!$A:$A,Mapping!D:D,0,0,1)</f>
        <v/>
      </c>
      <c r="T37" s="16">
        <f>_xlfn.CONCAT(S37," - ",Q37)</f>
        <v/>
      </c>
    </row>
    <row r="38">
      <c r="A38" s="3" t="inlineStr">
        <is>
          <t>4240 : Sundry Charges</t>
        </is>
      </c>
      <c r="B38" s="3" t="n">
        <v>8211.299999999999</v>
      </c>
      <c r="O38" s="3" t="n">
        <v>8211.299999999999</v>
      </c>
      <c r="Q38" s="16">
        <f>_xlfn.XLOOKUP($A38,Mapping!$A:$A,Mapping!B:B,0,0,1)</f>
        <v/>
      </c>
      <c r="R38" s="16">
        <f>_xlfn.XLOOKUP($A38,Mapping!$A:$A,Mapping!C:C,0,0,1)</f>
        <v/>
      </c>
      <c r="S38" s="16">
        <f>_xlfn.XLOOKUP($A38,Mapping!$A:$A,Mapping!D:D,0,0,1)</f>
        <v/>
      </c>
      <c r="T38" s="16">
        <f>_xlfn.CONCAT(S38," - ",Q38)</f>
        <v/>
      </c>
    </row>
    <row r="39">
      <c r="A39" s="3" t="inlineStr">
        <is>
          <t>4250 : Travel Expenses</t>
        </is>
      </c>
      <c r="B39" s="3" t="n">
        <v>2419.7</v>
      </c>
      <c r="C39" s="3" t="n">
        <v>37.88</v>
      </c>
      <c r="O39" s="3" t="n">
        <v>2457.58</v>
      </c>
      <c r="Q39" s="16">
        <f>_xlfn.XLOOKUP($A39,Mapping!$A:$A,Mapping!B:B,0,0,1)</f>
        <v/>
      </c>
      <c r="R39" s="16">
        <f>_xlfn.XLOOKUP($A39,Mapping!$A:$A,Mapping!C:C,0,0,1)</f>
        <v/>
      </c>
      <c r="S39" s="16">
        <f>_xlfn.XLOOKUP($A39,Mapping!$A:$A,Mapping!D:D,0,0,1)</f>
        <v/>
      </c>
      <c r="T39" s="16">
        <f>_xlfn.CONCAT(S39," - ",Q39)</f>
        <v/>
      </c>
    </row>
    <row r="40">
      <c r="A40" s="3" t="inlineStr">
        <is>
          <t>4260 : Fuel and Motor Expenses</t>
        </is>
      </c>
      <c r="B40" s="3" t="n">
        <v>6799.950000000001</v>
      </c>
      <c r="O40" s="3" t="n">
        <v>6799.950000000001</v>
      </c>
      <c r="Q40" s="16">
        <f>_xlfn.XLOOKUP($A40,Mapping!$A:$A,Mapping!B:B,0,0,1)</f>
        <v/>
      </c>
      <c r="R40" s="16">
        <f>_xlfn.XLOOKUP($A40,Mapping!$A:$A,Mapping!C:C,0,0,1)</f>
        <v/>
      </c>
      <c r="S40" s="16">
        <f>_xlfn.XLOOKUP($A40,Mapping!$A:$A,Mapping!D:D,0,0,1)</f>
        <v/>
      </c>
      <c r="T40" s="16">
        <f>_xlfn.CONCAT(S40," - ",Q40)</f>
        <v/>
      </c>
    </row>
    <row r="41">
      <c r="A41" s="3" t="inlineStr">
        <is>
          <t>5010 : Audit</t>
        </is>
      </c>
      <c r="B41" s="3" t="n">
        <v>34024.6</v>
      </c>
      <c r="O41" s="3" t="n">
        <v>34024.6</v>
      </c>
      <c r="Q41" s="16">
        <f>_xlfn.XLOOKUP($A41,Mapping!$A:$A,Mapping!B:B,0,0,1)</f>
        <v/>
      </c>
      <c r="R41" s="16">
        <f>_xlfn.XLOOKUP($A41,Mapping!$A:$A,Mapping!C:C,0,0,1)</f>
        <v/>
      </c>
      <c r="S41" s="16">
        <f>_xlfn.XLOOKUP($A41,Mapping!$A:$A,Mapping!D:D,0,0,1)</f>
        <v/>
      </c>
      <c r="T41" s="16">
        <f>_xlfn.CONCAT(S41," - ",Q41)</f>
        <v/>
      </c>
    </row>
    <row r="42">
      <c r="A42" s="3" t="inlineStr">
        <is>
          <t>5020 : Accountancy</t>
        </is>
      </c>
      <c r="C42" s="3" t="n">
        <v>62.55</v>
      </c>
      <c r="D42" s="3" t="n">
        <v>62.55</v>
      </c>
      <c r="E42" s="3" t="n">
        <v>62.55</v>
      </c>
      <c r="F42" s="3" t="n">
        <v>62.55</v>
      </c>
      <c r="G42" s="3" t="n">
        <v>62.55</v>
      </c>
      <c r="H42" s="3" t="n">
        <v>62.55</v>
      </c>
      <c r="I42" s="3" t="n">
        <v>67.5</v>
      </c>
      <c r="O42" s="3" t="n">
        <v>442.8000000000001</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29937.88</v>
      </c>
      <c r="E43" s="3" t="n">
        <v>1440</v>
      </c>
      <c r="O43" s="3" t="n">
        <v>31377.88</v>
      </c>
      <c r="Q43" s="16">
        <f>_xlfn.XLOOKUP($A43,Mapping!$A:$A,Mapping!B:B,0,0,1)</f>
        <v/>
      </c>
      <c r="R43" s="16">
        <f>_xlfn.XLOOKUP($A43,Mapping!$A:$A,Mapping!C:C,0,0,1)</f>
        <v/>
      </c>
      <c r="S43" s="16">
        <f>_xlfn.XLOOKUP($A43,Mapping!$A:$A,Mapping!D:D,0,0,1)</f>
        <v/>
      </c>
      <c r="T43" s="16">
        <f>_xlfn.CONCAT(S43," - ",Q43)</f>
        <v/>
      </c>
    </row>
    <row r="44">
      <c r="A44" s="3" t="inlineStr">
        <is>
          <t>5060 : Bank Charges</t>
        </is>
      </c>
      <c r="B44" s="3" t="n">
        <v>4276.93</v>
      </c>
      <c r="C44" s="3" t="n">
        <v>21</v>
      </c>
      <c r="I44" s="3" t="n">
        <v>28.35</v>
      </c>
      <c r="O44" s="3" t="n">
        <v>4326.280000000001</v>
      </c>
      <c r="Q44" s="16">
        <f>_xlfn.XLOOKUP($A44,Mapping!$A:$A,Mapping!B:B,0,0,1)</f>
        <v/>
      </c>
      <c r="R44" s="16">
        <f>_xlfn.XLOOKUP($A44,Mapping!$A:$A,Mapping!C:C,0,0,1)</f>
        <v/>
      </c>
      <c r="S44" s="16">
        <f>_xlfn.XLOOKUP($A44,Mapping!$A:$A,Mapping!D:D,0,0,1)</f>
        <v/>
      </c>
      <c r="T44" s="16">
        <f>_xlfn.CONCAT(S44," - ",Q44)</f>
        <v/>
      </c>
    </row>
    <row r="45">
      <c r="A45" s="3" t="inlineStr">
        <is>
          <t>5070 : Bank Interest</t>
        </is>
      </c>
      <c r="B45" s="3" t="n">
        <v>-16.48</v>
      </c>
      <c r="O45" s="3" t="n">
        <v>-16.48</v>
      </c>
      <c r="Q45" s="16">
        <f>_xlfn.XLOOKUP($A45,Mapping!$A:$A,Mapping!B:B,0,0,1)</f>
        <v/>
      </c>
      <c r="R45" s="16">
        <f>_xlfn.XLOOKUP($A45,Mapping!$A:$A,Mapping!C:C,0,0,1)</f>
        <v/>
      </c>
      <c r="S45" s="16">
        <f>_xlfn.XLOOKUP($A45,Mapping!$A:$A,Mapping!D:D,0,0,1)</f>
        <v/>
      </c>
      <c r="T45" s="16">
        <f>_xlfn.CONCAT(S45," - ",Q45)</f>
        <v/>
      </c>
    </row>
    <row r="46">
      <c r="A46" s="3" t="inlineStr">
        <is>
          <t>5080 : Bad Debt Provision</t>
        </is>
      </c>
      <c r="B46" s="3" t="n">
        <v>-352</v>
      </c>
      <c r="O46" s="3" t="n">
        <v>-352</v>
      </c>
      <c r="Q46" s="16">
        <f>_xlfn.XLOOKUP($A46,Mapping!$A:$A,Mapping!B:B,0,0,1)</f>
        <v/>
      </c>
      <c r="R46" s="16">
        <f>_xlfn.XLOOKUP($A46,Mapping!$A:$A,Mapping!C:C,0,0,1)</f>
        <v/>
      </c>
      <c r="S46" s="16">
        <f>_xlfn.XLOOKUP($A46,Mapping!$A:$A,Mapping!D:D,0,0,1)</f>
        <v/>
      </c>
      <c r="T46" s="16">
        <f>_xlfn.CONCAT(S46," - ",Q46)</f>
        <v/>
      </c>
    </row>
    <row r="47">
      <c r="A47" s="3" t="inlineStr">
        <is>
          <t>5090 : Bad Debts Written Off</t>
        </is>
      </c>
      <c r="B47" s="3" t="n">
        <v>2615</v>
      </c>
      <c r="O47" s="3" t="n">
        <v>2615</v>
      </c>
      <c r="Q47" s="16">
        <f>_xlfn.XLOOKUP($A47,Mapping!$A:$A,Mapping!B:B,0,0,1)</f>
        <v/>
      </c>
      <c r="R47" s="16">
        <f>_xlfn.XLOOKUP($A47,Mapping!$A:$A,Mapping!C:C,0,0,1)</f>
        <v/>
      </c>
      <c r="S47" s="16">
        <f>_xlfn.XLOOKUP($A47,Mapping!$A:$A,Mapping!D:D,0,0,1)</f>
        <v/>
      </c>
      <c r="T47" s="16">
        <f>_xlfn.CONCAT(S47," - ",Q47)</f>
        <v/>
      </c>
    </row>
    <row r="48">
      <c r="A48" s="3" t="inlineStr">
        <is>
          <t>5120 : Depreciation Office Equipment</t>
        </is>
      </c>
      <c r="B48" s="3" t="n">
        <v>10567</v>
      </c>
      <c r="O48" s="3" t="n">
        <v>10567</v>
      </c>
      <c r="Q48" s="16">
        <f>_xlfn.XLOOKUP($A48,Mapping!$A:$A,Mapping!B:B,0,0,1)</f>
        <v/>
      </c>
      <c r="R48" s="16">
        <f>_xlfn.XLOOKUP($A48,Mapping!$A:$A,Mapping!C:C,0,0,1)</f>
        <v/>
      </c>
      <c r="S48" s="16">
        <f>_xlfn.XLOOKUP($A48,Mapping!$A:$A,Mapping!D:D,0,0,1)</f>
        <v/>
      </c>
      <c r="T48" s="16">
        <f>_xlfn.CONCAT(S48," - ",Q48)</f>
        <v/>
      </c>
    </row>
    <row r="49">
      <c r="A49" s="3" t="inlineStr">
        <is>
          <t>5150 : Corporation Tax</t>
        </is>
      </c>
      <c r="B49" s="3" t="n">
        <v>155393.84</v>
      </c>
      <c r="O49" s="3" t="n">
        <v>155393.84</v>
      </c>
      <c r="Q49" s="16">
        <f>_xlfn.XLOOKUP($A49,Mapping!$A:$A,Mapping!B:B,0,0,1)</f>
        <v/>
      </c>
      <c r="R49" s="16">
        <f>_xlfn.XLOOKUP($A49,Mapping!$A:$A,Mapping!C:C,0,0,1)</f>
        <v/>
      </c>
      <c r="S49" s="16">
        <f>_xlfn.XLOOKUP($A49,Mapping!$A:$A,Mapping!D:D,0,0,1)</f>
        <v/>
      </c>
      <c r="T49" s="16">
        <f>_xlfn.CONCAT(S49," - ",Q49)</f>
        <v/>
      </c>
    </row>
    <row r="50">
      <c r="A50" s="3" t="inlineStr">
        <is>
          <t>5160 : Transformation Costs</t>
        </is>
      </c>
      <c r="B50" s="3" t="n">
        <v>20318.11</v>
      </c>
      <c r="O50" s="3" t="n">
        <v>20318.11</v>
      </c>
      <c r="Q50" s="16">
        <f>_xlfn.XLOOKUP($A50,Mapping!$A:$A,Mapping!B:B,0,0,1)</f>
        <v/>
      </c>
      <c r="R50" s="16">
        <f>_xlfn.XLOOKUP($A50,Mapping!$A:$A,Mapping!C:C,0,0,1)</f>
        <v/>
      </c>
      <c r="S50" s="16">
        <f>_xlfn.XLOOKUP($A50,Mapping!$A:$A,Mapping!D:D,0,0,1)</f>
        <v/>
      </c>
      <c r="T50" s="16">
        <f>_xlfn.CONCAT(S50," - ",Q50)</f>
        <v/>
      </c>
    </row>
    <row r="51">
      <c r="A51" s="3" t="inlineStr">
        <is>
          <t>6010 : Investment Additions</t>
        </is>
      </c>
      <c r="B51" s="3" t="n">
        <v>3859.62</v>
      </c>
      <c r="O51" s="3" t="n">
        <v>3859.62</v>
      </c>
      <c r="Q51" s="16">
        <f>_xlfn.XLOOKUP($A51,Mapping!$A:$A,Mapping!B:B,0,0,1)</f>
        <v/>
      </c>
      <c r="R51" s="16">
        <f>_xlfn.XLOOKUP($A51,Mapping!$A:$A,Mapping!C:C,0,0,1)</f>
        <v/>
      </c>
      <c r="S51" s="16">
        <f>_xlfn.XLOOKUP($A51,Mapping!$A:$A,Mapping!D:D,0,0,1)</f>
        <v/>
      </c>
      <c r="T51" s="16">
        <f>_xlfn.CONCAT(S51," - ",Q51)</f>
        <v/>
      </c>
    </row>
    <row r="52">
      <c r="A52" s="3" t="inlineStr">
        <is>
          <t>6060 : Fixtures and Fittings</t>
        </is>
      </c>
      <c r="B52" s="3" t="n">
        <v>92722.84</v>
      </c>
      <c r="O52" s="3" t="n">
        <v>92722.84</v>
      </c>
      <c r="Q52" s="16">
        <f>_xlfn.XLOOKUP($A52,Mapping!$A:$A,Mapping!B:B,0,0,1)</f>
        <v/>
      </c>
      <c r="R52" s="16">
        <f>_xlfn.XLOOKUP($A52,Mapping!$A:$A,Mapping!C:C,0,0,1)</f>
        <v/>
      </c>
      <c r="S52" s="16">
        <f>_xlfn.XLOOKUP($A52,Mapping!$A:$A,Mapping!D:D,0,0,1)</f>
        <v/>
      </c>
      <c r="T52" s="16">
        <f>_xlfn.CONCAT(S52," - ",Q52)</f>
        <v/>
      </c>
    </row>
    <row r="53">
      <c r="A53" s="3" t="inlineStr">
        <is>
          <t>6061 : Fixtures and Fittings Depreciation</t>
        </is>
      </c>
      <c r="B53" s="3" t="n">
        <v>-94011.11</v>
      </c>
      <c r="O53" s="3" t="n">
        <v>-94011.11</v>
      </c>
      <c r="Q53" s="16">
        <f>_xlfn.XLOOKUP($A53,Mapping!$A:$A,Mapping!B:B,0,0,1)</f>
        <v/>
      </c>
      <c r="R53" s="16">
        <f>_xlfn.XLOOKUP($A53,Mapping!$A:$A,Mapping!C:C,0,0,1)</f>
        <v/>
      </c>
      <c r="S53" s="16">
        <f>_xlfn.XLOOKUP($A53,Mapping!$A:$A,Mapping!D:D,0,0,1)</f>
        <v/>
      </c>
      <c r="T53" s="16">
        <f>_xlfn.CONCAT(S53," - ",Q53)</f>
        <v/>
      </c>
    </row>
    <row r="54">
      <c r="A54" s="3" t="inlineStr">
        <is>
          <t>6080 : Goodwill</t>
        </is>
      </c>
      <c r="B54" s="3" t="n">
        <v>100000</v>
      </c>
      <c r="O54" s="3" t="n">
        <v>100000</v>
      </c>
      <c r="Q54" s="16">
        <f>_xlfn.XLOOKUP($A54,Mapping!$A:$A,Mapping!B:B,0,0,1)</f>
        <v/>
      </c>
      <c r="R54" s="16">
        <f>_xlfn.XLOOKUP($A54,Mapping!$A:$A,Mapping!C:C,0,0,1)</f>
        <v/>
      </c>
      <c r="S54" s="16">
        <f>_xlfn.XLOOKUP($A54,Mapping!$A:$A,Mapping!D:D,0,0,1)</f>
        <v/>
      </c>
      <c r="T54" s="16">
        <f>_xlfn.CONCAT(S54," - ",Q54)</f>
        <v/>
      </c>
    </row>
    <row r="55">
      <c r="A55" s="3" t="inlineStr">
        <is>
          <t>6081 : Goodwill Depreciation</t>
        </is>
      </c>
      <c r="B55" s="3" t="n">
        <v>-100000.33</v>
      </c>
      <c r="O55" s="3" t="n">
        <v>-100000.33</v>
      </c>
      <c r="Q55" s="16">
        <f>_xlfn.XLOOKUP($A55,Mapping!$A:$A,Mapping!B:B,0,0,1)</f>
        <v/>
      </c>
      <c r="R55" s="16">
        <f>_xlfn.XLOOKUP($A55,Mapping!$A:$A,Mapping!C:C,0,0,1)</f>
        <v/>
      </c>
      <c r="S55" s="16">
        <f>_xlfn.XLOOKUP($A55,Mapping!$A:$A,Mapping!D:D,0,0,1)</f>
        <v/>
      </c>
      <c r="T55" s="16">
        <f>_xlfn.CONCAT(S55," - ",Q55)</f>
        <v/>
      </c>
    </row>
    <row r="56">
      <c r="A56" s="3" t="inlineStr">
        <is>
          <t>6082 : Goodwill Amortization</t>
        </is>
      </c>
      <c r="B56" s="3" t="n">
        <v>6667</v>
      </c>
      <c r="O56" s="3" t="n">
        <v>6667</v>
      </c>
      <c r="Q56" s="16">
        <f>_xlfn.XLOOKUP($A56,Mapping!$A:$A,Mapping!B:B,0,0,1)</f>
        <v/>
      </c>
      <c r="R56" s="16">
        <f>_xlfn.XLOOKUP($A56,Mapping!$A:$A,Mapping!C:C,0,0,1)</f>
        <v/>
      </c>
      <c r="S56" s="16">
        <f>_xlfn.XLOOKUP($A56,Mapping!$A:$A,Mapping!D:D,0,0,1)</f>
        <v/>
      </c>
      <c r="T56" s="16">
        <f>_xlfn.CONCAT(S56," - ",Q56)</f>
        <v/>
      </c>
    </row>
    <row r="57">
      <c r="A57" s="3" t="inlineStr">
        <is>
          <t>7010 : Prepayments</t>
        </is>
      </c>
      <c r="B57" s="3" t="n">
        <v>11207.05</v>
      </c>
      <c r="C57" s="3" t="n">
        <v>-102.55</v>
      </c>
      <c r="D57" s="3" t="n">
        <v>-102.55</v>
      </c>
      <c r="E57" s="3" t="n">
        <v>-102.55</v>
      </c>
      <c r="F57" s="3" t="n">
        <v>-102.55</v>
      </c>
      <c r="G57" s="3" t="n">
        <v>-102.55</v>
      </c>
      <c r="H57" s="3" t="n">
        <v>707.45</v>
      </c>
      <c r="I57" s="3" t="n">
        <v>-107.5</v>
      </c>
      <c r="O57" s="3" t="n">
        <v>11294.25</v>
      </c>
      <c r="Q57" s="16">
        <f>_xlfn.XLOOKUP($A57,Mapping!$A:$A,Mapping!B:B,0,0,1)</f>
        <v/>
      </c>
      <c r="R57" s="16">
        <f>_xlfn.XLOOKUP($A57,Mapping!$A:$A,Mapping!C:C,0,0,1)</f>
        <v/>
      </c>
      <c r="S57" s="16">
        <f>_xlfn.XLOOKUP($A57,Mapping!$A:$A,Mapping!D:D,0,0,1)</f>
        <v/>
      </c>
      <c r="T57" s="16">
        <f>_xlfn.CONCAT(S57," - ",Q57)</f>
        <v/>
      </c>
    </row>
    <row r="58">
      <c r="A58" s="3" t="inlineStr">
        <is>
          <t>7021 : Interco KNL</t>
        </is>
      </c>
      <c r="B58" s="3" t="n">
        <v>-1417790.34</v>
      </c>
      <c r="O58" s="3" t="n">
        <v>-1417790.34</v>
      </c>
      <c r="Q58" s="16">
        <f>_xlfn.XLOOKUP($A58,Mapping!$A:$A,Mapping!B:B,0,0,1)</f>
        <v/>
      </c>
      <c r="R58" s="16">
        <f>_xlfn.XLOOKUP($A58,Mapping!$A:$A,Mapping!C:C,0,0,1)</f>
        <v/>
      </c>
      <c r="S58" s="16">
        <f>_xlfn.XLOOKUP($A58,Mapping!$A:$A,Mapping!D:D,0,0,1)</f>
        <v/>
      </c>
      <c r="T58" s="16">
        <f>_xlfn.CONCAT(S58," - ",Q58)</f>
        <v/>
      </c>
    </row>
    <row r="59">
      <c r="A59" s="3" t="inlineStr">
        <is>
          <t>7023 : Interco YBN</t>
        </is>
      </c>
      <c r="B59" s="3" t="n">
        <v>26004.1</v>
      </c>
      <c r="O59" s="3" t="n">
        <v>26004.1</v>
      </c>
      <c r="Q59" s="16">
        <f>_xlfn.XLOOKUP($A59,Mapping!$A:$A,Mapping!B:B,0,0,1)</f>
        <v/>
      </c>
      <c r="R59" s="16">
        <f>_xlfn.XLOOKUP($A59,Mapping!$A:$A,Mapping!C:C,0,0,1)</f>
        <v/>
      </c>
      <c r="S59" s="16">
        <f>_xlfn.XLOOKUP($A59,Mapping!$A:$A,Mapping!D:D,0,0,1)</f>
        <v/>
      </c>
      <c r="T59" s="16">
        <f>_xlfn.CONCAT(S59," - ",Q59)</f>
        <v/>
      </c>
    </row>
    <row r="60">
      <c r="A60" s="3" t="inlineStr">
        <is>
          <t>7025 : INTERCO M2</t>
        </is>
      </c>
      <c r="B60" s="3" t="n">
        <v>2032911.26</v>
      </c>
      <c r="O60" s="3" t="n">
        <v>2032911.26</v>
      </c>
      <c r="Q60" s="16">
        <f>_xlfn.XLOOKUP($A60,Mapping!$A:$A,Mapping!B:B,0,0,1)</f>
        <v/>
      </c>
      <c r="R60" s="16">
        <f>_xlfn.XLOOKUP($A60,Mapping!$A:$A,Mapping!C:C,0,0,1)</f>
        <v/>
      </c>
      <c r="S60" s="16">
        <f>_xlfn.XLOOKUP($A60,Mapping!$A:$A,Mapping!D:D,0,0,1)</f>
        <v/>
      </c>
      <c r="T60" s="16">
        <f>_xlfn.CONCAT(S60," - ",Q60)</f>
        <v/>
      </c>
    </row>
    <row r="61">
      <c r="A61" s="3" t="inlineStr">
        <is>
          <t>7026 : DO NOT USE</t>
        </is>
      </c>
      <c r="B61" s="3" t="n">
        <v>392498.06</v>
      </c>
      <c r="O61" s="3" t="n">
        <v>392498.06</v>
      </c>
      <c r="Q61" s="16">
        <f>_xlfn.XLOOKUP($A61,Mapping!$A:$A,Mapping!B:B,0,0,1)</f>
        <v/>
      </c>
      <c r="R61" s="16">
        <f>_xlfn.XLOOKUP($A61,Mapping!$A:$A,Mapping!C:C,0,0,1)</f>
        <v/>
      </c>
      <c r="S61" s="16">
        <f>_xlfn.XLOOKUP($A61,Mapping!$A:$A,Mapping!D:D,0,0,1)</f>
        <v/>
      </c>
      <c r="T61" s="16">
        <f>_xlfn.CONCAT(S61," - ",Q61)</f>
        <v/>
      </c>
    </row>
    <row r="62">
      <c r="A62" s="3" t="inlineStr">
        <is>
          <t>7027 : Interco CCL</t>
        </is>
      </c>
      <c r="B62" s="3" t="n">
        <v>-1626.2</v>
      </c>
      <c r="O62" s="3" t="n">
        <v>-1626.2</v>
      </c>
      <c r="Q62" s="16">
        <f>_xlfn.XLOOKUP($A62,Mapping!$A:$A,Mapping!B:B,0,0,1)</f>
        <v/>
      </c>
      <c r="R62" s="16">
        <f>_xlfn.XLOOKUP($A62,Mapping!$A:$A,Mapping!C:C,0,0,1)</f>
        <v/>
      </c>
      <c r="S62" s="16">
        <f>_xlfn.XLOOKUP($A62,Mapping!$A:$A,Mapping!D:D,0,0,1)</f>
        <v/>
      </c>
      <c r="T62" s="16">
        <f>_xlfn.CONCAT(S62," - ",Q62)</f>
        <v/>
      </c>
    </row>
    <row r="63">
      <c r="A63" s="3" t="inlineStr">
        <is>
          <t>7040 : Fee Debtors</t>
        </is>
      </c>
      <c r="B63" s="3" t="n">
        <v>-123.9999999999523</v>
      </c>
      <c r="O63" s="3" t="n">
        <v>-123.9999999999523</v>
      </c>
      <c r="Q63" s="16">
        <f>_xlfn.XLOOKUP($A63,Mapping!$A:$A,Mapping!B:B,0,0,1)</f>
        <v/>
      </c>
      <c r="R63" s="16">
        <f>_xlfn.XLOOKUP($A63,Mapping!$A:$A,Mapping!C:C,0,0,1)</f>
        <v/>
      </c>
      <c r="S63" s="16">
        <f>_xlfn.XLOOKUP($A63,Mapping!$A:$A,Mapping!D:D,0,0,1)</f>
        <v/>
      </c>
      <c r="T63" s="16">
        <f>_xlfn.CONCAT(S63," - ",Q63)</f>
        <v/>
      </c>
    </row>
    <row r="64">
      <c r="A64" s="3" t="inlineStr">
        <is>
          <t>7050 : Bank RBS</t>
        </is>
      </c>
      <c r="B64" s="3" t="n">
        <v>-617.1799999999999</v>
      </c>
      <c r="O64" s="3" t="n">
        <v>-617.1799999999999</v>
      </c>
      <c r="Q64" s="16">
        <f>_xlfn.XLOOKUP($A64,Mapping!$A:$A,Mapping!B:B,0,0,1)</f>
        <v/>
      </c>
      <c r="R64" s="16">
        <f>_xlfn.XLOOKUP($A64,Mapping!$A:$A,Mapping!C:C,0,0,1)</f>
        <v/>
      </c>
      <c r="S64" s="16">
        <f>_xlfn.XLOOKUP($A64,Mapping!$A:$A,Mapping!D:D,0,0,1)</f>
        <v/>
      </c>
      <c r="T64" s="16">
        <f>_xlfn.CONCAT(S64," - ",Q64)</f>
        <v/>
      </c>
    </row>
    <row r="65">
      <c r="A65" s="3" t="inlineStr">
        <is>
          <t>7051 : Bank NW Current</t>
        </is>
      </c>
      <c r="B65" s="3" t="n">
        <v>-393.23</v>
      </c>
      <c r="O65" s="3" t="n">
        <v>-393.23</v>
      </c>
      <c r="Q65" s="16">
        <f>_xlfn.XLOOKUP($A65,Mapping!$A:$A,Mapping!B:B,0,0,1)</f>
        <v/>
      </c>
      <c r="R65" s="16">
        <f>_xlfn.XLOOKUP($A65,Mapping!$A:$A,Mapping!C:C,0,0,1)</f>
        <v/>
      </c>
      <c r="S65" s="16">
        <f>_xlfn.XLOOKUP($A65,Mapping!$A:$A,Mapping!D:D,0,0,1)</f>
        <v/>
      </c>
      <c r="T65" s="16">
        <f>_xlfn.CONCAT(S65," - ",Q65)</f>
        <v/>
      </c>
    </row>
    <row r="66">
      <c r="A66" s="3" t="inlineStr">
        <is>
          <t>7053 : Bank Current Account</t>
        </is>
      </c>
      <c r="B66" s="3" t="n">
        <v>0.220000000030268</v>
      </c>
      <c r="O66" s="3" t="n">
        <v>0.220000000030268</v>
      </c>
      <c r="Q66" s="16">
        <f>_xlfn.XLOOKUP($A66,Mapping!$A:$A,Mapping!B:B,0,0,1)</f>
        <v/>
      </c>
      <c r="R66" s="16">
        <f>_xlfn.XLOOKUP($A66,Mapping!$A:$A,Mapping!C:C,0,0,1)</f>
        <v/>
      </c>
      <c r="S66" s="16">
        <f>_xlfn.XLOOKUP($A66,Mapping!$A:$A,Mapping!D:D,0,0,1)</f>
        <v/>
      </c>
      <c r="T66" s="16">
        <f>_xlfn.CONCAT(S66," - ",Q66)</f>
        <v/>
      </c>
    </row>
    <row r="67">
      <c r="A67" s="3" t="inlineStr">
        <is>
          <t>7054 : Barclays Wages 816</t>
        </is>
      </c>
      <c r="B67" s="3" t="n">
        <v>0.4800000000000182</v>
      </c>
      <c r="O67" s="3" t="n">
        <v>0.4800000000000182</v>
      </c>
      <c r="Q67" s="16">
        <f>_xlfn.XLOOKUP($A67,Mapping!$A:$A,Mapping!B:B,0,0,1)</f>
        <v/>
      </c>
      <c r="R67" s="16">
        <f>_xlfn.XLOOKUP($A67,Mapping!$A:$A,Mapping!C:C,0,0,1)</f>
        <v/>
      </c>
      <c r="S67" s="16">
        <f>_xlfn.XLOOKUP($A67,Mapping!$A:$A,Mapping!D:D,0,0,1)</f>
        <v/>
      </c>
      <c r="T67" s="16" t="n"/>
    </row>
    <row r="68">
      <c r="A68" s="3" t="inlineStr">
        <is>
          <t>7055 : Barclays Dep/acc 471</t>
        </is>
      </c>
      <c r="B68" s="3" t="n">
        <v>0.240000000000002</v>
      </c>
      <c r="O68" s="3" t="n">
        <v>0.240000000000002</v>
      </c>
      <c r="Q68" s="16">
        <f>_xlfn.XLOOKUP($A68,Mapping!$A:$A,Mapping!B:B,0,0,1)</f>
        <v/>
      </c>
      <c r="R68" s="16">
        <f>_xlfn.XLOOKUP($A68,Mapping!$A:$A,Mapping!C:C,0,0,1)</f>
        <v/>
      </c>
      <c r="S68" s="16">
        <f>_xlfn.XLOOKUP($A68,Mapping!$A:$A,Mapping!D:D,0,0,1)</f>
        <v/>
      </c>
      <c r="T68" s="16" t="n"/>
    </row>
    <row r="69">
      <c r="A69" s="3" t="inlineStr">
        <is>
          <t>7056 : Santander c/acc 811</t>
        </is>
      </c>
      <c r="B69" s="3" t="n">
        <v>0.06</v>
      </c>
      <c r="O69" s="3" t="n">
        <v>0.06</v>
      </c>
      <c r="Q69" s="16">
        <f>_xlfn.XLOOKUP($A69,Mapping!$A:$A,Mapping!B:B,0,0,1)</f>
        <v/>
      </c>
      <c r="R69" s="16">
        <f>_xlfn.XLOOKUP($A69,Mapping!$A:$A,Mapping!C:C,0,0,1)</f>
        <v/>
      </c>
      <c r="S69" s="16">
        <f>_xlfn.XLOOKUP($A69,Mapping!$A:$A,Mapping!D:D,0,0,1)</f>
        <v/>
      </c>
      <c r="T69" s="16" t="n"/>
    </row>
    <row r="70">
      <c r="A70" s="3" t="inlineStr">
        <is>
          <t>7057 : Santander Dep/acc 870</t>
        </is>
      </c>
      <c r="B70" s="3" t="n">
        <v>1.05</v>
      </c>
      <c r="O70" s="3" t="n">
        <v>1.05</v>
      </c>
      <c r="Q70" s="16">
        <f>_xlfn.XLOOKUP($A70,Mapping!$A:$A,Mapping!B:B,0,0,1)</f>
        <v/>
      </c>
      <c r="R70" s="16">
        <f>_xlfn.XLOOKUP($A70,Mapping!$A:$A,Mapping!C:C,0,0,1)</f>
        <v/>
      </c>
      <c r="S70" s="16">
        <f>_xlfn.XLOOKUP($A70,Mapping!$A:$A,Mapping!D:D,0,0,1)</f>
        <v/>
      </c>
      <c r="T70" s="16" t="n"/>
    </row>
    <row r="71">
      <c r="A71" s="3" t="inlineStr">
        <is>
          <t>7058 : RBS bank 722</t>
        </is>
      </c>
      <c r="B71" s="3" t="n">
        <v>1110868.36</v>
      </c>
      <c r="C71" s="3" t="n">
        <v>-21</v>
      </c>
      <c r="I71" s="3" t="n">
        <v>-28.35</v>
      </c>
      <c r="O71" s="3" t="n">
        <v>1110819.01</v>
      </c>
      <c r="Q71" s="16">
        <f>_xlfn.XLOOKUP($A71,Mapping!$A:$A,Mapping!B:B,0,0,1)</f>
        <v/>
      </c>
      <c r="R71" s="16">
        <f>_xlfn.XLOOKUP($A71,Mapping!$A:$A,Mapping!C:C,0,0,1)</f>
        <v/>
      </c>
      <c r="S71" s="16">
        <f>_xlfn.XLOOKUP($A71,Mapping!$A:$A,Mapping!D:D,0,0,1)</f>
        <v/>
      </c>
      <c r="T71" s="16" t="n"/>
    </row>
    <row r="72">
      <c r="A72" s="3" t="inlineStr">
        <is>
          <t>7070 : Sundry Debtors</t>
        </is>
      </c>
      <c r="B72" s="3" t="n">
        <v>0.3600000000001273</v>
      </c>
      <c r="O72" s="3" t="n">
        <v>0.3600000000001273</v>
      </c>
      <c r="Q72" s="16">
        <f>_xlfn.XLOOKUP($A72,Mapping!$A:$A,Mapping!B:B,0,0,1)</f>
        <v/>
      </c>
      <c r="R72" s="16">
        <f>_xlfn.XLOOKUP($A72,Mapping!$A:$A,Mapping!C:C,0,0,1)</f>
        <v/>
      </c>
      <c r="S72" s="16">
        <f>_xlfn.XLOOKUP($A72,Mapping!$A:$A,Mapping!D:D,0,0,1)</f>
        <v/>
      </c>
      <c r="T72" s="16" t="n"/>
    </row>
    <row r="73">
      <c r="A73" s="3" t="inlineStr">
        <is>
          <t>7090 : Emerald</t>
        </is>
      </c>
      <c r="B73" s="3" t="n">
        <v>0</v>
      </c>
      <c r="O73" s="3" t="n">
        <v>0</v>
      </c>
      <c r="Q73" s="16">
        <f>_xlfn.XLOOKUP($A73,Mapping!$A:$A,Mapping!B:B,0,0,1)</f>
        <v/>
      </c>
      <c r="R73" s="16">
        <f>_xlfn.XLOOKUP($A73,Mapping!$A:$A,Mapping!C:C,0,0,1)</f>
        <v/>
      </c>
      <c r="S73" s="16">
        <f>_xlfn.XLOOKUP($A73,Mapping!$A:$A,Mapping!D:D,0,0,1)</f>
        <v/>
      </c>
      <c r="T73" s="16" t="n"/>
    </row>
    <row r="74">
      <c r="A74" s="3" t="inlineStr">
        <is>
          <t>8010 : Attachments</t>
        </is>
      </c>
      <c r="B74" s="3" t="n">
        <v>-0.1999999999999886</v>
      </c>
      <c r="O74" s="3" t="n">
        <v>-0.1999999999999886</v>
      </c>
      <c r="Q74" s="16">
        <f>_xlfn.XLOOKUP($A74,Mapping!$A:$A,Mapping!B:B,0,0,1)</f>
        <v/>
      </c>
      <c r="R74" s="16">
        <f>_xlfn.XLOOKUP($A74,Mapping!$A:$A,Mapping!C:C,0,0,1)</f>
        <v/>
      </c>
      <c r="S74" s="16">
        <f>_xlfn.XLOOKUP($A74,Mapping!$A:$A,Mapping!D:D,0,0,1)</f>
        <v/>
      </c>
      <c r="T74" s="16" t="n"/>
    </row>
    <row r="75">
      <c r="A75" s="3" t="inlineStr">
        <is>
          <t>8020 : Accruals</t>
        </is>
      </c>
      <c r="B75" s="3" t="n">
        <v>-8550</v>
      </c>
      <c r="O75" s="3" t="n">
        <v>-8550</v>
      </c>
      <c r="Q75" s="16">
        <f>_xlfn.XLOOKUP($A75,Mapping!$A:$A,Mapping!B:B,0,0,1)</f>
        <v/>
      </c>
      <c r="R75" s="16">
        <f>_xlfn.XLOOKUP($A75,Mapping!$A:$A,Mapping!C:C,0,0,1)</f>
        <v/>
      </c>
      <c r="S75" s="16">
        <f>_xlfn.XLOOKUP($A75,Mapping!$A:$A,Mapping!D:D,0,0,1)</f>
        <v/>
      </c>
      <c r="T75" s="16" t="n"/>
    </row>
    <row r="76">
      <c r="A76" s="3" t="inlineStr">
        <is>
          <t>8030 : EEEF</t>
        </is>
      </c>
      <c r="B76" s="3" t="n">
        <v>0</v>
      </c>
      <c r="O76" s="3" t="n">
        <v>0</v>
      </c>
      <c r="Q76" s="16">
        <f>_xlfn.XLOOKUP($A76,Mapping!$A:$A,Mapping!B:B,0,0,1)</f>
        <v/>
      </c>
      <c r="R76" s="16">
        <f>_xlfn.XLOOKUP($A76,Mapping!$A:$A,Mapping!C:C,0,0,1)</f>
        <v/>
      </c>
      <c r="S76" s="16">
        <f>_xlfn.XLOOKUP($A76,Mapping!$A:$A,Mapping!D:D,0,0,1)</f>
        <v/>
      </c>
      <c r="T76" s="16" t="n"/>
    </row>
    <row r="77">
      <c r="A77" s="3" t="inlineStr">
        <is>
          <t>8040 : PAYE</t>
        </is>
      </c>
      <c r="B77" s="3" t="n">
        <v>0</v>
      </c>
      <c r="O77" s="3" t="n">
        <v>0</v>
      </c>
      <c r="Q77" s="16">
        <f>_xlfn.XLOOKUP($A77,Mapping!$A:$A,Mapping!B:B,0,0,1)</f>
        <v/>
      </c>
      <c r="R77" s="16">
        <f>_xlfn.XLOOKUP($A77,Mapping!$A:$A,Mapping!C:C,0,0,1)</f>
        <v/>
      </c>
      <c r="S77" s="16">
        <f>_xlfn.XLOOKUP($A77,Mapping!$A:$A,Mapping!D:D,0,0,1)</f>
        <v/>
      </c>
      <c r="T77" s="16" t="n"/>
    </row>
    <row r="78">
      <c r="A78" s="3" t="inlineStr">
        <is>
          <t>8050 : Net Salaries</t>
        </is>
      </c>
      <c r="B78" s="3" t="n">
        <v>0.4999999999986358</v>
      </c>
      <c r="O78" s="3" t="n">
        <v>0.4999999999986358</v>
      </c>
      <c r="Q78" s="16">
        <f>_xlfn.XLOOKUP($A78,Mapping!$A:$A,Mapping!B:B,0,0,1)</f>
        <v/>
      </c>
      <c r="R78" s="16">
        <f>_xlfn.XLOOKUP($A78,Mapping!$A:$A,Mapping!C:C,0,0,1)</f>
        <v/>
      </c>
      <c r="S78" s="16">
        <f>_xlfn.XLOOKUP($A78,Mapping!$A:$A,Mapping!D:D,0,0,1)</f>
        <v/>
      </c>
      <c r="T78" s="16" t="n"/>
    </row>
    <row r="79">
      <c r="A79" s="3" t="inlineStr">
        <is>
          <t>8060 : Trade Creditors</t>
        </is>
      </c>
      <c r="B79" s="3" t="n">
        <v>-12290.35000000001</v>
      </c>
      <c r="O79" s="3" t="n">
        <v>-12290.35000000001</v>
      </c>
      <c r="Q79" s="16">
        <f>_xlfn.XLOOKUP($A79,Mapping!$A:$A,Mapping!B:B,0,0,1)</f>
        <v/>
      </c>
      <c r="R79" s="16">
        <f>_xlfn.XLOOKUP($A79,Mapping!$A:$A,Mapping!C:C,0,0,1)</f>
        <v/>
      </c>
      <c r="S79" s="16">
        <f>_xlfn.XLOOKUP($A79,Mapping!$A:$A,Mapping!D:D,0,0,1)</f>
        <v/>
      </c>
      <c r="T79" s="16" t="n"/>
    </row>
    <row r="80">
      <c r="A80" s="3" t="inlineStr">
        <is>
          <t>8070 : Fees in advance</t>
        </is>
      </c>
      <c r="B80" s="3" t="n">
        <v>-51036.1</v>
      </c>
      <c r="O80" s="3" t="n">
        <v>-51036.1</v>
      </c>
      <c r="Q80" s="16">
        <f>_xlfn.XLOOKUP($A80,Mapping!$A:$A,Mapping!B:B,0,0,1)</f>
        <v/>
      </c>
      <c r="R80" s="16">
        <f>_xlfn.XLOOKUP($A80,Mapping!$A:$A,Mapping!C:C,0,0,1)</f>
        <v/>
      </c>
      <c r="S80" s="16">
        <f>_xlfn.XLOOKUP($A80,Mapping!$A:$A,Mapping!D:D,0,0,1)</f>
        <v/>
      </c>
      <c r="T80" s="16" t="n"/>
    </row>
    <row r="81">
      <c r="A81" s="3" t="inlineStr">
        <is>
          <t>8080 : HP Creditor</t>
        </is>
      </c>
      <c r="B81" s="3" t="n">
        <v>-0.1999999999999886</v>
      </c>
      <c r="O81" s="3" t="n">
        <v>-0.1999999999999886</v>
      </c>
      <c r="Q81" s="16">
        <f>_xlfn.XLOOKUP($A81,Mapping!$A:$A,Mapping!B:B,0,0,1)</f>
        <v/>
      </c>
      <c r="R81" s="16">
        <f>_xlfn.XLOOKUP($A81,Mapping!$A:$A,Mapping!C:C,0,0,1)</f>
        <v/>
      </c>
      <c r="S81" s="16">
        <f>_xlfn.XLOOKUP($A81,Mapping!$A:$A,Mapping!D:D,0,0,1)</f>
        <v/>
      </c>
      <c r="T81" s="16" t="n"/>
    </row>
    <row r="82">
      <c r="A82" s="3" t="inlineStr">
        <is>
          <t>8090 : Pension Fund</t>
        </is>
      </c>
      <c r="B82" s="3" t="n">
        <v>-0.06999999999993634</v>
      </c>
      <c r="O82" s="3" t="n">
        <v>-0.06999999999993634</v>
      </c>
      <c r="Q82" s="16">
        <f>_xlfn.XLOOKUP($A82,Mapping!$A:$A,Mapping!B:B,0,0,1)</f>
        <v/>
      </c>
      <c r="R82" s="16">
        <f>_xlfn.XLOOKUP($A82,Mapping!$A:$A,Mapping!C:C,0,0,1)</f>
        <v/>
      </c>
      <c r="S82" s="16">
        <f>_xlfn.XLOOKUP($A82,Mapping!$A:$A,Mapping!D:D,0,0,1)</f>
        <v/>
      </c>
      <c r="T82" s="16" t="n"/>
    </row>
    <row r="83">
      <c r="A83" s="3" t="inlineStr">
        <is>
          <t>8100 : Corporation Tax</t>
        </is>
      </c>
      <c r="B83" s="3" t="n">
        <v>453.7999999999884</v>
      </c>
      <c r="O83" s="3" t="n">
        <v>453.7999999999884</v>
      </c>
      <c r="Q83" s="16">
        <f>_xlfn.XLOOKUP($A83,Mapping!$A:$A,Mapping!B:B,0,0,1)</f>
        <v/>
      </c>
      <c r="R83" s="16">
        <f>_xlfn.XLOOKUP($A83,Mapping!$A:$A,Mapping!C:C,0,0,1)</f>
        <v/>
      </c>
      <c r="S83" s="16">
        <f>_xlfn.XLOOKUP($A83,Mapping!$A:$A,Mapping!D:D,0,0,1)</f>
        <v/>
      </c>
      <c r="T83" s="16" t="n"/>
    </row>
    <row r="84">
      <c r="A84" s="3" t="inlineStr">
        <is>
          <t>9010 : Reserves and Capital</t>
        </is>
      </c>
      <c r="B84" s="3" t="n">
        <v>86421</v>
      </c>
      <c r="O84" s="3" t="n">
        <v>86421</v>
      </c>
      <c r="Q84" s="16">
        <f>_xlfn.XLOOKUP($A84,Mapping!$A:$A,Mapping!B:B,0,0,1)</f>
        <v/>
      </c>
      <c r="R84" s="16">
        <f>_xlfn.XLOOKUP($A84,Mapping!$A:$A,Mapping!C:C,0,0,1)</f>
        <v/>
      </c>
      <c r="S84" s="16">
        <f>_xlfn.XLOOKUP($A84,Mapping!$A:$A,Mapping!D:D,0,0,1)</f>
        <v/>
      </c>
      <c r="T84" s="16" t="n"/>
    </row>
    <row r="85">
      <c r="A85" s="3" t="inlineStr">
        <is>
          <t>9020 : Share Capital</t>
        </is>
      </c>
      <c r="B85" s="3" t="n">
        <v>-100</v>
      </c>
      <c r="O85" s="3" t="n">
        <v>-100</v>
      </c>
      <c r="Q85" s="16">
        <f>_xlfn.XLOOKUP($A85,Mapping!$A:$A,Mapping!B:B,0,0,1)</f>
        <v/>
      </c>
      <c r="R85" s="16">
        <f>_xlfn.XLOOKUP($A85,Mapping!$A:$A,Mapping!C:C,0,0,1)</f>
        <v/>
      </c>
      <c r="S85" s="16">
        <f>_xlfn.XLOOKUP($A85,Mapping!$A:$A,Mapping!D:D,0,0,1)</f>
        <v/>
      </c>
      <c r="T85" s="16" t="n"/>
    </row>
    <row r="86">
      <c r="A86" s="3" t="inlineStr">
        <is>
          <t>9030 : Profit and Loss Account</t>
        </is>
      </c>
      <c r="B86" s="3" t="n">
        <v>-741145.1299999999</v>
      </c>
      <c r="O86" s="3" t="n">
        <v>-741145.1299999999</v>
      </c>
      <c r="Q86" s="16">
        <f>_xlfn.XLOOKUP($A86,Mapping!$A:$A,Mapping!B:B,0,0,1)</f>
        <v/>
      </c>
      <c r="R86" s="16">
        <f>_xlfn.XLOOKUP($A86,Mapping!$A:$A,Mapping!C:C,0,0,1)</f>
        <v/>
      </c>
      <c r="S86" s="16">
        <f>_xlfn.XLOOKUP($A86,Mapping!$A:$A,Mapping!D:D,0,0,1)</f>
        <v/>
      </c>
      <c r="T86" s="16" t="n"/>
    </row>
    <row r="87">
      <c r="A87" s="76" t="inlineStr">
        <is>
          <t>Total</t>
        </is>
      </c>
      <c r="B87" s="76" t="n">
        <v>1734937.93</v>
      </c>
      <c r="C87" s="76" t="n">
        <v>2959.34</v>
      </c>
      <c r="D87" s="76" t="n">
        <v>1254.79</v>
      </c>
      <c r="E87" s="76" t="n">
        <v>4258.88</v>
      </c>
      <c r="F87" s="76" t="n">
        <v>4078.07</v>
      </c>
      <c r="G87" s="76" t="n">
        <v>6415.76</v>
      </c>
      <c r="H87" s="76" t="n">
        <v>6045.73</v>
      </c>
      <c r="I87" s="76" t="n">
        <v>5120.85</v>
      </c>
      <c r="J87" s="76" t="n"/>
      <c r="K87" s="76" t="n"/>
      <c r="L87" s="76" t="n"/>
      <c r="M87" s="76" t="n"/>
      <c r="N87" s="76" t="n"/>
      <c r="O87" s="76" t="n">
        <v>1765071.35</v>
      </c>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A89" s="3" t="inlineStr">
        <is>
          <t>Applied filters:
Fiscal Year is 2026
Company is Yellow Brick House Nurseries.
Setting is Head Office
Company is Complete Childcare Ltd., HAB Kindergarten, Kingsclere Nurseries Ltd., Moebius Two Ltd., Saltway Nursery, Yellow Brick House Nurseries., or Yellow Brick Nurseries Ltd.</t>
        </is>
      </c>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4.xml><?xml version="1.0" encoding="utf-8"?>
<worksheet xmlns="http://schemas.openxmlformats.org/spreadsheetml/2006/main">
  <sheetPr>
    <tabColor rgb="FFFFFF99"/>
    <outlinePr summaryBelow="1" summaryRight="1"/>
    <pageSetUpPr/>
  </sheetPr>
  <dimension ref="A1:T163"/>
  <sheetViews>
    <sheetView workbookViewId="0">
      <selection activeCell="A2" sqref="A2:O66"/>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-4246574.54</v>
      </c>
      <c r="C2" s="3" t="n">
        <v>-20503.25</v>
      </c>
      <c r="D2" s="3" t="n">
        <v>-20213.24000000001</v>
      </c>
      <c r="E2" s="3" t="n">
        <v>-18535.67</v>
      </c>
      <c r="F2" s="3" t="n">
        <v>-21408.1</v>
      </c>
      <c r="G2" s="3" t="n">
        <v>-20206.17</v>
      </c>
      <c r="H2" s="3" t="n">
        <v>-20812.27</v>
      </c>
      <c r="I2" s="3" t="n">
        <v>-21997.47</v>
      </c>
      <c r="O2" s="3" t="n">
        <v>-4390250.71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-754165.99</v>
      </c>
      <c r="C3" s="3" t="n">
        <v>-13761.14</v>
      </c>
      <c r="D3" s="3" t="n">
        <v>-13761.14</v>
      </c>
      <c r="E3" s="3" t="n">
        <v>-24206.13</v>
      </c>
      <c r="F3" s="3" t="n">
        <v>-14877.62</v>
      </c>
      <c r="G3" s="3" t="n">
        <v>-14877.62</v>
      </c>
      <c r="H3" s="3" t="n">
        <v>-13485.23</v>
      </c>
      <c r="I3" s="3" t="n">
        <v>-14413.49</v>
      </c>
      <c r="O3" s="3" t="n">
        <v>-863548.36</v>
      </c>
      <c r="Q3" s="16">
        <f>_xlfn.XLOOKUP($A3,Mapping!$A:$A,Mapping!B:B,0,0,1)</f>
        <v/>
      </c>
      <c r="R3" s="16">
        <f>_xlfn.XLOOKUP($A3,Mapping!$A:$A,Mapping!C:C,0,0,1)</f>
        <v/>
      </c>
      <c r="S3" s="16">
        <f>_xlfn.XLOOKUP($A3,Mapping!$A:$A,Mapping!D:D,0,0,1)</f>
        <v/>
      </c>
      <c r="T3" s="16">
        <f>_xlfn.CONCAT(S3," - ",Q3)</f>
        <v/>
      </c>
    </row>
    <row r="4">
      <c r="A4" s="3" t="inlineStr">
        <is>
          <t>1030 : Other Income</t>
        </is>
      </c>
      <c r="B4" s="3" t="n">
        <v>-2175.37</v>
      </c>
      <c r="O4" s="3" t="n">
        <v>-2175.37</v>
      </c>
      <c r="Q4" s="16">
        <f>_xlfn.XLOOKUP($A4,Mapping!$A:$A,Mapping!B:B,0,0,1)</f>
        <v/>
      </c>
      <c r="R4" s="16">
        <f>_xlfn.XLOOKUP($A4,Mapping!$A:$A,Mapping!C:C,0,0,1)</f>
        <v/>
      </c>
      <c r="S4" s="16">
        <f>_xlfn.XLOOKUP($A4,Mapping!$A:$A,Mapping!D:D,0,0,1)</f>
        <v/>
      </c>
      <c r="T4" s="16">
        <f>_xlfn.CONCAT(S4," - ",Q4)</f>
        <v/>
      </c>
    </row>
    <row r="5">
      <c r="A5" s="3" t="inlineStr">
        <is>
          <t>2010 : Nursery Staff Salaries</t>
        </is>
      </c>
      <c r="B5" s="3" t="n">
        <v>2561574.24</v>
      </c>
      <c r="C5" s="3" t="n">
        <v>22397.82</v>
      </c>
      <c r="D5" s="3" t="n">
        <v>20915.8</v>
      </c>
      <c r="E5" s="3" t="n">
        <v>21228.23</v>
      </c>
      <c r="F5" s="3" t="n">
        <v>24553.16</v>
      </c>
      <c r="G5" s="3" t="n">
        <v>23927.03</v>
      </c>
      <c r="H5" s="3" t="n">
        <v>24496.41</v>
      </c>
      <c r="I5" s="3" t="n">
        <v>24453.12</v>
      </c>
      <c r="O5" s="3" t="n">
        <v>2723545.81</v>
      </c>
      <c r="Q5" s="16">
        <f>_xlfn.XLOOKUP($A5,Mapping!$A:$A,Mapping!B:B,0,0,1)</f>
        <v/>
      </c>
      <c r="R5" s="16">
        <f>_xlfn.XLOOKUP($A5,Mapping!$A:$A,Mapping!C:C,0,0,1)</f>
        <v/>
      </c>
      <c r="S5" s="16">
        <f>_xlfn.XLOOKUP($A5,Mapping!$A:$A,Mapping!D:D,0,0,1)</f>
        <v/>
      </c>
      <c r="T5" s="16">
        <f>_xlfn.CONCAT(S5," - ",Q5)</f>
        <v/>
      </c>
    </row>
    <row r="6">
      <c r="A6" s="3" t="inlineStr">
        <is>
          <t>2100 : Nursery Staff NI</t>
        </is>
      </c>
      <c r="B6" s="3" t="n">
        <v>165484.13</v>
      </c>
      <c r="C6" s="3" t="n">
        <v>2569.78</v>
      </c>
      <c r="D6" s="3" t="n">
        <v>2333.89</v>
      </c>
      <c r="E6" s="3" t="n">
        <v>2397.63</v>
      </c>
      <c r="F6" s="3" t="n">
        <v>2810.47</v>
      </c>
      <c r="G6" s="3" t="n">
        <v>2678.16</v>
      </c>
      <c r="H6" s="3" t="n">
        <v>2699.89</v>
      </c>
      <c r="I6" s="3" t="n">
        <v>2746.09</v>
      </c>
      <c r="O6" s="3" t="n">
        <v>183720.04</v>
      </c>
      <c r="Q6" s="16">
        <f>_xlfn.XLOOKUP($A6,Mapping!$A:$A,Mapping!B:B,0,0,1)</f>
        <v/>
      </c>
      <c r="R6" s="16">
        <f>_xlfn.XLOOKUP($A6,Mapping!$A:$A,Mapping!C:C,0,0,1)</f>
        <v/>
      </c>
      <c r="S6" s="16">
        <f>_xlfn.XLOOKUP($A6,Mapping!$A:$A,Mapping!D:D,0,0,1)</f>
        <v/>
      </c>
      <c r="T6" s="16">
        <f>_xlfn.CONCAT(S6," - ",Q6)</f>
        <v/>
      </c>
    </row>
    <row r="7">
      <c r="A7" s="3" t="inlineStr">
        <is>
          <t>2150 : Nursery Staff Pension</t>
        </is>
      </c>
      <c r="B7" s="3" t="n">
        <v>32021.60000000001</v>
      </c>
      <c r="C7" s="3" t="n">
        <v>478.5</v>
      </c>
      <c r="D7" s="3" t="n">
        <v>445.11</v>
      </c>
      <c r="E7" s="3" t="n">
        <v>456.21</v>
      </c>
      <c r="F7" s="3" t="n">
        <v>473.88</v>
      </c>
      <c r="G7" s="3" t="n">
        <v>461.27</v>
      </c>
      <c r="H7" s="3" t="n">
        <v>447.41</v>
      </c>
      <c r="I7" s="3" t="n">
        <v>462.52</v>
      </c>
      <c r="O7" s="3" t="n">
        <v>35246.50000000001</v>
      </c>
      <c r="Q7" s="16">
        <f>_xlfn.XLOOKUP($A7,Mapping!$A:$A,Mapping!B:B,0,0,1)</f>
        <v/>
      </c>
      <c r="R7" s="16">
        <f>_xlfn.XLOOKUP($A7,Mapping!$A:$A,Mapping!C:C,0,0,1)</f>
        <v/>
      </c>
      <c r="S7" s="16">
        <f>_xlfn.XLOOKUP($A7,Mapping!$A:$A,Mapping!D:D,0,0,1)</f>
        <v/>
      </c>
      <c r="T7" s="16">
        <f>_xlfn.CONCAT(S7," - ",Q7)</f>
        <v/>
      </c>
    </row>
    <row r="8">
      <c r="A8" s="3" t="inlineStr">
        <is>
          <t>2160 : Uniform Costs</t>
        </is>
      </c>
      <c r="B8" s="3" t="n">
        <v>8618.679999999997</v>
      </c>
      <c r="I8" s="3" t="n">
        <v>113.94</v>
      </c>
      <c r="J8" s="3" t="n">
        <v>200.7</v>
      </c>
      <c r="O8" s="3" t="n">
        <v>8933.319999999996</v>
      </c>
      <c r="Q8" s="16">
        <f>_xlfn.XLOOKUP($A8,Mapping!$A:$A,Mapping!B:B,0,0,1)</f>
        <v/>
      </c>
      <c r="R8" s="16">
        <f>_xlfn.XLOOKUP($A8,Mapping!$A:$A,Mapping!C:C,0,0,1)</f>
        <v/>
      </c>
      <c r="S8" s="16">
        <f>_xlfn.XLOOKUP($A8,Mapping!$A:$A,Mapping!D:D,0,0,1)</f>
        <v/>
      </c>
      <c r="T8" s="16">
        <f>_xlfn.CONCAT(S8," - ",Q8)</f>
        <v/>
      </c>
    </row>
    <row r="9">
      <c r="A9" s="3" t="inlineStr">
        <is>
          <t>2170 : Training Costs</t>
        </is>
      </c>
      <c r="B9" s="3" t="n">
        <v>7625.34</v>
      </c>
      <c r="D9" s="3" t="n">
        <v>-422</v>
      </c>
      <c r="G9" s="3" t="n">
        <v>78</v>
      </c>
      <c r="H9" s="3" t="n">
        <v>252</v>
      </c>
      <c r="O9" s="3" t="n">
        <v>7533.34</v>
      </c>
      <c r="Q9" s="16">
        <f>_xlfn.XLOOKUP($A9,Mapping!$A:$A,Mapping!B:B,0,0,1)</f>
        <v/>
      </c>
      <c r="R9" s="16">
        <f>_xlfn.XLOOKUP($A9,Mapping!$A:$A,Mapping!C:C,0,0,1)</f>
        <v/>
      </c>
      <c r="S9" s="16">
        <f>_xlfn.XLOOKUP($A9,Mapping!$A:$A,Mapping!D:D,0,0,1)</f>
        <v/>
      </c>
      <c r="T9" s="16">
        <f>_xlfn.CONCAT(S9," - ",Q9)</f>
        <v/>
      </c>
    </row>
    <row r="10">
      <c r="A10" s="3" t="inlineStr">
        <is>
          <t>2180 : Staff Welfare</t>
        </is>
      </c>
      <c r="B10" s="3" t="n">
        <v>11317.28</v>
      </c>
      <c r="C10" s="3" t="n">
        <v>93.25</v>
      </c>
      <c r="D10" s="3" t="n">
        <v>12.5</v>
      </c>
      <c r="E10" s="3" t="n">
        <v>167.27</v>
      </c>
      <c r="F10" s="3" t="n">
        <v>161.9</v>
      </c>
      <c r="G10" s="3" t="n">
        <v>163.43</v>
      </c>
      <c r="H10" s="3" t="n">
        <v>23.54</v>
      </c>
      <c r="I10" s="3" t="n">
        <v>191.12</v>
      </c>
      <c r="O10" s="3" t="n">
        <v>12130.29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39331.03999999999</v>
      </c>
      <c r="O11" s="3" t="n">
        <v>39331.03999999999</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920.21</v>
      </c>
      <c r="C12" s="3" t="n">
        <v>16.5</v>
      </c>
      <c r="D12" s="3" t="n">
        <v>50.23</v>
      </c>
      <c r="E12" s="3" t="n">
        <v>15.28</v>
      </c>
      <c r="G12" s="3" t="n">
        <v>16.5</v>
      </c>
      <c r="I12" s="3" t="n">
        <v>31.9</v>
      </c>
      <c r="O12" s="3" t="n">
        <v>1050.62</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144003.76</v>
      </c>
      <c r="O13" s="3" t="n">
        <v>144003.76</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258.01</v>
      </c>
      <c r="O14" s="3" t="n">
        <v>258.01</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135072.96</v>
      </c>
      <c r="C15" s="3" t="n">
        <v>1428.67</v>
      </c>
      <c r="D15" s="3" t="n">
        <v>1894.54</v>
      </c>
      <c r="E15" s="3" t="n">
        <v>1660.07</v>
      </c>
      <c r="F15" s="3" t="n">
        <v>2099.27</v>
      </c>
      <c r="G15" s="3" t="n">
        <v>1513.13</v>
      </c>
      <c r="H15" s="3" t="n">
        <v>1672.02</v>
      </c>
      <c r="I15" s="3" t="n">
        <v>1682.53</v>
      </c>
      <c r="O15" s="3" t="n">
        <v>147023.19</v>
      </c>
      <c r="Q15" s="16">
        <f>_xlfn.XLOOKUP($A15,Mapping!$A:$A,Mapping!B:B,0,0,1)</f>
        <v/>
      </c>
      <c r="R15" s="16">
        <f>_xlfn.XLOOKUP($A15,Mapping!$A:$A,Mapping!C:C,0,0,1)</f>
        <v/>
      </c>
      <c r="S15" s="16">
        <f>_xlfn.XLOOKUP($A15,Mapping!$A:$A,Mapping!D:D,0,0,1)</f>
        <v/>
      </c>
      <c r="T15" s="16">
        <f>_xlfn.CONCAT(S15," - ",Q15)</f>
        <v/>
      </c>
    </row>
    <row r="16">
      <c r="A16" s="3" t="inlineStr">
        <is>
          <t>3020 : Resources</t>
        </is>
      </c>
      <c r="B16" s="3" t="n">
        <v>19129.62999999998</v>
      </c>
      <c r="C16" s="3" t="n">
        <v>73.15000000000001</v>
      </c>
      <c r="D16" s="3" t="n">
        <v>25.18</v>
      </c>
      <c r="E16" s="3" t="n">
        <v>58.1</v>
      </c>
      <c r="F16" s="3" t="n">
        <v>7.19</v>
      </c>
      <c r="G16" s="3" t="n">
        <v>59.06</v>
      </c>
      <c r="H16" s="3" t="n">
        <v>5.49</v>
      </c>
      <c r="I16" s="3" t="n">
        <v>31.95</v>
      </c>
      <c r="O16" s="3" t="n">
        <v>19389.74999999998</v>
      </c>
      <c r="Q16" s="16">
        <f>_xlfn.XLOOKUP($A16,Mapping!$A:$A,Mapping!B:B,0,0,1)</f>
        <v/>
      </c>
      <c r="R16" s="16">
        <f>_xlfn.XLOOKUP($A16,Mapping!$A:$A,Mapping!C:C,0,0,1)</f>
        <v/>
      </c>
      <c r="S16" s="16">
        <f>_xlfn.XLOOKUP($A16,Mapping!$A:$A,Mapping!D:D,0,0,1)</f>
        <v/>
      </c>
      <c r="T16" s="16">
        <f>_xlfn.CONCAT(S16," - ",Q16)</f>
        <v/>
      </c>
    </row>
    <row r="17">
      <c r="A17" s="3" t="inlineStr">
        <is>
          <t>3030 : Art Material</t>
        </is>
      </c>
      <c r="B17" s="3" t="n">
        <v>22571.14999999999</v>
      </c>
      <c r="D17" s="3" t="n">
        <v>95.16000000000001</v>
      </c>
      <c r="E17" s="3" t="n">
        <v>324.34</v>
      </c>
      <c r="F17" s="3" t="n">
        <v>9.119999999999999</v>
      </c>
      <c r="G17" s="3" t="n">
        <v>36.43</v>
      </c>
      <c r="H17" s="3" t="n">
        <v>115.48</v>
      </c>
      <c r="I17" s="3" t="n">
        <v>18.98</v>
      </c>
      <c r="O17" s="3" t="n">
        <v>23170.65999999999</v>
      </c>
      <c r="Q17" s="16">
        <f>_xlfn.XLOOKUP($A17,Mapping!$A:$A,Mapping!B:B,0,0,1)</f>
        <v/>
      </c>
      <c r="R17" s="16">
        <f>_xlfn.XLOOKUP($A17,Mapping!$A:$A,Mapping!C:C,0,0,1)</f>
        <v/>
      </c>
      <c r="S17" s="16">
        <f>_xlfn.XLOOKUP($A17,Mapping!$A:$A,Mapping!D:D,0,0,1)</f>
        <v/>
      </c>
      <c r="T17" s="16">
        <f>_xlfn.CONCAT(S17," - ",Q17)</f>
        <v/>
      </c>
    </row>
    <row r="18">
      <c r="A18" s="3" t="inlineStr">
        <is>
          <t>3040 : Stationery</t>
        </is>
      </c>
      <c r="B18" s="3" t="n">
        <v>637.12</v>
      </c>
      <c r="O18" s="3" t="n">
        <v>637.12</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17046.34999999998</v>
      </c>
      <c r="C19" s="3" t="n">
        <v>13.98</v>
      </c>
      <c r="D19" s="3" t="n">
        <v>79.02</v>
      </c>
      <c r="E19" s="3" t="n">
        <v>33.43</v>
      </c>
      <c r="F19" s="3" t="n">
        <v>46</v>
      </c>
      <c r="G19" s="3" t="n">
        <v>25.88</v>
      </c>
      <c r="H19" s="3" t="n">
        <v>47.97</v>
      </c>
      <c r="O19" s="3" t="n">
        <v>17292.62999999998</v>
      </c>
      <c r="Q19" s="16">
        <f>_xlfn.XLOOKUP($A19,Mapping!$A:$A,Mapping!B:B,0,0,1)</f>
        <v/>
      </c>
      <c r="R19" s="16">
        <f>_xlfn.XLOOKUP($A19,Mapping!$A:$A,Mapping!C:C,0,0,1)</f>
        <v/>
      </c>
      <c r="S19" s="16">
        <f>_xlfn.XLOOKUP($A19,Mapping!$A:$A,Mapping!D:D,0,0,1)</f>
        <v/>
      </c>
      <c r="T19" s="16">
        <f>_xlfn.CONCAT(S19," - ",Q19)</f>
        <v/>
      </c>
    </row>
    <row r="20">
      <c r="A20" s="3" t="inlineStr">
        <is>
          <t>3060 : Consumables</t>
        </is>
      </c>
      <c r="B20" s="3" t="n">
        <v>12814.6</v>
      </c>
      <c r="C20" s="3" t="n">
        <v>120.47</v>
      </c>
      <c r="D20" s="3" t="n">
        <v>108.69</v>
      </c>
      <c r="E20" s="3" t="n">
        <v>183.7</v>
      </c>
      <c r="F20" s="3" t="n">
        <v>175.42</v>
      </c>
      <c r="G20" s="3" t="n">
        <v>115.66</v>
      </c>
      <c r="H20" s="3" t="n">
        <v>241.42</v>
      </c>
      <c r="I20" s="3" t="n">
        <v>125.04</v>
      </c>
      <c r="O20" s="3" t="n">
        <v>13885</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802.3799999999998</v>
      </c>
      <c r="D21" s="3" t="n">
        <v>44.39</v>
      </c>
      <c r="E21" s="3" t="n">
        <v>14.95</v>
      </c>
      <c r="F21" s="3" t="n">
        <v>5.88</v>
      </c>
      <c r="O21" s="3" t="n">
        <v>867.5999999999998</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100.54</v>
      </c>
      <c r="O22" s="3" t="n">
        <v>100.54</v>
      </c>
      <c r="Q22" s="16">
        <f>_xlfn.XLOOKUP($A22,Mapping!$A:$A,Mapping!B:B,0,0,1)</f>
        <v/>
      </c>
      <c r="R22" s="16">
        <f>_xlfn.XLOOKUP($A22,Mapping!$A:$A,Mapping!C:C,0,0,1)</f>
        <v/>
      </c>
      <c r="S22" s="16">
        <f>_xlfn.XLOOKUP($A22,Mapping!$A:$A,Mapping!D:D,0,0,1)</f>
        <v/>
      </c>
      <c r="T22" s="16">
        <f>_xlfn.CONCAT(S22," - ",Q22)</f>
        <v/>
      </c>
    </row>
    <row r="23">
      <c r="A23" s="3" t="inlineStr">
        <is>
          <t>4020 : Rent</t>
        </is>
      </c>
      <c r="B23" s="3" t="n">
        <v>62601.24000000005</v>
      </c>
      <c r="C23" s="3" t="n">
        <v>0</v>
      </c>
      <c r="D23" s="3" t="n">
        <v>0</v>
      </c>
      <c r="E23" s="3" t="n">
        <v>-0.009999999999990905</v>
      </c>
      <c r="F23" s="3" t="n">
        <v>0</v>
      </c>
      <c r="G23" s="3" t="n">
        <v>0</v>
      </c>
      <c r="O23" s="3" t="n">
        <v>62601.23000000005</v>
      </c>
      <c r="Q23" s="16">
        <f>_xlfn.XLOOKUP($A23,Mapping!$A:$A,Mapping!B:B,0,0,1)</f>
        <v/>
      </c>
      <c r="R23" s="16">
        <f>_xlfn.XLOOKUP($A23,Mapping!$A:$A,Mapping!C:C,0,0,1)</f>
        <v/>
      </c>
      <c r="S23" s="16">
        <f>_xlfn.XLOOKUP($A23,Mapping!$A:$A,Mapping!D:D,0,0,1)</f>
        <v/>
      </c>
      <c r="T23" s="16">
        <f>_xlfn.CONCAT(S23," - ",Q23)</f>
        <v/>
      </c>
    </row>
    <row r="24">
      <c r="A24" s="3" t="inlineStr">
        <is>
          <t>4030 : Rates</t>
        </is>
      </c>
      <c r="B24" s="3" t="n">
        <v>40127.01999999998</v>
      </c>
      <c r="C24" s="3" t="n">
        <v>426.23</v>
      </c>
      <c r="D24" s="3" t="n">
        <v>426.23</v>
      </c>
      <c r="E24" s="3" t="n">
        <v>426.22</v>
      </c>
      <c r="F24" s="3" t="n">
        <v>447.54</v>
      </c>
      <c r="G24" s="3" t="n">
        <v>447.54</v>
      </c>
      <c r="H24" s="3" t="n">
        <v>447.54</v>
      </c>
      <c r="I24" s="3" t="n">
        <v>447.54</v>
      </c>
      <c r="O24" s="3" t="n">
        <v>43195.85999999999</v>
      </c>
      <c r="Q24" s="16">
        <f>_xlfn.XLOOKUP($A24,Mapping!$A:$A,Mapping!B:B,0,0,1)</f>
        <v/>
      </c>
      <c r="R24" s="16">
        <f>_xlfn.XLOOKUP($A24,Mapping!$A:$A,Mapping!C:C,0,0,1)</f>
        <v/>
      </c>
      <c r="S24" s="16">
        <f>_xlfn.XLOOKUP($A24,Mapping!$A:$A,Mapping!D:D,0,0,1)</f>
        <v/>
      </c>
      <c r="T24" s="16">
        <f>_xlfn.CONCAT(S24," - ",Q24)</f>
        <v/>
      </c>
    </row>
    <row r="25">
      <c r="A25" s="3" t="inlineStr">
        <is>
          <t>4050 : Gas</t>
        </is>
      </c>
      <c r="B25" s="3" t="n">
        <v>9999.980000000003</v>
      </c>
      <c r="O25" s="3" t="n">
        <v>9999.980000000003</v>
      </c>
      <c r="Q25" s="16">
        <f>_xlfn.XLOOKUP($A25,Mapping!$A:$A,Mapping!B:B,0,0,1)</f>
        <v/>
      </c>
      <c r="R25" s="16">
        <f>_xlfn.XLOOKUP($A25,Mapping!$A:$A,Mapping!C:C,0,0,1)</f>
        <v/>
      </c>
      <c r="S25" s="16">
        <f>_xlfn.XLOOKUP($A25,Mapping!$A:$A,Mapping!D:D,0,0,1)</f>
        <v/>
      </c>
      <c r="T25" s="16">
        <f>_xlfn.CONCAT(S25," - ",Q25)</f>
        <v/>
      </c>
    </row>
    <row r="26">
      <c r="A26" s="3" t="inlineStr">
        <is>
          <t>4060 : Water</t>
        </is>
      </c>
      <c r="B26" s="3" t="n">
        <v>12375.15999999999</v>
      </c>
      <c r="F26" s="3" t="n">
        <v>633.24</v>
      </c>
      <c r="H26" s="3" t="n">
        <v>913.21</v>
      </c>
      <c r="I26" s="3" t="n">
        <v>859.8200000000001</v>
      </c>
      <c r="O26" s="3" t="n">
        <v>14781.42999999999</v>
      </c>
      <c r="Q26" s="16">
        <f>_xlfn.XLOOKUP($A26,Mapping!$A:$A,Mapping!B:B,0,0,1)</f>
        <v/>
      </c>
      <c r="R26" s="16">
        <f>_xlfn.XLOOKUP($A26,Mapping!$A:$A,Mapping!C:C,0,0,1)</f>
        <v/>
      </c>
      <c r="S26" s="16">
        <f>_xlfn.XLOOKUP($A26,Mapping!$A:$A,Mapping!D:D,0,0,1)</f>
        <v/>
      </c>
      <c r="T26" s="16">
        <f>_xlfn.CONCAT(S26," - ",Q26)</f>
        <v/>
      </c>
    </row>
    <row r="27">
      <c r="A27" s="3" t="inlineStr">
        <is>
          <t>4070 : Electricity</t>
        </is>
      </c>
      <c r="B27" s="3" t="n">
        <v>71486.90000000001</v>
      </c>
      <c r="C27" s="3" t="n">
        <v>2109.25</v>
      </c>
      <c r="D27" s="3" t="n">
        <v>2316.27</v>
      </c>
      <c r="E27" s="3" t="n">
        <v>1417.04</v>
      </c>
      <c r="F27" s="3" t="n">
        <v>1170.9</v>
      </c>
      <c r="G27" s="3" t="n">
        <v>1026.04</v>
      </c>
      <c r="H27" s="3" t="n">
        <v>976.8699999999999</v>
      </c>
      <c r="I27" s="3" t="n">
        <v>789.02</v>
      </c>
      <c r="J27" s="3" t="n">
        <v>733.13</v>
      </c>
      <c r="O27" s="3" t="n">
        <v>82025.42000000001</v>
      </c>
      <c r="Q27" s="16">
        <f>_xlfn.XLOOKUP($A27,Mapping!$A:$A,Mapping!B:B,0,0,1)</f>
        <v/>
      </c>
      <c r="R27" s="16">
        <f>_xlfn.XLOOKUP($A27,Mapping!$A:$A,Mapping!C:C,0,0,1)</f>
        <v/>
      </c>
      <c r="S27" s="16">
        <f>_xlfn.XLOOKUP($A27,Mapping!$A:$A,Mapping!D:D,0,0,1)</f>
        <v/>
      </c>
      <c r="T27" s="16">
        <f>_xlfn.CONCAT(S27," - ",Q27)</f>
        <v/>
      </c>
    </row>
    <row r="28">
      <c r="A28" s="3" t="inlineStr">
        <is>
          <t>4080 : Compliance Maintenance</t>
        </is>
      </c>
      <c r="B28" s="3" t="n">
        <v>5566.559999999999</v>
      </c>
      <c r="I28" s="3" t="n">
        <v>108</v>
      </c>
      <c r="O28" s="3" t="n">
        <v>5674.559999999999</v>
      </c>
      <c r="Q28" s="16">
        <f>_xlfn.XLOOKUP($A28,Mapping!$A:$A,Mapping!B:B,0,0,1)</f>
        <v/>
      </c>
      <c r="R28" s="16">
        <f>_xlfn.XLOOKUP($A28,Mapping!$A:$A,Mapping!C:C,0,0,1)</f>
        <v/>
      </c>
      <c r="S28" s="16">
        <f>_xlfn.XLOOKUP($A28,Mapping!$A:$A,Mapping!D:D,0,0,1)</f>
        <v/>
      </c>
      <c r="T28" s="16">
        <f>_xlfn.CONCAT(S28," - ",Q28)</f>
        <v/>
      </c>
    </row>
    <row r="29">
      <c r="A29" s="3" t="inlineStr">
        <is>
          <t>4090 : Cosmetic  Maintenance</t>
        </is>
      </c>
      <c r="B29" s="3" t="n">
        <v>-5.115907697472721e-13</v>
      </c>
      <c r="O29" s="3" t="n">
        <v>-5.115907697472721e-13</v>
      </c>
      <c r="Q29" s="16">
        <f>_xlfn.XLOOKUP($A29,Mapping!$A:$A,Mapping!B:B,0,0,1)</f>
        <v/>
      </c>
      <c r="R29" s="16">
        <f>_xlfn.XLOOKUP($A29,Mapping!$A:$A,Mapping!C:C,0,0,1)</f>
        <v/>
      </c>
      <c r="S29" s="16">
        <f>_xlfn.XLOOKUP($A29,Mapping!$A:$A,Mapping!D:D,0,0,1)</f>
        <v/>
      </c>
      <c r="T29" s="16">
        <f>_xlfn.CONCAT(S29," - ",Q29)</f>
        <v/>
      </c>
    </row>
    <row r="30">
      <c r="A30" s="3" t="inlineStr">
        <is>
          <t>4110 : General Maintenance</t>
        </is>
      </c>
      <c r="B30" s="3" t="n">
        <v>12142.53</v>
      </c>
      <c r="D30" s="3" t="n">
        <v>90.59999999999999</v>
      </c>
      <c r="F30" s="3" t="n">
        <v>279</v>
      </c>
      <c r="I30" s="3" t="n">
        <v>261.46</v>
      </c>
      <c r="O30" s="3" t="n">
        <v>12773.59</v>
      </c>
      <c r="Q30" s="16">
        <f>_xlfn.XLOOKUP($A30,Mapping!$A:$A,Mapping!B:B,0,0,1)</f>
        <v/>
      </c>
      <c r="R30" s="16">
        <f>_xlfn.XLOOKUP($A30,Mapping!$A:$A,Mapping!C:C,0,0,1)</f>
        <v/>
      </c>
      <c r="S30" s="16">
        <f>_xlfn.XLOOKUP($A30,Mapping!$A:$A,Mapping!D:D,0,0,1)</f>
        <v/>
      </c>
      <c r="T30" s="16">
        <f>_xlfn.CONCAT(S30," - ",Q30)</f>
        <v/>
      </c>
    </row>
    <row r="31">
      <c r="A31" s="3" t="inlineStr">
        <is>
          <t>4130 : Cleaning</t>
        </is>
      </c>
      <c r="B31" s="3" t="n">
        <v>73505.79000000002</v>
      </c>
      <c r="D31" s="3" t="n">
        <v>670.87</v>
      </c>
      <c r="E31" s="3" t="n">
        <v>178.99</v>
      </c>
      <c r="F31" s="3" t="n">
        <v>6.98</v>
      </c>
      <c r="H31" s="3" t="n">
        <v>239.77</v>
      </c>
      <c r="I31" s="3" t="n">
        <v>277.39</v>
      </c>
      <c r="O31" s="3" t="n">
        <v>74879.79000000002</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34044.64000000001</v>
      </c>
      <c r="C32" s="3" t="n">
        <v>389.73</v>
      </c>
      <c r="D32" s="3" t="n">
        <v>389.73</v>
      </c>
      <c r="E32" s="3" t="n">
        <v>478.53</v>
      </c>
      <c r="F32" s="3" t="n">
        <v>548.1700000000001</v>
      </c>
      <c r="G32" s="3" t="n">
        <v>467.13</v>
      </c>
      <c r="H32" s="3" t="n">
        <v>281.67</v>
      </c>
      <c r="I32" s="3" t="n">
        <v>571.89</v>
      </c>
      <c r="O32" s="3" t="n">
        <v>37171.49000000001</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0</v>
      </c>
      <c r="O33" s="3" t="n">
        <v>0</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1861.22</v>
      </c>
      <c r="D34" s="3" t="n">
        <v>9.300000000000001</v>
      </c>
      <c r="H34" s="3" t="n">
        <v>4.95</v>
      </c>
      <c r="O34" s="3" t="n">
        <v>1875.47</v>
      </c>
      <c r="Q34" s="16">
        <f>_xlfn.XLOOKUP($A34,Mapping!$A:$A,Mapping!B:B,0,0,1)</f>
        <v/>
      </c>
      <c r="R34" s="16">
        <f>_xlfn.XLOOKUP($A34,Mapping!$A:$A,Mapping!C:C,0,0,1)</f>
        <v/>
      </c>
      <c r="S34" s="16">
        <f>_xlfn.XLOOKUP($A34,Mapping!$A:$A,Mapping!D:D,0,0,1)</f>
        <v/>
      </c>
      <c r="T34" s="16">
        <f>_xlfn.CONCAT(S34," - ",Q34)</f>
        <v/>
      </c>
    </row>
    <row r="35">
      <c r="A35" s="3" t="inlineStr">
        <is>
          <t>4170 : Printing</t>
        </is>
      </c>
      <c r="B35" s="3" t="n">
        <v>889.37</v>
      </c>
      <c r="O35" s="3" t="n">
        <v>889.37</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5770.559999999999</v>
      </c>
      <c r="D36" s="3" t="n">
        <v>20.39</v>
      </c>
      <c r="E36" s="3" t="n">
        <v>0</v>
      </c>
      <c r="H36" s="3" t="n">
        <v>132.04</v>
      </c>
      <c r="I36" s="3" t="n">
        <v>78.31999999999999</v>
      </c>
      <c r="O36" s="3" t="n">
        <v>6001.309999999999</v>
      </c>
      <c r="Q36" s="16">
        <f>_xlfn.XLOOKUP($A36,Mapping!$A:$A,Mapping!B:B,0,0,1)</f>
        <v/>
      </c>
      <c r="R36" s="16">
        <f>_xlfn.XLOOKUP($A36,Mapping!$A:$A,Mapping!C:C,0,0,1)</f>
        <v/>
      </c>
      <c r="S36" s="16">
        <f>_xlfn.XLOOKUP($A36,Mapping!$A:$A,Mapping!D:D,0,0,1)</f>
        <v/>
      </c>
      <c r="T36" s="16">
        <f>_xlfn.CONCAT(S36," - ",Q36)</f>
        <v/>
      </c>
    </row>
    <row r="37">
      <c r="A37" s="3" t="inlineStr">
        <is>
          <t>4190 : Telephone</t>
        </is>
      </c>
      <c r="B37" s="3" t="n">
        <v>5792.12</v>
      </c>
      <c r="O37" s="3" t="n">
        <v>5792.12</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4381.65</v>
      </c>
      <c r="O38" s="3" t="n">
        <v>4381.65</v>
      </c>
      <c r="Q38" s="16">
        <f>_xlfn.XLOOKUP($A38,Mapping!$A:$A,Mapping!B:B,0,0,1)</f>
        <v/>
      </c>
      <c r="R38" s="16">
        <f>_xlfn.XLOOKUP($A38,Mapping!$A:$A,Mapping!C:C,0,0,1)</f>
        <v/>
      </c>
      <c r="S38" s="16">
        <f>_xlfn.XLOOKUP($A38,Mapping!$A:$A,Mapping!D:D,0,0,1)</f>
        <v/>
      </c>
      <c r="T38" s="16">
        <f>_xlfn.CONCAT(S38," - ",Q38)</f>
        <v/>
      </c>
    </row>
    <row r="39">
      <c r="A39" s="3" t="inlineStr">
        <is>
          <t>4220 : IT Support</t>
        </is>
      </c>
      <c r="B39" s="3" t="n">
        <v>3156.730000000001</v>
      </c>
      <c r="C39" s="3" t="n">
        <v>214.8</v>
      </c>
      <c r="D39" s="3" t="n">
        <v>214.8</v>
      </c>
      <c r="E39" s="3" t="n">
        <v>214.8</v>
      </c>
      <c r="F39" s="3" t="n">
        <v>214.8</v>
      </c>
      <c r="G39" s="3" t="n">
        <v>214.8</v>
      </c>
      <c r="H39" s="3" t="n">
        <v>214.8</v>
      </c>
      <c r="I39" s="3" t="n">
        <v>214.8</v>
      </c>
      <c r="O39" s="3" t="n">
        <v>4660.330000000001</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9791.800000000003</v>
      </c>
      <c r="C40" s="3" t="n">
        <v>70.2</v>
      </c>
      <c r="D40" s="3" t="n">
        <v>0.6</v>
      </c>
      <c r="E40" s="3" t="n">
        <v>1.2</v>
      </c>
      <c r="F40" s="3" t="n">
        <v>630.5</v>
      </c>
      <c r="G40" s="3" t="n">
        <v>13.2</v>
      </c>
      <c r="H40" s="3" t="n">
        <v>13.2</v>
      </c>
      <c r="I40" s="3" t="n">
        <v>13.2</v>
      </c>
      <c r="O40" s="3" t="n">
        <v>10533.9</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3256.75</v>
      </c>
      <c r="D41" s="3" t="n">
        <v>7.99</v>
      </c>
      <c r="E41" s="3" t="n">
        <v>26</v>
      </c>
      <c r="O41" s="3" t="n">
        <v>3290.74</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1907.86</v>
      </c>
      <c r="C42" s="3" t="n">
        <v>32</v>
      </c>
      <c r="D42" s="3" t="n">
        <v>64</v>
      </c>
      <c r="F42" s="3" t="n">
        <v>20</v>
      </c>
      <c r="I42" s="3" t="n">
        <v>28</v>
      </c>
      <c r="O42" s="3" t="n">
        <v>2051.86</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1192</v>
      </c>
      <c r="O43" s="3" t="n">
        <v>1192</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127.77</v>
      </c>
      <c r="O44" s="3" t="n">
        <v>127.77</v>
      </c>
      <c r="Q44" s="16">
        <f>_xlfn.XLOOKUP($A44,Mapping!$A:$A,Mapping!B:B,0,0,1)</f>
        <v/>
      </c>
      <c r="R44" s="16">
        <f>_xlfn.XLOOKUP($A44,Mapping!$A:$A,Mapping!C:C,0,0,1)</f>
        <v/>
      </c>
      <c r="S44" s="16">
        <f>_xlfn.XLOOKUP($A44,Mapping!$A:$A,Mapping!D:D,0,0,1)</f>
        <v/>
      </c>
      <c r="T44" s="16">
        <f>_xlfn.CONCAT(S44," - ",Q44)</f>
        <v/>
      </c>
    </row>
    <row r="45">
      <c r="A45" s="3" t="inlineStr">
        <is>
          <t>5050 : Finance Costs</t>
        </is>
      </c>
      <c r="C45" s="3" t="n">
        <v>255</v>
      </c>
      <c r="D45" s="3" t="n">
        <v>254</v>
      </c>
      <c r="E45" s="3" t="n">
        <v>252</v>
      </c>
      <c r="F45" s="3" t="n">
        <v>251</v>
      </c>
      <c r="G45" s="3" t="n">
        <v>249</v>
      </c>
      <c r="H45" s="3" t="n">
        <v>248</v>
      </c>
      <c r="I45" s="3" t="n">
        <v>246</v>
      </c>
      <c r="O45" s="3" t="n">
        <v>1755</v>
      </c>
      <c r="Q45" s="16">
        <f>_xlfn.XLOOKUP($A45,Mapping!$A:$A,Mapping!B:B,0,0,1)</f>
        <v/>
      </c>
      <c r="R45" s="16">
        <f>_xlfn.XLOOKUP($A45,Mapping!$A:$A,Mapping!C:C,0,0,1)</f>
        <v/>
      </c>
      <c r="S45" s="16">
        <f>_xlfn.XLOOKUP($A45,Mapping!$A:$A,Mapping!D:D,0,0,1)</f>
        <v/>
      </c>
      <c r="T45" s="16">
        <f>_xlfn.CONCAT(S45," - ",Q45)</f>
        <v/>
      </c>
    </row>
    <row r="46">
      <c r="A46" s="3" t="inlineStr">
        <is>
          <t>5060 : Bank Charges</t>
        </is>
      </c>
      <c r="B46" s="3" t="n">
        <v>63.75</v>
      </c>
      <c r="O46" s="3" t="n">
        <v>63.75</v>
      </c>
      <c r="Q46" s="16">
        <f>_xlfn.XLOOKUP($A46,Mapping!$A:$A,Mapping!B:B,0,0,1)</f>
        <v/>
      </c>
      <c r="R46" s="16">
        <f>_xlfn.XLOOKUP($A46,Mapping!$A:$A,Mapping!C:C,0,0,1)</f>
        <v/>
      </c>
      <c r="S46" s="16">
        <f>_xlfn.XLOOKUP($A46,Mapping!$A:$A,Mapping!D:D,0,0,1)</f>
        <v/>
      </c>
      <c r="T46" s="16">
        <f>_xlfn.CONCAT(S46," - ",Q46)</f>
        <v/>
      </c>
    </row>
    <row r="47">
      <c r="A47" s="3" t="inlineStr">
        <is>
          <t>5090 : Bad Debts Written Off</t>
        </is>
      </c>
      <c r="B47" s="3" t="n">
        <v>10</v>
      </c>
      <c r="O47" s="3" t="n">
        <v>10</v>
      </c>
      <c r="Q47" s="16">
        <f>_xlfn.XLOOKUP($A47,Mapping!$A:$A,Mapping!B:B,0,0,1)</f>
        <v/>
      </c>
      <c r="R47" s="16">
        <f>_xlfn.XLOOKUP($A47,Mapping!$A:$A,Mapping!C:C,0,0,1)</f>
        <v/>
      </c>
      <c r="S47" s="16">
        <f>_xlfn.XLOOKUP($A47,Mapping!$A:$A,Mapping!D:D,0,0,1)</f>
        <v/>
      </c>
      <c r="T47" s="16">
        <f>_xlfn.CONCAT(S47," - ",Q47)</f>
        <v/>
      </c>
    </row>
    <row r="48">
      <c r="A48" s="3" t="inlineStr">
        <is>
          <t>5105 : Depreciation ROU</t>
        </is>
      </c>
      <c r="C48" s="3" t="n">
        <v>413</v>
      </c>
      <c r="D48" s="3" t="n">
        <v>413</v>
      </c>
      <c r="E48" s="3" t="n">
        <v>413</v>
      </c>
      <c r="F48" s="3" t="n">
        <v>413</v>
      </c>
      <c r="G48" s="3" t="n">
        <v>413</v>
      </c>
      <c r="H48" s="3" t="n">
        <v>413</v>
      </c>
      <c r="I48" s="3" t="n">
        <v>413</v>
      </c>
      <c r="O48" s="3" t="n">
        <v>2891</v>
      </c>
      <c r="Q48" s="16">
        <f>_xlfn.XLOOKUP($A48,Mapping!$A:$A,Mapping!B:B,0,0,1)</f>
        <v/>
      </c>
      <c r="R48" s="16">
        <f>_xlfn.XLOOKUP($A48,Mapping!$A:$A,Mapping!C:C,0,0,1)</f>
        <v/>
      </c>
      <c r="S48" s="16">
        <f>_xlfn.XLOOKUP($A48,Mapping!$A:$A,Mapping!D:D,0,0,1)</f>
        <v/>
      </c>
      <c r="T48" s="16">
        <f>_xlfn.CONCAT(S48," - ",Q48)</f>
        <v/>
      </c>
    </row>
    <row r="49">
      <c r="A49" s="3" t="inlineStr">
        <is>
          <t>6005 : Fixed Assets</t>
        </is>
      </c>
      <c r="B49" s="3" t="n">
        <v>672</v>
      </c>
      <c r="O49" s="3" t="n">
        <v>672</v>
      </c>
      <c r="Q49" s="16">
        <f>_xlfn.XLOOKUP($A49,Mapping!$A:$A,Mapping!B:B,0,0,1)</f>
        <v/>
      </c>
      <c r="R49" s="16">
        <f>_xlfn.XLOOKUP($A49,Mapping!$A:$A,Mapping!C:C,0,0,1)</f>
        <v/>
      </c>
      <c r="S49" s="16">
        <f>_xlfn.XLOOKUP($A49,Mapping!$A:$A,Mapping!D:D,0,0,1)</f>
        <v/>
      </c>
      <c r="T49" s="16">
        <f>_xlfn.CONCAT(S49," - ",Q49)</f>
        <v/>
      </c>
    </row>
    <row r="50">
      <c r="A50" s="3" t="inlineStr">
        <is>
          <t>6046 : ROU Asset Depreciation</t>
        </is>
      </c>
      <c r="C50" s="3" t="n">
        <v>-413</v>
      </c>
      <c r="D50" s="3" t="n">
        <v>-413</v>
      </c>
      <c r="E50" s="3" t="n">
        <v>-413</v>
      </c>
      <c r="F50" s="3" t="n">
        <v>-413</v>
      </c>
      <c r="G50" s="3" t="n">
        <v>-413</v>
      </c>
      <c r="H50" s="3" t="n">
        <v>-413</v>
      </c>
      <c r="I50" s="3" t="n">
        <v>-413</v>
      </c>
      <c r="O50" s="3" t="n">
        <v>-2891</v>
      </c>
      <c r="Q50" s="16">
        <f>_xlfn.XLOOKUP($A50,Mapping!$A:$A,Mapping!B:B,0,0,1)</f>
        <v/>
      </c>
      <c r="R50" s="16">
        <f>_xlfn.XLOOKUP($A50,Mapping!$A:$A,Mapping!C:C,0,0,1)</f>
        <v/>
      </c>
      <c r="S50" s="16">
        <f>_xlfn.XLOOKUP($A50,Mapping!$A:$A,Mapping!D:D,0,0,1)</f>
        <v/>
      </c>
      <c r="T50" s="16">
        <f>_xlfn.CONCAT(S50," - ",Q50)</f>
        <v/>
      </c>
    </row>
    <row r="51">
      <c r="A51" s="3" t="inlineStr">
        <is>
          <t>7010 : Prepayments</t>
        </is>
      </c>
      <c r="B51" s="3" t="n">
        <v>5492.010000000006</v>
      </c>
      <c r="C51" s="3" t="n">
        <v>-1359.11</v>
      </c>
      <c r="D51" s="3" t="n">
        <v>-1359.11</v>
      </c>
      <c r="E51" s="3" t="n">
        <v>5636.41</v>
      </c>
      <c r="F51" s="3" t="n">
        <v>-1392.41</v>
      </c>
      <c r="G51" s="3" t="n">
        <v>-1392.41</v>
      </c>
      <c r="H51" s="3" t="n">
        <v>-1391.41</v>
      </c>
      <c r="I51" s="3" t="n">
        <v>-858.4599999999999</v>
      </c>
      <c r="O51" s="3" t="n">
        <v>3375.510000000009</v>
      </c>
      <c r="Q51" s="16">
        <f>_xlfn.XLOOKUP($A51,Mapping!$A:$A,Mapping!B:B,0,0,1)</f>
        <v/>
      </c>
      <c r="R51" s="16">
        <f>_xlfn.XLOOKUP($A51,Mapping!$A:$A,Mapping!C:C,0,0,1)</f>
        <v/>
      </c>
      <c r="S51" s="16">
        <f>_xlfn.XLOOKUP($A51,Mapping!$A:$A,Mapping!D:D,0,0,1)</f>
        <v/>
      </c>
      <c r="T51" s="16">
        <f>_xlfn.CONCAT(S51," - ",Q51)</f>
        <v/>
      </c>
    </row>
    <row r="52">
      <c r="A52" s="3" t="inlineStr">
        <is>
          <t>7021 : Interco KNL</t>
        </is>
      </c>
      <c r="B52" s="3" t="n">
        <v>-703260.41</v>
      </c>
      <c r="C52" s="3" t="n">
        <v>-113.41</v>
      </c>
      <c r="D52" s="3" t="n">
        <v>33.34</v>
      </c>
      <c r="E52" s="3" t="n">
        <v>-91.95</v>
      </c>
      <c r="F52" s="3" t="n">
        <v>-279</v>
      </c>
      <c r="G52" s="3" t="n">
        <v>-110.67</v>
      </c>
      <c r="H52" s="3" t="n">
        <v>-129.61</v>
      </c>
      <c r="I52" s="3" t="n">
        <v>-157.39</v>
      </c>
      <c r="O52" s="3" t="n">
        <v>-704109.1</v>
      </c>
      <c r="Q52" s="16">
        <f>_xlfn.XLOOKUP($A52,Mapping!$A:$A,Mapping!B:B,0,0,1)</f>
        <v/>
      </c>
      <c r="R52" s="16">
        <f>_xlfn.XLOOKUP($A52,Mapping!$A:$A,Mapping!C:C,0,0,1)</f>
        <v/>
      </c>
      <c r="S52" s="16">
        <f>_xlfn.XLOOKUP($A52,Mapping!$A:$A,Mapping!D:D,0,0,1)</f>
        <v/>
      </c>
      <c r="T52" s="16">
        <f>_xlfn.CONCAT(S52," - ",Q52)</f>
        <v/>
      </c>
    </row>
    <row r="53">
      <c r="A53" s="3" t="inlineStr">
        <is>
          <t>7023 : Interco YBN</t>
        </is>
      </c>
      <c r="F53" s="3" t="n">
        <v>0</v>
      </c>
      <c r="O53" s="3" t="n">
        <v>0</v>
      </c>
      <c r="Q53" s="16">
        <f>_xlfn.XLOOKUP($A53,Mapping!$A:$A,Mapping!B:B,0,0,1)</f>
        <v/>
      </c>
      <c r="R53" s="16">
        <f>_xlfn.XLOOKUP($A53,Mapping!$A:$A,Mapping!C:C,0,0,1)</f>
        <v/>
      </c>
      <c r="S53" s="16">
        <f>_xlfn.XLOOKUP($A53,Mapping!$A:$A,Mapping!D:D,0,0,1)</f>
        <v/>
      </c>
      <c r="T53" s="16">
        <f>_xlfn.CONCAT(S53," - ",Q53)</f>
        <v/>
      </c>
    </row>
    <row r="54">
      <c r="A54" s="3" t="inlineStr">
        <is>
          <t>7027 : Interco CCL</t>
        </is>
      </c>
      <c r="B54" s="3" t="n">
        <v>-175.7</v>
      </c>
      <c r="O54" s="3" t="n">
        <v>-175.7</v>
      </c>
      <c r="Q54" s="16">
        <f>_xlfn.XLOOKUP($A54,Mapping!$A:$A,Mapping!B:B,0,0,1)</f>
        <v/>
      </c>
      <c r="R54" s="16">
        <f>_xlfn.XLOOKUP($A54,Mapping!$A:$A,Mapping!C:C,0,0,1)</f>
        <v/>
      </c>
      <c r="S54" s="16">
        <f>_xlfn.XLOOKUP($A54,Mapping!$A:$A,Mapping!D:D,0,0,1)</f>
        <v/>
      </c>
      <c r="T54" s="16">
        <f>_xlfn.CONCAT(S54," - ",Q54)</f>
        <v/>
      </c>
    </row>
    <row r="55">
      <c r="A55" s="3" t="inlineStr">
        <is>
          <t>7035 : Interco BootFarm</t>
        </is>
      </c>
      <c r="B55" s="3" t="n">
        <v>1134.49</v>
      </c>
      <c r="O55" s="3" t="n">
        <v>1134.49</v>
      </c>
      <c r="Q55" s="16">
        <f>_xlfn.XLOOKUP($A55,Mapping!$A:$A,Mapping!B:B,0,0,1)</f>
        <v/>
      </c>
      <c r="R55" s="16">
        <f>_xlfn.XLOOKUP($A55,Mapping!$A:$A,Mapping!C:C,0,0,1)</f>
        <v/>
      </c>
      <c r="S55" s="16">
        <f>_xlfn.XLOOKUP($A55,Mapping!$A:$A,Mapping!D:D,0,0,1)</f>
        <v/>
      </c>
      <c r="T55" s="16">
        <f>_xlfn.CONCAT(S55," - ",Q55)</f>
        <v/>
      </c>
    </row>
    <row r="56">
      <c r="A56" s="3" t="inlineStr">
        <is>
          <t>7040 : Fee Debtors</t>
        </is>
      </c>
      <c r="B56" s="3" t="n">
        <v>4577.880000002217</v>
      </c>
      <c r="C56" s="3" t="n">
        <v>-11321.89000000001</v>
      </c>
      <c r="D56" s="3" t="n">
        <v>1182.639999999997</v>
      </c>
      <c r="E56" s="3" t="n">
        <v>-2129.420000000002</v>
      </c>
      <c r="F56" s="3" t="n">
        <v>-213.0500000000035</v>
      </c>
      <c r="G56" s="3" t="n">
        <v>2040.829999999998</v>
      </c>
      <c r="H56" s="3" t="n">
        <v>-3392.85000000001</v>
      </c>
      <c r="I56" s="3" t="n">
        <v>1668.589999999997</v>
      </c>
      <c r="O56" s="3" t="n">
        <v>-7587.269999997807</v>
      </c>
      <c r="Q56" s="16">
        <f>_xlfn.XLOOKUP($A56,Mapping!$A:$A,Mapping!B:B,0,0,1)</f>
        <v/>
      </c>
      <c r="R56" s="16">
        <f>_xlfn.XLOOKUP($A56,Mapping!$A:$A,Mapping!C:C,0,0,1)</f>
        <v/>
      </c>
      <c r="S56" s="16">
        <f>_xlfn.XLOOKUP($A56,Mapping!$A:$A,Mapping!D:D,0,0,1)</f>
        <v/>
      </c>
      <c r="T56" s="16">
        <f>_xlfn.CONCAT(S56," - ",Q56)</f>
        <v/>
      </c>
    </row>
    <row r="57">
      <c r="A57" s="3" t="inlineStr">
        <is>
          <t>7051 : Bank NW Current</t>
        </is>
      </c>
      <c r="B57" s="3" t="n">
        <v>52064.47999999997</v>
      </c>
      <c r="O57" s="3" t="n">
        <v>52064.47999999997</v>
      </c>
      <c r="Q57" s="16">
        <f>_xlfn.XLOOKUP($A57,Mapping!$A:$A,Mapping!B:B,0,0,1)</f>
        <v/>
      </c>
      <c r="R57" s="16">
        <f>_xlfn.XLOOKUP($A57,Mapping!$A:$A,Mapping!C:C,0,0,1)</f>
        <v/>
      </c>
      <c r="S57" s="16">
        <f>_xlfn.XLOOKUP($A57,Mapping!$A:$A,Mapping!D:D,0,0,1)</f>
        <v/>
      </c>
      <c r="T57" s="16">
        <f>_xlfn.CONCAT(S57," - ",Q57)</f>
        <v/>
      </c>
    </row>
    <row r="58">
      <c r="A58" s="3" t="inlineStr">
        <is>
          <t>7058 : RBS bank 722</t>
        </is>
      </c>
      <c r="B58" s="3" t="n">
        <v>2003365.349999998</v>
      </c>
      <c r="C58" s="3" t="n">
        <v>18826.86</v>
      </c>
      <c r="D58" s="3" t="n">
        <v>17720.20000000001</v>
      </c>
      <c r="E58" s="3" t="n">
        <v>75741.68999999997</v>
      </c>
      <c r="F58" s="3" t="n">
        <v>18761.65</v>
      </c>
      <c r="G58" s="3" t="n">
        <v>15633.74</v>
      </c>
      <c r="H58" s="3" t="n">
        <v>21508.02</v>
      </c>
      <c r="I58" s="3" t="n">
        <v>27676.01</v>
      </c>
      <c r="O58" s="3" t="n">
        <v>2199233.519999998</v>
      </c>
      <c r="Q58" s="16">
        <f>_xlfn.XLOOKUP($A58,Mapping!$A:$A,Mapping!B:B,0,0,1)</f>
        <v/>
      </c>
      <c r="R58" s="16">
        <f>_xlfn.XLOOKUP($A58,Mapping!$A:$A,Mapping!C:C,0,0,1)</f>
        <v/>
      </c>
      <c r="S58" s="16">
        <f>_xlfn.XLOOKUP($A58,Mapping!$A:$A,Mapping!D:D,0,0,1)</f>
        <v/>
      </c>
      <c r="T58" s="16">
        <f>_xlfn.CONCAT(S58," - ",Q58)</f>
        <v/>
      </c>
    </row>
    <row r="59">
      <c r="A59" s="3" t="inlineStr">
        <is>
          <t>8030 : EEEF</t>
        </is>
      </c>
      <c r="B59" s="3" t="n">
        <v>20281.20000000007</v>
      </c>
      <c r="C59" s="3" t="n">
        <v>-27522.27</v>
      </c>
      <c r="D59" s="3" t="n">
        <v>13761.14</v>
      </c>
      <c r="E59" s="3" t="n">
        <v>-33574.56999999999</v>
      </c>
      <c r="F59" s="3" t="n">
        <v>14877.62</v>
      </c>
      <c r="G59" s="3" t="n">
        <v>14877.62</v>
      </c>
      <c r="H59" s="3" t="n">
        <v>13485.23</v>
      </c>
      <c r="I59" s="3" t="n">
        <v>4095.26</v>
      </c>
      <c r="O59" s="3" t="n">
        <v>20281.23000000007</v>
      </c>
      <c r="Q59" s="16">
        <f>_xlfn.XLOOKUP($A59,Mapping!$A:$A,Mapping!B:B,0,0,1)</f>
        <v/>
      </c>
      <c r="R59" s="16">
        <f>_xlfn.XLOOKUP($A59,Mapping!$A:$A,Mapping!C:C,0,0,1)</f>
        <v/>
      </c>
      <c r="S59" s="16">
        <f>_xlfn.XLOOKUP($A59,Mapping!$A:$A,Mapping!D:D,0,0,1)</f>
        <v/>
      </c>
      <c r="T59" s="16">
        <f>_xlfn.CONCAT(S59," - ",Q59)</f>
        <v/>
      </c>
    </row>
    <row r="60">
      <c r="A60" s="3" t="inlineStr">
        <is>
          <t>8060 : Trade Creditors</t>
        </is>
      </c>
      <c r="B60" s="3" t="n">
        <v>-542</v>
      </c>
      <c r="O60" s="3" t="n">
        <v>-542</v>
      </c>
      <c r="Q60" s="16">
        <f>_xlfn.XLOOKUP($A60,Mapping!$A:$A,Mapping!B:B,0,0,1)</f>
        <v/>
      </c>
      <c r="R60" s="16">
        <f>_xlfn.XLOOKUP($A60,Mapping!$A:$A,Mapping!C:C,0,0,1)</f>
        <v/>
      </c>
      <c r="S60" s="16">
        <f>_xlfn.XLOOKUP($A60,Mapping!$A:$A,Mapping!D:D,0,0,1)</f>
        <v/>
      </c>
      <c r="T60" s="16">
        <f>_xlfn.CONCAT(S60," - ",Q60)</f>
        <v/>
      </c>
    </row>
    <row r="61">
      <c r="A61" s="3" t="inlineStr">
        <is>
          <t>8070 : Fees in advance</t>
        </is>
      </c>
      <c r="B61" s="3" t="n">
        <v>-19044.10000000002</v>
      </c>
      <c r="C61" s="3" t="n">
        <v>51636.94</v>
      </c>
      <c r="O61" s="3" t="n">
        <v>32592.83999999998</v>
      </c>
      <c r="Q61" s="16">
        <f>_xlfn.XLOOKUP($A61,Mapping!$A:$A,Mapping!B:B,0,0,1)</f>
        <v/>
      </c>
      <c r="R61" s="16">
        <f>_xlfn.XLOOKUP($A61,Mapping!$A:$A,Mapping!C:C,0,0,1)</f>
        <v/>
      </c>
      <c r="S61" s="16">
        <f>_xlfn.XLOOKUP($A61,Mapping!$A:$A,Mapping!D:D,0,0,1)</f>
        <v/>
      </c>
      <c r="T61" s="16">
        <f>_xlfn.CONCAT(S61," - ",Q61)</f>
        <v/>
      </c>
    </row>
    <row r="62">
      <c r="A62" s="3" t="inlineStr">
        <is>
          <t>8120 : Lease Liabilities</t>
        </is>
      </c>
      <c r="C62" s="3" t="n">
        <v>-46878</v>
      </c>
      <c r="D62" s="3" t="n">
        <v>288</v>
      </c>
      <c r="E62" s="3" t="n">
        <v>290</v>
      </c>
      <c r="F62" s="3" t="n">
        <v>291</v>
      </c>
      <c r="G62" s="3" t="n">
        <v>293</v>
      </c>
      <c r="H62" s="3" t="n">
        <v>1918</v>
      </c>
      <c r="I62" s="3" t="n">
        <v>-246</v>
      </c>
      <c r="O62" s="3" t="n">
        <v>-44044</v>
      </c>
      <c r="Q62" s="16">
        <f>_xlfn.XLOOKUP($A62,Mapping!$A:$A,Mapping!B:B,0,0,1)</f>
        <v/>
      </c>
      <c r="R62" s="16">
        <f>_xlfn.XLOOKUP($A62,Mapping!$A:$A,Mapping!C:C,0,0,1)</f>
        <v/>
      </c>
      <c r="S62" s="16">
        <f>_xlfn.XLOOKUP($A62,Mapping!$A:$A,Mapping!D:D,0,0,1)</f>
        <v/>
      </c>
      <c r="T62" s="16">
        <f>_xlfn.CONCAT(S62," - ",Q62)</f>
        <v/>
      </c>
    </row>
    <row r="63">
      <c r="A63" s="3" t="inlineStr">
        <is>
          <t>9010 : Reserves and Capital</t>
        </is>
      </c>
      <c r="B63" s="3" t="n">
        <v>9.960000000000001</v>
      </c>
      <c r="O63" s="3" t="n">
        <v>9.960000000000001</v>
      </c>
      <c r="Q63" s="16">
        <f>_xlfn.XLOOKUP($A63,Mapping!$A:$A,Mapping!B:B,0,0,1)</f>
        <v/>
      </c>
      <c r="R63" s="16">
        <f>_xlfn.XLOOKUP($A63,Mapping!$A:$A,Mapping!C:C,0,0,1)</f>
        <v/>
      </c>
      <c r="S63" s="16">
        <f>_xlfn.XLOOKUP($A63,Mapping!$A:$A,Mapping!D:D,0,0,1)</f>
        <v/>
      </c>
      <c r="T63" s="16">
        <f>_xlfn.CONCAT(S63," - ",Q63)</f>
        <v/>
      </c>
    </row>
    <row r="64">
      <c r="A64" s="76" t="inlineStr">
        <is>
          <t>Total</t>
        </is>
      </c>
      <c r="B64" s="76" t="n">
        <v>-98960.32000000084</v>
      </c>
      <c r="C64" s="76" t="n">
        <v>-20305.94000000002</v>
      </c>
      <c r="D64" s="76" t="n">
        <v>27699.12</v>
      </c>
      <c r="E64" s="76" t="n">
        <v>32664.33999999999</v>
      </c>
      <c r="F64" s="76" t="n">
        <v>30304.50999999999</v>
      </c>
      <c r="G64" s="76" t="n">
        <v>27750.57999999999</v>
      </c>
      <c r="H64" s="76" t="n">
        <v>31173.55999999999</v>
      </c>
      <c r="I64" s="76" t="n">
        <v>29519.68</v>
      </c>
      <c r="J64" s="76" t="n">
        <v>933.8299999999999</v>
      </c>
      <c r="K64" s="76" t="n"/>
      <c r="L64" s="76" t="n"/>
      <c r="M64" s="76" t="n"/>
      <c r="N64" s="76" t="n"/>
      <c r="O64" s="76" t="n">
        <v>60779.35999999933</v>
      </c>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A66" s="3" t="inlineStr">
        <is>
          <t>Applied filters:
Fiscal Year is 2026
Company is Yellow Brick House Nurseries.
Setting is Lower Earley
Company is Complete Childcare Ltd., HAB Kindergarten, Kingsclere Nurseries Ltd., Moebius Two Ltd., Saltway Nursery, Yellow Brick House Nurseries., or Yellow Brick Nurseries Ltd.</t>
        </is>
      </c>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5.xml><?xml version="1.0" encoding="utf-8"?>
<worksheet xmlns="http://schemas.openxmlformats.org/spreadsheetml/2006/main">
  <sheetPr>
    <tabColor rgb="FFFFFF99"/>
    <outlinePr summaryBelow="1" summaryRight="1"/>
    <pageSetUpPr/>
  </sheetPr>
  <dimension ref="A1:T164"/>
  <sheetViews>
    <sheetView workbookViewId="0">
      <selection activeCell="A2" sqref="A2:O48"/>
    </sheetView>
  </sheetViews>
  <sheetFormatPr baseColWidth="8" defaultColWidth="9.140625" defaultRowHeight="15"/>
  <cols>
    <col width="10.140625" bestFit="1"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-4732.76</v>
      </c>
      <c r="C2" s="3" t="n">
        <v>-2046.3</v>
      </c>
      <c r="D2" s="3" t="n">
        <v>-1629.21</v>
      </c>
      <c r="E2" s="3" t="n">
        <v>-3226.52</v>
      </c>
      <c r="F2" s="3" t="n">
        <v>-2461.4</v>
      </c>
      <c r="G2" s="3" t="n">
        <v>-3080.89</v>
      </c>
      <c r="H2" s="3" t="n">
        <v>-4473.620000000001</v>
      </c>
      <c r="I2" s="3" t="n">
        <v>-2195.93</v>
      </c>
      <c r="O2" s="3" t="n">
        <v>-23846.63</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-13583.66</v>
      </c>
      <c r="C3" s="3" t="n">
        <v>-4002.88</v>
      </c>
      <c r="D3" s="3" t="n">
        <v>-4002.88</v>
      </c>
      <c r="E3" s="3" t="n">
        <v>-3850.42</v>
      </c>
      <c r="F3" s="3" t="n">
        <v>-14524.92</v>
      </c>
      <c r="G3" s="3" t="n">
        <v>-14524.92</v>
      </c>
      <c r="H3" s="3" t="n">
        <v>-26395.81</v>
      </c>
      <c r="I3" s="3" t="n">
        <v>-18481.88</v>
      </c>
      <c r="O3" s="3" t="n">
        <v>-99367.37000000001</v>
      </c>
      <c r="Q3" s="16">
        <f>_xlfn.XLOOKUP($A3,Mapping!$A:$A,Mapping!B:B,0,0,1)</f>
        <v/>
      </c>
      <c r="R3" s="16">
        <f>_xlfn.XLOOKUP($A3,Mapping!$A:$A,Mapping!C:C,0,0,1)</f>
        <v/>
      </c>
      <c r="S3" s="16">
        <f>_xlfn.XLOOKUP($A3,Mapping!$A:$A,Mapping!D:D,0,0,1)</f>
        <v/>
      </c>
      <c r="T3" s="16">
        <f>_xlfn.CONCAT(S3," - ",Q3)</f>
        <v/>
      </c>
    </row>
    <row r="4">
      <c r="A4" s="3" t="inlineStr">
        <is>
          <t>2010 : Nursery Staff Salaries</t>
        </is>
      </c>
      <c r="B4" s="3" t="n">
        <v>26719.1</v>
      </c>
      <c r="C4" s="3" t="n">
        <v>6880.48</v>
      </c>
      <c r="D4" s="3" t="n">
        <v>6311.75</v>
      </c>
      <c r="E4" s="3" t="n">
        <v>6248.47</v>
      </c>
      <c r="F4" s="3" t="n">
        <v>7380.8</v>
      </c>
      <c r="G4" s="3" t="n">
        <v>10697.44</v>
      </c>
      <c r="H4" s="3" t="n">
        <v>9263.35</v>
      </c>
      <c r="I4" s="3" t="n">
        <v>10329.69</v>
      </c>
      <c r="O4" s="3" t="n">
        <v>83831.08000000002</v>
      </c>
      <c r="Q4" s="16">
        <f>_xlfn.XLOOKUP($A4,Mapping!$A:$A,Mapping!B:B,0,0,1)</f>
        <v/>
      </c>
      <c r="R4" s="16">
        <f>_xlfn.XLOOKUP($A4,Mapping!$A:$A,Mapping!C:C,0,0,1)</f>
        <v/>
      </c>
      <c r="S4" s="16">
        <f>_xlfn.XLOOKUP($A4,Mapping!$A:$A,Mapping!D:D,0,0,1)</f>
        <v/>
      </c>
      <c r="T4" s="16">
        <f>_xlfn.CONCAT(S4," - ",Q4)</f>
        <v/>
      </c>
    </row>
    <row r="5">
      <c r="A5" s="3" t="inlineStr">
        <is>
          <t>2100 : Nursery Staff NI</t>
        </is>
      </c>
      <c r="B5" s="3" t="n">
        <v>2944.490000000001</v>
      </c>
      <c r="C5" s="3" t="n">
        <v>781.87</v>
      </c>
      <c r="D5" s="3" t="n">
        <v>696.5599999999999</v>
      </c>
      <c r="E5" s="3" t="n">
        <v>687.0700000000001</v>
      </c>
      <c r="F5" s="3" t="n">
        <v>742.29</v>
      </c>
      <c r="G5" s="3" t="n">
        <v>1023.34</v>
      </c>
      <c r="H5" s="3" t="n">
        <v>848.35</v>
      </c>
      <c r="I5" s="3" t="n">
        <v>1212.71</v>
      </c>
      <c r="O5" s="3" t="n">
        <v>8936.68</v>
      </c>
      <c r="Q5" s="16">
        <f>_xlfn.XLOOKUP($A5,Mapping!$A:$A,Mapping!B:B,0,0,1)</f>
        <v/>
      </c>
      <c r="R5" s="16">
        <f>_xlfn.XLOOKUP($A5,Mapping!$A:$A,Mapping!C:C,0,0,1)</f>
        <v/>
      </c>
      <c r="S5" s="16">
        <f>_xlfn.XLOOKUP($A5,Mapping!$A:$A,Mapping!D:D,0,0,1)</f>
        <v/>
      </c>
      <c r="T5" s="16">
        <f>_xlfn.CONCAT(S5," - ",Q5)</f>
        <v/>
      </c>
    </row>
    <row r="6">
      <c r="A6" s="3" t="inlineStr">
        <is>
          <t>2150 : Nursery Staff Pension</t>
        </is>
      </c>
      <c r="B6" s="3" t="n">
        <v>282.6</v>
      </c>
      <c r="C6" s="3" t="n">
        <v>143.99</v>
      </c>
      <c r="D6" s="3" t="n">
        <v>126.92</v>
      </c>
      <c r="E6" s="3" t="n">
        <v>125.02</v>
      </c>
      <c r="F6" s="3" t="n">
        <v>128.71</v>
      </c>
      <c r="G6" s="3" t="n">
        <v>166.88</v>
      </c>
      <c r="H6" s="3" t="n">
        <v>116.2</v>
      </c>
      <c r="I6" s="3" t="n">
        <v>154.18</v>
      </c>
      <c r="O6" s="3" t="n">
        <v>1244.5</v>
      </c>
      <c r="Q6" s="16">
        <f>_xlfn.XLOOKUP($A6,Mapping!$A:$A,Mapping!B:B,0,0,1)</f>
        <v/>
      </c>
      <c r="R6" s="16">
        <f>_xlfn.XLOOKUP($A6,Mapping!$A:$A,Mapping!C:C,0,0,1)</f>
        <v/>
      </c>
      <c r="S6" s="16">
        <f>_xlfn.XLOOKUP($A6,Mapping!$A:$A,Mapping!D:D,0,0,1)</f>
        <v/>
      </c>
      <c r="T6" s="16">
        <f>_xlfn.CONCAT(S6," - ",Q6)</f>
        <v/>
      </c>
    </row>
    <row r="7">
      <c r="A7" s="3" t="inlineStr">
        <is>
          <t>2160 : Uniform Costs</t>
        </is>
      </c>
      <c r="G7" s="3" t="n">
        <v>33.1</v>
      </c>
      <c r="O7" s="3" t="n">
        <v>33.1</v>
      </c>
      <c r="Q7" s="16">
        <f>_xlfn.XLOOKUP($A7,Mapping!$A:$A,Mapping!B:B,0,0,1)</f>
        <v/>
      </c>
      <c r="R7" s="16">
        <f>_xlfn.XLOOKUP($A7,Mapping!$A:$A,Mapping!C:C,0,0,1)</f>
        <v/>
      </c>
      <c r="S7" s="16">
        <f>_xlfn.XLOOKUP($A7,Mapping!$A:$A,Mapping!D:D,0,0,1)</f>
        <v/>
      </c>
      <c r="T7" s="16">
        <f>_xlfn.CONCAT(S7," - ",Q7)</f>
        <v/>
      </c>
    </row>
    <row r="8">
      <c r="A8" s="3" t="inlineStr">
        <is>
          <t>2170 : Training Costs</t>
        </is>
      </c>
      <c r="B8" s="3" t="n">
        <v>114</v>
      </c>
      <c r="O8" s="3" t="n">
        <v>114</v>
      </c>
      <c r="Q8" s="16">
        <f>_xlfn.XLOOKUP($A8,Mapping!$A:$A,Mapping!B:B,0,0,1)</f>
        <v/>
      </c>
      <c r="R8" s="16">
        <f>_xlfn.XLOOKUP($A8,Mapping!$A:$A,Mapping!C:C,0,0,1)</f>
        <v/>
      </c>
      <c r="S8" s="16">
        <f>_xlfn.XLOOKUP($A8,Mapping!$A:$A,Mapping!D:D,0,0,1)</f>
        <v/>
      </c>
      <c r="T8" s="16">
        <f>_xlfn.CONCAT(S8," - ",Q8)</f>
        <v/>
      </c>
    </row>
    <row r="9">
      <c r="A9" s="3" t="inlineStr">
        <is>
          <t>2180 : Staff Welfare</t>
        </is>
      </c>
      <c r="B9" s="3" t="n">
        <v>61.57</v>
      </c>
      <c r="C9" s="3" t="n">
        <v>25.27</v>
      </c>
      <c r="E9" s="3" t="n">
        <v>25.27</v>
      </c>
      <c r="G9" s="3" t="n">
        <v>46.84</v>
      </c>
      <c r="H9" s="3" t="n">
        <v>21.69</v>
      </c>
      <c r="I9" s="3" t="n">
        <v>28</v>
      </c>
      <c r="O9" s="3" t="n">
        <v>208.64</v>
      </c>
      <c r="Q9" s="16">
        <f>_xlfn.XLOOKUP($A9,Mapping!$A:$A,Mapping!B:B,0,0,1)</f>
        <v/>
      </c>
      <c r="R9" s="16">
        <f>_xlfn.XLOOKUP($A9,Mapping!$A:$A,Mapping!C:C,0,0,1)</f>
        <v/>
      </c>
      <c r="S9" s="16">
        <f>_xlfn.XLOOKUP($A9,Mapping!$A:$A,Mapping!D:D,0,0,1)</f>
        <v/>
      </c>
      <c r="T9" s="16">
        <f>_xlfn.CONCAT(S9," - ",Q9)</f>
        <v/>
      </c>
    </row>
    <row r="10">
      <c r="A10" s="3" t="inlineStr">
        <is>
          <t>2220 : Staff Entertaining</t>
        </is>
      </c>
      <c r="B10" s="3" t="n">
        <v>149.14</v>
      </c>
      <c r="O10" s="3" t="n">
        <v>149.14</v>
      </c>
      <c r="Q10" s="16">
        <f>_xlfn.XLOOKUP($A10,Mapping!$A:$A,Mapping!B:B,0,0,1)</f>
        <v/>
      </c>
      <c r="R10" s="16">
        <f>_xlfn.XLOOKUP($A10,Mapping!$A:$A,Mapping!C:C,0,0,1)</f>
        <v/>
      </c>
      <c r="S10" s="16">
        <f>_xlfn.XLOOKUP($A10,Mapping!$A:$A,Mapping!D:D,0,0,1)</f>
        <v/>
      </c>
      <c r="T10" s="16">
        <f>_xlfn.CONCAT(S10," - ",Q10)</f>
        <v/>
      </c>
    </row>
    <row r="11">
      <c r="A11" s="3" t="inlineStr">
        <is>
          <t>3010 : Catering Costs</t>
        </is>
      </c>
      <c r="B11" s="3" t="n">
        <v>125.31</v>
      </c>
      <c r="G11" s="3" t="n">
        <v>38.53</v>
      </c>
      <c r="H11" s="3" t="n">
        <v>37.88</v>
      </c>
      <c r="I11" s="3" t="n">
        <v>37.47</v>
      </c>
      <c r="O11" s="3" t="n">
        <v>239.19</v>
      </c>
      <c r="Q11" s="16">
        <f>_xlfn.XLOOKUP($A11,Mapping!$A:$A,Mapping!B:B,0,0,1)</f>
        <v/>
      </c>
      <c r="R11" s="16">
        <f>_xlfn.XLOOKUP($A11,Mapping!$A:$A,Mapping!C:C,0,0,1)</f>
        <v/>
      </c>
      <c r="S11" s="16">
        <f>_xlfn.XLOOKUP($A11,Mapping!$A:$A,Mapping!D:D,0,0,1)</f>
        <v/>
      </c>
      <c r="T11" s="16">
        <f>_xlfn.CONCAT(S11," - ",Q11)</f>
        <v/>
      </c>
    </row>
    <row r="12">
      <c r="A12" s="3" t="inlineStr">
        <is>
          <t>3020 : Resources</t>
        </is>
      </c>
      <c r="B12" s="3" t="n">
        <v>3685.39</v>
      </c>
      <c r="C12" s="3" t="n">
        <v>17.99</v>
      </c>
      <c r="D12" s="3" t="n">
        <v>27.42</v>
      </c>
      <c r="F12" s="3" t="n">
        <v>63.38</v>
      </c>
      <c r="G12" s="3" t="n">
        <v>62.07</v>
      </c>
      <c r="H12" s="3" t="n">
        <v>27.56000000000001</v>
      </c>
      <c r="O12" s="3" t="n">
        <v>3883.81</v>
      </c>
      <c r="Q12" s="16">
        <f>_xlfn.XLOOKUP($A12,Mapping!$A:$A,Mapping!B:B,0,0,1)</f>
        <v/>
      </c>
      <c r="R12" s="16">
        <f>_xlfn.XLOOKUP($A12,Mapping!$A:$A,Mapping!C:C,0,0,1)</f>
        <v/>
      </c>
      <c r="S12" s="16">
        <f>_xlfn.XLOOKUP($A12,Mapping!$A:$A,Mapping!D:D,0,0,1)</f>
        <v/>
      </c>
      <c r="T12" s="16">
        <f>_xlfn.CONCAT(S12," - ",Q12)</f>
        <v/>
      </c>
    </row>
    <row r="13">
      <c r="A13" s="3" t="inlineStr">
        <is>
          <t>3030 : Art Material</t>
        </is>
      </c>
      <c r="B13" s="3" t="n">
        <v>260.22</v>
      </c>
      <c r="F13" s="3" t="n">
        <v>11.99</v>
      </c>
      <c r="G13" s="3" t="n">
        <v>74.04000000000001</v>
      </c>
      <c r="H13" s="3" t="n">
        <v>128.3</v>
      </c>
      <c r="I13" s="3" t="n">
        <v>96.41</v>
      </c>
      <c r="O13" s="3" t="n">
        <v>570.96</v>
      </c>
      <c r="Q13" s="16">
        <f>_xlfn.XLOOKUP($A13,Mapping!$A:$A,Mapping!B:B,0,0,1)</f>
        <v/>
      </c>
      <c r="R13" s="16">
        <f>_xlfn.XLOOKUP($A13,Mapping!$A:$A,Mapping!C:C,0,0,1)</f>
        <v/>
      </c>
      <c r="S13" s="16">
        <f>_xlfn.XLOOKUP($A13,Mapping!$A:$A,Mapping!D:D,0,0,1)</f>
        <v/>
      </c>
      <c r="T13" s="16">
        <f>_xlfn.CONCAT(S13," - ",Q13)</f>
        <v/>
      </c>
    </row>
    <row r="14">
      <c r="A14" s="3" t="inlineStr">
        <is>
          <t>3050 : Equipment &amp; Furniture</t>
        </is>
      </c>
      <c r="B14" s="3" t="n">
        <v>546.12</v>
      </c>
      <c r="C14" s="3" t="n">
        <v>255.55</v>
      </c>
      <c r="E14" s="3" t="n">
        <v>44.79</v>
      </c>
      <c r="F14" s="3" t="n">
        <v>120.51</v>
      </c>
      <c r="I14" s="3" t="n">
        <v>79.77</v>
      </c>
      <c r="O14" s="3" t="n">
        <v>1046.74</v>
      </c>
      <c r="Q14" s="16">
        <f>_xlfn.XLOOKUP($A14,Mapping!$A:$A,Mapping!B:B,0,0,1)</f>
        <v/>
      </c>
      <c r="R14" s="16">
        <f>_xlfn.XLOOKUP($A14,Mapping!$A:$A,Mapping!C:C,0,0,1)</f>
        <v/>
      </c>
      <c r="S14" s="16">
        <f>_xlfn.XLOOKUP($A14,Mapping!$A:$A,Mapping!D:D,0,0,1)</f>
        <v/>
      </c>
      <c r="T14" s="16">
        <f>_xlfn.CONCAT(S14," - ",Q14)</f>
        <v/>
      </c>
    </row>
    <row r="15">
      <c r="A15" s="3" t="inlineStr">
        <is>
          <t>3060 : Consumables</t>
        </is>
      </c>
      <c r="B15" s="3" t="n">
        <v>14.95</v>
      </c>
      <c r="F15" s="3" t="n">
        <v>33.98</v>
      </c>
      <c r="G15" s="3" t="n">
        <v>22.47</v>
      </c>
      <c r="I15" s="3" t="n">
        <v>26.12</v>
      </c>
      <c r="O15" s="3" t="n">
        <v>97.52</v>
      </c>
      <c r="Q15" s="16">
        <f>_xlfn.XLOOKUP($A15,Mapping!$A:$A,Mapping!B:B,0,0,1)</f>
        <v/>
      </c>
      <c r="R15" s="16">
        <f>_xlfn.XLOOKUP($A15,Mapping!$A:$A,Mapping!C:C,0,0,1)</f>
        <v/>
      </c>
      <c r="S15" s="16">
        <f>_xlfn.XLOOKUP($A15,Mapping!$A:$A,Mapping!D:D,0,0,1)</f>
        <v/>
      </c>
      <c r="T15" s="16">
        <f>_xlfn.CONCAT(S15," - ",Q15)</f>
        <v/>
      </c>
    </row>
    <row r="16">
      <c r="A16" s="3" t="inlineStr">
        <is>
          <t>3080 : First Aid Supplies</t>
        </is>
      </c>
      <c r="B16" s="3" t="n">
        <v>15.98</v>
      </c>
      <c r="D16" s="3" t="n">
        <v>14.52</v>
      </c>
      <c r="F16" s="3" t="n">
        <v>15.31</v>
      </c>
      <c r="I16" s="3" t="n">
        <v>24.38</v>
      </c>
      <c r="O16" s="3" t="n">
        <v>70.19</v>
      </c>
      <c r="Q16" s="16">
        <f>_xlfn.XLOOKUP($A16,Mapping!$A:$A,Mapping!B:B,0,0,1)</f>
        <v/>
      </c>
      <c r="R16" s="16">
        <f>_xlfn.XLOOKUP($A16,Mapping!$A:$A,Mapping!C:C,0,0,1)</f>
        <v/>
      </c>
      <c r="S16" s="16">
        <f>_xlfn.XLOOKUP($A16,Mapping!$A:$A,Mapping!D:D,0,0,1)</f>
        <v/>
      </c>
      <c r="T16" s="16">
        <f>_xlfn.CONCAT(S16," - ",Q16)</f>
        <v/>
      </c>
    </row>
    <row r="17">
      <c r="A17" s="3" t="inlineStr">
        <is>
          <t>4020 : Rent</t>
        </is>
      </c>
      <c r="B17" s="3" t="n">
        <v>14053.08</v>
      </c>
      <c r="C17" s="3" t="n">
        <v>0</v>
      </c>
      <c r="D17" s="3" t="n">
        <v>0</v>
      </c>
      <c r="E17" s="3" t="n">
        <v>0</v>
      </c>
      <c r="F17" s="3" t="n">
        <v>0</v>
      </c>
      <c r="O17" s="3" t="n">
        <v>14053.08</v>
      </c>
      <c r="Q17" s="16">
        <f>_xlfn.XLOOKUP($A17,Mapping!$A:$A,Mapping!B:B,0,0,1)</f>
        <v/>
      </c>
      <c r="R17" s="16">
        <f>_xlfn.XLOOKUP($A17,Mapping!$A:$A,Mapping!C:C,0,0,1)</f>
        <v/>
      </c>
      <c r="S17" s="16">
        <f>_xlfn.XLOOKUP($A17,Mapping!$A:$A,Mapping!D:D,0,0,1)</f>
        <v/>
      </c>
      <c r="T17" s="16">
        <f>_xlfn.CONCAT(S17," - ",Q17)</f>
        <v/>
      </c>
    </row>
    <row r="18">
      <c r="A18" s="3" t="inlineStr">
        <is>
          <t>4030 : Rates</t>
        </is>
      </c>
      <c r="B18" s="3" t="n">
        <v>25029.07000000001</v>
      </c>
      <c r="C18" s="3" t="n">
        <v>336.81</v>
      </c>
      <c r="D18" s="3" t="n">
        <v>336.81</v>
      </c>
      <c r="E18" s="3" t="n">
        <v>336.81</v>
      </c>
      <c r="F18" s="3" t="n">
        <v>353.67</v>
      </c>
      <c r="G18" s="3" t="n">
        <v>353.67</v>
      </c>
      <c r="H18" s="3" t="n">
        <v>353.67</v>
      </c>
      <c r="I18" s="3" t="n">
        <v>353.67</v>
      </c>
      <c r="O18" s="3" t="n">
        <v>27454.18000000001</v>
      </c>
      <c r="Q18" s="16">
        <f>_xlfn.XLOOKUP($A18,Mapping!$A:$A,Mapping!B:B,0,0,1)</f>
        <v/>
      </c>
      <c r="R18" s="16">
        <f>_xlfn.XLOOKUP($A18,Mapping!$A:$A,Mapping!C:C,0,0,1)</f>
        <v/>
      </c>
      <c r="S18" s="16">
        <f>_xlfn.XLOOKUP($A18,Mapping!$A:$A,Mapping!D:D,0,0,1)</f>
        <v/>
      </c>
      <c r="T18" s="16">
        <f>_xlfn.CONCAT(S18," - ",Q18)</f>
        <v/>
      </c>
    </row>
    <row r="19">
      <c r="A19" s="3" t="inlineStr">
        <is>
          <t>4070 : Electricity</t>
        </is>
      </c>
      <c r="B19" s="3" t="n">
        <v>946.8800000000001</v>
      </c>
      <c r="C19" s="3" t="n">
        <v>98.63</v>
      </c>
      <c r="D19" s="3" t="n">
        <v>138.37</v>
      </c>
      <c r="E19" s="3" t="n">
        <v>99.57999999999998</v>
      </c>
      <c r="F19" s="3" t="n">
        <v>180.32</v>
      </c>
      <c r="G19" s="3" t="n">
        <v>172.86</v>
      </c>
      <c r="H19" s="3" t="n">
        <v>111.99</v>
      </c>
      <c r="I19" s="3" t="n">
        <v>78.16</v>
      </c>
      <c r="O19" s="3" t="n">
        <v>1826.79</v>
      </c>
      <c r="Q19" s="16">
        <f>_xlfn.XLOOKUP($A19,Mapping!$A:$A,Mapping!B:B,0,0,1)</f>
        <v/>
      </c>
      <c r="R19" s="16">
        <f>_xlfn.XLOOKUP($A19,Mapping!$A:$A,Mapping!C:C,0,0,1)</f>
        <v/>
      </c>
      <c r="S19" s="16">
        <f>_xlfn.XLOOKUP($A19,Mapping!$A:$A,Mapping!D:D,0,0,1)</f>
        <v/>
      </c>
      <c r="T19" s="16">
        <f>_xlfn.CONCAT(S19," - ",Q19)</f>
        <v/>
      </c>
    </row>
    <row r="20">
      <c r="A20" s="3" t="inlineStr">
        <is>
          <t>4080 : Compliance Maintenance</t>
        </is>
      </c>
      <c r="B20" s="3" t="n">
        <v>1779.24</v>
      </c>
      <c r="I20" s="3" t="n">
        <v>129.6</v>
      </c>
      <c r="O20" s="3" t="n">
        <v>1908.84</v>
      </c>
      <c r="Q20" s="16">
        <f>_xlfn.XLOOKUP($A20,Mapping!$A:$A,Mapping!B:B,0,0,1)</f>
        <v/>
      </c>
      <c r="R20" s="16">
        <f>_xlfn.XLOOKUP($A20,Mapping!$A:$A,Mapping!C:C,0,0,1)</f>
        <v/>
      </c>
      <c r="S20" s="16">
        <f>_xlfn.XLOOKUP($A20,Mapping!$A:$A,Mapping!D:D,0,0,1)</f>
        <v/>
      </c>
      <c r="T20" s="16">
        <f>_xlfn.CONCAT(S20," - ",Q20)</f>
        <v/>
      </c>
    </row>
    <row r="21">
      <c r="A21" s="3" t="inlineStr">
        <is>
          <t>4110 : General Maintenance</t>
        </is>
      </c>
      <c r="B21" s="3" t="n">
        <v>10839.79</v>
      </c>
      <c r="C21" s="3" t="n">
        <v>15.19000000000001</v>
      </c>
      <c r="G21" s="3" t="n">
        <v>122.85</v>
      </c>
      <c r="O21" s="3" t="n">
        <v>10977.83</v>
      </c>
      <c r="Q21" s="16">
        <f>_xlfn.XLOOKUP($A21,Mapping!$A:$A,Mapping!B:B,0,0,1)</f>
        <v/>
      </c>
      <c r="R21" s="16">
        <f>_xlfn.XLOOKUP($A21,Mapping!$A:$A,Mapping!C:C,0,0,1)</f>
        <v/>
      </c>
      <c r="S21" s="16">
        <f>_xlfn.XLOOKUP($A21,Mapping!$A:$A,Mapping!D:D,0,0,1)</f>
        <v/>
      </c>
      <c r="T21" s="16">
        <f>_xlfn.CONCAT(S21," - ",Q21)</f>
        <v/>
      </c>
    </row>
    <row r="22">
      <c r="A22" s="3" t="inlineStr">
        <is>
          <t>4130 : Cleaning</t>
        </is>
      </c>
      <c r="B22" s="3" t="n">
        <v>766.62</v>
      </c>
      <c r="F22" s="3" t="n">
        <v>23.7</v>
      </c>
      <c r="G22" s="3" t="n">
        <v>4.88</v>
      </c>
      <c r="H22" s="3" t="n">
        <v>11.99</v>
      </c>
      <c r="O22" s="3" t="n">
        <v>807.1900000000001</v>
      </c>
      <c r="Q22" s="16">
        <f>_xlfn.XLOOKUP($A22,Mapping!$A:$A,Mapping!B:B,0,0,1)</f>
        <v/>
      </c>
      <c r="R22" s="16">
        <f>_xlfn.XLOOKUP($A22,Mapping!$A:$A,Mapping!C:C,0,0,1)</f>
        <v/>
      </c>
      <c r="S22" s="16">
        <f>_xlfn.XLOOKUP($A22,Mapping!$A:$A,Mapping!D:D,0,0,1)</f>
        <v/>
      </c>
      <c r="T22" s="16">
        <f>_xlfn.CONCAT(S22," - ",Q22)</f>
        <v/>
      </c>
    </row>
    <row r="23">
      <c r="A23" s="3" t="inlineStr">
        <is>
          <t>4140 : Waste Disposal</t>
        </is>
      </c>
      <c r="B23" s="3" t="n">
        <v>1359.9</v>
      </c>
      <c r="C23" s="3" t="n">
        <v>323.76</v>
      </c>
      <c r="D23" s="3" t="n">
        <v>323.75</v>
      </c>
      <c r="E23" s="3" t="n">
        <v>431.19</v>
      </c>
      <c r="F23" s="3" t="n">
        <v>512.8499999999999</v>
      </c>
      <c r="G23" s="3" t="n">
        <v>180.02</v>
      </c>
      <c r="H23" s="3" t="n">
        <v>75.59999999999999</v>
      </c>
      <c r="I23" s="3" t="n">
        <v>310.88</v>
      </c>
      <c r="O23" s="3" t="n">
        <v>3517.95</v>
      </c>
      <c r="Q23" s="16">
        <f>_xlfn.XLOOKUP($A23,Mapping!$A:$A,Mapping!B:B,0,0,1)</f>
        <v/>
      </c>
      <c r="R23" s="16">
        <f>_xlfn.XLOOKUP($A23,Mapping!$A:$A,Mapping!C:C,0,0,1)</f>
        <v/>
      </c>
      <c r="S23" s="16">
        <f>_xlfn.XLOOKUP($A23,Mapping!$A:$A,Mapping!D:D,0,0,1)</f>
        <v/>
      </c>
      <c r="T23" s="16">
        <f>_xlfn.CONCAT(S23," - ",Q23)</f>
        <v/>
      </c>
    </row>
    <row r="24">
      <c r="A24" s="3" t="inlineStr">
        <is>
          <t>4160 : Postage and Stationery</t>
        </is>
      </c>
      <c r="I24" s="3" t="n">
        <v>1.99</v>
      </c>
      <c r="O24" s="3" t="n">
        <v>1.99</v>
      </c>
      <c r="Q24" s="16">
        <f>_xlfn.XLOOKUP($A24,Mapping!$A:$A,Mapping!B:B,0,0,1)</f>
        <v/>
      </c>
      <c r="R24" s="16">
        <f>_xlfn.XLOOKUP($A24,Mapping!$A:$A,Mapping!C:C,0,0,1)</f>
        <v/>
      </c>
      <c r="S24" s="16">
        <f>_xlfn.XLOOKUP($A24,Mapping!$A:$A,Mapping!D:D,0,0,1)</f>
        <v/>
      </c>
      <c r="T24" s="16">
        <f>_xlfn.CONCAT(S24," - ",Q24)</f>
        <v/>
      </c>
    </row>
    <row r="25">
      <c r="A25" s="3" t="inlineStr">
        <is>
          <t>4180 : Printer Consumables</t>
        </is>
      </c>
      <c r="B25" s="3" t="n">
        <v>378.34</v>
      </c>
      <c r="G25" s="3" t="n">
        <v>15.98</v>
      </c>
      <c r="I25" s="3" t="n">
        <v>26.76</v>
      </c>
      <c r="O25" s="3" t="n">
        <v>421.08</v>
      </c>
      <c r="Q25" s="16">
        <f>_xlfn.XLOOKUP($A25,Mapping!$A:$A,Mapping!B:B,0,0,1)</f>
        <v/>
      </c>
      <c r="R25" s="16">
        <f>_xlfn.XLOOKUP($A25,Mapping!$A:$A,Mapping!C:C,0,0,1)</f>
        <v/>
      </c>
      <c r="S25" s="16">
        <f>_xlfn.XLOOKUP($A25,Mapping!$A:$A,Mapping!D:D,0,0,1)</f>
        <v/>
      </c>
      <c r="T25" s="16">
        <f>_xlfn.CONCAT(S25," - ",Q25)</f>
        <v/>
      </c>
    </row>
    <row r="26">
      <c r="A26" s="3" t="inlineStr">
        <is>
          <t>4190 : Telephone</t>
        </is>
      </c>
      <c r="B26" s="3" t="n">
        <v>30</v>
      </c>
      <c r="C26" s="3" t="n">
        <v>10</v>
      </c>
      <c r="D26" s="3" t="n">
        <v>10</v>
      </c>
      <c r="E26" s="3" t="n">
        <v>10</v>
      </c>
      <c r="F26" s="3" t="n">
        <v>10</v>
      </c>
      <c r="G26" s="3" t="n">
        <v>10</v>
      </c>
      <c r="H26" s="3" t="n">
        <v>10</v>
      </c>
      <c r="I26" s="3" t="n">
        <v>10</v>
      </c>
      <c r="O26" s="3" t="n">
        <v>100</v>
      </c>
      <c r="Q26" s="16">
        <f>_xlfn.XLOOKUP($A26,Mapping!$A:$A,Mapping!B:B,0,0,1)</f>
        <v/>
      </c>
      <c r="R26" s="16">
        <f>_xlfn.XLOOKUP($A26,Mapping!$A:$A,Mapping!C:C,0,0,1)</f>
        <v/>
      </c>
      <c r="S26" s="16">
        <f>_xlfn.XLOOKUP($A26,Mapping!$A:$A,Mapping!D:D,0,0,1)</f>
        <v/>
      </c>
      <c r="T26" s="16">
        <f>_xlfn.CONCAT(S26," - ",Q26)</f>
        <v/>
      </c>
    </row>
    <row r="27">
      <c r="A27" s="3" t="inlineStr">
        <is>
          <t>4200 : Promotions and Advertisng</t>
        </is>
      </c>
      <c r="B27" s="3" t="n">
        <v>348</v>
      </c>
      <c r="O27" s="3" t="n">
        <v>348</v>
      </c>
      <c r="Q27" s="16">
        <f>_xlfn.XLOOKUP($A27,Mapping!$A:$A,Mapping!B:B,0,0,1)</f>
        <v/>
      </c>
      <c r="R27" s="16">
        <f>_xlfn.XLOOKUP($A27,Mapping!$A:$A,Mapping!C:C,0,0,1)</f>
        <v/>
      </c>
      <c r="S27" s="16">
        <f>_xlfn.XLOOKUP($A27,Mapping!$A:$A,Mapping!D:D,0,0,1)</f>
        <v/>
      </c>
      <c r="T27" s="16">
        <f>_xlfn.CONCAT(S27," - ",Q27)</f>
        <v/>
      </c>
    </row>
    <row r="28">
      <c r="A28" s="3" t="inlineStr">
        <is>
          <t>4220 : IT Support</t>
        </is>
      </c>
      <c r="B28" s="3" t="n">
        <v>1503.6</v>
      </c>
      <c r="C28" s="3" t="n">
        <v>214.8</v>
      </c>
      <c r="D28" s="3" t="n">
        <v>214.8</v>
      </c>
      <c r="E28" s="3" t="n">
        <v>214.8</v>
      </c>
      <c r="F28" s="3" t="n">
        <v>214.8</v>
      </c>
      <c r="G28" s="3" t="n">
        <v>214.8</v>
      </c>
      <c r="H28" s="3" t="n">
        <v>214.8</v>
      </c>
      <c r="I28" s="3" t="n">
        <v>214.8</v>
      </c>
      <c r="O28" s="3" t="n">
        <v>3007.2</v>
      </c>
      <c r="Q28" s="16">
        <f>_xlfn.XLOOKUP($A28,Mapping!$A:$A,Mapping!B:B,0,0,1)</f>
        <v/>
      </c>
      <c r="R28" s="16">
        <f>_xlfn.XLOOKUP($A28,Mapping!$A:$A,Mapping!C:C,0,0,1)</f>
        <v/>
      </c>
      <c r="S28" s="16">
        <f>_xlfn.XLOOKUP($A28,Mapping!$A:$A,Mapping!D:D,0,0,1)</f>
        <v/>
      </c>
      <c r="T28" s="16">
        <f>_xlfn.CONCAT(S28," - ",Q28)</f>
        <v/>
      </c>
    </row>
    <row r="29">
      <c r="A29" s="3" t="inlineStr">
        <is>
          <t>4230 : Fees and Subscriptions</t>
        </is>
      </c>
      <c r="B29" s="3" t="n">
        <v>544.22</v>
      </c>
      <c r="C29" s="3" t="n">
        <v>14.4</v>
      </c>
      <c r="D29" s="3" t="n">
        <v>3.6</v>
      </c>
      <c r="E29" s="3" t="n">
        <v>3.6</v>
      </c>
      <c r="F29" s="3" t="n">
        <v>257.8</v>
      </c>
      <c r="G29" s="3" t="n">
        <v>5.4</v>
      </c>
      <c r="H29" s="3" t="n">
        <v>6</v>
      </c>
      <c r="I29" s="3" t="n">
        <v>6</v>
      </c>
      <c r="O29" s="3" t="n">
        <v>841.02</v>
      </c>
      <c r="Q29" s="16">
        <f>_xlfn.XLOOKUP($A29,Mapping!$A:$A,Mapping!B:B,0,0,1)</f>
        <v/>
      </c>
      <c r="R29" s="16">
        <f>_xlfn.XLOOKUP($A29,Mapping!$A:$A,Mapping!C:C,0,0,1)</f>
        <v/>
      </c>
      <c r="S29" s="16">
        <f>_xlfn.XLOOKUP($A29,Mapping!$A:$A,Mapping!D:D,0,0,1)</f>
        <v/>
      </c>
      <c r="T29" s="16">
        <f>_xlfn.CONCAT(S29," - ",Q29)</f>
        <v/>
      </c>
    </row>
    <row r="30">
      <c r="A30" s="3" t="inlineStr">
        <is>
          <t>4240 : Sundry Charges</t>
        </is>
      </c>
      <c r="B30" s="3" t="n">
        <v>89.22999999999999</v>
      </c>
      <c r="O30" s="3" t="n">
        <v>89.22999999999999</v>
      </c>
      <c r="Q30" s="16">
        <f>_xlfn.XLOOKUP($A30,Mapping!$A:$A,Mapping!B:B,0,0,1)</f>
        <v/>
      </c>
      <c r="R30" s="16">
        <f>_xlfn.XLOOKUP($A30,Mapping!$A:$A,Mapping!C:C,0,0,1)</f>
        <v/>
      </c>
      <c r="S30" s="16">
        <f>_xlfn.XLOOKUP($A30,Mapping!$A:$A,Mapping!D:D,0,0,1)</f>
        <v/>
      </c>
      <c r="T30" s="16">
        <f>_xlfn.CONCAT(S30," - ",Q30)</f>
        <v/>
      </c>
    </row>
    <row r="31">
      <c r="A31" s="3" t="inlineStr">
        <is>
          <t>5050 : Finance Costs</t>
        </is>
      </c>
      <c r="C31" s="3" t="n">
        <v>79</v>
      </c>
      <c r="D31" s="3" t="n">
        <v>78</v>
      </c>
      <c r="E31" s="3" t="n">
        <v>76</v>
      </c>
      <c r="F31" s="3" t="n">
        <v>75</v>
      </c>
      <c r="G31" s="3" t="n">
        <v>73</v>
      </c>
      <c r="H31" s="3" t="n">
        <v>72</v>
      </c>
      <c r="I31" s="3" t="n">
        <v>70</v>
      </c>
      <c r="O31" s="3" t="n">
        <v>523</v>
      </c>
      <c r="Q31" s="16">
        <f>_xlfn.XLOOKUP($A31,Mapping!$A:$A,Mapping!B:B,0,0,1)</f>
        <v/>
      </c>
      <c r="R31" s="16">
        <f>_xlfn.XLOOKUP($A31,Mapping!$A:$A,Mapping!C:C,0,0,1)</f>
        <v/>
      </c>
      <c r="S31" s="16">
        <f>_xlfn.XLOOKUP($A31,Mapping!$A:$A,Mapping!D:D,0,0,1)</f>
        <v/>
      </c>
      <c r="T31" s="16">
        <f>_xlfn.CONCAT(S31," - ",Q31)</f>
        <v/>
      </c>
    </row>
    <row r="32">
      <c r="A32" s="3" t="inlineStr">
        <is>
          <t>5105 : Depreciation ROU</t>
        </is>
      </c>
      <c r="C32" s="3" t="n">
        <v>311</v>
      </c>
      <c r="D32" s="3" t="n">
        <v>311</v>
      </c>
      <c r="E32" s="3" t="n">
        <v>311</v>
      </c>
      <c r="F32" s="3" t="n">
        <v>311</v>
      </c>
      <c r="G32" s="3" t="n">
        <v>311</v>
      </c>
      <c r="H32" s="3" t="n">
        <v>311</v>
      </c>
      <c r="I32" s="3" t="n">
        <v>311</v>
      </c>
      <c r="O32" s="3" t="n">
        <v>2177</v>
      </c>
      <c r="Q32" s="16">
        <f>_xlfn.XLOOKUP($A32,Mapping!$A:$A,Mapping!B:B,0,0,1)</f>
        <v/>
      </c>
      <c r="R32" s="16">
        <f>_xlfn.XLOOKUP($A32,Mapping!$A:$A,Mapping!C:C,0,0,1)</f>
        <v/>
      </c>
      <c r="S32" s="16">
        <f>_xlfn.XLOOKUP($A32,Mapping!$A:$A,Mapping!D:D,0,0,1)</f>
        <v/>
      </c>
      <c r="T32" s="16">
        <f>_xlfn.CONCAT(S32," - ",Q32)</f>
        <v/>
      </c>
    </row>
    <row r="33">
      <c r="A33" s="3" t="inlineStr">
        <is>
          <t>6045 : Right of Use Lease Assets</t>
        </is>
      </c>
      <c r="C33" s="3" t="n">
        <v>14627</v>
      </c>
      <c r="O33" s="3" t="n">
        <v>14627</v>
      </c>
      <c r="Q33" s="16">
        <f>_xlfn.XLOOKUP($A33,Mapping!$A:$A,Mapping!B:B,0,0,1)</f>
        <v/>
      </c>
      <c r="R33" s="16">
        <f>_xlfn.XLOOKUP($A33,Mapping!$A:$A,Mapping!C:C,0,0,1)</f>
        <v/>
      </c>
      <c r="S33" s="16">
        <f>_xlfn.XLOOKUP($A33,Mapping!$A:$A,Mapping!D:D,0,0,1)</f>
        <v/>
      </c>
      <c r="T33" s="16">
        <f>_xlfn.CONCAT(S33," - ",Q33)</f>
        <v/>
      </c>
    </row>
    <row r="34">
      <c r="A34" s="3" t="inlineStr">
        <is>
          <t>6046 : ROU Asset Depreciation</t>
        </is>
      </c>
      <c r="C34" s="3" t="n">
        <v>-311</v>
      </c>
      <c r="D34" s="3" t="n">
        <v>-311</v>
      </c>
      <c r="E34" s="3" t="n">
        <v>-311</v>
      </c>
      <c r="F34" s="3" t="n">
        <v>-311</v>
      </c>
      <c r="G34" s="3" t="n">
        <v>-311</v>
      </c>
      <c r="H34" s="3" t="n">
        <v>-311</v>
      </c>
      <c r="I34" s="3" t="n">
        <v>-311</v>
      </c>
      <c r="O34" s="3" t="n">
        <v>-2177</v>
      </c>
      <c r="Q34" s="16">
        <f>_xlfn.XLOOKUP($A34,Mapping!$A:$A,Mapping!B:B,0,0,1)</f>
        <v/>
      </c>
      <c r="R34" s="16">
        <f>_xlfn.XLOOKUP($A34,Mapping!$A:$A,Mapping!C:C,0,0,1)</f>
        <v/>
      </c>
      <c r="S34" s="16">
        <f>_xlfn.XLOOKUP($A34,Mapping!$A:$A,Mapping!D:D,0,0,1)</f>
        <v/>
      </c>
      <c r="T34" s="16">
        <f>_xlfn.CONCAT(S34," - ",Q34)</f>
        <v/>
      </c>
    </row>
    <row r="35">
      <c r="A35" s="3" t="inlineStr">
        <is>
          <t>6050 : Office Machinery and Equipment</t>
        </is>
      </c>
      <c r="B35" s="3" t="n">
        <v>701.7</v>
      </c>
      <c r="O35" s="3" t="n">
        <v>701.7</v>
      </c>
      <c r="Q35" s="16">
        <f>_xlfn.XLOOKUP($A35,Mapping!$A:$A,Mapping!B:B,0,0,1)</f>
        <v/>
      </c>
      <c r="R35" s="16">
        <f>_xlfn.XLOOKUP($A35,Mapping!$A:$A,Mapping!C:C,0,0,1)</f>
        <v/>
      </c>
      <c r="S35" s="16">
        <f>_xlfn.XLOOKUP($A35,Mapping!$A:$A,Mapping!D:D,0,0,1)</f>
        <v/>
      </c>
      <c r="T35" s="16">
        <f>_xlfn.CONCAT(S35," - ",Q35)</f>
        <v/>
      </c>
    </row>
    <row r="36">
      <c r="A36" s="3" t="inlineStr">
        <is>
          <t>6060 : Fixtures and Fittings</t>
        </is>
      </c>
      <c r="B36" s="3" t="n">
        <v>16704.96</v>
      </c>
      <c r="O36" s="3" t="n">
        <v>16704.96</v>
      </c>
      <c r="Q36" s="16">
        <f>_xlfn.XLOOKUP($A36,Mapping!$A:$A,Mapping!B:B,0,0,1)</f>
        <v/>
      </c>
      <c r="R36" s="16">
        <f>_xlfn.XLOOKUP($A36,Mapping!$A:$A,Mapping!C:C,0,0,1)</f>
        <v/>
      </c>
      <c r="S36" s="16">
        <f>_xlfn.XLOOKUP($A36,Mapping!$A:$A,Mapping!D:D,0,0,1)</f>
        <v/>
      </c>
      <c r="T36" s="16">
        <f>_xlfn.CONCAT(S36," - ",Q36)</f>
        <v/>
      </c>
    </row>
    <row r="37">
      <c r="A37" s="3" t="inlineStr">
        <is>
          <t>7010 : Prepayments</t>
        </is>
      </c>
      <c r="B37" s="3" t="n">
        <v>-22624.7</v>
      </c>
      <c r="C37" s="3" t="n">
        <v>-745.75</v>
      </c>
      <c r="D37" s="3" t="n">
        <v>-745.74</v>
      </c>
      <c r="E37" s="3" t="n">
        <v>4080.66</v>
      </c>
      <c r="F37" s="3" t="n">
        <v>-762.61</v>
      </c>
      <c r="G37" s="3" t="n">
        <v>2009.13</v>
      </c>
      <c r="H37" s="3" t="n">
        <v>13.92999999999995</v>
      </c>
      <c r="I37" s="3" t="n">
        <v>-803.3299999999999</v>
      </c>
      <c r="O37" s="3" t="n">
        <v>-19578.41</v>
      </c>
      <c r="Q37" s="16">
        <f>_xlfn.XLOOKUP($A37,Mapping!$A:$A,Mapping!B:B,0,0,1)</f>
        <v/>
      </c>
      <c r="R37" s="16">
        <f>_xlfn.XLOOKUP($A37,Mapping!$A:$A,Mapping!C:C,0,0,1)</f>
        <v/>
      </c>
      <c r="S37" s="16">
        <f>_xlfn.XLOOKUP($A37,Mapping!$A:$A,Mapping!D:D,0,0,1)</f>
        <v/>
      </c>
      <c r="T37" s="16">
        <f>_xlfn.CONCAT(S37," - ",Q37)</f>
        <v/>
      </c>
    </row>
    <row r="38">
      <c r="A38" s="3" t="inlineStr">
        <is>
          <t>7021 : Interco KNL</t>
        </is>
      </c>
      <c r="B38" s="3" t="n">
        <v>-4339.42</v>
      </c>
      <c r="C38" s="3" t="n">
        <v>-12</v>
      </c>
      <c r="G38" s="3" t="n">
        <v>-2647.57</v>
      </c>
      <c r="O38" s="3" t="n">
        <v>-6998.99</v>
      </c>
      <c r="Q38" s="16">
        <f>_xlfn.XLOOKUP($A38,Mapping!$A:$A,Mapping!B:B,0,0,1)</f>
        <v/>
      </c>
      <c r="R38" s="16">
        <f>_xlfn.XLOOKUP($A38,Mapping!$A:$A,Mapping!C:C,0,0,1)</f>
        <v/>
      </c>
      <c r="S38" s="16">
        <f>_xlfn.XLOOKUP($A38,Mapping!$A:$A,Mapping!D:D,0,0,1)</f>
        <v/>
      </c>
      <c r="T38" s="16">
        <f>_xlfn.CONCAT(S38," - ",Q38)</f>
        <v/>
      </c>
    </row>
    <row r="39">
      <c r="A39" s="3" t="inlineStr">
        <is>
          <t>7040 : Fee Debtors</t>
        </is>
      </c>
      <c r="B39" s="3" t="n">
        <v>22.5</v>
      </c>
      <c r="C39" s="3" t="n">
        <v>-840.3299999999997</v>
      </c>
      <c r="D39" s="3" t="n">
        <v>-348.41</v>
      </c>
      <c r="E39" s="3" t="n">
        <v>1024.16</v>
      </c>
      <c r="F39" s="3" t="n">
        <v>32.59999999999957</v>
      </c>
      <c r="G39" s="3" t="n">
        <v>-3.9200000000003</v>
      </c>
      <c r="H39" s="3" t="n">
        <v>94.14000000000055</v>
      </c>
      <c r="I39" s="3" t="n">
        <v>484.62</v>
      </c>
      <c r="O39" s="3" t="n">
        <v>465.3600000000004</v>
      </c>
      <c r="Q39" s="16">
        <f>_xlfn.XLOOKUP($A39,Mapping!$A:$A,Mapping!B:B,0,0,1)</f>
        <v/>
      </c>
      <c r="R39" s="16">
        <f>_xlfn.XLOOKUP($A39,Mapping!$A:$A,Mapping!C:C,0,0,1)</f>
        <v/>
      </c>
      <c r="S39" s="16">
        <f>_xlfn.XLOOKUP($A39,Mapping!$A:$A,Mapping!D:D,0,0,1)</f>
        <v/>
      </c>
      <c r="T39" s="16">
        <f>_xlfn.CONCAT(S39," - ",Q39)</f>
        <v/>
      </c>
    </row>
    <row r="40">
      <c r="A40" s="3" t="inlineStr">
        <is>
          <t>7058 : RBS bank 722</t>
        </is>
      </c>
      <c r="B40" s="3" t="n">
        <v>28122.17</v>
      </c>
      <c r="C40" s="3" t="n">
        <v>1914.33</v>
      </c>
      <c r="D40" s="3" t="n">
        <v>1507.07</v>
      </c>
      <c r="E40" s="3" t="n">
        <v>45601.57</v>
      </c>
      <c r="F40" s="3" t="n">
        <v>1865.28</v>
      </c>
      <c r="G40" s="3" t="n">
        <v>1450.09</v>
      </c>
      <c r="H40" s="3" t="n">
        <v>3558.139999999999</v>
      </c>
      <c r="I40" s="3" t="n">
        <v>25392.48</v>
      </c>
      <c r="O40" s="3" t="n">
        <v>109411.13</v>
      </c>
      <c r="Q40" s="16">
        <f>_xlfn.XLOOKUP($A40,Mapping!$A:$A,Mapping!B:B,0,0,1)</f>
        <v/>
      </c>
      <c r="R40" s="16">
        <f>_xlfn.XLOOKUP($A40,Mapping!$A:$A,Mapping!C:C,0,0,1)</f>
        <v/>
      </c>
      <c r="S40" s="16">
        <f>_xlfn.XLOOKUP($A40,Mapping!$A:$A,Mapping!D:D,0,0,1)</f>
        <v/>
      </c>
      <c r="T40" s="16">
        <f>_xlfn.CONCAT(S40," - ",Q40)</f>
        <v/>
      </c>
    </row>
    <row r="41">
      <c r="A41" s="3" t="inlineStr">
        <is>
          <t>8020 : Accruals</t>
        </is>
      </c>
      <c r="B41" s="3" t="n">
        <v>-2113.01</v>
      </c>
      <c r="C41" s="3" t="n">
        <v>0</v>
      </c>
      <c r="E41" s="3" t="n">
        <v>0</v>
      </c>
      <c r="F41" s="3" t="n">
        <v>0</v>
      </c>
      <c r="I41" s="3" t="n">
        <v>2113</v>
      </c>
      <c r="O41" s="3" t="n">
        <v>-0.01000000000021828</v>
      </c>
      <c r="Q41" s="16">
        <f>_xlfn.XLOOKUP($A41,Mapping!$A:$A,Mapping!B:B,0,0,1)</f>
        <v/>
      </c>
      <c r="R41" s="16">
        <f>_xlfn.XLOOKUP($A41,Mapping!$A:$A,Mapping!C:C,0,0,1)</f>
        <v/>
      </c>
      <c r="S41" s="16">
        <f>_xlfn.XLOOKUP($A41,Mapping!$A:$A,Mapping!D:D,0,0,1)</f>
        <v/>
      </c>
      <c r="T41" s="16">
        <f>_xlfn.CONCAT(S41," - ",Q41)</f>
        <v/>
      </c>
    </row>
    <row r="42">
      <c r="A42" s="3" t="inlineStr">
        <is>
          <t>8030 : EEEF</t>
        </is>
      </c>
      <c r="B42" s="3" t="n">
        <v>-0.009999999998399289</v>
      </c>
      <c r="C42" s="3" t="n">
        <v>-8005.759999999999</v>
      </c>
      <c r="D42" s="3" t="n">
        <v>4002.88</v>
      </c>
      <c r="E42" s="3" t="n">
        <v>-40250.13</v>
      </c>
      <c r="F42" s="3" t="n">
        <v>14524.92</v>
      </c>
      <c r="G42" s="3" t="n">
        <v>14524.92</v>
      </c>
      <c r="H42" s="3" t="n">
        <v>26395.81</v>
      </c>
      <c r="I42" s="3" t="n">
        <v>-11192.64</v>
      </c>
      <c r="O42" s="3" t="n">
        <v>-0.01000000000021828</v>
      </c>
      <c r="Q42" s="16">
        <f>_xlfn.XLOOKUP($A42,Mapping!$A:$A,Mapping!B:B,0,0,1)</f>
        <v/>
      </c>
      <c r="R42" s="16">
        <f>_xlfn.XLOOKUP($A42,Mapping!$A:$A,Mapping!C:C,0,0,1)</f>
        <v/>
      </c>
      <c r="S42" s="16">
        <f>_xlfn.XLOOKUP($A42,Mapping!$A:$A,Mapping!D:D,0,0,1)</f>
        <v/>
      </c>
      <c r="T42" s="16">
        <f>_xlfn.CONCAT(S42," - ",Q42)</f>
        <v/>
      </c>
    </row>
    <row r="43">
      <c r="A43" s="3" t="inlineStr">
        <is>
          <t>8060 : Trade Creditors</t>
        </is>
      </c>
      <c r="B43" s="3" t="n">
        <v>-18204.04</v>
      </c>
      <c r="F43" s="3" t="n">
        <v>-220</v>
      </c>
      <c r="O43" s="3" t="n">
        <v>-18424.04</v>
      </c>
      <c r="Q43" s="16">
        <f>_xlfn.XLOOKUP($A43,Mapping!$A:$A,Mapping!B:B,0,0,1)</f>
        <v/>
      </c>
      <c r="R43" s="16">
        <f>_xlfn.XLOOKUP($A43,Mapping!$A:$A,Mapping!C:C,0,0,1)</f>
        <v/>
      </c>
      <c r="S43" s="16">
        <f>_xlfn.XLOOKUP($A43,Mapping!$A:$A,Mapping!D:D,0,0,1)</f>
        <v/>
      </c>
      <c r="T43" s="16">
        <f>_xlfn.CONCAT(S43," - ",Q43)</f>
        <v/>
      </c>
    </row>
    <row r="44">
      <c r="A44" s="3" t="inlineStr">
        <is>
          <t>8070 : Fees in advance</t>
        </is>
      </c>
      <c r="B44" s="3" t="n">
        <v>-12443.04</v>
      </c>
      <c r="C44" s="3" t="n">
        <v>12443.04</v>
      </c>
      <c r="O44" s="3" t="n">
        <v>0</v>
      </c>
      <c r="Q44" s="16">
        <f>_xlfn.XLOOKUP($A44,Mapping!$A:$A,Mapping!B:B,0,0,1)</f>
        <v/>
      </c>
      <c r="R44" s="16">
        <f>_xlfn.XLOOKUP($A44,Mapping!$A:$A,Mapping!C:C,0,0,1)</f>
        <v/>
      </c>
      <c r="S44" s="16">
        <f>_xlfn.XLOOKUP($A44,Mapping!$A:$A,Mapping!D:D,0,0,1)</f>
        <v/>
      </c>
      <c r="T44" s="16">
        <f>_xlfn.CONCAT(S44," - ",Q44)</f>
        <v/>
      </c>
    </row>
    <row r="45">
      <c r="A45" s="3" t="inlineStr">
        <is>
          <t>8120 : Lease Liabilities</t>
        </is>
      </c>
      <c r="C45" s="3" t="n">
        <v>-14706</v>
      </c>
      <c r="D45" s="3" t="n">
        <v>-78</v>
      </c>
      <c r="E45" s="3" t="n">
        <v>-76</v>
      </c>
      <c r="F45" s="3" t="n">
        <v>-75</v>
      </c>
      <c r="G45" s="3" t="n">
        <v>-73</v>
      </c>
      <c r="H45" s="3" t="n">
        <v>-72</v>
      </c>
      <c r="I45" s="3" t="n">
        <v>3099.5</v>
      </c>
      <c r="O45" s="3" t="n">
        <v>-11980.5</v>
      </c>
      <c r="Q45" s="16">
        <f>_xlfn.XLOOKUP($A45,Mapping!$A:$A,Mapping!B:B,0,0,1)</f>
        <v/>
      </c>
      <c r="R45" s="16">
        <f>_xlfn.XLOOKUP($A45,Mapping!$A:$A,Mapping!C:C,0,0,1)</f>
        <v/>
      </c>
      <c r="S45" s="16">
        <f>_xlfn.XLOOKUP($A45,Mapping!$A:$A,Mapping!D:D,0,0,1)</f>
        <v/>
      </c>
      <c r="T45" s="16">
        <f>_xlfn.CONCAT(S45," - ",Q45)</f>
        <v/>
      </c>
    </row>
    <row r="46">
      <c r="A46" s="76" t="inlineStr">
        <is>
          <t>Total</t>
        </is>
      </c>
      <c r="B46" s="76" t="n">
        <v>60097.53000000004</v>
      </c>
      <c r="C46" s="76" t="n">
        <v>7823.089999999997</v>
      </c>
      <c r="D46" s="76" t="n">
        <v>6988.21</v>
      </c>
      <c r="E46" s="76" t="n">
        <v>11605.91999999999</v>
      </c>
      <c r="F46" s="76" t="n">
        <v>8503.979999999994</v>
      </c>
      <c r="G46" s="76" t="n">
        <v>10972.01</v>
      </c>
      <c r="H46" s="76" t="n">
        <v>10419.97</v>
      </c>
      <c r="I46" s="76" t="n">
        <v>11606.41</v>
      </c>
      <c r="J46" s="76" t="n"/>
      <c r="K46" s="76" t="n"/>
      <c r="L46" s="76" t="n"/>
      <c r="M46" s="76" t="n"/>
      <c r="N46" s="76" t="n"/>
      <c r="O46" s="76" t="n">
        <v>128017.1200000001</v>
      </c>
      <c r="Q46" s="16">
        <f>_xlfn.XLOOKUP($A46,Mapping!$A:$A,Mapping!B:B,0,0,1)</f>
        <v/>
      </c>
      <c r="R46" s="16">
        <f>_xlfn.XLOOKUP($A46,Mapping!$A:$A,Mapping!C:C,0,0,1)</f>
        <v/>
      </c>
      <c r="S46" s="16">
        <f>_xlfn.XLOOKUP($A46,Mapping!$A:$A,Mapping!D:D,0,0,1)</f>
        <v/>
      </c>
      <c r="T46" s="16">
        <f>_xlfn.CONCAT(S46," - ",Q46)</f>
        <v/>
      </c>
    </row>
    <row r="47">
      <c r="A47" s="42" t="n"/>
      <c r="Q47" s="16">
        <f>_xlfn.XLOOKUP($A47,Mapping!$A:$A,Mapping!B:B,0,0,1)</f>
        <v/>
      </c>
      <c r="R47" s="16">
        <f>_xlfn.XLOOKUP($A47,Mapping!$A:$A,Mapping!C:C,0,0,1)</f>
        <v/>
      </c>
      <c r="S47" s="16">
        <f>_xlfn.XLOOKUP($A47,Mapping!$A:$A,Mapping!D:D,0,0,1)</f>
        <v/>
      </c>
      <c r="T47" s="16">
        <f>_xlfn.CONCAT(S47," - ",Q47)</f>
        <v/>
      </c>
    </row>
    <row r="48">
      <c r="A48" s="3" t="inlineStr">
        <is>
          <t>Applied filters:
Fiscal Year is 2026
Company is Yellow Brick House Nurseries.
Setting is Our Den
Company is Complete Childcare Ltd., HAB Kindergarten, Kingsclere Nurseries Ltd., Moebius Two Ltd., Saltway Nursery, Yellow Brick House Nurseries., or Yellow Brick Nurseries Ltd.</t>
        </is>
      </c>
      <c r="Q48" s="16">
        <f>_xlfn.XLOOKUP($A48,Mapping!$A:$A,Mapping!B:B,0,0,1)</f>
        <v/>
      </c>
      <c r="R48" s="16">
        <f>_xlfn.XLOOKUP($A48,Mapping!$A:$A,Mapping!C:C,0,0,1)</f>
        <v/>
      </c>
      <c r="S48" s="16">
        <f>_xlfn.XLOOKUP($A48,Mapping!$A:$A,Mapping!D:D,0,0,1)</f>
        <v/>
      </c>
      <c r="T48" s="16">
        <f>_xlfn.CONCAT(S48," - ",Q48)</f>
        <v/>
      </c>
    </row>
    <row r="49">
      <c r="Q49" s="16">
        <f>_xlfn.XLOOKUP($A49,Mapping!$A:$A,Mapping!B:B,0,0,1)</f>
        <v/>
      </c>
      <c r="R49" s="16">
        <f>_xlfn.XLOOKUP($A49,Mapping!$A:$A,Mapping!C:C,0,0,1)</f>
        <v/>
      </c>
      <c r="S49" s="16">
        <f>_xlfn.XLOOKUP($A49,Mapping!$A:$A,Mapping!D:D,0,0,1)</f>
        <v/>
      </c>
      <c r="T49" s="16">
        <f>_xlfn.CONCAT(S49," - ",Q49)</f>
        <v/>
      </c>
    </row>
    <row r="50">
      <c r="Q50" s="16">
        <f>_xlfn.XLOOKUP($A50,Mapping!$A:$A,Mapping!B:B,0,0,1)</f>
        <v/>
      </c>
      <c r="R50" s="16">
        <f>_xlfn.XLOOKUP($A50,Mapping!$A:$A,Mapping!C:C,0,0,1)</f>
        <v/>
      </c>
      <c r="S50" s="16">
        <f>_xlfn.XLOOKUP($A50,Mapping!$A:$A,Mapping!D:D,0,0,1)</f>
        <v/>
      </c>
      <c r="T50" s="16">
        <f>_xlfn.CONCAT(S50," - ",Q50)</f>
        <v/>
      </c>
    </row>
    <row r="51">
      <c r="Q51" s="16">
        <f>_xlfn.XLOOKUP($A51,Mapping!$A:$A,Mapping!B:B,0,0,1)</f>
        <v/>
      </c>
      <c r="R51" s="16">
        <f>_xlfn.XLOOKUP($A51,Mapping!$A:$A,Mapping!C:C,0,0,1)</f>
        <v/>
      </c>
      <c r="S51" s="16">
        <f>_xlfn.XLOOKUP($A51,Mapping!$A:$A,Mapping!D:D,0,0,1)</f>
        <v/>
      </c>
      <c r="T51" s="16">
        <f>_xlfn.CONCAT(S51," - ",Q51)</f>
        <v/>
      </c>
    </row>
    <row r="52">
      <c r="Q52" s="16">
        <f>_xlfn.XLOOKUP($A52,Mapping!$A:$A,Mapping!B:B,0,0,1)</f>
        <v/>
      </c>
      <c r="R52" s="16">
        <f>_xlfn.XLOOKUP($A52,Mapping!$A:$A,Mapping!C:C,0,0,1)</f>
        <v/>
      </c>
      <c r="S52" s="16">
        <f>_xlfn.XLOOKUP($A52,Mapping!$A:$A,Mapping!D:D,0,0,1)</f>
        <v/>
      </c>
      <c r="T52" s="16">
        <f>_xlfn.CONCAT(S52," - ",Q52)</f>
        <v/>
      </c>
    </row>
    <row r="53">
      <c r="Q53" s="16">
        <f>_xlfn.XLOOKUP($A53,Mapping!$A:$A,Mapping!B:B,0,0,1)</f>
        <v/>
      </c>
      <c r="R53" s="16">
        <f>_xlfn.XLOOKUP($A53,Mapping!$A:$A,Mapping!C:C,0,0,1)</f>
        <v/>
      </c>
      <c r="S53" s="16">
        <f>_xlfn.XLOOKUP($A53,Mapping!$A:$A,Mapping!D:D,0,0,1)</f>
        <v/>
      </c>
      <c r="T53" s="16">
        <f>_xlfn.CONCAT(S53," - ",Q53)</f>
        <v/>
      </c>
    </row>
    <row r="54">
      <c r="Q54" s="16">
        <f>_xlfn.XLOOKUP($A54,Mapping!$A:$A,Mapping!B:B,0,0,1)</f>
        <v/>
      </c>
      <c r="R54" s="16">
        <f>_xlfn.XLOOKUP($A54,Mapping!$A:$A,Mapping!C:C,0,0,1)</f>
        <v/>
      </c>
      <c r="S54" s="16">
        <f>_xlfn.XLOOKUP($A54,Mapping!$A:$A,Mapping!D:D,0,0,1)</f>
        <v/>
      </c>
      <c r="T54" s="16">
        <f>_xlfn.CONCAT(S54," - ",Q54)</f>
        <v/>
      </c>
    </row>
    <row r="55">
      <c r="Q55" s="16">
        <f>_xlfn.XLOOKUP($A55,Mapping!$A:$A,Mapping!B:B,0,0,1)</f>
        <v/>
      </c>
      <c r="R55" s="16">
        <f>_xlfn.XLOOKUP($A55,Mapping!$A:$A,Mapping!C:C,0,0,1)</f>
        <v/>
      </c>
      <c r="S55" s="16">
        <f>_xlfn.XLOOKUP($A55,Mapping!$A:$A,Mapping!D:D,0,0,1)</f>
        <v/>
      </c>
      <c r="T55" s="16">
        <f>_xlfn.CONCAT(S55," - ",Q55)</f>
        <v/>
      </c>
    </row>
    <row r="56">
      <c r="Q56" s="16">
        <f>_xlfn.XLOOKUP($A56,Mapping!$A:$A,Mapping!B:B,0,0,1)</f>
        <v/>
      </c>
      <c r="R56" s="16">
        <f>_xlfn.XLOOKUP($A56,Mapping!$A:$A,Mapping!C:C,0,0,1)</f>
        <v/>
      </c>
      <c r="S56" s="16">
        <f>_xlfn.XLOOKUP($A56,Mapping!$A:$A,Mapping!D:D,0,0,1)</f>
        <v/>
      </c>
      <c r="T56" s="16">
        <f>_xlfn.CONCAT(S56," - ",Q56)</f>
        <v/>
      </c>
    </row>
    <row r="57">
      <c r="Q57" s="16">
        <f>_xlfn.XLOOKUP($A57,Mapping!$A:$A,Mapping!B:B,0,0,1)</f>
        <v/>
      </c>
      <c r="R57" s="16">
        <f>_xlfn.XLOOKUP($A57,Mapping!$A:$A,Mapping!C:C,0,0,1)</f>
        <v/>
      </c>
      <c r="S57" s="16">
        <f>_xlfn.XLOOKUP($A57,Mapping!$A:$A,Mapping!D:D,0,0,1)</f>
        <v/>
      </c>
      <c r="T57" s="16">
        <f>_xlfn.CONCAT(S57," - ",Q57)</f>
        <v/>
      </c>
    </row>
    <row r="58">
      <c r="Q58" s="16">
        <f>_xlfn.XLOOKUP($A58,Mapping!$A:$A,Mapping!B:B,0,0,1)</f>
        <v/>
      </c>
      <c r="R58" s="16">
        <f>_xlfn.XLOOKUP($A58,Mapping!$A:$A,Mapping!C:C,0,0,1)</f>
        <v/>
      </c>
      <c r="S58" s="16">
        <f>_xlfn.XLOOKUP($A58,Mapping!$A:$A,Mapping!D:D,0,0,1)</f>
        <v/>
      </c>
      <c r="T58" s="16">
        <f>_xlfn.CONCAT(S58," - ",Q58)</f>
        <v/>
      </c>
    </row>
    <row r="59">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f>_xlfn.CONCAT(S67," - ",Q67)</f>
        <v/>
      </c>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row r="164">
      <c r="Q164" s="16">
        <f>_xlfn.XLOOKUP($A164,Mapping!$A:$A,Mapping!B:B,0,0,1)</f>
        <v/>
      </c>
      <c r="R164" s="16">
        <f>_xlfn.XLOOKUP($A164,Mapping!$A:$A,Mapping!C:C,0,0,1)</f>
        <v/>
      </c>
      <c r="S164" s="16">
        <f>_xlfn.XLOOKUP($A164,Mapping!$A:$A,Mapping!D:D,0,0,1)</f>
        <v/>
      </c>
      <c r="T164" s="16" t="n"/>
    </row>
  </sheetData>
  <pageMargins left="0.7" right="0.7" top="0.75" bottom="0.75" header="0.3" footer="0.3"/>
</worksheet>
</file>

<file path=xl/worksheets/sheet56.xml><?xml version="1.0" encoding="utf-8"?>
<worksheet xmlns="http://schemas.openxmlformats.org/spreadsheetml/2006/main">
  <sheetPr>
    <tabColor rgb="FFFFFF99"/>
    <outlinePr summaryBelow="1" summaryRight="1"/>
    <pageSetUpPr/>
  </sheetPr>
  <dimension ref="A1:T163"/>
  <sheetViews>
    <sheetView workbookViewId="0">
      <selection activeCell="A2" sqref="A2:O73"/>
    </sheetView>
  </sheetViews>
  <sheetFormatPr baseColWidth="8" defaultColWidth="9.140625" defaultRowHeight="15"/>
  <cols>
    <col width="9.140625" customWidth="1" style="3" min="1" max="14"/>
    <col width="11.28515625" bestFit="1" customWidth="1" style="43" min="15" max="15"/>
    <col width="9.140625" customWidth="1" style="3" min="16" max="16"/>
    <col width="9.140625" customWidth="1" style="3" min="17"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1010 : Fee Income</t>
        </is>
      </c>
      <c r="B2" s="3" t="n">
        <v>-4258558.44</v>
      </c>
      <c r="C2" s="3" t="n">
        <v>-23976.63</v>
      </c>
      <c r="D2" s="3" t="n">
        <v>-23696.56</v>
      </c>
      <c r="E2" s="3" t="n">
        <v>-25469.58</v>
      </c>
      <c r="F2" s="3" t="n">
        <v>-30200.56</v>
      </c>
      <c r="G2" s="3" t="n">
        <v>-31166.02</v>
      </c>
      <c r="H2" s="3" t="n">
        <v>-30767.52</v>
      </c>
      <c r="I2" s="3" t="n">
        <v>-35467.3</v>
      </c>
      <c r="O2" s="3" t="n">
        <v>-4459302.61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-736962.21</v>
      </c>
      <c r="C3" s="3" t="n">
        <v>-14064.26</v>
      </c>
      <c r="D3" s="3" t="n">
        <v>-14064.26</v>
      </c>
      <c r="E3" s="3" t="n">
        <v>-10942.29</v>
      </c>
      <c r="F3" s="3" t="n">
        <v>-15118.85</v>
      </c>
      <c r="G3" s="3" t="n">
        <v>-15118.85</v>
      </c>
      <c r="H3" s="3" t="n">
        <v>-13296.96</v>
      </c>
      <c r="I3" s="3" t="n">
        <v>-14511.56</v>
      </c>
      <c r="O3" s="3" t="n">
        <v>-834079.24</v>
      </c>
      <c r="Q3" s="16">
        <f>_xlfn.XLOOKUP($A3,Mapping!$A:$A,Mapping!B:B,0,0,1)</f>
        <v/>
      </c>
      <c r="R3" s="16">
        <f>_xlfn.XLOOKUP($A3,Mapping!$A:$A,Mapping!C:C,0,0,1)</f>
        <v/>
      </c>
      <c r="S3" s="16">
        <f>_xlfn.XLOOKUP($A3,Mapping!$A:$A,Mapping!D:D,0,0,1)</f>
        <v/>
      </c>
      <c r="T3" s="16">
        <f>_xlfn.CONCAT(S3," - ",Q3)</f>
        <v/>
      </c>
    </row>
    <row r="4">
      <c r="A4" s="3" t="inlineStr">
        <is>
          <t>1030 : Other Income</t>
        </is>
      </c>
      <c r="B4" s="3" t="n">
        <v>-3087.1</v>
      </c>
      <c r="O4" s="3" t="n">
        <v>-3087.1</v>
      </c>
      <c r="Q4" s="16">
        <f>_xlfn.XLOOKUP($A4,Mapping!$A:$A,Mapping!B:B,0,0,1)</f>
        <v/>
      </c>
      <c r="R4" s="16">
        <f>_xlfn.XLOOKUP($A4,Mapping!$A:$A,Mapping!C:C,0,0,1)</f>
        <v/>
      </c>
      <c r="S4" s="16">
        <f>_xlfn.XLOOKUP($A4,Mapping!$A:$A,Mapping!D:D,0,0,1)</f>
        <v/>
      </c>
      <c r="T4" s="16">
        <f>_xlfn.CONCAT(S4," - ",Q4)</f>
        <v/>
      </c>
    </row>
    <row r="5">
      <c r="A5" s="3" t="inlineStr">
        <is>
          <t>2010 : Nursery Staff Salaries</t>
        </is>
      </c>
      <c r="B5" s="3" t="n">
        <v>2093890.029999999</v>
      </c>
      <c r="C5" s="3" t="n">
        <v>24889.92</v>
      </c>
      <c r="D5" s="3" t="n">
        <v>22510.1</v>
      </c>
      <c r="E5" s="3" t="n">
        <v>21677.19</v>
      </c>
      <c r="F5" s="3" t="n">
        <v>23069.23</v>
      </c>
      <c r="G5" s="3" t="n">
        <v>23667.51</v>
      </c>
      <c r="H5" s="3" t="n">
        <v>24501.65</v>
      </c>
      <c r="I5" s="3" t="n">
        <v>24044.23</v>
      </c>
      <c r="O5" s="3" t="n">
        <v>2258249.859999999</v>
      </c>
      <c r="Q5" s="16">
        <f>_xlfn.XLOOKUP($A5,Mapping!$A:$A,Mapping!B:B,0,0,1)</f>
        <v/>
      </c>
      <c r="R5" s="16">
        <f>_xlfn.XLOOKUP($A5,Mapping!$A:$A,Mapping!C:C,0,0,1)</f>
        <v/>
      </c>
      <c r="S5" s="16">
        <f>_xlfn.XLOOKUP($A5,Mapping!$A:$A,Mapping!D:D,0,0,1)</f>
        <v/>
      </c>
      <c r="T5" s="16">
        <f>_xlfn.CONCAT(S5," - ",Q5)</f>
        <v/>
      </c>
    </row>
    <row r="6">
      <c r="A6" s="3" t="inlineStr">
        <is>
          <t>2100 : Nursery Staff NI</t>
        </is>
      </c>
      <c r="B6" s="3" t="n">
        <v>137214.6199999999</v>
      </c>
      <c r="C6" s="3" t="n">
        <v>2704.66</v>
      </c>
      <c r="D6" s="3" t="n">
        <v>2448.49</v>
      </c>
      <c r="E6" s="3" t="n">
        <v>2421.63</v>
      </c>
      <c r="F6" s="3" t="n">
        <v>2617.02</v>
      </c>
      <c r="G6" s="3" t="n">
        <v>2786.79</v>
      </c>
      <c r="H6" s="3" t="n">
        <v>2757.06</v>
      </c>
      <c r="I6" s="3" t="n">
        <v>2718.53</v>
      </c>
      <c r="O6" s="3" t="n">
        <v>155668.7999999999</v>
      </c>
      <c r="Q6" s="16">
        <f>_xlfn.XLOOKUP($A6,Mapping!$A:$A,Mapping!B:B,0,0,1)</f>
        <v/>
      </c>
      <c r="R6" s="16">
        <f>_xlfn.XLOOKUP($A6,Mapping!$A:$A,Mapping!C:C,0,0,1)</f>
        <v/>
      </c>
      <c r="S6" s="16">
        <f>_xlfn.XLOOKUP($A6,Mapping!$A:$A,Mapping!D:D,0,0,1)</f>
        <v/>
      </c>
      <c r="T6" s="16">
        <f>_xlfn.CONCAT(S6," - ",Q6)</f>
        <v/>
      </c>
    </row>
    <row r="7">
      <c r="A7" s="3" t="inlineStr">
        <is>
          <t>2150 : Nursery Staff Pension</t>
        </is>
      </c>
      <c r="B7" s="3" t="n">
        <v>26458.41999999998</v>
      </c>
      <c r="C7" s="3" t="n">
        <v>411.41</v>
      </c>
      <c r="D7" s="3" t="n">
        <v>379.79</v>
      </c>
      <c r="E7" s="3" t="n">
        <v>374.65</v>
      </c>
      <c r="F7" s="3" t="n">
        <v>408.21</v>
      </c>
      <c r="G7" s="3" t="n">
        <v>391.92</v>
      </c>
      <c r="H7" s="3" t="n">
        <v>393.36</v>
      </c>
      <c r="I7" s="3" t="n">
        <v>376.05</v>
      </c>
      <c r="O7" s="3" t="n">
        <v>29193.80999999998</v>
      </c>
      <c r="Q7" s="16">
        <f>_xlfn.XLOOKUP($A7,Mapping!$A:$A,Mapping!B:B,0,0,1)</f>
        <v/>
      </c>
      <c r="R7" s="16">
        <f>_xlfn.XLOOKUP($A7,Mapping!$A:$A,Mapping!C:C,0,0,1)</f>
        <v/>
      </c>
      <c r="S7" s="16">
        <f>_xlfn.XLOOKUP($A7,Mapping!$A:$A,Mapping!D:D,0,0,1)</f>
        <v/>
      </c>
      <c r="T7" s="16">
        <f>_xlfn.CONCAT(S7," - ",Q7)</f>
        <v/>
      </c>
    </row>
    <row r="8">
      <c r="A8" s="3" t="inlineStr">
        <is>
          <t>2160 : Uniform Costs</t>
        </is>
      </c>
      <c r="B8" s="3" t="n">
        <v>6515.52</v>
      </c>
      <c r="G8" s="3" t="n">
        <v>210.3</v>
      </c>
      <c r="I8" s="3" t="n">
        <v>183</v>
      </c>
      <c r="O8" s="3" t="n">
        <v>6908.82</v>
      </c>
      <c r="Q8" s="16">
        <f>_xlfn.XLOOKUP($A8,Mapping!$A:$A,Mapping!B:B,0,0,1)</f>
        <v/>
      </c>
      <c r="R8" s="16">
        <f>_xlfn.XLOOKUP($A8,Mapping!$A:$A,Mapping!C:C,0,0,1)</f>
        <v/>
      </c>
      <c r="S8" s="16">
        <f>_xlfn.XLOOKUP($A8,Mapping!$A:$A,Mapping!D:D,0,0,1)</f>
        <v/>
      </c>
      <c r="T8" s="16">
        <f>_xlfn.CONCAT(S8," - ",Q8)</f>
        <v/>
      </c>
    </row>
    <row r="9">
      <c r="A9" s="3" t="inlineStr">
        <is>
          <t>2170 : Training Costs</t>
        </is>
      </c>
      <c r="B9" s="3" t="n">
        <v>4288.99</v>
      </c>
      <c r="G9" s="3" t="n">
        <v>26.25</v>
      </c>
      <c r="H9" s="3" t="n">
        <v>26.25</v>
      </c>
      <c r="I9" s="3" t="n">
        <v>26.25</v>
      </c>
      <c r="O9" s="3" t="n">
        <v>4367.74</v>
      </c>
      <c r="Q9" s="16">
        <f>_xlfn.XLOOKUP($A9,Mapping!$A:$A,Mapping!B:B,0,0,1)</f>
        <v/>
      </c>
      <c r="R9" s="16">
        <f>_xlfn.XLOOKUP($A9,Mapping!$A:$A,Mapping!C:C,0,0,1)</f>
        <v/>
      </c>
      <c r="S9" s="16">
        <f>_xlfn.XLOOKUP($A9,Mapping!$A:$A,Mapping!D:D,0,0,1)</f>
        <v/>
      </c>
      <c r="T9" s="16">
        <f>_xlfn.CONCAT(S9," - ",Q9)</f>
        <v/>
      </c>
    </row>
    <row r="10">
      <c r="A10" s="3" t="inlineStr">
        <is>
          <t>2180 : Staff Welfare</t>
        </is>
      </c>
      <c r="B10" s="3" t="n">
        <v>10757.79</v>
      </c>
      <c r="C10" s="3" t="n">
        <v>49.95</v>
      </c>
      <c r="D10" s="3" t="n">
        <v>48.32</v>
      </c>
      <c r="E10" s="3" t="n">
        <v>130.4</v>
      </c>
      <c r="F10" s="3" t="n">
        <v>92.13</v>
      </c>
      <c r="G10" s="3" t="n">
        <v>81.95</v>
      </c>
      <c r="H10" s="3" t="n">
        <v>84.83</v>
      </c>
      <c r="I10" s="3" t="n">
        <v>95.39</v>
      </c>
      <c r="O10" s="3" t="n">
        <v>11340.75999999999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32873.82000000001</v>
      </c>
      <c r="O11" s="3" t="n">
        <v>32873.82000000001</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717.63</v>
      </c>
      <c r="O12" s="3" t="n">
        <v>717.63</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193979.46</v>
      </c>
      <c r="O13" s="3" t="n">
        <v>193979.46</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200</v>
      </c>
      <c r="O14" s="3" t="n">
        <v>200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123635.49</v>
      </c>
      <c r="C15" s="3" t="n">
        <v>906.8599999999999</v>
      </c>
      <c r="D15" s="3" t="n">
        <v>696.4000000000001</v>
      </c>
      <c r="E15" s="3" t="n">
        <v>694.97</v>
      </c>
      <c r="F15" s="3" t="n">
        <v>855.39</v>
      </c>
      <c r="G15" s="3" t="n">
        <v>659.86</v>
      </c>
      <c r="H15" s="3" t="n">
        <v>698.38</v>
      </c>
      <c r="I15" s="3" t="n">
        <v>939.7800000000001</v>
      </c>
      <c r="O15" s="3" t="n">
        <v>129087.13</v>
      </c>
      <c r="Q15" s="16">
        <f>_xlfn.XLOOKUP($A15,Mapping!$A:$A,Mapping!B:B,0,0,1)</f>
        <v/>
      </c>
      <c r="R15" s="16">
        <f>_xlfn.XLOOKUP($A15,Mapping!$A:$A,Mapping!C:C,0,0,1)</f>
        <v/>
      </c>
      <c r="S15" s="16">
        <f>_xlfn.XLOOKUP($A15,Mapping!$A:$A,Mapping!D:D,0,0,1)</f>
        <v/>
      </c>
      <c r="T15" s="16">
        <f>_xlfn.CONCAT(S15," - ",Q15)</f>
        <v/>
      </c>
    </row>
    <row r="16">
      <c r="A16" s="3" t="inlineStr">
        <is>
          <t>3020 : Resources</t>
        </is>
      </c>
      <c r="B16" s="3" t="n">
        <v>15276.51</v>
      </c>
      <c r="C16" s="3" t="n">
        <v>89.94</v>
      </c>
      <c r="D16" s="3" t="n">
        <v>132.89</v>
      </c>
      <c r="E16" s="3" t="n">
        <v>77.36</v>
      </c>
      <c r="F16" s="3" t="n">
        <v>20.99</v>
      </c>
      <c r="H16" s="3" t="n">
        <v>48.62</v>
      </c>
      <c r="I16" s="3" t="n">
        <v>15.42</v>
      </c>
      <c r="O16" s="3" t="n">
        <v>15661.73</v>
      </c>
      <c r="Q16" s="16">
        <f>_xlfn.XLOOKUP($A16,Mapping!$A:$A,Mapping!B:B,0,0,1)</f>
        <v/>
      </c>
      <c r="R16" s="16">
        <f>_xlfn.XLOOKUP($A16,Mapping!$A:$A,Mapping!C:C,0,0,1)</f>
        <v/>
      </c>
      <c r="S16" s="16">
        <f>_xlfn.XLOOKUP($A16,Mapping!$A:$A,Mapping!D:D,0,0,1)</f>
        <v/>
      </c>
      <c r="T16" s="16">
        <f>_xlfn.CONCAT(S16," - ",Q16)</f>
        <v/>
      </c>
    </row>
    <row r="17">
      <c r="A17" s="3" t="inlineStr">
        <is>
          <t>3030 : Art Material</t>
        </is>
      </c>
      <c r="B17" s="3" t="n">
        <v>30269.28</v>
      </c>
      <c r="C17" s="3" t="n">
        <v>194.94</v>
      </c>
      <c r="D17" s="3" t="n">
        <v>32.95</v>
      </c>
      <c r="E17" s="3" t="n">
        <v>99.97</v>
      </c>
      <c r="F17" s="3" t="n">
        <v>73.15000000000001</v>
      </c>
      <c r="G17" s="3" t="n">
        <v>9.98</v>
      </c>
      <c r="H17" s="3" t="n">
        <v>211.57</v>
      </c>
      <c r="I17" s="3" t="n">
        <v>115.11</v>
      </c>
      <c r="O17" s="3" t="n">
        <v>31006.95</v>
      </c>
      <c r="Q17" s="16">
        <f>_xlfn.XLOOKUP($A17,Mapping!$A:$A,Mapping!B:B,0,0,1)</f>
        <v/>
      </c>
      <c r="R17" s="16">
        <f>_xlfn.XLOOKUP($A17,Mapping!$A:$A,Mapping!C:C,0,0,1)</f>
        <v/>
      </c>
      <c r="S17" s="16">
        <f>_xlfn.XLOOKUP($A17,Mapping!$A:$A,Mapping!D:D,0,0,1)</f>
        <v/>
      </c>
      <c r="T17" s="16">
        <f>_xlfn.CONCAT(S17," - ",Q17)</f>
        <v/>
      </c>
    </row>
    <row r="18">
      <c r="A18" s="3" t="inlineStr">
        <is>
          <t>3040 : Stationery</t>
        </is>
      </c>
      <c r="B18" s="3" t="n">
        <v>1219.15</v>
      </c>
      <c r="O18" s="3" t="n">
        <v>1219.15</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13928.91</v>
      </c>
      <c r="C19" s="3" t="n">
        <v>122.4</v>
      </c>
      <c r="E19" s="3" t="n">
        <v>57.8</v>
      </c>
      <c r="F19" s="3" t="n">
        <v>32.62</v>
      </c>
      <c r="G19" s="3" t="n">
        <v>27.14</v>
      </c>
      <c r="H19" s="3" t="n">
        <v>28.94</v>
      </c>
      <c r="I19" s="3" t="n">
        <v>28.29</v>
      </c>
      <c r="O19" s="3" t="n">
        <v>14226.1</v>
      </c>
      <c r="Q19" s="16">
        <f>_xlfn.XLOOKUP($A19,Mapping!$A:$A,Mapping!B:B,0,0,1)</f>
        <v/>
      </c>
      <c r="R19" s="16">
        <f>_xlfn.XLOOKUP($A19,Mapping!$A:$A,Mapping!C:C,0,0,1)</f>
        <v/>
      </c>
      <c r="S19" s="16">
        <f>_xlfn.XLOOKUP($A19,Mapping!$A:$A,Mapping!D:D,0,0,1)</f>
        <v/>
      </c>
      <c r="T19" s="16">
        <f>_xlfn.CONCAT(S19," - ",Q19)</f>
        <v/>
      </c>
    </row>
    <row r="20">
      <c r="A20" s="3" t="inlineStr">
        <is>
          <t>3060 : Consumables</t>
        </is>
      </c>
      <c r="B20" s="3" t="n">
        <v>13637.6</v>
      </c>
      <c r="C20" s="3" t="n">
        <v>143.93</v>
      </c>
      <c r="D20" s="3" t="n">
        <v>139.47</v>
      </c>
      <c r="E20" s="3" t="n">
        <v>158.74</v>
      </c>
      <c r="F20" s="3" t="n">
        <v>182.53</v>
      </c>
      <c r="G20" s="3" t="n">
        <v>355.95</v>
      </c>
      <c r="H20" s="3" t="n">
        <v>192.73</v>
      </c>
      <c r="I20" s="3" t="n">
        <v>321.84</v>
      </c>
      <c r="J20" s="3" t="n">
        <v>37.92</v>
      </c>
      <c r="O20" s="3" t="n">
        <v>15170.71</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846.8999999999999</v>
      </c>
      <c r="C21" s="3" t="n">
        <v>1.78</v>
      </c>
      <c r="D21" s="3" t="n">
        <v>8.06</v>
      </c>
      <c r="I21" s="3" t="n">
        <v>8.06</v>
      </c>
      <c r="O21" s="3" t="n">
        <v>864.7999999999998</v>
      </c>
      <c r="Q21" s="16">
        <f>_xlfn.XLOOKUP($A21,Mapping!$A:$A,Mapping!B:B,0,0,1)</f>
        <v/>
      </c>
      <c r="R21" s="16">
        <f>_xlfn.XLOOKUP($A21,Mapping!$A:$A,Mapping!C:C,0,0,1)</f>
        <v/>
      </c>
      <c r="S21" s="16">
        <f>_xlfn.XLOOKUP($A21,Mapping!$A:$A,Mapping!D:D,0,0,1)</f>
        <v/>
      </c>
      <c r="T21" s="16">
        <f>_xlfn.CONCAT(S21," - ",Q21)</f>
        <v/>
      </c>
    </row>
    <row r="22">
      <c r="A22" s="3" t="inlineStr">
        <is>
          <t>4020 : Rent</t>
        </is>
      </c>
      <c r="B22" s="3" t="n">
        <v>51120.71000000009</v>
      </c>
      <c r="C22" s="3" t="n">
        <v>0</v>
      </c>
      <c r="D22" s="3" t="n">
        <v>0</v>
      </c>
      <c r="E22" s="3" t="n">
        <v>0</v>
      </c>
      <c r="F22" s="3" t="n">
        <v>0</v>
      </c>
      <c r="G22" s="3" t="n">
        <v>0</v>
      </c>
      <c r="O22" s="3" t="n">
        <v>51120.71000000009</v>
      </c>
      <c r="Q22" s="16">
        <f>_xlfn.XLOOKUP($A22,Mapping!$A:$A,Mapping!B:B,0,0,1)</f>
        <v/>
      </c>
      <c r="R22" s="16">
        <f>_xlfn.XLOOKUP($A22,Mapping!$A:$A,Mapping!C:C,0,0,1)</f>
        <v/>
      </c>
      <c r="S22" s="16">
        <f>_xlfn.XLOOKUP($A22,Mapping!$A:$A,Mapping!D:D,0,0,1)</f>
        <v/>
      </c>
      <c r="T22" s="16">
        <f>_xlfn.CONCAT(S22," - ",Q22)</f>
        <v/>
      </c>
    </row>
    <row r="23">
      <c r="A23" s="3" t="inlineStr">
        <is>
          <t>4030 : Rates</t>
        </is>
      </c>
      <c r="B23" s="3" t="n">
        <v>129187.94</v>
      </c>
      <c r="C23" s="3" t="n">
        <v>1912.85</v>
      </c>
      <c r="D23" s="3" t="n">
        <v>1912.84</v>
      </c>
      <c r="E23" s="3" t="n">
        <v>1912.84</v>
      </c>
      <c r="F23" s="3" t="n">
        <v>2199.76</v>
      </c>
      <c r="G23" s="3" t="n">
        <v>2199.76</v>
      </c>
      <c r="H23" s="3" t="n">
        <v>2199.76</v>
      </c>
      <c r="I23" s="3" t="n">
        <v>2199.75</v>
      </c>
      <c r="O23" s="3" t="n">
        <v>143725.5</v>
      </c>
      <c r="Q23" s="16">
        <f>_xlfn.XLOOKUP($A23,Mapping!$A:$A,Mapping!B:B,0,0,1)</f>
        <v/>
      </c>
      <c r="R23" s="16">
        <f>_xlfn.XLOOKUP($A23,Mapping!$A:$A,Mapping!C:C,0,0,1)</f>
        <v/>
      </c>
      <c r="S23" s="16">
        <f>_xlfn.XLOOKUP($A23,Mapping!$A:$A,Mapping!D:D,0,0,1)</f>
        <v/>
      </c>
      <c r="T23" s="16">
        <f>_xlfn.CONCAT(S23," - ",Q23)</f>
        <v/>
      </c>
    </row>
    <row r="24">
      <c r="A24" s="3" t="inlineStr">
        <is>
          <t>4050 : Gas</t>
        </is>
      </c>
      <c r="B24" s="3" t="n">
        <v>1504.9</v>
      </c>
      <c r="O24" s="3" t="n">
        <v>1504.9</v>
      </c>
      <c r="Q24" s="16">
        <f>_xlfn.XLOOKUP($A24,Mapping!$A:$A,Mapping!B:B,0,0,1)</f>
        <v/>
      </c>
      <c r="R24" s="16">
        <f>_xlfn.XLOOKUP($A24,Mapping!$A:$A,Mapping!C:C,0,0,1)</f>
        <v/>
      </c>
      <c r="S24" s="16">
        <f>_xlfn.XLOOKUP($A24,Mapping!$A:$A,Mapping!D:D,0,0,1)</f>
        <v/>
      </c>
      <c r="T24" s="16">
        <f>_xlfn.CONCAT(S24," - ",Q24)</f>
        <v/>
      </c>
    </row>
    <row r="25">
      <c r="A25" s="3" t="inlineStr">
        <is>
          <t>4060 : Water</t>
        </is>
      </c>
      <c r="B25" s="3" t="n">
        <v>3843.169999999999</v>
      </c>
      <c r="H25" s="3" t="n">
        <v>508.05</v>
      </c>
      <c r="O25" s="3" t="n">
        <v>4351.219999999999</v>
      </c>
      <c r="Q25" s="16">
        <f>_xlfn.XLOOKUP($A25,Mapping!$A:$A,Mapping!B:B,0,0,1)</f>
        <v/>
      </c>
      <c r="R25" s="16">
        <f>_xlfn.XLOOKUP($A25,Mapping!$A:$A,Mapping!C:C,0,0,1)</f>
        <v/>
      </c>
      <c r="S25" s="16">
        <f>_xlfn.XLOOKUP($A25,Mapping!$A:$A,Mapping!D:D,0,0,1)</f>
        <v/>
      </c>
      <c r="T25" s="16">
        <f>_xlfn.CONCAT(S25," - ",Q25)</f>
        <v/>
      </c>
    </row>
    <row r="26">
      <c r="A26" s="3" t="inlineStr">
        <is>
          <t>4070 : Electricity</t>
        </is>
      </c>
      <c r="B26" s="3" t="n">
        <v>74926.46999999997</v>
      </c>
      <c r="C26" s="3" t="n">
        <v>2595.94</v>
      </c>
      <c r="D26" s="3" t="n">
        <v>2644.67</v>
      </c>
      <c r="E26" s="3" t="n">
        <v>2314.76</v>
      </c>
      <c r="F26" s="3" t="n">
        <v>2077.75</v>
      </c>
      <c r="G26" s="3" t="n">
        <v>1585.76</v>
      </c>
      <c r="H26" s="3" t="n">
        <v>434.38</v>
      </c>
      <c r="I26" s="3" t="n">
        <v>874.91</v>
      </c>
      <c r="J26" s="3" t="n">
        <v>1258.4</v>
      </c>
      <c r="O26" s="3" t="n">
        <v>88713.03999999998</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7337.12</v>
      </c>
      <c r="I27" s="3" t="n">
        <v>108</v>
      </c>
      <c r="O27" s="3" t="n">
        <v>7445.12</v>
      </c>
      <c r="Q27" s="16">
        <f>_xlfn.XLOOKUP($A27,Mapping!$A:$A,Mapping!B:B,0,0,1)</f>
        <v/>
      </c>
      <c r="R27" s="16">
        <f>_xlfn.XLOOKUP($A27,Mapping!$A:$A,Mapping!C:C,0,0,1)</f>
        <v/>
      </c>
      <c r="S27" s="16">
        <f>_xlfn.XLOOKUP($A27,Mapping!$A:$A,Mapping!D:D,0,0,1)</f>
        <v/>
      </c>
      <c r="T27" s="16">
        <f>_xlfn.CONCAT(S27," - ",Q27)</f>
        <v/>
      </c>
    </row>
    <row r="28">
      <c r="A28" s="3" t="inlineStr">
        <is>
          <t>4090 : Cosmetic  Maintenance</t>
        </is>
      </c>
      <c r="B28" s="3" t="n">
        <v>-9.094947017729282e-13</v>
      </c>
      <c r="O28" s="3" t="n">
        <v>-9.094947017729282e-13</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10981.92</v>
      </c>
      <c r="C29" s="3" t="n">
        <v>55.1</v>
      </c>
      <c r="D29" s="3" t="n">
        <v>109.27</v>
      </c>
      <c r="H29" s="3" t="n">
        <v>7.77</v>
      </c>
      <c r="I29" s="3" t="n">
        <v>261.46</v>
      </c>
      <c r="O29" s="3" t="n">
        <v>11415.52</v>
      </c>
      <c r="Q29" s="16">
        <f>_xlfn.XLOOKUP($A29,Mapping!$A:$A,Mapping!B:B,0,0,1)</f>
        <v/>
      </c>
      <c r="R29" s="16">
        <f>_xlfn.XLOOKUP($A29,Mapping!$A:$A,Mapping!C:C,0,0,1)</f>
        <v/>
      </c>
      <c r="S29" s="16">
        <f>_xlfn.XLOOKUP($A29,Mapping!$A:$A,Mapping!D:D,0,0,1)</f>
        <v/>
      </c>
      <c r="T29" s="16">
        <f>_xlfn.CONCAT(S29," - ",Q29)</f>
        <v/>
      </c>
    </row>
    <row r="30">
      <c r="A30" s="3" t="inlineStr">
        <is>
          <t>4120 : Equipment Hire-HO KNL</t>
        </is>
      </c>
      <c r="B30" s="3" t="n">
        <v>191</v>
      </c>
      <c r="O30" s="3" t="n">
        <v>191</v>
      </c>
      <c r="Q30" s="16">
        <f>_xlfn.XLOOKUP($A30,Mapping!$A:$A,Mapping!B:B,0,0,1)</f>
        <v/>
      </c>
      <c r="R30" s="16">
        <f>_xlfn.XLOOKUP($A30,Mapping!$A:$A,Mapping!C:C,0,0,1)</f>
        <v/>
      </c>
      <c r="S30" s="16">
        <f>_xlfn.XLOOKUP($A30,Mapping!$A:$A,Mapping!D:D,0,0,1)</f>
        <v/>
      </c>
      <c r="T30" s="16">
        <f>_xlfn.CONCAT(S30," - ",Q30)</f>
        <v/>
      </c>
    </row>
    <row r="31">
      <c r="A31" s="3" t="inlineStr">
        <is>
          <t>4130 : Cleaning</t>
        </is>
      </c>
      <c r="B31" s="3" t="n">
        <v>95391.12000000002</v>
      </c>
      <c r="C31" s="3" t="n">
        <v>312.05</v>
      </c>
      <c r="D31" s="3" t="n">
        <v>159.81</v>
      </c>
      <c r="E31" s="3" t="n">
        <v>90.3</v>
      </c>
      <c r="F31" s="3" t="n">
        <v>184.06</v>
      </c>
      <c r="G31" s="3" t="n">
        <v>182.25</v>
      </c>
      <c r="H31" s="3" t="n">
        <v>181</v>
      </c>
      <c r="I31" s="3" t="n">
        <v>479.6300000000001</v>
      </c>
      <c r="J31" s="3" t="n">
        <v>111.29</v>
      </c>
      <c r="O31" s="3" t="n">
        <v>97091.51000000002</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23464.45000000001</v>
      </c>
      <c r="C32" s="3" t="n">
        <v>288.59</v>
      </c>
      <c r="D32" s="3" t="n">
        <v>288.59</v>
      </c>
      <c r="E32" s="3" t="n">
        <v>299.99</v>
      </c>
      <c r="F32" s="3" t="n">
        <v>342.61</v>
      </c>
      <c r="G32" s="3" t="n">
        <v>509.74</v>
      </c>
      <c r="H32" s="3" t="n">
        <v>529.5</v>
      </c>
      <c r="I32" s="3" t="n">
        <v>567.21</v>
      </c>
      <c r="O32" s="3" t="n">
        <v>26290.68000000001</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0</v>
      </c>
      <c r="O33" s="3" t="n">
        <v>0</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1189.78</v>
      </c>
      <c r="E34" s="3" t="n">
        <v>5.95</v>
      </c>
      <c r="O34" s="3" t="n">
        <v>1195.73</v>
      </c>
      <c r="Q34" s="16">
        <f>_xlfn.XLOOKUP($A34,Mapping!$A:$A,Mapping!B:B,0,0,1)</f>
        <v/>
      </c>
      <c r="R34" s="16">
        <f>_xlfn.XLOOKUP($A34,Mapping!$A:$A,Mapping!C:C,0,0,1)</f>
        <v/>
      </c>
      <c r="S34" s="16">
        <f>_xlfn.XLOOKUP($A34,Mapping!$A:$A,Mapping!D:D,0,0,1)</f>
        <v/>
      </c>
      <c r="T34" s="16">
        <f>_xlfn.CONCAT(S34," - ",Q34)</f>
        <v/>
      </c>
    </row>
    <row r="35">
      <c r="A35" s="3" t="inlineStr">
        <is>
          <t>4170 : Printing</t>
        </is>
      </c>
      <c r="B35" s="3" t="n">
        <v>385.06</v>
      </c>
      <c r="O35" s="3" t="n">
        <v>385.06</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5123.299999999999</v>
      </c>
      <c r="C36" s="3" t="n">
        <v>74.81999999999999</v>
      </c>
      <c r="D36" s="3" t="n">
        <v>34.98</v>
      </c>
      <c r="E36" s="3" t="n">
        <v>40.59</v>
      </c>
      <c r="F36" s="3" t="n">
        <v>23.32</v>
      </c>
      <c r="G36" s="3" t="n">
        <v>16.91</v>
      </c>
      <c r="H36" s="3" t="n">
        <v>47.48999999999999</v>
      </c>
      <c r="I36" s="3" t="n">
        <v>33.83</v>
      </c>
      <c r="O36" s="3" t="n">
        <v>5395.239999999999</v>
      </c>
      <c r="Q36" s="16">
        <f>_xlfn.XLOOKUP($A36,Mapping!$A:$A,Mapping!B:B,0,0,1)</f>
        <v/>
      </c>
      <c r="R36" s="16">
        <f>_xlfn.XLOOKUP($A36,Mapping!$A:$A,Mapping!C:C,0,0,1)</f>
        <v/>
      </c>
      <c r="S36" s="16">
        <f>_xlfn.XLOOKUP($A36,Mapping!$A:$A,Mapping!D:D,0,0,1)</f>
        <v/>
      </c>
      <c r="T36" s="16">
        <f>_xlfn.CONCAT(S36," - ",Q36)</f>
        <v/>
      </c>
    </row>
    <row r="37">
      <c r="A37" s="3" t="inlineStr">
        <is>
          <t>4190 : Telephone</t>
        </is>
      </c>
      <c r="B37" s="3" t="n">
        <v>667.67</v>
      </c>
      <c r="O37" s="3" t="n">
        <v>667.67</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344.27</v>
      </c>
      <c r="O38" s="3" t="n">
        <v>344.27</v>
      </c>
      <c r="Q38" s="16">
        <f>_xlfn.XLOOKUP($A38,Mapping!$A:$A,Mapping!B:B,0,0,1)</f>
        <v/>
      </c>
      <c r="R38" s="16">
        <f>_xlfn.XLOOKUP($A38,Mapping!$A:$A,Mapping!C:C,0,0,1)</f>
        <v/>
      </c>
      <c r="S38" s="16">
        <f>_xlfn.XLOOKUP($A38,Mapping!$A:$A,Mapping!D:D,0,0,1)</f>
        <v/>
      </c>
      <c r="T38" s="16">
        <f>_xlfn.CONCAT(S38," - ",Q38)</f>
        <v/>
      </c>
    </row>
    <row r="39">
      <c r="A39" s="3" t="inlineStr">
        <is>
          <t>4220 : IT Support</t>
        </is>
      </c>
      <c r="B39" s="3" t="n">
        <v>3083.750000000001</v>
      </c>
      <c r="C39" s="3" t="n">
        <v>214.8</v>
      </c>
      <c r="D39" s="3" t="n">
        <v>214.8</v>
      </c>
      <c r="E39" s="3" t="n">
        <v>214.8</v>
      </c>
      <c r="F39" s="3" t="n">
        <v>214.8</v>
      </c>
      <c r="G39" s="3" t="n">
        <v>214.8</v>
      </c>
      <c r="H39" s="3" t="n">
        <v>214.8</v>
      </c>
      <c r="I39" s="3" t="n">
        <v>214.8</v>
      </c>
      <c r="O39" s="3" t="n">
        <v>4587.35</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9560.029999999999</v>
      </c>
      <c r="C40" s="3" t="n">
        <v>61.8</v>
      </c>
      <c r="D40" s="3" t="n">
        <v>1.2</v>
      </c>
      <c r="E40" s="3" t="n">
        <v>1.2</v>
      </c>
      <c r="F40" s="3" t="n">
        <v>380.88</v>
      </c>
      <c r="G40" s="3" t="n">
        <v>14.4</v>
      </c>
      <c r="H40" s="3" t="n">
        <v>14.4</v>
      </c>
      <c r="I40" s="3" t="n">
        <v>14.4</v>
      </c>
      <c r="O40" s="3" t="n">
        <v>10048.31</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1020.03</v>
      </c>
      <c r="O41" s="3" t="n">
        <v>1020.03</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2434.86</v>
      </c>
      <c r="G42" s="3" t="n">
        <v>176</v>
      </c>
      <c r="I42" s="3" t="n">
        <v>18</v>
      </c>
      <c r="O42" s="3" t="n">
        <v>2628.86</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177</v>
      </c>
      <c r="O43" s="3" t="n">
        <v>177</v>
      </c>
      <c r="Q43" s="16">
        <f>_xlfn.XLOOKUP($A43,Mapping!$A:$A,Mapping!B:B,0,0,1)</f>
        <v/>
      </c>
      <c r="R43" s="16">
        <f>_xlfn.XLOOKUP($A43,Mapping!$A:$A,Mapping!C:C,0,0,1)</f>
        <v/>
      </c>
      <c r="S43" s="16">
        <f>_xlfn.XLOOKUP($A43,Mapping!$A:$A,Mapping!D:D,0,0,1)</f>
        <v/>
      </c>
      <c r="T43" s="16">
        <f>_xlfn.CONCAT(S43," - ",Q43)</f>
        <v/>
      </c>
    </row>
    <row r="44">
      <c r="A44" s="3" t="inlineStr">
        <is>
          <t>5030 : Proffessional Fees</t>
        </is>
      </c>
      <c r="B44" s="3" t="n">
        <v>550</v>
      </c>
      <c r="O44" s="3" t="n">
        <v>550</v>
      </c>
      <c r="Q44" s="16">
        <f>_xlfn.XLOOKUP($A44,Mapping!$A:$A,Mapping!B:B,0,0,1)</f>
        <v/>
      </c>
      <c r="R44" s="16">
        <f>_xlfn.XLOOKUP($A44,Mapping!$A:$A,Mapping!C:C,0,0,1)</f>
        <v/>
      </c>
      <c r="S44" s="16">
        <f>_xlfn.XLOOKUP($A44,Mapping!$A:$A,Mapping!D:D,0,0,1)</f>
        <v/>
      </c>
      <c r="T44" s="16">
        <f>_xlfn.CONCAT(S44," - ",Q44)</f>
        <v/>
      </c>
    </row>
    <row r="45">
      <c r="A45" s="3" t="inlineStr">
        <is>
          <t>5040 : Office Equipment</t>
        </is>
      </c>
      <c r="B45" s="3" t="n">
        <v>109.59</v>
      </c>
      <c r="O45" s="3" t="n">
        <v>109.59</v>
      </c>
      <c r="Q45" s="16">
        <f>_xlfn.XLOOKUP($A45,Mapping!$A:$A,Mapping!B:B,0,0,1)</f>
        <v/>
      </c>
      <c r="R45" s="16">
        <f>_xlfn.XLOOKUP($A45,Mapping!$A:$A,Mapping!C:C,0,0,1)</f>
        <v/>
      </c>
      <c r="S45" s="16">
        <f>_xlfn.XLOOKUP($A45,Mapping!$A:$A,Mapping!D:D,0,0,1)</f>
        <v/>
      </c>
      <c r="T45" s="16">
        <f>_xlfn.CONCAT(S45," - ",Q45)</f>
        <v/>
      </c>
    </row>
    <row r="46">
      <c r="A46" s="3" t="inlineStr">
        <is>
          <t>5050 : Finance Costs</t>
        </is>
      </c>
      <c r="C46" s="3" t="n">
        <v>178</v>
      </c>
      <c r="D46" s="3" t="n">
        <v>176</v>
      </c>
      <c r="E46" s="3" t="n">
        <v>175</v>
      </c>
      <c r="F46" s="3" t="n">
        <v>173</v>
      </c>
      <c r="G46" s="3" t="n">
        <v>172</v>
      </c>
      <c r="H46" s="3" t="n">
        <v>170</v>
      </c>
      <c r="I46" s="3" t="n">
        <v>169</v>
      </c>
      <c r="O46" s="3" t="n">
        <v>1213</v>
      </c>
      <c r="Q46" s="16">
        <f>_xlfn.XLOOKUP($A46,Mapping!$A:$A,Mapping!B:B,0,0,1)</f>
        <v/>
      </c>
      <c r="R46" s="16">
        <f>_xlfn.XLOOKUP($A46,Mapping!$A:$A,Mapping!C:C,0,0,1)</f>
        <v/>
      </c>
      <c r="S46" s="16">
        <f>_xlfn.XLOOKUP($A46,Mapping!$A:$A,Mapping!D:D,0,0,1)</f>
        <v/>
      </c>
      <c r="T46" s="16">
        <f>_xlfn.CONCAT(S46," - ",Q46)</f>
        <v/>
      </c>
    </row>
    <row r="47">
      <c r="A47" s="3" t="inlineStr">
        <is>
          <t>5060 : Bank Charges</t>
        </is>
      </c>
      <c r="B47" s="3" t="n">
        <v>120</v>
      </c>
      <c r="O47" s="3" t="n">
        <v>120</v>
      </c>
      <c r="Q47" s="16">
        <f>_xlfn.XLOOKUP($A47,Mapping!$A:$A,Mapping!B:B,0,0,1)</f>
        <v/>
      </c>
      <c r="R47" s="16">
        <f>_xlfn.XLOOKUP($A47,Mapping!$A:$A,Mapping!C:C,0,0,1)</f>
        <v/>
      </c>
      <c r="S47" s="16">
        <f>_xlfn.XLOOKUP($A47,Mapping!$A:$A,Mapping!D:D,0,0,1)</f>
        <v/>
      </c>
      <c r="T47" s="16">
        <f>_xlfn.CONCAT(S47," - ",Q47)</f>
        <v/>
      </c>
    </row>
    <row r="48">
      <c r="A48" s="3" t="inlineStr">
        <is>
          <t>5080 : Bad Debt Provision</t>
        </is>
      </c>
      <c r="B48" s="3" t="n">
        <v>-220</v>
      </c>
      <c r="O48" s="3" t="n">
        <v>-220</v>
      </c>
      <c r="Q48" s="16">
        <f>_xlfn.XLOOKUP($A48,Mapping!$A:$A,Mapping!B:B,0,0,1)</f>
        <v/>
      </c>
      <c r="R48" s="16">
        <f>_xlfn.XLOOKUP($A48,Mapping!$A:$A,Mapping!C:C,0,0,1)</f>
        <v/>
      </c>
      <c r="S48" s="16">
        <f>_xlfn.XLOOKUP($A48,Mapping!$A:$A,Mapping!D:D,0,0,1)</f>
        <v/>
      </c>
      <c r="T48" s="16">
        <f>_xlfn.CONCAT(S48," - ",Q48)</f>
        <v/>
      </c>
    </row>
    <row r="49">
      <c r="A49" s="3" t="inlineStr">
        <is>
          <t>5105 : Depreciation ROU</t>
        </is>
      </c>
      <c r="C49" s="3" t="n">
        <v>376</v>
      </c>
      <c r="D49" s="3" t="n">
        <v>376</v>
      </c>
      <c r="E49" s="3" t="n">
        <v>376</v>
      </c>
      <c r="F49" s="3" t="n">
        <v>376</v>
      </c>
      <c r="G49" s="3" t="n">
        <v>376</v>
      </c>
      <c r="H49" s="3" t="n">
        <v>376</v>
      </c>
      <c r="I49" s="3" t="n">
        <v>376</v>
      </c>
      <c r="O49" s="3" t="n">
        <v>2632</v>
      </c>
      <c r="Q49" s="16">
        <f>_xlfn.XLOOKUP($A49,Mapping!$A:$A,Mapping!B:B,0,0,1)</f>
        <v/>
      </c>
      <c r="R49" s="16">
        <f>_xlfn.XLOOKUP($A49,Mapping!$A:$A,Mapping!C:C,0,0,1)</f>
        <v/>
      </c>
      <c r="S49" s="16">
        <f>_xlfn.XLOOKUP($A49,Mapping!$A:$A,Mapping!D:D,0,0,1)</f>
        <v/>
      </c>
      <c r="T49" s="16">
        <f>_xlfn.CONCAT(S49," - ",Q49)</f>
        <v/>
      </c>
    </row>
    <row r="50">
      <c r="A50" s="3" t="inlineStr">
        <is>
          <t>6005 : Fixed Assets</t>
        </is>
      </c>
      <c r="B50" s="3" t="n">
        <v>5982</v>
      </c>
      <c r="O50" s="3" t="n">
        <v>5982</v>
      </c>
      <c r="Q50" s="16">
        <f>_xlfn.XLOOKUP($A50,Mapping!$A:$A,Mapping!B:B,0,0,1)</f>
        <v/>
      </c>
      <c r="R50" s="16">
        <f>_xlfn.XLOOKUP($A50,Mapping!$A:$A,Mapping!C:C,0,0,1)</f>
        <v/>
      </c>
      <c r="S50" s="16">
        <f>_xlfn.XLOOKUP($A50,Mapping!$A:$A,Mapping!D:D,0,0,1)</f>
        <v/>
      </c>
      <c r="T50" s="16">
        <f>_xlfn.CONCAT(S50," - ",Q50)</f>
        <v/>
      </c>
    </row>
    <row r="51">
      <c r="A51" s="3" t="inlineStr">
        <is>
          <t>6045 : Right of Use Lease Assets</t>
        </is>
      </c>
      <c r="C51" s="3" t="n">
        <v>34235</v>
      </c>
      <c r="O51" s="3" t="n">
        <v>34235</v>
      </c>
      <c r="Q51" s="16">
        <f>_xlfn.XLOOKUP($A51,Mapping!$A:$A,Mapping!B:B,0,0,1)</f>
        <v/>
      </c>
      <c r="R51" s="16">
        <f>_xlfn.XLOOKUP($A51,Mapping!$A:$A,Mapping!C:C,0,0,1)</f>
        <v/>
      </c>
      <c r="S51" s="16">
        <f>_xlfn.XLOOKUP($A51,Mapping!$A:$A,Mapping!D:D,0,0,1)</f>
        <v/>
      </c>
      <c r="T51" s="16">
        <f>_xlfn.CONCAT(S51," - ",Q51)</f>
        <v/>
      </c>
    </row>
    <row r="52">
      <c r="A52" s="3" t="inlineStr">
        <is>
          <t>6046 : ROU Asset Depreciation</t>
        </is>
      </c>
      <c r="C52" s="3" t="n">
        <v>-376</v>
      </c>
      <c r="D52" s="3" t="n">
        <v>-376</v>
      </c>
      <c r="E52" s="3" t="n">
        <v>-376</v>
      </c>
      <c r="F52" s="3" t="n">
        <v>-376</v>
      </c>
      <c r="G52" s="3" t="n">
        <v>-376</v>
      </c>
      <c r="H52" s="3" t="n">
        <v>-376</v>
      </c>
      <c r="I52" s="3" t="n">
        <v>-376</v>
      </c>
      <c r="O52" s="3" t="n">
        <v>-2632</v>
      </c>
      <c r="Q52" s="16">
        <f>_xlfn.XLOOKUP($A52,Mapping!$A:$A,Mapping!B:B,0,0,1)</f>
        <v/>
      </c>
      <c r="R52" s="16">
        <f>_xlfn.XLOOKUP($A52,Mapping!$A:$A,Mapping!C:C,0,0,1)</f>
        <v/>
      </c>
      <c r="S52" s="16">
        <f>_xlfn.XLOOKUP($A52,Mapping!$A:$A,Mapping!D:D,0,0,1)</f>
        <v/>
      </c>
      <c r="T52" s="16">
        <f>_xlfn.CONCAT(S52," - ",Q52)</f>
        <v/>
      </c>
    </row>
    <row r="53">
      <c r="A53" s="3" t="inlineStr">
        <is>
          <t>6060 : Fixtures and Fittings</t>
        </is>
      </c>
      <c r="B53" s="3" t="n">
        <v>171.83</v>
      </c>
      <c r="O53" s="3" t="n">
        <v>171.83</v>
      </c>
      <c r="Q53" s="16">
        <f>_xlfn.XLOOKUP($A53,Mapping!$A:$A,Mapping!B:B,0,0,1)</f>
        <v/>
      </c>
      <c r="R53" s="16">
        <f>_xlfn.XLOOKUP($A53,Mapping!$A:$A,Mapping!C:C,0,0,1)</f>
        <v/>
      </c>
      <c r="S53" s="16">
        <f>_xlfn.XLOOKUP($A53,Mapping!$A:$A,Mapping!D:D,0,0,1)</f>
        <v/>
      </c>
      <c r="T53" s="16">
        <f>_xlfn.CONCAT(S53," - ",Q53)</f>
        <v/>
      </c>
    </row>
    <row r="54">
      <c r="A54" s="3" t="inlineStr">
        <is>
          <t>7010 : Prepayments</t>
        </is>
      </c>
      <c r="B54" s="3" t="n">
        <v>-5501.650000000038</v>
      </c>
      <c r="C54" s="3" t="n">
        <v>-2744.62</v>
      </c>
      <c r="D54" s="3" t="n">
        <v>-2744.61</v>
      </c>
      <c r="E54" s="3" t="n">
        <v>25027.49</v>
      </c>
      <c r="F54" s="3" t="n">
        <v>-3043.53</v>
      </c>
      <c r="G54" s="3" t="n">
        <v>-2948.91</v>
      </c>
      <c r="H54" s="3" t="n">
        <v>-3264.91</v>
      </c>
      <c r="I54" s="3" t="n">
        <v>-2197.91</v>
      </c>
      <c r="O54" s="3" t="n">
        <v>2581.349999999962</v>
      </c>
      <c r="Q54" s="16">
        <f>_xlfn.XLOOKUP($A54,Mapping!$A:$A,Mapping!B:B,0,0,1)</f>
        <v/>
      </c>
      <c r="R54" s="16">
        <f>_xlfn.XLOOKUP($A54,Mapping!$A:$A,Mapping!C:C,0,0,1)</f>
        <v/>
      </c>
      <c r="S54" s="16">
        <f>_xlfn.XLOOKUP($A54,Mapping!$A:$A,Mapping!D:D,0,0,1)</f>
        <v/>
      </c>
      <c r="T54" s="16">
        <f>_xlfn.CONCAT(S54," - ",Q54)</f>
        <v/>
      </c>
    </row>
    <row r="55">
      <c r="A55" s="3" t="inlineStr">
        <is>
          <t>7020 : Interco Brunswick</t>
        </is>
      </c>
      <c r="B55" s="3" t="n">
        <v>0</v>
      </c>
      <c r="O55" s="3" t="n">
        <v>0</v>
      </c>
      <c r="Q55" s="16">
        <f>_xlfn.XLOOKUP($A55,Mapping!$A:$A,Mapping!B:B,0,0,1)</f>
        <v/>
      </c>
      <c r="R55" s="16">
        <f>_xlfn.XLOOKUP($A55,Mapping!$A:$A,Mapping!C:C,0,0,1)</f>
        <v/>
      </c>
      <c r="S55" s="16">
        <f>_xlfn.XLOOKUP($A55,Mapping!$A:$A,Mapping!D:D,0,0,1)</f>
        <v/>
      </c>
      <c r="T55" s="16">
        <f>_xlfn.CONCAT(S55," - ",Q55)</f>
        <v/>
      </c>
    </row>
    <row r="56">
      <c r="A56" s="3" t="inlineStr">
        <is>
          <t>7021 : Interco KNL</t>
        </is>
      </c>
      <c r="B56" s="3" t="n">
        <v>-651741.9900000001</v>
      </c>
      <c r="C56" s="3" t="n">
        <v>-116.83</v>
      </c>
      <c r="D56" s="3" t="n">
        <v>-34.98</v>
      </c>
      <c r="E56" s="3" t="n">
        <v>-24.31</v>
      </c>
      <c r="F56" s="3" t="n">
        <v>-23.32</v>
      </c>
      <c r="G56" s="3" t="n">
        <v>-16.91</v>
      </c>
      <c r="H56" s="3" t="n">
        <v>-28</v>
      </c>
      <c r="I56" s="3" t="n">
        <v>-51.83</v>
      </c>
      <c r="O56" s="3" t="n">
        <v>-652038.1700000002</v>
      </c>
      <c r="Q56" s="16">
        <f>_xlfn.XLOOKUP($A56,Mapping!$A:$A,Mapping!B:B,0,0,1)</f>
        <v/>
      </c>
      <c r="R56" s="16">
        <f>_xlfn.XLOOKUP($A56,Mapping!$A:$A,Mapping!C:C,0,0,1)</f>
        <v/>
      </c>
      <c r="S56" s="16">
        <f>_xlfn.XLOOKUP($A56,Mapping!$A:$A,Mapping!D:D,0,0,1)</f>
        <v/>
      </c>
      <c r="T56" s="16">
        <f>_xlfn.CONCAT(S56," - ",Q56)</f>
        <v/>
      </c>
    </row>
    <row r="57">
      <c r="A57" s="3" t="inlineStr">
        <is>
          <t>7023 : Interco YBN</t>
        </is>
      </c>
      <c r="B57" s="3" t="n">
        <v>1759.9</v>
      </c>
      <c r="G57" s="3" t="n">
        <v>0</v>
      </c>
      <c r="O57" s="3" t="n">
        <v>1759.9</v>
      </c>
      <c r="Q57" s="16">
        <f>_xlfn.XLOOKUP($A57,Mapping!$A:$A,Mapping!B:B,0,0,1)</f>
        <v/>
      </c>
      <c r="R57" s="16">
        <f>_xlfn.XLOOKUP($A57,Mapping!$A:$A,Mapping!C:C,0,0,1)</f>
        <v/>
      </c>
      <c r="S57" s="16">
        <f>_xlfn.XLOOKUP($A57,Mapping!$A:$A,Mapping!D:D,0,0,1)</f>
        <v/>
      </c>
      <c r="T57" s="16">
        <f>_xlfn.CONCAT(S57," - ",Q57)</f>
        <v/>
      </c>
    </row>
    <row r="58">
      <c r="A58" s="3" t="inlineStr">
        <is>
          <t>7027 : Interco CCL</t>
        </is>
      </c>
      <c r="B58" s="3" t="n">
        <v>-103.85</v>
      </c>
      <c r="G58" s="3" t="n">
        <v>-120</v>
      </c>
      <c r="O58" s="3" t="n">
        <v>-223.85</v>
      </c>
      <c r="Q58" s="16">
        <f>_xlfn.XLOOKUP($A58,Mapping!$A:$A,Mapping!B:B,0,0,1)</f>
        <v/>
      </c>
      <c r="R58" s="16">
        <f>_xlfn.XLOOKUP($A58,Mapping!$A:$A,Mapping!C:C,0,0,1)</f>
        <v/>
      </c>
      <c r="S58" s="16">
        <f>_xlfn.XLOOKUP($A58,Mapping!$A:$A,Mapping!D:D,0,0,1)</f>
        <v/>
      </c>
      <c r="T58" s="16">
        <f>_xlfn.CONCAT(S58," - ",Q58)</f>
        <v/>
      </c>
    </row>
    <row r="59">
      <c r="A59" s="3" t="inlineStr">
        <is>
          <t>7040 : Fee Debtors</t>
        </is>
      </c>
      <c r="B59" s="3" t="n">
        <v>945.8599999969592</v>
      </c>
      <c r="C59" s="3" t="n">
        <v>-8857.250000000007</v>
      </c>
      <c r="D59" s="3" t="n">
        <v>2874.980000000002</v>
      </c>
      <c r="E59" s="3" t="n">
        <v>-5572.360000000005</v>
      </c>
      <c r="F59" s="3" t="n">
        <v>-3683.490000000006</v>
      </c>
      <c r="G59" s="3" t="n">
        <v>4178.790000000004</v>
      </c>
      <c r="H59" s="3" t="n">
        <v>-821.0299999999982</v>
      </c>
      <c r="I59" s="3" t="n">
        <v>696.0900000000083</v>
      </c>
      <c r="O59" s="3" t="n">
        <v>-10238.41000000303</v>
      </c>
      <c r="Q59" s="16">
        <f>_xlfn.XLOOKUP($A59,Mapping!$A:$A,Mapping!B:B,0,0,1)</f>
        <v/>
      </c>
      <c r="R59" s="16">
        <f>_xlfn.XLOOKUP($A59,Mapping!$A:$A,Mapping!C:C,0,0,1)</f>
        <v/>
      </c>
      <c r="S59" s="16">
        <f>_xlfn.XLOOKUP($A59,Mapping!$A:$A,Mapping!D:D,0,0,1)</f>
        <v/>
      </c>
      <c r="T59" s="16">
        <f>_xlfn.CONCAT(S59," - ",Q59)</f>
        <v/>
      </c>
    </row>
    <row r="60">
      <c r="A60" s="3" t="inlineStr">
        <is>
          <t>7050 : Bank RBS</t>
        </is>
      </c>
      <c r="B60" s="3" t="n">
        <v>1173.62</v>
      </c>
      <c r="O60" s="3" t="n">
        <v>1173.62</v>
      </c>
      <c r="Q60" s="16">
        <f>_xlfn.XLOOKUP($A60,Mapping!$A:$A,Mapping!B:B,0,0,1)</f>
        <v/>
      </c>
      <c r="R60" s="16">
        <f>_xlfn.XLOOKUP($A60,Mapping!$A:$A,Mapping!C:C,0,0,1)</f>
        <v/>
      </c>
      <c r="S60" s="16">
        <f>_xlfn.XLOOKUP($A60,Mapping!$A:$A,Mapping!D:D,0,0,1)</f>
        <v/>
      </c>
      <c r="T60" s="16">
        <f>_xlfn.CONCAT(S60," - ",Q60)</f>
        <v/>
      </c>
    </row>
    <row r="61">
      <c r="A61" s="3" t="inlineStr">
        <is>
          <t>7051 : Bank NW Current</t>
        </is>
      </c>
      <c r="B61" s="3" t="n">
        <v>78432.63999999998</v>
      </c>
      <c r="O61" s="3" t="n">
        <v>78432.63999999998</v>
      </c>
      <c r="Q61" s="16">
        <f>_xlfn.XLOOKUP($A61,Mapping!$A:$A,Mapping!B:B,0,0,1)</f>
        <v/>
      </c>
      <c r="R61" s="16">
        <f>_xlfn.XLOOKUP($A61,Mapping!$A:$A,Mapping!C:C,0,0,1)</f>
        <v/>
      </c>
      <c r="S61" s="16">
        <f>_xlfn.XLOOKUP($A61,Mapping!$A:$A,Mapping!D:D,0,0,1)</f>
        <v/>
      </c>
      <c r="T61" s="16">
        <f>_xlfn.CONCAT(S61," - ",Q61)</f>
        <v/>
      </c>
    </row>
    <row r="62">
      <c r="A62" s="3" t="inlineStr">
        <is>
          <t>7058 : RBS bank 722</t>
        </is>
      </c>
      <c r="B62" s="3" t="n">
        <v>2550503.809999999</v>
      </c>
      <c r="C62" s="3" t="n">
        <v>21953.87</v>
      </c>
      <c r="D62" s="3" t="n">
        <v>17556.58</v>
      </c>
      <c r="E62" s="3" t="n">
        <v>60688.21999999999</v>
      </c>
      <c r="F62" s="3" t="n">
        <v>29913.05</v>
      </c>
      <c r="G62" s="3" t="n">
        <v>23222.23</v>
      </c>
      <c r="H62" s="3" t="n">
        <v>28033.35</v>
      </c>
      <c r="I62" s="3" t="n">
        <v>52842.78000000001</v>
      </c>
      <c r="O62" s="3" t="n">
        <v>2784713.889999999</v>
      </c>
      <c r="Q62" s="16">
        <f>_xlfn.XLOOKUP($A62,Mapping!$A:$A,Mapping!B:B,0,0,1)</f>
        <v/>
      </c>
      <c r="R62" s="16">
        <f>_xlfn.XLOOKUP($A62,Mapping!$A:$A,Mapping!C:C,0,0,1)</f>
        <v/>
      </c>
      <c r="S62" s="16">
        <f>_xlfn.XLOOKUP($A62,Mapping!$A:$A,Mapping!D:D,0,0,1)</f>
        <v/>
      </c>
      <c r="T62" s="16">
        <f>_xlfn.CONCAT(S62," - ",Q62)</f>
        <v/>
      </c>
    </row>
    <row r="63">
      <c r="A63" s="3" t="inlineStr">
        <is>
          <t>8010 : Attachments</t>
        </is>
      </c>
      <c r="B63" s="3" t="n">
        <v>0</v>
      </c>
      <c r="O63" s="3" t="n">
        <v>0</v>
      </c>
      <c r="Q63" s="16">
        <f>_xlfn.XLOOKUP($A63,Mapping!$A:$A,Mapping!B:B,0,0,1)</f>
        <v/>
      </c>
      <c r="R63" s="16">
        <f>_xlfn.XLOOKUP($A63,Mapping!$A:$A,Mapping!C:C,0,0,1)</f>
        <v/>
      </c>
      <c r="S63" s="16">
        <f>_xlfn.XLOOKUP($A63,Mapping!$A:$A,Mapping!D:D,0,0,1)</f>
        <v/>
      </c>
      <c r="T63" s="16">
        <f>_xlfn.CONCAT(S63," - ",Q63)</f>
        <v/>
      </c>
    </row>
    <row r="64">
      <c r="A64" s="3" t="inlineStr">
        <is>
          <t>8020 : Accruals</t>
        </is>
      </c>
      <c r="B64" s="3" t="n">
        <v>2.273736754432321e-13</v>
      </c>
      <c r="O64" s="3" t="n">
        <v>2.273736754432321e-13</v>
      </c>
      <c r="Q64" s="16">
        <f>_xlfn.XLOOKUP($A64,Mapping!$A:$A,Mapping!B:B,0,0,1)</f>
        <v/>
      </c>
      <c r="R64" s="16">
        <f>_xlfn.XLOOKUP($A64,Mapping!$A:$A,Mapping!C:C,0,0,1)</f>
        <v/>
      </c>
      <c r="S64" s="16">
        <f>_xlfn.XLOOKUP($A64,Mapping!$A:$A,Mapping!D:D,0,0,1)</f>
        <v/>
      </c>
      <c r="T64" s="16">
        <f>_xlfn.CONCAT(S64," - ",Q64)</f>
        <v/>
      </c>
    </row>
    <row r="65">
      <c r="A65" s="3" t="inlineStr">
        <is>
          <t>8030 : EEEF</t>
        </is>
      </c>
      <c r="B65" s="3" t="n">
        <v>-28041.58999999993</v>
      </c>
      <c r="C65" s="3" t="n">
        <v>-28128.50999999999</v>
      </c>
      <c r="D65" s="3" t="n">
        <v>14064.26</v>
      </c>
      <c r="E65" s="3" t="n">
        <v>-22227.59</v>
      </c>
      <c r="F65" s="3" t="n">
        <v>15118.85</v>
      </c>
      <c r="G65" s="3" t="n">
        <v>15118.85</v>
      </c>
      <c r="H65" s="3" t="n">
        <v>13296.96</v>
      </c>
      <c r="I65" s="3" t="n">
        <v>-7242.809999999999</v>
      </c>
      <c r="O65" s="3" t="n">
        <v>-28041.57999999993</v>
      </c>
      <c r="Q65" s="16">
        <f>_xlfn.XLOOKUP($A65,Mapping!$A:$A,Mapping!B:B,0,0,1)</f>
        <v/>
      </c>
      <c r="R65" s="16">
        <f>_xlfn.XLOOKUP($A65,Mapping!$A:$A,Mapping!C:C,0,0,1)</f>
        <v/>
      </c>
      <c r="S65" s="16">
        <f>_xlfn.XLOOKUP($A65,Mapping!$A:$A,Mapping!D:D,0,0,1)</f>
        <v/>
      </c>
      <c r="T65" s="16">
        <f>_xlfn.CONCAT(S65," - ",Q65)</f>
        <v/>
      </c>
    </row>
    <row r="66">
      <c r="A66" s="3" t="inlineStr">
        <is>
          <t>8040 : PAYE</t>
        </is>
      </c>
      <c r="B66" s="3" t="n">
        <v>-1163.4</v>
      </c>
      <c r="O66" s="3" t="n">
        <v>-1163.4</v>
      </c>
      <c r="Q66" s="16">
        <f>_xlfn.XLOOKUP($A66,Mapping!$A:$A,Mapping!B:B,0,0,1)</f>
        <v/>
      </c>
      <c r="R66" s="16">
        <f>_xlfn.XLOOKUP($A66,Mapping!$A:$A,Mapping!C:C,0,0,1)</f>
        <v/>
      </c>
      <c r="S66" s="16">
        <f>_xlfn.XLOOKUP($A66,Mapping!$A:$A,Mapping!D:D,0,0,1)</f>
        <v/>
      </c>
      <c r="T66" s="16">
        <f>_xlfn.CONCAT(S66," - ",Q66)</f>
        <v/>
      </c>
    </row>
    <row r="67">
      <c r="A67" s="3" t="inlineStr">
        <is>
          <t>8060 : Trade Creditors</t>
        </is>
      </c>
      <c r="B67" s="3" t="n">
        <v>-629.83</v>
      </c>
      <c r="O67" s="3" t="n">
        <v>-629.83</v>
      </c>
      <c r="Q67" s="16">
        <f>_xlfn.XLOOKUP($A67,Mapping!$A:$A,Mapping!B:B,0,0,1)</f>
        <v/>
      </c>
      <c r="R67" s="16">
        <f>_xlfn.XLOOKUP($A67,Mapping!$A:$A,Mapping!C:C,0,0,1)</f>
        <v/>
      </c>
      <c r="S67" s="16">
        <f>_xlfn.XLOOKUP($A67,Mapping!$A:$A,Mapping!D:D,0,0,1)</f>
        <v/>
      </c>
      <c r="T67" s="16" t="n"/>
    </row>
    <row r="68">
      <c r="A68" s="3" t="inlineStr">
        <is>
          <t>8070 : Fees in advance</t>
        </is>
      </c>
      <c r="B68" s="3" t="n">
        <v>-26610.94999999999</v>
      </c>
      <c r="C68" s="3" t="n">
        <v>49551.78</v>
      </c>
      <c r="O68" s="3" t="n">
        <v>22940.83000000001</v>
      </c>
      <c r="Q68" s="16">
        <f>_xlfn.XLOOKUP($A68,Mapping!$A:$A,Mapping!B:B,0,0,1)</f>
        <v/>
      </c>
      <c r="R68" s="16">
        <f>_xlfn.XLOOKUP($A68,Mapping!$A:$A,Mapping!C:C,0,0,1)</f>
        <v/>
      </c>
      <c r="S68" s="16">
        <f>_xlfn.XLOOKUP($A68,Mapping!$A:$A,Mapping!D:D,0,0,1)</f>
        <v/>
      </c>
      <c r="T68" s="16" t="n"/>
    </row>
    <row r="69">
      <c r="A69" s="3" t="inlineStr">
        <is>
          <t>8120 : Lease Liabilities</t>
        </is>
      </c>
      <c r="C69" s="3" t="n">
        <v>-32580</v>
      </c>
      <c r="D69" s="3" t="n">
        <v>282</v>
      </c>
      <c r="E69" s="3" t="n">
        <v>283</v>
      </c>
      <c r="F69" s="3" t="n">
        <v>285</v>
      </c>
      <c r="G69" s="3" t="n">
        <v>286</v>
      </c>
      <c r="H69" s="3" t="n">
        <v>1664</v>
      </c>
      <c r="I69" s="3" t="n">
        <v>-169</v>
      </c>
      <c r="O69" s="3" t="n">
        <v>-29949</v>
      </c>
      <c r="Q69" s="16">
        <f>_xlfn.XLOOKUP($A69,Mapping!$A:$A,Mapping!B:B,0,0,1)</f>
        <v/>
      </c>
      <c r="R69" s="16">
        <f>_xlfn.XLOOKUP($A69,Mapping!$A:$A,Mapping!C:C,0,0,1)</f>
        <v/>
      </c>
      <c r="S69" s="16">
        <f>_xlfn.XLOOKUP($A69,Mapping!$A:$A,Mapping!D:D,0,0,1)</f>
        <v/>
      </c>
      <c r="T69" s="16" t="n"/>
    </row>
    <row r="70">
      <c r="A70" s="3" t="inlineStr">
        <is>
          <t>9030 : Profit and Loss Account</t>
        </is>
      </c>
      <c r="C70" s="3" t="n">
        <v>-1375</v>
      </c>
      <c r="O70" s="3" t="n">
        <v>-1375</v>
      </c>
      <c r="Q70" s="16">
        <f>_xlfn.XLOOKUP($A70,Mapping!$A:$A,Mapping!B:B,0,0,1)</f>
        <v/>
      </c>
      <c r="R70" s="16">
        <f>_xlfn.XLOOKUP($A70,Mapping!$A:$A,Mapping!C:C,0,0,1)</f>
        <v/>
      </c>
      <c r="S70" s="16">
        <f>_xlfn.XLOOKUP($A70,Mapping!$A:$A,Mapping!D:D,0,0,1)</f>
        <v/>
      </c>
      <c r="T70" s="16" t="n"/>
    </row>
    <row r="71">
      <c r="A71" s="76" t="inlineStr">
        <is>
          <t>Total</t>
        </is>
      </c>
      <c r="B71" s="76" t="n">
        <v>54772.90999999519</v>
      </c>
      <c r="C71" s="76" t="n">
        <v>29107.28999999999</v>
      </c>
      <c r="D71" s="76" t="n">
        <v>26176.04</v>
      </c>
      <c r="E71" s="76" t="n">
        <v>52510.71999999999</v>
      </c>
      <c r="F71" s="76" t="n">
        <v>26194.6</v>
      </c>
      <c r="G71" s="76" t="n">
        <v>26724.45</v>
      </c>
      <c r="H71" s="76" t="n">
        <v>28066.43</v>
      </c>
      <c r="I71" s="76" t="n">
        <v>27711.40000000002</v>
      </c>
      <c r="J71" s="76" t="n">
        <v>1407.61</v>
      </c>
      <c r="K71" s="76" t="n"/>
      <c r="L71" s="76" t="n"/>
      <c r="M71" s="76" t="n"/>
      <c r="N71" s="76" t="n"/>
      <c r="O71" s="76" t="n">
        <v>272671.4499999955</v>
      </c>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A73" s="3" t="inlineStr">
        <is>
          <t>Applied filters:
Fiscal Year is 2026
Company is Yellow Brick House Nurseries.
Setting is Woosehill
Company is Complete Childcare Ltd., HAB Kindergarten, Kingsclere Nurseries Ltd., Moebius Two Ltd., Saltway Nursery, Yellow Brick House Nurseries., or Yellow Brick Nurseries Ltd.</t>
        </is>
      </c>
      <c r="O73" s="3" t="n"/>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7.xml><?xml version="1.0" encoding="utf-8"?>
<worksheet xmlns="http://schemas.openxmlformats.org/spreadsheetml/2006/main">
  <sheetPr>
    <tabColor theme="7" tint="0.5999938962981048"/>
    <outlinePr summaryBelow="1" summaryRight="1"/>
    <pageSetUpPr/>
  </sheetPr>
  <dimension ref="A1:T163"/>
  <sheetViews>
    <sheetView workbookViewId="0">
      <selection activeCell="J23" sqref="J23"/>
    </sheetView>
  </sheetViews>
  <sheetFormatPr baseColWidth="8" defaultColWidth="9.140625" defaultRowHeight="15"/>
  <cols>
    <col width="9.140625" customWidth="1" style="3" min="1" max="1"/>
    <col width="9.140625" customWidth="1" style="3" min="2"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1010 : Fee Income</t>
        </is>
      </c>
      <c r="B2" s="3" t="n">
        <v>-1415187</v>
      </c>
      <c r="C2" s="3" t="n">
        <v>-3354.85</v>
      </c>
      <c r="D2" s="3" t="n">
        <v>-3323.69</v>
      </c>
      <c r="E2" s="3" t="n">
        <v>-6666.78</v>
      </c>
      <c r="F2" s="3" t="n">
        <v>-5593.22</v>
      </c>
      <c r="G2" s="3" t="n">
        <v>-5717.57</v>
      </c>
      <c r="H2" s="3" t="n">
        <v>-5699.46</v>
      </c>
      <c r="I2" s="3" t="n">
        <v>-8315.870000000001</v>
      </c>
      <c r="O2" s="3" t="n">
        <v>-1453858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-605692</v>
      </c>
      <c r="C3" s="3" t="n">
        <v>-10507.3</v>
      </c>
      <c r="D3" s="3" t="n">
        <v>-10507.3</v>
      </c>
      <c r="E3" s="3" t="n">
        <v>3957.84</v>
      </c>
      <c r="F3" s="3" t="n">
        <v>-9029.950000000001</v>
      </c>
      <c r="G3" s="3" t="n">
        <v>-9029.950000000001</v>
      </c>
      <c r="H3" s="3" t="n">
        <v>-10442.8</v>
      </c>
      <c r="I3" s="3" t="n">
        <v>-9500.91</v>
      </c>
      <c r="O3" s="3" t="n">
        <v>-660753</v>
      </c>
      <c r="Q3" s="16">
        <f>_xlfn.XLOOKUP($A3,Mapping!$A:$A,Mapping!B:B,0,0,1)</f>
        <v/>
      </c>
      <c r="R3" s="16">
        <f>_xlfn.XLOOKUP($A3,Mapping!$A:$A,Mapping!C:C,0,0,1)</f>
        <v/>
      </c>
      <c r="S3" s="16">
        <f>_xlfn.XLOOKUP($A3,Mapping!$A:$A,Mapping!D:D,0,0,1)</f>
        <v/>
      </c>
      <c r="T3" s="16">
        <f>_xlfn.CONCAT(S3," - ",Q3)</f>
        <v/>
      </c>
    </row>
    <row r="4">
      <c r="A4" s="3" t="inlineStr">
        <is>
          <t>1030 : Other Income</t>
        </is>
      </c>
      <c r="B4" s="3" t="n">
        <v>-1190.33</v>
      </c>
      <c r="O4" s="3" t="n">
        <v>-1190.33</v>
      </c>
      <c r="Q4" s="16">
        <f>_xlfn.XLOOKUP($A4,Mapping!$A:$A,Mapping!B:B,0,0,1)</f>
        <v/>
      </c>
      <c r="R4" s="16">
        <f>_xlfn.XLOOKUP($A4,Mapping!$A:$A,Mapping!C:C,0,0,1)</f>
        <v/>
      </c>
      <c r="S4" s="16">
        <f>_xlfn.XLOOKUP($A4,Mapping!$A:$A,Mapping!D:D,0,0,1)</f>
        <v/>
      </c>
      <c r="T4" s="16">
        <f>_xlfn.CONCAT(S4," - ",Q4)</f>
        <v/>
      </c>
    </row>
    <row r="5">
      <c r="A5" s="3" t="inlineStr">
        <is>
          <t>2010 : Nursery Staff Salaries</t>
        </is>
      </c>
      <c r="B5" s="3" t="n">
        <v>1202959</v>
      </c>
      <c r="C5" s="3" t="n">
        <v>15250.07</v>
      </c>
      <c r="D5" s="3" t="n">
        <v>14732.04</v>
      </c>
      <c r="E5" s="3" t="n">
        <v>17344.06</v>
      </c>
      <c r="F5" s="3" t="n">
        <v>15665.42</v>
      </c>
      <c r="G5" s="3" t="n">
        <v>17146.66</v>
      </c>
      <c r="H5" s="3" t="n">
        <v>17450.45</v>
      </c>
      <c r="I5" s="3" t="n">
        <v>16025.41</v>
      </c>
      <c r="O5" s="3" t="n">
        <v>1316573</v>
      </c>
      <c r="Q5" s="16">
        <f>_xlfn.XLOOKUP($A5,Mapping!$A:$A,Mapping!B:B,0,0,1)</f>
        <v/>
      </c>
      <c r="R5" s="16">
        <f>_xlfn.XLOOKUP($A5,Mapping!$A:$A,Mapping!C:C,0,0,1)</f>
        <v/>
      </c>
      <c r="S5" s="16">
        <f>_xlfn.XLOOKUP($A5,Mapping!$A:$A,Mapping!D:D,0,0,1)</f>
        <v/>
      </c>
      <c r="T5" s="16">
        <f>_xlfn.CONCAT(S5," - ",Q5)</f>
        <v/>
      </c>
    </row>
    <row r="6">
      <c r="A6" s="3" t="inlineStr">
        <is>
          <t>2100 : Nursery Staff NI</t>
        </is>
      </c>
      <c r="B6" s="3" t="n">
        <v>85249.89999999999</v>
      </c>
      <c r="C6" s="3" t="n">
        <v>1906.06</v>
      </c>
      <c r="D6" s="3" t="n">
        <v>1552.42</v>
      </c>
      <c r="E6" s="3" t="n">
        <v>1940.36</v>
      </c>
      <c r="F6" s="3" t="n">
        <v>1758.19</v>
      </c>
      <c r="G6" s="3" t="n">
        <v>1909.14</v>
      </c>
      <c r="H6" s="3" t="n">
        <v>1963.39</v>
      </c>
      <c r="I6" s="3" t="n">
        <v>1752.14</v>
      </c>
      <c r="O6" s="3" t="n">
        <v>98031.60000000001</v>
      </c>
      <c r="Q6" s="16">
        <f>_xlfn.XLOOKUP($A6,Mapping!$A:$A,Mapping!B:B,0,0,1)</f>
        <v/>
      </c>
      <c r="R6" s="16">
        <f>_xlfn.XLOOKUP($A6,Mapping!$A:$A,Mapping!C:C,0,0,1)</f>
        <v/>
      </c>
      <c r="S6" s="16">
        <f>_xlfn.XLOOKUP($A6,Mapping!$A:$A,Mapping!D:D,0,0,1)</f>
        <v/>
      </c>
      <c r="T6" s="16">
        <f>_xlfn.CONCAT(S6," - ",Q6)</f>
        <v/>
      </c>
    </row>
    <row r="7">
      <c r="A7" s="3" t="inlineStr">
        <is>
          <t>2150 : Nursery Staff Pension</t>
        </is>
      </c>
      <c r="B7" s="3" t="n">
        <v>16933.24</v>
      </c>
      <c r="C7" s="3" t="n">
        <v>266.3</v>
      </c>
      <c r="D7" s="3" t="n">
        <v>211.64</v>
      </c>
      <c r="E7" s="3" t="n">
        <v>282.56</v>
      </c>
      <c r="F7" s="3" t="n">
        <v>243.9</v>
      </c>
      <c r="G7" s="3" t="n">
        <v>244.03</v>
      </c>
      <c r="H7" s="3" t="n">
        <v>245.73</v>
      </c>
      <c r="I7" s="3" t="n">
        <v>210.34</v>
      </c>
      <c r="O7" s="3" t="n">
        <v>18637.74</v>
      </c>
      <c r="Q7" s="16">
        <f>_xlfn.XLOOKUP($A7,Mapping!$A:$A,Mapping!B:B,0,0,1)</f>
        <v/>
      </c>
      <c r="R7" s="16">
        <f>_xlfn.XLOOKUP($A7,Mapping!$A:$A,Mapping!C:C,0,0,1)</f>
        <v/>
      </c>
      <c r="S7" s="16">
        <f>_xlfn.XLOOKUP($A7,Mapping!$A:$A,Mapping!D:D,0,0,1)</f>
        <v/>
      </c>
      <c r="T7" s="16">
        <f>_xlfn.CONCAT(S7," - ",Q7)</f>
        <v/>
      </c>
    </row>
    <row r="8">
      <c r="A8" s="3" t="inlineStr">
        <is>
          <t>2160 : Uniform Costs</t>
        </is>
      </c>
      <c r="B8" s="3" t="n">
        <v>3964.53</v>
      </c>
      <c r="D8" s="3" t="n">
        <v>64.56</v>
      </c>
      <c r="G8" s="3" t="n">
        <v>54.48</v>
      </c>
      <c r="H8" s="3" t="n">
        <v>130.08</v>
      </c>
      <c r="I8" s="3" t="n">
        <v>44.16</v>
      </c>
      <c r="O8" s="3" t="n">
        <v>4257.81</v>
      </c>
      <c r="Q8" s="16">
        <f>_xlfn.XLOOKUP($A8,Mapping!$A:$A,Mapping!B:B,0,0,1)</f>
        <v/>
      </c>
      <c r="R8" s="16">
        <f>_xlfn.XLOOKUP($A8,Mapping!$A:$A,Mapping!C:C,0,0,1)</f>
        <v/>
      </c>
      <c r="S8" s="16">
        <f>_xlfn.XLOOKUP($A8,Mapping!$A:$A,Mapping!D:D,0,0,1)</f>
        <v/>
      </c>
      <c r="T8" s="16">
        <f>_xlfn.CONCAT(S8," - ",Q8)</f>
        <v/>
      </c>
    </row>
    <row r="9">
      <c r="A9" s="3" t="inlineStr">
        <is>
          <t>2170 : Training Costs</t>
        </is>
      </c>
      <c r="B9" s="3" t="n">
        <v>4148.92</v>
      </c>
      <c r="D9" s="3" t="n">
        <v>78</v>
      </c>
      <c r="F9" s="3" t="n">
        <v>78</v>
      </c>
      <c r="O9" s="3" t="n">
        <v>4304.92</v>
      </c>
      <c r="Q9" s="16">
        <f>_xlfn.XLOOKUP($A9,Mapping!$A:$A,Mapping!B:B,0,0,1)</f>
        <v/>
      </c>
      <c r="R9" s="16">
        <f>_xlfn.XLOOKUP($A9,Mapping!$A:$A,Mapping!C:C,0,0,1)</f>
        <v/>
      </c>
      <c r="S9" s="16">
        <f>_xlfn.XLOOKUP($A9,Mapping!$A:$A,Mapping!D:D,0,0,1)</f>
        <v/>
      </c>
      <c r="T9" s="16">
        <f>_xlfn.CONCAT(S9," - ",Q9)</f>
        <v/>
      </c>
    </row>
    <row r="10">
      <c r="A10" s="3" t="inlineStr">
        <is>
          <t>2180 : Staff Welfare</t>
        </is>
      </c>
      <c r="B10" s="3" t="n">
        <v>4216.21</v>
      </c>
      <c r="C10" s="3" t="n">
        <v>51.24</v>
      </c>
      <c r="D10" s="3" t="n">
        <v>181.27</v>
      </c>
      <c r="E10" s="3" t="n">
        <v>83.43000000000001</v>
      </c>
      <c r="F10" s="3" t="n">
        <v>49.29</v>
      </c>
      <c r="G10" s="3" t="n">
        <v>61.11</v>
      </c>
      <c r="H10" s="3" t="n">
        <v>64.43000000000001</v>
      </c>
      <c r="I10" s="3" t="n">
        <v>40.25</v>
      </c>
      <c r="O10" s="3" t="n">
        <v>4747.23</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30397.27</v>
      </c>
      <c r="O11" s="3" t="n">
        <v>30397.27</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283.95</v>
      </c>
      <c r="C12" s="3" t="n">
        <v>18</v>
      </c>
      <c r="O12" s="3" t="n">
        <v>301.95</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63051.36</v>
      </c>
      <c r="O13" s="3" t="n">
        <v>63051.36</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180</v>
      </c>
      <c r="O14" s="3" t="n">
        <v>180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51013.85</v>
      </c>
      <c r="C15" s="3" t="n">
        <v>408.87</v>
      </c>
      <c r="D15" s="3" t="n">
        <v>563.37</v>
      </c>
      <c r="E15" s="3" t="n">
        <v>423.89</v>
      </c>
      <c r="F15" s="3" t="n">
        <v>648.3200000000001</v>
      </c>
      <c r="G15" s="3" t="n">
        <v>441.47</v>
      </c>
      <c r="H15" s="3" t="n">
        <v>489.36</v>
      </c>
      <c r="I15" s="3" t="n">
        <v>290.17</v>
      </c>
      <c r="O15" s="3" t="n">
        <v>54279.3</v>
      </c>
      <c r="Q15" s="16">
        <f>_xlfn.XLOOKUP($A15,Mapping!$A:$A,Mapping!B:B,0,0,1)</f>
        <v/>
      </c>
      <c r="R15" s="16">
        <f>_xlfn.XLOOKUP($A15,Mapping!$A:$A,Mapping!C:C,0,0,1)</f>
        <v/>
      </c>
      <c r="S15" s="16">
        <f>_xlfn.XLOOKUP($A15,Mapping!$A:$A,Mapping!D:D,0,0,1)</f>
        <v/>
      </c>
      <c r="T15" s="16">
        <f>_xlfn.CONCAT(S15," - ",Q15)</f>
        <v/>
      </c>
    </row>
    <row r="16">
      <c r="A16" s="3" t="inlineStr">
        <is>
          <t>3020 : Resources</t>
        </is>
      </c>
      <c r="B16" s="3" t="n">
        <v>5396.63</v>
      </c>
      <c r="D16" s="3" t="n">
        <v>3.71</v>
      </c>
      <c r="E16" s="3" t="n">
        <v>332.87</v>
      </c>
      <c r="F16" s="3" t="n">
        <v>12</v>
      </c>
      <c r="G16" s="3" t="n">
        <v>16</v>
      </c>
      <c r="H16" s="3" t="n">
        <v>35.12</v>
      </c>
      <c r="I16" s="3" t="n">
        <v>16.99</v>
      </c>
      <c r="O16" s="3" t="n">
        <v>5813.32</v>
      </c>
      <c r="Q16" s="16">
        <f>_xlfn.XLOOKUP($A16,Mapping!$A:$A,Mapping!B:B,0,0,1)</f>
        <v/>
      </c>
      <c r="R16" s="16">
        <f>_xlfn.XLOOKUP($A16,Mapping!$A:$A,Mapping!C:C,0,0,1)</f>
        <v/>
      </c>
      <c r="S16" s="16">
        <f>_xlfn.XLOOKUP($A16,Mapping!$A:$A,Mapping!D:D,0,0,1)</f>
        <v/>
      </c>
      <c r="T16" s="16">
        <f>_xlfn.CONCAT(S16," - ",Q16)</f>
        <v/>
      </c>
    </row>
    <row r="17">
      <c r="A17" s="3" t="inlineStr">
        <is>
          <t>3030 : Art Material</t>
        </is>
      </c>
      <c r="B17" s="3" t="n">
        <v>5023.47</v>
      </c>
      <c r="D17" s="3" t="n">
        <v>10.97</v>
      </c>
      <c r="E17" s="3" t="n">
        <v>64.73999999999999</v>
      </c>
      <c r="F17" s="3" t="n">
        <v>82.13</v>
      </c>
      <c r="G17" s="3" t="n">
        <v>5.69</v>
      </c>
      <c r="H17" s="3" t="n">
        <v>35.15</v>
      </c>
      <c r="I17" s="3" t="n">
        <v>4.99</v>
      </c>
      <c r="O17" s="3" t="n">
        <v>5227.14</v>
      </c>
      <c r="Q17" s="16">
        <f>_xlfn.XLOOKUP($A17,Mapping!$A:$A,Mapping!B:B,0,0,1)</f>
        <v/>
      </c>
      <c r="R17" s="16">
        <f>_xlfn.XLOOKUP($A17,Mapping!$A:$A,Mapping!C:C,0,0,1)</f>
        <v/>
      </c>
      <c r="S17" s="16">
        <f>_xlfn.XLOOKUP($A17,Mapping!$A:$A,Mapping!D:D,0,0,1)</f>
        <v/>
      </c>
      <c r="T17" s="16">
        <f>_xlfn.CONCAT(S17," - ",Q17)</f>
        <v/>
      </c>
    </row>
    <row r="18">
      <c r="A18" s="3" t="inlineStr">
        <is>
          <t>3040 : Stationery</t>
        </is>
      </c>
      <c r="B18" s="3" t="n">
        <v>1075.35</v>
      </c>
      <c r="C18" s="3" t="n">
        <v>17.99</v>
      </c>
      <c r="D18" s="3" t="n">
        <v>9.91</v>
      </c>
      <c r="F18" s="3" t="n">
        <v>5.91</v>
      </c>
      <c r="G18" s="3" t="n">
        <v>69.22</v>
      </c>
      <c r="H18" s="3" t="n">
        <v>6.98</v>
      </c>
      <c r="O18" s="3" t="n">
        <v>1185.36</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8002.27</v>
      </c>
      <c r="C19" s="3" t="n">
        <v>7.58</v>
      </c>
      <c r="D19" s="3" t="n">
        <v>29.99</v>
      </c>
      <c r="E19" s="3" t="n">
        <v>95.2</v>
      </c>
      <c r="F19" s="3" t="n">
        <v>373.95</v>
      </c>
      <c r="H19" s="3" t="n">
        <v>4.99</v>
      </c>
      <c r="I19" s="3" t="n">
        <v>5.81</v>
      </c>
      <c r="O19" s="3" t="n">
        <v>8519.790000000001</v>
      </c>
      <c r="Q19" s="16">
        <f>_xlfn.XLOOKUP($A19,Mapping!$A:$A,Mapping!B:B,0,0,1)</f>
        <v/>
      </c>
      <c r="R19" s="16">
        <f>_xlfn.XLOOKUP($A19,Mapping!$A:$A,Mapping!C:C,0,0,1)</f>
        <v/>
      </c>
      <c r="S19" s="16">
        <f>_xlfn.XLOOKUP($A19,Mapping!$A:$A,Mapping!D:D,0,0,1)</f>
        <v/>
      </c>
      <c r="T19" s="16">
        <f>_xlfn.CONCAT(S19," - ",Q19)</f>
        <v/>
      </c>
    </row>
    <row r="20">
      <c r="A20" s="3" t="inlineStr">
        <is>
          <t>3060 : Consumables</t>
        </is>
      </c>
      <c r="B20" s="3" t="n">
        <v>4970.34</v>
      </c>
      <c r="C20" s="3" t="n">
        <v>37.58</v>
      </c>
      <c r="D20" s="3" t="n">
        <v>7.95</v>
      </c>
      <c r="E20" s="3" t="n">
        <v>47.24</v>
      </c>
      <c r="F20" s="3" t="n">
        <v>2.89</v>
      </c>
      <c r="G20" s="3" t="n">
        <v>104.04</v>
      </c>
      <c r="H20" s="3" t="n">
        <v>77.33</v>
      </c>
      <c r="I20" s="3" t="n">
        <v>33.73</v>
      </c>
      <c r="O20" s="3" t="n">
        <v>5281.1</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599.01</v>
      </c>
      <c r="C21" s="3" t="n">
        <v>6.79</v>
      </c>
      <c r="O21" s="3" t="n">
        <v>605.8</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24600</v>
      </c>
      <c r="O22" s="3" t="n">
        <v>24600</v>
      </c>
      <c r="Q22" s="16">
        <f>_xlfn.XLOOKUP($A22,Mapping!$A:$A,Mapping!B:B,0,0,1)</f>
        <v/>
      </c>
      <c r="R22" s="16">
        <f>_xlfn.XLOOKUP($A22,Mapping!$A:$A,Mapping!C:C,0,0,1)</f>
        <v/>
      </c>
      <c r="S22" s="16">
        <f>_xlfn.XLOOKUP($A22,Mapping!$A:$A,Mapping!D:D,0,0,1)</f>
        <v/>
      </c>
      <c r="T22" s="16">
        <f>_xlfn.CONCAT(S22," - ",Q22)</f>
        <v/>
      </c>
    </row>
    <row r="23">
      <c r="A23" s="3" t="inlineStr">
        <is>
          <t>4020 : Rent</t>
        </is>
      </c>
      <c r="B23" s="3" t="n">
        <v>57076.76</v>
      </c>
      <c r="C23" s="3" t="n">
        <v>0</v>
      </c>
      <c r="D23" s="3" t="n">
        <v>0</v>
      </c>
      <c r="E23" s="3" t="n">
        <v>0</v>
      </c>
      <c r="F23" s="3" t="n">
        <v>0</v>
      </c>
      <c r="O23" s="3" t="n">
        <v>57076.76</v>
      </c>
      <c r="Q23" s="16">
        <f>_xlfn.XLOOKUP($A23,Mapping!$A:$A,Mapping!B:B,0,0,1)</f>
        <v/>
      </c>
      <c r="R23" s="16">
        <f>_xlfn.XLOOKUP($A23,Mapping!$A:$A,Mapping!C:C,0,0,1)</f>
        <v/>
      </c>
      <c r="S23" s="16">
        <f>_xlfn.XLOOKUP($A23,Mapping!$A:$A,Mapping!D:D,0,0,1)</f>
        <v/>
      </c>
      <c r="T23" s="16">
        <f>_xlfn.CONCAT(S23," - ",Q23)</f>
        <v/>
      </c>
    </row>
    <row r="24">
      <c r="A24" s="3" t="inlineStr">
        <is>
          <t>4030 : Rates</t>
        </is>
      </c>
      <c r="B24" s="3" t="n">
        <v>66947.71000000001</v>
      </c>
      <c r="C24" s="3" t="n">
        <v>665.34</v>
      </c>
      <c r="D24" s="3" t="n">
        <v>665.34</v>
      </c>
      <c r="E24" s="3" t="n">
        <v>665.34</v>
      </c>
      <c r="F24" s="3" t="n">
        <v>765.13</v>
      </c>
      <c r="G24" s="3" t="n">
        <v>765.13</v>
      </c>
      <c r="H24" s="3" t="n">
        <v>765.13</v>
      </c>
      <c r="I24" s="3" t="n">
        <v>765.13</v>
      </c>
      <c r="O24" s="3" t="n">
        <v>72004.25</v>
      </c>
      <c r="Q24" s="16">
        <f>_xlfn.XLOOKUP($A24,Mapping!$A:$A,Mapping!B:B,0,0,1)</f>
        <v/>
      </c>
      <c r="R24" s="16">
        <f>_xlfn.XLOOKUP($A24,Mapping!$A:$A,Mapping!C:C,0,0,1)</f>
        <v/>
      </c>
      <c r="S24" s="16">
        <f>_xlfn.XLOOKUP($A24,Mapping!$A:$A,Mapping!D:D,0,0,1)</f>
        <v/>
      </c>
      <c r="T24" s="16">
        <f>_xlfn.CONCAT(S24," - ",Q24)</f>
        <v/>
      </c>
    </row>
    <row r="25">
      <c r="A25" s="3" t="inlineStr">
        <is>
          <t>4060 : Water</t>
        </is>
      </c>
      <c r="B25" s="3" t="n">
        <v>4739.73</v>
      </c>
      <c r="I25" s="3" t="n">
        <v>550.77</v>
      </c>
      <c r="O25" s="3" t="n">
        <v>5290.5</v>
      </c>
      <c r="Q25" s="16">
        <f>_xlfn.XLOOKUP($A25,Mapping!$A:$A,Mapping!B:B,0,0,1)</f>
        <v/>
      </c>
      <c r="R25" s="16">
        <f>_xlfn.XLOOKUP($A25,Mapping!$A:$A,Mapping!C:C,0,0,1)</f>
        <v/>
      </c>
      <c r="S25" s="16">
        <f>_xlfn.XLOOKUP($A25,Mapping!$A:$A,Mapping!D:D,0,0,1)</f>
        <v/>
      </c>
      <c r="T25" s="16">
        <f>_xlfn.CONCAT(S25," - ",Q25)</f>
        <v/>
      </c>
    </row>
    <row r="26">
      <c r="A26" s="3" t="inlineStr">
        <is>
          <t>4070 : Electricity</t>
        </is>
      </c>
      <c r="B26" s="3" t="n">
        <v>58444.01</v>
      </c>
      <c r="C26" s="3" t="n">
        <v>1618.32</v>
      </c>
      <c r="D26" s="3" t="n">
        <v>1670.36</v>
      </c>
      <c r="E26" s="3" t="n">
        <v>1621.91</v>
      </c>
      <c r="F26" s="3" t="n">
        <v>1425.43</v>
      </c>
      <c r="G26" s="3" t="n">
        <v>1194.09</v>
      </c>
      <c r="H26" s="3" t="n">
        <v>332.99</v>
      </c>
      <c r="I26" s="3" t="n">
        <v>1003.59</v>
      </c>
      <c r="J26" s="3" t="n">
        <v>974.98</v>
      </c>
      <c r="O26" s="3" t="n">
        <v>68285.67999999999</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3724.74</v>
      </c>
      <c r="I27" s="3" t="n">
        <v>108</v>
      </c>
      <c r="O27" s="3" t="n">
        <v>3832.74</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8776.219999999999</v>
      </c>
      <c r="D28" s="3" t="n">
        <v>143.11</v>
      </c>
      <c r="E28" s="3" t="n">
        <v>3778.66</v>
      </c>
      <c r="F28" s="3" t="n">
        <v>1405.36</v>
      </c>
      <c r="G28" s="3" t="n">
        <v>383</v>
      </c>
      <c r="H28" s="3" t="n">
        <v>17.57</v>
      </c>
      <c r="O28" s="3" t="n">
        <v>14503.92</v>
      </c>
      <c r="Q28" s="16">
        <f>_xlfn.XLOOKUP($A28,Mapping!$A:$A,Mapping!B:B,0,0,1)</f>
        <v/>
      </c>
      <c r="R28" s="16">
        <f>_xlfn.XLOOKUP($A28,Mapping!$A:$A,Mapping!C:C,0,0,1)</f>
        <v/>
      </c>
      <c r="S28" s="16">
        <f>_xlfn.XLOOKUP($A28,Mapping!$A:$A,Mapping!D:D,0,0,1)</f>
        <v/>
      </c>
      <c r="T28" s="16">
        <f>_xlfn.CONCAT(S28," - ",Q28)</f>
        <v/>
      </c>
    </row>
    <row r="29">
      <c r="A29" s="3" t="inlineStr">
        <is>
          <t>4130 : Cleaning</t>
        </is>
      </c>
      <c r="B29" s="3" t="n">
        <v>34513.16</v>
      </c>
      <c r="C29" s="3" t="n">
        <v>112.87</v>
      </c>
      <c r="D29" s="3" t="n">
        <v>33</v>
      </c>
      <c r="E29" s="3" t="n">
        <v>77.39</v>
      </c>
      <c r="G29" s="3" t="n">
        <v>243.23</v>
      </c>
      <c r="H29" s="3" t="n">
        <v>124.22</v>
      </c>
      <c r="O29" s="3" t="n">
        <v>35103.87</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21872.28</v>
      </c>
      <c r="C30" s="3" t="n">
        <v>399.42</v>
      </c>
      <c r="D30" s="3" t="n">
        <v>408.91</v>
      </c>
      <c r="E30" s="3" t="n">
        <v>452.83</v>
      </c>
      <c r="F30" s="3" t="n">
        <v>507.47</v>
      </c>
      <c r="G30" s="3" t="n">
        <v>426.43</v>
      </c>
      <c r="H30" s="3" t="n">
        <v>317.77</v>
      </c>
      <c r="I30" s="3" t="n">
        <v>399.42</v>
      </c>
      <c r="O30" s="3" t="n">
        <v>24784.53</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0</v>
      </c>
      <c r="O31" s="3" t="n">
        <v>0</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843.27</v>
      </c>
      <c r="O32" s="3" t="n">
        <v>843.27</v>
      </c>
      <c r="Q32" s="16">
        <f>_xlfn.XLOOKUP($A32,Mapping!$A:$A,Mapping!B:B,0,0,1)</f>
        <v/>
      </c>
      <c r="R32" s="16">
        <f>_xlfn.XLOOKUP($A32,Mapping!$A:$A,Mapping!C:C,0,0,1)</f>
        <v/>
      </c>
      <c r="S32" s="16">
        <f>_xlfn.XLOOKUP($A32,Mapping!$A:$A,Mapping!D:D,0,0,1)</f>
        <v/>
      </c>
      <c r="T32" s="16">
        <f>_xlfn.CONCAT(S32," - ",Q32)</f>
        <v/>
      </c>
    </row>
    <row r="33">
      <c r="A33" s="3" t="inlineStr">
        <is>
          <t>4170 : Printing</t>
        </is>
      </c>
      <c r="B33" s="3" t="n">
        <v>124.08</v>
      </c>
      <c r="O33" s="3" t="n">
        <v>124.08</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3624.85</v>
      </c>
      <c r="C34" s="3" t="n">
        <v>35.03</v>
      </c>
      <c r="D34" s="3" t="n">
        <v>36.49</v>
      </c>
      <c r="E34" s="3" t="n">
        <v>0</v>
      </c>
      <c r="F34" s="3" t="n">
        <v>25.46</v>
      </c>
      <c r="G34" s="3" t="n">
        <v>28.47</v>
      </c>
      <c r="H34" s="3" t="n">
        <v>37.07</v>
      </c>
      <c r="I34" s="3" t="n">
        <v>13.88</v>
      </c>
      <c r="O34" s="3" t="n">
        <v>3801.25</v>
      </c>
      <c r="Q34" s="16">
        <f>_xlfn.XLOOKUP($A34,Mapping!$A:$A,Mapping!B:B,0,0,1)</f>
        <v/>
      </c>
      <c r="R34" s="16">
        <f>_xlfn.XLOOKUP($A34,Mapping!$A:$A,Mapping!C:C,0,0,1)</f>
        <v/>
      </c>
      <c r="S34" s="16">
        <f>_xlfn.XLOOKUP($A34,Mapping!$A:$A,Mapping!D:D,0,0,1)</f>
        <v/>
      </c>
      <c r="T34" s="16">
        <f>_xlfn.CONCAT(S34," - ",Q34)</f>
        <v/>
      </c>
    </row>
    <row r="35">
      <c r="A35" s="3" t="inlineStr">
        <is>
          <t>4190 : Telephone</t>
        </is>
      </c>
      <c r="B35" s="3" t="n">
        <v>11692.77</v>
      </c>
      <c r="O35" s="3" t="n">
        <v>11692.77</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2027.5</v>
      </c>
      <c r="C36" s="3" t="n">
        <v>137.5</v>
      </c>
      <c r="D36" s="3" t="n">
        <v>137.5</v>
      </c>
      <c r="E36" s="3" t="n">
        <v>137.5</v>
      </c>
      <c r="F36" s="3" t="n">
        <v>137.5</v>
      </c>
      <c r="G36" s="3" t="n">
        <v>137.5</v>
      </c>
      <c r="H36" s="3" t="n">
        <v>137.5</v>
      </c>
      <c r="I36" s="3" t="n">
        <v>137.5</v>
      </c>
      <c r="O36" s="3" t="n">
        <v>2990</v>
      </c>
      <c r="Q36" s="16">
        <f>_xlfn.XLOOKUP($A36,Mapping!$A:$A,Mapping!B:B,0,0,1)</f>
        <v/>
      </c>
      <c r="R36" s="16">
        <f>_xlfn.XLOOKUP($A36,Mapping!$A:$A,Mapping!C:C,0,0,1)</f>
        <v/>
      </c>
      <c r="S36" s="16">
        <f>_xlfn.XLOOKUP($A36,Mapping!$A:$A,Mapping!D:D,0,0,1)</f>
        <v/>
      </c>
      <c r="T36" s="16">
        <f>_xlfn.CONCAT(S36," - ",Q36)</f>
        <v/>
      </c>
    </row>
    <row r="37">
      <c r="A37" s="3" t="inlineStr">
        <is>
          <t>4220 : IT Support</t>
        </is>
      </c>
      <c r="B37" s="3" t="n">
        <v>4536.3</v>
      </c>
      <c r="C37" s="3" t="n">
        <v>214.8</v>
      </c>
      <c r="D37" s="3" t="n">
        <v>214.8</v>
      </c>
      <c r="E37" s="3" t="n">
        <v>214.8</v>
      </c>
      <c r="F37" s="3" t="n">
        <v>214.8</v>
      </c>
      <c r="G37" s="3" t="n">
        <v>214.8</v>
      </c>
      <c r="H37" s="3" t="n">
        <v>214.8</v>
      </c>
      <c r="I37" s="3" t="n">
        <v>214.8</v>
      </c>
      <c r="O37" s="3" t="n">
        <v>6039.9</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5180.62</v>
      </c>
      <c r="C38" s="3" t="n">
        <v>29.4</v>
      </c>
      <c r="D38" s="3" t="n">
        <v>2.4</v>
      </c>
      <c r="E38" s="3" t="n">
        <v>1.8</v>
      </c>
      <c r="F38" s="3" t="n">
        <v>30</v>
      </c>
      <c r="G38" s="3" t="n">
        <v>3</v>
      </c>
      <c r="H38" s="3" t="n">
        <v>1.8</v>
      </c>
      <c r="I38" s="3" t="n">
        <v>3.6</v>
      </c>
      <c r="O38" s="3" t="n">
        <v>5252.62</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2245.74</v>
      </c>
      <c r="O39" s="3" t="n">
        <v>2245.74</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2999.99</v>
      </c>
      <c r="C40" s="3" t="n">
        <v>25</v>
      </c>
      <c r="E40" s="3" t="n">
        <v>783.74</v>
      </c>
      <c r="F40" s="3" t="n">
        <v>1037</v>
      </c>
      <c r="G40" s="3" t="n">
        <v>237</v>
      </c>
      <c r="H40" s="3" t="n">
        <v>23</v>
      </c>
      <c r="I40" s="3" t="n">
        <v>56</v>
      </c>
      <c r="O40" s="3" t="n">
        <v>5161.73</v>
      </c>
      <c r="Q40" s="16">
        <f>_xlfn.XLOOKUP($A40,Mapping!$A:$A,Mapping!B:B,0,0,1)</f>
        <v/>
      </c>
      <c r="R40" s="16">
        <f>_xlfn.XLOOKUP($A40,Mapping!$A:$A,Mapping!C:C,0,0,1)</f>
        <v/>
      </c>
      <c r="S40" s="16">
        <f>_xlfn.XLOOKUP($A40,Mapping!$A:$A,Mapping!D:D,0,0,1)</f>
        <v/>
      </c>
      <c r="T40" s="16">
        <f>_xlfn.CONCAT(S40," - ",Q40)</f>
        <v/>
      </c>
    </row>
    <row r="41">
      <c r="A41" s="3" t="inlineStr">
        <is>
          <t>5010 : Audit</t>
        </is>
      </c>
      <c r="B41" s="3" t="n">
        <v>35689</v>
      </c>
      <c r="O41" s="3" t="n">
        <v>35689</v>
      </c>
      <c r="Q41" s="16">
        <f>_xlfn.XLOOKUP($A41,Mapping!$A:$A,Mapping!B:B,0,0,1)</f>
        <v/>
      </c>
      <c r="R41" s="16">
        <f>_xlfn.XLOOKUP($A41,Mapping!$A:$A,Mapping!C:C,0,0,1)</f>
        <v/>
      </c>
      <c r="S41" s="16">
        <f>_xlfn.XLOOKUP($A41,Mapping!$A:$A,Mapping!D:D,0,0,1)</f>
        <v/>
      </c>
      <c r="T41" s="16">
        <f>_xlfn.CONCAT(S41," - ",Q41)</f>
        <v/>
      </c>
    </row>
    <row r="42">
      <c r="A42" s="3" t="inlineStr">
        <is>
          <t>5020 : Accountancy</t>
        </is>
      </c>
      <c r="C42" s="3" t="n">
        <v>42.75</v>
      </c>
      <c r="D42" s="3" t="n">
        <v>42.75</v>
      </c>
      <c r="E42" s="3" t="n">
        <v>42.75</v>
      </c>
      <c r="F42" s="3" t="n">
        <v>42.75</v>
      </c>
      <c r="G42" s="3" t="n">
        <v>42.75</v>
      </c>
      <c r="H42" s="3" t="n">
        <v>42.75</v>
      </c>
      <c r="I42" s="3" t="n">
        <v>45</v>
      </c>
      <c r="O42" s="3" t="n">
        <v>301.5</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5106.74</v>
      </c>
      <c r="E43" s="3" t="n">
        <v>1080</v>
      </c>
      <c r="O43" s="3" t="n">
        <v>6186.74</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75.37</v>
      </c>
      <c r="O44" s="3" t="n">
        <v>75.37</v>
      </c>
      <c r="Q44" s="16">
        <f>_xlfn.XLOOKUP($A44,Mapping!$A:$A,Mapping!B:B,0,0,1)</f>
        <v/>
      </c>
      <c r="R44" s="16">
        <f>_xlfn.XLOOKUP($A44,Mapping!$A:$A,Mapping!C:C,0,0,1)</f>
        <v/>
      </c>
      <c r="S44" s="16">
        <f>_xlfn.XLOOKUP($A44,Mapping!$A:$A,Mapping!D:D,0,0,1)</f>
        <v/>
      </c>
      <c r="T44" s="16">
        <f>_xlfn.CONCAT(S44," - ",Q44)</f>
        <v/>
      </c>
    </row>
    <row r="45">
      <c r="A45" s="3" t="inlineStr">
        <is>
          <t>5050 : Finance Costs</t>
        </is>
      </c>
      <c r="C45" s="3" t="n">
        <v>190</v>
      </c>
      <c r="D45" s="3" t="n">
        <v>187</v>
      </c>
      <c r="E45" s="3" t="n">
        <v>183</v>
      </c>
      <c r="F45" s="3" t="n">
        <v>179</v>
      </c>
      <c r="G45" s="3" t="n">
        <v>175</v>
      </c>
      <c r="H45" s="3" t="n">
        <v>171</v>
      </c>
      <c r="I45" s="3" t="n">
        <v>167</v>
      </c>
      <c r="O45" s="3" t="n">
        <v>1252</v>
      </c>
      <c r="Q45" s="16">
        <f>_xlfn.XLOOKUP($A45,Mapping!$A:$A,Mapping!B:B,0,0,1)</f>
        <v/>
      </c>
      <c r="R45" s="16">
        <f>_xlfn.XLOOKUP($A45,Mapping!$A:$A,Mapping!C:C,0,0,1)</f>
        <v/>
      </c>
      <c r="S45" s="16">
        <f>_xlfn.XLOOKUP($A45,Mapping!$A:$A,Mapping!D:D,0,0,1)</f>
        <v/>
      </c>
      <c r="T45" s="16">
        <f>_xlfn.CONCAT(S45," - ",Q45)</f>
        <v/>
      </c>
    </row>
    <row r="46">
      <c r="A46" s="3" t="inlineStr">
        <is>
          <t>5060 : Bank Charges</t>
        </is>
      </c>
      <c r="B46" s="3" t="n">
        <v>2419.64</v>
      </c>
      <c r="C46" s="3" t="n">
        <v>3.15</v>
      </c>
      <c r="D46" s="3" t="n">
        <v>3.15</v>
      </c>
      <c r="E46" s="3" t="n">
        <v>3.15</v>
      </c>
      <c r="F46" s="3" t="n">
        <v>5.6</v>
      </c>
      <c r="G46" s="3" t="n">
        <v>3.85</v>
      </c>
      <c r="H46" s="3" t="n">
        <v>4.9</v>
      </c>
      <c r="I46" s="3" t="n">
        <v>5.6</v>
      </c>
      <c r="O46" s="3" t="n">
        <v>2449.04</v>
      </c>
      <c r="Q46" s="16">
        <f>_xlfn.XLOOKUP($A46,Mapping!$A:$A,Mapping!B:B,0,0,1)</f>
        <v/>
      </c>
      <c r="R46" s="16">
        <f>_xlfn.XLOOKUP($A46,Mapping!$A:$A,Mapping!C:C,0,0,1)</f>
        <v/>
      </c>
      <c r="S46" s="16">
        <f>_xlfn.XLOOKUP($A46,Mapping!$A:$A,Mapping!D:D,0,0,1)</f>
        <v/>
      </c>
      <c r="T46" s="16">
        <f>_xlfn.CONCAT(S46," - ",Q46)</f>
        <v/>
      </c>
    </row>
    <row r="47">
      <c r="A47" s="3" t="inlineStr">
        <is>
          <t>5070 : Bank Interest</t>
        </is>
      </c>
      <c r="B47" s="3" t="n">
        <v>-2.09</v>
      </c>
      <c r="O47" s="3" t="n">
        <v>-2.09</v>
      </c>
      <c r="Q47" s="16">
        <f>_xlfn.XLOOKUP($A47,Mapping!$A:$A,Mapping!B:B,0,0,1)</f>
        <v/>
      </c>
      <c r="R47" s="16">
        <f>_xlfn.XLOOKUP($A47,Mapping!$A:$A,Mapping!C:C,0,0,1)</f>
        <v/>
      </c>
      <c r="S47" s="16">
        <f>_xlfn.XLOOKUP($A47,Mapping!$A:$A,Mapping!D:D,0,0,1)</f>
        <v/>
      </c>
      <c r="T47" s="16">
        <f>_xlfn.CONCAT(S47," - ",Q47)</f>
        <v/>
      </c>
    </row>
    <row r="48">
      <c r="A48" s="3" t="inlineStr">
        <is>
          <t>5080 : Bad Debt Provision</t>
        </is>
      </c>
      <c r="B48" s="3" t="n">
        <v>1874</v>
      </c>
      <c r="O48" s="3" t="n">
        <v>1874</v>
      </c>
      <c r="Q48" s="16">
        <f>_xlfn.XLOOKUP($A48,Mapping!$A:$A,Mapping!B:B,0,0,1)</f>
        <v/>
      </c>
      <c r="R48" s="16">
        <f>_xlfn.XLOOKUP($A48,Mapping!$A:$A,Mapping!C:C,0,0,1)</f>
        <v/>
      </c>
      <c r="S48" s="16">
        <f>_xlfn.XLOOKUP($A48,Mapping!$A:$A,Mapping!D:D,0,0,1)</f>
        <v/>
      </c>
      <c r="T48" s="16">
        <f>_xlfn.CONCAT(S48," - ",Q48)</f>
        <v/>
      </c>
    </row>
    <row r="49">
      <c r="A49" s="3" t="inlineStr">
        <is>
          <t>5090 : Bad Debts Written Off</t>
        </is>
      </c>
      <c r="B49" s="3" t="n">
        <v>1960.58</v>
      </c>
      <c r="O49" s="3" t="n">
        <v>1960.58</v>
      </c>
      <c r="Q49" s="16">
        <f>_xlfn.XLOOKUP($A49,Mapping!$A:$A,Mapping!B:B,0,0,1)</f>
        <v/>
      </c>
      <c r="R49" s="16">
        <f>_xlfn.XLOOKUP($A49,Mapping!$A:$A,Mapping!C:C,0,0,1)</f>
        <v/>
      </c>
      <c r="S49" s="16">
        <f>_xlfn.XLOOKUP($A49,Mapping!$A:$A,Mapping!D:D,0,0,1)</f>
        <v/>
      </c>
      <c r="T49" s="16">
        <f>_xlfn.CONCAT(S49," - ",Q49)</f>
        <v/>
      </c>
    </row>
    <row r="50">
      <c r="A50" s="3" t="inlineStr">
        <is>
          <t>5100 : Depreciation L&amp;B</t>
        </is>
      </c>
      <c r="B50" s="3" t="n">
        <v>28506.24</v>
      </c>
      <c r="C50" s="3" t="n">
        <v>251.77</v>
      </c>
      <c r="D50" s="3" t="n">
        <v>251.77</v>
      </c>
      <c r="E50" s="3" t="n">
        <v>251.77</v>
      </c>
      <c r="F50" s="3" t="n">
        <v>251.77</v>
      </c>
      <c r="G50" s="3" t="n">
        <v>251.77</v>
      </c>
      <c r="H50" s="3" t="n">
        <v>251.77</v>
      </c>
      <c r="I50" s="3" t="n">
        <v>251.77</v>
      </c>
      <c r="O50" s="3" t="n">
        <v>30268.63</v>
      </c>
      <c r="Q50" s="16">
        <f>_xlfn.XLOOKUP($A50,Mapping!$A:$A,Mapping!B:B,0,0,1)</f>
        <v/>
      </c>
      <c r="R50" s="16">
        <f>_xlfn.XLOOKUP($A50,Mapping!$A:$A,Mapping!C:C,0,0,1)</f>
        <v/>
      </c>
      <c r="S50" s="16">
        <f>_xlfn.XLOOKUP($A50,Mapping!$A:$A,Mapping!D:D,0,0,1)</f>
        <v/>
      </c>
      <c r="T50" s="16">
        <f>_xlfn.CONCAT(S50," - ",Q50)</f>
        <v/>
      </c>
    </row>
    <row r="51">
      <c r="A51" s="3" t="inlineStr">
        <is>
          <t>5105 : Depreciation ROU</t>
        </is>
      </c>
      <c r="C51" s="3" t="n">
        <v>799</v>
      </c>
      <c r="D51" s="3" t="n">
        <v>799</v>
      </c>
      <c r="E51" s="3" t="n">
        <v>799</v>
      </c>
      <c r="F51" s="3" t="n">
        <v>799</v>
      </c>
      <c r="G51" s="3" t="n">
        <v>799</v>
      </c>
      <c r="H51" s="3" t="n">
        <v>799</v>
      </c>
      <c r="I51" s="3" t="n">
        <v>799</v>
      </c>
      <c r="O51" s="3" t="n">
        <v>5593</v>
      </c>
      <c r="Q51" s="16">
        <f>_xlfn.XLOOKUP($A51,Mapping!$A:$A,Mapping!B:B,0,0,1)</f>
        <v/>
      </c>
      <c r="R51" s="16">
        <f>_xlfn.XLOOKUP($A51,Mapping!$A:$A,Mapping!C:C,0,0,1)</f>
        <v/>
      </c>
      <c r="S51" s="16">
        <f>_xlfn.XLOOKUP($A51,Mapping!$A:$A,Mapping!D:D,0,0,1)</f>
        <v/>
      </c>
      <c r="T51" s="16">
        <f>_xlfn.CONCAT(S51," - ",Q51)</f>
        <v/>
      </c>
    </row>
    <row r="52">
      <c r="A52" s="3" t="inlineStr">
        <is>
          <t>5110 : Depreciation MV</t>
        </is>
      </c>
      <c r="B52" s="3" t="n">
        <v>0</v>
      </c>
      <c r="O52" s="3" t="n">
        <v>0</v>
      </c>
      <c r="Q52" s="16">
        <f>_xlfn.XLOOKUP($A52,Mapping!$A:$A,Mapping!B:B,0,0,1)</f>
        <v/>
      </c>
      <c r="R52" s="16">
        <f>_xlfn.XLOOKUP($A52,Mapping!$A:$A,Mapping!C:C,0,0,1)</f>
        <v/>
      </c>
      <c r="S52" s="16">
        <f>_xlfn.XLOOKUP($A52,Mapping!$A:$A,Mapping!D:D,0,0,1)</f>
        <v/>
      </c>
      <c r="T52" s="16">
        <f>_xlfn.CONCAT(S52," - ",Q52)</f>
        <v/>
      </c>
    </row>
    <row r="53">
      <c r="A53" s="3" t="inlineStr">
        <is>
          <t>5120 : Depreciation Office Equipment</t>
        </is>
      </c>
      <c r="B53" s="3" t="n">
        <v>432.88</v>
      </c>
      <c r="C53" s="3" t="n">
        <v>8.220000000000001</v>
      </c>
      <c r="D53" s="3" t="n">
        <v>8.220000000000001</v>
      </c>
      <c r="E53" s="3" t="n">
        <v>8.220000000000001</v>
      </c>
      <c r="F53" s="3" t="n">
        <v>8.220000000000001</v>
      </c>
      <c r="G53" s="3" t="n">
        <v>8.220000000000001</v>
      </c>
      <c r="H53" s="3" t="n">
        <v>8.220000000000001</v>
      </c>
      <c r="I53" s="3" t="n">
        <v>8.220000000000001</v>
      </c>
      <c r="O53" s="3" t="n">
        <v>490.42</v>
      </c>
      <c r="Q53" s="16">
        <f>_xlfn.XLOOKUP($A53,Mapping!$A:$A,Mapping!B:B,0,0,1)</f>
        <v/>
      </c>
      <c r="R53" s="16">
        <f>_xlfn.XLOOKUP($A53,Mapping!$A:$A,Mapping!C:C,0,0,1)</f>
        <v/>
      </c>
      <c r="S53" s="16">
        <f>_xlfn.XLOOKUP($A53,Mapping!$A:$A,Mapping!D:D,0,0,1)</f>
        <v/>
      </c>
      <c r="T53" s="16">
        <f>_xlfn.CONCAT(S53," - ",Q53)</f>
        <v/>
      </c>
    </row>
    <row r="54">
      <c r="A54" s="3" t="inlineStr">
        <is>
          <t>5140 : Depreciation F&amp;F</t>
        </is>
      </c>
      <c r="B54" s="3" t="n">
        <v>575.22</v>
      </c>
      <c r="C54" s="3" t="n">
        <v>40.02</v>
      </c>
      <c r="D54" s="3" t="n">
        <v>40.02</v>
      </c>
      <c r="E54" s="3" t="n">
        <v>150.38</v>
      </c>
      <c r="F54" s="3" t="n">
        <v>217.38</v>
      </c>
      <c r="G54" s="3" t="n">
        <v>235.22</v>
      </c>
      <c r="H54" s="3" t="n">
        <v>254.66</v>
      </c>
      <c r="I54" s="3" t="n">
        <v>254.66</v>
      </c>
      <c r="O54" s="3" t="n">
        <v>1767.56</v>
      </c>
      <c r="Q54" s="16">
        <f>_xlfn.XLOOKUP($A54,Mapping!$A:$A,Mapping!B:B,0,0,1)</f>
        <v/>
      </c>
      <c r="R54" s="16">
        <f>_xlfn.XLOOKUP($A54,Mapping!$A:$A,Mapping!C:C,0,0,1)</f>
        <v/>
      </c>
      <c r="S54" s="16">
        <f>_xlfn.XLOOKUP($A54,Mapping!$A:$A,Mapping!D:D,0,0,1)</f>
        <v/>
      </c>
      <c r="T54" s="16">
        <f>_xlfn.CONCAT(S54," - ",Q54)</f>
        <v/>
      </c>
    </row>
    <row r="55">
      <c r="A55" s="3" t="inlineStr">
        <is>
          <t>5150 : Corporation Tax</t>
        </is>
      </c>
      <c r="B55" s="3" t="n">
        <v>25526.26</v>
      </c>
      <c r="O55" s="3" t="n">
        <v>25526.26</v>
      </c>
      <c r="Q55" s="16">
        <f>_xlfn.XLOOKUP($A55,Mapping!$A:$A,Mapping!B:B,0,0,1)</f>
        <v/>
      </c>
      <c r="R55" s="16">
        <f>_xlfn.XLOOKUP($A55,Mapping!$A:$A,Mapping!C:C,0,0,1)</f>
        <v/>
      </c>
      <c r="S55" s="16">
        <f>_xlfn.XLOOKUP($A55,Mapping!$A:$A,Mapping!D:D,0,0,1)</f>
        <v/>
      </c>
      <c r="T55" s="16">
        <f>_xlfn.CONCAT(S55," - ",Q55)</f>
        <v/>
      </c>
    </row>
    <row r="56">
      <c r="A56" s="3" t="inlineStr">
        <is>
          <t>5160 : Transformation Costs</t>
        </is>
      </c>
      <c r="B56" s="3" t="n">
        <v>0</v>
      </c>
      <c r="O56" s="3" t="n">
        <v>0</v>
      </c>
      <c r="Q56" s="16">
        <f>_xlfn.XLOOKUP($A56,Mapping!$A:$A,Mapping!B:B,0,0,1)</f>
        <v/>
      </c>
      <c r="R56" s="16">
        <f>_xlfn.XLOOKUP($A56,Mapping!$A:$A,Mapping!C:C,0,0,1)</f>
        <v/>
      </c>
      <c r="S56" s="16">
        <f>_xlfn.XLOOKUP($A56,Mapping!$A:$A,Mapping!D:D,0,0,1)</f>
        <v/>
      </c>
      <c r="T56" s="16">
        <f>_xlfn.CONCAT(S56," - ",Q56)</f>
        <v/>
      </c>
    </row>
    <row r="57">
      <c r="A57" s="3" t="inlineStr">
        <is>
          <t>5990 : Suspense</t>
        </is>
      </c>
      <c r="B57" s="3" t="n">
        <v>1.12</v>
      </c>
      <c r="O57" s="3" t="n">
        <v>1.12</v>
      </c>
      <c r="Q57" s="16">
        <f>_xlfn.XLOOKUP($A57,Mapping!$A:$A,Mapping!B:B,0,0,1)</f>
        <v/>
      </c>
      <c r="R57" s="16">
        <f>_xlfn.XLOOKUP($A57,Mapping!$A:$A,Mapping!C:C,0,0,1)</f>
        <v/>
      </c>
      <c r="S57" s="16">
        <f>_xlfn.XLOOKUP($A57,Mapping!$A:$A,Mapping!D:D,0,0,1)</f>
        <v/>
      </c>
      <c r="T57" s="16">
        <f>_xlfn.CONCAT(S57," - ",Q57)</f>
        <v/>
      </c>
    </row>
    <row r="58">
      <c r="A58" s="3" t="inlineStr">
        <is>
          <t>6005 : Fixed Assets</t>
        </is>
      </c>
      <c r="B58" s="3" t="n">
        <v>0</v>
      </c>
      <c r="O58" s="3" t="n">
        <v>0</v>
      </c>
      <c r="Q58" s="16">
        <f>_xlfn.XLOOKUP($A58,Mapping!$A:$A,Mapping!B:B,0,0,1)</f>
        <v/>
      </c>
      <c r="R58" s="16">
        <f>_xlfn.XLOOKUP($A58,Mapping!$A:$A,Mapping!C:C,0,0,1)</f>
        <v/>
      </c>
      <c r="S58" s="16">
        <f>_xlfn.XLOOKUP($A58,Mapping!$A:$A,Mapping!D:D,0,0,1)</f>
        <v/>
      </c>
      <c r="T58" s="16">
        <f>_xlfn.CONCAT(S58," - ",Q58)</f>
        <v/>
      </c>
    </row>
    <row r="59">
      <c r="A59" s="3" t="inlineStr">
        <is>
          <t>6010 : Investment Additions</t>
        </is>
      </c>
      <c r="B59" s="3" t="n">
        <v>-1.06</v>
      </c>
      <c r="O59" s="3" t="n">
        <v>-1.06</v>
      </c>
      <c r="Q59" s="16">
        <f>_xlfn.XLOOKUP($A59,Mapping!$A:$A,Mapping!B:B,0,0,1)</f>
        <v/>
      </c>
      <c r="R59" s="16">
        <f>_xlfn.XLOOKUP($A59,Mapping!$A:$A,Mapping!C:C,0,0,1)</f>
        <v/>
      </c>
      <c r="S59" s="16">
        <f>_xlfn.XLOOKUP($A59,Mapping!$A:$A,Mapping!D:D,0,0,1)</f>
        <v/>
      </c>
      <c r="T59" s="16">
        <f>_xlfn.CONCAT(S59," - ",Q59)</f>
        <v/>
      </c>
    </row>
    <row r="60">
      <c r="A60" s="3" t="inlineStr">
        <is>
          <t>6020 : Freehold Property</t>
        </is>
      </c>
      <c r="B60" s="3" t="n">
        <v>-6042</v>
      </c>
      <c r="O60" s="3" t="n">
        <v>-6042</v>
      </c>
      <c r="Q60" s="16">
        <f>_xlfn.XLOOKUP($A60,Mapping!$A:$A,Mapping!B:B,0,0,1)</f>
        <v/>
      </c>
      <c r="R60" s="16">
        <f>_xlfn.XLOOKUP($A60,Mapping!$A:$A,Mapping!C:C,0,0,1)</f>
        <v/>
      </c>
      <c r="S60" s="16">
        <f>_xlfn.XLOOKUP($A60,Mapping!$A:$A,Mapping!D:D,0,0,1)</f>
        <v/>
      </c>
      <c r="T60" s="16">
        <f>_xlfn.CONCAT(S60," - ",Q60)</f>
        <v/>
      </c>
    </row>
    <row r="61">
      <c r="A61" s="3" t="inlineStr">
        <is>
          <t>6021 : Freehold Property Depreciation</t>
        </is>
      </c>
      <c r="B61" s="3" t="n">
        <v>-19511.2</v>
      </c>
      <c r="C61" s="3" t="n">
        <v>-251.77</v>
      </c>
      <c r="D61" s="3" t="n">
        <v>-251.77</v>
      </c>
      <c r="E61" s="3" t="n">
        <v>-251.77</v>
      </c>
      <c r="F61" s="3" t="n">
        <v>-251.77</v>
      </c>
      <c r="G61" s="3" t="n">
        <v>-251.77</v>
      </c>
      <c r="H61" s="3" t="n">
        <v>-251.77</v>
      </c>
      <c r="I61" s="3" t="n">
        <v>-251.77</v>
      </c>
      <c r="O61" s="3" t="n">
        <v>-21273.6</v>
      </c>
      <c r="Q61" s="16">
        <f>_xlfn.XLOOKUP($A61,Mapping!$A:$A,Mapping!B:B,0,0,1)</f>
        <v/>
      </c>
      <c r="R61" s="16">
        <f>_xlfn.XLOOKUP($A61,Mapping!$A:$A,Mapping!C:C,0,0,1)</f>
        <v/>
      </c>
      <c r="S61" s="16">
        <f>_xlfn.XLOOKUP($A61,Mapping!$A:$A,Mapping!D:D,0,0,1)</f>
        <v/>
      </c>
      <c r="T61" s="16">
        <f>_xlfn.CONCAT(S61," - ",Q61)</f>
        <v/>
      </c>
    </row>
    <row r="62">
      <c r="A62" s="3" t="inlineStr">
        <is>
          <t>6040 : Leasehold Property Improvements</t>
        </is>
      </c>
      <c r="B62" s="3" t="n">
        <v>151060.8</v>
      </c>
      <c r="O62" s="3" t="n">
        <v>151060.8</v>
      </c>
      <c r="Q62" s="16">
        <f>_xlfn.XLOOKUP($A62,Mapping!$A:$A,Mapping!B:B,0,0,1)</f>
        <v/>
      </c>
      <c r="R62" s="16">
        <f>_xlfn.XLOOKUP($A62,Mapping!$A:$A,Mapping!C:C,0,0,1)</f>
        <v/>
      </c>
      <c r="S62" s="16">
        <f>_xlfn.XLOOKUP($A62,Mapping!$A:$A,Mapping!D:D,0,0,1)</f>
        <v/>
      </c>
      <c r="T62" s="16">
        <f>_xlfn.CONCAT(S62," - ",Q62)</f>
        <v/>
      </c>
    </row>
    <row r="63">
      <c r="A63" s="3" t="inlineStr">
        <is>
          <t>6041 : Leasehold Property Improvements Depreciation</t>
        </is>
      </c>
      <c r="B63" s="3" t="n">
        <v>-83389</v>
      </c>
      <c r="O63" s="3" t="n">
        <v>-83389</v>
      </c>
      <c r="Q63" s="16">
        <f>_xlfn.XLOOKUP($A63,Mapping!$A:$A,Mapping!B:B,0,0,1)</f>
        <v/>
      </c>
      <c r="R63" s="16">
        <f>_xlfn.XLOOKUP($A63,Mapping!$A:$A,Mapping!C:C,0,0,1)</f>
        <v/>
      </c>
      <c r="S63" s="16">
        <f>_xlfn.XLOOKUP($A63,Mapping!$A:$A,Mapping!D:D,0,0,1)</f>
        <v/>
      </c>
      <c r="T63" s="16">
        <f>_xlfn.CONCAT(S63," - ",Q63)</f>
        <v/>
      </c>
    </row>
    <row r="64">
      <c r="A64" s="3" t="inlineStr">
        <is>
          <t>6045 : Right of Use Lease Assets</t>
        </is>
      </c>
      <c r="C64" s="3" t="n">
        <v>35150</v>
      </c>
      <c r="O64" s="3" t="n">
        <v>35150</v>
      </c>
      <c r="Q64" s="16">
        <f>_xlfn.XLOOKUP($A64,Mapping!$A:$A,Mapping!B:B,0,0,1)</f>
        <v/>
      </c>
      <c r="R64" s="16">
        <f>_xlfn.XLOOKUP($A64,Mapping!$A:$A,Mapping!C:C,0,0,1)</f>
        <v/>
      </c>
      <c r="S64" s="16">
        <f>_xlfn.XLOOKUP($A64,Mapping!$A:$A,Mapping!D:D,0,0,1)</f>
        <v/>
      </c>
      <c r="T64" s="16">
        <f>_xlfn.CONCAT(S64," - ",Q64)</f>
        <v/>
      </c>
    </row>
    <row r="65">
      <c r="A65" s="3" t="inlineStr">
        <is>
          <t>6046 : ROU Asset Depreciation</t>
        </is>
      </c>
      <c r="C65" s="3" t="n">
        <v>-799</v>
      </c>
      <c r="D65" s="3" t="n">
        <v>-799</v>
      </c>
      <c r="E65" s="3" t="n">
        <v>-799</v>
      </c>
      <c r="F65" s="3" t="n">
        <v>-799</v>
      </c>
      <c r="G65" s="3" t="n">
        <v>-799</v>
      </c>
      <c r="H65" s="3" t="n">
        <v>-799</v>
      </c>
      <c r="I65" s="3" t="n">
        <v>-799</v>
      </c>
      <c r="O65" s="3" t="n">
        <v>-5593</v>
      </c>
      <c r="Q65" s="16">
        <f>_xlfn.XLOOKUP($A65,Mapping!$A:$A,Mapping!B:B,0,0,1)</f>
        <v/>
      </c>
      <c r="R65" s="16">
        <f>_xlfn.XLOOKUP($A65,Mapping!$A:$A,Mapping!C:C,0,0,1)</f>
        <v/>
      </c>
      <c r="S65" s="16">
        <f>_xlfn.XLOOKUP($A65,Mapping!$A:$A,Mapping!D:D,0,0,1)</f>
        <v/>
      </c>
      <c r="T65" s="16">
        <f>_xlfn.CONCAT(S65," - ",Q65)</f>
        <v/>
      </c>
    </row>
    <row r="66">
      <c r="A66" s="3" t="inlineStr">
        <is>
          <t>6050 : Office Machinery and Equipment</t>
        </is>
      </c>
      <c r="B66" s="3" t="n">
        <v>8852.209999999999</v>
      </c>
      <c r="O66" s="3" t="n">
        <v>8852.209999999999</v>
      </c>
      <c r="Q66" s="16">
        <f>_xlfn.XLOOKUP($A66,Mapping!$A:$A,Mapping!B:B,0,0,1)</f>
        <v/>
      </c>
      <c r="R66" s="16">
        <f>_xlfn.XLOOKUP($A66,Mapping!$A:$A,Mapping!C:C,0,0,1)</f>
        <v/>
      </c>
      <c r="S66" s="16">
        <f>_xlfn.XLOOKUP($A66,Mapping!$A:$A,Mapping!D:D,0,0,1)</f>
        <v/>
      </c>
      <c r="T66" s="16">
        <f>_xlfn.CONCAT(S66," - ",Q66)</f>
        <v/>
      </c>
    </row>
    <row r="67">
      <c r="A67" s="3" t="inlineStr">
        <is>
          <t>6051 : Office Machinery and Equipment Depreciation</t>
        </is>
      </c>
      <c r="B67" s="3" t="n">
        <v>-8192.889999999999</v>
      </c>
      <c r="C67" s="3" t="n">
        <v>-8.220000000000001</v>
      </c>
      <c r="D67" s="3" t="n">
        <v>-8.220000000000001</v>
      </c>
      <c r="E67" s="3" t="n">
        <v>-8.220000000000001</v>
      </c>
      <c r="F67" s="3" t="n">
        <v>-8.220000000000001</v>
      </c>
      <c r="G67" s="3" t="n">
        <v>-8.220000000000001</v>
      </c>
      <c r="H67" s="3" t="n">
        <v>-8.220000000000001</v>
      </c>
      <c r="I67" s="3" t="n">
        <v>-8.220000000000001</v>
      </c>
      <c r="O67" s="3" t="n">
        <v>-8250.43</v>
      </c>
      <c r="Q67" s="16">
        <f>_xlfn.XLOOKUP($A67,Mapping!$A:$A,Mapping!B:B,0,0,1)</f>
        <v/>
      </c>
      <c r="R67" s="16">
        <f>_xlfn.XLOOKUP($A67,Mapping!$A:$A,Mapping!C:C,0,0,1)</f>
        <v/>
      </c>
      <c r="S67" s="16">
        <f>_xlfn.XLOOKUP($A67,Mapping!$A:$A,Mapping!D:D,0,0,1)</f>
        <v/>
      </c>
      <c r="T67" s="16" t="n"/>
    </row>
    <row r="68">
      <c r="A68" s="3" t="inlineStr">
        <is>
          <t>6060 : Fixtures and Fittings</t>
        </is>
      </c>
      <c r="B68" s="3" t="n">
        <v>79439.63</v>
      </c>
      <c r="D68" s="3" t="n">
        <v>6622.07</v>
      </c>
      <c r="E68" s="3" t="n">
        <v>5186.09</v>
      </c>
      <c r="F68" s="3" t="n">
        <v>1070.15</v>
      </c>
      <c r="H68" s="3" t="n">
        <v>0</v>
      </c>
      <c r="O68" s="3" t="n">
        <v>92317.94</v>
      </c>
      <c r="Q68" s="16" t="n"/>
      <c r="R68" s="16" t="n"/>
      <c r="S68" s="16" t="n"/>
      <c r="T68" s="16" t="n"/>
    </row>
    <row r="69">
      <c r="A69" s="3" t="inlineStr">
        <is>
          <t>6061 : Fixtures and Fittings Depreciation</t>
        </is>
      </c>
      <c r="B69" s="3" t="n">
        <v>-77773.89999999999</v>
      </c>
      <c r="C69" s="3" t="n">
        <v>-40.02</v>
      </c>
      <c r="D69" s="3" t="n">
        <v>-40.02</v>
      </c>
      <c r="E69" s="3" t="n">
        <v>-150.38</v>
      </c>
      <c r="F69" s="3" t="n">
        <v>-217.38</v>
      </c>
      <c r="G69" s="3" t="n">
        <v>-235.22</v>
      </c>
      <c r="H69" s="3" t="n">
        <v>-254.66</v>
      </c>
      <c r="I69" s="3" t="n">
        <v>-254.66</v>
      </c>
      <c r="O69" s="3" t="n">
        <v>-78966.2</v>
      </c>
      <c r="Q69" s="16" t="n"/>
      <c r="R69" s="16" t="n"/>
      <c r="S69" s="16" t="n"/>
      <c r="T69" s="16" t="n"/>
    </row>
    <row r="70">
      <c r="A70" s="3" t="inlineStr">
        <is>
          <t>7010 : Prepayments</t>
        </is>
      </c>
      <c r="B70" s="3" t="n">
        <v>7272</v>
      </c>
      <c r="C70" s="3" t="n">
        <v>-1246.16</v>
      </c>
      <c r="D70" s="3" t="n">
        <v>-1246.16</v>
      </c>
      <c r="E70" s="3" t="n">
        <v>8079.44</v>
      </c>
      <c r="F70" s="3" t="n">
        <v>-1357.95</v>
      </c>
      <c r="G70" s="3" t="n">
        <v>-1357.95</v>
      </c>
      <c r="H70" s="3" t="n">
        <v>-817.95</v>
      </c>
      <c r="I70" s="3" t="n">
        <v>-1360.2</v>
      </c>
      <c r="O70" s="3" t="n">
        <v>7965.07</v>
      </c>
      <c r="Q70" s="16" t="n"/>
      <c r="R70" s="16" t="n"/>
      <c r="S70" s="16" t="n"/>
      <c r="T70" s="16" t="n"/>
    </row>
    <row r="71">
      <c r="A71" s="3" t="inlineStr">
        <is>
          <t>7021 : Interco KNL</t>
        </is>
      </c>
      <c r="B71" s="3" t="n">
        <v>-181972</v>
      </c>
      <c r="C71" s="3" t="n">
        <v>-17489.5</v>
      </c>
      <c r="D71" s="3" t="n">
        <v>-16564.7</v>
      </c>
      <c r="E71" s="3" t="n">
        <v>-21367.6</v>
      </c>
      <c r="F71" s="3" t="n">
        <v>-19578.7</v>
      </c>
      <c r="G71" s="3" t="n">
        <v>-19528.1</v>
      </c>
      <c r="H71" s="3" t="n">
        <v>-19683.7</v>
      </c>
      <c r="I71" s="3" t="n">
        <v>-18006.9</v>
      </c>
      <c r="O71" s="3" t="n">
        <v>-314192</v>
      </c>
      <c r="Q71" s="16" t="n"/>
      <c r="R71" s="16" t="n"/>
      <c r="S71" s="16" t="n"/>
      <c r="T71" s="16" t="n"/>
    </row>
    <row r="72">
      <c r="A72" s="3" t="inlineStr">
        <is>
          <t>7023 : Interco CCL</t>
        </is>
      </c>
      <c r="B72" s="3" t="n">
        <v>-5695.74</v>
      </c>
      <c r="O72" s="3" t="n">
        <v>-5695.74</v>
      </c>
      <c r="Q72" s="16" t="n"/>
      <c r="R72" s="16" t="n"/>
      <c r="S72" s="16" t="n"/>
      <c r="T72" s="16" t="n"/>
    </row>
    <row r="73">
      <c r="A73" s="3" t="inlineStr">
        <is>
          <t>7024 : Interco Moebius Two</t>
        </is>
      </c>
      <c r="B73" s="3" t="n">
        <v>418889.2</v>
      </c>
      <c r="O73" s="3" t="n">
        <v>418889.2</v>
      </c>
      <c r="Q73" s="16" t="n"/>
      <c r="R73" s="16" t="n"/>
      <c r="S73" s="16" t="n"/>
      <c r="T73" s="16" t="n"/>
    </row>
    <row r="74">
      <c r="A74" s="3" t="inlineStr">
        <is>
          <t>7025 : Interco YBHN</t>
        </is>
      </c>
      <c r="B74" s="3" t="n">
        <v>-31098.3</v>
      </c>
      <c r="D74" s="3" t="n">
        <v>132.49</v>
      </c>
      <c r="E74" s="3" t="n">
        <v>-113.24</v>
      </c>
      <c r="O74" s="3" t="n">
        <v>-31079.1</v>
      </c>
      <c r="Q74" s="16" t="n"/>
      <c r="R74" s="16" t="n"/>
      <c r="S74" s="16" t="n"/>
      <c r="T74" s="16" t="n"/>
    </row>
    <row r="75">
      <c r="A75" s="3" t="inlineStr">
        <is>
          <t>7026 : DO NOT USE</t>
        </is>
      </c>
      <c r="B75" s="190" t="n">
        <v>3.64e-12</v>
      </c>
      <c r="O75" s="190" t="n">
        <v>3.64e-12</v>
      </c>
      <c r="Q75" s="16" t="n"/>
      <c r="R75" s="16" t="n"/>
      <c r="S75" s="16" t="n"/>
      <c r="T75" s="16" t="n"/>
    </row>
    <row r="76">
      <c r="A76" s="3" t="inlineStr">
        <is>
          <t>7027 : DO NOT USE</t>
        </is>
      </c>
      <c r="B76" s="3" t="n">
        <v>0</v>
      </c>
      <c r="O76" s="3" t="n">
        <v>0</v>
      </c>
      <c r="Q76" s="16" t="n"/>
      <c r="R76" s="16" t="n"/>
      <c r="S76" s="16" t="n"/>
      <c r="T76" s="16" t="n"/>
    </row>
    <row r="77">
      <c r="A77" s="3" t="inlineStr">
        <is>
          <t>7028 : DO NOT USE</t>
        </is>
      </c>
      <c r="B77" s="190" t="n">
        <v>1.14e-13</v>
      </c>
      <c r="O77" s="190" t="n">
        <v>1.14e-13</v>
      </c>
      <c r="Q77" s="16" t="n"/>
      <c r="R77" s="16" t="n"/>
      <c r="S77" s="16" t="n"/>
      <c r="T77" s="16" t="n"/>
    </row>
    <row r="78">
      <c r="A78" s="3" t="inlineStr">
        <is>
          <t>7030 : DO NOT USE</t>
        </is>
      </c>
      <c r="B78" s="3" t="n">
        <v>0</v>
      </c>
      <c r="O78" s="3" t="n">
        <v>0</v>
      </c>
      <c r="Q78" s="16" t="n"/>
      <c r="R78" s="16" t="n"/>
      <c r="S78" s="16" t="n"/>
      <c r="T78" s="16" t="n"/>
    </row>
    <row r="79">
      <c r="A79" s="3" t="inlineStr">
        <is>
          <t>7035 : Interco HAB</t>
        </is>
      </c>
      <c r="B79" s="3" t="n">
        <v>591</v>
      </c>
      <c r="O79" s="3" t="n">
        <v>591</v>
      </c>
      <c r="Q79" s="16" t="n"/>
      <c r="R79" s="16" t="n"/>
      <c r="S79" s="16" t="n"/>
      <c r="T79" s="16" t="n"/>
    </row>
    <row r="80">
      <c r="A80" s="3" t="inlineStr">
        <is>
          <t>7037 : Interco Saltway</t>
        </is>
      </c>
      <c r="B80" s="3" t="n">
        <v>37.19</v>
      </c>
      <c r="O80" s="3" t="n">
        <v>37.19</v>
      </c>
      <c r="Q80" s="16" t="n"/>
      <c r="R80" s="16" t="n"/>
      <c r="S80" s="16" t="n"/>
      <c r="T80" s="16" t="n"/>
    </row>
    <row r="81">
      <c r="A81" s="3" t="inlineStr">
        <is>
          <t>7040 : Fee Debtors</t>
        </is>
      </c>
      <c r="B81" s="3" t="n">
        <v>2758.98</v>
      </c>
      <c r="C81" s="3" t="n">
        <v>-979.5599999999999</v>
      </c>
      <c r="D81" s="3" t="n">
        <v>-1115.43</v>
      </c>
      <c r="E81" s="3" t="n">
        <v>880.58</v>
      </c>
      <c r="F81" s="3" t="n">
        <v>1308.82</v>
      </c>
      <c r="G81" s="3" t="n">
        <v>-444.44</v>
      </c>
      <c r="H81" s="3" t="n">
        <v>-906.9400000000001</v>
      </c>
      <c r="I81" s="3" t="n">
        <v>1769.25</v>
      </c>
      <c r="O81" s="3" t="n">
        <v>3271.26</v>
      </c>
      <c r="Q81" s="16" t="n"/>
      <c r="R81" s="16" t="n"/>
      <c r="S81" s="16" t="n"/>
      <c r="T81" s="16" t="n"/>
    </row>
    <row r="82">
      <c r="A82" s="3" t="inlineStr">
        <is>
          <t>7050 : Bank RBS</t>
        </is>
      </c>
      <c r="B82" s="3" t="n">
        <v>-8174.13</v>
      </c>
      <c r="O82" s="3" t="n">
        <v>-8174.13</v>
      </c>
      <c r="Q82" s="16" t="n"/>
      <c r="R82" s="16" t="n"/>
      <c r="S82" s="16" t="n"/>
      <c r="T82" s="16" t="n"/>
    </row>
    <row r="83">
      <c r="A83" s="3" t="inlineStr">
        <is>
          <t>7051 : Bank NW Current</t>
        </is>
      </c>
      <c r="B83" s="3" t="n">
        <v>22032.08</v>
      </c>
      <c r="O83" s="3" t="n">
        <v>22032.08</v>
      </c>
      <c r="Q83" s="16" t="n"/>
      <c r="R83" s="16" t="n"/>
      <c r="S83" s="16" t="n"/>
      <c r="T83" s="16" t="n"/>
    </row>
    <row r="84">
      <c r="A84" s="3" t="inlineStr">
        <is>
          <t>7053 : Bank Current Account</t>
        </is>
      </c>
      <c r="B84" s="3" t="n">
        <v>34.66</v>
      </c>
      <c r="O84" s="3" t="n">
        <v>34.66</v>
      </c>
      <c r="Q84" s="16" t="n"/>
      <c r="R84" s="16" t="n"/>
      <c r="S84" s="16" t="n"/>
      <c r="T84" s="16" t="n"/>
    </row>
    <row r="85">
      <c r="A85" s="3" t="inlineStr">
        <is>
          <t>7056 : Santander c/acc 811</t>
        </is>
      </c>
      <c r="B85" s="3" t="n">
        <v>-15823.3</v>
      </c>
      <c r="O85" s="3" t="n">
        <v>-15823.3</v>
      </c>
      <c r="Q85" s="16" t="n"/>
      <c r="R85" s="16" t="n"/>
      <c r="S85" s="16" t="n"/>
      <c r="T85" s="16" t="n"/>
    </row>
    <row r="86">
      <c r="A86" s="3" t="inlineStr">
        <is>
          <t>7058 : RBS bank 722</t>
        </is>
      </c>
      <c r="B86" s="3" t="n">
        <v>43797.46</v>
      </c>
      <c r="O86" s="3" t="n">
        <v>43797.46</v>
      </c>
      <c r="Q86" s="16" t="n"/>
      <c r="R86" s="16" t="n"/>
      <c r="S86" s="16" t="n"/>
      <c r="T86" s="16" t="n"/>
    </row>
    <row r="87">
      <c r="A87" s="3" t="inlineStr">
        <is>
          <t>7059 : RBS current acc</t>
        </is>
      </c>
      <c r="B87" s="3" t="n">
        <v>0</v>
      </c>
      <c r="O87" s="3" t="n">
        <v>0</v>
      </c>
      <c r="Q87" s="16" t="n"/>
      <c r="R87" s="16" t="n"/>
      <c r="S87" s="16" t="n"/>
      <c r="T87" s="16" t="n"/>
    </row>
    <row r="88">
      <c r="A88" s="3" t="inlineStr">
        <is>
          <t>7060 : Bank Current/acc Santander</t>
        </is>
      </c>
      <c r="B88" s="3" t="n">
        <v>15823.34</v>
      </c>
      <c r="O88" s="3" t="n">
        <v>15823.34</v>
      </c>
      <c r="Q88" s="16" t="n"/>
      <c r="R88" s="16" t="n"/>
      <c r="S88" s="16" t="n"/>
      <c r="T88" s="16" t="n"/>
    </row>
    <row r="89">
      <c r="A89" s="3" t="inlineStr">
        <is>
          <t>7061 : Bank Deposit - Santander</t>
        </is>
      </c>
      <c r="B89" s="3" t="n">
        <v>-0.06</v>
      </c>
      <c r="O89" s="3" t="n">
        <v>-0.06</v>
      </c>
      <c r="Q89" s="16" t="n"/>
      <c r="R89" s="16" t="n"/>
      <c r="S89" s="16" t="n"/>
      <c r="T89" s="16" t="n"/>
    </row>
    <row r="90">
      <c r="A90" s="3" t="inlineStr">
        <is>
          <t>7062 : RBS current account</t>
        </is>
      </c>
      <c r="B90" s="3" t="n">
        <v>-10901.9</v>
      </c>
      <c r="C90" s="3" t="n">
        <v>-878.62</v>
      </c>
      <c r="D90" s="3" t="n">
        <v>1854.48</v>
      </c>
      <c r="E90" s="3" t="n">
        <v>-2886.92</v>
      </c>
      <c r="F90" s="3" t="n">
        <v>-8633.57</v>
      </c>
      <c r="G90" s="3" t="n">
        <v>1083.14</v>
      </c>
      <c r="H90" s="3" t="n">
        <v>2894.26</v>
      </c>
      <c r="I90" s="3" t="n">
        <v>25440.56</v>
      </c>
      <c r="J90" s="3" t="n">
        <v>-2508.47</v>
      </c>
      <c r="O90" s="3" t="n">
        <v>5462.93</v>
      </c>
      <c r="Q90" s="16" t="n"/>
      <c r="R90" s="16" t="n"/>
      <c r="S90" s="16" t="n"/>
      <c r="T90" s="16" t="n"/>
    </row>
    <row r="91">
      <c r="A91" s="3" t="inlineStr">
        <is>
          <t>7063 : Bank Current Acc HSBC</t>
        </is>
      </c>
      <c r="B91" s="190" t="n">
        <v>3.18e-12</v>
      </c>
      <c r="O91" s="190" t="n">
        <v>3.18e-12</v>
      </c>
      <c r="Q91" s="16" t="n"/>
      <c r="R91" s="16" t="n"/>
      <c r="S91" s="16" t="n"/>
      <c r="T91" s="16" t="n"/>
    </row>
    <row r="92">
      <c r="A92" s="3" t="inlineStr">
        <is>
          <t>7070 : Sundry Debtors</t>
        </is>
      </c>
      <c r="B92" s="3" t="n">
        <v>-1</v>
      </c>
      <c r="O92" s="3" t="n">
        <v>-1</v>
      </c>
      <c r="Q92" s="16" t="n"/>
      <c r="R92" s="16" t="n"/>
      <c r="S92" s="16" t="n"/>
      <c r="T92" s="16" t="n"/>
    </row>
    <row r="93">
      <c r="A93" s="3" t="inlineStr">
        <is>
          <t>7080 : Doubtful Debts</t>
        </is>
      </c>
      <c r="B93" s="3" t="n">
        <v>0</v>
      </c>
      <c r="O93" s="3" t="n">
        <v>0</v>
      </c>
      <c r="Q93" s="16" t="n"/>
      <c r="R93" s="16" t="n"/>
      <c r="S93" s="16" t="n"/>
      <c r="T93" s="16" t="n"/>
    </row>
    <row r="94">
      <c r="A94" s="3" t="inlineStr">
        <is>
          <t>7090 : Emerald</t>
        </is>
      </c>
      <c r="B94" s="3" t="n">
        <v>0</v>
      </c>
      <c r="O94" s="3" t="n">
        <v>0</v>
      </c>
      <c r="Q94" s="16" t="n"/>
      <c r="R94" s="16" t="n"/>
      <c r="S94" s="16" t="n"/>
      <c r="T94" s="16" t="n"/>
    </row>
    <row r="95">
      <c r="A95" s="3" t="inlineStr">
        <is>
          <t>8020 : Accruals</t>
        </is>
      </c>
      <c r="B95" s="3" t="n">
        <v>-70113</v>
      </c>
      <c r="C95" s="3" t="n">
        <v>0</v>
      </c>
      <c r="D95" s="3" t="n">
        <v>0</v>
      </c>
      <c r="E95" s="3" t="n">
        <v>0</v>
      </c>
      <c r="F95" s="3" t="n">
        <v>0</v>
      </c>
      <c r="O95" s="3" t="n">
        <v>-70113</v>
      </c>
      <c r="Q95" s="16" t="n"/>
      <c r="R95" s="16" t="n"/>
      <c r="S95" s="16" t="n"/>
      <c r="T95" s="16" t="n"/>
    </row>
    <row r="96">
      <c r="A96" s="3" t="inlineStr">
        <is>
          <t>8030 : EEEF</t>
        </is>
      </c>
      <c r="B96" s="190" t="n">
        <v>3.37e-11</v>
      </c>
      <c r="C96" s="3" t="n">
        <v>-21014.6</v>
      </c>
      <c r="D96" s="3" t="n">
        <v>10507.32</v>
      </c>
      <c r="E96" s="3" t="n">
        <v>-5284.53</v>
      </c>
      <c r="F96" s="3" t="n">
        <v>9029.950000000001</v>
      </c>
      <c r="G96" s="3" t="n">
        <v>9029.950000000001</v>
      </c>
      <c r="H96" s="3" t="n">
        <v>10442.83</v>
      </c>
      <c r="I96" s="3" t="n">
        <v>-12710.9</v>
      </c>
      <c r="O96" s="3" t="n">
        <v>-0.01</v>
      </c>
      <c r="Q96" s="16" t="n"/>
      <c r="R96" s="16" t="n"/>
      <c r="S96" s="16" t="n"/>
      <c r="T96" s="16" t="n"/>
    </row>
    <row r="97">
      <c r="A97" s="3" t="inlineStr">
        <is>
          <t>8040 : PAYE</t>
        </is>
      </c>
      <c r="B97" s="3" t="n">
        <v>0.36</v>
      </c>
      <c r="O97" s="3" t="n">
        <v>0.36</v>
      </c>
      <c r="Q97" s="16" t="n"/>
      <c r="R97" s="16" t="n"/>
      <c r="S97" s="16" t="n"/>
      <c r="T97" s="16" t="n"/>
    </row>
    <row r="98">
      <c r="A98" s="3" t="inlineStr">
        <is>
          <t>8050 : Net Salaries</t>
        </is>
      </c>
      <c r="B98" s="3" t="n">
        <v>0.03</v>
      </c>
      <c r="O98" s="3" t="n">
        <v>0.03</v>
      </c>
      <c r="Q98" s="16" t="n"/>
      <c r="R98" s="16" t="n"/>
      <c r="S98" s="16" t="n"/>
      <c r="T98" s="16" t="n"/>
    </row>
    <row r="99">
      <c r="A99" s="3" t="inlineStr">
        <is>
          <t>8060 : Trade Creditors</t>
        </is>
      </c>
      <c r="B99" s="3" t="n">
        <v>-1075.05</v>
      </c>
      <c r="C99" s="3" t="n">
        <v>1734.16</v>
      </c>
      <c r="D99" s="3" t="n">
        <v>-7162.73</v>
      </c>
      <c r="E99" s="3" t="n">
        <v>-11259.1</v>
      </c>
      <c r="F99" s="3" t="n">
        <v>8268.01</v>
      </c>
      <c r="G99" s="3" t="n">
        <v>2233.83</v>
      </c>
      <c r="H99" s="3" t="n">
        <v>1691.31</v>
      </c>
      <c r="I99" s="3" t="n">
        <v>957.63</v>
      </c>
      <c r="J99" s="3" t="n">
        <v>1533.49</v>
      </c>
      <c r="O99" s="3" t="n">
        <v>-3078.42</v>
      </c>
      <c r="Q99" s="16" t="n"/>
      <c r="R99" s="16" t="n"/>
      <c r="S99" s="16" t="n"/>
      <c r="T99" s="16" t="n"/>
    </row>
    <row r="100">
      <c r="A100" s="3" t="inlineStr">
        <is>
          <t>8070 : Fees in advance</t>
        </is>
      </c>
      <c r="B100" s="3" t="n">
        <v>-32482.4</v>
      </c>
      <c r="C100" s="3" t="n">
        <v>32482.47</v>
      </c>
      <c r="O100" s="3" t="n">
        <v>0.07000000000000001</v>
      </c>
      <c r="Q100" s="16" t="n"/>
      <c r="R100" s="16" t="n"/>
      <c r="S100" s="16" t="n"/>
      <c r="T100" s="16" t="n"/>
    </row>
    <row r="101">
      <c r="A101" s="3" t="inlineStr">
        <is>
          <t>8090 : Pension Fund</t>
        </is>
      </c>
      <c r="B101" s="3" t="n">
        <v>0.27</v>
      </c>
      <c r="O101" s="3" t="n">
        <v>0.27</v>
      </c>
      <c r="Q101" s="16" t="n"/>
      <c r="R101" s="16" t="n"/>
      <c r="S101" s="16" t="n"/>
      <c r="T101" s="16" t="n"/>
    </row>
    <row r="102">
      <c r="A102" s="3" t="inlineStr">
        <is>
          <t>8100 : Corporation Tax</t>
        </is>
      </c>
      <c r="B102" s="3" t="n">
        <v>-417.5</v>
      </c>
      <c r="O102" s="3" t="n">
        <v>-417.5</v>
      </c>
      <c r="Q102" s="16">
        <f>_xlfn.XLOOKUP($A102,Mapping!$A:$A,Mapping!B:B,0,0,1)</f>
        <v/>
      </c>
      <c r="R102" s="16">
        <f>_xlfn.XLOOKUP($A102,Mapping!$A:$A,Mapping!C:C,0,0,1)</f>
        <v/>
      </c>
      <c r="S102" s="16">
        <f>_xlfn.XLOOKUP($A102,Mapping!$A:$A,Mapping!D:D,0,0,1)</f>
        <v/>
      </c>
      <c r="T102" s="16" t="n"/>
    </row>
    <row r="103">
      <c r="A103" s="3" t="inlineStr">
        <is>
          <t>8120 : Lease Liabilities</t>
        </is>
      </c>
      <c r="C103" s="3" t="n">
        <v>-35340</v>
      </c>
      <c r="D103" s="3" t="n">
        <v>-187</v>
      </c>
      <c r="E103" s="3" t="n">
        <v>-183</v>
      </c>
      <c r="F103" s="3" t="n">
        <v>-179</v>
      </c>
      <c r="G103" s="3" t="n">
        <v>-175</v>
      </c>
      <c r="H103" s="3" t="n">
        <v>-171</v>
      </c>
      <c r="I103" s="3" t="n">
        <v>-167</v>
      </c>
      <c r="O103" s="3" t="n">
        <v>-36402</v>
      </c>
      <c r="Q103" s="16">
        <f>_xlfn.XLOOKUP($A103,Mapping!$A:$A,Mapping!B:B,0,0,1)</f>
        <v/>
      </c>
      <c r="R103" s="16">
        <f>_xlfn.XLOOKUP($A103,Mapping!$A:$A,Mapping!C:C,0,0,1)</f>
        <v/>
      </c>
      <c r="S103" s="16">
        <f>_xlfn.XLOOKUP($A103,Mapping!$A:$A,Mapping!D:D,0,0,1)</f>
        <v/>
      </c>
      <c r="T103" s="16" t="n"/>
    </row>
    <row r="104">
      <c r="A104" s="3" t="inlineStr">
        <is>
          <t>9020 : Share Capital</t>
        </is>
      </c>
      <c r="B104" s="3" t="n">
        <v>-100</v>
      </c>
      <c r="O104" s="3" t="n">
        <v>-100</v>
      </c>
      <c r="Q104" s="16">
        <f>_xlfn.XLOOKUP($A104,Mapping!$A:$A,Mapping!B:B,0,0,1)</f>
        <v/>
      </c>
      <c r="R104" s="16">
        <f>_xlfn.XLOOKUP($A104,Mapping!$A:$A,Mapping!C:C,0,0,1)</f>
        <v/>
      </c>
      <c r="S104" s="16">
        <f>_xlfn.XLOOKUP($A104,Mapping!$A:$A,Mapping!D:D,0,0,1)</f>
        <v/>
      </c>
      <c r="T104" s="16" t="n"/>
    </row>
    <row r="105">
      <c r="A105" s="3" t="inlineStr">
        <is>
          <t>9030 : Profit and Loss Account</t>
        </is>
      </c>
      <c r="B105" s="3" t="n">
        <v>-79354.60000000001</v>
      </c>
      <c r="O105" s="3" t="n">
        <v>-79354.60000000001</v>
      </c>
      <c r="Q105" s="16">
        <f>_xlfn.XLOOKUP($A105,Mapping!$A:$A,Mapping!B:B,0,0,1)</f>
        <v/>
      </c>
      <c r="R105" s="16">
        <f>_xlfn.XLOOKUP($A105,Mapping!$A:$A,Mapping!C:C,0,0,1)</f>
        <v/>
      </c>
      <c r="S105" s="16">
        <f>_xlfn.XLOOKUP($A105,Mapping!$A:$A,Mapping!D:D,0,0,1)</f>
        <v/>
      </c>
      <c r="T105" s="16" t="n"/>
    </row>
    <row r="106">
      <c r="A106" s="76" t="inlineStr">
        <is>
          <t>Total</t>
        </is>
      </c>
      <c r="B106" s="191" t="n">
        <v>1.18e-10</v>
      </c>
      <c r="C106" s="191" t="n">
        <v>8.64e-12</v>
      </c>
      <c r="D106" s="191" t="n">
        <v>8.19e-12</v>
      </c>
      <c r="E106" s="191" t="n">
        <v>1.46e-11</v>
      </c>
      <c r="F106" s="191" t="n">
        <v>1.82e-12</v>
      </c>
      <c r="G106" s="191" t="n">
        <v>-6.8e-12</v>
      </c>
      <c r="H106" s="191" t="n">
        <v>4.32e-12</v>
      </c>
      <c r="I106" s="191" t="n">
        <v>2.39e-12</v>
      </c>
      <c r="J106" s="191" t="n">
        <v>-2.3e-13</v>
      </c>
      <c r="K106" s="76" t="n"/>
      <c r="L106" s="76" t="n"/>
      <c r="M106" s="76" t="n"/>
      <c r="N106" s="76" t="n"/>
      <c r="O106" s="191" t="n">
        <v>1.62e-10</v>
      </c>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ht="409.5" customHeight="1" s="393">
      <c r="A108" s="42" t="inlineStr">
        <is>
          <t>Applied filters:
Fiscal Year is 2026
Company is Yellow Brick Nurseries Ltd.
Company is Complete Childcare Ltd., HAB Kindergarten, Kingsclere Nurseries Ltd., Moebius Two Ltd., Saltway Nursery, Yellow Brick House Nurseries., or Yellow Brick Nurseries Ltd.</t>
        </is>
      </c>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8.xml><?xml version="1.0" encoding="utf-8"?>
<worksheet xmlns="http://schemas.openxmlformats.org/spreadsheetml/2006/main">
  <sheetPr>
    <tabColor theme="7" tint="0.5999938962981048"/>
    <outlinePr summaryBelow="1" summaryRight="1"/>
    <pageSetUpPr/>
  </sheetPr>
  <dimension ref="A1:T163"/>
  <sheetViews>
    <sheetView workbookViewId="0">
      <selection activeCell="A2" sqref="A2:O76"/>
    </sheetView>
  </sheetViews>
  <sheetFormatPr baseColWidth="8" defaultColWidth="9.140625" defaultRowHeight="15"/>
  <cols>
    <col width="9.140625" customWidth="1" style="3" min="1" max="1"/>
    <col width="9.140625" customWidth="1" style="3" min="2"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1010 : Fee Income</t>
        </is>
      </c>
      <c r="B2" s="3" t="n">
        <v>-34830.32000000001</v>
      </c>
      <c r="O2" s="3" t="n">
        <v>-34830.32000000001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-32978.93</v>
      </c>
      <c r="O3" s="3" t="n">
        <v>-32978.93</v>
      </c>
      <c r="Q3" s="16">
        <f>_xlfn.XLOOKUP($A3,Mapping!$A:$A,Mapping!B:B,0,0,1)</f>
        <v/>
      </c>
      <c r="R3" s="16">
        <f>_xlfn.XLOOKUP($A3,Mapping!$A:$A,Mapping!C:C,0,0,1)</f>
        <v/>
      </c>
      <c r="S3" s="16">
        <f>_xlfn.XLOOKUP($A3,Mapping!$A:$A,Mapping!D:D,0,0,1)</f>
        <v/>
      </c>
      <c r="T3" s="16">
        <f>_xlfn.CONCAT(S3," - ",Q3)</f>
        <v/>
      </c>
    </row>
    <row r="4">
      <c r="A4" s="3" t="inlineStr">
        <is>
          <t>2010 : Nursery Staff Salaries</t>
        </is>
      </c>
      <c r="B4" s="3" t="n">
        <v>24110.05</v>
      </c>
      <c r="O4" s="3" t="n">
        <v>24110.05</v>
      </c>
      <c r="Q4" s="16">
        <f>_xlfn.XLOOKUP($A4,Mapping!$A:$A,Mapping!B:B,0,0,1)</f>
        <v/>
      </c>
      <c r="R4" s="16">
        <f>_xlfn.XLOOKUP($A4,Mapping!$A:$A,Mapping!C:C,0,0,1)</f>
        <v/>
      </c>
      <c r="S4" s="16">
        <f>_xlfn.XLOOKUP($A4,Mapping!$A:$A,Mapping!D:D,0,0,1)</f>
        <v/>
      </c>
      <c r="T4" s="16">
        <f>_xlfn.CONCAT(S4," - ",Q4)</f>
        <v/>
      </c>
    </row>
    <row r="5">
      <c r="A5" s="3" t="inlineStr">
        <is>
          <t>2100 : Nursery Staff NI</t>
        </is>
      </c>
      <c r="B5" s="3" t="n">
        <v>1872.39</v>
      </c>
      <c r="O5" s="3" t="n">
        <v>1872.39</v>
      </c>
      <c r="Q5" s="16">
        <f>_xlfn.XLOOKUP($A5,Mapping!$A:$A,Mapping!B:B,0,0,1)</f>
        <v/>
      </c>
      <c r="R5" s="16">
        <f>_xlfn.XLOOKUP($A5,Mapping!$A:$A,Mapping!C:C,0,0,1)</f>
        <v/>
      </c>
      <c r="S5" s="16">
        <f>_xlfn.XLOOKUP($A5,Mapping!$A:$A,Mapping!D:D,0,0,1)</f>
        <v/>
      </c>
      <c r="T5" s="16">
        <f>_xlfn.CONCAT(S5," - ",Q5)</f>
        <v/>
      </c>
    </row>
    <row r="6">
      <c r="A6" s="3" t="inlineStr">
        <is>
          <t>2150 : Nursery Staff Pension</t>
        </is>
      </c>
      <c r="B6" s="3" t="n">
        <v>356.88</v>
      </c>
      <c r="O6" s="3" t="n">
        <v>356.88</v>
      </c>
      <c r="Q6" s="16">
        <f>_xlfn.XLOOKUP($A6,Mapping!$A:$A,Mapping!B:B,0,0,1)</f>
        <v/>
      </c>
      <c r="R6" s="16">
        <f>_xlfn.XLOOKUP($A6,Mapping!$A:$A,Mapping!C:C,0,0,1)</f>
        <v/>
      </c>
      <c r="S6" s="16">
        <f>_xlfn.XLOOKUP($A6,Mapping!$A:$A,Mapping!D:D,0,0,1)</f>
        <v/>
      </c>
      <c r="T6" s="16">
        <f>_xlfn.CONCAT(S6," - ",Q6)</f>
        <v/>
      </c>
    </row>
    <row r="7">
      <c r="A7" s="3" t="inlineStr">
        <is>
          <t>2160 : Uniform Costs</t>
        </is>
      </c>
      <c r="B7" s="3" t="n">
        <v>125.7</v>
      </c>
      <c r="O7" s="3" t="n">
        <v>125.7</v>
      </c>
      <c r="Q7" s="16">
        <f>_xlfn.XLOOKUP($A7,Mapping!$A:$A,Mapping!B:B,0,0,1)</f>
        <v/>
      </c>
      <c r="R7" s="16">
        <f>_xlfn.XLOOKUP($A7,Mapping!$A:$A,Mapping!C:C,0,0,1)</f>
        <v/>
      </c>
      <c r="S7" s="16">
        <f>_xlfn.XLOOKUP($A7,Mapping!$A:$A,Mapping!D:D,0,0,1)</f>
        <v/>
      </c>
      <c r="T7" s="16">
        <f>_xlfn.CONCAT(S7," - ",Q7)</f>
        <v/>
      </c>
    </row>
    <row r="8">
      <c r="A8" s="3" t="inlineStr">
        <is>
          <t>2170 : Training Costs</t>
        </is>
      </c>
      <c r="B8" s="3" t="n">
        <v>72</v>
      </c>
      <c r="O8" s="3" t="n">
        <v>72</v>
      </c>
      <c r="Q8" s="16">
        <f>_xlfn.XLOOKUP($A8,Mapping!$A:$A,Mapping!B:B,0,0,1)</f>
        <v/>
      </c>
      <c r="R8" s="16">
        <f>_xlfn.XLOOKUP($A8,Mapping!$A:$A,Mapping!C:C,0,0,1)</f>
        <v/>
      </c>
      <c r="S8" s="16">
        <f>_xlfn.XLOOKUP($A8,Mapping!$A:$A,Mapping!D:D,0,0,1)</f>
        <v/>
      </c>
      <c r="T8" s="16">
        <f>_xlfn.CONCAT(S8," - ",Q8)</f>
        <v/>
      </c>
    </row>
    <row r="9">
      <c r="A9" s="3" t="inlineStr">
        <is>
          <t>2180 : Staff Welfare</t>
        </is>
      </c>
      <c r="B9" s="3" t="n">
        <v>319.19</v>
      </c>
      <c r="O9" s="3" t="n">
        <v>319.19</v>
      </c>
      <c r="Q9" s="16">
        <f>_xlfn.XLOOKUP($A9,Mapping!$A:$A,Mapping!B:B,0,0,1)</f>
        <v/>
      </c>
      <c r="R9" s="16">
        <f>_xlfn.XLOOKUP($A9,Mapping!$A:$A,Mapping!C:C,0,0,1)</f>
        <v/>
      </c>
      <c r="S9" s="16">
        <f>_xlfn.XLOOKUP($A9,Mapping!$A:$A,Mapping!D:D,0,0,1)</f>
        <v/>
      </c>
      <c r="T9" s="16">
        <f>_xlfn.CONCAT(S9," - ",Q9)</f>
        <v/>
      </c>
    </row>
    <row r="10">
      <c r="A10" s="3" t="inlineStr">
        <is>
          <t>2210 : Temporary  Staff</t>
        </is>
      </c>
      <c r="B10" s="3" t="n">
        <v>2402</v>
      </c>
      <c r="O10" s="3" t="n">
        <v>2402</v>
      </c>
      <c r="Q10" s="16">
        <f>_xlfn.XLOOKUP($A10,Mapping!$A:$A,Mapping!B:B,0,0,1)</f>
        <v/>
      </c>
      <c r="R10" s="16">
        <f>_xlfn.XLOOKUP($A10,Mapping!$A:$A,Mapping!C:C,0,0,1)</f>
        <v/>
      </c>
      <c r="S10" s="16">
        <f>_xlfn.XLOOKUP($A10,Mapping!$A:$A,Mapping!D:D,0,0,1)</f>
        <v/>
      </c>
      <c r="T10" s="16">
        <f>_xlfn.CONCAT(S10," - ",Q10)</f>
        <v/>
      </c>
    </row>
    <row r="11">
      <c r="A11" s="3" t="inlineStr">
        <is>
          <t>3010 : Catering Costs</t>
        </is>
      </c>
      <c r="B11" s="3" t="n">
        <v>2963.830000000002</v>
      </c>
      <c r="C11" s="3" t="n">
        <v>9.1</v>
      </c>
      <c r="O11" s="3" t="n">
        <v>2972.930000000002</v>
      </c>
      <c r="Q11" s="16">
        <f>_xlfn.XLOOKUP($A11,Mapping!$A:$A,Mapping!B:B,0,0,1)</f>
        <v/>
      </c>
      <c r="R11" s="16">
        <f>_xlfn.XLOOKUP($A11,Mapping!$A:$A,Mapping!C:C,0,0,1)</f>
        <v/>
      </c>
      <c r="S11" s="16">
        <f>_xlfn.XLOOKUP($A11,Mapping!$A:$A,Mapping!D:D,0,0,1)</f>
        <v/>
      </c>
      <c r="T11" s="16">
        <f>_xlfn.CONCAT(S11," - ",Q11)</f>
        <v/>
      </c>
    </row>
    <row r="12">
      <c r="A12" s="3" t="inlineStr">
        <is>
          <t>3020 : Resources</t>
        </is>
      </c>
      <c r="B12" s="3" t="n">
        <v>28.19</v>
      </c>
      <c r="O12" s="3" t="n">
        <v>28.19</v>
      </c>
      <c r="Q12" s="16">
        <f>_xlfn.XLOOKUP($A12,Mapping!$A:$A,Mapping!B:B,0,0,1)</f>
        <v/>
      </c>
      <c r="R12" s="16">
        <f>_xlfn.XLOOKUP($A12,Mapping!$A:$A,Mapping!C:C,0,0,1)</f>
        <v/>
      </c>
      <c r="S12" s="16">
        <f>_xlfn.XLOOKUP($A12,Mapping!$A:$A,Mapping!D:D,0,0,1)</f>
        <v/>
      </c>
      <c r="T12" s="16">
        <f>_xlfn.CONCAT(S12," - ",Q12)</f>
        <v/>
      </c>
    </row>
    <row r="13">
      <c r="A13" s="3" t="inlineStr">
        <is>
          <t>3030 : Art Material</t>
        </is>
      </c>
      <c r="B13" s="3" t="n">
        <v>-4771</v>
      </c>
      <c r="O13" s="3" t="n">
        <v>-4771</v>
      </c>
      <c r="Q13" s="16">
        <f>_xlfn.XLOOKUP($A13,Mapping!$A:$A,Mapping!B:B,0,0,1)</f>
        <v/>
      </c>
      <c r="R13" s="16">
        <f>_xlfn.XLOOKUP($A13,Mapping!$A:$A,Mapping!C:C,0,0,1)</f>
        <v/>
      </c>
      <c r="S13" s="16">
        <f>_xlfn.XLOOKUP($A13,Mapping!$A:$A,Mapping!D:D,0,0,1)</f>
        <v/>
      </c>
      <c r="T13" s="16">
        <f>_xlfn.CONCAT(S13," - ",Q13)</f>
        <v/>
      </c>
    </row>
    <row r="14">
      <c r="A14" s="3" t="inlineStr">
        <is>
          <t>3040 : Stationery</t>
        </is>
      </c>
      <c r="B14" s="3" t="n">
        <v>31.98</v>
      </c>
      <c r="O14" s="3" t="n">
        <v>31.98</v>
      </c>
      <c r="Q14" s="16">
        <f>_xlfn.XLOOKUP($A14,Mapping!$A:$A,Mapping!B:B,0,0,1)</f>
        <v/>
      </c>
      <c r="R14" s="16">
        <f>_xlfn.XLOOKUP($A14,Mapping!$A:$A,Mapping!C:C,0,0,1)</f>
        <v/>
      </c>
      <c r="S14" s="16">
        <f>_xlfn.XLOOKUP($A14,Mapping!$A:$A,Mapping!D:D,0,0,1)</f>
        <v/>
      </c>
      <c r="T14" s="16">
        <f>_xlfn.CONCAT(S14," - ",Q14)</f>
        <v/>
      </c>
    </row>
    <row r="15">
      <c r="A15" s="3" t="inlineStr">
        <is>
          <t>3060 : Consumables</t>
        </is>
      </c>
      <c r="B15" s="3" t="n">
        <v>370.89</v>
      </c>
      <c r="O15" s="3" t="n">
        <v>370.89</v>
      </c>
      <c r="Q15" s="16">
        <f>_xlfn.XLOOKUP($A15,Mapping!$A:$A,Mapping!B:B,0,0,1)</f>
        <v/>
      </c>
      <c r="R15" s="16">
        <f>_xlfn.XLOOKUP($A15,Mapping!$A:$A,Mapping!C:C,0,0,1)</f>
        <v/>
      </c>
      <c r="S15" s="16">
        <f>_xlfn.XLOOKUP($A15,Mapping!$A:$A,Mapping!D:D,0,0,1)</f>
        <v/>
      </c>
      <c r="T15" s="16">
        <f>_xlfn.CONCAT(S15," - ",Q15)</f>
        <v/>
      </c>
    </row>
    <row r="16">
      <c r="A16" s="3" t="inlineStr">
        <is>
          <t>4010 : Premises and Admin</t>
        </is>
      </c>
      <c r="B16" s="3" t="n">
        <v>8200</v>
      </c>
      <c r="O16" s="3" t="n">
        <v>8200</v>
      </c>
      <c r="Q16" s="16">
        <f>_xlfn.XLOOKUP($A16,Mapping!$A:$A,Mapping!B:B,0,0,1)</f>
        <v/>
      </c>
      <c r="R16" s="16">
        <f>_xlfn.XLOOKUP($A16,Mapping!$A:$A,Mapping!C:C,0,0,1)</f>
        <v/>
      </c>
      <c r="S16" s="16">
        <f>_xlfn.XLOOKUP($A16,Mapping!$A:$A,Mapping!D:D,0,0,1)</f>
        <v/>
      </c>
      <c r="T16" s="16">
        <f>_xlfn.CONCAT(S16," - ",Q16)</f>
        <v/>
      </c>
    </row>
    <row r="17">
      <c r="A17" s="3" t="inlineStr">
        <is>
          <t>4020 : Rent</t>
        </is>
      </c>
      <c r="B17" s="3" t="n">
        <v>8199</v>
      </c>
      <c r="O17" s="3" t="n">
        <v>8199</v>
      </c>
      <c r="Q17" s="16">
        <f>_xlfn.XLOOKUP($A17,Mapping!$A:$A,Mapping!B:B,0,0,1)</f>
        <v/>
      </c>
      <c r="R17" s="16">
        <f>_xlfn.XLOOKUP($A17,Mapping!$A:$A,Mapping!C:C,0,0,1)</f>
        <v/>
      </c>
      <c r="S17" s="16">
        <f>_xlfn.XLOOKUP($A17,Mapping!$A:$A,Mapping!D:D,0,0,1)</f>
        <v/>
      </c>
      <c r="T17" s="16">
        <f>_xlfn.CONCAT(S17," - ",Q17)</f>
        <v/>
      </c>
    </row>
    <row r="18">
      <c r="A18" s="3" t="inlineStr">
        <is>
          <t>4030 : Rates</t>
        </is>
      </c>
      <c r="B18" s="3" t="n">
        <v>1099.57</v>
      </c>
      <c r="O18" s="3" t="n">
        <v>1099.57</v>
      </c>
      <c r="Q18" s="16">
        <f>_xlfn.XLOOKUP($A18,Mapping!$A:$A,Mapping!B:B,0,0,1)</f>
        <v/>
      </c>
      <c r="R18" s="16">
        <f>_xlfn.XLOOKUP($A18,Mapping!$A:$A,Mapping!C:C,0,0,1)</f>
        <v/>
      </c>
      <c r="S18" s="16">
        <f>_xlfn.XLOOKUP($A18,Mapping!$A:$A,Mapping!D:D,0,0,1)</f>
        <v/>
      </c>
      <c r="T18" s="16">
        <f>_xlfn.CONCAT(S18," - ",Q18)</f>
        <v/>
      </c>
    </row>
    <row r="19">
      <c r="A19" s="3" t="inlineStr">
        <is>
          <t>4060 : Water</t>
        </is>
      </c>
      <c r="B19" s="3" t="n">
        <v>44.43</v>
      </c>
      <c r="O19" s="3" t="n">
        <v>44.43</v>
      </c>
      <c r="Q19" s="16">
        <f>_xlfn.XLOOKUP($A19,Mapping!$A:$A,Mapping!B:B,0,0,1)</f>
        <v/>
      </c>
      <c r="R19" s="16">
        <f>_xlfn.XLOOKUP($A19,Mapping!$A:$A,Mapping!C:C,0,0,1)</f>
        <v/>
      </c>
      <c r="S19" s="16">
        <f>_xlfn.XLOOKUP($A19,Mapping!$A:$A,Mapping!D:D,0,0,1)</f>
        <v/>
      </c>
      <c r="T19" s="16">
        <f>_xlfn.CONCAT(S19," - ",Q19)</f>
        <v/>
      </c>
    </row>
    <row r="20">
      <c r="A20" s="3" t="inlineStr">
        <is>
          <t>4070 : Electricity</t>
        </is>
      </c>
      <c r="B20" s="3" t="n">
        <v>7922.4</v>
      </c>
      <c r="O20" s="3" t="n">
        <v>7922.4</v>
      </c>
      <c r="Q20" s="16">
        <f>_xlfn.XLOOKUP($A20,Mapping!$A:$A,Mapping!B:B,0,0,1)</f>
        <v/>
      </c>
      <c r="R20" s="16">
        <f>_xlfn.XLOOKUP($A20,Mapping!$A:$A,Mapping!C:C,0,0,1)</f>
        <v/>
      </c>
      <c r="S20" s="16">
        <f>_xlfn.XLOOKUP($A20,Mapping!$A:$A,Mapping!D:D,0,0,1)</f>
        <v/>
      </c>
      <c r="T20" s="16">
        <f>_xlfn.CONCAT(S20," - ",Q20)</f>
        <v/>
      </c>
    </row>
    <row r="21">
      <c r="A21" s="3" t="inlineStr">
        <is>
          <t>4080 : Compliance Maintenance</t>
        </is>
      </c>
      <c r="B21" s="3" t="n">
        <v>558</v>
      </c>
      <c r="O21" s="3" t="n">
        <v>558</v>
      </c>
      <c r="Q21" s="16">
        <f>_xlfn.XLOOKUP($A21,Mapping!$A:$A,Mapping!B:B,0,0,1)</f>
        <v/>
      </c>
      <c r="R21" s="16">
        <f>_xlfn.XLOOKUP($A21,Mapping!$A:$A,Mapping!C:C,0,0,1)</f>
        <v/>
      </c>
      <c r="S21" s="16">
        <f>_xlfn.XLOOKUP($A21,Mapping!$A:$A,Mapping!D:D,0,0,1)</f>
        <v/>
      </c>
      <c r="T21" s="16">
        <f>_xlfn.CONCAT(S21," - ",Q21)</f>
        <v/>
      </c>
    </row>
    <row r="22">
      <c r="A22" s="3" t="inlineStr">
        <is>
          <t>4110 : General Maintenance</t>
        </is>
      </c>
      <c r="B22" s="3" t="n">
        <v>93.98</v>
      </c>
      <c r="E22" s="3" t="n">
        <v>-1246.32</v>
      </c>
      <c r="O22" s="3" t="n">
        <v>-1152.34</v>
      </c>
      <c r="Q22" s="16">
        <f>_xlfn.XLOOKUP($A22,Mapping!$A:$A,Mapping!B:B,0,0,1)</f>
        <v/>
      </c>
      <c r="R22" s="16">
        <f>_xlfn.XLOOKUP($A22,Mapping!$A:$A,Mapping!C:C,0,0,1)</f>
        <v/>
      </c>
      <c r="S22" s="16">
        <f>_xlfn.XLOOKUP($A22,Mapping!$A:$A,Mapping!D:D,0,0,1)</f>
        <v/>
      </c>
      <c r="T22" s="16">
        <f>_xlfn.CONCAT(S22," - ",Q22)</f>
        <v/>
      </c>
    </row>
    <row r="23">
      <c r="A23" s="3" t="inlineStr">
        <is>
          <t>4130 : Cleaning</t>
        </is>
      </c>
      <c r="B23" s="3" t="n">
        <v>195.68</v>
      </c>
      <c r="G23" s="3" t="n">
        <v>48.97</v>
      </c>
      <c r="O23" s="3" t="n">
        <v>244.65</v>
      </c>
      <c r="Q23" s="16">
        <f>_xlfn.XLOOKUP($A23,Mapping!$A:$A,Mapping!B:B,0,0,1)</f>
        <v/>
      </c>
      <c r="R23" s="16">
        <f>_xlfn.XLOOKUP($A23,Mapping!$A:$A,Mapping!C:C,0,0,1)</f>
        <v/>
      </c>
      <c r="S23" s="16">
        <f>_xlfn.XLOOKUP($A23,Mapping!$A:$A,Mapping!D:D,0,0,1)</f>
        <v/>
      </c>
      <c r="T23" s="16">
        <f>_xlfn.CONCAT(S23," - ",Q23)</f>
        <v/>
      </c>
    </row>
    <row r="24">
      <c r="A24" s="3" t="inlineStr">
        <is>
          <t>4140 : Waste Disposal</t>
        </is>
      </c>
      <c r="B24" s="3" t="n">
        <v>815.3599999999999</v>
      </c>
      <c r="O24" s="3" t="n">
        <v>815.3599999999999</v>
      </c>
      <c r="Q24" s="16">
        <f>_xlfn.XLOOKUP($A24,Mapping!$A:$A,Mapping!B:B,0,0,1)</f>
        <v/>
      </c>
      <c r="R24" s="16">
        <f>_xlfn.XLOOKUP($A24,Mapping!$A:$A,Mapping!C:C,0,0,1)</f>
        <v/>
      </c>
      <c r="S24" s="16">
        <f>_xlfn.XLOOKUP($A24,Mapping!$A:$A,Mapping!D:D,0,0,1)</f>
        <v/>
      </c>
      <c r="T24" s="16">
        <f>_xlfn.CONCAT(S24," - ",Q24)</f>
        <v/>
      </c>
    </row>
    <row r="25">
      <c r="A25" s="3" t="inlineStr">
        <is>
          <t>4170 : Printing</t>
        </is>
      </c>
      <c r="B25" s="3" t="n">
        <v>19.7</v>
      </c>
      <c r="O25" s="3" t="n">
        <v>19.7</v>
      </c>
      <c r="Q25" s="16">
        <f>_xlfn.XLOOKUP($A25,Mapping!$A:$A,Mapping!B:B,0,0,1)</f>
        <v/>
      </c>
      <c r="R25" s="16">
        <f>_xlfn.XLOOKUP($A25,Mapping!$A:$A,Mapping!C:C,0,0,1)</f>
        <v/>
      </c>
      <c r="S25" s="16">
        <f>_xlfn.XLOOKUP($A25,Mapping!$A:$A,Mapping!D:D,0,0,1)</f>
        <v/>
      </c>
      <c r="T25" s="16">
        <f>_xlfn.CONCAT(S25," - ",Q25)</f>
        <v/>
      </c>
    </row>
    <row r="26">
      <c r="A26" s="3" t="inlineStr">
        <is>
          <t>4180 : Printer Consumables</t>
        </is>
      </c>
      <c r="B26" s="3" t="n">
        <v>77.94</v>
      </c>
      <c r="O26" s="3" t="n">
        <v>77.94</v>
      </c>
      <c r="Q26" s="16">
        <f>_xlfn.XLOOKUP($A26,Mapping!$A:$A,Mapping!B:B,0,0,1)</f>
        <v/>
      </c>
      <c r="R26" s="16">
        <f>_xlfn.XLOOKUP($A26,Mapping!$A:$A,Mapping!C:C,0,0,1)</f>
        <v/>
      </c>
      <c r="S26" s="16">
        <f>_xlfn.XLOOKUP($A26,Mapping!$A:$A,Mapping!D:D,0,0,1)</f>
        <v/>
      </c>
      <c r="T26" s="16">
        <f>_xlfn.CONCAT(S26," - ",Q26)</f>
        <v/>
      </c>
    </row>
    <row r="27">
      <c r="A27" s="3" t="inlineStr">
        <is>
          <t>4190 : Telephone</t>
        </is>
      </c>
      <c r="B27" s="3" t="n">
        <v>926.55</v>
      </c>
      <c r="O27" s="3" t="n">
        <v>926.55</v>
      </c>
      <c r="Q27" s="16">
        <f>_xlfn.XLOOKUP($A27,Mapping!$A:$A,Mapping!B:B,0,0,1)</f>
        <v/>
      </c>
      <c r="R27" s="16">
        <f>_xlfn.XLOOKUP($A27,Mapping!$A:$A,Mapping!C:C,0,0,1)</f>
        <v/>
      </c>
      <c r="S27" s="16">
        <f>_xlfn.XLOOKUP($A27,Mapping!$A:$A,Mapping!D:D,0,0,1)</f>
        <v/>
      </c>
      <c r="T27" s="16">
        <f>_xlfn.CONCAT(S27," - ",Q27)</f>
        <v/>
      </c>
    </row>
    <row r="28">
      <c r="A28" s="3" t="inlineStr">
        <is>
          <t>4220 : IT Support</t>
        </is>
      </c>
      <c r="B28" s="3" t="n">
        <v>278.32</v>
      </c>
      <c r="O28" s="3" t="n">
        <v>278.32</v>
      </c>
      <c r="Q28" s="16">
        <f>_xlfn.XLOOKUP($A28,Mapping!$A:$A,Mapping!B:B,0,0,1)</f>
        <v/>
      </c>
      <c r="R28" s="16">
        <f>_xlfn.XLOOKUP($A28,Mapping!$A:$A,Mapping!C:C,0,0,1)</f>
        <v/>
      </c>
      <c r="S28" s="16">
        <f>_xlfn.XLOOKUP($A28,Mapping!$A:$A,Mapping!D:D,0,0,1)</f>
        <v/>
      </c>
      <c r="T28" s="16">
        <f>_xlfn.CONCAT(S28," - ",Q28)</f>
        <v/>
      </c>
    </row>
    <row r="29">
      <c r="A29" s="3" t="inlineStr">
        <is>
          <t>4230 : Fees and Subscriptions</t>
        </is>
      </c>
      <c r="B29" s="3" t="n">
        <v>544.25</v>
      </c>
      <c r="O29" s="3" t="n">
        <v>544.25</v>
      </c>
      <c r="Q29" s="16">
        <f>_xlfn.XLOOKUP($A29,Mapping!$A:$A,Mapping!B:B,0,0,1)</f>
        <v/>
      </c>
      <c r="R29" s="16">
        <f>_xlfn.XLOOKUP($A29,Mapping!$A:$A,Mapping!C:C,0,0,1)</f>
        <v/>
      </c>
      <c r="S29" s="16">
        <f>_xlfn.XLOOKUP($A29,Mapping!$A:$A,Mapping!D:D,0,0,1)</f>
        <v/>
      </c>
      <c r="T29" s="16">
        <f>_xlfn.CONCAT(S29," - ",Q29)</f>
        <v/>
      </c>
    </row>
    <row r="30">
      <c r="A30" s="3" t="inlineStr">
        <is>
          <t>4240 : Sundry Charges</t>
        </is>
      </c>
      <c r="B30" s="3" t="n">
        <v>6.02</v>
      </c>
      <c r="O30" s="3" t="n">
        <v>6.02</v>
      </c>
      <c r="Q30" s="16">
        <f>_xlfn.XLOOKUP($A30,Mapping!$A:$A,Mapping!B:B,0,0,1)</f>
        <v/>
      </c>
      <c r="R30" s="16">
        <f>_xlfn.XLOOKUP($A30,Mapping!$A:$A,Mapping!C:C,0,0,1)</f>
        <v/>
      </c>
      <c r="S30" s="16">
        <f>_xlfn.XLOOKUP($A30,Mapping!$A:$A,Mapping!D:D,0,0,1)</f>
        <v/>
      </c>
      <c r="T30" s="16">
        <f>_xlfn.CONCAT(S30," - ",Q30)</f>
        <v/>
      </c>
    </row>
    <row r="31">
      <c r="A31" s="3" t="inlineStr">
        <is>
          <t>4250 : Travel Expenses</t>
        </is>
      </c>
      <c r="B31" s="3" t="n">
        <v>62.5</v>
      </c>
      <c r="O31" s="3" t="n">
        <v>62.5</v>
      </c>
      <c r="Q31" s="16">
        <f>_xlfn.XLOOKUP($A31,Mapping!$A:$A,Mapping!B:B,0,0,1)</f>
        <v/>
      </c>
      <c r="R31" s="16">
        <f>_xlfn.XLOOKUP($A31,Mapping!$A:$A,Mapping!C:C,0,0,1)</f>
        <v/>
      </c>
      <c r="S31" s="16">
        <f>_xlfn.XLOOKUP($A31,Mapping!$A:$A,Mapping!D:D,0,0,1)</f>
        <v/>
      </c>
      <c r="T31" s="16">
        <f>_xlfn.CONCAT(S31," - ",Q31)</f>
        <v/>
      </c>
    </row>
    <row r="32">
      <c r="A32" s="3" t="inlineStr">
        <is>
          <t>5010 : Audit</t>
        </is>
      </c>
      <c r="B32" s="3" t="n">
        <v>13164</v>
      </c>
      <c r="O32" s="3" t="n">
        <v>13164</v>
      </c>
      <c r="Q32" s="16">
        <f>_xlfn.XLOOKUP($A32,Mapping!$A:$A,Mapping!B:B,0,0,1)</f>
        <v/>
      </c>
      <c r="R32" s="16">
        <f>_xlfn.XLOOKUP($A32,Mapping!$A:$A,Mapping!C:C,0,0,1)</f>
        <v/>
      </c>
      <c r="S32" s="16">
        <f>_xlfn.XLOOKUP($A32,Mapping!$A:$A,Mapping!D:D,0,0,1)</f>
        <v/>
      </c>
      <c r="T32" s="16">
        <f>_xlfn.CONCAT(S32," - ",Q32)</f>
        <v/>
      </c>
    </row>
    <row r="33">
      <c r="A33" s="3" t="inlineStr">
        <is>
          <t>5030 : Proffessional Fees</t>
        </is>
      </c>
      <c r="B33" s="3" t="n">
        <v>4628.04</v>
      </c>
      <c r="O33" s="3" t="n">
        <v>4628.04</v>
      </c>
      <c r="Q33" s="16">
        <f>_xlfn.XLOOKUP($A33,Mapping!$A:$A,Mapping!B:B,0,0,1)</f>
        <v/>
      </c>
      <c r="R33" s="16">
        <f>_xlfn.XLOOKUP($A33,Mapping!$A:$A,Mapping!C:C,0,0,1)</f>
        <v/>
      </c>
      <c r="S33" s="16">
        <f>_xlfn.XLOOKUP($A33,Mapping!$A:$A,Mapping!D:D,0,0,1)</f>
        <v/>
      </c>
      <c r="T33" s="16">
        <f>_xlfn.CONCAT(S33," - ",Q33)</f>
        <v/>
      </c>
    </row>
    <row r="34">
      <c r="A34" s="3" t="inlineStr">
        <is>
          <t>5060 : Bank Charges</t>
        </is>
      </c>
      <c r="B34" s="3" t="n">
        <v>380.74</v>
      </c>
      <c r="C34" s="3" t="n">
        <v>3.15</v>
      </c>
      <c r="D34" s="3" t="n">
        <v>3.15</v>
      </c>
      <c r="E34" s="3" t="n">
        <v>3.15</v>
      </c>
      <c r="F34" s="3" t="n">
        <v>5.6</v>
      </c>
      <c r="G34" s="3" t="n">
        <v>3.85</v>
      </c>
      <c r="H34" s="3" t="n">
        <v>4.9</v>
      </c>
      <c r="I34" s="3" t="n">
        <v>5.6</v>
      </c>
      <c r="O34" s="3" t="n">
        <v>410.14</v>
      </c>
      <c r="Q34" s="16">
        <f>_xlfn.XLOOKUP($A34,Mapping!$A:$A,Mapping!B:B,0,0,1)</f>
        <v/>
      </c>
      <c r="R34" s="16">
        <f>_xlfn.XLOOKUP($A34,Mapping!$A:$A,Mapping!C:C,0,0,1)</f>
        <v/>
      </c>
      <c r="S34" s="16">
        <f>_xlfn.XLOOKUP($A34,Mapping!$A:$A,Mapping!D:D,0,0,1)</f>
        <v/>
      </c>
      <c r="T34" s="16">
        <f>_xlfn.CONCAT(S34," - ",Q34)</f>
        <v/>
      </c>
    </row>
    <row r="35">
      <c r="A35" s="3" t="inlineStr">
        <is>
          <t>5080 : Bad Debt Provision</t>
        </is>
      </c>
      <c r="B35" s="3" t="n">
        <v>0</v>
      </c>
      <c r="O35" s="3" t="n">
        <v>0</v>
      </c>
      <c r="Q35" s="16">
        <f>_xlfn.XLOOKUP($A35,Mapping!$A:$A,Mapping!B:B,0,0,1)</f>
        <v/>
      </c>
      <c r="R35" s="16">
        <f>_xlfn.XLOOKUP($A35,Mapping!$A:$A,Mapping!C:C,0,0,1)</f>
        <v/>
      </c>
      <c r="S35" s="16">
        <f>_xlfn.XLOOKUP($A35,Mapping!$A:$A,Mapping!D:D,0,0,1)</f>
        <v/>
      </c>
      <c r="T35" s="16">
        <f>_xlfn.CONCAT(S35," - ",Q35)</f>
        <v/>
      </c>
    </row>
    <row r="36">
      <c r="A36" s="3" t="inlineStr">
        <is>
          <t>5090 : Bad Debts Written Off</t>
        </is>
      </c>
      <c r="B36" s="3" t="n">
        <v>0</v>
      </c>
      <c r="O36" s="3" t="n">
        <v>0</v>
      </c>
      <c r="Q36" s="16">
        <f>_xlfn.XLOOKUP($A36,Mapping!$A:$A,Mapping!B:B,0,0,1)</f>
        <v/>
      </c>
      <c r="R36" s="16">
        <f>_xlfn.XLOOKUP($A36,Mapping!$A:$A,Mapping!C:C,0,0,1)</f>
        <v/>
      </c>
      <c r="S36" s="16">
        <f>_xlfn.XLOOKUP($A36,Mapping!$A:$A,Mapping!D:D,0,0,1)</f>
        <v/>
      </c>
      <c r="T36" s="16">
        <f>_xlfn.CONCAT(S36," - ",Q36)</f>
        <v/>
      </c>
    </row>
    <row r="37">
      <c r="A37" s="3" t="inlineStr">
        <is>
          <t>5100 : Depreciation L&amp;B</t>
        </is>
      </c>
      <c r="B37" s="3" t="n">
        <v>16422.24000000001</v>
      </c>
      <c r="C37" s="3" t="n">
        <v>251.77</v>
      </c>
      <c r="D37" s="3" t="n">
        <v>251.77</v>
      </c>
      <c r="E37" s="3" t="n">
        <v>251.77</v>
      </c>
      <c r="F37" s="3" t="n">
        <v>251.77</v>
      </c>
      <c r="G37" s="3" t="n">
        <v>251.77</v>
      </c>
      <c r="H37" s="3" t="n">
        <v>251.77</v>
      </c>
      <c r="I37" s="3" t="n">
        <v>251.77</v>
      </c>
      <c r="O37" s="3" t="n">
        <v>18184.63</v>
      </c>
      <c r="Q37" s="16">
        <f>_xlfn.XLOOKUP($A37,Mapping!$A:$A,Mapping!B:B,0,0,1)</f>
        <v/>
      </c>
      <c r="R37" s="16">
        <f>_xlfn.XLOOKUP($A37,Mapping!$A:$A,Mapping!C:C,0,0,1)</f>
        <v/>
      </c>
      <c r="S37" s="16">
        <f>_xlfn.XLOOKUP($A37,Mapping!$A:$A,Mapping!D:D,0,0,1)</f>
        <v/>
      </c>
      <c r="T37" s="16">
        <f>_xlfn.CONCAT(S37," - ",Q37)</f>
        <v/>
      </c>
    </row>
    <row r="38">
      <c r="A38" s="3" t="inlineStr">
        <is>
          <t>5110 : Depreciation MV</t>
        </is>
      </c>
      <c r="B38" s="3" t="n">
        <v>-16.64</v>
      </c>
      <c r="O38" s="3" t="n">
        <v>-16.64</v>
      </c>
      <c r="Q38" s="16">
        <f>_xlfn.XLOOKUP($A38,Mapping!$A:$A,Mapping!B:B,0,0,1)</f>
        <v/>
      </c>
      <c r="R38" s="16">
        <f>_xlfn.XLOOKUP($A38,Mapping!$A:$A,Mapping!C:C,0,0,1)</f>
        <v/>
      </c>
      <c r="S38" s="16">
        <f>_xlfn.XLOOKUP($A38,Mapping!$A:$A,Mapping!D:D,0,0,1)</f>
        <v/>
      </c>
      <c r="T38" s="16">
        <f>_xlfn.CONCAT(S38," - ",Q38)</f>
        <v/>
      </c>
    </row>
    <row r="39">
      <c r="A39" s="3" t="inlineStr">
        <is>
          <t>5120 : Depreciation Office Equipment</t>
        </is>
      </c>
      <c r="B39" s="3" t="n">
        <v>104.88</v>
      </c>
      <c r="C39" s="3" t="n">
        <v>8.220000000000001</v>
      </c>
      <c r="D39" s="3" t="n">
        <v>8.220000000000001</v>
      </c>
      <c r="E39" s="3" t="n">
        <v>8.220000000000001</v>
      </c>
      <c r="F39" s="3" t="n">
        <v>8.220000000000001</v>
      </c>
      <c r="G39" s="3" t="n">
        <v>8.220000000000001</v>
      </c>
      <c r="H39" s="3" t="n">
        <v>8.220000000000001</v>
      </c>
      <c r="I39" s="3" t="n">
        <v>8.220000000000001</v>
      </c>
      <c r="O39" s="3" t="n">
        <v>162.42</v>
      </c>
      <c r="Q39" s="16">
        <f>_xlfn.XLOOKUP($A39,Mapping!$A:$A,Mapping!B:B,0,0,1)</f>
        <v/>
      </c>
      <c r="R39" s="16">
        <f>_xlfn.XLOOKUP($A39,Mapping!$A:$A,Mapping!C:C,0,0,1)</f>
        <v/>
      </c>
      <c r="S39" s="16">
        <f>_xlfn.XLOOKUP($A39,Mapping!$A:$A,Mapping!D:D,0,0,1)</f>
        <v/>
      </c>
      <c r="T39" s="16">
        <f>_xlfn.CONCAT(S39," - ",Q39)</f>
        <v/>
      </c>
    </row>
    <row r="40">
      <c r="A40" s="3" t="inlineStr">
        <is>
          <t>5140 : Depreciation F&amp;F</t>
        </is>
      </c>
      <c r="B40" s="3" t="n">
        <v>575.2199999999999</v>
      </c>
      <c r="C40" s="3" t="n">
        <v>40.02</v>
      </c>
      <c r="D40" s="3" t="n">
        <v>40.02000000000001</v>
      </c>
      <c r="E40" s="3" t="n">
        <v>150.38</v>
      </c>
      <c r="F40" s="3" t="n">
        <v>217.38</v>
      </c>
      <c r="G40" s="3" t="n">
        <v>235.22</v>
      </c>
      <c r="H40" s="3" t="n">
        <v>254.66</v>
      </c>
      <c r="I40" s="3" t="n">
        <v>254.66</v>
      </c>
      <c r="O40" s="3" t="n">
        <v>1767.56</v>
      </c>
      <c r="Q40" s="16">
        <f>_xlfn.XLOOKUP($A40,Mapping!$A:$A,Mapping!B:B,0,0,1)</f>
        <v/>
      </c>
      <c r="R40" s="16">
        <f>_xlfn.XLOOKUP($A40,Mapping!$A:$A,Mapping!C:C,0,0,1)</f>
        <v/>
      </c>
      <c r="S40" s="16">
        <f>_xlfn.XLOOKUP($A40,Mapping!$A:$A,Mapping!D:D,0,0,1)</f>
        <v/>
      </c>
      <c r="T40" s="16">
        <f>_xlfn.CONCAT(S40," - ",Q40)</f>
        <v/>
      </c>
    </row>
    <row r="41">
      <c r="A41" s="3" t="inlineStr">
        <is>
          <t>5150 : Corporation Tax</t>
        </is>
      </c>
      <c r="B41" s="3" t="n">
        <v>6352.23</v>
      </c>
      <c r="O41" s="3" t="n">
        <v>6352.23</v>
      </c>
      <c r="Q41" s="16">
        <f>_xlfn.XLOOKUP($A41,Mapping!$A:$A,Mapping!B:B,0,0,1)</f>
        <v/>
      </c>
      <c r="R41" s="16">
        <f>_xlfn.XLOOKUP($A41,Mapping!$A:$A,Mapping!C:C,0,0,1)</f>
        <v/>
      </c>
      <c r="S41" s="16">
        <f>_xlfn.XLOOKUP($A41,Mapping!$A:$A,Mapping!D:D,0,0,1)</f>
        <v/>
      </c>
      <c r="T41" s="16">
        <f>_xlfn.CONCAT(S41," - ",Q41)</f>
        <v/>
      </c>
    </row>
    <row r="42">
      <c r="A42" s="3" t="inlineStr">
        <is>
          <t>6005 : Fixed Assets</t>
        </is>
      </c>
      <c r="B42" s="3" t="n">
        <v>-134.4</v>
      </c>
      <c r="O42" s="3" t="n">
        <v>-134.4</v>
      </c>
      <c r="Q42" s="16">
        <f>_xlfn.XLOOKUP($A42,Mapping!$A:$A,Mapping!B:B,0,0,1)</f>
        <v/>
      </c>
      <c r="R42" s="16">
        <f>_xlfn.XLOOKUP($A42,Mapping!$A:$A,Mapping!C:C,0,0,1)</f>
        <v/>
      </c>
      <c r="S42" s="16">
        <f>_xlfn.XLOOKUP($A42,Mapping!$A:$A,Mapping!D:D,0,0,1)</f>
        <v/>
      </c>
      <c r="T42" s="16">
        <f>_xlfn.CONCAT(S42," - ",Q42)</f>
        <v/>
      </c>
    </row>
    <row r="43">
      <c r="A43" s="3" t="inlineStr">
        <is>
          <t>6010 : Investment Additions</t>
        </is>
      </c>
      <c r="B43" s="3" t="n">
        <v>-179</v>
      </c>
      <c r="O43" s="3" t="n">
        <v>-179</v>
      </c>
      <c r="Q43" s="16">
        <f>_xlfn.XLOOKUP($A43,Mapping!$A:$A,Mapping!B:B,0,0,1)</f>
        <v/>
      </c>
      <c r="R43" s="16">
        <f>_xlfn.XLOOKUP($A43,Mapping!$A:$A,Mapping!C:C,0,0,1)</f>
        <v/>
      </c>
      <c r="S43" s="16">
        <f>_xlfn.XLOOKUP($A43,Mapping!$A:$A,Mapping!D:D,0,0,1)</f>
        <v/>
      </c>
      <c r="T43" s="16">
        <f>_xlfn.CONCAT(S43," - ",Q43)</f>
        <v/>
      </c>
    </row>
    <row r="44">
      <c r="A44" s="3" t="inlineStr">
        <is>
          <t>6020 : Freehold Property</t>
        </is>
      </c>
      <c r="B44" s="3" t="n">
        <v>-3021</v>
      </c>
      <c r="O44" s="3" t="n">
        <v>-3021</v>
      </c>
      <c r="Q44" s="16">
        <f>_xlfn.XLOOKUP($A44,Mapping!$A:$A,Mapping!B:B,0,0,1)</f>
        <v/>
      </c>
      <c r="R44" s="16">
        <f>_xlfn.XLOOKUP($A44,Mapping!$A:$A,Mapping!C:C,0,0,1)</f>
        <v/>
      </c>
      <c r="S44" s="16">
        <f>_xlfn.XLOOKUP($A44,Mapping!$A:$A,Mapping!D:D,0,0,1)</f>
        <v/>
      </c>
      <c r="T44" s="16">
        <f>_xlfn.CONCAT(S44," - ",Q44)</f>
        <v/>
      </c>
    </row>
    <row r="45">
      <c r="A45" s="3" t="inlineStr">
        <is>
          <t>6021 : Freehold Property Depreciation</t>
        </is>
      </c>
      <c r="B45" s="3" t="n">
        <v>-13401.24000000001</v>
      </c>
      <c r="C45" s="3" t="n">
        <v>-251.77</v>
      </c>
      <c r="D45" s="3" t="n">
        <v>-251.77</v>
      </c>
      <c r="E45" s="3" t="n">
        <v>-251.77</v>
      </c>
      <c r="F45" s="3" t="n">
        <v>-251.77</v>
      </c>
      <c r="G45" s="3" t="n">
        <v>-251.77</v>
      </c>
      <c r="H45" s="3" t="n">
        <v>-251.77</v>
      </c>
      <c r="I45" s="3" t="n">
        <v>-251.77</v>
      </c>
      <c r="O45" s="3" t="n">
        <v>-15163.63</v>
      </c>
      <c r="Q45" s="16">
        <f>_xlfn.XLOOKUP($A45,Mapping!$A:$A,Mapping!B:B,0,0,1)</f>
        <v/>
      </c>
      <c r="R45" s="16">
        <f>_xlfn.XLOOKUP($A45,Mapping!$A:$A,Mapping!C:C,0,0,1)</f>
        <v/>
      </c>
      <c r="S45" s="16">
        <f>_xlfn.XLOOKUP($A45,Mapping!$A:$A,Mapping!D:D,0,0,1)</f>
        <v/>
      </c>
      <c r="T45" s="16">
        <f>_xlfn.CONCAT(S45," - ",Q45)</f>
        <v/>
      </c>
    </row>
    <row r="46">
      <c r="A46" s="3" t="inlineStr">
        <is>
          <t>6041 : Leasehold Property Improvements Depreciation</t>
        </is>
      </c>
      <c r="B46" s="3" t="n">
        <v>0</v>
      </c>
      <c r="O46" s="3" t="n">
        <v>0</v>
      </c>
      <c r="Q46" s="16">
        <f>_xlfn.XLOOKUP($A46,Mapping!$A:$A,Mapping!B:B,0,0,1)</f>
        <v/>
      </c>
      <c r="R46" s="16">
        <f>_xlfn.XLOOKUP($A46,Mapping!$A:$A,Mapping!C:C,0,0,1)</f>
        <v/>
      </c>
      <c r="S46" s="16">
        <f>_xlfn.XLOOKUP($A46,Mapping!$A:$A,Mapping!D:D,0,0,1)</f>
        <v/>
      </c>
      <c r="T46" s="16">
        <f>_xlfn.CONCAT(S46," - ",Q46)</f>
        <v/>
      </c>
    </row>
    <row r="47">
      <c r="A47" s="3" t="inlineStr">
        <is>
          <t>6050 : Office Machinery and Equipment</t>
        </is>
      </c>
      <c r="B47" s="3" t="n">
        <v>493.2</v>
      </c>
      <c r="O47" s="3" t="n">
        <v>493.2</v>
      </c>
      <c r="Q47" s="16">
        <f>_xlfn.XLOOKUP($A47,Mapping!$A:$A,Mapping!B:B,0,0,1)</f>
        <v/>
      </c>
      <c r="R47" s="16">
        <f>_xlfn.XLOOKUP($A47,Mapping!$A:$A,Mapping!C:C,0,0,1)</f>
        <v/>
      </c>
      <c r="S47" s="16">
        <f>_xlfn.XLOOKUP($A47,Mapping!$A:$A,Mapping!D:D,0,0,1)</f>
        <v/>
      </c>
      <c r="T47" s="16">
        <f>_xlfn.CONCAT(S47," - ",Q47)</f>
        <v/>
      </c>
    </row>
    <row r="48">
      <c r="A48" s="3" t="inlineStr">
        <is>
          <t>6051 : Office Machinery and Equipment Depreciation</t>
        </is>
      </c>
      <c r="B48" s="3" t="n">
        <v>-32.88</v>
      </c>
      <c r="C48" s="3" t="n">
        <v>-8.220000000000001</v>
      </c>
      <c r="D48" s="3" t="n">
        <v>-8.220000000000001</v>
      </c>
      <c r="E48" s="3" t="n">
        <v>-8.220000000000001</v>
      </c>
      <c r="F48" s="3" t="n">
        <v>-8.220000000000001</v>
      </c>
      <c r="G48" s="3" t="n">
        <v>-8.220000000000001</v>
      </c>
      <c r="H48" s="3" t="n">
        <v>-8.220000000000001</v>
      </c>
      <c r="I48" s="3" t="n">
        <v>-8.220000000000001</v>
      </c>
      <c r="O48" s="3" t="n">
        <v>-90.42</v>
      </c>
      <c r="Q48" s="16">
        <f>_xlfn.XLOOKUP($A48,Mapping!$A:$A,Mapping!B:B,0,0,1)</f>
        <v/>
      </c>
      <c r="R48" s="16">
        <f>_xlfn.XLOOKUP($A48,Mapping!$A:$A,Mapping!C:C,0,0,1)</f>
        <v/>
      </c>
      <c r="S48" s="16">
        <f>_xlfn.XLOOKUP($A48,Mapping!$A:$A,Mapping!D:D,0,0,1)</f>
        <v/>
      </c>
      <c r="T48" s="16">
        <f>_xlfn.CONCAT(S48," - ",Q48)</f>
        <v/>
      </c>
    </row>
    <row r="49">
      <c r="A49" s="3" t="inlineStr">
        <is>
          <t>6060 : Fixtures and Fittings</t>
        </is>
      </c>
      <c r="B49" s="3" t="n">
        <v>1063.02</v>
      </c>
      <c r="D49" s="3" t="n">
        <v>5966.4</v>
      </c>
      <c r="E49" s="3" t="n">
        <v>4019.74</v>
      </c>
      <c r="F49" s="3" t="n">
        <v>1070.15</v>
      </c>
      <c r="O49" s="3" t="n">
        <v>12119.31</v>
      </c>
      <c r="Q49" s="16">
        <f>_xlfn.XLOOKUP($A49,Mapping!$A:$A,Mapping!B:B,0,0,1)</f>
        <v/>
      </c>
      <c r="R49" s="16">
        <f>_xlfn.XLOOKUP($A49,Mapping!$A:$A,Mapping!C:C,0,0,1)</f>
        <v/>
      </c>
      <c r="S49" s="16">
        <f>_xlfn.XLOOKUP($A49,Mapping!$A:$A,Mapping!D:D,0,0,1)</f>
        <v/>
      </c>
      <c r="T49" s="16">
        <f>_xlfn.CONCAT(S49," - ",Q49)</f>
        <v/>
      </c>
    </row>
    <row r="50">
      <c r="A50" s="3" t="inlineStr">
        <is>
          <t>6061 : Fixtures and Fittings Depreciation</t>
        </is>
      </c>
      <c r="B50" s="3" t="n">
        <v>-575.2199999999999</v>
      </c>
      <c r="C50" s="3" t="n">
        <v>-40.02</v>
      </c>
      <c r="D50" s="3" t="n">
        <v>-40.02000000000001</v>
      </c>
      <c r="E50" s="3" t="n">
        <v>-150.38</v>
      </c>
      <c r="F50" s="3" t="n">
        <v>-217.38</v>
      </c>
      <c r="G50" s="3" t="n">
        <v>-235.22</v>
      </c>
      <c r="H50" s="3" t="n">
        <v>-254.66</v>
      </c>
      <c r="I50" s="3" t="n">
        <v>-254.66</v>
      </c>
      <c r="O50" s="3" t="n">
        <v>-1767.56</v>
      </c>
      <c r="Q50" s="16">
        <f>_xlfn.XLOOKUP($A50,Mapping!$A:$A,Mapping!B:B,0,0,1)</f>
        <v/>
      </c>
      <c r="R50" s="16">
        <f>_xlfn.XLOOKUP($A50,Mapping!$A:$A,Mapping!C:C,0,0,1)</f>
        <v/>
      </c>
      <c r="S50" s="16">
        <f>_xlfn.XLOOKUP($A50,Mapping!$A:$A,Mapping!D:D,0,0,1)</f>
        <v/>
      </c>
      <c r="T50" s="16">
        <f>_xlfn.CONCAT(S50," - ",Q50)</f>
        <v/>
      </c>
    </row>
    <row r="51">
      <c r="A51" s="3" t="inlineStr">
        <is>
          <t>7010 : Prepayments</t>
        </is>
      </c>
      <c r="B51" s="3" t="n">
        <v>6114.320000000002</v>
      </c>
      <c r="O51" s="3" t="n">
        <v>6114.320000000002</v>
      </c>
      <c r="Q51" s="16">
        <f>_xlfn.XLOOKUP($A51,Mapping!$A:$A,Mapping!B:B,0,0,1)</f>
        <v/>
      </c>
      <c r="R51" s="16">
        <f>_xlfn.XLOOKUP($A51,Mapping!$A:$A,Mapping!C:C,0,0,1)</f>
        <v/>
      </c>
      <c r="S51" s="16">
        <f>_xlfn.XLOOKUP($A51,Mapping!$A:$A,Mapping!D:D,0,0,1)</f>
        <v/>
      </c>
      <c r="T51" s="16">
        <f>_xlfn.CONCAT(S51," - ",Q51)</f>
        <v/>
      </c>
    </row>
    <row r="52">
      <c r="A52" s="3" t="inlineStr">
        <is>
          <t>7021 : Interco KNL</t>
        </is>
      </c>
      <c r="B52" s="3" t="n">
        <v>457690.9000000001</v>
      </c>
      <c r="C52" s="3" t="n">
        <v>-17422.43</v>
      </c>
      <c r="D52" s="3" t="n">
        <v>-16496.1</v>
      </c>
      <c r="E52" s="3" t="n">
        <v>-19835.43</v>
      </c>
      <c r="F52" s="3" t="n">
        <v>-19534.08</v>
      </c>
      <c r="G52" s="3" t="n">
        <v>-19299.83</v>
      </c>
      <c r="H52" s="3" t="n">
        <v>-19659.57</v>
      </c>
      <c r="I52" s="3" t="n">
        <v>-17987.89</v>
      </c>
      <c r="O52" s="3" t="n">
        <v>327455.5700000001</v>
      </c>
      <c r="Q52" s="16">
        <f>_xlfn.XLOOKUP($A52,Mapping!$A:$A,Mapping!B:B,0,0,1)</f>
        <v/>
      </c>
      <c r="R52" s="16">
        <f>_xlfn.XLOOKUP($A52,Mapping!$A:$A,Mapping!C:C,0,0,1)</f>
        <v/>
      </c>
      <c r="S52" s="16">
        <f>_xlfn.XLOOKUP($A52,Mapping!$A:$A,Mapping!D:D,0,0,1)</f>
        <v/>
      </c>
      <c r="T52" s="16">
        <f>_xlfn.CONCAT(S52," - ",Q52)</f>
        <v/>
      </c>
    </row>
    <row r="53">
      <c r="A53" s="3" t="inlineStr">
        <is>
          <t>7023 : Interco CCL</t>
        </is>
      </c>
      <c r="B53" s="3" t="n">
        <v>-223317.23</v>
      </c>
      <c r="O53" s="3" t="n">
        <v>-223317.23</v>
      </c>
      <c r="Q53" s="16">
        <f>_xlfn.XLOOKUP($A53,Mapping!$A:$A,Mapping!B:B,0,0,1)</f>
        <v/>
      </c>
      <c r="R53" s="16">
        <f>_xlfn.XLOOKUP($A53,Mapping!$A:$A,Mapping!C:C,0,0,1)</f>
        <v/>
      </c>
      <c r="S53" s="16">
        <f>_xlfn.XLOOKUP($A53,Mapping!$A:$A,Mapping!D:D,0,0,1)</f>
        <v/>
      </c>
      <c r="T53" s="16">
        <f>_xlfn.CONCAT(S53," - ",Q53)</f>
        <v/>
      </c>
    </row>
    <row r="54">
      <c r="A54" s="3" t="inlineStr">
        <is>
          <t>7024 : Interco Moebius Two</t>
        </is>
      </c>
      <c r="B54" s="3" t="n">
        <v>418889.23</v>
      </c>
      <c r="O54" s="3" t="n">
        <v>418889.23</v>
      </c>
      <c r="Q54" s="16">
        <f>_xlfn.XLOOKUP($A54,Mapping!$A:$A,Mapping!B:B,0,0,1)</f>
        <v/>
      </c>
      <c r="R54" s="16">
        <f>_xlfn.XLOOKUP($A54,Mapping!$A:$A,Mapping!C:C,0,0,1)</f>
        <v/>
      </c>
      <c r="S54" s="16">
        <f>_xlfn.XLOOKUP($A54,Mapping!$A:$A,Mapping!D:D,0,0,1)</f>
        <v/>
      </c>
      <c r="T54" s="16">
        <f>_xlfn.CONCAT(S54," - ",Q54)</f>
        <v/>
      </c>
    </row>
    <row r="55">
      <c r="A55" s="3" t="inlineStr">
        <is>
          <t>7025 : Interco YBHN</t>
        </is>
      </c>
      <c r="B55" s="3" t="n">
        <v>-30798.89</v>
      </c>
      <c r="D55" s="3" t="n">
        <v>132.49</v>
      </c>
      <c r="O55" s="3" t="n">
        <v>-30666.39999999999</v>
      </c>
      <c r="Q55" s="16">
        <f>_xlfn.XLOOKUP($A55,Mapping!$A:$A,Mapping!B:B,0,0,1)</f>
        <v/>
      </c>
      <c r="R55" s="16">
        <f>_xlfn.XLOOKUP($A55,Mapping!$A:$A,Mapping!C:C,0,0,1)</f>
        <v/>
      </c>
      <c r="S55" s="16">
        <f>_xlfn.XLOOKUP($A55,Mapping!$A:$A,Mapping!D:D,0,0,1)</f>
        <v/>
      </c>
      <c r="T55" s="16">
        <f>_xlfn.CONCAT(S55," - ",Q55)</f>
        <v/>
      </c>
    </row>
    <row r="56">
      <c r="A56" s="3" t="inlineStr">
        <is>
          <t>7026 : DO NOT USE</t>
        </is>
      </c>
      <c r="B56" s="3" t="n">
        <v>26659.3</v>
      </c>
      <c r="O56" s="3" t="n">
        <v>26659.3</v>
      </c>
      <c r="Q56" s="16">
        <f>_xlfn.XLOOKUP($A56,Mapping!$A:$A,Mapping!B:B,0,0,1)</f>
        <v/>
      </c>
      <c r="R56" s="16">
        <f>_xlfn.XLOOKUP($A56,Mapping!$A:$A,Mapping!C:C,0,0,1)</f>
        <v/>
      </c>
      <c r="S56" s="16">
        <f>_xlfn.XLOOKUP($A56,Mapping!$A:$A,Mapping!D:D,0,0,1)</f>
        <v/>
      </c>
      <c r="T56" s="16">
        <f>_xlfn.CONCAT(S56," - ",Q56)</f>
        <v/>
      </c>
    </row>
    <row r="57">
      <c r="A57" s="3" t="inlineStr">
        <is>
          <t>7028 : DO NOT USE</t>
        </is>
      </c>
      <c r="B57" s="3" t="n">
        <v>-680.4299999999999</v>
      </c>
      <c r="O57" s="3" t="n">
        <v>-680.4299999999999</v>
      </c>
      <c r="Q57" s="16">
        <f>_xlfn.XLOOKUP($A57,Mapping!$A:$A,Mapping!B:B,0,0,1)</f>
        <v/>
      </c>
      <c r="R57" s="16">
        <f>_xlfn.XLOOKUP($A57,Mapping!$A:$A,Mapping!C:C,0,0,1)</f>
        <v/>
      </c>
      <c r="S57" s="16">
        <f>_xlfn.XLOOKUP($A57,Mapping!$A:$A,Mapping!D:D,0,0,1)</f>
        <v/>
      </c>
      <c r="T57" s="16">
        <f>_xlfn.CONCAT(S57," - ",Q57)</f>
        <v/>
      </c>
    </row>
    <row r="58">
      <c r="A58" s="3" t="inlineStr">
        <is>
          <t>7035 : Interco HAB</t>
        </is>
      </c>
      <c r="B58" s="3" t="n">
        <v>591</v>
      </c>
      <c r="O58" s="3" t="n">
        <v>591</v>
      </c>
      <c r="Q58" s="16">
        <f>_xlfn.XLOOKUP($A58,Mapping!$A:$A,Mapping!B:B,0,0,1)</f>
        <v/>
      </c>
      <c r="R58" s="16">
        <f>_xlfn.XLOOKUP($A58,Mapping!$A:$A,Mapping!C:C,0,0,1)</f>
        <v/>
      </c>
      <c r="S58" s="16">
        <f>_xlfn.XLOOKUP($A58,Mapping!$A:$A,Mapping!D:D,0,0,1)</f>
        <v/>
      </c>
      <c r="T58" s="16">
        <f>_xlfn.CONCAT(S58," - ",Q58)</f>
        <v/>
      </c>
    </row>
    <row r="59">
      <c r="A59" s="3" t="inlineStr">
        <is>
          <t>7040 : Fee Debtors</t>
        </is>
      </c>
      <c r="B59" s="3" t="n">
        <v>-13281.88</v>
      </c>
      <c r="O59" s="3" t="n">
        <v>-13281.88</v>
      </c>
      <c r="Q59" s="16">
        <f>_xlfn.XLOOKUP($A59,Mapping!$A:$A,Mapping!B:B,0,0,1)</f>
        <v/>
      </c>
      <c r="R59" s="16">
        <f>_xlfn.XLOOKUP($A59,Mapping!$A:$A,Mapping!C:C,0,0,1)</f>
        <v/>
      </c>
      <c r="S59" s="16">
        <f>_xlfn.XLOOKUP($A59,Mapping!$A:$A,Mapping!D:D,0,0,1)</f>
        <v/>
      </c>
      <c r="T59" s="16">
        <f>_xlfn.CONCAT(S59," - ",Q59)</f>
        <v/>
      </c>
    </row>
    <row r="60">
      <c r="A60" s="3" t="inlineStr">
        <is>
          <t>7050 : Bank RBS</t>
        </is>
      </c>
      <c r="B60" s="3" t="n">
        <v>-8174.129999999999</v>
      </c>
      <c r="O60" s="3" t="n">
        <v>-8174.129999999999</v>
      </c>
      <c r="Q60" s="16">
        <f>_xlfn.XLOOKUP($A60,Mapping!$A:$A,Mapping!B:B,0,0,1)</f>
        <v/>
      </c>
      <c r="R60" s="16">
        <f>_xlfn.XLOOKUP($A60,Mapping!$A:$A,Mapping!C:C,0,0,1)</f>
        <v/>
      </c>
      <c r="S60" s="16">
        <f>_xlfn.XLOOKUP($A60,Mapping!$A:$A,Mapping!D:D,0,0,1)</f>
        <v/>
      </c>
      <c r="T60" s="16">
        <f>_xlfn.CONCAT(S60," - ",Q60)</f>
        <v/>
      </c>
    </row>
    <row r="61">
      <c r="A61" s="3" t="inlineStr">
        <is>
          <t>7051 : Bank NW Current</t>
        </is>
      </c>
      <c r="B61" s="3" t="n">
        <v>0</v>
      </c>
      <c r="O61" s="3" t="n">
        <v>0</v>
      </c>
      <c r="Q61" s="16">
        <f>_xlfn.XLOOKUP($A61,Mapping!$A:$A,Mapping!B:B,0,0,1)</f>
        <v/>
      </c>
      <c r="R61" s="16">
        <f>_xlfn.XLOOKUP($A61,Mapping!$A:$A,Mapping!C:C,0,0,1)</f>
        <v/>
      </c>
      <c r="S61" s="16">
        <f>_xlfn.XLOOKUP($A61,Mapping!$A:$A,Mapping!D:D,0,0,1)</f>
        <v/>
      </c>
      <c r="T61" s="16">
        <f>_xlfn.CONCAT(S61," - ",Q61)</f>
        <v/>
      </c>
    </row>
    <row r="62">
      <c r="A62" s="3" t="inlineStr">
        <is>
          <t>7056 : Santander c/acc 811</t>
        </is>
      </c>
      <c r="B62" s="3" t="n">
        <v>-15823.24999999999</v>
      </c>
      <c r="O62" s="3" t="n">
        <v>-15823.24999999999</v>
      </c>
      <c r="Q62" s="16">
        <f>_xlfn.XLOOKUP($A62,Mapping!$A:$A,Mapping!B:B,0,0,1)</f>
        <v/>
      </c>
      <c r="R62" s="16">
        <f>_xlfn.XLOOKUP($A62,Mapping!$A:$A,Mapping!C:C,0,0,1)</f>
        <v/>
      </c>
      <c r="S62" s="16">
        <f>_xlfn.XLOOKUP($A62,Mapping!$A:$A,Mapping!D:D,0,0,1)</f>
        <v/>
      </c>
      <c r="T62" s="16">
        <f>_xlfn.CONCAT(S62," - ",Q62)</f>
        <v/>
      </c>
    </row>
    <row r="63">
      <c r="A63" s="3" t="inlineStr">
        <is>
          <t>7058 : RBS bank 722</t>
        </is>
      </c>
      <c r="B63" s="3" t="n">
        <v>18430.88</v>
      </c>
      <c r="O63" s="3" t="n">
        <v>18430.88</v>
      </c>
      <c r="Q63" s="16">
        <f>_xlfn.XLOOKUP($A63,Mapping!$A:$A,Mapping!B:B,0,0,1)</f>
        <v/>
      </c>
      <c r="R63" s="16">
        <f>_xlfn.XLOOKUP($A63,Mapping!$A:$A,Mapping!C:C,0,0,1)</f>
        <v/>
      </c>
      <c r="S63" s="16">
        <f>_xlfn.XLOOKUP($A63,Mapping!$A:$A,Mapping!D:D,0,0,1)</f>
        <v/>
      </c>
      <c r="T63" s="16">
        <f>_xlfn.CONCAT(S63," - ",Q63)</f>
        <v/>
      </c>
    </row>
    <row r="64">
      <c r="A64" s="3" t="inlineStr">
        <is>
          <t>7059 : RBS current acc</t>
        </is>
      </c>
      <c r="B64" s="3" t="n">
        <v>-3.552713678800501e-15</v>
      </c>
      <c r="O64" s="3" t="n">
        <v>-3.552713678800501e-15</v>
      </c>
      <c r="Q64" s="16">
        <f>_xlfn.XLOOKUP($A64,Mapping!$A:$A,Mapping!B:B,0,0,1)</f>
        <v/>
      </c>
      <c r="R64" s="16">
        <f>_xlfn.XLOOKUP($A64,Mapping!$A:$A,Mapping!C:C,0,0,1)</f>
        <v/>
      </c>
      <c r="S64" s="16">
        <f>_xlfn.XLOOKUP($A64,Mapping!$A:$A,Mapping!D:D,0,0,1)</f>
        <v/>
      </c>
      <c r="T64" s="16">
        <f>_xlfn.CONCAT(S64," - ",Q64)</f>
        <v/>
      </c>
    </row>
    <row r="65">
      <c r="A65" s="3" t="inlineStr">
        <is>
          <t>7060 : Bank Current/acc Santander</t>
        </is>
      </c>
      <c r="B65" s="3" t="n">
        <v>0</v>
      </c>
      <c r="O65" s="3" t="n">
        <v>0</v>
      </c>
      <c r="Q65" s="16">
        <f>_xlfn.XLOOKUP($A65,Mapping!$A:$A,Mapping!B:B,0,0,1)</f>
        <v/>
      </c>
      <c r="R65" s="16">
        <f>_xlfn.XLOOKUP($A65,Mapping!$A:$A,Mapping!C:C,0,0,1)</f>
        <v/>
      </c>
      <c r="S65" s="16">
        <f>_xlfn.XLOOKUP($A65,Mapping!$A:$A,Mapping!D:D,0,0,1)</f>
        <v/>
      </c>
      <c r="T65" s="16">
        <f>_xlfn.CONCAT(S65," - ",Q65)</f>
        <v/>
      </c>
    </row>
    <row r="66">
      <c r="A66" s="3" t="inlineStr">
        <is>
          <t>7062 : RBS current account</t>
        </is>
      </c>
      <c r="B66" s="3" t="n">
        <v>-1068125.9</v>
      </c>
      <c r="C66" s="3" t="n">
        <v>-4106.94</v>
      </c>
      <c r="D66" s="3" t="n">
        <v>-2264.7</v>
      </c>
      <c r="E66" s="3" t="n">
        <v>-9837.809999999998</v>
      </c>
      <c r="F66" s="3" t="n">
        <v>-12605.61</v>
      </c>
      <c r="G66" s="3" t="n">
        <v>-4518.410000000001</v>
      </c>
      <c r="H66" s="3" t="n">
        <v>-3395.34</v>
      </c>
      <c r="I66" s="3" t="n">
        <v>-2251.38</v>
      </c>
      <c r="J66" s="3" t="n">
        <v>-2508.47</v>
      </c>
      <c r="O66" s="3" t="n">
        <v>-1109614.56</v>
      </c>
      <c r="Q66" s="16">
        <f>_xlfn.XLOOKUP($A66,Mapping!$A:$A,Mapping!B:B,0,0,1)</f>
        <v/>
      </c>
      <c r="R66" s="16">
        <f>_xlfn.XLOOKUP($A66,Mapping!$A:$A,Mapping!C:C,0,0,1)</f>
        <v/>
      </c>
      <c r="S66" s="16">
        <f>_xlfn.XLOOKUP($A66,Mapping!$A:$A,Mapping!D:D,0,0,1)</f>
        <v/>
      </c>
      <c r="T66" s="16">
        <f>_xlfn.CONCAT(S66," - ",Q66)</f>
        <v/>
      </c>
    </row>
    <row r="67">
      <c r="A67" s="3" t="inlineStr">
        <is>
          <t>7080 : Doubtful Debts</t>
        </is>
      </c>
      <c r="B67" s="3" t="n">
        <v>0</v>
      </c>
      <c r="O67" s="3" t="n">
        <v>0</v>
      </c>
      <c r="Q67" s="16">
        <f>_xlfn.XLOOKUP($A67,Mapping!$A:$A,Mapping!B:B,0,0,1)</f>
        <v/>
      </c>
      <c r="R67" s="16">
        <f>_xlfn.XLOOKUP($A67,Mapping!$A:$A,Mapping!C:C,0,0,1)</f>
        <v/>
      </c>
      <c r="S67" s="16">
        <f>_xlfn.XLOOKUP($A67,Mapping!$A:$A,Mapping!D:D,0,0,1)</f>
        <v/>
      </c>
      <c r="T67" s="16" t="n"/>
    </row>
    <row r="68">
      <c r="A68" s="3" t="inlineStr">
        <is>
          <t>8020 : Accruals</t>
        </is>
      </c>
      <c r="B68" s="3" t="n">
        <v>-24600</v>
      </c>
      <c r="O68" s="3" t="n">
        <v>-24600</v>
      </c>
      <c r="Q68" s="16">
        <f>_xlfn.XLOOKUP($A68,Mapping!$A:$A,Mapping!B:B,0,0,1)</f>
        <v/>
      </c>
      <c r="R68" s="16">
        <f>_xlfn.XLOOKUP($A68,Mapping!$A:$A,Mapping!C:C,0,0,1)</f>
        <v/>
      </c>
      <c r="S68" s="16">
        <f>_xlfn.XLOOKUP($A68,Mapping!$A:$A,Mapping!D:D,0,0,1)</f>
        <v/>
      </c>
      <c r="T68" s="16" t="n"/>
    </row>
    <row r="69">
      <c r="A69" s="3" t="inlineStr">
        <is>
          <t>8030 : EEEF</t>
        </is>
      </c>
      <c r="B69" s="3" t="n">
        <v>12310.82000000001</v>
      </c>
      <c r="O69" s="3" t="n">
        <v>12310.82000000001</v>
      </c>
      <c r="Q69" s="16">
        <f>_xlfn.XLOOKUP($A69,Mapping!$A:$A,Mapping!B:B,0,0,1)</f>
        <v/>
      </c>
      <c r="R69" s="16">
        <f>_xlfn.XLOOKUP($A69,Mapping!$A:$A,Mapping!C:C,0,0,1)</f>
        <v/>
      </c>
      <c r="S69" s="16">
        <f>_xlfn.XLOOKUP($A69,Mapping!$A:$A,Mapping!D:D,0,0,1)</f>
        <v/>
      </c>
      <c r="T69" s="16" t="n"/>
    </row>
    <row r="70">
      <c r="A70" s="3" t="inlineStr">
        <is>
          <t>8060 : Trade Creditors</t>
        </is>
      </c>
      <c r="B70" s="3" t="n">
        <v>939.8700000000231</v>
      </c>
      <c r="C70" s="3" t="n">
        <v>1734.159999999999</v>
      </c>
      <c r="D70" s="3" t="n">
        <v>-6507.059999999999</v>
      </c>
      <c r="E70" s="3" t="n">
        <v>-11259.07</v>
      </c>
      <c r="F70" s="3" t="n">
        <v>8268.009999999998</v>
      </c>
      <c r="G70" s="3" t="n">
        <v>2282.799999999999</v>
      </c>
      <c r="H70" s="3" t="n">
        <v>1691.31</v>
      </c>
      <c r="I70" s="3" t="n">
        <v>957.6299999999998</v>
      </c>
      <c r="J70" s="3" t="n">
        <v>1533.49</v>
      </c>
      <c r="O70" s="3" t="n">
        <v>-358.8599999999874</v>
      </c>
      <c r="Q70" s="16">
        <f>_xlfn.XLOOKUP($A70,Mapping!$A:$A,Mapping!B:B,0,0,1)</f>
        <v/>
      </c>
      <c r="R70" s="16">
        <f>_xlfn.XLOOKUP($A70,Mapping!$A:$A,Mapping!C:C,0,0,1)</f>
        <v/>
      </c>
      <c r="S70" s="16">
        <f>_xlfn.XLOOKUP($A70,Mapping!$A:$A,Mapping!D:D,0,0,1)</f>
        <v/>
      </c>
      <c r="T70" s="16" t="n"/>
    </row>
    <row r="71">
      <c r="A71" s="3" t="inlineStr">
        <is>
          <t>8070 : Fees in advance</t>
        </is>
      </c>
      <c r="B71" s="3" t="n">
        <v>23067.62</v>
      </c>
      <c r="O71" s="3" t="n">
        <v>23067.62</v>
      </c>
      <c r="Q71" s="16">
        <f>_xlfn.XLOOKUP($A71,Mapping!$A:$A,Mapping!B:B,0,0,1)</f>
        <v/>
      </c>
      <c r="R71" s="16">
        <f>_xlfn.XLOOKUP($A71,Mapping!$A:$A,Mapping!C:C,0,0,1)</f>
        <v/>
      </c>
      <c r="S71" s="16">
        <f>_xlfn.XLOOKUP($A71,Mapping!$A:$A,Mapping!D:D,0,0,1)</f>
        <v/>
      </c>
      <c r="T71" s="16" t="n"/>
    </row>
    <row r="72">
      <c r="A72" s="3" t="inlineStr">
        <is>
          <t>8100 : Corporation Tax</t>
        </is>
      </c>
      <c r="B72" s="3" t="n">
        <v>-1712.780000000001</v>
      </c>
      <c r="O72" s="3" t="n">
        <v>-1712.780000000001</v>
      </c>
      <c r="Q72" s="16">
        <f>_xlfn.XLOOKUP($A72,Mapping!$A:$A,Mapping!B:B,0,0,1)</f>
        <v/>
      </c>
      <c r="R72" s="16">
        <f>_xlfn.XLOOKUP($A72,Mapping!$A:$A,Mapping!C:C,0,0,1)</f>
        <v/>
      </c>
      <c r="S72" s="16">
        <f>_xlfn.XLOOKUP($A72,Mapping!$A:$A,Mapping!D:D,0,0,1)</f>
        <v/>
      </c>
      <c r="T72" s="16" t="n"/>
    </row>
    <row r="73">
      <c r="A73" s="3" t="inlineStr">
        <is>
          <t>9030 : Profit and Loss Account</t>
        </is>
      </c>
      <c r="B73" s="3" t="n">
        <v>7922</v>
      </c>
      <c r="O73" s="3" t="n">
        <v>7922</v>
      </c>
      <c r="Q73" s="16">
        <f>_xlfn.XLOOKUP($A73,Mapping!$A:$A,Mapping!B:B,0,0,1)</f>
        <v/>
      </c>
      <c r="R73" s="16">
        <f>_xlfn.XLOOKUP($A73,Mapping!$A:$A,Mapping!C:C,0,0,1)</f>
        <v/>
      </c>
      <c r="S73" s="16">
        <f>_xlfn.XLOOKUP($A73,Mapping!$A:$A,Mapping!D:D,0,0,1)</f>
        <v/>
      </c>
      <c r="T73" s="16" t="n"/>
    </row>
    <row r="74">
      <c r="A74" s="76" t="inlineStr">
        <is>
          <t>Total</t>
        </is>
      </c>
      <c r="B74" s="76" t="n">
        <v>-398958.8099999996</v>
      </c>
      <c r="C74" s="76" t="n">
        <v>-19782.96</v>
      </c>
      <c r="D74" s="76" t="n">
        <v>-19165.82</v>
      </c>
      <c r="E74" s="76" t="n">
        <v>-38155.74</v>
      </c>
      <c r="F74" s="76" t="n">
        <v>-22795.93</v>
      </c>
      <c r="G74" s="76" t="n">
        <v>-21482.62</v>
      </c>
      <c r="H74" s="76" t="n">
        <v>-21358.7</v>
      </c>
      <c r="I74" s="76" t="n">
        <v>-19276.04</v>
      </c>
      <c r="J74" s="76" t="n">
        <v>-974.9800000000002</v>
      </c>
      <c r="K74" s="76" t="n"/>
      <c r="L74" s="76" t="n"/>
      <c r="M74" s="76" t="n"/>
      <c r="N74" s="76" t="n"/>
      <c r="O74" s="76" t="n">
        <v>-561951.5999999996</v>
      </c>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A76" s="3" t="inlineStr">
        <is>
          <t>Applied filters:
Fiscal Year is 2026
Company is Yellow Brick Nurseries Ltd.
Setting is (Blank)
Company is Complete Childcare Ltd., HAB Kindergarten, Kingsclere Nurseries Ltd., Moebius Two Ltd., Saltway Nursery, Yellow Brick House Nurseries., or Yellow Brick Nurseries Ltd.</t>
        </is>
      </c>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9.xml><?xml version="1.0" encoding="utf-8"?>
<worksheet xmlns="http://schemas.openxmlformats.org/spreadsheetml/2006/main">
  <sheetPr>
    <tabColor theme="7" tint="0.5999938962981048"/>
    <outlinePr summaryBelow="1" summaryRight="1"/>
    <pageSetUpPr/>
  </sheetPr>
  <dimension ref="A1:T163"/>
  <sheetViews>
    <sheetView workbookViewId="0">
      <selection activeCell="A2" sqref="A2:O6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-34747.54</v>
      </c>
      <c r="O2" s="3" t="n">
        <v>-34747.54</v>
      </c>
      <c r="Q2" s="16">
        <f>_xlfn.XLOOKUP($A2,Mapping!$A:$A,Mapping!B:B,0,0,1)</f>
        <v/>
      </c>
      <c r="R2" s="16">
        <f>_xlfn.XLOOKUP($A2,Mapping!$A:$A,Mapping!C:C,0,0,1)</f>
        <v/>
      </c>
      <c r="S2" s="16">
        <f>_xlfn.XLOOKUP($A2,Mapping!$A:$A,Mapping!D:D,0,0,1)</f>
        <v/>
      </c>
      <c r="T2" s="16">
        <f>_xlfn.CONCAT(S2," - ",Q2)</f>
        <v/>
      </c>
    </row>
    <row r="3">
      <c r="A3" s="3" t="inlineStr">
        <is>
          <t>2160 : Uniform Costs</t>
        </is>
      </c>
      <c r="B3" s="3" t="n">
        <v>678.77</v>
      </c>
      <c r="O3" s="3" t="n">
        <v>678.77</v>
      </c>
      <c r="Q3" s="16">
        <f>_xlfn.XLOOKUP($A3,Mapping!$A:$A,Mapping!B:B,0,0,1)</f>
        <v/>
      </c>
      <c r="R3" s="16">
        <f>_xlfn.XLOOKUP($A3,Mapping!$A:$A,Mapping!C:C,0,0,1)</f>
        <v/>
      </c>
      <c r="S3" s="16">
        <f>_xlfn.XLOOKUP($A3,Mapping!$A:$A,Mapping!D:D,0,0,1)</f>
        <v/>
      </c>
      <c r="T3" s="16">
        <f>_xlfn.CONCAT(S3," - ",Q3)</f>
        <v/>
      </c>
    </row>
    <row r="4">
      <c r="A4" s="3" t="inlineStr">
        <is>
          <t>2180 : Staff Welfare</t>
        </is>
      </c>
      <c r="B4" s="3" t="n">
        <v>22</v>
      </c>
      <c r="O4" s="3" t="n">
        <v>22</v>
      </c>
      <c r="Q4" s="16">
        <f>_xlfn.XLOOKUP($A4,Mapping!$A:$A,Mapping!B:B,0,0,1)</f>
        <v/>
      </c>
      <c r="R4" s="16">
        <f>_xlfn.XLOOKUP($A4,Mapping!$A:$A,Mapping!C:C,0,0,1)</f>
        <v/>
      </c>
      <c r="S4" s="16">
        <f>_xlfn.XLOOKUP($A4,Mapping!$A:$A,Mapping!D:D,0,0,1)</f>
        <v/>
      </c>
      <c r="T4" s="16">
        <f>_xlfn.CONCAT(S4," - ",Q4)</f>
        <v/>
      </c>
    </row>
    <row r="5">
      <c r="A5" s="3" t="inlineStr">
        <is>
          <t>2210 : Temporary  Staff</t>
        </is>
      </c>
      <c r="B5" s="3" t="n">
        <v>-2160</v>
      </c>
      <c r="O5" s="3" t="n">
        <v>-2160</v>
      </c>
      <c r="Q5" s="16">
        <f>_xlfn.XLOOKUP($A5,Mapping!$A:$A,Mapping!B:B,0,0,1)</f>
        <v/>
      </c>
      <c r="R5" s="16">
        <f>_xlfn.XLOOKUP($A5,Mapping!$A:$A,Mapping!C:C,0,0,1)</f>
        <v/>
      </c>
      <c r="S5" s="16">
        <f>_xlfn.XLOOKUP($A5,Mapping!$A:$A,Mapping!D:D,0,0,1)</f>
        <v/>
      </c>
      <c r="T5" s="16">
        <f>_xlfn.CONCAT(S5," - ",Q5)</f>
        <v/>
      </c>
    </row>
    <row r="6">
      <c r="A6" s="3" t="inlineStr">
        <is>
          <t>3020 : Resources</t>
        </is>
      </c>
      <c r="B6" s="3" t="n">
        <v>-915.65</v>
      </c>
      <c r="O6" s="3" t="n">
        <v>-915.65</v>
      </c>
      <c r="Q6" s="16">
        <f>_xlfn.XLOOKUP($A6,Mapping!$A:$A,Mapping!B:B,0,0,1)</f>
        <v/>
      </c>
      <c r="R6" s="16">
        <f>_xlfn.XLOOKUP($A6,Mapping!$A:$A,Mapping!C:C,0,0,1)</f>
        <v/>
      </c>
      <c r="S6" s="16">
        <f>_xlfn.XLOOKUP($A6,Mapping!$A:$A,Mapping!D:D,0,0,1)</f>
        <v/>
      </c>
      <c r="T6" s="16">
        <f>_xlfn.CONCAT(S6," - ",Q6)</f>
        <v/>
      </c>
    </row>
    <row r="7">
      <c r="A7" s="3" t="inlineStr">
        <is>
          <t>3030 : Art Material</t>
        </is>
      </c>
      <c r="B7" s="3" t="n">
        <v>288.4</v>
      </c>
      <c r="O7" s="3" t="n">
        <v>288.4</v>
      </c>
      <c r="Q7" s="16">
        <f>_xlfn.XLOOKUP($A7,Mapping!$A:$A,Mapping!B:B,0,0,1)</f>
        <v/>
      </c>
      <c r="R7" s="16">
        <f>_xlfn.XLOOKUP($A7,Mapping!$A:$A,Mapping!C:C,0,0,1)</f>
        <v/>
      </c>
      <c r="S7" s="16">
        <f>_xlfn.XLOOKUP($A7,Mapping!$A:$A,Mapping!D:D,0,0,1)</f>
        <v/>
      </c>
      <c r="T7" s="16">
        <f>_xlfn.CONCAT(S7," - ",Q7)</f>
        <v/>
      </c>
    </row>
    <row r="8">
      <c r="A8" s="3" t="inlineStr">
        <is>
          <t>3040 : Stationery</t>
        </is>
      </c>
      <c r="B8" s="3" t="n">
        <v>65.2</v>
      </c>
      <c r="O8" s="3" t="n">
        <v>65.2</v>
      </c>
      <c r="Q8" s="16">
        <f>_xlfn.XLOOKUP($A8,Mapping!$A:$A,Mapping!B:B,0,0,1)</f>
        <v/>
      </c>
      <c r="R8" s="16">
        <f>_xlfn.XLOOKUP($A8,Mapping!$A:$A,Mapping!C:C,0,0,1)</f>
        <v/>
      </c>
      <c r="S8" s="16">
        <f>_xlfn.XLOOKUP($A8,Mapping!$A:$A,Mapping!D:D,0,0,1)</f>
        <v/>
      </c>
      <c r="T8" s="16">
        <f>_xlfn.CONCAT(S8," - ",Q8)</f>
        <v/>
      </c>
    </row>
    <row r="9">
      <c r="A9" s="3" t="inlineStr">
        <is>
          <t>3050 : Equipment &amp; Furniture</t>
        </is>
      </c>
      <c r="B9" s="3" t="n">
        <v>43.19</v>
      </c>
      <c r="O9" s="3" t="n">
        <v>43.19</v>
      </c>
      <c r="Q9" s="16">
        <f>_xlfn.XLOOKUP($A9,Mapping!$A:$A,Mapping!B:B,0,0,1)</f>
        <v/>
      </c>
      <c r="R9" s="16">
        <f>_xlfn.XLOOKUP($A9,Mapping!$A:$A,Mapping!C:C,0,0,1)</f>
        <v/>
      </c>
      <c r="S9" s="16">
        <f>_xlfn.XLOOKUP($A9,Mapping!$A:$A,Mapping!D:D,0,0,1)</f>
        <v/>
      </c>
      <c r="T9" s="16">
        <f>_xlfn.CONCAT(S9," - ",Q9)</f>
        <v/>
      </c>
    </row>
    <row r="10">
      <c r="A10" s="3" t="inlineStr">
        <is>
          <t>4080 : Compliance Maintenance</t>
        </is>
      </c>
      <c r="B10" s="3" t="n">
        <v>50.68</v>
      </c>
      <c r="O10" s="3" t="n">
        <v>50.68</v>
      </c>
      <c r="Q10" s="16">
        <f>_xlfn.XLOOKUP($A10,Mapping!$A:$A,Mapping!B:B,0,0,1)</f>
        <v/>
      </c>
      <c r="R10" s="16">
        <f>_xlfn.XLOOKUP($A10,Mapping!$A:$A,Mapping!C:C,0,0,1)</f>
        <v/>
      </c>
      <c r="S10" s="16">
        <f>_xlfn.XLOOKUP($A10,Mapping!$A:$A,Mapping!D:D,0,0,1)</f>
        <v/>
      </c>
      <c r="T10" s="16">
        <f>_xlfn.CONCAT(S10," - ",Q10)</f>
        <v/>
      </c>
    </row>
    <row r="11">
      <c r="A11" s="3" t="inlineStr">
        <is>
          <t>4180 : Printer Consumables</t>
        </is>
      </c>
      <c r="B11" s="3" t="n">
        <v>125.4</v>
      </c>
      <c r="O11" s="3" t="n">
        <v>125.4</v>
      </c>
      <c r="Q11" s="16">
        <f>_xlfn.XLOOKUP($A11,Mapping!$A:$A,Mapping!B:B,0,0,1)</f>
        <v/>
      </c>
      <c r="R11" s="16">
        <f>_xlfn.XLOOKUP($A11,Mapping!$A:$A,Mapping!C:C,0,0,1)</f>
        <v/>
      </c>
      <c r="S11" s="16">
        <f>_xlfn.XLOOKUP($A11,Mapping!$A:$A,Mapping!D:D,0,0,1)</f>
        <v/>
      </c>
      <c r="T11" s="16">
        <f>_xlfn.CONCAT(S11," - ",Q11)</f>
        <v/>
      </c>
    </row>
    <row r="12">
      <c r="A12" s="3" t="inlineStr">
        <is>
          <t>4190 : Telephone</t>
        </is>
      </c>
      <c r="B12" s="3" t="n">
        <v>1663.93</v>
      </c>
      <c r="O12" s="3" t="n">
        <v>1663.93</v>
      </c>
      <c r="Q12" s="16">
        <f>_xlfn.XLOOKUP($A12,Mapping!$A:$A,Mapping!B:B,0,0,1)</f>
        <v/>
      </c>
      <c r="R12" s="16">
        <f>_xlfn.XLOOKUP($A12,Mapping!$A:$A,Mapping!C:C,0,0,1)</f>
        <v/>
      </c>
      <c r="S12" s="16">
        <f>_xlfn.XLOOKUP($A12,Mapping!$A:$A,Mapping!D:D,0,0,1)</f>
        <v/>
      </c>
      <c r="T12" s="16">
        <f>_xlfn.CONCAT(S12," - ",Q12)</f>
        <v/>
      </c>
    </row>
    <row r="13">
      <c r="A13" s="3" t="inlineStr">
        <is>
          <t>4220 : IT Support</t>
        </is>
      </c>
      <c r="B13" s="3" t="n">
        <v>1127.04</v>
      </c>
      <c r="O13" s="3" t="n">
        <v>1127.04</v>
      </c>
      <c r="Q13" s="16">
        <f>_xlfn.XLOOKUP($A13,Mapping!$A:$A,Mapping!B:B,0,0,1)</f>
        <v/>
      </c>
      <c r="R13" s="16">
        <f>_xlfn.XLOOKUP($A13,Mapping!$A:$A,Mapping!C:C,0,0,1)</f>
        <v/>
      </c>
      <c r="S13" s="16">
        <f>_xlfn.XLOOKUP($A13,Mapping!$A:$A,Mapping!D:D,0,0,1)</f>
        <v/>
      </c>
      <c r="T13" s="16">
        <f>_xlfn.CONCAT(S13," - ",Q13)</f>
        <v/>
      </c>
    </row>
    <row r="14">
      <c r="A14" s="3" t="inlineStr">
        <is>
          <t>4230 : Fees and Subscriptions</t>
        </is>
      </c>
      <c r="B14" s="3" t="n">
        <v>1358.52</v>
      </c>
      <c r="O14" s="3" t="n">
        <v>1358.52</v>
      </c>
      <c r="Q14" s="16">
        <f>_xlfn.XLOOKUP($A14,Mapping!$A:$A,Mapping!B:B,0,0,1)</f>
        <v/>
      </c>
      <c r="R14" s="16">
        <f>_xlfn.XLOOKUP($A14,Mapping!$A:$A,Mapping!C:C,0,0,1)</f>
        <v/>
      </c>
      <c r="S14" s="16">
        <f>_xlfn.XLOOKUP($A14,Mapping!$A:$A,Mapping!D:D,0,0,1)</f>
        <v/>
      </c>
      <c r="T14" s="16">
        <f>_xlfn.CONCAT(S14," - ",Q14)</f>
        <v/>
      </c>
    </row>
    <row r="15">
      <c r="A15" s="3" t="inlineStr">
        <is>
          <t>4240 : Sundry Charges</t>
        </is>
      </c>
      <c r="B15" s="3" t="n">
        <v>3.64</v>
      </c>
      <c r="O15" s="3" t="n">
        <v>3.64</v>
      </c>
      <c r="Q15" s="16">
        <f>_xlfn.XLOOKUP($A15,Mapping!$A:$A,Mapping!B:B,0,0,1)</f>
        <v/>
      </c>
      <c r="R15" s="16">
        <f>_xlfn.XLOOKUP($A15,Mapping!$A:$A,Mapping!C:C,0,0,1)</f>
        <v/>
      </c>
      <c r="S15" s="16">
        <f>_xlfn.XLOOKUP($A15,Mapping!$A:$A,Mapping!D:D,0,0,1)</f>
        <v/>
      </c>
      <c r="T15" s="16">
        <f>_xlfn.CONCAT(S15," - ",Q15)</f>
        <v/>
      </c>
    </row>
    <row r="16">
      <c r="A16" s="3" t="inlineStr">
        <is>
          <t>5010 : Audit</t>
        </is>
      </c>
      <c r="B16" s="3" t="n">
        <v>22285</v>
      </c>
      <c r="O16" s="3" t="n">
        <v>22285</v>
      </c>
      <c r="Q16" s="16">
        <f>_xlfn.XLOOKUP($A16,Mapping!$A:$A,Mapping!B:B,0,0,1)</f>
        <v/>
      </c>
      <c r="R16" s="16">
        <f>_xlfn.XLOOKUP($A16,Mapping!$A:$A,Mapping!C:C,0,0,1)</f>
        <v/>
      </c>
      <c r="S16" s="16">
        <f>_xlfn.XLOOKUP($A16,Mapping!$A:$A,Mapping!D:D,0,0,1)</f>
        <v/>
      </c>
      <c r="T16" s="16">
        <f>_xlfn.CONCAT(S16," - ",Q16)</f>
        <v/>
      </c>
    </row>
    <row r="17">
      <c r="A17" s="3" t="inlineStr">
        <is>
          <t>5030 : Proffessional Fees</t>
        </is>
      </c>
      <c r="B17" s="3" t="n">
        <v>-3086.6</v>
      </c>
      <c r="E17" s="3" t="n">
        <v>1080</v>
      </c>
      <c r="O17" s="3" t="n">
        <v>-2006.6</v>
      </c>
      <c r="Q17" s="16">
        <f>_xlfn.XLOOKUP($A17,Mapping!$A:$A,Mapping!B:B,0,0,1)</f>
        <v/>
      </c>
      <c r="R17" s="16">
        <f>_xlfn.XLOOKUP($A17,Mapping!$A:$A,Mapping!C:C,0,0,1)</f>
        <v/>
      </c>
      <c r="S17" s="16">
        <f>_xlfn.XLOOKUP($A17,Mapping!$A:$A,Mapping!D:D,0,0,1)</f>
        <v/>
      </c>
      <c r="T17" s="16">
        <f>_xlfn.CONCAT(S17," - ",Q17)</f>
        <v/>
      </c>
    </row>
    <row r="18">
      <c r="A18" s="3" t="inlineStr">
        <is>
          <t>5060 : Bank Charges</t>
        </is>
      </c>
      <c r="B18" s="3" t="n">
        <v>1842.23</v>
      </c>
      <c r="O18" s="3" t="n">
        <v>1842.23</v>
      </c>
      <c r="Q18" s="16">
        <f>_xlfn.XLOOKUP($A18,Mapping!$A:$A,Mapping!B:B,0,0,1)</f>
        <v/>
      </c>
      <c r="R18" s="16">
        <f>_xlfn.XLOOKUP($A18,Mapping!$A:$A,Mapping!C:C,0,0,1)</f>
        <v/>
      </c>
      <c r="S18" s="16">
        <f>_xlfn.XLOOKUP($A18,Mapping!$A:$A,Mapping!D:D,0,0,1)</f>
        <v/>
      </c>
      <c r="T18" s="16">
        <f>_xlfn.CONCAT(S18," - ",Q18)</f>
        <v/>
      </c>
    </row>
    <row r="19">
      <c r="A19" s="3" t="inlineStr">
        <is>
          <t>5070 : Bank Interest</t>
        </is>
      </c>
      <c r="B19" s="3" t="n">
        <v>-2.09</v>
      </c>
      <c r="O19" s="3" t="n">
        <v>-2.09</v>
      </c>
      <c r="Q19" s="16">
        <f>_xlfn.XLOOKUP($A19,Mapping!$A:$A,Mapping!B:B,0,0,1)</f>
        <v/>
      </c>
      <c r="R19" s="16">
        <f>_xlfn.XLOOKUP($A19,Mapping!$A:$A,Mapping!C:C,0,0,1)</f>
        <v/>
      </c>
      <c r="S19" s="16">
        <f>_xlfn.XLOOKUP($A19,Mapping!$A:$A,Mapping!D:D,0,0,1)</f>
        <v/>
      </c>
      <c r="T19" s="16">
        <f>_xlfn.CONCAT(S19," - ",Q19)</f>
        <v/>
      </c>
    </row>
    <row r="20">
      <c r="A20" s="3" t="inlineStr">
        <is>
          <t>5080 : Bad Debt Provision</t>
        </is>
      </c>
      <c r="B20" s="3" t="n">
        <v>1874</v>
      </c>
      <c r="O20" s="3" t="n">
        <v>1874</v>
      </c>
      <c r="Q20" s="16">
        <f>_xlfn.XLOOKUP($A20,Mapping!$A:$A,Mapping!B:B,0,0,1)</f>
        <v/>
      </c>
      <c r="R20" s="16">
        <f>_xlfn.XLOOKUP($A20,Mapping!$A:$A,Mapping!C:C,0,0,1)</f>
        <v/>
      </c>
      <c r="S20" s="16">
        <f>_xlfn.XLOOKUP($A20,Mapping!$A:$A,Mapping!D:D,0,0,1)</f>
        <v/>
      </c>
      <c r="T20" s="16">
        <f>_xlfn.CONCAT(S20," - ",Q20)</f>
        <v/>
      </c>
    </row>
    <row r="21">
      <c r="A21" s="3" t="inlineStr">
        <is>
          <t>5100 : Depreciation L&amp;B</t>
        </is>
      </c>
      <c r="B21" s="3" t="n">
        <v>12084</v>
      </c>
      <c r="O21" s="3" t="n">
        <v>12084</v>
      </c>
      <c r="Q21" s="16">
        <f>_xlfn.XLOOKUP($A21,Mapping!$A:$A,Mapping!B:B,0,0,1)</f>
        <v/>
      </c>
      <c r="R21" s="16">
        <f>_xlfn.XLOOKUP($A21,Mapping!$A:$A,Mapping!C:C,0,0,1)</f>
        <v/>
      </c>
      <c r="S21" s="16">
        <f>_xlfn.XLOOKUP($A21,Mapping!$A:$A,Mapping!D:D,0,0,1)</f>
        <v/>
      </c>
      <c r="T21" s="16">
        <f>_xlfn.CONCAT(S21," - ",Q21)</f>
        <v/>
      </c>
    </row>
    <row r="22">
      <c r="A22" s="3" t="inlineStr">
        <is>
          <t>5110 : Depreciation MV</t>
        </is>
      </c>
      <c r="B22" s="3" t="n">
        <v>16.64</v>
      </c>
      <c r="O22" s="3" t="n">
        <v>16.64</v>
      </c>
      <c r="Q22" s="16">
        <f>_xlfn.XLOOKUP($A22,Mapping!$A:$A,Mapping!B:B,0,0,1)</f>
        <v/>
      </c>
      <c r="R22" s="16">
        <f>_xlfn.XLOOKUP($A22,Mapping!$A:$A,Mapping!C:C,0,0,1)</f>
        <v/>
      </c>
      <c r="S22" s="16">
        <f>_xlfn.XLOOKUP($A22,Mapping!$A:$A,Mapping!D:D,0,0,1)</f>
        <v/>
      </c>
      <c r="T22" s="16">
        <f>_xlfn.CONCAT(S22," - ",Q22)</f>
        <v/>
      </c>
    </row>
    <row r="23">
      <c r="A23" s="3" t="inlineStr">
        <is>
          <t>5120 : Depreciation Office Equipment</t>
        </is>
      </c>
      <c r="B23" s="3" t="n">
        <v>328</v>
      </c>
      <c r="O23" s="3" t="n">
        <v>328</v>
      </c>
      <c r="Q23" s="16">
        <f>_xlfn.XLOOKUP($A23,Mapping!$A:$A,Mapping!B:B,0,0,1)</f>
        <v/>
      </c>
      <c r="R23" s="16">
        <f>_xlfn.XLOOKUP($A23,Mapping!$A:$A,Mapping!C:C,0,0,1)</f>
        <v/>
      </c>
      <c r="S23" s="16">
        <f>_xlfn.XLOOKUP($A23,Mapping!$A:$A,Mapping!D:D,0,0,1)</f>
        <v/>
      </c>
      <c r="T23" s="16">
        <f>_xlfn.CONCAT(S23," - ",Q23)</f>
        <v/>
      </c>
    </row>
    <row r="24">
      <c r="A24" s="3" t="inlineStr">
        <is>
          <t>5150 : Corporation Tax</t>
        </is>
      </c>
      <c r="B24" s="3" t="n">
        <v>19174.03</v>
      </c>
      <c r="O24" s="3" t="n">
        <v>19174.03</v>
      </c>
      <c r="Q24" s="16">
        <f>_xlfn.XLOOKUP($A24,Mapping!$A:$A,Mapping!B:B,0,0,1)</f>
        <v/>
      </c>
      <c r="R24" s="16">
        <f>_xlfn.XLOOKUP($A24,Mapping!$A:$A,Mapping!C:C,0,0,1)</f>
        <v/>
      </c>
      <c r="S24" s="16">
        <f>_xlfn.XLOOKUP($A24,Mapping!$A:$A,Mapping!D:D,0,0,1)</f>
        <v/>
      </c>
      <c r="T24" s="16">
        <f>_xlfn.CONCAT(S24," - ",Q24)</f>
        <v/>
      </c>
    </row>
    <row r="25">
      <c r="A25" s="3" t="inlineStr">
        <is>
          <t>5160 : Transformation Costs</t>
        </is>
      </c>
      <c r="B25" s="3" t="n">
        <v>0</v>
      </c>
      <c r="O25" s="3" t="n">
        <v>0</v>
      </c>
      <c r="Q25" s="16">
        <f>_xlfn.XLOOKUP($A25,Mapping!$A:$A,Mapping!B:B,0,0,1)</f>
        <v/>
      </c>
      <c r="R25" s="16">
        <f>_xlfn.XLOOKUP($A25,Mapping!$A:$A,Mapping!C:C,0,0,1)</f>
        <v/>
      </c>
      <c r="S25" s="16">
        <f>_xlfn.XLOOKUP($A25,Mapping!$A:$A,Mapping!D:D,0,0,1)</f>
        <v/>
      </c>
      <c r="T25" s="16">
        <f>_xlfn.CONCAT(S25," - ",Q25)</f>
        <v/>
      </c>
    </row>
    <row r="26">
      <c r="A26" s="3" t="inlineStr">
        <is>
          <t>5990 : Suspense</t>
        </is>
      </c>
      <c r="B26" s="3" t="n">
        <v>1.120000000000001</v>
      </c>
      <c r="O26" s="3" t="n">
        <v>1.120000000000001</v>
      </c>
      <c r="Q26" s="16">
        <f>_xlfn.XLOOKUP($A26,Mapping!$A:$A,Mapping!B:B,0,0,1)</f>
        <v/>
      </c>
      <c r="R26" s="16">
        <f>_xlfn.XLOOKUP($A26,Mapping!$A:$A,Mapping!C:C,0,0,1)</f>
        <v/>
      </c>
      <c r="S26" s="16">
        <f>_xlfn.XLOOKUP($A26,Mapping!$A:$A,Mapping!D:D,0,0,1)</f>
        <v/>
      </c>
      <c r="T26" s="16">
        <f>_xlfn.CONCAT(S26," - ",Q26)</f>
        <v/>
      </c>
    </row>
    <row r="27">
      <c r="A27" s="3" t="inlineStr">
        <is>
          <t>6020 : Freehold Property</t>
        </is>
      </c>
      <c r="B27" s="3" t="n">
        <v>-3021</v>
      </c>
      <c r="O27" s="3" t="n">
        <v>-3021</v>
      </c>
      <c r="Q27" s="16">
        <f>_xlfn.XLOOKUP($A27,Mapping!$A:$A,Mapping!B:B,0,0,1)</f>
        <v/>
      </c>
      <c r="R27" s="16">
        <f>_xlfn.XLOOKUP($A27,Mapping!$A:$A,Mapping!C:C,0,0,1)</f>
        <v/>
      </c>
      <c r="S27" s="16">
        <f>_xlfn.XLOOKUP($A27,Mapping!$A:$A,Mapping!D:D,0,0,1)</f>
        <v/>
      </c>
      <c r="T27" s="16">
        <f>_xlfn.CONCAT(S27," - ",Q27)</f>
        <v/>
      </c>
    </row>
    <row r="28">
      <c r="A28" s="3" t="inlineStr">
        <is>
          <t>6021 : Freehold Property Depreciation</t>
        </is>
      </c>
      <c r="B28" s="3" t="n">
        <v>-6110</v>
      </c>
      <c r="O28" s="3" t="n">
        <v>-6110</v>
      </c>
      <c r="Q28" s="16">
        <f>_xlfn.XLOOKUP($A28,Mapping!$A:$A,Mapping!B:B,0,0,1)</f>
        <v/>
      </c>
      <c r="R28" s="16">
        <f>_xlfn.XLOOKUP($A28,Mapping!$A:$A,Mapping!C:C,0,0,1)</f>
        <v/>
      </c>
      <c r="S28" s="16">
        <f>_xlfn.XLOOKUP($A28,Mapping!$A:$A,Mapping!D:D,0,0,1)</f>
        <v/>
      </c>
      <c r="T28" s="16">
        <f>_xlfn.CONCAT(S28," - ",Q28)</f>
        <v/>
      </c>
    </row>
    <row r="29">
      <c r="A29" s="3" t="inlineStr">
        <is>
          <t>6040 : Leasehold Property Improvements</t>
        </is>
      </c>
      <c r="B29" s="3" t="n">
        <v>151060.81</v>
      </c>
      <c r="O29" s="3" t="n">
        <v>151060.81</v>
      </c>
      <c r="Q29" s="16">
        <f>_xlfn.XLOOKUP($A29,Mapping!$A:$A,Mapping!B:B,0,0,1)</f>
        <v/>
      </c>
      <c r="R29" s="16">
        <f>_xlfn.XLOOKUP($A29,Mapping!$A:$A,Mapping!C:C,0,0,1)</f>
        <v/>
      </c>
      <c r="S29" s="16">
        <f>_xlfn.XLOOKUP($A29,Mapping!$A:$A,Mapping!D:D,0,0,1)</f>
        <v/>
      </c>
      <c r="T29" s="16">
        <f>_xlfn.CONCAT(S29," - ",Q29)</f>
        <v/>
      </c>
    </row>
    <row r="30">
      <c r="A30" s="3" t="inlineStr">
        <is>
          <t>6041 : Leasehold Property Improvements Depreciation</t>
        </is>
      </c>
      <c r="B30" s="3" t="n">
        <v>-83389</v>
      </c>
      <c r="O30" s="3" t="n">
        <v>-83389</v>
      </c>
      <c r="Q30" s="16">
        <f>_xlfn.XLOOKUP($A30,Mapping!$A:$A,Mapping!B:B,0,0,1)</f>
        <v/>
      </c>
      <c r="R30" s="16">
        <f>_xlfn.XLOOKUP($A30,Mapping!$A:$A,Mapping!C:C,0,0,1)</f>
        <v/>
      </c>
      <c r="S30" s="16">
        <f>_xlfn.XLOOKUP($A30,Mapping!$A:$A,Mapping!D:D,0,0,1)</f>
        <v/>
      </c>
      <c r="T30" s="16">
        <f>_xlfn.CONCAT(S30," - ",Q30)</f>
        <v/>
      </c>
    </row>
    <row r="31">
      <c r="A31" s="3" t="inlineStr">
        <is>
          <t>6050 : Office Machinery and Equipment</t>
        </is>
      </c>
      <c r="B31" s="3" t="n">
        <v>8359.01</v>
      </c>
      <c r="O31" s="3" t="n">
        <v>8359.01</v>
      </c>
      <c r="Q31" s="16">
        <f>_xlfn.XLOOKUP($A31,Mapping!$A:$A,Mapping!B:B,0,0,1)</f>
        <v/>
      </c>
      <c r="R31" s="16">
        <f>_xlfn.XLOOKUP($A31,Mapping!$A:$A,Mapping!C:C,0,0,1)</f>
        <v/>
      </c>
      <c r="S31" s="16">
        <f>_xlfn.XLOOKUP($A31,Mapping!$A:$A,Mapping!D:D,0,0,1)</f>
        <v/>
      </c>
      <c r="T31" s="16">
        <f>_xlfn.CONCAT(S31," - ",Q31)</f>
        <v/>
      </c>
    </row>
    <row r="32">
      <c r="A32" s="3" t="inlineStr">
        <is>
          <t>6051 : Office Machinery and Equipment Depreciation</t>
        </is>
      </c>
      <c r="B32" s="3" t="n">
        <v>-8160.01</v>
      </c>
      <c r="O32" s="3" t="n">
        <v>-8160.01</v>
      </c>
      <c r="Q32" s="16">
        <f>_xlfn.XLOOKUP($A32,Mapping!$A:$A,Mapping!B:B,0,0,1)</f>
        <v/>
      </c>
      <c r="R32" s="16">
        <f>_xlfn.XLOOKUP($A32,Mapping!$A:$A,Mapping!C:C,0,0,1)</f>
        <v/>
      </c>
      <c r="S32" s="16">
        <f>_xlfn.XLOOKUP($A32,Mapping!$A:$A,Mapping!D:D,0,0,1)</f>
        <v/>
      </c>
      <c r="T32" s="16">
        <f>_xlfn.CONCAT(S32," - ",Q32)</f>
        <v/>
      </c>
    </row>
    <row r="33">
      <c r="A33" s="3" t="inlineStr">
        <is>
          <t>6060 : Fixtures and Fittings</t>
        </is>
      </c>
      <c r="B33" s="3" t="n">
        <v>77110.61</v>
      </c>
      <c r="O33" s="3" t="n">
        <v>77110.61</v>
      </c>
      <c r="Q33" s="16">
        <f>_xlfn.XLOOKUP($A33,Mapping!$A:$A,Mapping!B:B,0,0,1)</f>
        <v/>
      </c>
      <c r="R33" s="16">
        <f>_xlfn.XLOOKUP($A33,Mapping!$A:$A,Mapping!C:C,0,0,1)</f>
        <v/>
      </c>
      <c r="S33" s="16">
        <f>_xlfn.XLOOKUP($A33,Mapping!$A:$A,Mapping!D:D,0,0,1)</f>
        <v/>
      </c>
      <c r="T33" s="16">
        <f>_xlfn.CONCAT(S33," - ",Q33)</f>
        <v/>
      </c>
    </row>
    <row r="34">
      <c r="A34" s="3" t="inlineStr">
        <is>
          <t>6061 : Fixtures and Fittings Depreciation</t>
        </is>
      </c>
      <c r="B34" s="3" t="n">
        <v>-77198.63</v>
      </c>
      <c r="O34" s="3" t="n">
        <v>-77198.63</v>
      </c>
      <c r="Q34" s="16">
        <f>_xlfn.XLOOKUP($A34,Mapping!$A:$A,Mapping!B:B,0,0,1)</f>
        <v/>
      </c>
      <c r="R34" s="16">
        <f>_xlfn.XLOOKUP($A34,Mapping!$A:$A,Mapping!C:C,0,0,1)</f>
        <v/>
      </c>
      <c r="S34" s="16">
        <f>_xlfn.XLOOKUP($A34,Mapping!$A:$A,Mapping!D:D,0,0,1)</f>
        <v/>
      </c>
      <c r="T34" s="16">
        <f>_xlfn.CONCAT(S34," - ",Q34)</f>
        <v/>
      </c>
    </row>
    <row r="35">
      <c r="A35" s="3" t="inlineStr">
        <is>
          <t>7010 : Prepayments</t>
        </is>
      </c>
      <c r="B35" s="3" t="n">
        <v>2904.570000000001</v>
      </c>
      <c r="O35" s="3" t="n">
        <v>2904.570000000001</v>
      </c>
      <c r="Q35" s="16">
        <f>_xlfn.XLOOKUP($A35,Mapping!$A:$A,Mapping!B:B,0,0,1)</f>
        <v/>
      </c>
      <c r="R35" s="16">
        <f>_xlfn.XLOOKUP($A35,Mapping!$A:$A,Mapping!C:C,0,0,1)</f>
        <v/>
      </c>
      <c r="S35" s="16">
        <f>_xlfn.XLOOKUP($A35,Mapping!$A:$A,Mapping!D:D,0,0,1)</f>
        <v/>
      </c>
      <c r="T35" s="16">
        <f>_xlfn.CONCAT(S35," - ",Q35)</f>
        <v/>
      </c>
    </row>
    <row r="36">
      <c r="A36" s="3" t="inlineStr">
        <is>
          <t>7021 : Interco KNL</t>
        </is>
      </c>
      <c r="B36" s="3" t="n">
        <v>-288865.5599999999</v>
      </c>
      <c r="O36" s="3" t="n">
        <v>-288865.5599999999</v>
      </c>
      <c r="Q36" s="16">
        <f>_xlfn.XLOOKUP($A36,Mapping!$A:$A,Mapping!B:B,0,0,1)</f>
        <v/>
      </c>
      <c r="R36" s="16">
        <f>_xlfn.XLOOKUP($A36,Mapping!$A:$A,Mapping!C:C,0,0,1)</f>
        <v/>
      </c>
      <c r="S36" s="16">
        <f>_xlfn.XLOOKUP($A36,Mapping!$A:$A,Mapping!D:D,0,0,1)</f>
        <v/>
      </c>
      <c r="T36" s="16">
        <f>_xlfn.CONCAT(S36," - ",Q36)</f>
        <v/>
      </c>
    </row>
    <row r="37">
      <c r="A37" s="3" t="inlineStr">
        <is>
          <t>7023 : Interco CCL</t>
        </is>
      </c>
      <c r="B37" s="3" t="n">
        <v>218889.23</v>
      </c>
      <c r="O37" s="3" t="n">
        <v>218889.23</v>
      </c>
      <c r="Q37" s="16">
        <f>_xlfn.XLOOKUP($A37,Mapping!$A:$A,Mapping!B:B,0,0,1)</f>
        <v/>
      </c>
      <c r="R37" s="16">
        <f>_xlfn.XLOOKUP($A37,Mapping!$A:$A,Mapping!C:C,0,0,1)</f>
        <v/>
      </c>
      <c r="S37" s="16">
        <f>_xlfn.XLOOKUP($A37,Mapping!$A:$A,Mapping!D:D,0,0,1)</f>
        <v/>
      </c>
      <c r="T37" s="16">
        <f>_xlfn.CONCAT(S37," - ",Q37)</f>
        <v/>
      </c>
    </row>
    <row r="38">
      <c r="A38" s="3" t="inlineStr">
        <is>
          <t>7025 : Interco YBHN</t>
        </is>
      </c>
      <c r="B38" s="3" t="n">
        <v>-138.32</v>
      </c>
      <c r="O38" s="3" t="n">
        <v>-138.32</v>
      </c>
      <c r="Q38" s="16">
        <f>_xlfn.XLOOKUP($A38,Mapping!$A:$A,Mapping!B:B,0,0,1)</f>
        <v/>
      </c>
      <c r="R38" s="16">
        <f>_xlfn.XLOOKUP($A38,Mapping!$A:$A,Mapping!C:C,0,0,1)</f>
        <v/>
      </c>
      <c r="S38" s="16">
        <f>_xlfn.XLOOKUP($A38,Mapping!$A:$A,Mapping!D:D,0,0,1)</f>
        <v/>
      </c>
      <c r="T38" s="16">
        <f>_xlfn.CONCAT(S38," - ",Q38)</f>
        <v/>
      </c>
    </row>
    <row r="39">
      <c r="A39" s="3" t="inlineStr">
        <is>
          <t>7026 : DO NOT USE</t>
        </is>
      </c>
      <c r="B39" s="3" t="n">
        <v>-26659.3</v>
      </c>
      <c r="O39" s="3" t="n">
        <v>-26659.3</v>
      </c>
      <c r="Q39" s="16">
        <f>_xlfn.XLOOKUP($A39,Mapping!$A:$A,Mapping!B:B,0,0,1)</f>
        <v/>
      </c>
      <c r="R39" s="16">
        <f>_xlfn.XLOOKUP($A39,Mapping!$A:$A,Mapping!C:C,0,0,1)</f>
        <v/>
      </c>
      <c r="S39" s="16">
        <f>_xlfn.XLOOKUP($A39,Mapping!$A:$A,Mapping!D:D,0,0,1)</f>
        <v/>
      </c>
      <c r="T39" s="16">
        <f>_xlfn.CONCAT(S39," - ",Q39)</f>
        <v/>
      </c>
    </row>
    <row r="40">
      <c r="A40" s="3" t="inlineStr">
        <is>
          <t>7027 : DO NOT USE</t>
        </is>
      </c>
      <c r="B40" s="3" t="n">
        <v>0</v>
      </c>
      <c r="O40" s="3" t="n">
        <v>0</v>
      </c>
      <c r="Q40" s="16">
        <f>_xlfn.XLOOKUP($A40,Mapping!$A:$A,Mapping!B:B,0,0,1)</f>
        <v/>
      </c>
      <c r="R40" s="16">
        <f>_xlfn.XLOOKUP($A40,Mapping!$A:$A,Mapping!C:C,0,0,1)</f>
        <v/>
      </c>
      <c r="S40" s="16">
        <f>_xlfn.XLOOKUP($A40,Mapping!$A:$A,Mapping!D:D,0,0,1)</f>
        <v/>
      </c>
      <c r="T40" s="16">
        <f>_xlfn.CONCAT(S40," - ",Q40)</f>
        <v/>
      </c>
    </row>
    <row r="41">
      <c r="A41" s="3" t="inlineStr">
        <is>
          <t>7028 : DO NOT USE</t>
        </is>
      </c>
      <c r="B41" s="3" t="n">
        <v>680.4300000000001</v>
      </c>
      <c r="O41" s="3" t="n">
        <v>680.4300000000001</v>
      </c>
      <c r="Q41" s="16">
        <f>_xlfn.XLOOKUP($A41,Mapping!$A:$A,Mapping!B:B,0,0,1)</f>
        <v/>
      </c>
      <c r="R41" s="16">
        <f>_xlfn.XLOOKUP($A41,Mapping!$A:$A,Mapping!C:C,0,0,1)</f>
        <v/>
      </c>
      <c r="S41" s="16">
        <f>_xlfn.XLOOKUP($A41,Mapping!$A:$A,Mapping!D:D,0,0,1)</f>
        <v/>
      </c>
      <c r="T41" s="16">
        <f>_xlfn.CONCAT(S41," - ",Q41)</f>
        <v/>
      </c>
    </row>
    <row r="42">
      <c r="A42" s="3" t="inlineStr">
        <is>
          <t>7040 : Fee Debtors</t>
        </is>
      </c>
      <c r="B42" s="3" t="n">
        <v>0</v>
      </c>
      <c r="O42" s="3" t="n">
        <v>0</v>
      </c>
      <c r="Q42" s="16">
        <f>_xlfn.XLOOKUP($A42,Mapping!$A:$A,Mapping!B:B,0,0,1)</f>
        <v/>
      </c>
      <c r="R42" s="16">
        <f>_xlfn.XLOOKUP($A42,Mapping!$A:$A,Mapping!C:C,0,0,1)</f>
        <v/>
      </c>
      <c r="S42" s="16">
        <f>_xlfn.XLOOKUP($A42,Mapping!$A:$A,Mapping!D:D,0,0,1)</f>
        <v/>
      </c>
      <c r="T42" s="16">
        <f>_xlfn.CONCAT(S42," - ",Q42)</f>
        <v/>
      </c>
    </row>
    <row r="43">
      <c r="A43" s="3" t="inlineStr">
        <is>
          <t>7053 : Bank Current Account</t>
        </is>
      </c>
      <c r="B43" s="3" t="n">
        <v>34.66</v>
      </c>
      <c r="O43" s="3" t="n">
        <v>34.66</v>
      </c>
      <c r="Q43" s="16">
        <f>_xlfn.XLOOKUP($A43,Mapping!$A:$A,Mapping!B:B,0,0,1)</f>
        <v/>
      </c>
      <c r="R43" s="16">
        <f>_xlfn.XLOOKUP($A43,Mapping!$A:$A,Mapping!C:C,0,0,1)</f>
        <v/>
      </c>
      <c r="S43" s="16">
        <f>_xlfn.XLOOKUP($A43,Mapping!$A:$A,Mapping!D:D,0,0,1)</f>
        <v/>
      </c>
      <c r="T43" s="16">
        <f>_xlfn.CONCAT(S43," - ",Q43)</f>
        <v/>
      </c>
    </row>
    <row r="44">
      <c r="A44" s="3" t="inlineStr">
        <is>
          <t>7060 : Bank Current/acc Santander</t>
        </is>
      </c>
      <c r="B44" s="3" t="n">
        <v>15823.34</v>
      </c>
      <c r="O44" s="3" t="n">
        <v>15823.34</v>
      </c>
      <c r="Q44" s="16">
        <f>_xlfn.XLOOKUP($A44,Mapping!$A:$A,Mapping!B:B,0,0,1)</f>
        <v/>
      </c>
      <c r="R44" s="16">
        <f>_xlfn.XLOOKUP($A44,Mapping!$A:$A,Mapping!C:C,0,0,1)</f>
        <v/>
      </c>
      <c r="S44" s="16">
        <f>_xlfn.XLOOKUP($A44,Mapping!$A:$A,Mapping!D:D,0,0,1)</f>
        <v/>
      </c>
      <c r="T44" s="16">
        <f>_xlfn.CONCAT(S44," - ",Q44)</f>
        <v/>
      </c>
    </row>
    <row r="45">
      <c r="A45" s="3" t="inlineStr">
        <is>
          <t>7061 : Bank Deposit - Santander</t>
        </is>
      </c>
      <c r="B45" s="3" t="n">
        <v>-0.06000000000000227</v>
      </c>
      <c r="O45" s="3" t="n">
        <v>-0.06000000000000227</v>
      </c>
      <c r="Q45" s="16">
        <f>_xlfn.XLOOKUP($A45,Mapping!$A:$A,Mapping!B:B,0,0,1)</f>
        <v/>
      </c>
      <c r="R45" s="16">
        <f>_xlfn.XLOOKUP($A45,Mapping!$A:$A,Mapping!C:C,0,0,1)</f>
        <v/>
      </c>
      <c r="S45" s="16">
        <f>_xlfn.XLOOKUP($A45,Mapping!$A:$A,Mapping!D:D,0,0,1)</f>
        <v/>
      </c>
      <c r="T45" s="16">
        <f>_xlfn.CONCAT(S45," - ",Q45)</f>
        <v/>
      </c>
    </row>
    <row r="46">
      <c r="A46" s="3" t="inlineStr">
        <is>
          <t>7062 : RBS current account</t>
        </is>
      </c>
      <c r="B46" s="3" t="n">
        <v>242460.1899999999</v>
      </c>
      <c r="O46" s="3" t="n">
        <v>242460.1899999999</v>
      </c>
      <c r="Q46" s="16">
        <f>_xlfn.XLOOKUP($A46,Mapping!$A:$A,Mapping!B:B,0,0,1)</f>
        <v/>
      </c>
      <c r="R46" s="16">
        <f>_xlfn.XLOOKUP($A46,Mapping!$A:$A,Mapping!C:C,0,0,1)</f>
        <v/>
      </c>
      <c r="S46" s="16">
        <f>_xlfn.XLOOKUP($A46,Mapping!$A:$A,Mapping!D:D,0,0,1)</f>
        <v/>
      </c>
      <c r="T46" s="16">
        <f>_xlfn.CONCAT(S46," - ",Q46)</f>
        <v/>
      </c>
    </row>
    <row r="47">
      <c r="A47" s="3" t="inlineStr">
        <is>
          <t>7063 : Bank Current Acc HSBC</t>
        </is>
      </c>
      <c r="B47" s="3" t="n">
        <v>3.183231456205249e-12</v>
      </c>
      <c r="O47" s="3" t="n">
        <v>3.183231456205249e-12</v>
      </c>
      <c r="Q47" s="16">
        <f>_xlfn.XLOOKUP($A47,Mapping!$A:$A,Mapping!B:B,0,0,1)</f>
        <v/>
      </c>
      <c r="R47" s="16">
        <f>_xlfn.XLOOKUP($A47,Mapping!$A:$A,Mapping!C:C,0,0,1)</f>
        <v/>
      </c>
      <c r="S47" s="16">
        <f>_xlfn.XLOOKUP($A47,Mapping!$A:$A,Mapping!D:D,0,0,1)</f>
        <v/>
      </c>
      <c r="T47" s="16">
        <f>_xlfn.CONCAT(S47," - ",Q47)</f>
        <v/>
      </c>
    </row>
    <row r="48">
      <c r="A48" s="3" t="inlineStr">
        <is>
          <t>7070 : Sundry Debtors</t>
        </is>
      </c>
      <c r="B48" s="3" t="n">
        <v>-1</v>
      </c>
      <c r="O48" s="3" t="n">
        <v>-1</v>
      </c>
      <c r="Q48" s="16">
        <f>_xlfn.XLOOKUP($A48,Mapping!$A:$A,Mapping!B:B,0,0,1)</f>
        <v/>
      </c>
      <c r="R48" s="16">
        <f>_xlfn.XLOOKUP($A48,Mapping!$A:$A,Mapping!C:C,0,0,1)</f>
        <v/>
      </c>
      <c r="S48" s="16">
        <f>_xlfn.XLOOKUP($A48,Mapping!$A:$A,Mapping!D:D,0,0,1)</f>
        <v/>
      </c>
      <c r="T48" s="16">
        <f>_xlfn.CONCAT(S48," - ",Q48)</f>
        <v/>
      </c>
    </row>
    <row r="49">
      <c r="A49" s="3" t="inlineStr">
        <is>
          <t>7090 : Emerald</t>
        </is>
      </c>
      <c r="B49" s="3" t="n">
        <v>0</v>
      </c>
      <c r="O49" s="3" t="n">
        <v>0</v>
      </c>
      <c r="Q49" s="16">
        <f>_xlfn.XLOOKUP($A49,Mapping!$A:$A,Mapping!B:B,0,0,1)</f>
        <v/>
      </c>
      <c r="R49" s="16">
        <f>_xlfn.XLOOKUP($A49,Mapping!$A:$A,Mapping!C:C,0,0,1)</f>
        <v/>
      </c>
      <c r="S49" s="16">
        <f>_xlfn.XLOOKUP($A49,Mapping!$A:$A,Mapping!D:D,0,0,1)</f>
        <v/>
      </c>
      <c r="T49" s="16">
        <f>_xlfn.CONCAT(S49," - ",Q49)</f>
        <v/>
      </c>
    </row>
    <row r="50">
      <c r="A50" s="3" t="inlineStr">
        <is>
          <t>8020 : Accruals</t>
        </is>
      </c>
      <c r="B50" s="3" t="n">
        <v>-26513</v>
      </c>
      <c r="O50" s="3" t="n">
        <v>-26513</v>
      </c>
      <c r="Q50" s="16">
        <f>_xlfn.XLOOKUP($A50,Mapping!$A:$A,Mapping!B:B,0,0,1)</f>
        <v/>
      </c>
      <c r="R50" s="16">
        <f>_xlfn.XLOOKUP($A50,Mapping!$A:$A,Mapping!C:C,0,0,1)</f>
        <v/>
      </c>
      <c r="S50" s="16">
        <f>_xlfn.XLOOKUP($A50,Mapping!$A:$A,Mapping!D:D,0,0,1)</f>
        <v/>
      </c>
      <c r="T50" s="16">
        <f>_xlfn.CONCAT(S50," - ",Q50)</f>
        <v/>
      </c>
    </row>
    <row r="51">
      <c r="A51" s="3" t="inlineStr">
        <is>
          <t>8040 : PAYE</t>
        </is>
      </c>
      <c r="B51" s="3" t="n">
        <v>0.3599999999996726</v>
      </c>
      <c r="O51" s="3" t="n">
        <v>0.3599999999996726</v>
      </c>
      <c r="Q51" s="16">
        <f>_xlfn.XLOOKUP($A51,Mapping!$A:$A,Mapping!B:B,0,0,1)</f>
        <v/>
      </c>
      <c r="R51" s="16">
        <f>_xlfn.XLOOKUP($A51,Mapping!$A:$A,Mapping!C:C,0,0,1)</f>
        <v/>
      </c>
      <c r="S51" s="16">
        <f>_xlfn.XLOOKUP($A51,Mapping!$A:$A,Mapping!D:D,0,0,1)</f>
        <v/>
      </c>
      <c r="T51" s="16">
        <f>_xlfn.CONCAT(S51," - ",Q51)</f>
        <v/>
      </c>
    </row>
    <row r="52">
      <c r="A52" s="3" t="inlineStr">
        <is>
          <t>8050 : Net Salaries</t>
        </is>
      </c>
      <c r="B52" s="3" t="n">
        <v>0.02999999999833669</v>
      </c>
      <c r="O52" s="3" t="n">
        <v>0.02999999999833669</v>
      </c>
      <c r="Q52" s="16">
        <f>_xlfn.XLOOKUP($A52,Mapping!$A:$A,Mapping!B:B,0,0,1)</f>
        <v/>
      </c>
      <c r="R52" s="16">
        <f>_xlfn.XLOOKUP($A52,Mapping!$A:$A,Mapping!C:C,0,0,1)</f>
        <v/>
      </c>
      <c r="S52" s="16">
        <f>_xlfn.XLOOKUP($A52,Mapping!$A:$A,Mapping!D:D,0,0,1)</f>
        <v/>
      </c>
      <c r="T52" s="16">
        <f>_xlfn.CONCAT(S52," - ",Q52)</f>
        <v/>
      </c>
    </row>
    <row r="53">
      <c r="A53" s="3" t="inlineStr">
        <is>
          <t>8060 : Trade Creditors</t>
        </is>
      </c>
      <c r="B53" s="3" t="n">
        <v>-1770.570000000002</v>
      </c>
      <c r="O53" s="3" t="n">
        <v>-1770.570000000002</v>
      </c>
      <c r="Q53" s="16">
        <f>_xlfn.XLOOKUP($A53,Mapping!$A:$A,Mapping!B:B,0,0,1)</f>
        <v/>
      </c>
      <c r="R53" s="16">
        <f>_xlfn.XLOOKUP($A53,Mapping!$A:$A,Mapping!C:C,0,0,1)</f>
        <v/>
      </c>
      <c r="S53" s="16">
        <f>_xlfn.XLOOKUP($A53,Mapping!$A:$A,Mapping!D:D,0,0,1)</f>
        <v/>
      </c>
      <c r="T53" s="16">
        <f>_xlfn.CONCAT(S53," - ",Q53)</f>
        <v/>
      </c>
    </row>
    <row r="54">
      <c r="A54" s="3" t="inlineStr">
        <is>
          <t>8070 : Fees in advance</t>
        </is>
      </c>
      <c r="B54" s="3" t="n">
        <v>-30577.97</v>
      </c>
      <c r="O54" s="3" t="n">
        <v>-30577.97</v>
      </c>
      <c r="Q54" s="16">
        <f>_xlfn.XLOOKUP($A54,Mapping!$A:$A,Mapping!B:B,0,0,1)</f>
        <v/>
      </c>
      <c r="R54" s="16">
        <f>_xlfn.XLOOKUP($A54,Mapping!$A:$A,Mapping!C:C,0,0,1)</f>
        <v/>
      </c>
      <c r="S54" s="16">
        <f>_xlfn.XLOOKUP($A54,Mapping!$A:$A,Mapping!D:D,0,0,1)</f>
        <v/>
      </c>
      <c r="T54" s="16">
        <f>_xlfn.CONCAT(S54," - ",Q54)</f>
        <v/>
      </c>
    </row>
    <row r="55">
      <c r="A55" s="3" t="inlineStr">
        <is>
          <t>8090 : Pension Fund</t>
        </is>
      </c>
      <c r="B55" s="3" t="n">
        <v>0.2700000000000244</v>
      </c>
      <c r="O55" s="3" t="n">
        <v>0.2700000000000244</v>
      </c>
      <c r="Q55" s="16">
        <f>_xlfn.XLOOKUP($A55,Mapping!$A:$A,Mapping!B:B,0,0,1)</f>
        <v/>
      </c>
      <c r="R55" s="16">
        <f>_xlfn.XLOOKUP($A55,Mapping!$A:$A,Mapping!C:C,0,0,1)</f>
        <v/>
      </c>
      <c r="S55" s="16">
        <f>_xlfn.XLOOKUP($A55,Mapping!$A:$A,Mapping!D:D,0,0,1)</f>
        <v/>
      </c>
      <c r="T55" s="16">
        <f>_xlfn.CONCAT(S55," - ",Q55)</f>
        <v/>
      </c>
    </row>
    <row r="56">
      <c r="A56" s="3" t="inlineStr">
        <is>
          <t>8100 : Corporation Tax</t>
        </is>
      </c>
      <c r="B56" s="3" t="n">
        <v>1295.28</v>
      </c>
      <c r="O56" s="3" t="n">
        <v>1295.28</v>
      </c>
      <c r="Q56" s="16">
        <f>_xlfn.XLOOKUP($A56,Mapping!$A:$A,Mapping!B:B,0,0,1)</f>
        <v/>
      </c>
      <c r="R56" s="16">
        <f>_xlfn.XLOOKUP($A56,Mapping!$A:$A,Mapping!C:C,0,0,1)</f>
        <v/>
      </c>
      <c r="S56" s="16">
        <f>_xlfn.XLOOKUP($A56,Mapping!$A:$A,Mapping!D:D,0,0,1)</f>
        <v/>
      </c>
      <c r="T56" s="16">
        <f>_xlfn.CONCAT(S56," - ",Q56)</f>
        <v/>
      </c>
    </row>
    <row r="57">
      <c r="A57" s="3" t="inlineStr">
        <is>
          <t>9020 : Share Capital</t>
        </is>
      </c>
      <c r="B57" s="3" t="n">
        <v>-100</v>
      </c>
      <c r="O57" s="3" t="n">
        <v>-100</v>
      </c>
      <c r="Q57" s="16">
        <f>_xlfn.XLOOKUP($A57,Mapping!$A:$A,Mapping!B:B,0,0,1)</f>
        <v/>
      </c>
      <c r="R57" s="16">
        <f>_xlfn.XLOOKUP($A57,Mapping!$A:$A,Mapping!C:C,0,0,1)</f>
        <v/>
      </c>
      <c r="S57" s="16">
        <f>_xlfn.XLOOKUP($A57,Mapping!$A:$A,Mapping!D:D,0,0,1)</f>
        <v/>
      </c>
      <c r="T57" s="16">
        <f>_xlfn.CONCAT(S57," - ",Q57)</f>
        <v/>
      </c>
    </row>
    <row r="58">
      <c r="A58" s="3" t="inlineStr">
        <is>
          <t>9030 : Profit and Loss Account</t>
        </is>
      </c>
      <c r="B58" s="3" t="n">
        <v>-87276.59</v>
      </c>
      <c r="O58" s="3" t="n">
        <v>-87276.59</v>
      </c>
      <c r="Q58" s="16">
        <f>_xlfn.XLOOKUP($A58,Mapping!$A:$A,Mapping!B:B,0,0,1)</f>
        <v/>
      </c>
      <c r="R58" s="16">
        <f>_xlfn.XLOOKUP($A58,Mapping!$A:$A,Mapping!C:C,0,0,1)</f>
        <v/>
      </c>
      <c r="S58" s="16">
        <f>_xlfn.XLOOKUP($A58,Mapping!$A:$A,Mapping!D:D,0,0,1)</f>
        <v/>
      </c>
      <c r="T58" s="16">
        <f>_xlfn.CONCAT(S58," - ",Q58)</f>
        <v/>
      </c>
    </row>
    <row r="59">
      <c r="A59" s="76" t="inlineStr">
        <is>
          <t>Total</t>
        </is>
      </c>
      <c r="B59" s="76" t="n">
        <v>100957.6899999999</v>
      </c>
      <c r="C59" s="76" t="n"/>
      <c r="D59" s="76" t="n"/>
      <c r="E59" s="76" t="n">
        <v>1080</v>
      </c>
      <c r="F59" s="76" t="n"/>
      <c r="G59" s="76" t="n"/>
      <c r="H59" s="76" t="n"/>
      <c r="I59" s="76" t="n"/>
      <c r="J59" s="76" t="n"/>
      <c r="K59" s="76" t="n"/>
      <c r="L59" s="76" t="n"/>
      <c r="M59" s="76" t="n"/>
      <c r="N59" s="76" t="n"/>
      <c r="O59" s="76" t="n">
        <v>102037.6899999999</v>
      </c>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c r="A61" s="3" t="inlineStr">
        <is>
          <t>Applied filters:
Fiscal Year is 2026
Company is Yellow Brick Nurseries Ltd.
Setting is Head Office
Company is Complete Childcare Ltd., HAB Kindergarten, Kingsclere Nurseries Ltd., Moebius Two Ltd., Saltway Nursery, Yellow Brick House Nurseries., or Yellow Brick Nurseries Ltd.</t>
        </is>
      </c>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0.xml><?xml version="1.0" encoding="utf-8"?>
<worksheet xmlns="http://schemas.openxmlformats.org/spreadsheetml/2006/main">
  <sheetPr>
    <tabColor theme="7" tint="0.5999938962981048"/>
    <outlinePr summaryBelow="1" summaryRight="1"/>
    <pageSetUpPr/>
  </sheetPr>
  <dimension ref="A1:T163"/>
  <sheetViews>
    <sheetView workbookViewId="0">
      <selection activeCell="A2" sqref="A2:O72"/>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-1345609.15</v>
      </c>
      <c r="C2" s="3" t="n">
        <v>-3354.85</v>
      </c>
      <c r="D2" s="3" t="n">
        <v>-3323.69</v>
      </c>
      <c r="E2" s="3" t="n">
        <v>-6666.78</v>
      </c>
      <c r="F2" s="3" t="n">
        <v>-5593.219999999999</v>
      </c>
      <c r="G2" s="3" t="n">
        <v>-5717.570000000001</v>
      </c>
      <c r="H2" s="3" t="n">
        <v>-5699.46</v>
      </c>
      <c r="I2" s="3" t="n">
        <v>-8315.869999999999</v>
      </c>
      <c r="O2" s="3" t="n">
        <v>-1384280.59</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-572713.4400000002</v>
      </c>
      <c r="C3" s="3" t="n">
        <v>-10507.32</v>
      </c>
      <c r="D3" s="3" t="n">
        <v>-10507.32</v>
      </c>
      <c r="E3" s="3" t="n">
        <v>3957.84</v>
      </c>
      <c r="F3" s="3" t="n">
        <v>-9029.950000000001</v>
      </c>
      <c r="G3" s="3" t="n">
        <v>-9029.950000000001</v>
      </c>
      <c r="H3" s="3" t="n">
        <v>-10442.83</v>
      </c>
      <c r="I3" s="3" t="n">
        <v>-9500.91</v>
      </c>
      <c r="O3" s="3" t="n">
        <v>-627773.8800000001</v>
      </c>
      <c r="Q3" s="16">
        <f>_xlfn.XLOOKUP($A3,Mapping!$A:$A,Mapping!B:B,0,0,1)</f>
        <v/>
      </c>
      <c r="R3" s="16">
        <f>_xlfn.XLOOKUP($A3,Mapping!$A:$A,Mapping!C:C,0,0,1)</f>
        <v/>
      </c>
      <c r="S3" s="16">
        <f>_xlfn.XLOOKUP($A3,Mapping!$A:$A,Mapping!D:D,0,0,1)</f>
        <v/>
      </c>
      <c r="T3" s="16">
        <f>_xlfn.CONCAT(S3," - ",Q3)</f>
        <v/>
      </c>
    </row>
    <row r="4">
      <c r="A4" s="3" t="inlineStr">
        <is>
          <t>1030 : Other Income</t>
        </is>
      </c>
      <c r="B4" s="3" t="n">
        <v>-1190.33</v>
      </c>
      <c r="O4" s="3" t="n">
        <v>-1190.33</v>
      </c>
      <c r="Q4" s="16">
        <f>_xlfn.XLOOKUP($A4,Mapping!$A:$A,Mapping!B:B,0,0,1)</f>
        <v/>
      </c>
      <c r="R4" s="16">
        <f>_xlfn.XLOOKUP($A4,Mapping!$A:$A,Mapping!C:C,0,0,1)</f>
        <v/>
      </c>
      <c r="S4" s="16">
        <f>_xlfn.XLOOKUP($A4,Mapping!$A:$A,Mapping!D:D,0,0,1)</f>
        <v/>
      </c>
      <c r="T4" s="16">
        <f>_xlfn.CONCAT(S4," - ",Q4)</f>
        <v/>
      </c>
    </row>
    <row r="5">
      <c r="A5" s="3" t="inlineStr">
        <is>
          <t>2010 : Nursery Staff Salaries</t>
        </is>
      </c>
      <c r="B5" s="3" t="n">
        <v>1178848.74</v>
      </c>
      <c r="C5" s="3" t="n">
        <v>15250.07</v>
      </c>
      <c r="D5" s="3" t="n">
        <v>14732.04</v>
      </c>
      <c r="E5" s="3" t="n">
        <v>17344.06</v>
      </c>
      <c r="F5" s="3" t="n">
        <v>15665.42</v>
      </c>
      <c r="G5" s="3" t="n">
        <v>17146.66</v>
      </c>
      <c r="H5" s="3" t="n">
        <v>17450.45</v>
      </c>
      <c r="I5" s="3" t="n">
        <v>16025.41</v>
      </c>
      <c r="O5" s="3" t="n">
        <v>1292462.85</v>
      </c>
      <c r="Q5" s="16">
        <f>_xlfn.XLOOKUP($A5,Mapping!$A:$A,Mapping!B:B,0,0,1)</f>
        <v/>
      </c>
      <c r="R5" s="16">
        <f>_xlfn.XLOOKUP($A5,Mapping!$A:$A,Mapping!C:C,0,0,1)</f>
        <v/>
      </c>
      <c r="S5" s="16">
        <f>_xlfn.XLOOKUP($A5,Mapping!$A:$A,Mapping!D:D,0,0,1)</f>
        <v/>
      </c>
      <c r="T5" s="16">
        <f>_xlfn.CONCAT(S5," - ",Q5)</f>
        <v/>
      </c>
    </row>
    <row r="6">
      <c r="A6" s="3" t="inlineStr">
        <is>
          <t>2100 : Nursery Staff NI</t>
        </is>
      </c>
      <c r="B6" s="3" t="n">
        <v>83377.50999999999</v>
      </c>
      <c r="C6" s="3" t="n">
        <v>1906.06</v>
      </c>
      <c r="D6" s="3" t="n">
        <v>1552.42</v>
      </c>
      <c r="E6" s="3" t="n">
        <v>1940.36</v>
      </c>
      <c r="F6" s="3" t="n">
        <v>1758.19</v>
      </c>
      <c r="G6" s="3" t="n">
        <v>1909.14</v>
      </c>
      <c r="H6" s="3" t="n">
        <v>1963.39</v>
      </c>
      <c r="I6" s="3" t="n">
        <v>1752.14</v>
      </c>
      <c r="O6" s="3" t="n">
        <v>96159.20999999999</v>
      </c>
      <c r="Q6" s="16">
        <f>_xlfn.XLOOKUP($A6,Mapping!$A:$A,Mapping!B:B,0,0,1)</f>
        <v/>
      </c>
      <c r="R6" s="16">
        <f>_xlfn.XLOOKUP($A6,Mapping!$A:$A,Mapping!C:C,0,0,1)</f>
        <v/>
      </c>
      <c r="S6" s="16">
        <f>_xlfn.XLOOKUP($A6,Mapping!$A:$A,Mapping!D:D,0,0,1)</f>
        <v/>
      </c>
      <c r="T6" s="16">
        <f>_xlfn.CONCAT(S6," - ",Q6)</f>
        <v/>
      </c>
    </row>
    <row r="7">
      <c r="A7" s="3" t="inlineStr">
        <is>
          <t>2150 : Nursery Staff Pension</t>
        </is>
      </c>
      <c r="B7" s="3" t="n">
        <v>16576.36</v>
      </c>
      <c r="C7" s="3" t="n">
        <v>266.3</v>
      </c>
      <c r="D7" s="3" t="n">
        <v>211.64</v>
      </c>
      <c r="E7" s="3" t="n">
        <v>282.56</v>
      </c>
      <c r="F7" s="3" t="n">
        <v>243.9</v>
      </c>
      <c r="G7" s="3" t="n">
        <v>244.03</v>
      </c>
      <c r="H7" s="3" t="n">
        <v>245.73</v>
      </c>
      <c r="I7" s="3" t="n">
        <v>210.34</v>
      </c>
      <c r="O7" s="3" t="n">
        <v>18280.86</v>
      </c>
      <c r="Q7" s="16">
        <f>_xlfn.XLOOKUP($A7,Mapping!$A:$A,Mapping!B:B,0,0,1)</f>
        <v/>
      </c>
      <c r="R7" s="16">
        <f>_xlfn.XLOOKUP($A7,Mapping!$A:$A,Mapping!C:C,0,0,1)</f>
        <v/>
      </c>
      <c r="S7" s="16">
        <f>_xlfn.XLOOKUP($A7,Mapping!$A:$A,Mapping!D:D,0,0,1)</f>
        <v/>
      </c>
      <c r="T7" s="16">
        <f>_xlfn.CONCAT(S7," - ",Q7)</f>
        <v/>
      </c>
    </row>
    <row r="8">
      <c r="A8" s="3" t="inlineStr">
        <is>
          <t>2160 : Uniform Costs</t>
        </is>
      </c>
      <c r="B8" s="3" t="n">
        <v>3160.06</v>
      </c>
      <c r="D8" s="3" t="n">
        <v>64.56</v>
      </c>
      <c r="G8" s="3" t="n">
        <v>54.48</v>
      </c>
      <c r="H8" s="3" t="n">
        <v>130.08</v>
      </c>
      <c r="I8" s="3" t="n">
        <v>44.16</v>
      </c>
      <c r="O8" s="3" t="n">
        <v>3453.34</v>
      </c>
      <c r="Q8" s="16">
        <f>_xlfn.XLOOKUP($A8,Mapping!$A:$A,Mapping!B:B,0,0,1)</f>
        <v/>
      </c>
      <c r="R8" s="16">
        <f>_xlfn.XLOOKUP($A8,Mapping!$A:$A,Mapping!C:C,0,0,1)</f>
        <v/>
      </c>
      <c r="S8" s="16">
        <f>_xlfn.XLOOKUP($A8,Mapping!$A:$A,Mapping!D:D,0,0,1)</f>
        <v/>
      </c>
      <c r="T8" s="16">
        <f>_xlfn.CONCAT(S8," - ",Q8)</f>
        <v/>
      </c>
    </row>
    <row r="9">
      <c r="A9" s="3" t="inlineStr">
        <is>
          <t>2170 : Training Costs</t>
        </is>
      </c>
      <c r="B9" s="3" t="n">
        <v>4076.92</v>
      </c>
      <c r="D9" s="3" t="n">
        <v>78</v>
      </c>
      <c r="F9" s="3" t="n">
        <v>78</v>
      </c>
      <c r="O9" s="3" t="n">
        <v>4232.92</v>
      </c>
      <c r="Q9" s="16">
        <f>_xlfn.XLOOKUP($A9,Mapping!$A:$A,Mapping!B:B,0,0,1)</f>
        <v/>
      </c>
      <c r="R9" s="16">
        <f>_xlfn.XLOOKUP($A9,Mapping!$A:$A,Mapping!C:C,0,0,1)</f>
        <v/>
      </c>
      <c r="S9" s="16">
        <f>_xlfn.XLOOKUP($A9,Mapping!$A:$A,Mapping!D:D,0,0,1)</f>
        <v/>
      </c>
      <c r="T9" s="16">
        <f>_xlfn.CONCAT(S9," - ",Q9)</f>
        <v/>
      </c>
    </row>
    <row r="10">
      <c r="A10" s="3" t="inlineStr">
        <is>
          <t>2180 : Staff Welfare</t>
        </is>
      </c>
      <c r="B10" s="3" t="n">
        <v>3872.059999999999</v>
      </c>
      <c r="C10" s="3" t="n">
        <v>51.24</v>
      </c>
      <c r="D10" s="3" t="n">
        <v>181.27</v>
      </c>
      <c r="E10" s="3" t="n">
        <v>83.42999999999999</v>
      </c>
      <c r="F10" s="3" t="n">
        <v>49.29</v>
      </c>
      <c r="G10" s="3" t="n">
        <v>61.11</v>
      </c>
      <c r="H10" s="3" t="n">
        <v>64.43000000000001</v>
      </c>
      <c r="I10" s="3" t="n">
        <v>40.25</v>
      </c>
      <c r="O10" s="3" t="n">
        <v>4403.08</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30397.27</v>
      </c>
      <c r="O11" s="3" t="n">
        <v>30397.27</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283.95</v>
      </c>
      <c r="C12" s="3" t="n">
        <v>18</v>
      </c>
      <c r="O12" s="3" t="n">
        <v>301.95</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62001.32</v>
      </c>
      <c r="O13" s="3" t="n">
        <v>62001.32</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180</v>
      </c>
      <c r="O14" s="3" t="n">
        <v>180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48050.02000000001</v>
      </c>
      <c r="C15" s="3" t="n">
        <v>399.77</v>
      </c>
      <c r="D15" s="3" t="n">
        <v>563.37</v>
      </c>
      <c r="E15" s="3" t="n">
        <v>423.89</v>
      </c>
      <c r="F15" s="3" t="n">
        <v>648.3200000000001</v>
      </c>
      <c r="G15" s="3" t="n">
        <v>441.47</v>
      </c>
      <c r="H15" s="3" t="n">
        <v>489.36</v>
      </c>
      <c r="I15" s="3" t="n">
        <v>290.17</v>
      </c>
      <c r="O15" s="3" t="n">
        <v>51306.37000000001</v>
      </c>
      <c r="Q15" s="16">
        <f>_xlfn.XLOOKUP($A15,Mapping!$A:$A,Mapping!B:B,0,0,1)</f>
        <v/>
      </c>
      <c r="R15" s="16">
        <f>_xlfn.XLOOKUP($A15,Mapping!$A:$A,Mapping!C:C,0,0,1)</f>
        <v/>
      </c>
      <c r="S15" s="16">
        <f>_xlfn.XLOOKUP($A15,Mapping!$A:$A,Mapping!D:D,0,0,1)</f>
        <v/>
      </c>
      <c r="T15" s="16">
        <f>_xlfn.CONCAT(S15," - ",Q15)</f>
        <v/>
      </c>
    </row>
    <row r="16">
      <c r="A16" s="3" t="inlineStr">
        <is>
          <t>3020 : Resources</t>
        </is>
      </c>
      <c r="B16" s="3" t="n">
        <v>5674.63999999999</v>
      </c>
      <c r="D16" s="3" t="n">
        <v>3.71</v>
      </c>
      <c r="E16" s="3" t="n">
        <v>332.8700000000001</v>
      </c>
      <c r="F16" s="3" t="n">
        <v>12</v>
      </c>
      <c r="G16" s="3" t="n">
        <v>16</v>
      </c>
      <c r="H16" s="3" t="n">
        <v>35.11999999999989</v>
      </c>
      <c r="I16" s="3" t="n">
        <v>16.99</v>
      </c>
      <c r="O16" s="3" t="n">
        <v>6091.329999999991</v>
      </c>
      <c r="Q16" s="16">
        <f>_xlfn.XLOOKUP($A16,Mapping!$A:$A,Mapping!B:B,0,0,1)</f>
        <v/>
      </c>
      <c r="R16" s="16">
        <f>_xlfn.XLOOKUP($A16,Mapping!$A:$A,Mapping!C:C,0,0,1)</f>
        <v/>
      </c>
      <c r="S16" s="16">
        <f>_xlfn.XLOOKUP($A16,Mapping!$A:$A,Mapping!D:D,0,0,1)</f>
        <v/>
      </c>
      <c r="T16" s="16">
        <f>_xlfn.CONCAT(S16," - ",Q16)</f>
        <v/>
      </c>
    </row>
    <row r="17">
      <c r="A17" s="3" t="inlineStr">
        <is>
          <t>3030 : Art Material</t>
        </is>
      </c>
      <c r="B17" s="3" t="n">
        <v>9506.07</v>
      </c>
      <c r="D17" s="3" t="n">
        <v>10.97</v>
      </c>
      <c r="E17" s="3" t="n">
        <v>64.73999999999999</v>
      </c>
      <c r="F17" s="3" t="n">
        <v>82.13</v>
      </c>
      <c r="G17" s="3" t="n">
        <v>5.69</v>
      </c>
      <c r="H17" s="3" t="n">
        <v>35.15</v>
      </c>
      <c r="I17" s="3" t="n">
        <v>4.99</v>
      </c>
      <c r="O17" s="3" t="n">
        <v>9709.74</v>
      </c>
      <c r="Q17" s="16">
        <f>_xlfn.XLOOKUP($A17,Mapping!$A:$A,Mapping!B:B,0,0,1)</f>
        <v/>
      </c>
      <c r="R17" s="16">
        <f>_xlfn.XLOOKUP($A17,Mapping!$A:$A,Mapping!C:C,0,0,1)</f>
        <v/>
      </c>
      <c r="S17" s="16">
        <f>_xlfn.XLOOKUP($A17,Mapping!$A:$A,Mapping!D:D,0,0,1)</f>
        <v/>
      </c>
      <c r="T17" s="16">
        <f>_xlfn.CONCAT(S17," - ",Q17)</f>
        <v/>
      </c>
    </row>
    <row r="18">
      <c r="A18" s="3" t="inlineStr">
        <is>
          <t>3040 : Stationery</t>
        </is>
      </c>
      <c r="B18" s="3" t="n">
        <v>970.2500000000003</v>
      </c>
      <c r="C18" s="3" t="n">
        <v>17.99</v>
      </c>
      <c r="D18" s="3" t="n">
        <v>9.91</v>
      </c>
      <c r="F18" s="3" t="n">
        <v>5.91</v>
      </c>
      <c r="G18" s="3" t="n">
        <v>69.22</v>
      </c>
      <c r="H18" s="3" t="n">
        <v>6.98</v>
      </c>
      <c r="O18" s="3" t="n">
        <v>1080.26</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7959.079999999998</v>
      </c>
      <c r="C19" s="3" t="n">
        <v>7.58</v>
      </c>
      <c r="D19" s="3" t="n">
        <v>29.99</v>
      </c>
      <c r="E19" s="3" t="n">
        <v>95.2</v>
      </c>
      <c r="F19" s="3" t="n">
        <v>373.95</v>
      </c>
      <c r="H19" s="3" t="n">
        <v>4.99</v>
      </c>
      <c r="I19" s="3" t="n">
        <v>5.81</v>
      </c>
      <c r="O19" s="3" t="n">
        <v>8476.599999999999</v>
      </c>
      <c r="Q19" s="16">
        <f>_xlfn.XLOOKUP($A19,Mapping!$A:$A,Mapping!B:B,0,0,1)</f>
        <v/>
      </c>
      <c r="R19" s="16">
        <f>_xlfn.XLOOKUP($A19,Mapping!$A:$A,Mapping!C:C,0,0,1)</f>
        <v/>
      </c>
      <c r="S19" s="16">
        <f>_xlfn.XLOOKUP($A19,Mapping!$A:$A,Mapping!D:D,0,0,1)</f>
        <v/>
      </c>
      <c r="T19" s="16">
        <f>_xlfn.CONCAT(S19," - ",Q19)</f>
        <v/>
      </c>
    </row>
    <row r="20">
      <c r="A20" s="3" t="inlineStr">
        <is>
          <t>3060 : Consumables</t>
        </is>
      </c>
      <c r="B20" s="3" t="n">
        <v>4599.449999999999</v>
      </c>
      <c r="C20" s="3" t="n">
        <v>37.58</v>
      </c>
      <c r="D20" s="3" t="n">
        <v>7.95</v>
      </c>
      <c r="E20" s="3" t="n">
        <v>47.24</v>
      </c>
      <c r="F20" s="3" t="n">
        <v>2.89</v>
      </c>
      <c r="G20" s="3" t="n">
        <v>104.04</v>
      </c>
      <c r="H20" s="3" t="n">
        <v>77.33</v>
      </c>
      <c r="I20" s="3" t="n">
        <v>33.73</v>
      </c>
      <c r="O20" s="3" t="n">
        <v>4910.209999999999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599.01</v>
      </c>
      <c r="C21" s="3" t="n">
        <v>6.79</v>
      </c>
      <c r="O21" s="3" t="n">
        <v>605.8</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16400</v>
      </c>
      <c r="O22" s="3" t="n">
        <v>16400</v>
      </c>
      <c r="Q22" s="16">
        <f>_xlfn.XLOOKUP($A22,Mapping!$A:$A,Mapping!B:B,0,0,1)</f>
        <v/>
      </c>
      <c r="R22" s="16">
        <f>_xlfn.XLOOKUP($A22,Mapping!$A:$A,Mapping!C:C,0,0,1)</f>
        <v/>
      </c>
      <c r="S22" s="16">
        <f>_xlfn.XLOOKUP($A22,Mapping!$A:$A,Mapping!D:D,0,0,1)</f>
        <v/>
      </c>
      <c r="T22" s="16">
        <f>_xlfn.CONCAT(S22," - ",Q22)</f>
        <v/>
      </c>
    </row>
    <row r="23">
      <c r="A23" s="3" t="inlineStr">
        <is>
          <t>4020 : Rent</t>
        </is>
      </c>
      <c r="B23" s="3" t="n">
        <v>48877.75999999999</v>
      </c>
      <c r="C23" s="3" t="n">
        <v>0</v>
      </c>
      <c r="D23" s="3" t="n">
        <v>0</v>
      </c>
      <c r="E23" s="3" t="n">
        <v>0</v>
      </c>
      <c r="F23" s="3" t="n">
        <v>0</v>
      </c>
      <c r="O23" s="3" t="n">
        <v>48877.75999999999</v>
      </c>
      <c r="Q23" s="16">
        <f>_xlfn.XLOOKUP($A23,Mapping!$A:$A,Mapping!B:B,0,0,1)</f>
        <v/>
      </c>
      <c r="R23" s="16">
        <f>_xlfn.XLOOKUP($A23,Mapping!$A:$A,Mapping!C:C,0,0,1)</f>
        <v/>
      </c>
      <c r="S23" s="16">
        <f>_xlfn.XLOOKUP($A23,Mapping!$A:$A,Mapping!D:D,0,0,1)</f>
        <v/>
      </c>
      <c r="T23" s="16">
        <f>_xlfn.CONCAT(S23," - ",Q23)</f>
        <v/>
      </c>
    </row>
    <row r="24">
      <c r="A24" s="3" t="inlineStr">
        <is>
          <t>4030 : Rates</t>
        </is>
      </c>
      <c r="B24" s="3" t="n">
        <v>65848.14000000004</v>
      </c>
      <c r="C24" s="3" t="n">
        <v>665.34</v>
      </c>
      <c r="D24" s="3" t="n">
        <v>665.34</v>
      </c>
      <c r="E24" s="3" t="n">
        <v>665.34</v>
      </c>
      <c r="F24" s="3" t="n">
        <v>765.13</v>
      </c>
      <c r="G24" s="3" t="n">
        <v>765.13</v>
      </c>
      <c r="H24" s="3" t="n">
        <v>765.13</v>
      </c>
      <c r="I24" s="3" t="n">
        <v>765.13</v>
      </c>
      <c r="O24" s="3" t="n">
        <v>70904.68000000004</v>
      </c>
      <c r="Q24" s="16">
        <f>_xlfn.XLOOKUP($A24,Mapping!$A:$A,Mapping!B:B,0,0,1)</f>
        <v/>
      </c>
      <c r="R24" s="16">
        <f>_xlfn.XLOOKUP($A24,Mapping!$A:$A,Mapping!C:C,0,0,1)</f>
        <v/>
      </c>
      <c r="S24" s="16">
        <f>_xlfn.XLOOKUP($A24,Mapping!$A:$A,Mapping!D:D,0,0,1)</f>
        <v/>
      </c>
      <c r="T24" s="16">
        <f>_xlfn.CONCAT(S24," - ",Q24)</f>
        <v/>
      </c>
    </row>
    <row r="25">
      <c r="A25" s="3" t="inlineStr">
        <is>
          <t>4060 : Water</t>
        </is>
      </c>
      <c r="B25" s="3" t="n">
        <v>4691.309999999999</v>
      </c>
      <c r="I25" s="3" t="n">
        <v>550.77</v>
      </c>
      <c r="O25" s="3" t="n">
        <v>5242.08</v>
      </c>
      <c r="Q25" s="16">
        <f>_xlfn.XLOOKUP($A25,Mapping!$A:$A,Mapping!B:B,0,0,1)</f>
        <v/>
      </c>
      <c r="R25" s="16">
        <f>_xlfn.XLOOKUP($A25,Mapping!$A:$A,Mapping!C:C,0,0,1)</f>
        <v/>
      </c>
      <c r="S25" s="16">
        <f>_xlfn.XLOOKUP($A25,Mapping!$A:$A,Mapping!D:D,0,0,1)</f>
        <v/>
      </c>
      <c r="T25" s="16">
        <f>_xlfn.CONCAT(S25," - ",Q25)</f>
        <v/>
      </c>
    </row>
    <row r="26">
      <c r="A26" s="3" t="inlineStr">
        <is>
          <t>4070 : Electricity</t>
        </is>
      </c>
      <c r="B26" s="3" t="n">
        <v>50521.61</v>
      </c>
      <c r="C26" s="3" t="n">
        <v>1618.32</v>
      </c>
      <c r="D26" s="3" t="n">
        <v>1670.36</v>
      </c>
      <c r="E26" s="3" t="n">
        <v>1621.91</v>
      </c>
      <c r="F26" s="3" t="n">
        <v>1425.43</v>
      </c>
      <c r="G26" s="3" t="n">
        <v>1194.09</v>
      </c>
      <c r="H26" s="3" t="n">
        <v>332.99</v>
      </c>
      <c r="I26" s="3" t="n">
        <v>1003.59</v>
      </c>
      <c r="J26" s="3" t="n">
        <v>974.98</v>
      </c>
      <c r="O26" s="3" t="n">
        <v>60363.28</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3116.059999999999</v>
      </c>
      <c r="I27" s="3" t="n">
        <v>108</v>
      </c>
      <c r="O27" s="3" t="n">
        <v>3224.059999999999</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8639.23</v>
      </c>
      <c r="D28" s="3" t="n">
        <v>143.11</v>
      </c>
      <c r="E28" s="3" t="n">
        <v>5024.98</v>
      </c>
      <c r="F28" s="3" t="n">
        <v>1405.36</v>
      </c>
      <c r="G28" s="3" t="n">
        <v>382.9999999999999</v>
      </c>
      <c r="H28" s="3" t="n">
        <v>17.57</v>
      </c>
      <c r="O28" s="3" t="n">
        <v>15613.25</v>
      </c>
      <c r="Q28" s="16">
        <f>_xlfn.XLOOKUP($A28,Mapping!$A:$A,Mapping!B:B,0,0,1)</f>
        <v/>
      </c>
      <c r="R28" s="16">
        <f>_xlfn.XLOOKUP($A28,Mapping!$A:$A,Mapping!C:C,0,0,1)</f>
        <v/>
      </c>
      <c r="S28" s="16">
        <f>_xlfn.XLOOKUP($A28,Mapping!$A:$A,Mapping!D:D,0,0,1)</f>
        <v/>
      </c>
      <c r="T28" s="16">
        <f>_xlfn.CONCAT(S28," - ",Q28)</f>
        <v/>
      </c>
    </row>
    <row r="29">
      <c r="A29" s="3" t="inlineStr">
        <is>
          <t>4130 : Cleaning</t>
        </is>
      </c>
      <c r="B29" s="3" t="n">
        <v>33986.09</v>
      </c>
      <c r="C29" s="3" t="n">
        <v>112.87</v>
      </c>
      <c r="D29" s="3" t="n">
        <v>33</v>
      </c>
      <c r="E29" s="3" t="n">
        <v>77.39</v>
      </c>
      <c r="G29" s="3" t="n">
        <v>194.26</v>
      </c>
      <c r="H29" s="3" t="n">
        <v>124.22</v>
      </c>
      <c r="O29" s="3" t="n">
        <v>34527.83</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21056.92</v>
      </c>
      <c r="C30" s="3" t="n">
        <v>399.42</v>
      </c>
      <c r="D30" s="3" t="n">
        <v>408.91</v>
      </c>
      <c r="E30" s="3" t="n">
        <v>452.83</v>
      </c>
      <c r="F30" s="3" t="n">
        <v>507.47</v>
      </c>
      <c r="G30" s="3" t="n">
        <v>426.43</v>
      </c>
      <c r="H30" s="3" t="n">
        <v>317.77</v>
      </c>
      <c r="I30" s="3" t="n">
        <v>399.42</v>
      </c>
      <c r="O30" s="3" t="n">
        <v>23969.17</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0</v>
      </c>
      <c r="O31" s="3" t="n">
        <v>0</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843.27</v>
      </c>
      <c r="O32" s="3" t="n">
        <v>843.27</v>
      </c>
      <c r="Q32" s="16">
        <f>_xlfn.XLOOKUP($A32,Mapping!$A:$A,Mapping!B:B,0,0,1)</f>
        <v/>
      </c>
      <c r="R32" s="16">
        <f>_xlfn.XLOOKUP($A32,Mapping!$A:$A,Mapping!C:C,0,0,1)</f>
        <v/>
      </c>
      <c r="S32" s="16">
        <f>_xlfn.XLOOKUP($A32,Mapping!$A:$A,Mapping!D:D,0,0,1)</f>
        <v/>
      </c>
      <c r="T32" s="16">
        <f>_xlfn.CONCAT(S32," - ",Q32)</f>
        <v/>
      </c>
    </row>
    <row r="33">
      <c r="A33" s="3" t="inlineStr">
        <is>
          <t>4170 : Printing</t>
        </is>
      </c>
      <c r="B33" s="3" t="n">
        <v>104.38</v>
      </c>
      <c r="O33" s="3" t="n">
        <v>104.38</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3421.51</v>
      </c>
      <c r="C34" s="3" t="n">
        <v>35.03</v>
      </c>
      <c r="D34" s="3" t="n">
        <v>36.49</v>
      </c>
      <c r="F34" s="3" t="n">
        <v>25.46</v>
      </c>
      <c r="G34" s="3" t="n">
        <v>28.47</v>
      </c>
      <c r="H34" s="3" t="n">
        <v>37.06999999999999</v>
      </c>
      <c r="I34" s="3" t="n">
        <v>13.88</v>
      </c>
      <c r="O34" s="3" t="n">
        <v>3597.91</v>
      </c>
      <c r="Q34" s="16">
        <f>_xlfn.XLOOKUP($A34,Mapping!$A:$A,Mapping!B:B,0,0,1)</f>
        <v/>
      </c>
      <c r="R34" s="16">
        <f>_xlfn.XLOOKUP($A34,Mapping!$A:$A,Mapping!C:C,0,0,1)</f>
        <v/>
      </c>
      <c r="S34" s="16">
        <f>_xlfn.XLOOKUP($A34,Mapping!$A:$A,Mapping!D:D,0,0,1)</f>
        <v/>
      </c>
      <c r="T34" s="16">
        <f>_xlfn.CONCAT(S34," - ",Q34)</f>
        <v/>
      </c>
    </row>
    <row r="35">
      <c r="A35" s="3" t="inlineStr">
        <is>
          <t>4190 : Telephone</t>
        </is>
      </c>
      <c r="B35" s="3" t="n">
        <v>9102.289999999999</v>
      </c>
      <c r="O35" s="3" t="n">
        <v>9102.289999999999</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2027.5</v>
      </c>
      <c r="C36" s="3" t="n">
        <v>137.5</v>
      </c>
      <c r="D36" s="3" t="n">
        <v>137.5</v>
      </c>
      <c r="E36" s="3" t="n">
        <v>137.5</v>
      </c>
      <c r="F36" s="3" t="n">
        <v>137.5</v>
      </c>
      <c r="G36" s="3" t="n">
        <v>137.5</v>
      </c>
      <c r="H36" s="3" t="n">
        <v>137.5</v>
      </c>
      <c r="I36" s="3" t="n">
        <v>137.5</v>
      </c>
      <c r="O36" s="3" t="n">
        <v>2990</v>
      </c>
      <c r="Q36" s="16">
        <f>_xlfn.XLOOKUP($A36,Mapping!$A:$A,Mapping!B:B,0,0,1)</f>
        <v/>
      </c>
      <c r="R36" s="16">
        <f>_xlfn.XLOOKUP($A36,Mapping!$A:$A,Mapping!C:C,0,0,1)</f>
        <v/>
      </c>
      <c r="S36" s="16">
        <f>_xlfn.XLOOKUP($A36,Mapping!$A:$A,Mapping!D:D,0,0,1)</f>
        <v/>
      </c>
      <c r="T36" s="16">
        <f>_xlfn.CONCAT(S36," - ",Q36)</f>
        <v/>
      </c>
    </row>
    <row r="37">
      <c r="A37" s="3" t="inlineStr">
        <is>
          <t>4220 : IT Support</t>
        </is>
      </c>
      <c r="B37" s="3" t="n">
        <v>3130.940000000001</v>
      </c>
      <c r="C37" s="3" t="n">
        <v>214.8</v>
      </c>
      <c r="D37" s="3" t="n">
        <v>214.8</v>
      </c>
      <c r="E37" s="3" t="n">
        <v>214.8</v>
      </c>
      <c r="F37" s="3" t="n">
        <v>214.8</v>
      </c>
      <c r="G37" s="3" t="n">
        <v>214.8</v>
      </c>
      <c r="H37" s="3" t="n">
        <v>214.8</v>
      </c>
      <c r="I37" s="3" t="n">
        <v>214.8</v>
      </c>
      <c r="O37" s="3" t="n">
        <v>4634.540000000001</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3277.849999999999</v>
      </c>
      <c r="C38" s="3" t="n">
        <v>29.4</v>
      </c>
      <c r="D38" s="3" t="n">
        <v>2.4</v>
      </c>
      <c r="E38" s="3" t="n">
        <v>1.8</v>
      </c>
      <c r="F38" s="3" t="n">
        <v>30</v>
      </c>
      <c r="G38" s="3" t="n">
        <v>3</v>
      </c>
      <c r="H38" s="3" t="n">
        <v>1.8</v>
      </c>
      <c r="I38" s="3" t="n">
        <v>3.6</v>
      </c>
      <c r="O38" s="3" t="n">
        <v>3349.849999999999</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2236.08</v>
      </c>
      <c r="O39" s="3" t="n">
        <v>2236.08</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2937.49</v>
      </c>
      <c r="C40" s="3" t="n">
        <v>25</v>
      </c>
      <c r="E40" s="3" t="n">
        <v>783.74</v>
      </c>
      <c r="F40" s="3" t="n">
        <v>1037</v>
      </c>
      <c r="G40" s="3" t="n">
        <v>237</v>
      </c>
      <c r="H40" s="3" t="n">
        <v>23</v>
      </c>
      <c r="I40" s="3" t="n">
        <v>56</v>
      </c>
      <c r="O40" s="3" t="n">
        <v>5099.23</v>
      </c>
      <c r="Q40" s="16">
        <f>_xlfn.XLOOKUP($A40,Mapping!$A:$A,Mapping!B:B,0,0,1)</f>
        <v/>
      </c>
      <c r="R40" s="16">
        <f>_xlfn.XLOOKUP($A40,Mapping!$A:$A,Mapping!C:C,0,0,1)</f>
        <v/>
      </c>
      <c r="S40" s="16">
        <f>_xlfn.XLOOKUP($A40,Mapping!$A:$A,Mapping!D:D,0,0,1)</f>
        <v/>
      </c>
      <c r="T40" s="16">
        <f>_xlfn.CONCAT(S40," - ",Q40)</f>
        <v/>
      </c>
    </row>
    <row r="41">
      <c r="A41" s="3" t="inlineStr">
        <is>
          <t>5010 : Audit</t>
        </is>
      </c>
      <c r="B41" s="3" t="n">
        <v>240</v>
      </c>
      <c r="O41" s="3" t="n">
        <v>240</v>
      </c>
      <c r="Q41" s="16">
        <f>_xlfn.XLOOKUP($A41,Mapping!$A:$A,Mapping!B:B,0,0,1)</f>
        <v/>
      </c>
      <c r="R41" s="16">
        <f>_xlfn.XLOOKUP($A41,Mapping!$A:$A,Mapping!C:C,0,0,1)</f>
        <v/>
      </c>
      <c r="S41" s="16">
        <f>_xlfn.XLOOKUP($A41,Mapping!$A:$A,Mapping!D:D,0,0,1)</f>
        <v/>
      </c>
      <c r="T41" s="16">
        <f>_xlfn.CONCAT(S41," - ",Q41)</f>
        <v/>
      </c>
    </row>
    <row r="42">
      <c r="A42" s="3" t="inlineStr">
        <is>
          <t>5020 : Accountancy</t>
        </is>
      </c>
      <c r="C42" s="3" t="n">
        <v>42.75</v>
      </c>
      <c r="D42" s="3" t="n">
        <v>42.75</v>
      </c>
      <c r="E42" s="3" t="n">
        <v>42.75</v>
      </c>
      <c r="F42" s="3" t="n">
        <v>42.75</v>
      </c>
      <c r="G42" s="3" t="n">
        <v>42.75</v>
      </c>
      <c r="H42" s="3" t="n">
        <v>42.75</v>
      </c>
      <c r="I42" s="3" t="n">
        <v>45</v>
      </c>
      <c r="O42" s="3" t="n">
        <v>301.5</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3565.3</v>
      </c>
      <c r="O43" s="3" t="n">
        <v>3565.3</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75.37</v>
      </c>
      <c r="O44" s="3" t="n">
        <v>75.37</v>
      </c>
      <c r="Q44" s="16">
        <f>_xlfn.XLOOKUP($A44,Mapping!$A:$A,Mapping!B:B,0,0,1)</f>
        <v/>
      </c>
      <c r="R44" s="16">
        <f>_xlfn.XLOOKUP($A44,Mapping!$A:$A,Mapping!C:C,0,0,1)</f>
        <v/>
      </c>
      <c r="S44" s="16">
        <f>_xlfn.XLOOKUP($A44,Mapping!$A:$A,Mapping!D:D,0,0,1)</f>
        <v/>
      </c>
      <c r="T44" s="16">
        <f>_xlfn.CONCAT(S44," - ",Q44)</f>
        <v/>
      </c>
    </row>
    <row r="45">
      <c r="A45" s="3" t="inlineStr">
        <is>
          <t>5050 : Finance Costs</t>
        </is>
      </c>
      <c r="C45" s="3" t="n">
        <v>190</v>
      </c>
      <c r="D45" s="3" t="n">
        <v>187</v>
      </c>
      <c r="E45" s="3" t="n">
        <v>183</v>
      </c>
      <c r="F45" s="3" t="n">
        <v>179</v>
      </c>
      <c r="G45" s="3" t="n">
        <v>175</v>
      </c>
      <c r="H45" s="3" t="n">
        <v>171</v>
      </c>
      <c r="I45" s="3" t="n">
        <v>167</v>
      </c>
      <c r="O45" s="3" t="n">
        <v>1252</v>
      </c>
      <c r="Q45" s="16">
        <f>_xlfn.XLOOKUP($A45,Mapping!$A:$A,Mapping!B:B,0,0,1)</f>
        <v/>
      </c>
      <c r="R45" s="16">
        <f>_xlfn.XLOOKUP($A45,Mapping!$A:$A,Mapping!C:C,0,0,1)</f>
        <v/>
      </c>
      <c r="S45" s="16">
        <f>_xlfn.XLOOKUP($A45,Mapping!$A:$A,Mapping!D:D,0,0,1)</f>
        <v/>
      </c>
      <c r="T45" s="16">
        <f>_xlfn.CONCAT(S45," - ",Q45)</f>
        <v/>
      </c>
    </row>
    <row r="46">
      <c r="A46" s="3" t="inlineStr">
        <is>
          <t>5060 : Bank Charges</t>
        </is>
      </c>
      <c r="B46" s="3" t="n">
        <v>196.67</v>
      </c>
      <c r="O46" s="3" t="n">
        <v>196.67</v>
      </c>
      <c r="Q46" s="16">
        <f>_xlfn.XLOOKUP($A46,Mapping!$A:$A,Mapping!B:B,0,0,1)</f>
        <v/>
      </c>
      <c r="R46" s="16">
        <f>_xlfn.XLOOKUP($A46,Mapping!$A:$A,Mapping!C:C,0,0,1)</f>
        <v/>
      </c>
      <c r="S46" s="16">
        <f>_xlfn.XLOOKUP($A46,Mapping!$A:$A,Mapping!D:D,0,0,1)</f>
        <v/>
      </c>
      <c r="T46" s="16">
        <f>_xlfn.CONCAT(S46," - ",Q46)</f>
        <v/>
      </c>
    </row>
    <row r="47">
      <c r="A47" s="3" t="inlineStr">
        <is>
          <t>5090 : Bad Debts Written Off</t>
        </is>
      </c>
      <c r="B47" s="3" t="n">
        <v>1960.58</v>
      </c>
      <c r="O47" s="3" t="n">
        <v>1960.58</v>
      </c>
      <c r="Q47" s="16">
        <f>_xlfn.XLOOKUP($A47,Mapping!$A:$A,Mapping!B:B,0,0,1)</f>
        <v/>
      </c>
      <c r="R47" s="16">
        <f>_xlfn.XLOOKUP($A47,Mapping!$A:$A,Mapping!C:C,0,0,1)</f>
        <v/>
      </c>
      <c r="S47" s="16">
        <f>_xlfn.XLOOKUP($A47,Mapping!$A:$A,Mapping!D:D,0,0,1)</f>
        <v/>
      </c>
      <c r="T47" s="16">
        <f>_xlfn.CONCAT(S47," - ",Q47)</f>
        <v/>
      </c>
    </row>
    <row r="48">
      <c r="A48" s="3" t="inlineStr">
        <is>
          <t>5105 : Depreciation ROU</t>
        </is>
      </c>
      <c r="C48" s="3" t="n">
        <v>799</v>
      </c>
      <c r="D48" s="3" t="n">
        <v>799</v>
      </c>
      <c r="E48" s="3" t="n">
        <v>799</v>
      </c>
      <c r="F48" s="3" t="n">
        <v>799</v>
      </c>
      <c r="G48" s="3" t="n">
        <v>799</v>
      </c>
      <c r="H48" s="3" t="n">
        <v>799</v>
      </c>
      <c r="I48" s="3" t="n">
        <v>799</v>
      </c>
      <c r="O48" s="3" t="n">
        <v>5593</v>
      </c>
      <c r="Q48" s="16">
        <f>_xlfn.XLOOKUP($A48,Mapping!$A:$A,Mapping!B:B,0,0,1)</f>
        <v/>
      </c>
      <c r="R48" s="16">
        <f>_xlfn.XLOOKUP($A48,Mapping!$A:$A,Mapping!C:C,0,0,1)</f>
        <v/>
      </c>
      <c r="S48" s="16">
        <f>_xlfn.XLOOKUP($A48,Mapping!$A:$A,Mapping!D:D,0,0,1)</f>
        <v/>
      </c>
      <c r="T48" s="16">
        <f>_xlfn.CONCAT(S48," - ",Q48)</f>
        <v/>
      </c>
    </row>
    <row r="49">
      <c r="A49" s="3" t="inlineStr">
        <is>
          <t>6005 : Fixed Assets</t>
        </is>
      </c>
      <c r="B49" s="3" t="n">
        <v>134.4</v>
      </c>
      <c r="O49" s="3" t="n">
        <v>134.4</v>
      </c>
      <c r="Q49" s="16">
        <f>_xlfn.XLOOKUP($A49,Mapping!$A:$A,Mapping!B:B,0,0,1)</f>
        <v/>
      </c>
      <c r="R49" s="16">
        <f>_xlfn.XLOOKUP($A49,Mapping!$A:$A,Mapping!C:C,0,0,1)</f>
        <v/>
      </c>
      <c r="S49" s="16">
        <f>_xlfn.XLOOKUP($A49,Mapping!$A:$A,Mapping!D:D,0,0,1)</f>
        <v/>
      </c>
      <c r="T49" s="16">
        <f>_xlfn.CONCAT(S49," - ",Q49)</f>
        <v/>
      </c>
    </row>
    <row r="50">
      <c r="A50" s="3" t="inlineStr">
        <is>
          <t>6010 : Investment Additions</t>
        </is>
      </c>
      <c r="B50" s="3" t="n">
        <v>177.94</v>
      </c>
      <c r="O50" s="3" t="n">
        <v>177.94</v>
      </c>
      <c r="Q50" s="16">
        <f>_xlfn.XLOOKUP($A50,Mapping!$A:$A,Mapping!B:B,0,0,1)</f>
        <v/>
      </c>
      <c r="R50" s="16">
        <f>_xlfn.XLOOKUP($A50,Mapping!$A:$A,Mapping!C:C,0,0,1)</f>
        <v/>
      </c>
      <c r="S50" s="16">
        <f>_xlfn.XLOOKUP($A50,Mapping!$A:$A,Mapping!D:D,0,0,1)</f>
        <v/>
      </c>
      <c r="T50" s="16">
        <f>_xlfn.CONCAT(S50," - ",Q50)</f>
        <v/>
      </c>
    </row>
    <row r="51">
      <c r="A51" s="3" t="inlineStr">
        <is>
          <t>6045 : Right of Use Lease Assets</t>
        </is>
      </c>
      <c r="C51" s="3" t="n">
        <v>35150</v>
      </c>
      <c r="O51" s="3" t="n">
        <v>35150</v>
      </c>
      <c r="Q51" s="16">
        <f>_xlfn.XLOOKUP($A51,Mapping!$A:$A,Mapping!B:B,0,0,1)</f>
        <v/>
      </c>
      <c r="R51" s="16">
        <f>_xlfn.XLOOKUP($A51,Mapping!$A:$A,Mapping!C:C,0,0,1)</f>
        <v/>
      </c>
      <c r="S51" s="16">
        <f>_xlfn.XLOOKUP($A51,Mapping!$A:$A,Mapping!D:D,0,0,1)</f>
        <v/>
      </c>
      <c r="T51" s="16">
        <f>_xlfn.CONCAT(S51," - ",Q51)</f>
        <v/>
      </c>
    </row>
    <row r="52">
      <c r="A52" s="3" t="inlineStr">
        <is>
          <t>6046 : ROU Asset Depreciation</t>
        </is>
      </c>
      <c r="C52" s="3" t="n">
        <v>-799</v>
      </c>
      <c r="D52" s="3" t="n">
        <v>-799</v>
      </c>
      <c r="E52" s="3" t="n">
        <v>-799</v>
      </c>
      <c r="F52" s="3" t="n">
        <v>-799</v>
      </c>
      <c r="G52" s="3" t="n">
        <v>-799</v>
      </c>
      <c r="H52" s="3" t="n">
        <v>-799</v>
      </c>
      <c r="I52" s="3" t="n">
        <v>-799</v>
      </c>
      <c r="O52" s="3" t="n">
        <v>-5593</v>
      </c>
      <c r="Q52" s="16">
        <f>_xlfn.XLOOKUP($A52,Mapping!$A:$A,Mapping!B:B,0,0,1)</f>
        <v/>
      </c>
      <c r="R52" s="16">
        <f>_xlfn.XLOOKUP($A52,Mapping!$A:$A,Mapping!C:C,0,0,1)</f>
        <v/>
      </c>
      <c r="S52" s="16">
        <f>_xlfn.XLOOKUP($A52,Mapping!$A:$A,Mapping!D:D,0,0,1)</f>
        <v/>
      </c>
      <c r="T52" s="16">
        <f>_xlfn.CONCAT(S52," - ",Q52)</f>
        <v/>
      </c>
    </row>
    <row r="53">
      <c r="A53" s="3" t="inlineStr">
        <is>
          <t>6060 : Fixtures and Fittings</t>
        </is>
      </c>
      <c r="B53" s="3" t="n">
        <v>1266</v>
      </c>
      <c r="D53" s="3" t="n">
        <v>655.67</v>
      </c>
      <c r="E53" s="3" t="n">
        <v>1166.35</v>
      </c>
      <c r="H53" s="3" t="n">
        <v>0</v>
      </c>
      <c r="O53" s="3" t="n">
        <v>3088.02</v>
      </c>
      <c r="Q53" s="16">
        <f>_xlfn.XLOOKUP($A53,Mapping!$A:$A,Mapping!B:B,0,0,1)</f>
        <v/>
      </c>
      <c r="R53" s="16">
        <f>_xlfn.XLOOKUP($A53,Mapping!$A:$A,Mapping!C:C,0,0,1)</f>
        <v/>
      </c>
      <c r="S53" s="16">
        <f>_xlfn.XLOOKUP($A53,Mapping!$A:$A,Mapping!D:D,0,0,1)</f>
        <v/>
      </c>
      <c r="T53" s="16">
        <f>_xlfn.CONCAT(S53," - ",Q53)</f>
        <v/>
      </c>
    </row>
    <row r="54">
      <c r="A54" s="3" t="inlineStr">
        <is>
          <t>7010 : Prepayments</t>
        </is>
      </c>
      <c r="B54" s="3" t="n">
        <v>-1746.890000000009</v>
      </c>
      <c r="C54" s="3" t="n">
        <v>-1246.16</v>
      </c>
      <c r="D54" s="3" t="n">
        <v>-1246.16</v>
      </c>
      <c r="E54" s="3" t="n">
        <v>8079.440000000001</v>
      </c>
      <c r="F54" s="3" t="n">
        <v>-1357.95</v>
      </c>
      <c r="G54" s="3" t="n">
        <v>-1357.95</v>
      </c>
      <c r="H54" s="3" t="n">
        <v>-817.9499999999998</v>
      </c>
      <c r="I54" s="3" t="n">
        <v>-1360.2</v>
      </c>
      <c r="O54" s="3" t="n">
        <v>-1053.820000000011</v>
      </c>
      <c r="Q54" s="16">
        <f>_xlfn.XLOOKUP($A54,Mapping!$A:$A,Mapping!B:B,0,0,1)</f>
        <v/>
      </c>
      <c r="R54" s="16">
        <f>_xlfn.XLOOKUP($A54,Mapping!$A:$A,Mapping!C:C,0,0,1)</f>
        <v/>
      </c>
      <c r="S54" s="16">
        <f>_xlfn.XLOOKUP($A54,Mapping!$A:$A,Mapping!D:D,0,0,1)</f>
        <v/>
      </c>
      <c r="T54" s="16">
        <f>_xlfn.CONCAT(S54," - ",Q54)</f>
        <v/>
      </c>
    </row>
    <row r="55">
      <c r="A55" s="3" t="inlineStr">
        <is>
          <t>7021 : Interco KNL</t>
        </is>
      </c>
      <c r="B55" s="3" t="n">
        <v>-350797.66</v>
      </c>
      <c r="C55" s="3" t="n">
        <v>-67.11</v>
      </c>
      <c r="D55" s="3" t="n">
        <v>-68.56999999999999</v>
      </c>
      <c r="E55" s="3" t="n">
        <v>-1532.2</v>
      </c>
      <c r="F55" s="3" t="n">
        <v>-44.66</v>
      </c>
      <c r="G55" s="3" t="n">
        <v>-228.27</v>
      </c>
      <c r="H55" s="3" t="n">
        <v>-24.16</v>
      </c>
      <c r="I55" s="3" t="n">
        <v>-18.96</v>
      </c>
      <c r="O55" s="3" t="n">
        <v>-352781.59</v>
      </c>
      <c r="Q55" s="16">
        <f>_xlfn.XLOOKUP($A55,Mapping!$A:$A,Mapping!B:B,0,0,1)</f>
        <v/>
      </c>
      <c r="R55" s="16">
        <f>_xlfn.XLOOKUP($A55,Mapping!$A:$A,Mapping!C:C,0,0,1)</f>
        <v/>
      </c>
      <c r="S55" s="16">
        <f>_xlfn.XLOOKUP($A55,Mapping!$A:$A,Mapping!D:D,0,0,1)</f>
        <v/>
      </c>
      <c r="T55" s="16">
        <f>_xlfn.CONCAT(S55," - ",Q55)</f>
        <v/>
      </c>
    </row>
    <row r="56">
      <c r="A56" s="3" t="inlineStr">
        <is>
          <t>7023 : Interco CCL</t>
        </is>
      </c>
      <c r="B56" s="3" t="n">
        <v>-1267.74</v>
      </c>
      <c r="O56" s="3" t="n">
        <v>-1267.74</v>
      </c>
      <c r="Q56" s="16">
        <f>_xlfn.XLOOKUP($A56,Mapping!$A:$A,Mapping!B:B,0,0,1)</f>
        <v/>
      </c>
      <c r="R56" s="16">
        <f>_xlfn.XLOOKUP($A56,Mapping!$A:$A,Mapping!C:C,0,0,1)</f>
        <v/>
      </c>
      <c r="S56" s="16">
        <f>_xlfn.XLOOKUP($A56,Mapping!$A:$A,Mapping!D:D,0,0,1)</f>
        <v/>
      </c>
      <c r="T56" s="16">
        <f>_xlfn.CONCAT(S56," - ",Q56)</f>
        <v/>
      </c>
    </row>
    <row r="57">
      <c r="A57" s="3" t="inlineStr">
        <is>
          <t>7025 : Interco YBHN</t>
        </is>
      </c>
      <c r="B57" s="3" t="n">
        <v>76.2</v>
      </c>
      <c r="E57" s="3" t="n">
        <v>-113.24</v>
      </c>
      <c r="O57" s="3" t="n">
        <v>-37.03999999999999</v>
      </c>
      <c r="Q57" s="16">
        <f>_xlfn.XLOOKUP($A57,Mapping!$A:$A,Mapping!B:B,0,0,1)</f>
        <v/>
      </c>
      <c r="R57" s="16">
        <f>_xlfn.XLOOKUP($A57,Mapping!$A:$A,Mapping!C:C,0,0,1)</f>
        <v/>
      </c>
      <c r="S57" s="16">
        <f>_xlfn.XLOOKUP($A57,Mapping!$A:$A,Mapping!D:D,0,0,1)</f>
        <v/>
      </c>
      <c r="T57" s="16">
        <f>_xlfn.CONCAT(S57," - ",Q57)</f>
        <v/>
      </c>
    </row>
    <row r="58">
      <c r="A58" s="3" t="inlineStr">
        <is>
          <t>7030 : DO NOT USE</t>
        </is>
      </c>
      <c r="B58" s="3" t="n">
        <v>0</v>
      </c>
      <c r="O58" s="3" t="n">
        <v>0</v>
      </c>
      <c r="Q58" s="16">
        <f>_xlfn.XLOOKUP($A58,Mapping!$A:$A,Mapping!B:B,0,0,1)</f>
        <v/>
      </c>
      <c r="R58" s="16">
        <f>_xlfn.XLOOKUP($A58,Mapping!$A:$A,Mapping!C:C,0,0,1)</f>
        <v/>
      </c>
      <c r="S58" s="16">
        <f>_xlfn.XLOOKUP($A58,Mapping!$A:$A,Mapping!D:D,0,0,1)</f>
        <v/>
      </c>
      <c r="T58" s="16">
        <f>_xlfn.CONCAT(S58," - ",Q58)</f>
        <v/>
      </c>
    </row>
    <row r="59">
      <c r="A59" s="3" t="inlineStr">
        <is>
          <t>7037 : Interco Saltway</t>
        </is>
      </c>
      <c r="B59" s="3" t="n">
        <v>37.19</v>
      </c>
      <c r="O59" s="3" t="n">
        <v>37.19</v>
      </c>
      <c r="Q59" s="16">
        <f>_xlfn.XLOOKUP($A59,Mapping!$A:$A,Mapping!B:B,0,0,1)</f>
        <v/>
      </c>
      <c r="R59" s="16">
        <f>_xlfn.XLOOKUP($A59,Mapping!$A:$A,Mapping!C:C,0,0,1)</f>
        <v/>
      </c>
      <c r="S59" s="16">
        <f>_xlfn.XLOOKUP($A59,Mapping!$A:$A,Mapping!D:D,0,0,1)</f>
        <v/>
      </c>
      <c r="T59" s="16">
        <f>_xlfn.CONCAT(S59," - ",Q59)</f>
        <v/>
      </c>
    </row>
    <row r="60">
      <c r="A60" s="3" t="inlineStr">
        <is>
          <t>7040 : Fee Debtors</t>
        </is>
      </c>
      <c r="B60" s="3" t="n">
        <v>16040.86000000023</v>
      </c>
      <c r="C60" s="3" t="n">
        <v>-979.5600000000002</v>
      </c>
      <c r="D60" s="3" t="n">
        <v>-1115.43</v>
      </c>
      <c r="E60" s="3" t="n">
        <v>880.5800000000011</v>
      </c>
      <c r="F60" s="3" t="n">
        <v>1308.82</v>
      </c>
      <c r="G60" s="3" t="n">
        <v>-444.4399999999999</v>
      </c>
      <c r="H60" s="3" t="n">
        <v>-906.9399999999989</v>
      </c>
      <c r="I60" s="3" t="n">
        <v>1769.25</v>
      </c>
      <c r="O60" s="3" t="n">
        <v>16553.14000000023</v>
      </c>
      <c r="Q60" s="16">
        <f>_xlfn.XLOOKUP($A60,Mapping!$A:$A,Mapping!B:B,0,0,1)</f>
        <v/>
      </c>
      <c r="R60" s="16">
        <f>_xlfn.XLOOKUP($A60,Mapping!$A:$A,Mapping!C:C,0,0,1)</f>
        <v/>
      </c>
      <c r="S60" s="16">
        <f>_xlfn.XLOOKUP($A60,Mapping!$A:$A,Mapping!D:D,0,0,1)</f>
        <v/>
      </c>
      <c r="T60" s="16">
        <f>_xlfn.CONCAT(S60," - ",Q60)</f>
        <v/>
      </c>
    </row>
    <row r="61">
      <c r="A61" s="3" t="inlineStr">
        <is>
          <t>7051 : Bank NW Current</t>
        </is>
      </c>
      <c r="B61" s="3" t="n">
        <v>22032.08</v>
      </c>
      <c r="O61" s="3" t="n">
        <v>22032.08</v>
      </c>
      <c r="Q61" s="16">
        <f>_xlfn.XLOOKUP($A61,Mapping!$A:$A,Mapping!B:B,0,0,1)</f>
        <v/>
      </c>
      <c r="R61" s="16">
        <f>_xlfn.XLOOKUP($A61,Mapping!$A:$A,Mapping!C:C,0,0,1)</f>
        <v/>
      </c>
      <c r="S61" s="16">
        <f>_xlfn.XLOOKUP($A61,Mapping!$A:$A,Mapping!D:D,0,0,1)</f>
        <v/>
      </c>
      <c r="T61" s="16">
        <f>_xlfn.CONCAT(S61," - ",Q61)</f>
        <v/>
      </c>
    </row>
    <row r="62">
      <c r="A62" s="3" t="inlineStr">
        <is>
          <t>7058 : RBS bank 722</t>
        </is>
      </c>
      <c r="B62" s="3" t="n">
        <v>25366.58</v>
      </c>
      <c r="O62" s="3" t="n">
        <v>25366.58</v>
      </c>
      <c r="Q62" s="16">
        <f>_xlfn.XLOOKUP($A62,Mapping!$A:$A,Mapping!B:B,0,0,1)</f>
        <v/>
      </c>
      <c r="R62" s="16">
        <f>_xlfn.XLOOKUP($A62,Mapping!$A:$A,Mapping!C:C,0,0,1)</f>
        <v/>
      </c>
      <c r="S62" s="16">
        <f>_xlfn.XLOOKUP($A62,Mapping!$A:$A,Mapping!D:D,0,0,1)</f>
        <v/>
      </c>
      <c r="T62" s="16">
        <f>_xlfn.CONCAT(S62," - ",Q62)</f>
        <v/>
      </c>
    </row>
    <row r="63">
      <c r="A63" s="3" t="inlineStr">
        <is>
          <t>7059 : RBS current acc</t>
        </is>
      </c>
      <c r="B63" s="3" t="n">
        <v>0</v>
      </c>
      <c r="O63" s="3" t="n">
        <v>0</v>
      </c>
      <c r="Q63" s="16">
        <f>_xlfn.XLOOKUP($A63,Mapping!$A:$A,Mapping!B:B,0,0,1)</f>
        <v/>
      </c>
      <c r="R63" s="16">
        <f>_xlfn.XLOOKUP($A63,Mapping!$A:$A,Mapping!C:C,0,0,1)</f>
        <v/>
      </c>
      <c r="S63" s="16">
        <f>_xlfn.XLOOKUP($A63,Mapping!$A:$A,Mapping!D:D,0,0,1)</f>
        <v/>
      </c>
      <c r="T63" s="16">
        <f>_xlfn.CONCAT(S63," - ",Q63)</f>
        <v/>
      </c>
    </row>
    <row r="64">
      <c r="A64" s="3" t="inlineStr">
        <is>
          <t>7062 : RBS current account</t>
        </is>
      </c>
      <c r="B64" s="3" t="n">
        <v>814526.4800000001</v>
      </c>
      <c r="C64" s="3" t="n">
        <v>3228.32</v>
      </c>
      <c r="D64" s="3" t="n">
        <v>4119.18</v>
      </c>
      <c r="E64" s="3" t="n">
        <v>6950.889999999999</v>
      </c>
      <c r="F64" s="3" t="n">
        <v>3972.04</v>
      </c>
      <c r="G64" s="3" t="n">
        <v>5601.55</v>
      </c>
      <c r="H64" s="3" t="n">
        <v>6289.6</v>
      </c>
      <c r="I64" s="3" t="n">
        <v>27691.94</v>
      </c>
      <c r="O64" s="3" t="n">
        <v>872380.0000000001</v>
      </c>
      <c r="Q64" s="16">
        <f>_xlfn.XLOOKUP($A64,Mapping!$A:$A,Mapping!B:B,0,0,1)</f>
        <v/>
      </c>
      <c r="R64" s="16">
        <f>_xlfn.XLOOKUP($A64,Mapping!$A:$A,Mapping!C:C,0,0,1)</f>
        <v/>
      </c>
      <c r="S64" s="16">
        <f>_xlfn.XLOOKUP($A64,Mapping!$A:$A,Mapping!D:D,0,0,1)</f>
        <v/>
      </c>
      <c r="T64" s="16">
        <f>_xlfn.CONCAT(S64," - ",Q64)</f>
        <v/>
      </c>
    </row>
    <row r="65">
      <c r="A65" s="3" t="inlineStr">
        <is>
          <t>8020 : Accruals</t>
        </is>
      </c>
      <c r="B65" s="3" t="n">
        <v>-19000</v>
      </c>
      <c r="C65" s="3" t="n">
        <v>0</v>
      </c>
      <c r="D65" s="3" t="n">
        <v>0</v>
      </c>
      <c r="E65" s="3" t="n">
        <v>0</v>
      </c>
      <c r="F65" s="3" t="n">
        <v>0</v>
      </c>
      <c r="O65" s="3" t="n">
        <v>-19000</v>
      </c>
      <c r="Q65" s="16">
        <f>_xlfn.XLOOKUP($A65,Mapping!$A:$A,Mapping!B:B,0,0,1)</f>
        <v/>
      </c>
      <c r="R65" s="16">
        <f>_xlfn.XLOOKUP($A65,Mapping!$A:$A,Mapping!C:C,0,0,1)</f>
        <v/>
      </c>
      <c r="S65" s="16">
        <f>_xlfn.XLOOKUP($A65,Mapping!$A:$A,Mapping!D:D,0,0,1)</f>
        <v/>
      </c>
      <c r="T65" s="16">
        <f>_xlfn.CONCAT(S65," - ",Q65)</f>
        <v/>
      </c>
    </row>
    <row r="66">
      <c r="A66" s="3" t="inlineStr">
        <is>
          <t>8030 : EEEF</t>
        </is>
      </c>
      <c r="B66" s="3" t="n">
        <v>-12310.81999999998</v>
      </c>
      <c r="C66" s="3" t="n">
        <v>-21014.64</v>
      </c>
      <c r="D66" s="3" t="n">
        <v>10507.32</v>
      </c>
      <c r="E66" s="3" t="n">
        <v>-5284.530000000001</v>
      </c>
      <c r="F66" s="3" t="n">
        <v>9029.950000000001</v>
      </c>
      <c r="G66" s="3" t="n">
        <v>9029.950000000001</v>
      </c>
      <c r="H66" s="3" t="n">
        <v>10442.83</v>
      </c>
      <c r="I66" s="3" t="n">
        <v>-12710.89</v>
      </c>
      <c r="O66" s="3" t="n">
        <v>-12310.82999999998</v>
      </c>
      <c r="Q66" s="16">
        <f>_xlfn.XLOOKUP($A66,Mapping!$A:$A,Mapping!B:B,0,0,1)</f>
        <v/>
      </c>
      <c r="R66" s="16">
        <f>_xlfn.XLOOKUP($A66,Mapping!$A:$A,Mapping!C:C,0,0,1)</f>
        <v/>
      </c>
      <c r="S66" s="16">
        <f>_xlfn.XLOOKUP($A66,Mapping!$A:$A,Mapping!D:D,0,0,1)</f>
        <v/>
      </c>
      <c r="T66" s="16">
        <f>_xlfn.CONCAT(S66," - ",Q66)</f>
        <v/>
      </c>
    </row>
    <row r="67">
      <c r="A67" s="3" t="inlineStr">
        <is>
          <t>8060 : Trade Creditors</t>
        </is>
      </c>
      <c r="B67" s="3" t="n">
        <v>-244.35</v>
      </c>
      <c r="D67" s="3" t="n">
        <v>-655.67</v>
      </c>
      <c r="G67" s="3" t="n">
        <v>-48.97</v>
      </c>
      <c r="O67" s="3" t="n">
        <v>-948.99</v>
      </c>
      <c r="Q67" s="16">
        <f>_xlfn.XLOOKUP($A67,Mapping!$A:$A,Mapping!B:B,0,0,1)</f>
        <v/>
      </c>
      <c r="R67" s="16">
        <f>_xlfn.XLOOKUP($A67,Mapping!$A:$A,Mapping!C:C,0,0,1)</f>
        <v/>
      </c>
      <c r="S67" s="16">
        <f>_xlfn.XLOOKUP($A67,Mapping!$A:$A,Mapping!D:D,0,0,1)</f>
        <v/>
      </c>
      <c r="T67" s="16" t="n"/>
    </row>
    <row r="68">
      <c r="A68" s="3" t="inlineStr">
        <is>
          <t>8070 : Fees in advance</t>
        </is>
      </c>
      <c r="B68" s="3" t="n">
        <v>-24972.05</v>
      </c>
      <c r="C68" s="3" t="n">
        <v>32482.47</v>
      </c>
      <c r="O68" s="3" t="n">
        <v>7510.420000000002</v>
      </c>
      <c r="Q68" s="16">
        <f>_xlfn.XLOOKUP($A68,Mapping!$A:$A,Mapping!B:B,0,0,1)</f>
        <v/>
      </c>
      <c r="R68" s="16">
        <f>_xlfn.XLOOKUP($A68,Mapping!$A:$A,Mapping!C:C,0,0,1)</f>
        <v/>
      </c>
      <c r="S68" s="16">
        <f>_xlfn.XLOOKUP($A68,Mapping!$A:$A,Mapping!D:D,0,0,1)</f>
        <v/>
      </c>
      <c r="T68" s="16" t="n"/>
    </row>
    <row r="69">
      <c r="A69" s="3" t="inlineStr">
        <is>
          <t>8120 : Lease Liabilities</t>
        </is>
      </c>
      <c r="C69" s="3" t="n">
        <v>-35340</v>
      </c>
      <c r="D69" s="3" t="n">
        <v>-187</v>
      </c>
      <c r="E69" s="3" t="n">
        <v>-183</v>
      </c>
      <c r="F69" s="3" t="n">
        <v>-179</v>
      </c>
      <c r="G69" s="3" t="n">
        <v>-175</v>
      </c>
      <c r="H69" s="3" t="n">
        <v>-171</v>
      </c>
      <c r="I69" s="3" t="n">
        <v>-167</v>
      </c>
      <c r="O69" s="3" t="n">
        <v>-36402</v>
      </c>
      <c r="Q69" s="16">
        <f>_xlfn.XLOOKUP($A69,Mapping!$A:$A,Mapping!B:B,0,0,1)</f>
        <v/>
      </c>
      <c r="R69" s="16">
        <f>_xlfn.XLOOKUP($A69,Mapping!$A:$A,Mapping!C:C,0,0,1)</f>
        <v/>
      </c>
      <c r="S69" s="16">
        <f>_xlfn.XLOOKUP($A69,Mapping!$A:$A,Mapping!D:D,0,0,1)</f>
        <v/>
      </c>
      <c r="T69" s="16" t="n"/>
    </row>
    <row r="70">
      <c r="A70" s="76" t="inlineStr">
        <is>
          <t>Total</t>
        </is>
      </c>
      <c r="B70" s="76" t="n">
        <v>296194.3600000005</v>
      </c>
      <c r="C70" s="76" t="n">
        <v>19782.96000000001</v>
      </c>
      <c r="D70" s="76" t="n">
        <v>19165.82</v>
      </c>
      <c r="E70" s="76" t="n">
        <v>37075.74000000002</v>
      </c>
      <c r="F70" s="76" t="n">
        <v>22795.93</v>
      </c>
      <c r="G70" s="76" t="n">
        <v>21482.62</v>
      </c>
      <c r="H70" s="76" t="n">
        <v>21358.7</v>
      </c>
      <c r="I70" s="76" t="n">
        <v>19276.04</v>
      </c>
      <c r="J70" s="76" t="n">
        <v>974.98</v>
      </c>
      <c r="K70" s="76" t="n"/>
      <c r="L70" s="76" t="n"/>
      <c r="M70" s="76" t="n"/>
      <c r="N70" s="76" t="n"/>
      <c r="O70" s="76" t="n">
        <v>458107.1500000005</v>
      </c>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A72" s="3" t="inlineStr">
        <is>
          <t>Applied filters:
Fiscal Year is 2026
Company is Yellow Brick Nurseries Ltd.
Setting is Finchampstead
Company is Complete Childcare Ltd., HAB Kindergarten, Kingsclere Nurseries Ltd., Moebius Two Ltd., Saltway Nursery, Yellow Brick House Nurseries., or Yellow Brick Nurseries Ltd.</t>
        </is>
      </c>
      <c r="Q72" s="16">
        <f>_xlfn.XLOOKUP($A72,Mapping!$A:$A,Mapping!B:B,0,0,1)</f>
        <v/>
      </c>
      <c r="R72" s="16">
        <f>_xlfn.XLOOKUP($A72,Mapping!$A:$A,Mapping!C:C,0,0,1)</f>
        <v/>
      </c>
      <c r="S72" s="16">
        <f>_xlfn.XLOOKUP($A72,Mapping!$A:$A,Mapping!D:D,0,0,1)</f>
        <v/>
      </c>
      <c r="T72" s="16" t="n"/>
    </row>
    <row r="73">
      <c r="A73" s="3" t="inlineStr">
        <is>
          <t>7024 : Interco Moebius Two</t>
        </is>
      </c>
      <c r="B73" s="3" t="n">
        <v>418889.23</v>
      </c>
      <c r="O73" s="3" t="n">
        <v>418889.23</v>
      </c>
      <c r="Q73" s="16">
        <f>_xlfn.XLOOKUP($A73,Mapping!$A:$A,Mapping!B:B,0,0,1)</f>
        <v/>
      </c>
      <c r="R73" s="16">
        <f>_xlfn.XLOOKUP($A73,Mapping!$A:$A,Mapping!C:C,0,0,1)</f>
        <v/>
      </c>
      <c r="S73" s="16">
        <f>_xlfn.XLOOKUP($A73,Mapping!$A:$A,Mapping!D:D,0,0,1)</f>
        <v/>
      </c>
      <c r="T73" s="16" t="n"/>
    </row>
    <row r="74">
      <c r="A74" s="3" t="inlineStr">
        <is>
          <t>7025 : Interco YBHN</t>
        </is>
      </c>
      <c r="B74" s="3" t="n">
        <v>-31098.31</v>
      </c>
      <c r="D74" s="3" t="n">
        <v>132.49</v>
      </c>
      <c r="E74" s="3" t="n">
        <v>-113.24</v>
      </c>
      <c r="O74" s="3" t="n">
        <v>-31079.06</v>
      </c>
      <c r="Q74" s="16">
        <f>_xlfn.XLOOKUP($A74,Mapping!$A:$A,Mapping!B:B,0,0,1)</f>
        <v/>
      </c>
      <c r="R74" s="16">
        <f>_xlfn.XLOOKUP($A74,Mapping!$A:$A,Mapping!C:C,0,0,1)</f>
        <v/>
      </c>
      <c r="S74" s="16">
        <f>_xlfn.XLOOKUP($A74,Mapping!$A:$A,Mapping!D:D,0,0,1)</f>
        <v/>
      </c>
      <c r="T74" s="16" t="n"/>
    </row>
    <row r="75">
      <c r="A75" s="3" t="inlineStr">
        <is>
          <t>7026 : DO NOT USE</t>
        </is>
      </c>
      <c r="B75" s="3" t="n">
        <v>3.637978807091713e-12</v>
      </c>
      <c r="O75" s="3" t="n">
        <v>3.637978807091713e-12</v>
      </c>
      <c r="Q75" s="16">
        <f>_xlfn.XLOOKUP($A75,Mapping!$A:$A,Mapping!B:B,0,0,1)</f>
        <v/>
      </c>
      <c r="R75" s="16">
        <f>_xlfn.XLOOKUP($A75,Mapping!$A:$A,Mapping!C:C,0,0,1)</f>
        <v/>
      </c>
      <c r="S75" s="16">
        <f>_xlfn.XLOOKUP($A75,Mapping!$A:$A,Mapping!D:D,0,0,1)</f>
        <v/>
      </c>
      <c r="T75" s="16" t="n"/>
    </row>
    <row r="76">
      <c r="A76" s="3" t="inlineStr">
        <is>
          <t>7027 : DO NOT USE</t>
        </is>
      </c>
      <c r="B76" s="3" t="n">
        <v>0</v>
      </c>
      <c r="O76" s="3" t="n">
        <v>0</v>
      </c>
      <c r="Q76" s="16">
        <f>_xlfn.XLOOKUP($A76,Mapping!$A:$A,Mapping!B:B,0,0,1)</f>
        <v/>
      </c>
      <c r="R76" s="16">
        <f>_xlfn.XLOOKUP($A76,Mapping!$A:$A,Mapping!C:C,0,0,1)</f>
        <v/>
      </c>
      <c r="S76" s="16">
        <f>_xlfn.XLOOKUP($A76,Mapping!$A:$A,Mapping!D:D,0,0,1)</f>
        <v/>
      </c>
      <c r="T76" s="16" t="n"/>
    </row>
    <row r="77">
      <c r="A77" s="3" t="inlineStr">
        <is>
          <t>7028 : DO NOT USE</t>
        </is>
      </c>
      <c r="B77" s="3" t="n">
        <v>1.13686837721616e-13</v>
      </c>
      <c r="O77" s="3" t="n">
        <v>1.13686837721616e-13</v>
      </c>
      <c r="Q77" s="16">
        <f>_xlfn.XLOOKUP($A77,Mapping!$A:$A,Mapping!B:B,0,0,1)</f>
        <v/>
      </c>
      <c r="R77" s="16">
        <f>_xlfn.XLOOKUP($A77,Mapping!$A:$A,Mapping!C:C,0,0,1)</f>
        <v/>
      </c>
      <c r="S77" s="16">
        <f>_xlfn.XLOOKUP($A77,Mapping!$A:$A,Mapping!D:D,0,0,1)</f>
        <v/>
      </c>
      <c r="T77" s="16" t="n"/>
    </row>
    <row r="78">
      <c r="A78" s="3" t="inlineStr">
        <is>
          <t>7030 : DO NOT USE</t>
        </is>
      </c>
      <c r="B78" s="3" t="n">
        <v>0</v>
      </c>
      <c r="O78" s="3" t="n">
        <v>0</v>
      </c>
      <c r="Q78" s="16">
        <f>_xlfn.XLOOKUP($A78,Mapping!$A:$A,Mapping!B:B,0,0,1)</f>
        <v/>
      </c>
      <c r="R78" s="16">
        <f>_xlfn.XLOOKUP($A78,Mapping!$A:$A,Mapping!C:C,0,0,1)</f>
        <v/>
      </c>
      <c r="S78" s="16">
        <f>_xlfn.XLOOKUP($A78,Mapping!$A:$A,Mapping!D:D,0,0,1)</f>
        <v/>
      </c>
      <c r="T78" s="16" t="n"/>
    </row>
    <row r="79">
      <c r="A79" s="3" t="inlineStr">
        <is>
          <t>7035 : Interco HAB</t>
        </is>
      </c>
      <c r="B79" s="3" t="n">
        <v>591</v>
      </c>
      <c r="O79" s="3" t="n">
        <v>591</v>
      </c>
      <c r="Q79" s="16">
        <f>_xlfn.XLOOKUP($A79,Mapping!$A:$A,Mapping!B:B,0,0,1)</f>
        <v/>
      </c>
      <c r="R79" s="16">
        <f>_xlfn.XLOOKUP($A79,Mapping!$A:$A,Mapping!C:C,0,0,1)</f>
        <v/>
      </c>
      <c r="S79" s="16">
        <f>_xlfn.XLOOKUP($A79,Mapping!$A:$A,Mapping!D:D,0,0,1)</f>
        <v/>
      </c>
      <c r="T79" s="16" t="n"/>
    </row>
    <row r="80">
      <c r="A80" s="3" t="inlineStr">
        <is>
          <t>7037 : Interco Saltway</t>
        </is>
      </c>
      <c r="B80" s="3" t="n">
        <v>37.19</v>
      </c>
      <c r="O80" s="3" t="n">
        <v>37.19</v>
      </c>
      <c r="Q80" s="16">
        <f>_xlfn.XLOOKUP($A80,Mapping!$A:$A,Mapping!B:B,0,0,1)</f>
        <v/>
      </c>
      <c r="R80" s="16">
        <f>_xlfn.XLOOKUP($A80,Mapping!$A:$A,Mapping!C:C,0,0,1)</f>
        <v/>
      </c>
      <c r="S80" s="16">
        <f>_xlfn.XLOOKUP($A80,Mapping!$A:$A,Mapping!D:D,0,0,1)</f>
        <v/>
      </c>
      <c r="T80" s="16" t="n"/>
    </row>
    <row r="81">
      <c r="A81" s="3" t="inlineStr">
        <is>
          <t>7040 : Fee Debtors</t>
        </is>
      </c>
      <c r="B81" s="3" t="n">
        <v>2758.980000000205</v>
      </c>
      <c r="C81" s="3" t="n">
        <v>-979.5600000000002</v>
      </c>
      <c r="D81" s="3" t="n">
        <v>-1115.43</v>
      </c>
      <c r="E81" s="3" t="n">
        <v>880.5800000000011</v>
      </c>
      <c r="F81" s="3" t="n">
        <v>1308.82</v>
      </c>
      <c r="G81" s="3" t="n">
        <v>-444.4399999999999</v>
      </c>
      <c r="H81" s="3" t="n">
        <v>-906.9399999999989</v>
      </c>
      <c r="I81" s="3" t="n">
        <v>1769.25</v>
      </c>
      <c r="O81" s="3" t="n">
        <v>3271.260000000206</v>
      </c>
      <c r="Q81" s="16">
        <f>_xlfn.XLOOKUP($A81,Mapping!$A:$A,Mapping!B:B,0,0,1)</f>
        <v/>
      </c>
      <c r="R81" s="16">
        <f>_xlfn.XLOOKUP($A81,Mapping!$A:$A,Mapping!C:C,0,0,1)</f>
        <v/>
      </c>
      <c r="S81" s="16">
        <f>_xlfn.XLOOKUP($A81,Mapping!$A:$A,Mapping!D:D,0,0,1)</f>
        <v/>
      </c>
      <c r="T81" s="16" t="n"/>
    </row>
    <row r="82">
      <c r="A82" s="3" t="inlineStr">
        <is>
          <t>7050 : Bank RBS</t>
        </is>
      </c>
      <c r="B82" s="3" t="n">
        <v>-8174.129999999999</v>
      </c>
      <c r="O82" s="3" t="n">
        <v>-8174.129999999999</v>
      </c>
      <c r="Q82" s="16">
        <f>_xlfn.XLOOKUP($A82,Mapping!$A:$A,Mapping!B:B,0,0,1)</f>
        <v/>
      </c>
      <c r="R82" s="16">
        <f>_xlfn.XLOOKUP($A82,Mapping!$A:$A,Mapping!C:C,0,0,1)</f>
        <v/>
      </c>
      <c r="S82" s="16">
        <f>_xlfn.XLOOKUP($A82,Mapping!$A:$A,Mapping!D:D,0,0,1)</f>
        <v/>
      </c>
      <c r="T82" s="16" t="n"/>
    </row>
    <row r="83">
      <c r="A83" s="3" t="inlineStr">
        <is>
          <t>7051 : Bank NW Current</t>
        </is>
      </c>
      <c r="B83" s="3" t="n">
        <v>22032.08</v>
      </c>
      <c r="O83" s="3" t="n">
        <v>22032.08</v>
      </c>
      <c r="Q83" s="16">
        <f>_xlfn.XLOOKUP($A83,Mapping!$A:$A,Mapping!B:B,0,0,1)</f>
        <v/>
      </c>
      <c r="R83" s="16">
        <f>_xlfn.XLOOKUP($A83,Mapping!$A:$A,Mapping!C:C,0,0,1)</f>
        <v/>
      </c>
      <c r="S83" s="16">
        <f>_xlfn.XLOOKUP($A83,Mapping!$A:$A,Mapping!D:D,0,0,1)</f>
        <v/>
      </c>
      <c r="T83" s="16" t="n"/>
    </row>
    <row r="84">
      <c r="A84" s="3" t="inlineStr">
        <is>
          <t>7053 : Bank Current Account</t>
        </is>
      </c>
      <c r="B84" s="3" t="n">
        <v>34.66</v>
      </c>
      <c r="O84" s="3" t="n">
        <v>34.66</v>
      </c>
      <c r="Q84" s="16">
        <f>_xlfn.XLOOKUP($A84,Mapping!$A:$A,Mapping!B:B,0,0,1)</f>
        <v/>
      </c>
      <c r="R84" s="16">
        <f>_xlfn.XLOOKUP($A84,Mapping!$A:$A,Mapping!C:C,0,0,1)</f>
        <v/>
      </c>
      <c r="S84" s="16">
        <f>_xlfn.XLOOKUP($A84,Mapping!$A:$A,Mapping!D:D,0,0,1)</f>
        <v/>
      </c>
      <c r="T84" s="16" t="n"/>
    </row>
    <row r="85">
      <c r="A85" s="3" t="inlineStr">
        <is>
          <t>7056 : Santander c/acc 811</t>
        </is>
      </c>
      <c r="B85" s="3" t="n">
        <v>-15823.24999999999</v>
      </c>
      <c r="O85" s="3" t="n">
        <v>-15823.24999999999</v>
      </c>
      <c r="Q85" s="16">
        <f>_xlfn.XLOOKUP($A85,Mapping!$A:$A,Mapping!B:B,0,0,1)</f>
        <v/>
      </c>
      <c r="R85" s="16">
        <f>_xlfn.XLOOKUP($A85,Mapping!$A:$A,Mapping!C:C,0,0,1)</f>
        <v/>
      </c>
      <c r="S85" s="16">
        <f>_xlfn.XLOOKUP($A85,Mapping!$A:$A,Mapping!D:D,0,0,1)</f>
        <v/>
      </c>
      <c r="T85" s="16" t="n"/>
    </row>
    <row r="86">
      <c r="A86" s="3" t="inlineStr">
        <is>
          <t>7058 : RBS bank 722</t>
        </is>
      </c>
      <c r="B86" s="3" t="n">
        <v>43797.45999999998</v>
      </c>
      <c r="O86" s="3" t="n">
        <v>43797.45999999998</v>
      </c>
      <c r="Q86" s="16">
        <f>_xlfn.XLOOKUP($A86,Mapping!$A:$A,Mapping!B:B,0,0,1)</f>
        <v/>
      </c>
      <c r="R86" s="16">
        <f>_xlfn.XLOOKUP($A86,Mapping!$A:$A,Mapping!C:C,0,0,1)</f>
        <v/>
      </c>
      <c r="S86" s="16">
        <f>_xlfn.XLOOKUP($A86,Mapping!$A:$A,Mapping!D:D,0,0,1)</f>
        <v/>
      </c>
      <c r="T86" s="16" t="n"/>
    </row>
    <row r="87">
      <c r="A87" s="3" t="inlineStr">
        <is>
          <t>7059 : RBS current acc</t>
        </is>
      </c>
      <c r="B87" s="3" t="n">
        <v>0</v>
      </c>
      <c r="O87" s="3" t="n">
        <v>0</v>
      </c>
      <c r="Q87" s="16">
        <f>_xlfn.XLOOKUP($A87,Mapping!$A:$A,Mapping!B:B,0,0,1)</f>
        <v/>
      </c>
      <c r="R87" s="16">
        <f>_xlfn.XLOOKUP($A87,Mapping!$A:$A,Mapping!C:C,0,0,1)</f>
        <v/>
      </c>
      <c r="S87" s="16">
        <f>_xlfn.XLOOKUP($A87,Mapping!$A:$A,Mapping!D:D,0,0,1)</f>
        <v/>
      </c>
      <c r="T87" s="16" t="n"/>
    </row>
    <row r="88">
      <c r="A88" s="3" t="inlineStr">
        <is>
          <t>7060 : Bank Current/acc Santander</t>
        </is>
      </c>
      <c r="B88" s="3" t="n">
        <v>15823.34</v>
      </c>
      <c r="O88" s="3" t="n">
        <v>15823.34</v>
      </c>
      <c r="Q88" s="16">
        <f>_xlfn.XLOOKUP($A88,Mapping!$A:$A,Mapping!B:B,0,0,1)</f>
        <v/>
      </c>
      <c r="R88" s="16">
        <f>_xlfn.XLOOKUP($A88,Mapping!$A:$A,Mapping!C:C,0,0,1)</f>
        <v/>
      </c>
      <c r="S88" s="16">
        <f>_xlfn.XLOOKUP($A88,Mapping!$A:$A,Mapping!D:D,0,0,1)</f>
        <v/>
      </c>
      <c r="T88" s="16" t="n"/>
    </row>
    <row r="89">
      <c r="A89" s="3" t="inlineStr">
        <is>
          <t>7061 : Bank Deposit - Santander</t>
        </is>
      </c>
      <c r="B89" s="3" t="n">
        <v>-0.06000000000000227</v>
      </c>
      <c r="O89" s="3" t="n">
        <v>-0.06000000000000227</v>
      </c>
      <c r="Q89" s="16">
        <f>_xlfn.XLOOKUP($A89,Mapping!$A:$A,Mapping!B:B,0,0,1)</f>
        <v/>
      </c>
      <c r="R89" s="16">
        <f>_xlfn.XLOOKUP($A89,Mapping!$A:$A,Mapping!C:C,0,0,1)</f>
        <v/>
      </c>
      <c r="S89" s="16">
        <f>_xlfn.XLOOKUP($A89,Mapping!$A:$A,Mapping!D:D,0,0,1)</f>
        <v/>
      </c>
      <c r="T89" s="16" t="n"/>
    </row>
    <row r="90">
      <c r="A90" s="3" t="inlineStr">
        <is>
          <t>7062 : RBS current account</t>
        </is>
      </c>
      <c r="B90" s="3" t="n">
        <v>-10901.92999999947</v>
      </c>
      <c r="C90" s="3" t="n">
        <v>-878.6199999999994</v>
      </c>
      <c r="D90" s="3" t="n">
        <v>1854.48</v>
      </c>
      <c r="E90" s="3" t="n">
        <v>-2886.919999999998</v>
      </c>
      <c r="F90" s="3" t="n">
        <v>-8633.57</v>
      </c>
      <c r="G90" s="3" t="n">
        <v>1083.139999999999</v>
      </c>
      <c r="H90" s="3" t="n">
        <v>2894.26</v>
      </c>
      <c r="I90" s="3" t="n">
        <v>25440.56</v>
      </c>
      <c r="J90" s="3" t="n">
        <v>-2403.97</v>
      </c>
      <c r="O90" s="3" t="n">
        <v>5567.430000000546</v>
      </c>
      <c r="Q90" s="16">
        <f>_xlfn.XLOOKUP($A90,Mapping!$A:$A,Mapping!B:B,0,0,1)</f>
        <v/>
      </c>
      <c r="R90" s="16">
        <f>_xlfn.XLOOKUP($A90,Mapping!$A:$A,Mapping!C:C,0,0,1)</f>
        <v/>
      </c>
      <c r="S90" s="16">
        <f>_xlfn.XLOOKUP($A90,Mapping!$A:$A,Mapping!D:D,0,0,1)</f>
        <v/>
      </c>
      <c r="T90" s="16" t="n"/>
    </row>
    <row r="91">
      <c r="A91" s="3" t="inlineStr">
        <is>
          <t>7063 : Bank Current Acc HSBC</t>
        </is>
      </c>
      <c r="B91" s="3" t="n">
        <v>3.183231456205249e-12</v>
      </c>
      <c r="O91" s="3" t="n">
        <v>3.183231456205249e-12</v>
      </c>
      <c r="Q91" s="16">
        <f>_xlfn.XLOOKUP($A91,Mapping!$A:$A,Mapping!B:B,0,0,1)</f>
        <v/>
      </c>
      <c r="R91" s="16">
        <f>_xlfn.XLOOKUP($A91,Mapping!$A:$A,Mapping!C:C,0,0,1)</f>
        <v/>
      </c>
      <c r="S91" s="16">
        <f>_xlfn.XLOOKUP($A91,Mapping!$A:$A,Mapping!D:D,0,0,1)</f>
        <v/>
      </c>
      <c r="T91" s="16" t="n"/>
    </row>
    <row r="92">
      <c r="A92" s="3" t="inlineStr">
        <is>
          <t>7070 : Sundry Debtors</t>
        </is>
      </c>
      <c r="B92" s="3" t="n">
        <v>-1</v>
      </c>
      <c r="O92" s="3" t="n">
        <v>-1</v>
      </c>
      <c r="Q92" s="16">
        <f>_xlfn.XLOOKUP($A92,Mapping!$A:$A,Mapping!B:B,0,0,1)</f>
        <v/>
      </c>
      <c r="R92" s="16">
        <f>_xlfn.XLOOKUP($A92,Mapping!$A:$A,Mapping!C:C,0,0,1)</f>
        <v/>
      </c>
      <c r="S92" s="16">
        <f>_xlfn.XLOOKUP($A92,Mapping!$A:$A,Mapping!D:D,0,0,1)</f>
        <v/>
      </c>
      <c r="T92" s="16" t="n"/>
    </row>
    <row r="93">
      <c r="A93" s="3" t="inlineStr">
        <is>
          <t>7080 : Doubtful Debts</t>
        </is>
      </c>
      <c r="B93" s="3" t="n">
        <v>0</v>
      </c>
      <c r="O93" s="3" t="n">
        <v>0</v>
      </c>
      <c r="Q93" s="16">
        <f>_xlfn.XLOOKUP($A93,Mapping!$A:$A,Mapping!B:B,0,0,1)</f>
        <v/>
      </c>
      <c r="R93" s="16">
        <f>_xlfn.XLOOKUP($A93,Mapping!$A:$A,Mapping!C:C,0,0,1)</f>
        <v/>
      </c>
      <c r="S93" s="16">
        <f>_xlfn.XLOOKUP($A93,Mapping!$A:$A,Mapping!D:D,0,0,1)</f>
        <v/>
      </c>
      <c r="T93" s="16" t="n"/>
    </row>
    <row r="94">
      <c r="A94" s="3" t="inlineStr">
        <is>
          <t>7090 : Emerald</t>
        </is>
      </c>
      <c r="B94" s="3" t="n">
        <v>0</v>
      </c>
      <c r="O94" s="3" t="n">
        <v>0</v>
      </c>
      <c r="Q94" s="16">
        <f>_xlfn.XLOOKUP($A94,Mapping!$A:$A,Mapping!B:B,0,0,1)</f>
        <v/>
      </c>
      <c r="R94" s="16">
        <f>_xlfn.XLOOKUP($A94,Mapping!$A:$A,Mapping!C:C,0,0,1)</f>
        <v/>
      </c>
      <c r="S94" s="16">
        <f>_xlfn.XLOOKUP($A94,Mapping!$A:$A,Mapping!D:D,0,0,1)</f>
        <v/>
      </c>
      <c r="T94" s="16" t="n"/>
    </row>
    <row r="95">
      <c r="A95" s="3" t="inlineStr">
        <is>
          <t>8020 : Accruals</t>
        </is>
      </c>
      <c r="B95" s="3" t="n">
        <v>-70113</v>
      </c>
      <c r="C95" s="3" t="n">
        <v>0</v>
      </c>
      <c r="D95" s="3" t="n">
        <v>0</v>
      </c>
      <c r="E95" s="3" t="n">
        <v>0</v>
      </c>
      <c r="F95" s="3" t="n">
        <v>0</v>
      </c>
      <c r="O95" s="3" t="n">
        <v>-70113</v>
      </c>
      <c r="Q95" s="16">
        <f>_xlfn.XLOOKUP($A95,Mapping!$A:$A,Mapping!B:B,0,0,1)</f>
        <v/>
      </c>
      <c r="R95" s="16">
        <f>_xlfn.XLOOKUP($A95,Mapping!$A:$A,Mapping!C:C,0,0,1)</f>
        <v/>
      </c>
      <c r="S95" s="16">
        <f>_xlfn.XLOOKUP($A95,Mapping!$A:$A,Mapping!D:D,0,0,1)</f>
        <v/>
      </c>
      <c r="T95" s="16" t="n"/>
    </row>
    <row r="96">
      <c r="A96" s="3" t="inlineStr">
        <is>
          <t>8030 : EEEF</t>
        </is>
      </c>
      <c r="B96" s="3" t="n">
        <v>3.365130396559834e-11</v>
      </c>
      <c r="C96" s="3" t="n">
        <v>-21014.64</v>
      </c>
      <c r="D96" s="3" t="n">
        <v>10507.32</v>
      </c>
      <c r="E96" s="3" t="n">
        <v>-5284.530000000001</v>
      </c>
      <c r="F96" s="3" t="n">
        <v>9029.950000000001</v>
      </c>
      <c r="G96" s="3" t="n">
        <v>9029.950000000001</v>
      </c>
      <c r="H96" s="3" t="n">
        <v>10442.83</v>
      </c>
      <c r="I96" s="3" t="n">
        <v>-12710.89</v>
      </c>
      <c r="O96" s="3" t="n">
        <v>-0.009999999968385964</v>
      </c>
      <c r="Q96" s="16">
        <f>_xlfn.XLOOKUP($A96,Mapping!$A:$A,Mapping!B:B,0,0,1)</f>
        <v/>
      </c>
      <c r="R96" s="16">
        <f>_xlfn.XLOOKUP($A96,Mapping!$A:$A,Mapping!C:C,0,0,1)</f>
        <v/>
      </c>
      <c r="S96" s="16">
        <f>_xlfn.XLOOKUP($A96,Mapping!$A:$A,Mapping!D:D,0,0,1)</f>
        <v/>
      </c>
      <c r="T96" s="16" t="n"/>
    </row>
    <row r="97">
      <c r="A97" s="3" t="inlineStr">
        <is>
          <t>8040 : PAYE</t>
        </is>
      </c>
      <c r="B97" s="3" t="n">
        <v>0.3599999999996726</v>
      </c>
      <c r="O97" s="3" t="n">
        <v>0.3599999999996726</v>
      </c>
      <c r="Q97" s="16">
        <f>_xlfn.XLOOKUP($A97,Mapping!$A:$A,Mapping!B:B,0,0,1)</f>
        <v/>
      </c>
      <c r="R97" s="16">
        <f>_xlfn.XLOOKUP($A97,Mapping!$A:$A,Mapping!C:C,0,0,1)</f>
        <v/>
      </c>
      <c r="S97" s="16">
        <f>_xlfn.XLOOKUP($A97,Mapping!$A:$A,Mapping!D:D,0,0,1)</f>
        <v/>
      </c>
      <c r="T97" s="16" t="n"/>
    </row>
    <row r="98">
      <c r="A98" s="3" t="inlineStr">
        <is>
          <t>8050 : Net Salaries</t>
        </is>
      </c>
      <c r="B98" s="3" t="n">
        <v>0.02999999999833669</v>
      </c>
      <c r="O98" s="3" t="n">
        <v>0.02999999999833669</v>
      </c>
      <c r="Q98" s="16">
        <f>_xlfn.XLOOKUP($A98,Mapping!$A:$A,Mapping!B:B,0,0,1)</f>
        <v/>
      </c>
      <c r="R98" s="16">
        <f>_xlfn.XLOOKUP($A98,Mapping!$A:$A,Mapping!C:C,0,0,1)</f>
        <v/>
      </c>
      <c r="S98" s="16">
        <f>_xlfn.XLOOKUP($A98,Mapping!$A:$A,Mapping!D:D,0,0,1)</f>
        <v/>
      </c>
      <c r="T98" s="16" t="n"/>
    </row>
    <row r="99">
      <c r="A99" s="3" t="inlineStr">
        <is>
          <t>8060 : Trade Creditors</t>
        </is>
      </c>
      <c r="B99" s="3" t="n">
        <v>-1075.04999999998</v>
      </c>
      <c r="C99" s="3" t="n">
        <v>1734.159999999999</v>
      </c>
      <c r="D99" s="3" t="n">
        <v>-7162.729999999999</v>
      </c>
      <c r="E99" s="3" t="n">
        <v>-11259.07</v>
      </c>
      <c r="F99" s="3" t="n">
        <v>8268.009999999998</v>
      </c>
      <c r="G99" s="3" t="n">
        <v>2233.829999999999</v>
      </c>
      <c r="H99" s="3" t="n">
        <v>1691.31</v>
      </c>
      <c r="I99" s="3" t="n">
        <v>957.6299999999998</v>
      </c>
      <c r="J99" s="3" t="n">
        <v>1428.99</v>
      </c>
      <c r="O99" s="3" t="n">
        <v>-3182.91999999999</v>
      </c>
      <c r="Q99" s="16">
        <f>_xlfn.XLOOKUP($A99,Mapping!$A:$A,Mapping!B:B,0,0,1)</f>
        <v/>
      </c>
      <c r="R99" s="16">
        <f>_xlfn.XLOOKUP($A99,Mapping!$A:$A,Mapping!C:C,0,0,1)</f>
        <v/>
      </c>
      <c r="S99" s="16">
        <f>_xlfn.XLOOKUP($A99,Mapping!$A:$A,Mapping!D:D,0,0,1)</f>
        <v/>
      </c>
      <c r="T99" s="16" t="n"/>
    </row>
    <row r="100">
      <c r="A100" s="3" t="inlineStr">
        <is>
          <t>8070 : Fees in advance</t>
        </is>
      </c>
      <c r="B100" s="3" t="n">
        <v>-32482.39999999999</v>
      </c>
      <c r="C100" s="3" t="n">
        <v>32482.47</v>
      </c>
      <c r="O100" s="3" t="n">
        <v>0.07000000000334694</v>
      </c>
      <c r="Q100" s="16">
        <f>_xlfn.XLOOKUP($A100,Mapping!$A:$A,Mapping!B:B,0,0,1)</f>
        <v/>
      </c>
      <c r="R100" s="16">
        <f>_xlfn.XLOOKUP($A100,Mapping!$A:$A,Mapping!C:C,0,0,1)</f>
        <v/>
      </c>
      <c r="S100" s="16">
        <f>_xlfn.XLOOKUP($A100,Mapping!$A:$A,Mapping!D:D,0,0,1)</f>
        <v/>
      </c>
      <c r="T100" s="16" t="n"/>
    </row>
    <row r="101">
      <c r="A101" s="3" t="inlineStr">
        <is>
          <t>8090 : Pension Fund</t>
        </is>
      </c>
      <c r="B101" s="3" t="n">
        <v>0.2700000000000244</v>
      </c>
      <c r="O101" s="3" t="n">
        <v>0.2700000000000244</v>
      </c>
      <c r="Q101" s="16">
        <f>_xlfn.XLOOKUP($A101,Mapping!$A:$A,Mapping!B:B,0,0,1)</f>
        <v/>
      </c>
      <c r="R101" s="16">
        <f>_xlfn.XLOOKUP($A101,Mapping!$A:$A,Mapping!C:C,0,0,1)</f>
        <v/>
      </c>
      <c r="S101" s="16">
        <f>_xlfn.XLOOKUP($A101,Mapping!$A:$A,Mapping!D:D,0,0,1)</f>
        <v/>
      </c>
      <c r="T101" s="16" t="n"/>
    </row>
    <row r="102">
      <c r="A102" s="3" t="inlineStr">
        <is>
          <t>8100 : Corporation Tax</t>
        </is>
      </c>
      <c r="B102" s="3" t="n">
        <v>-417.5000000000009</v>
      </c>
      <c r="O102" s="3" t="n">
        <v>-417.5000000000009</v>
      </c>
      <c r="Q102" s="16">
        <f>_xlfn.XLOOKUP($A102,Mapping!$A:$A,Mapping!B:B,0,0,1)</f>
        <v/>
      </c>
      <c r="R102" s="16">
        <f>_xlfn.XLOOKUP($A102,Mapping!$A:$A,Mapping!C:C,0,0,1)</f>
        <v/>
      </c>
      <c r="S102" s="16">
        <f>_xlfn.XLOOKUP($A102,Mapping!$A:$A,Mapping!D:D,0,0,1)</f>
        <v/>
      </c>
      <c r="T102" s="16" t="n"/>
    </row>
    <row r="103">
      <c r="A103" s="3" t="inlineStr">
        <is>
          <t>8120 : Lease Liabilities</t>
        </is>
      </c>
      <c r="C103" s="3" t="n">
        <v>-35340</v>
      </c>
      <c r="D103" s="3" t="n">
        <v>-187</v>
      </c>
      <c r="E103" s="3" t="n">
        <v>-183</v>
      </c>
      <c r="F103" s="3" t="n">
        <v>-179</v>
      </c>
      <c r="G103" s="3" t="n">
        <v>-175</v>
      </c>
      <c r="H103" s="3" t="n">
        <v>-171</v>
      </c>
      <c r="O103" s="3" t="n">
        <v>-36235</v>
      </c>
      <c r="Q103" s="16">
        <f>_xlfn.XLOOKUP($A103,Mapping!$A:$A,Mapping!B:B,0,0,1)</f>
        <v/>
      </c>
      <c r="R103" s="16">
        <f>_xlfn.XLOOKUP($A103,Mapping!$A:$A,Mapping!C:C,0,0,1)</f>
        <v/>
      </c>
      <c r="S103" s="16">
        <f>_xlfn.XLOOKUP($A103,Mapping!$A:$A,Mapping!D:D,0,0,1)</f>
        <v/>
      </c>
      <c r="T103" s="16" t="n"/>
    </row>
    <row r="104">
      <c r="A104" s="3" t="inlineStr">
        <is>
          <t>9020 : Share Capital</t>
        </is>
      </c>
      <c r="B104" s="3" t="n">
        <v>-100</v>
      </c>
      <c r="O104" s="3" t="n">
        <v>-100</v>
      </c>
      <c r="Q104" s="16">
        <f>_xlfn.XLOOKUP($A104,Mapping!$A:$A,Mapping!B:B,0,0,1)</f>
        <v/>
      </c>
      <c r="R104" s="16">
        <f>_xlfn.XLOOKUP($A104,Mapping!$A:$A,Mapping!C:C,0,0,1)</f>
        <v/>
      </c>
      <c r="S104" s="16">
        <f>_xlfn.XLOOKUP($A104,Mapping!$A:$A,Mapping!D:D,0,0,1)</f>
        <v/>
      </c>
      <c r="T104" s="16" t="n"/>
    </row>
    <row r="105">
      <c r="A105" s="3" t="inlineStr">
        <is>
          <t>9030 : Profit and Loss Account</t>
        </is>
      </c>
      <c r="B105" s="3" t="n">
        <v>-79354.59</v>
      </c>
      <c r="O105" s="3" t="n">
        <v>-79354.59</v>
      </c>
      <c r="Q105" s="16">
        <f>_xlfn.XLOOKUP($A105,Mapping!$A:$A,Mapping!B:B,0,0,1)</f>
        <v/>
      </c>
      <c r="R105" s="16">
        <f>_xlfn.XLOOKUP($A105,Mapping!$A:$A,Mapping!C:C,0,0,1)</f>
        <v/>
      </c>
      <c r="S105" s="16">
        <f>_xlfn.XLOOKUP($A105,Mapping!$A:$A,Mapping!D:D,0,0,1)</f>
        <v/>
      </c>
      <c r="T105" s="16" t="n"/>
    </row>
    <row r="106">
      <c r="A106" s="76" t="inlineStr">
        <is>
          <t>Total</t>
        </is>
      </c>
      <c r="B106" s="76" t="n">
        <v>1.182343112304807e-10</v>
      </c>
      <c r="C106" s="76" t="n">
        <v>8.640199666842818e-12</v>
      </c>
      <c r="D106" s="76" t="n">
        <v>8.185452315956354e-12</v>
      </c>
      <c r="E106" s="76" t="n">
        <v>1.455191522836685e-11</v>
      </c>
      <c r="F106" s="76" t="n">
        <v>1.818989403545856e-12</v>
      </c>
      <c r="G106" s="76" t="n">
        <v>-6.821210263296962e-12</v>
      </c>
      <c r="H106" s="76" t="n">
        <v>4.320099833421409e-12</v>
      </c>
      <c r="I106" s="76" t="n">
        <v>-4.888534022029489e-12</v>
      </c>
      <c r="J106" s="76" t="n">
        <v>-2.273736754432321e-13</v>
      </c>
      <c r="K106" s="76" t="n"/>
      <c r="L106" s="76" t="n"/>
      <c r="M106" s="76" t="n"/>
      <c r="N106" s="76" t="n"/>
      <c r="O106" s="76" t="n">
        <v>1.909938873723149e-10</v>
      </c>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A108" s="3" t="inlineStr">
        <is>
          <t>Applied filters:
Company is Yellow Brick Nurseries Ltd.
Fiscal Year is 2026
Company is Complete Childcare Ltd., HAB Kindergarten, Kingsclere Nurseries Ltd., Moebius Two Ltd., Saltway Nursery, Yellow Brick House Nurseries., or Yellow Brick Nurseries Ltd.</t>
        </is>
      </c>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1.xml><?xml version="1.0" encoding="utf-8"?>
<worksheet xmlns="http://schemas.openxmlformats.org/spreadsheetml/2006/main">
  <sheetPr>
    <tabColor theme="8" tint="0.7999816888943144"/>
    <outlinePr summaryBelow="1" summaryRight="1"/>
    <pageSetUpPr/>
  </sheetPr>
  <dimension ref="A1:T163"/>
  <sheetViews>
    <sheetView workbookViewId="0">
      <selection activeCell="E91" sqref="E91"/>
    </sheetView>
  </sheetViews>
  <sheetFormatPr baseColWidth="8" defaultColWidth="9.140625" defaultRowHeight="15"/>
  <cols>
    <col width="27.85546875" customWidth="1" style="3" min="1" max="1"/>
    <col width="12.7109375" bestFit="1" customWidth="1" style="3" min="2" max="2"/>
    <col width="9.7109375" bestFit="1" customWidth="1" style="3" min="3" max="3"/>
    <col width="12.85546875" bestFit="1" customWidth="1" style="3" min="4" max="4"/>
    <col width="12.140625" bestFit="1" customWidth="1" style="3" min="5" max="5"/>
    <col width="11.85546875" bestFit="1" customWidth="1" style="3" min="6" max="6"/>
    <col width="9.140625" customWidth="1" style="3" min="7" max="7"/>
    <col width="9.140625" customWidth="1" style="3" min="8"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1010 : Fee Income</t>
        </is>
      </c>
      <c r="B2" s="3" t="n">
        <v>-911091.23</v>
      </c>
      <c r="C2" s="3" t="n">
        <v>-33113.54000000001</v>
      </c>
      <c r="D2" s="3" t="n">
        <v>-31541.7</v>
      </c>
      <c r="E2" s="3" t="n">
        <v>-35742.73</v>
      </c>
      <c r="F2" s="3" t="n">
        <v>-40112.94</v>
      </c>
      <c r="G2" s="3" t="n">
        <v>-32985.60000000001</v>
      </c>
      <c r="H2" s="3" t="n">
        <v>-34775.34</v>
      </c>
      <c r="I2" s="3" t="n">
        <v>-43764.87000000001</v>
      </c>
      <c r="O2" s="3" t="n">
        <v>-1163127.95</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-258489.5999999999</v>
      </c>
      <c r="C3" s="3" t="n">
        <v>-8524.280000000001</v>
      </c>
      <c r="D3" s="3" t="n">
        <v>-23183.36</v>
      </c>
      <c r="E3" s="3" t="n">
        <v>-27880.5</v>
      </c>
      <c r="F3" s="3" t="n">
        <v>-19300.66</v>
      </c>
      <c r="G3" s="3" t="n">
        <v>-19300.66</v>
      </c>
      <c r="H3" s="3" t="n">
        <v>-19088.16</v>
      </c>
      <c r="I3" s="3" t="n">
        <v>-21005.55</v>
      </c>
      <c r="O3" s="3" t="n">
        <v>-396772.77</v>
      </c>
      <c r="Q3" s="16">
        <f>_xlfn.XLOOKUP($A3,Mapping!$A:$A,Mapping!B:B,0,0,1)</f>
        <v/>
      </c>
      <c r="R3" s="16">
        <f>_xlfn.XLOOKUP($A3,Mapping!$A:$A,Mapping!C:C,0,0,1)</f>
        <v/>
      </c>
      <c r="S3" s="16">
        <f>_xlfn.XLOOKUP($A3,Mapping!$A:$A,Mapping!D:D,0,0,1)</f>
        <v/>
      </c>
      <c r="T3" s="16">
        <f>_xlfn.CONCAT(S3," - ",Q3)</f>
        <v/>
      </c>
    </row>
    <row r="4">
      <c r="A4" s="3" t="inlineStr">
        <is>
          <t>1030 : Other Income</t>
        </is>
      </c>
      <c r="B4" s="3" t="n">
        <v>-3993.27</v>
      </c>
      <c r="C4" s="3" t="n">
        <v>-150</v>
      </c>
      <c r="D4" s="3" t="n">
        <v>-150</v>
      </c>
      <c r="E4" s="3" t="n">
        <v>-150</v>
      </c>
      <c r="F4" s="3" t="n">
        <v>-159.23</v>
      </c>
      <c r="G4" s="3" t="n">
        <v>-150</v>
      </c>
      <c r="H4" s="3" t="n">
        <v>-150</v>
      </c>
      <c r="O4" s="3" t="n">
        <v>-4902.5</v>
      </c>
      <c r="Q4" s="16">
        <f>_xlfn.XLOOKUP($A4,Mapping!$A:$A,Mapping!B:B,0,0,1)</f>
        <v/>
      </c>
      <c r="R4" s="16">
        <f>_xlfn.XLOOKUP($A4,Mapping!$A:$A,Mapping!C:C,0,0,1)</f>
        <v/>
      </c>
      <c r="S4" s="16">
        <f>_xlfn.XLOOKUP($A4,Mapping!$A:$A,Mapping!D:D,0,0,1)</f>
        <v/>
      </c>
      <c r="T4" s="16">
        <f>_xlfn.CONCAT(S4," - ",Q4)</f>
        <v/>
      </c>
    </row>
    <row r="5">
      <c r="A5" s="3" t="inlineStr">
        <is>
          <t>2010 : Nursery Staff Salaries</t>
        </is>
      </c>
      <c r="B5" s="3" t="n">
        <v>644970.36</v>
      </c>
      <c r="C5" s="3" t="n">
        <v>21737.98</v>
      </c>
      <c r="D5" s="3" t="n">
        <v>23681.85</v>
      </c>
      <c r="E5" s="3" t="n">
        <v>23572.62</v>
      </c>
      <c r="F5" s="3" t="n">
        <v>22709.62</v>
      </c>
      <c r="G5" s="3" t="n">
        <v>24378.86</v>
      </c>
      <c r="H5" s="3" t="n">
        <v>25046.45</v>
      </c>
      <c r="I5" s="3" t="n">
        <v>26811.22</v>
      </c>
      <c r="O5" s="3" t="n">
        <v>812908.96</v>
      </c>
      <c r="Q5" s="16">
        <f>_xlfn.XLOOKUP($A5,Mapping!$A:$A,Mapping!B:B,0,0,1)</f>
        <v/>
      </c>
      <c r="R5" s="16">
        <f>_xlfn.XLOOKUP($A5,Mapping!$A:$A,Mapping!C:C,0,0,1)</f>
        <v/>
      </c>
      <c r="S5" s="16">
        <f>_xlfn.XLOOKUP($A5,Mapping!$A:$A,Mapping!D:D,0,0,1)</f>
        <v/>
      </c>
      <c r="T5" s="16">
        <f>_xlfn.CONCAT(S5," - ",Q5)</f>
        <v/>
      </c>
    </row>
    <row r="6">
      <c r="A6" s="3" t="inlineStr">
        <is>
          <t>2100 : Nursery Staff NI</t>
        </is>
      </c>
      <c r="B6" s="3" t="n">
        <v>57000.56</v>
      </c>
      <c r="C6" s="3" t="n">
        <v>2278.05</v>
      </c>
      <c r="D6" s="3" t="n">
        <v>2565.96</v>
      </c>
      <c r="E6" s="3" t="n">
        <v>2663.88</v>
      </c>
      <c r="F6" s="3" t="n">
        <v>2675.84</v>
      </c>
      <c r="G6" s="3" t="n">
        <v>2716.1</v>
      </c>
      <c r="H6" s="3" t="n">
        <v>2746.05</v>
      </c>
      <c r="I6" s="3" t="n">
        <v>2955.86</v>
      </c>
      <c r="O6" s="3" t="n">
        <v>75602.29999999999</v>
      </c>
      <c r="Q6" s="16">
        <f>_xlfn.XLOOKUP($A6,Mapping!$A:$A,Mapping!B:B,0,0,1)</f>
        <v/>
      </c>
      <c r="R6" s="16">
        <f>_xlfn.XLOOKUP($A6,Mapping!$A:$A,Mapping!C:C,0,0,1)</f>
        <v/>
      </c>
      <c r="S6" s="16">
        <f>_xlfn.XLOOKUP($A6,Mapping!$A:$A,Mapping!D:D,0,0,1)</f>
        <v/>
      </c>
      <c r="T6" s="16">
        <f>_xlfn.CONCAT(S6," - ",Q6)</f>
        <v/>
      </c>
    </row>
    <row r="7">
      <c r="A7" s="3" t="inlineStr">
        <is>
          <t>2150 : Nursery Staff Pension</t>
        </is>
      </c>
      <c r="B7" s="3" t="n">
        <v>11214.17</v>
      </c>
      <c r="C7" s="3" t="n">
        <v>315.27</v>
      </c>
      <c r="D7" s="3" t="n">
        <v>466.06</v>
      </c>
      <c r="E7" s="3" t="n">
        <v>442.88</v>
      </c>
      <c r="F7" s="3" t="n">
        <v>419.77</v>
      </c>
      <c r="G7" s="3" t="n">
        <v>440.94</v>
      </c>
      <c r="H7" s="3" t="n">
        <v>498.05</v>
      </c>
      <c r="I7" s="3" t="n">
        <v>494.63</v>
      </c>
      <c r="O7" s="3" t="n">
        <v>14291.77</v>
      </c>
      <c r="Q7" s="16">
        <f>_xlfn.XLOOKUP($A7,Mapping!$A:$A,Mapping!B:B,0,0,1)</f>
        <v/>
      </c>
      <c r="R7" s="16">
        <f>_xlfn.XLOOKUP($A7,Mapping!$A:$A,Mapping!C:C,0,0,1)</f>
        <v/>
      </c>
      <c r="S7" s="16">
        <f>_xlfn.XLOOKUP($A7,Mapping!$A:$A,Mapping!D:D,0,0,1)</f>
        <v/>
      </c>
      <c r="T7" s="16">
        <f>_xlfn.CONCAT(S7," - ",Q7)</f>
        <v/>
      </c>
    </row>
    <row r="8">
      <c r="A8" s="3" t="inlineStr">
        <is>
          <t>2160 : Uniform Costs</t>
        </is>
      </c>
      <c r="B8" s="3" t="n">
        <v>2695.45</v>
      </c>
      <c r="C8" s="3" t="n">
        <v>97.73999999999999</v>
      </c>
      <c r="G8" s="3" t="n">
        <v>55.43</v>
      </c>
      <c r="H8" s="3" t="n">
        <v>178.56</v>
      </c>
      <c r="I8" s="3" t="n">
        <v>79.68000000000001</v>
      </c>
      <c r="O8" s="3" t="n">
        <v>3106.86</v>
      </c>
      <c r="Q8" s="16">
        <f>_xlfn.XLOOKUP($A8,Mapping!$A:$A,Mapping!B:B,0,0,1)</f>
        <v/>
      </c>
      <c r="R8" s="16">
        <f>_xlfn.XLOOKUP($A8,Mapping!$A:$A,Mapping!C:C,0,0,1)</f>
        <v/>
      </c>
      <c r="S8" s="16">
        <f>_xlfn.XLOOKUP($A8,Mapping!$A:$A,Mapping!D:D,0,0,1)</f>
        <v/>
      </c>
      <c r="T8" s="16">
        <f>_xlfn.CONCAT(S8," - ",Q8)</f>
        <v/>
      </c>
    </row>
    <row r="9">
      <c r="A9" s="3" t="inlineStr">
        <is>
          <t>2170 : Training Costs</t>
        </is>
      </c>
      <c r="B9" s="3" t="n">
        <v>7649.189999999999</v>
      </c>
      <c r="C9" s="3" t="n">
        <v>666.6700000000001</v>
      </c>
      <c r="D9" s="3" t="n">
        <v>78</v>
      </c>
      <c r="F9" s="3" t="n">
        <v>10</v>
      </c>
      <c r="G9" s="3" t="n">
        <v>78</v>
      </c>
      <c r="J9" s="3" t="n">
        <v>384</v>
      </c>
      <c r="O9" s="3" t="n">
        <v>8865.859999999999</v>
      </c>
      <c r="Q9" s="16">
        <f>_xlfn.XLOOKUP($A9,Mapping!$A:$A,Mapping!B:B,0,0,1)</f>
        <v/>
      </c>
      <c r="R9" s="16">
        <f>_xlfn.XLOOKUP($A9,Mapping!$A:$A,Mapping!C:C,0,0,1)</f>
        <v/>
      </c>
      <c r="S9" s="16">
        <f>_xlfn.XLOOKUP($A9,Mapping!$A:$A,Mapping!D:D,0,0,1)</f>
        <v/>
      </c>
      <c r="T9" s="16">
        <f>_xlfn.CONCAT(S9," - ",Q9)</f>
        <v/>
      </c>
    </row>
    <row r="10">
      <c r="A10" s="3" t="inlineStr">
        <is>
          <t>2180 : Staff Welfare</t>
        </is>
      </c>
      <c r="B10" s="3" t="n">
        <v>3126.4</v>
      </c>
      <c r="C10" s="3" t="n">
        <v>73.11</v>
      </c>
      <c r="D10" s="3" t="n">
        <v>37.21</v>
      </c>
      <c r="E10" s="3" t="n">
        <v>47.72</v>
      </c>
      <c r="F10" s="3" t="n">
        <v>77.59999999999999</v>
      </c>
      <c r="G10" s="3" t="n">
        <v>66.87</v>
      </c>
      <c r="H10" s="3" t="n">
        <v>100.93</v>
      </c>
      <c r="I10" s="3" t="n">
        <v>26.72</v>
      </c>
      <c r="O10" s="3" t="n">
        <v>3556.559999999999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3638.6</v>
      </c>
      <c r="O11" s="3" t="n">
        <v>3638.6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285.98</v>
      </c>
      <c r="C12" s="3" t="n">
        <v>18.95</v>
      </c>
      <c r="D12" s="3" t="n">
        <v>58.3</v>
      </c>
      <c r="I12" s="3" t="n">
        <v>74.22</v>
      </c>
      <c r="O12" s="3" t="n">
        <v>437.45</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1139.4</v>
      </c>
      <c r="O13" s="3" t="n">
        <v>1139.4</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662</v>
      </c>
      <c r="O14" s="3" t="n">
        <v>662</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32371.22</v>
      </c>
      <c r="C15" s="3" t="n">
        <v>968.6899999999999</v>
      </c>
      <c r="D15" s="3" t="n">
        <v>1153.13</v>
      </c>
      <c r="E15" s="3" t="n">
        <v>1045.2</v>
      </c>
      <c r="F15" s="3" t="n">
        <v>1430.46</v>
      </c>
      <c r="G15" s="3" t="n">
        <v>861.84</v>
      </c>
      <c r="H15" s="3" t="n">
        <v>1051.83</v>
      </c>
      <c r="I15" s="3" t="n">
        <v>1395.99</v>
      </c>
      <c r="O15" s="3" t="n">
        <v>40278.36</v>
      </c>
      <c r="Q15" s="16">
        <f>_xlfn.XLOOKUP($A15,Mapping!$A:$A,Mapping!B:B,0,0,1)</f>
        <v/>
      </c>
      <c r="R15" s="16">
        <f>_xlfn.XLOOKUP($A15,Mapping!$A:$A,Mapping!C:C,0,0,1)</f>
        <v/>
      </c>
      <c r="S15" s="16">
        <f>_xlfn.XLOOKUP($A15,Mapping!$A:$A,Mapping!D:D,0,0,1)</f>
        <v/>
      </c>
      <c r="T15" s="16">
        <f>_xlfn.CONCAT(S15," - ",Q15)</f>
        <v/>
      </c>
    </row>
    <row r="16">
      <c r="A16" s="3" t="inlineStr">
        <is>
          <t>3020 : Resources</t>
        </is>
      </c>
      <c r="B16" s="3" t="n">
        <v>14952.03</v>
      </c>
      <c r="C16" s="3" t="n">
        <v>167.5</v>
      </c>
      <c r="D16" s="3" t="n">
        <v>207.32</v>
      </c>
      <c r="E16" s="3" t="n">
        <v>354.51</v>
      </c>
      <c r="F16" s="3" t="n">
        <v>49.2</v>
      </c>
      <c r="G16" s="3" t="n">
        <v>165.54</v>
      </c>
      <c r="H16" s="3" t="n">
        <v>97.45</v>
      </c>
      <c r="I16" s="3" t="n">
        <v>79.11</v>
      </c>
      <c r="J16" s="3" t="n">
        <v>21.53</v>
      </c>
      <c r="O16" s="3" t="n">
        <v>16094.19</v>
      </c>
      <c r="Q16" s="16">
        <f>_xlfn.XLOOKUP($A16,Mapping!$A:$A,Mapping!B:B,0,0,1)</f>
        <v/>
      </c>
      <c r="R16" s="16">
        <f>_xlfn.XLOOKUP($A16,Mapping!$A:$A,Mapping!C:C,0,0,1)</f>
        <v/>
      </c>
      <c r="S16" s="16">
        <f>_xlfn.XLOOKUP($A16,Mapping!$A:$A,Mapping!D:D,0,0,1)</f>
        <v/>
      </c>
      <c r="T16" s="16">
        <f>_xlfn.CONCAT(S16," - ",Q16)</f>
        <v/>
      </c>
    </row>
    <row r="17">
      <c r="A17" s="3" t="inlineStr">
        <is>
          <t>3030 : Art Material</t>
        </is>
      </c>
      <c r="B17" s="3" t="n">
        <v>2306.700000000001</v>
      </c>
      <c r="C17" s="3" t="n">
        <v>84.06</v>
      </c>
      <c r="D17" s="3" t="n">
        <v>39.52</v>
      </c>
      <c r="E17" s="3" t="n">
        <v>99.69</v>
      </c>
      <c r="F17" s="3" t="n">
        <v>40.39</v>
      </c>
      <c r="G17" s="3" t="n">
        <v>49.93</v>
      </c>
      <c r="H17" s="3" t="n">
        <v>94.53</v>
      </c>
      <c r="I17" s="3" t="n">
        <v>89.75</v>
      </c>
      <c r="O17" s="3" t="n">
        <v>2804.570000000001</v>
      </c>
      <c r="Q17" s="16">
        <f>_xlfn.XLOOKUP($A17,Mapping!$A:$A,Mapping!B:B,0,0,1)</f>
        <v/>
      </c>
      <c r="R17" s="16">
        <f>_xlfn.XLOOKUP($A17,Mapping!$A:$A,Mapping!C:C,0,0,1)</f>
        <v/>
      </c>
      <c r="S17" s="16">
        <f>_xlfn.XLOOKUP($A17,Mapping!$A:$A,Mapping!D:D,0,0,1)</f>
        <v/>
      </c>
      <c r="T17" s="16">
        <f>_xlfn.CONCAT(S17," - ",Q17)</f>
        <v/>
      </c>
    </row>
    <row r="18">
      <c r="A18" s="3" t="inlineStr">
        <is>
          <t>3040 : Stationery</t>
        </is>
      </c>
      <c r="B18" s="3" t="n">
        <v>1741.36</v>
      </c>
      <c r="C18" s="3" t="n">
        <v>107.66</v>
      </c>
      <c r="D18" s="3" t="n">
        <v>12.79</v>
      </c>
      <c r="E18" s="3" t="n">
        <v>19.05</v>
      </c>
      <c r="F18" s="3" t="n">
        <v>34.20999999999999</v>
      </c>
      <c r="G18" s="3" t="n">
        <v>42.26</v>
      </c>
      <c r="H18" s="3" t="n">
        <v>62.46</v>
      </c>
      <c r="I18" s="3" t="n">
        <v>43.83</v>
      </c>
      <c r="J18" s="3" t="n">
        <v>73.09999999999999</v>
      </c>
      <c r="O18" s="3" t="n">
        <v>2136.72</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8027.169999999988</v>
      </c>
      <c r="C19" s="3" t="n">
        <v>26.67</v>
      </c>
      <c r="D19" s="3" t="n">
        <v>16.99</v>
      </c>
      <c r="E19" s="3" t="n">
        <v>99.65000000000001</v>
      </c>
      <c r="F19" s="3" t="n">
        <v>30.76</v>
      </c>
      <c r="G19" s="3" t="n">
        <v>48.77</v>
      </c>
      <c r="H19" s="3" t="n">
        <v>139.95</v>
      </c>
      <c r="I19" s="3" t="n">
        <v>191.54</v>
      </c>
      <c r="J19" s="3" t="n">
        <v>64.95999999999999</v>
      </c>
      <c r="O19" s="3" t="n">
        <v>8646.459999999988</v>
      </c>
      <c r="Q19" s="16">
        <f>_xlfn.XLOOKUP($A19,Mapping!$A:$A,Mapping!B:B,0,0,1)</f>
        <v/>
      </c>
      <c r="R19" s="16">
        <f>_xlfn.XLOOKUP($A19,Mapping!$A:$A,Mapping!C:C,0,0,1)</f>
        <v/>
      </c>
      <c r="S19" s="16">
        <f>_xlfn.XLOOKUP($A19,Mapping!$A:$A,Mapping!D:D,0,0,1)</f>
        <v/>
      </c>
      <c r="T19" s="16">
        <f>_xlfn.CONCAT(S19," - ",Q19)</f>
        <v/>
      </c>
    </row>
    <row r="20">
      <c r="A20" s="3" t="inlineStr">
        <is>
          <t>3060 : Consumables</t>
        </is>
      </c>
      <c r="B20" s="3" t="n">
        <v>2653.46</v>
      </c>
      <c r="C20" s="3" t="n">
        <v>24.38</v>
      </c>
      <c r="D20" s="3" t="n">
        <v>173.28</v>
      </c>
      <c r="E20" s="3" t="n">
        <v>63.84</v>
      </c>
      <c r="F20" s="3" t="n">
        <v>163.95</v>
      </c>
      <c r="G20" s="3" t="n">
        <v>223.29</v>
      </c>
      <c r="H20" s="3" t="n">
        <v>265.15</v>
      </c>
      <c r="I20" s="3" t="n">
        <v>104.9</v>
      </c>
      <c r="O20" s="3" t="n">
        <v>3672.25</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370.6300000000001</v>
      </c>
      <c r="C21" s="3" t="n">
        <v>12.9</v>
      </c>
      <c r="E21" s="3" t="n">
        <v>5.77</v>
      </c>
      <c r="H21" s="3" t="n">
        <v>38.98</v>
      </c>
      <c r="O21" s="3" t="n">
        <v>428.28</v>
      </c>
      <c r="Q21" s="16">
        <f>_xlfn.XLOOKUP($A21,Mapping!$A:$A,Mapping!B:B,0,0,1)</f>
        <v/>
      </c>
      <c r="R21" s="16">
        <f>_xlfn.XLOOKUP($A21,Mapping!$A:$A,Mapping!C:C,0,0,1)</f>
        <v/>
      </c>
      <c r="S21" s="16">
        <f>_xlfn.XLOOKUP($A21,Mapping!$A:$A,Mapping!D:D,0,0,1)</f>
        <v/>
      </c>
      <c r="T21" s="16">
        <f>_xlfn.CONCAT(S21," - ",Q21)</f>
        <v/>
      </c>
    </row>
    <row r="22">
      <c r="A22" s="3" t="inlineStr">
        <is>
          <t>4020 : Rent</t>
        </is>
      </c>
      <c r="B22" s="3" t="n">
        <v>133870.37</v>
      </c>
      <c r="C22" s="3" t="n">
        <v>0</v>
      </c>
      <c r="D22" s="3" t="n">
        <v>0</v>
      </c>
      <c r="E22" s="3" t="n">
        <v>0</v>
      </c>
      <c r="F22" s="3" t="n">
        <v>0</v>
      </c>
      <c r="G22" s="3" t="n">
        <v>0</v>
      </c>
      <c r="O22" s="3" t="n">
        <v>133870.37</v>
      </c>
      <c r="Q22" s="16">
        <f>_xlfn.XLOOKUP($A22,Mapping!$A:$A,Mapping!B:B,0,0,1)</f>
        <v/>
      </c>
      <c r="R22" s="16">
        <f>_xlfn.XLOOKUP($A22,Mapping!$A:$A,Mapping!C:C,0,0,1)</f>
        <v/>
      </c>
      <c r="S22" s="16">
        <f>_xlfn.XLOOKUP($A22,Mapping!$A:$A,Mapping!D:D,0,0,1)</f>
        <v/>
      </c>
      <c r="T22" s="16">
        <f>_xlfn.CONCAT(S22," - ",Q22)</f>
        <v/>
      </c>
    </row>
    <row r="23">
      <c r="A23" s="3" t="inlineStr">
        <is>
          <t>4030 : Rates</t>
        </is>
      </c>
      <c r="B23" s="3" t="n">
        <v>5587.190000000001</v>
      </c>
      <c r="C23" s="3" t="n">
        <v>332.66</v>
      </c>
      <c r="D23" s="3" t="n">
        <v>332.66</v>
      </c>
      <c r="E23" s="3" t="n">
        <v>332.66</v>
      </c>
      <c r="F23" s="3" t="n">
        <v>349.3</v>
      </c>
      <c r="G23" s="3" t="n">
        <v>349.3</v>
      </c>
      <c r="H23" s="3" t="n">
        <v>1234.3</v>
      </c>
      <c r="I23" s="3" t="n">
        <v>349.3</v>
      </c>
      <c r="O23" s="3" t="n">
        <v>8867.369999999999</v>
      </c>
      <c r="Q23" s="16">
        <f>_xlfn.XLOOKUP($A23,Mapping!$A:$A,Mapping!B:B,0,0,1)</f>
        <v/>
      </c>
      <c r="R23" s="16">
        <f>_xlfn.XLOOKUP($A23,Mapping!$A:$A,Mapping!C:C,0,0,1)</f>
        <v/>
      </c>
      <c r="S23" s="16">
        <f>_xlfn.XLOOKUP($A23,Mapping!$A:$A,Mapping!D:D,0,0,1)</f>
        <v/>
      </c>
      <c r="T23" s="16">
        <f>_xlfn.CONCAT(S23," - ",Q23)</f>
        <v/>
      </c>
    </row>
    <row r="24">
      <c r="A24" s="3" t="inlineStr">
        <is>
          <t>4050 : Gas</t>
        </is>
      </c>
      <c r="B24" s="3" t="n">
        <v>3957.670000000001</v>
      </c>
      <c r="C24" s="3" t="n">
        <v>987.66</v>
      </c>
      <c r="D24" s="3" t="n">
        <v>261.04</v>
      </c>
      <c r="E24" s="3" t="n">
        <v>419.6</v>
      </c>
      <c r="H24" s="3" t="n">
        <v>263.82</v>
      </c>
      <c r="O24" s="3" t="n">
        <v>5889.790000000001</v>
      </c>
      <c r="Q24" s="16">
        <f>_xlfn.XLOOKUP($A24,Mapping!$A:$A,Mapping!B:B,0,0,1)</f>
        <v/>
      </c>
      <c r="R24" s="16">
        <f>_xlfn.XLOOKUP($A24,Mapping!$A:$A,Mapping!C:C,0,0,1)</f>
        <v/>
      </c>
      <c r="S24" s="16">
        <f>_xlfn.XLOOKUP($A24,Mapping!$A:$A,Mapping!D:D,0,0,1)</f>
        <v/>
      </c>
      <c r="T24" s="16">
        <f>_xlfn.CONCAT(S24," - ",Q24)</f>
        <v/>
      </c>
    </row>
    <row r="25">
      <c r="A25" s="3" t="inlineStr">
        <is>
          <t>4060 : Water</t>
        </is>
      </c>
      <c r="B25" s="3" t="n">
        <v>166.44</v>
      </c>
      <c r="O25" s="3" t="n">
        <v>166.44</v>
      </c>
      <c r="Q25" s="16">
        <f>_xlfn.XLOOKUP($A25,Mapping!$A:$A,Mapping!B:B,0,0,1)</f>
        <v/>
      </c>
      <c r="R25" s="16">
        <f>_xlfn.XLOOKUP($A25,Mapping!$A:$A,Mapping!C:C,0,0,1)</f>
        <v/>
      </c>
      <c r="S25" s="16">
        <f>_xlfn.XLOOKUP($A25,Mapping!$A:$A,Mapping!D:D,0,0,1)</f>
        <v/>
      </c>
      <c r="T25" s="16">
        <f>_xlfn.CONCAT(S25," - ",Q25)</f>
        <v/>
      </c>
    </row>
    <row r="26">
      <c r="A26" s="3" t="inlineStr">
        <is>
          <t>4070 : Electricity</t>
        </is>
      </c>
      <c r="B26" s="3" t="n">
        <v>7284.959999999999</v>
      </c>
      <c r="C26" s="3" t="n">
        <v>235.94</v>
      </c>
      <c r="D26" s="3" t="n">
        <v>368.42</v>
      </c>
      <c r="E26" s="3" t="n">
        <v>403.12</v>
      </c>
      <c r="G26" s="3" t="n">
        <v>235.27</v>
      </c>
      <c r="H26" s="3" t="n">
        <v>270.08</v>
      </c>
      <c r="I26" s="3" t="n">
        <v>592.62</v>
      </c>
      <c r="J26" s="3" t="n">
        <v>16.57</v>
      </c>
      <c r="O26" s="3" t="n">
        <v>9406.98</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2416.09</v>
      </c>
      <c r="I27" s="3" t="n">
        <v>108</v>
      </c>
      <c r="O27" s="3" t="n">
        <v>2524.09</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20589.44000000001</v>
      </c>
      <c r="D28" s="3" t="n">
        <v>150</v>
      </c>
      <c r="E28" s="3" t="n">
        <v>407.76</v>
      </c>
      <c r="F28" s="3" t="n">
        <v>21.45</v>
      </c>
      <c r="I28" s="3" t="n">
        <v>24.22</v>
      </c>
      <c r="O28" s="3" t="n">
        <v>21192.87000000001</v>
      </c>
      <c r="Q28" s="16">
        <f>_xlfn.XLOOKUP($A28,Mapping!$A:$A,Mapping!B:B,0,0,1)</f>
        <v/>
      </c>
      <c r="R28" s="16">
        <f>_xlfn.XLOOKUP($A28,Mapping!$A:$A,Mapping!C:C,0,0,1)</f>
        <v/>
      </c>
      <c r="S28" s="16">
        <f>_xlfn.XLOOKUP($A28,Mapping!$A:$A,Mapping!D:D,0,0,1)</f>
        <v/>
      </c>
      <c r="T28" s="16">
        <f>_xlfn.CONCAT(S28," - ",Q28)</f>
        <v/>
      </c>
    </row>
    <row r="29">
      <c r="A29" s="3" t="inlineStr">
        <is>
          <t>4130 : Cleaning</t>
        </is>
      </c>
      <c r="B29" s="3" t="n">
        <v>8158.269999999997</v>
      </c>
      <c r="C29" s="3" t="n">
        <v>283.56</v>
      </c>
      <c r="D29" s="3" t="n">
        <v>93.11</v>
      </c>
      <c r="E29" s="3" t="n">
        <v>375.91</v>
      </c>
      <c r="F29" s="3" t="n">
        <v>96.76000000000001</v>
      </c>
      <c r="G29" s="3" t="n">
        <v>261.6</v>
      </c>
      <c r="H29" s="3" t="n">
        <v>118.25</v>
      </c>
      <c r="I29" s="3" t="n">
        <v>366.0600000000001</v>
      </c>
      <c r="J29" s="3" t="n">
        <v>139.2</v>
      </c>
      <c r="O29" s="3" t="n">
        <v>9892.719999999998</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10941.67000000001</v>
      </c>
      <c r="C30" s="3" t="n">
        <v>307.15</v>
      </c>
      <c r="D30" s="3" t="n">
        <v>307.15</v>
      </c>
      <c r="E30" s="3" t="n">
        <v>345.56</v>
      </c>
      <c r="F30" s="3" t="n">
        <v>415.2</v>
      </c>
      <c r="G30" s="3" t="n">
        <v>343.44</v>
      </c>
      <c r="H30" s="3" t="n">
        <v>208.38</v>
      </c>
      <c r="I30" s="3" t="n">
        <v>434.15</v>
      </c>
      <c r="O30" s="3" t="n">
        <v>13302.7</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715.4400000000001</v>
      </c>
      <c r="C31" s="3" t="n">
        <v>81.90000000000001</v>
      </c>
      <c r="D31" s="3" t="n">
        <v>81.90000000000001</v>
      </c>
      <c r="E31" s="3" t="n">
        <v>81.90000000000001</v>
      </c>
      <c r="F31" s="3" t="n">
        <v>81.90000000000001</v>
      </c>
      <c r="G31" s="3" t="n">
        <v>81.90000000000001</v>
      </c>
      <c r="H31" s="3" t="n">
        <v>81.90000000000001</v>
      </c>
      <c r="I31" s="3" t="n">
        <v>81.90000000000001</v>
      </c>
      <c r="O31" s="3" t="n">
        <v>1288.74</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22.99</v>
      </c>
      <c r="O32" s="3" t="n">
        <v>22.99</v>
      </c>
      <c r="Q32" s="16">
        <f>_xlfn.XLOOKUP($A32,Mapping!$A:$A,Mapping!B:B,0,0,1)</f>
        <v/>
      </c>
      <c r="R32" s="16">
        <f>_xlfn.XLOOKUP($A32,Mapping!$A:$A,Mapping!C:C,0,0,1)</f>
        <v/>
      </c>
      <c r="S32" s="16">
        <f>_xlfn.XLOOKUP($A32,Mapping!$A:$A,Mapping!D:D,0,0,1)</f>
        <v/>
      </c>
      <c r="T32" s="16">
        <f>_xlfn.CONCAT(S32," - ",Q32)</f>
        <v/>
      </c>
    </row>
    <row r="33">
      <c r="A33" s="3" t="inlineStr">
        <is>
          <t>4170 : Printing</t>
        </is>
      </c>
      <c r="B33" s="3" t="n">
        <v>268.13</v>
      </c>
      <c r="O33" s="3" t="n">
        <v>268.13</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944.58</v>
      </c>
      <c r="C34" s="3" t="n">
        <v>48.8</v>
      </c>
      <c r="D34" s="3" t="n">
        <v>89.27000000000001</v>
      </c>
      <c r="E34" s="3" t="n">
        <v>326.76</v>
      </c>
      <c r="F34" s="3" t="n">
        <v>139.19</v>
      </c>
      <c r="G34" s="3" t="n">
        <v>34.58</v>
      </c>
      <c r="H34" s="3" t="n">
        <v>77.34</v>
      </c>
      <c r="I34" s="3" t="n">
        <v>12</v>
      </c>
      <c r="J34" s="3" t="n">
        <v>15</v>
      </c>
      <c r="O34" s="3" t="n">
        <v>1687.52</v>
      </c>
      <c r="Q34" s="16">
        <f>_xlfn.XLOOKUP($A34,Mapping!$A:$A,Mapping!B:B,0,0,1)</f>
        <v/>
      </c>
      <c r="R34" s="16">
        <f>_xlfn.XLOOKUP($A34,Mapping!$A:$A,Mapping!C:C,0,0,1)</f>
        <v/>
      </c>
      <c r="S34" s="16">
        <f>_xlfn.XLOOKUP($A34,Mapping!$A:$A,Mapping!D:D,0,0,1)</f>
        <v/>
      </c>
      <c r="T34" s="16">
        <f>_xlfn.CONCAT(S34," - ",Q34)</f>
        <v/>
      </c>
    </row>
    <row r="35">
      <c r="A35" s="3" t="inlineStr">
        <is>
          <t>4190 : Telephone</t>
        </is>
      </c>
      <c r="B35" s="3" t="n">
        <v>2603.99</v>
      </c>
      <c r="C35" s="3" t="n">
        <v>125.34</v>
      </c>
      <c r="D35" s="3" t="n">
        <v>125.34</v>
      </c>
      <c r="E35" s="3" t="n">
        <v>125.34</v>
      </c>
      <c r="F35" s="3" t="n">
        <v>418.72</v>
      </c>
      <c r="G35" s="3" t="n">
        <v>117.84</v>
      </c>
      <c r="H35" s="3" t="n">
        <v>7.5</v>
      </c>
      <c r="I35" s="3" t="n">
        <v>243.18</v>
      </c>
      <c r="J35" s="3" t="n">
        <v>125.34</v>
      </c>
      <c r="O35" s="3" t="n">
        <v>3892.59</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625.6799999999999</v>
      </c>
      <c r="O36" s="3" t="n">
        <v>625.6799999999999</v>
      </c>
      <c r="Q36" s="16">
        <f>_xlfn.XLOOKUP($A36,Mapping!$A:$A,Mapping!B:B,0,0,1)</f>
        <v/>
      </c>
      <c r="R36" s="16">
        <f>_xlfn.XLOOKUP($A36,Mapping!$A:$A,Mapping!C:C,0,0,1)</f>
        <v/>
      </c>
      <c r="S36" s="16">
        <f>_xlfn.XLOOKUP($A36,Mapping!$A:$A,Mapping!D:D,0,0,1)</f>
        <v/>
      </c>
      <c r="T36" s="16">
        <f>_xlfn.CONCAT(S36," - ",Q36)</f>
        <v/>
      </c>
    </row>
    <row r="37">
      <c r="A37" s="3" t="inlineStr">
        <is>
          <t>4220 : IT Support</t>
        </is>
      </c>
      <c r="B37" s="3" t="n">
        <v>4092.080000000001</v>
      </c>
      <c r="C37" s="3" t="n">
        <v>214.8</v>
      </c>
      <c r="D37" s="3" t="n">
        <v>214.8</v>
      </c>
      <c r="E37" s="3" t="n">
        <v>214.8</v>
      </c>
      <c r="F37" s="3" t="n">
        <v>214.8</v>
      </c>
      <c r="G37" s="3" t="n">
        <v>214.8</v>
      </c>
      <c r="H37" s="3" t="n">
        <v>214.8</v>
      </c>
      <c r="I37" s="3" t="n">
        <v>214.8</v>
      </c>
      <c r="O37" s="3" t="n">
        <v>5595.68</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1083.76</v>
      </c>
      <c r="C38" s="3" t="n">
        <v>83.40000000000001</v>
      </c>
      <c r="D38" s="3" t="n">
        <v>2.4</v>
      </c>
      <c r="E38" s="3" t="n">
        <v>222.4</v>
      </c>
      <c r="F38" s="3" t="n">
        <v>91.8</v>
      </c>
      <c r="G38" s="3" t="n">
        <v>1.799999999999997</v>
      </c>
      <c r="H38" s="3" t="n">
        <v>107.39</v>
      </c>
      <c r="I38" s="3" t="n">
        <v>1.2</v>
      </c>
      <c r="O38" s="3" t="n">
        <v>1594.150000000001</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1682.78</v>
      </c>
      <c r="O39" s="3" t="n">
        <v>1682.78</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2368.3</v>
      </c>
      <c r="C40" s="3" t="n">
        <v>72</v>
      </c>
      <c r="D40" s="3" t="n">
        <v>30</v>
      </c>
      <c r="F40" s="3" t="n">
        <v>110</v>
      </c>
      <c r="G40" s="3" t="n">
        <v>192</v>
      </c>
      <c r="H40" s="3" t="n">
        <v>335</v>
      </c>
      <c r="I40" s="3" t="n">
        <v>75</v>
      </c>
      <c r="O40" s="3" t="n">
        <v>3182.3</v>
      </c>
      <c r="Q40" s="16">
        <f>_xlfn.XLOOKUP($A40,Mapping!$A:$A,Mapping!B:B,0,0,1)</f>
        <v/>
      </c>
      <c r="R40" s="16">
        <f>_xlfn.XLOOKUP($A40,Mapping!$A:$A,Mapping!C:C,0,0,1)</f>
        <v/>
      </c>
      <c r="S40" s="16">
        <f>_xlfn.XLOOKUP($A40,Mapping!$A:$A,Mapping!D:D,0,0,1)</f>
        <v/>
      </c>
      <c r="T40" s="16">
        <f>_xlfn.CONCAT(S40," - ",Q40)</f>
        <v/>
      </c>
    </row>
    <row r="41">
      <c r="A41" s="3" t="inlineStr">
        <is>
          <t>4260 : Fuel and Motor Expenses</t>
        </is>
      </c>
      <c r="B41" s="3" t="n">
        <v>1259.8</v>
      </c>
      <c r="O41" s="3" t="n">
        <v>1259.8</v>
      </c>
      <c r="Q41" s="16">
        <f>_xlfn.XLOOKUP($A41,Mapping!$A:$A,Mapping!B:B,0,0,1)</f>
        <v/>
      </c>
      <c r="R41" s="16">
        <f>_xlfn.XLOOKUP($A41,Mapping!$A:$A,Mapping!C:C,0,0,1)</f>
        <v/>
      </c>
      <c r="S41" s="16">
        <f>_xlfn.XLOOKUP($A41,Mapping!$A:$A,Mapping!D:D,0,0,1)</f>
        <v/>
      </c>
      <c r="T41" s="16">
        <f>_xlfn.CONCAT(S41," - ",Q41)</f>
        <v/>
      </c>
    </row>
    <row r="42">
      <c r="A42" s="3" t="inlineStr">
        <is>
          <t>5010 : Audit</t>
        </is>
      </c>
      <c r="B42" s="3" t="n">
        <v>2774.4</v>
      </c>
      <c r="O42" s="3" t="n">
        <v>2774.4</v>
      </c>
      <c r="Q42" s="16">
        <f>_xlfn.XLOOKUP($A42,Mapping!$A:$A,Mapping!B:B,0,0,1)</f>
        <v/>
      </c>
      <c r="R42" s="16">
        <f>_xlfn.XLOOKUP($A42,Mapping!$A:$A,Mapping!C:C,0,0,1)</f>
        <v/>
      </c>
      <c r="S42" s="16">
        <f>_xlfn.XLOOKUP($A42,Mapping!$A:$A,Mapping!D:D,0,0,1)</f>
        <v/>
      </c>
      <c r="T42" s="16">
        <f>_xlfn.CONCAT(S42," - ",Q42)</f>
        <v/>
      </c>
    </row>
    <row r="43">
      <c r="A43" s="3" t="inlineStr">
        <is>
          <t>5020 : Accountancy</t>
        </is>
      </c>
      <c r="B43" s="3" t="n">
        <v>-250</v>
      </c>
      <c r="I43" s="3" t="n">
        <v>45</v>
      </c>
      <c r="O43" s="3" t="n">
        <v>-205</v>
      </c>
      <c r="Q43" s="16">
        <f>_xlfn.XLOOKUP($A43,Mapping!$A:$A,Mapping!B:B,0,0,1)</f>
        <v/>
      </c>
      <c r="R43" s="16">
        <f>_xlfn.XLOOKUP($A43,Mapping!$A:$A,Mapping!C:C,0,0,1)</f>
        <v/>
      </c>
      <c r="S43" s="16">
        <f>_xlfn.XLOOKUP($A43,Mapping!$A:$A,Mapping!D:D,0,0,1)</f>
        <v/>
      </c>
      <c r="T43" s="16">
        <f>_xlfn.CONCAT(S43," - ",Q43)</f>
        <v/>
      </c>
    </row>
    <row r="44">
      <c r="A44" s="3" t="inlineStr">
        <is>
          <t>5030 : Proffessional Fees</t>
        </is>
      </c>
      <c r="B44" s="3" t="n">
        <v>26104.94</v>
      </c>
      <c r="C44" s="3" t="n">
        <v>42.75</v>
      </c>
      <c r="D44" s="3" t="n">
        <v>42.75</v>
      </c>
      <c r="E44" s="3" t="n">
        <v>1582.75</v>
      </c>
      <c r="F44" s="3" t="n">
        <v>42.75</v>
      </c>
      <c r="G44" s="3" t="n">
        <v>42.75</v>
      </c>
      <c r="H44" s="3" t="n">
        <v>42.75</v>
      </c>
      <c r="I44" s="3" t="n">
        <v>510</v>
      </c>
      <c r="O44" s="3" t="n">
        <v>28411.44</v>
      </c>
      <c r="Q44" s="16">
        <f>_xlfn.XLOOKUP($A44,Mapping!$A:$A,Mapping!B:B,0,0,1)</f>
        <v/>
      </c>
      <c r="R44" s="16">
        <f>_xlfn.XLOOKUP($A44,Mapping!$A:$A,Mapping!C:C,0,0,1)</f>
        <v/>
      </c>
      <c r="S44" s="16">
        <f>_xlfn.XLOOKUP($A44,Mapping!$A:$A,Mapping!D:D,0,0,1)</f>
        <v/>
      </c>
      <c r="T44" s="16">
        <f>_xlfn.CONCAT(S44," - ",Q44)</f>
        <v/>
      </c>
    </row>
    <row r="45">
      <c r="A45" s="3" t="inlineStr">
        <is>
          <t>5040 : Office Equipment</t>
        </is>
      </c>
      <c r="B45" s="3" t="n">
        <v>622.86</v>
      </c>
      <c r="O45" s="3" t="n">
        <v>622.86</v>
      </c>
      <c r="Q45" s="16">
        <f>_xlfn.XLOOKUP($A45,Mapping!$A:$A,Mapping!B:B,0,0,1)</f>
        <v/>
      </c>
      <c r="R45" s="16">
        <f>_xlfn.XLOOKUP($A45,Mapping!$A:$A,Mapping!C:C,0,0,1)</f>
        <v/>
      </c>
      <c r="S45" s="16">
        <f>_xlfn.XLOOKUP($A45,Mapping!$A:$A,Mapping!D:D,0,0,1)</f>
        <v/>
      </c>
      <c r="T45" s="16">
        <f>_xlfn.CONCAT(S45," - ",Q45)</f>
        <v/>
      </c>
    </row>
    <row r="46">
      <c r="A46" s="3" t="inlineStr">
        <is>
          <t>5050 : Finance Costs</t>
        </is>
      </c>
      <c r="C46" s="3" t="n">
        <v>1695</v>
      </c>
      <c r="D46" s="3" t="n">
        <v>1682</v>
      </c>
      <c r="E46" s="3" t="n">
        <v>1669</v>
      </c>
      <c r="F46" s="3" t="n">
        <v>1657</v>
      </c>
      <c r="G46" s="3" t="n">
        <v>1644</v>
      </c>
      <c r="H46" s="3" t="n">
        <v>1631</v>
      </c>
      <c r="I46" s="3" t="n">
        <v>1619</v>
      </c>
      <c r="O46" s="3" t="n">
        <v>11597</v>
      </c>
      <c r="Q46" s="16">
        <f>_xlfn.XLOOKUP($A46,Mapping!$A:$A,Mapping!B:B,0,0,1)</f>
        <v/>
      </c>
      <c r="R46" s="16">
        <f>_xlfn.XLOOKUP($A46,Mapping!$A:$A,Mapping!C:C,0,0,1)</f>
        <v/>
      </c>
      <c r="S46" s="16">
        <f>_xlfn.XLOOKUP($A46,Mapping!$A:$A,Mapping!D:D,0,0,1)</f>
        <v/>
      </c>
      <c r="T46" s="16">
        <f>_xlfn.CONCAT(S46," - ",Q46)</f>
        <v/>
      </c>
    </row>
    <row r="47">
      <c r="A47" s="3" t="inlineStr">
        <is>
          <t>5060 : Bank Charges</t>
        </is>
      </c>
      <c r="B47" s="3" t="n">
        <v>441.46</v>
      </c>
      <c r="C47" s="3" t="n">
        <v>8.5</v>
      </c>
      <c r="D47" s="3" t="n">
        <v>68.5</v>
      </c>
      <c r="E47" s="3" t="n">
        <v>8.5</v>
      </c>
      <c r="F47" s="3" t="n">
        <v>8.5</v>
      </c>
      <c r="G47" s="3" t="n">
        <v>16</v>
      </c>
      <c r="H47" s="3" t="n">
        <v>8.5</v>
      </c>
      <c r="I47" s="3" t="n">
        <v>8.5</v>
      </c>
      <c r="J47" s="3" t="n">
        <v>8.5</v>
      </c>
      <c r="O47" s="3" t="n">
        <v>576.96</v>
      </c>
      <c r="Q47" s="16">
        <f>_xlfn.XLOOKUP($A47,Mapping!$A:$A,Mapping!B:B,0,0,1)</f>
        <v/>
      </c>
      <c r="R47" s="16">
        <f>_xlfn.XLOOKUP($A47,Mapping!$A:$A,Mapping!C:C,0,0,1)</f>
        <v/>
      </c>
      <c r="S47" s="16">
        <f>_xlfn.XLOOKUP($A47,Mapping!$A:$A,Mapping!D:D,0,0,1)</f>
        <v/>
      </c>
      <c r="T47" s="16">
        <f>_xlfn.CONCAT(S47," - ",Q47)</f>
        <v/>
      </c>
    </row>
    <row r="48">
      <c r="A48" s="3" t="inlineStr">
        <is>
          <t>5070 : Bank Interest</t>
        </is>
      </c>
      <c r="B48" s="3" t="n">
        <v>-424.92</v>
      </c>
      <c r="C48" s="3" t="n">
        <v>-11.07</v>
      </c>
      <c r="D48" s="3" t="n">
        <v>-9.82</v>
      </c>
      <c r="E48" s="3" t="n">
        <v>-8.34</v>
      </c>
      <c r="G48" s="3" t="n">
        <v>-9.539999999999999</v>
      </c>
      <c r="H48" s="3" t="n">
        <v>-8.65</v>
      </c>
      <c r="O48" s="3" t="n">
        <v>-472.34</v>
      </c>
      <c r="Q48" s="16">
        <f>_xlfn.XLOOKUP($A48,Mapping!$A:$A,Mapping!B:B,0,0,1)</f>
        <v/>
      </c>
      <c r="R48" s="16">
        <f>_xlfn.XLOOKUP($A48,Mapping!$A:$A,Mapping!C:C,0,0,1)</f>
        <v/>
      </c>
      <c r="S48" s="16">
        <f>_xlfn.XLOOKUP($A48,Mapping!$A:$A,Mapping!D:D,0,0,1)</f>
        <v/>
      </c>
      <c r="T48" s="16">
        <f>_xlfn.CONCAT(S48," - ",Q48)</f>
        <v/>
      </c>
    </row>
    <row r="49">
      <c r="A49" s="3" t="inlineStr">
        <is>
          <t>5090 : Bad Debts Written Off</t>
        </is>
      </c>
      <c r="B49" s="3" t="n">
        <v>11583.82</v>
      </c>
      <c r="O49" s="3" t="n">
        <v>11583.82</v>
      </c>
      <c r="Q49" s="16">
        <f>_xlfn.XLOOKUP($A49,Mapping!$A:$A,Mapping!B:B,0,0,1)</f>
        <v/>
      </c>
      <c r="R49" s="16">
        <f>_xlfn.XLOOKUP($A49,Mapping!$A:$A,Mapping!C:C,0,0,1)</f>
        <v/>
      </c>
      <c r="S49" s="16">
        <f>_xlfn.XLOOKUP($A49,Mapping!$A:$A,Mapping!D:D,0,0,1)</f>
        <v/>
      </c>
      <c r="T49" s="16">
        <f>_xlfn.CONCAT(S49," - ",Q49)</f>
        <v/>
      </c>
    </row>
    <row r="50">
      <c r="A50" s="3" t="inlineStr">
        <is>
          <t>5105 : Depreciation ROU</t>
        </is>
      </c>
      <c r="C50" s="3" t="n">
        <v>3067</v>
      </c>
      <c r="D50" s="3" t="n">
        <v>3067</v>
      </c>
      <c r="E50" s="3" t="n">
        <v>3067</v>
      </c>
      <c r="F50" s="3" t="n">
        <v>3067</v>
      </c>
      <c r="G50" s="3" t="n">
        <v>3067</v>
      </c>
      <c r="H50" s="3" t="n">
        <v>3067</v>
      </c>
      <c r="I50" s="3" t="n">
        <v>3067</v>
      </c>
      <c r="O50" s="3" t="n">
        <v>21469</v>
      </c>
      <c r="Q50" s="16">
        <f>_xlfn.XLOOKUP($A50,Mapping!$A:$A,Mapping!B:B,0,0,1)</f>
        <v/>
      </c>
      <c r="R50" s="16">
        <f>_xlfn.XLOOKUP($A50,Mapping!$A:$A,Mapping!C:C,0,0,1)</f>
        <v/>
      </c>
      <c r="S50" s="16">
        <f>_xlfn.XLOOKUP($A50,Mapping!$A:$A,Mapping!D:D,0,0,1)</f>
        <v/>
      </c>
      <c r="T50" s="16">
        <f>_xlfn.CONCAT(S50," - ",Q50)</f>
        <v/>
      </c>
    </row>
    <row r="51">
      <c r="A51" s="3" t="inlineStr">
        <is>
          <t>5120 : Depreciation Office Equipment</t>
        </is>
      </c>
      <c r="B51" s="3" t="n">
        <v>32.88</v>
      </c>
      <c r="C51" s="3" t="n">
        <v>8.220000000000001</v>
      </c>
      <c r="D51" s="3" t="n">
        <v>8.220000000000001</v>
      </c>
      <c r="E51" s="3" t="n">
        <v>8.220000000000001</v>
      </c>
      <c r="F51" s="3" t="n">
        <v>8.220000000000001</v>
      </c>
      <c r="G51" s="3" t="n">
        <v>8.220000000000001</v>
      </c>
      <c r="H51" s="3" t="n">
        <v>8.220000000000001</v>
      </c>
      <c r="I51" s="3" t="n">
        <v>8.220000000000001</v>
      </c>
      <c r="O51" s="3" t="n">
        <v>90.42</v>
      </c>
      <c r="Q51" s="16">
        <f>_xlfn.XLOOKUP($A51,Mapping!$A:$A,Mapping!B:B,0,0,1)</f>
        <v/>
      </c>
      <c r="R51" s="16">
        <f>_xlfn.XLOOKUP($A51,Mapping!$A:$A,Mapping!C:C,0,0,1)</f>
        <v/>
      </c>
      <c r="S51" s="16">
        <f>_xlfn.XLOOKUP($A51,Mapping!$A:$A,Mapping!D:D,0,0,1)</f>
        <v/>
      </c>
      <c r="T51" s="16">
        <f>_xlfn.CONCAT(S51," - ",Q51)</f>
        <v/>
      </c>
    </row>
    <row r="52">
      <c r="A52" s="3" t="inlineStr">
        <is>
          <t>5140 : Depreciation F&amp;F</t>
        </is>
      </c>
      <c r="B52" s="3" t="n">
        <v>1752.63</v>
      </c>
      <c r="C52" s="3" t="n">
        <v>126.62</v>
      </c>
      <c r="D52" s="3" t="n">
        <v>126.62</v>
      </c>
      <c r="E52" s="3" t="n">
        <v>126.62</v>
      </c>
      <c r="F52" s="3" t="n">
        <v>126.62</v>
      </c>
      <c r="G52" s="3" t="n">
        <v>126.62</v>
      </c>
      <c r="H52" s="3" t="n">
        <v>126.62</v>
      </c>
      <c r="I52" s="3" t="n">
        <v>126.62</v>
      </c>
      <c r="O52" s="3" t="n">
        <v>2638.97</v>
      </c>
      <c r="Q52" s="16">
        <f>_xlfn.XLOOKUP($A52,Mapping!$A:$A,Mapping!B:B,0,0,1)</f>
        <v/>
      </c>
      <c r="R52" s="16">
        <f>_xlfn.XLOOKUP($A52,Mapping!$A:$A,Mapping!C:C,0,0,1)</f>
        <v/>
      </c>
      <c r="S52" s="16">
        <f>_xlfn.XLOOKUP($A52,Mapping!$A:$A,Mapping!D:D,0,0,1)</f>
        <v/>
      </c>
      <c r="T52" s="16">
        <f>_xlfn.CONCAT(S52," - ",Q52)</f>
        <v/>
      </c>
    </row>
    <row r="53">
      <c r="A53" s="3" t="inlineStr">
        <is>
          <t>5150 : Corporation Tax</t>
        </is>
      </c>
      <c r="B53" s="3" t="n">
        <v>31374</v>
      </c>
      <c r="O53" s="3" t="n">
        <v>31374</v>
      </c>
      <c r="Q53" s="16">
        <f>_xlfn.XLOOKUP($A53,Mapping!$A:$A,Mapping!B:B,0,0,1)</f>
        <v/>
      </c>
      <c r="R53" s="16">
        <f>_xlfn.XLOOKUP($A53,Mapping!$A:$A,Mapping!C:C,0,0,1)</f>
        <v/>
      </c>
      <c r="S53" s="16">
        <f>_xlfn.XLOOKUP($A53,Mapping!$A:$A,Mapping!D:D,0,0,1)</f>
        <v/>
      </c>
      <c r="T53" s="16">
        <f>_xlfn.CONCAT(S53," - ",Q53)</f>
        <v/>
      </c>
    </row>
    <row r="54">
      <c r="A54" s="3" t="inlineStr">
        <is>
          <t>5990 : Suspense</t>
        </is>
      </c>
      <c r="G54" s="3" t="n">
        <v>40.02</v>
      </c>
      <c r="O54" s="3" t="n">
        <v>40.02</v>
      </c>
      <c r="Q54" s="16">
        <f>_xlfn.XLOOKUP($A54,Mapping!$A:$A,Mapping!B:B,0,0,1)</f>
        <v/>
      </c>
      <c r="R54" s="16">
        <f>_xlfn.XLOOKUP($A54,Mapping!$A:$A,Mapping!C:C,0,0,1)</f>
        <v/>
      </c>
      <c r="S54" s="16">
        <f>_xlfn.XLOOKUP($A54,Mapping!$A:$A,Mapping!D:D,0,0,1)</f>
        <v/>
      </c>
      <c r="T54" s="16">
        <f>_xlfn.CONCAT(S54," - ",Q54)</f>
        <v/>
      </c>
    </row>
    <row r="55">
      <c r="A55" s="3" t="inlineStr">
        <is>
          <t>6005 : Fixed Assets</t>
        </is>
      </c>
      <c r="B55" s="3" t="n">
        <v>0</v>
      </c>
      <c r="O55" s="3" t="n">
        <v>0</v>
      </c>
      <c r="Q55" s="16">
        <f>_xlfn.XLOOKUP($A55,Mapping!$A:$A,Mapping!B:B,0,0,1)</f>
        <v/>
      </c>
      <c r="R55" s="16">
        <f>_xlfn.XLOOKUP($A55,Mapping!$A:$A,Mapping!C:C,0,0,1)</f>
        <v/>
      </c>
      <c r="S55" s="16">
        <f>_xlfn.XLOOKUP($A55,Mapping!$A:$A,Mapping!D:D,0,0,1)</f>
        <v/>
      </c>
      <c r="T55" s="16">
        <f>_xlfn.CONCAT(S55," - ",Q55)</f>
        <v/>
      </c>
    </row>
    <row r="56">
      <c r="A56" s="3" t="inlineStr">
        <is>
          <t>6010 : Investment Additions</t>
        </is>
      </c>
      <c r="B56" s="3" t="n">
        <v>0</v>
      </c>
      <c r="O56" s="3" t="n">
        <v>0</v>
      </c>
      <c r="Q56" s="16">
        <f>_xlfn.XLOOKUP($A56,Mapping!$A:$A,Mapping!B:B,0,0,1)</f>
        <v/>
      </c>
      <c r="R56" s="16">
        <f>_xlfn.XLOOKUP($A56,Mapping!$A:$A,Mapping!C:C,0,0,1)</f>
        <v/>
      </c>
      <c r="S56" s="16">
        <f>_xlfn.XLOOKUP($A56,Mapping!$A:$A,Mapping!D:D,0,0,1)</f>
        <v/>
      </c>
      <c r="T56" s="16">
        <f>_xlfn.CONCAT(S56," - ",Q56)</f>
        <v/>
      </c>
    </row>
    <row r="57">
      <c r="A57" s="3" t="inlineStr">
        <is>
          <t>6045 : Right of Use Lease Assets</t>
        </is>
      </c>
      <c r="C57" s="3" t="n">
        <v>312836</v>
      </c>
      <c r="O57" s="3" t="n">
        <v>312836</v>
      </c>
      <c r="Q57" s="16">
        <f>_xlfn.XLOOKUP($A57,Mapping!$A:$A,Mapping!B:B,0,0,1)</f>
        <v/>
      </c>
      <c r="R57" s="16">
        <f>_xlfn.XLOOKUP($A57,Mapping!$A:$A,Mapping!C:C,0,0,1)</f>
        <v/>
      </c>
      <c r="S57" s="16">
        <f>_xlfn.XLOOKUP($A57,Mapping!$A:$A,Mapping!D:D,0,0,1)</f>
        <v/>
      </c>
      <c r="T57" s="16">
        <f>_xlfn.CONCAT(S57," - ",Q57)</f>
        <v/>
      </c>
    </row>
    <row r="58">
      <c r="A58" s="3" t="inlineStr">
        <is>
          <t>6046 : ROU Asset Depreciation</t>
        </is>
      </c>
      <c r="C58" s="3" t="n">
        <v>-3067</v>
      </c>
      <c r="D58" s="3" t="n">
        <v>-3067</v>
      </c>
      <c r="E58" s="3" t="n">
        <v>-3067</v>
      </c>
      <c r="F58" s="3" t="n">
        <v>-3067</v>
      </c>
      <c r="G58" s="3" t="n">
        <v>-3067</v>
      </c>
      <c r="H58" s="3" t="n">
        <v>-3067</v>
      </c>
      <c r="I58" s="3" t="n">
        <v>-3067</v>
      </c>
      <c r="O58" s="3" t="n">
        <v>-21469</v>
      </c>
      <c r="Q58" s="16">
        <f>_xlfn.XLOOKUP($A58,Mapping!$A:$A,Mapping!B:B,0,0,1)</f>
        <v/>
      </c>
      <c r="R58" s="16">
        <f>_xlfn.XLOOKUP($A58,Mapping!$A:$A,Mapping!C:C,0,0,1)</f>
        <v/>
      </c>
      <c r="S58" s="16">
        <f>_xlfn.XLOOKUP($A58,Mapping!$A:$A,Mapping!D:D,0,0,1)</f>
        <v/>
      </c>
      <c r="T58" s="16">
        <f>_xlfn.CONCAT(S58," - ",Q58)</f>
        <v/>
      </c>
    </row>
    <row r="59">
      <c r="A59" s="3" t="inlineStr">
        <is>
          <t>6050 : Office Machinery and Equipment</t>
        </is>
      </c>
      <c r="B59" s="3" t="n">
        <v>493.2</v>
      </c>
      <c r="O59" s="3" t="n">
        <v>493.2</v>
      </c>
      <c r="Q59" s="16">
        <f>_xlfn.XLOOKUP($A59,Mapping!$A:$A,Mapping!B:B,0,0,1)</f>
        <v/>
      </c>
      <c r="R59" s="16">
        <f>_xlfn.XLOOKUP($A59,Mapping!$A:$A,Mapping!C:C,0,0,1)</f>
        <v/>
      </c>
      <c r="S59" s="16">
        <f>_xlfn.XLOOKUP($A59,Mapping!$A:$A,Mapping!D:D,0,0,1)</f>
        <v/>
      </c>
      <c r="T59" s="16">
        <f>_xlfn.CONCAT(S59," - ",Q59)</f>
        <v/>
      </c>
    </row>
    <row r="60">
      <c r="A60" s="3" t="inlineStr">
        <is>
          <t>6051 : Office Machinery and Equipment Depreciation</t>
        </is>
      </c>
      <c r="B60" s="3" t="n">
        <v>-32.88</v>
      </c>
      <c r="C60" s="3" t="n">
        <v>-8.220000000000001</v>
      </c>
      <c r="D60" s="3" t="n">
        <v>-8.220000000000001</v>
      </c>
      <c r="E60" s="3" t="n">
        <v>-8.220000000000001</v>
      </c>
      <c r="F60" s="3" t="n">
        <v>-8.220000000000001</v>
      </c>
      <c r="G60" s="3" t="n">
        <v>-8.220000000000001</v>
      </c>
      <c r="H60" s="3" t="n">
        <v>-8.220000000000001</v>
      </c>
      <c r="I60" s="3" t="n">
        <v>-8.220000000000001</v>
      </c>
      <c r="O60" s="3" t="n">
        <v>-90.42</v>
      </c>
      <c r="Q60" s="16">
        <f>_xlfn.XLOOKUP($A60,Mapping!$A:$A,Mapping!B:B,0,0,1)</f>
        <v/>
      </c>
      <c r="R60" s="16">
        <f>_xlfn.XLOOKUP($A60,Mapping!$A:$A,Mapping!C:C,0,0,1)</f>
        <v/>
      </c>
      <c r="S60" s="16">
        <f>_xlfn.XLOOKUP($A60,Mapping!$A:$A,Mapping!D:D,0,0,1)</f>
        <v/>
      </c>
      <c r="T60" s="16">
        <f>_xlfn.CONCAT(S60," - ",Q60)</f>
        <v/>
      </c>
    </row>
    <row r="61">
      <c r="A61" s="3" t="inlineStr">
        <is>
          <t>6060 : Fixtures and Fittings</t>
        </is>
      </c>
      <c r="B61" s="3" t="n">
        <v>7597.05</v>
      </c>
      <c r="O61" s="3" t="n">
        <v>7597.05</v>
      </c>
      <c r="Q61" s="16">
        <f>_xlfn.XLOOKUP($A61,Mapping!$A:$A,Mapping!B:B,0,0,1)</f>
        <v/>
      </c>
      <c r="R61" s="16">
        <f>_xlfn.XLOOKUP($A61,Mapping!$A:$A,Mapping!C:C,0,0,1)</f>
        <v/>
      </c>
      <c r="S61" s="16">
        <f>_xlfn.XLOOKUP($A61,Mapping!$A:$A,Mapping!D:D,0,0,1)</f>
        <v/>
      </c>
      <c r="T61" s="16">
        <f>_xlfn.CONCAT(S61," - ",Q61)</f>
        <v/>
      </c>
    </row>
    <row r="62">
      <c r="A62" s="3" t="inlineStr">
        <is>
          <t>6061 : Fixtures and Fittings Depreciation</t>
        </is>
      </c>
      <c r="B62" s="3" t="n">
        <v>-1752.63</v>
      </c>
      <c r="C62" s="3" t="n">
        <v>-126.62</v>
      </c>
      <c r="D62" s="3" t="n">
        <v>-126.62</v>
      </c>
      <c r="E62" s="3" t="n">
        <v>-126.62</v>
      </c>
      <c r="F62" s="3" t="n">
        <v>-126.62</v>
      </c>
      <c r="G62" s="3" t="n">
        <v>-126.62</v>
      </c>
      <c r="H62" s="3" t="n">
        <v>-126.62</v>
      </c>
      <c r="I62" s="3" t="n">
        <v>-126.62</v>
      </c>
      <c r="O62" s="3" t="n">
        <v>-2638.97</v>
      </c>
      <c r="Q62" s="16">
        <f>_xlfn.XLOOKUP($A62,Mapping!$A:$A,Mapping!B:B,0,0,1)</f>
        <v/>
      </c>
      <c r="R62" s="16">
        <f>_xlfn.XLOOKUP($A62,Mapping!$A:$A,Mapping!C:C,0,0,1)</f>
        <v/>
      </c>
      <c r="S62" s="16">
        <f>_xlfn.XLOOKUP($A62,Mapping!$A:$A,Mapping!D:D,0,0,1)</f>
        <v/>
      </c>
      <c r="T62" s="16">
        <f>_xlfn.CONCAT(S62," - ",Q62)</f>
        <v/>
      </c>
    </row>
    <row r="63">
      <c r="A63" s="3" t="inlineStr">
        <is>
          <t>7010 : Prepayments</t>
        </is>
      </c>
      <c r="B63" s="3" t="n">
        <v>4579.340000000026</v>
      </c>
      <c r="C63" s="3" t="n">
        <v>8187.14</v>
      </c>
      <c r="D63" s="3" t="n">
        <v>-4795.61</v>
      </c>
      <c r="E63" s="3" t="n">
        <v>-61.65999999999894</v>
      </c>
      <c r="F63" s="3" t="n">
        <v>7175.75</v>
      </c>
      <c r="G63" s="3" t="n">
        <v>-4833.530000000001</v>
      </c>
      <c r="H63" s="3" t="n">
        <v>-3886.78</v>
      </c>
      <c r="I63" s="3" t="n">
        <v>-885.9899999999998</v>
      </c>
      <c r="O63" s="3" t="n">
        <v>5478.660000000011</v>
      </c>
      <c r="Q63" s="16">
        <f>_xlfn.XLOOKUP($A63,Mapping!$A:$A,Mapping!B:B,0,0,1)</f>
        <v/>
      </c>
      <c r="R63" s="16">
        <f>_xlfn.XLOOKUP($A63,Mapping!$A:$A,Mapping!C:C,0,0,1)</f>
        <v/>
      </c>
      <c r="S63" s="16">
        <f>_xlfn.XLOOKUP($A63,Mapping!$A:$A,Mapping!D:D,0,0,1)</f>
        <v/>
      </c>
      <c r="T63" s="16">
        <f>_xlfn.CONCAT(S63," - ",Q63)</f>
        <v/>
      </c>
    </row>
    <row r="64">
      <c r="A64" s="3" t="inlineStr">
        <is>
          <t>7021 : Interco KNL</t>
        </is>
      </c>
      <c r="B64" s="3" t="n">
        <v>-283122.05</v>
      </c>
      <c r="C64" s="3" t="n">
        <v>24193.04</v>
      </c>
      <c r="D64" s="3" t="n">
        <v>-28273.81</v>
      </c>
      <c r="E64" s="3" t="n">
        <v>-28244.65</v>
      </c>
      <c r="F64" s="3" t="n">
        <v>-27520.86</v>
      </c>
      <c r="G64" s="3" t="n">
        <v>-28808.67</v>
      </c>
      <c r="H64" s="3" t="n">
        <v>170279.55</v>
      </c>
      <c r="I64" s="3" t="n">
        <v>-18625.22</v>
      </c>
      <c r="J64" s="3" t="n">
        <v>-277.13</v>
      </c>
      <c r="O64" s="3" t="n">
        <v>-220399.8</v>
      </c>
      <c r="Q64" s="16">
        <f>_xlfn.XLOOKUP($A64,Mapping!$A:$A,Mapping!B:B,0,0,1)</f>
        <v/>
      </c>
      <c r="R64" s="16">
        <f>_xlfn.XLOOKUP($A64,Mapping!$A:$A,Mapping!C:C,0,0,1)</f>
        <v/>
      </c>
      <c r="S64" s="16">
        <f>_xlfn.XLOOKUP($A64,Mapping!$A:$A,Mapping!D:D,0,0,1)</f>
        <v/>
      </c>
      <c r="T64" s="16">
        <f>_xlfn.CONCAT(S64," - ",Q64)</f>
        <v/>
      </c>
    </row>
    <row r="65">
      <c r="A65" s="3" t="inlineStr">
        <is>
          <t>7023 : Interco CCL</t>
        </is>
      </c>
      <c r="B65" s="3" t="n">
        <v>-100253</v>
      </c>
      <c r="C65" s="3" t="n">
        <v>-72</v>
      </c>
      <c r="H65" s="3" t="n">
        <v>-225</v>
      </c>
      <c r="O65" s="3" t="n">
        <v>-100550</v>
      </c>
      <c r="Q65" s="16">
        <f>_xlfn.XLOOKUP($A65,Mapping!$A:$A,Mapping!B:B,0,0,1)</f>
        <v/>
      </c>
      <c r="R65" s="16">
        <f>_xlfn.XLOOKUP($A65,Mapping!$A:$A,Mapping!C:C,0,0,1)</f>
        <v/>
      </c>
      <c r="S65" s="16">
        <f>_xlfn.XLOOKUP($A65,Mapping!$A:$A,Mapping!D:D,0,0,1)</f>
        <v/>
      </c>
      <c r="T65" s="16">
        <f>_xlfn.CONCAT(S65," - ",Q65)</f>
        <v/>
      </c>
    </row>
    <row r="66">
      <c r="A66" s="3" t="inlineStr">
        <is>
          <t>7024 : Interco Moebius Two</t>
        </is>
      </c>
      <c r="B66" s="3" t="n">
        <v>450000</v>
      </c>
      <c r="O66" s="3" t="n">
        <v>450000</v>
      </c>
      <c r="Q66" s="16">
        <f>_xlfn.XLOOKUP($A66,Mapping!$A:$A,Mapping!B:B,0,0,1)</f>
        <v/>
      </c>
      <c r="R66" s="16">
        <f>_xlfn.XLOOKUP($A66,Mapping!$A:$A,Mapping!C:C,0,0,1)</f>
        <v/>
      </c>
      <c r="S66" s="16">
        <f>_xlfn.XLOOKUP($A66,Mapping!$A:$A,Mapping!D:D,0,0,1)</f>
        <v/>
      </c>
      <c r="T66" s="16">
        <f>_xlfn.CONCAT(S66," - ",Q66)</f>
        <v/>
      </c>
    </row>
    <row r="67">
      <c r="A67" s="3" t="inlineStr">
        <is>
          <t>7025 : Interco YBHN</t>
        </is>
      </c>
      <c r="B67" s="3" t="n">
        <v>-2512.33</v>
      </c>
      <c r="H67" s="3" t="n">
        <v>-60</v>
      </c>
      <c r="O67" s="3" t="n">
        <v>-2572.33</v>
      </c>
      <c r="Q67" s="16">
        <f>_xlfn.XLOOKUP($A67,Mapping!$A:$A,Mapping!B:B,0,0,1)</f>
        <v/>
      </c>
      <c r="R67" s="16">
        <f>_xlfn.XLOOKUP($A67,Mapping!$A:$A,Mapping!C:C,0,0,1)</f>
        <v/>
      </c>
      <c r="S67" s="16">
        <f>_xlfn.XLOOKUP($A67,Mapping!$A:$A,Mapping!D:D,0,0,1)</f>
        <v/>
      </c>
      <c r="T67" s="16" t="n"/>
    </row>
    <row r="68">
      <c r="A68" s="3" t="inlineStr">
        <is>
          <t>7026 : Interco YBN</t>
        </is>
      </c>
      <c r="B68" s="3" t="n">
        <v>-590.77</v>
      </c>
      <c r="O68" s="3" t="n">
        <v>-590.77</v>
      </c>
      <c r="Q68" s="16">
        <f>_xlfn.XLOOKUP($A68,Mapping!$A:$A,Mapping!B:B,0,0,1)</f>
        <v/>
      </c>
      <c r="R68" s="16">
        <f>_xlfn.XLOOKUP($A68,Mapping!$A:$A,Mapping!C:C,0,0,1)</f>
        <v/>
      </c>
      <c r="S68" s="16">
        <f>_xlfn.XLOOKUP($A68,Mapping!$A:$A,Mapping!D:D,0,0,1)</f>
        <v/>
      </c>
      <c r="T68" s="16" t="n"/>
    </row>
    <row r="69">
      <c r="A69" s="3" t="inlineStr">
        <is>
          <t>7035 : Interco HAB</t>
        </is>
      </c>
      <c r="B69" s="3" t="n">
        <v>0</v>
      </c>
      <c r="O69" s="3" t="n">
        <v>0</v>
      </c>
      <c r="Q69" s="16">
        <f>_xlfn.XLOOKUP($A69,Mapping!$A:$A,Mapping!B:B,0,0,1)</f>
        <v/>
      </c>
      <c r="R69" s="16">
        <f>_xlfn.XLOOKUP($A69,Mapping!$A:$A,Mapping!C:C,0,0,1)</f>
        <v/>
      </c>
      <c r="S69" s="16">
        <f>_xlfn.XLOOKUP($A69,Mapping!$A:$A,Mapping!D:D,0,0,1)</f>
        <v/>
      </c>
      <c r="T69" s="16" t="n"/>
    </row>
    <row r="70">
      <c r="A70" s="3" t="inlineStr">
        <is>
          <t>7037 : Intreco Saltway</t>
        </is>
      </c>
      <c r="B70" s="3" t="n">
        <v>-866.84</v>
      </c>
      <c r="O70" s="3" t="n">
        <v>-866.84</v>
      </c>
      <c r="Q70" s="16">
        <f>_xlfn.XLOOKUP($A70,Mapping!$A:$A,Mapping!B:B,0,0,1)</f>
        <v/>
      </c>
      <c r="R70" s="16">
        <f>_xlfn.XLOOKUP($A70,Mapping!$A:$A,Mapping!C:C,0,0,1)</f>
        <v/>
      </c>
      <c r="S70" s="16">
        <f>_xlfn.XLOOKUP($A70,Mapping!$A:$A,Mapping!D:D,0,0,1)</f>
        <v/>
      </c>
      <c r="T70" s="16" t="n"/>
    </row>
    <row r="71">
      <c r="A71" s="3" t="inlineStr">
        <is>
          <t>7040 : Fee Debtors</t>
        </is>
      </c>
      <c r="B71" s="3" t="n">
        <v>12567.36000000134</v>
      </c>
      <c r="C71" s="3" t="n">
        <v>-3691.599999999999</v>
      </c>
      <c r="D71" s="3" t="n">
        <v>-163.0100000000057</v>
      </c>
      <c r="E71" s="3" t="n">
        <v>-6775.349999999999</v>
      </c>
      <c r="F71" s="3" t="n">
        <v>5208.609999999999</v>
      </c>
      <c r="G71" s="3" t="n">
        <v>642.7799999999867</v>
      </c>
      <c r="H71" s="3" t="n">
        <v>-3757.26000000001</v>
      </c>
      <c r="I71" s="3" t="n">
        <v>10872.72</v>
      </c>
      <c r="O71" s="3" t="n">
        <v>14904.2500000013</v>
      </c>
      <c r="Q71" s="16">
        <f>_xlfn.XLOOKUP($A71,Mapping!$A:$A,Mapping!B:B,0,0,1)</f>
        <v/>
      </c>
      <c r="R71" s="16">
        <f>_xlfn.XLOOKUP($A71,Mapping!$A:$A,Mapping!C:C,0,0,1)</f>
        <v/>
      </c>
      <c r="S71" s="16">
        <f>_xlfn.XLOOKUP($A71,Mapping!$A:$A,Mapping!D:D,0,0,1)</f>
        <v/>
      </c>
      <c r="T71" s="16" t="n"/>
    </row>
    <row r="72">
      <c r="A72" s="3" t="inlineStr">
        <is>
          <t>7051 : Bank NW Current</t>
        </is>
      </c>
      <c r="B72" s="3" t="n">
        <v>43573.49000000001</v>
      </c>
      <c r="O72" s="3" t="n">
        <v>43573.49000000001</v>
      </c>
      <c r="Q72" s="16">
        <f>_xlfn.XLOOKUP($A72,Mapping!$A:$A,Mapping!B:B,0,0,1)</f>
        <v/>
      </c>
      <c r="R72" s="16">
        <f>_xlfn.XLOOKUP($A72,Mapping!$A:$A,Mapping!C:C,0,0,1)</f>
        <v/>
      </c>
      <c r="S72" s="16">
        <f>_xlfn.XLOOKUP($A72,Mapping!$A:$A,Mapping!D:D,0,0,1)</f>
        <v/>
      </c>
      <c r="T72" s="16" t="n"/>
    </row>
    <row r="73">
      <c r="A73" s="3" t="inlineStr">
        <is>
          <t>7052 : Bank NW Deposit</t>
        </is>
      </c>
      <c r="B73" s="3" t="n">
        <v>21507.92000000001</v>
      </c>
      <c r="C73" s="3" t="n">
        <v>11.07</v>
      </c>
      <c r="D73" s="3" t="n">
        <v>9.82</v>
      </c>
      <c r="E73" s="3" t="n">
        <v>8.34</v>
      </c>
      <c r="F73" s="3" t="n">
        <v>9.23</v>
      </c>
      <c r="G73" s="3" t="n">
        <v>9.539999999999999</v>
      </c>
      <c r="H73" s="3" t="n">
        <v>8.65</v>
      </c>
      <c r="O73" s="3" t="n">
        <v>21564.57000000001</v>
      </c>
      <c r="Q73" s="16">
        <f>_xlfn.XLOOKUP($A73,Mapping!$A:$A,Mapping!B:B,0,0,1)</f>
        <v/>
      </c>
      <c r="R73" s="16">
        <f>_xlfn.XLOOKUP($A73,Mapping!$A:$A,Mapping!C:C,0,0,1)</f>
        <v/>
      </c>
      <c r="S73" s="16">
        <f>_xlfn.XLOOKUP($A73,Mapping!$A:$A,Mapping!D:D,0,0,1)</f>
        <v/>
      </c>
      <c r="T73" s="16" t="n"/>
    </row>
    <row r="74">
      <c r="A74" s="3" t="inlineStr">
        <is>
          <t>7058 : RBS bank 722</t>
        </is>
      </c>
      <c r="B74" s="3" t="n">
        <v>21815.2300000008</v>
      </c>
      <c r="C74" s="3" t="n">
        <v>8834.440000000002</v>
      </c>
      <c r="D74" s="3" t="n">
        <v>46088.86</v>
      </c>
      <c r="E74" s="3" t="n">
        <v>45560.15</v>
      </c>
      <c r="F74" s="3" t="n">
        <v>54864.61</v>
      </c>
      <c r="G74" s="3" t="n">
        <v>31352.76</v>
      </c>
      <c r="H74" s="3" t="n">
        <v>-124944.33</v>
      </c>
      <c r="I74" s="3" t="n">
        <v>7185.350000000008</v>
      </c>
      <c r="J74" s="3" t="n">
        <v>-1966.48</v>
      </c>
      <c r="O74" s="3" t="n">
        <v>88790.5900000009</v>
      </c>
      <c r="Q74" s="16">
        <f>_xlfn.XLOOKUP($A74,Mapping!$A:$A,Mapping!B:B,0,0,1)</f>
        <v/>
      </c>
      <c r="R74" s="16">
        <f>_xlfn.XLOOKUP($A74,Mapping!$A:$A,Mapping!C:C,0,0,1)</f>
        <v/>
      </c>
      <c r="S74" s="16">
        <f>_xlfn.XLOOKUP($A74,Mapping!$A:$A,Mapping!D:D,0,0,1)</f>
        <v/>
      </c>
      <c r="T74" s="16" t="n"/>
    </row>
    <row r="75">
      <c r="A75" s="3" t="inlineStr">
        <is>
          <t>7062 : RBS current account</t>
        </is>
      </c>
      <c r="B75" s="3" t="n">
        <v>0</v>
      </c>
      <c r="O75" s="3" t="n">
        <v>0</v>
      </c>
      <c r="Q75" s="16">
        <f>_xlfn.XLOOKUP($A75,Mapping!$A:$A,Mapping!B:B,0,0,1)</f>
        <v/>
      </c>
      <c r="R75" s="16">
        <f>_xlfn.XLOOKUP($A75,Mapping!$A:$A,Mapping!C:C,0,0,1)</f>
        <v/>
      </c>
      <c r="S75" s="16">
        <f>_xlfn.XLOOKUP($A75,Mapping!$A:$A,Mapping!D:D,0,0,1)</f>
        <v/>
      </c>
      <c r="T75" s="16" t="n"/>
    </row>
    <row r="76">
      <c r="A76" s="3" t="inlineStr">
        <is>
          <t>7070 : Sundry Debtors</t>
        </is>
      </c>
      <c r="B76" s="3" t="n">
        <v>0</v>
      </c>
      <c r="O76" s="3" t="n">
        <v>0</v>
      </c>
      <c r="Q76" s="16">
        <f>_xlfn.XLOOKUP($A76,Mapping!$A:$A,Mapping!B:B,0,0,1)</f>
        <v/>
      </c>
      <c r="R76" s="16">
        <f>_xlfn.XLOOKUP($A76,Mapping!$A:$A,Mapping!C:C,0,0,1)</f>
        <v/>
      </c>
      <c r="S76" s="16">
        <f>_xlfn.XLOOKUP($A76,Mapping!$A:$A,Mapping!D:D,0,0,1)</f>
        <v/>
      </c>
      <c r="T76" s="16" t="n"/>
    </row>
    <row r="77">
      <c r="A77" s="3" t="inlineStr">
        <is>
          <t>8020 : Accruals</t>
        </is>
      </c>
      <c r="B77" s="3" t="n">
        <v>0</v>
      </c>
      <c r="O77" s="3" t="n">
        <v>0</v>
      </c>
      <c r="Q77" s="16">
        <f>_xlfn.XLOOKUP($A77,Mapping!$A:$A,Mapping!B:B,0,0,1)</f>
        <v/>
      </c>
      <c r="R77" s="16">
        <f>_xlfn.XLOOKUP($A77,Mapping!$A:$A,Mapping!C:C,0,0,1)</f>
        <v/>
      </c>
      <c r="S77" s="16">
        <f>_xlfn.XLOOKUP($A77,Mapping!$A:$A,Mapping!D:D,0,0,1)</f>
        <v/>
      </c>
      <c r="T77" s="16" t="n"/>
    </row>
    <row r="78">
      <c r="A78" s="3" t="inlineStr">
        <is>
          <t>8030 : EEEF</t>
        </is>
      </c>
      <c r="B78" s="3" t="n">
        <v>2.637534635141492e-11</v>
      </c>
      <c r="C78" s="3" t="n">
        <v>-17048.56</v>
      </c>
      <c r="D78" s="3" t="n">
        <v>-6134.799999999999</v>
      </c>
      <c r="E78" s="3" t="n">
        <v>23183.36</v>
      </c>
      <c r="F78" s="3" t="n">
        <v>-16821.09</v>
      </c>
      <c r="G78" s="3" t="n">
        <v>19300.66</v>
      </c>
      <c r="H78" s="3" t="n">
        <v>-21709.4</v>
      </c>
      <c r="I78" s="3" t="n">
        <v>19230.03</v>
      </c>
      <c r="O78" s="3" t="n">
        <v>0.2000000000343789</v>
      </c>
      <c r="Q78" s="16">
        <f>_xlfn.XLOOKUP($A78,Mapping!$A:$A,Mapping!B:B,0,0,1)</f>
        <v/>
      </c>
      <c r="R78" s="16">
        <f>_xlfn.XLOOKUP($A78,Mapping!$A:$A,Mapping!C:C,0,0,1)</f>
        <v/>
      </c>
      <c r="S78" s="16">
        <f>_xlfn.XLOOKUP($A78,Mapping!$A:$A,Mapping!D:D,0,0,1)</f>
        <v/>
      </c>
      <c r="T78" s="16" t="n"/>
    </row>
    <row r="79">
      <c r="A79" s="3" t="inlineStr">
        <is>
          <t>8040 : PAYE</t>
        </is>
      </c>
      <c r="B79" s="3" t="n">
        <v>-1625.93</v>
      </c>
      <c r="O79" s="3" t="n">
        <v>-1625.93</v>
      </c>
      <c r="Q79" s="16">
        <f>_xlfn.XLOOKUP($A79,Mapping!$A:$A,Mapping!B:B,0,0,1)</f>
        <v/>
      </c>
      <c r="R79" s="16">
        <f>_xlfn.XLOOKUP($A79,Mapping!$A:$A,Mapping!C:C,0,0,1)</f>
        <v/>
      </c>
      <c r="S79" s="16">
        <f>_xlfn.XLOOKUP($A79,Mapping!$A:$A,Mapping!D:D,0,0,1)</f>
        <v/>
      </c>
      <c r="T79" s="16" t="n"/>
    </row>
    <row r="80">
      <c r="A80" s="3" t="inlineStr">
        <is>
          <t>8050 : Net Salaries</t>
        </is>
      </c>
      <c r="B80" s="3" t="n">
        <v>-5324.070000000007</v>
      </c>
      <c r="O80" s="3" t="n">
        <v>-5324.070000000007</v>
      </c>
      <c r="Q80" s="16">
        <f>_xlfn.XLOOKUP($A80,Mapping!$A:$A,Mapping!B:B,0,0,1)</f>
        <v/>
      </c>
      <c r="R80" s="16">
        <f>_xlfn.XLOOKUP($A80,Mapping!$A:$A,Mapping!C:C,0,0,1)</f>
        <v/>
      </c>
      <c r="S80" s="16">
        <f>_xlfn.XLOOKUP($A80,Mapping!$A:$A,Mapping!D:D,0,0,1)</f>
        <v/>
      </c>
      <c r="T80" s="16" t="n"/>
    </row>
    <row r="81">
      <c r="A81" s="3" t="inlineStr">
        <is>
          <t>8060 : Trade Creditors</t>
        </is>
      </c>
      <c r="B81" s="3" t="n">
        <v>-1779.939999999915</v>
      </c>
      <c r="C81" s="3" t="n">
        <v>-12140.46</v>
      </c>
      <c r="D81" s="3" t="n">
        <v>13414.85</v>
      </c>
      <c r="E81" s="3" t="n">
        <v>-7150.490000000002</v>
      </c>
      <c r="F81" s="3" t="n">
        <v>3024.41</v>
      </c>
      <c r="G81" s="3" t="n">
        <v>-276.8700000000001</v>
      </c>
      <c r="H81" s="3" t="n">
        <v>1026.32</v>
      </c>
      <c r="I81" s="3" t="n">
        <v>-419.8499999999985</v>
      </c>
      <c r="J81" s="3" t="n">
        <v>1395.41</v>
      </c>
      <c r="O81" s="3" t="n">
        <v>-2906.619999999938</v>
      </c>
      <c r="Q81" s="16">
        <f>_xlfn.XLOOKUP($A81,Mapping!$A:$A,Mapping!B:B,0,0,1)</f>
        <v/>
      </c>
      <c r="R81" s="16">
        <f>_xlfn.XLOOKUP($A81,Mapping!$A:$A,Mapping!C:C,0,0,1)</f>
        <v/>
      </c>
      <c r="S81" s="16">
        <f>_xlfn.XLOOKUP($A81,Mapping!$A:$A,Mapping!D:D,0,0,1)</f>
        <v/>
      </c>
      <c r="T81" s="16" t="n"/>
    </row>
    <row r="82">
      <c r="A82" s="3" t="inlineStr">
        <is>
          <t>8070 : Fees in advance</t>
        </is>
      </c>
      <c r="B82" s="3" t="n">
        <v>-8095.89</v>
      </c>
      <c r="O82" s="3" t="n">
        <v>-8095.89</v>
      </c>
      <c r="Q82" s="16">
        <f>_xlfn.XLOOKUP($A82,Mapping!$A:$A,Mapping!B:B,0,0,1)</f>
        <v/>
      </c>
      <c r="R82" s="16">
        <f>_xlfn.XLOOKUP($A82,Mapping!$A:$A,Mapping!C:C,0,0,1)</f>
        <v/>
      </c>
      <c r="S82" s="16">
        <f>_xlfn.XLOOKUP($A82,Mapping!$A:$A,Mapping!D:D,0,0,1)</f>
        <v/>
      </c>
      <c r="T82" s="16" t="n"/>
    </row>
    <row r="83">
      <c r="A83" s="3" t="inlineStr">
        <is>
          <t>8090 : Pension Fund</t>
        </is>
      </c>
      <c r="B83" s="3" t="n">
        <v>4944.019999999999</v>
      </c>
      <c r="C83" s="3" t="n">
        <v>121.73</v>
      </c>
      <c r="D83" s="3" t="n">
        <v>80.83</v>
      </c>
      <c r="O83" s="3" t="n">
        <v>5146.579999999999</v>
      </c>
      <c r="Q83" s="16">
        <f>_xlfn.XLOOKUP($A83,Mapping!$A:$A,Mapping!B:B,0,0,1)</f>
        <v/>
      </c>
      <c r="R83" s="16">
        <f>_xlfn.XLOOKUP($A83,Mapping!$A:$A,Mapping!C:C,0,0,1)</f>
        <v/>
      </c>
      <c r="S83" s="16">
        <f>_xlfn.XLOOKUP($A83,Mapping!$A:$A,Mapping!D:D,0,0,1)</f>
        <v/>
      </c>
      <c r="T83" s="16" t="n"/>
    </row>
    <row r="84">
      <c r="A84" s="3" t="inlineStr">
        <is>
          <t>8100 : Corporation Tax</t>
        </is>
      </c>
      <c r="B84" s="3" t="n">
        <v>-41390.56</v>
      </c>
      <c r="O84" s="3" t="n">
        <v>-41390.56</v>
      </c>
      <c r="Q84" s="16">
        <f>_xlfn.XLOOKUP($A84,Mapping!$A:$A,Mapping!B:B,0,0,1)</f>
        <v/>
      </c>
      <c r="R84" s="16">
        <f>_xlfn.XLOOKUP($A84,Mapping!$A:$A,Mapping!C:C,0,0,1)</f>
        <v/>
      </c>
      <c r="S84" s="16">
        <f>_xlfn.XLOOKUP($A84,Mapping!$A:$A,Mapping!D:D,0,0,1)</f>
        <v/>
      </c>
      <c r="T84" s="16" t="n"/>
    </row>
    <row r="85">
      <c r="A85" s="3" t="inlineStr">
        <is>
          <t>8110 : DIRS LOAN</t>
        </is>
      </c>
      <c r="B85" s="3" t="n">
        <v>-1958</v>
      </c>
      <c r="O85" s="3" t="n">
        <v>-1958</v>
      </c>
      <c r="Q85" s="16">
        <f>_xlfn.XLOOKUP($A85,Mapping!$A:$A,Mapping!B:B,0,0,1)</f>
        <v/>
      </c>
      <c r="R85" s="16">
        <f>_xlfn.XLOOKUP($A85,Mapping!$A:$A,Mapping!C:C,0,0,1)</f>
        <v/>
      </c>
      <c r="S85" s="16">
        <f>_xlfn.XLOOKUP($A85,Mapping!$A:$A,Mapping!D:D,0,0,1)</f>
        <v/>
      </c>
      <c r="T85" s="16" t="n"/>
    </row>
    <row r="86">
      <c r="A86" s="3" t="inlineStr">
        <is>
          <t>8120 : Lease Liabilities</t>
        </is>
      </c>
      <c r="C86" s="3" t="n">
        <v>-310531</v>
      </c>
      <c r="D86" s="3" t="n">
        <v>2318</v>
      </c>
      <c r="E86" s="3" t="n">
        <v>2331</v>
      </c>
      <c r="F86" s="3" t="n">
        <v>2343</v>
      </c>
      <c r="G86" s="3" t="n">
        <v>2356</v>
      </c>
      <c r="H86" s="3" t="n">
        <v>2369</v>
      </c>
      <c r="I86" s="3" t="n">
        <v>10381</v>
      </c>
      <c r="O86" s="3" t="n">
        <v>-288433</v>
      </c>
      <c r="Q86" s="16">
        <f>_xlfn.XLOOKUP($A86,Mapping!$A:$A,Mapping!B:B,0,0,1)</f>
        <v/>
      </c>
      <c r="R86" s="16">
        <f>_xlfn.XLOOKUP($A86,Mapping!$A:$A,Mapping!C:C,0,0,1)</f>
        <v/>
      </c>
      <c r="S86" s="16">
        <f>_xlfn.XLOOKUP($A86,Mapping!$A:$A,Mapping!D:D,0,0,1)</f>
        <v/>
      </c>
      <c r="T86" s="16" t="n"/>
    </row>
    <row r="87">
      <c r="A87" s="3" t="inlineStr">
        <is>
          <t>9010 : Reserves and Capital</t>
        </is>
      </c>
      <c r="B87" s="3" t="n">
        <v>49998</v>
      </c>
      <c r="O87" s="3" t="n">
        <v>49998</v>
      </c>
      <c r="Q87" s="16">
        <f>_xlfn.XLOOKUP($A87,Mapping!$A:$A,Mapping!B:B,0,0,1)</f>
        <v/>
      </c>
      <c r="R87" s="16">
        <f>_xlfn.XLOOKUP($A87,Mapping!$A:$A,Mapping!C:C,0,0,1)</f>
        <v/>
      </c>
      <c r="S87" s="16">
        <f>_xlfn.XLOOKUP($A87,Mapping!$A:$A,Mapping!D:D,0,0,1)</f>
        <v/>
      </c>
      <c r="T87" s="16" t="n"/>
    </row>
    <row r="88">
      <c r="A88" s="3" t="inlineStr">
        <is>
          <t>9020 : Share Capital</t>
        </is>
      </c>
      <c r="B88" s="3" t="n">
        <v>-100</v>
      </c>
      <c r="O88" s="3" t="n">
        <v>-100</v>
      </c>
      <c r="Q88" s="16">
        <f>_xlfn.XLOOKUP($A88,Mapping!$A:$A,Mapping!B:B,0,0,1)</f>
        <v/>
      </c>
      <c r="R88" s="16">
        <f>_xlfn.XLOOKUP($A88,Mapping!$A:$A,Mapping!C:C,0,0,1)</f>
        <v/>
      </c>
      <c r="S88" s="16">
        <f>_xlfn.XLOOKUP($A88,Mapping!$A:$A,Mapping!D:D,0,0,1)</f>
        <v/>
      </c>
      <c r="T88" s="16" t="n"/>
    </row>
    <row r="89">
      <c r="A89" s="3" t="inlineStr">
        <is>
          <t>9030 : Profit and Loss Account</t>
        </is>
      </c>
      <c r="B89" s="3" t="n">
        <v>-71553</v>
      </c>
      <c r="O89" s="3" t="n">
        <v>-71553</v>
      </c>
      <c r="Q89" s="16">
        <f>_xlfn.XLOOKUP($A89,Mapping!$A:$A,Mapping!B:B,0,0,1)</f>
        <v/>
      </c>
      <c r="R89" s="16">
        <f>_xlfn.XLOOKUP($A89,Mapping!$A:$A,Mapping!C:C,0,0,1)</f>
        <v/>
      </c>
      <c r="S89" s="16">
        <f>_xlfn.XLOOKUP($A89,Mapping!$A:$A,Mapping!D:D,0,0,1)</f>
        <v/>
      </c>
      <c r="T89" s="16" t="n"/>
    </row>
    <row r="90">
      <c r="A90" s="76" t="inlineStr">
        <is>
          <t>Total</t>
        </is>
      </c>
      <c r="B90" s="76" t="n">
        <v>2.346951077925041e-09</v>
      </c>
      <c r="C90" s="76" t="n">
        <v>-4.001776687800884e-11</v>
      </c>
      <c r="D90" s="76" t="n">
        <v>-5.456968210637569e-12</v>
      </c>
      <c r="E90" s="76" t="n">
        <v>-3.637978807091713e-12</v>
      </c>
      <c r="F90" s="76" t="n">
        <v>-4.064304448547773e-12</v>
      </c>
      <c r="G90" s="76" t="n">
        <v>-2.296474121976644e-11</v>
      </c>
      <c r="H90" s="76" t="n">
        <v>-4.001776687800884e-11</v>
      </c>
      <c r="I90" s="76" t="n">
        <v>-3.637978807091713e-12</v>
      </c>
      <c r="J90" s="76" t="n">
        <v>0</v>
      </c>
      <c r="K90" s="76" t="n"/>
      <c r="L90" s="76" t="n"/>
      <c r="M90" s="76" t="n"/>
      <c r="N90" s="76" t="n"/>
      <c r="O90" s="76" t="n">
        <v>2.415617927908897e-09</v>
      </c>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A92" s="3" t="inlineStr">
        <is>
          <t>Applied filters:
Fiscal Year is 2026
Company is HAB Kindergarten
Company is Complete Childcare Ltd., HAB Kindergarten, Kingsclere Nurseries Ltd., Moebius Two Ltd., Saltway Nursery, Yellow Brick House Nurseries., or Yellow Brick Nurseries Ltd.</t>
        </is>
      </c>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2.xml><?xml version="1.0" encoding="utf-8"?>
<worksheet xmlns="http://schemas.openxmlformats.org/spreadsheetml/2006/main">
  <sheetPr>
    <tabColor rgb="FF006666"/>
    <outlinePr summaryBelow="1" summaryRight="1"/>
    <pageSetUpPr/>
  </sheetPr>
  <dimension ref="A1:T163"/>
  <sheetViews>
    <sheetView workbookViewId="0">
      <selection activeCell="A2" sqref="A2:O39"/>
    </sheetView>
  </sheetViews>
  <sheetFormatPr baseColWidth="8" defaultColWidth="9.140625" defaultRowHeight="15"/>
  <cols>
    <col width="9.140625" customWidth="1" style="3" min="1" max="1"/>
    <col width="11.42578125" bestFit="1" customWidth="1" style="3" min="2" max="2"/>
    <col width="9.42578125" bestFit="1" customWidth="1" style="3" min="3" max="4"/>
    <col width="10.42578125" bestFit="1" customWidth="1" style="3" min="5" max="6"/>
    <col width="9.42578125" bestFit="1" customWidth="1" style="3" min="7" max="11"/>
    <col width="10.42578125" bestFit="1" customWidth="1" style="3" min="12" max="12"/>
    <col width="9.42578125" bestFit="1" customWidth="1" style="3" min="13" max="14"/>
    <col width="11.42578125" bestFit="1" customWidth="1" style="3" min="15" max="15"/>
    <col width="9.140625" customWidth="1" style="3" min="16" max="17"/>
    <col width="25.5703125" bestFit="1" customWidth="1" style="3" min="18" max="18"/>
    <col width="9.140625" customWidth="1" style="3" min="19" max="19"/>
    <col width="9.140625" customWidth="1" style="3" min="20"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3030 : Art Material</t>
        </is>
      </c>
      <c r="B2" s="3" t="n">
        <v>2916</v>
      </c>
      <c r="O2" s="3" t="n">
        <v>2916</v>
      </c>
      <c r="Q2" s="16">
        <f>_xlfn.XLOOKUP($A2,Mapping!$A:$A,Mapping!B:B,0,0,1)</f>
        <v/>
      </c>
      <c r="R2" s="16">
        <f>_xlfn.XLOOKUP($A2,Mapping!$A:$A,Mapping!C:C,0,0,1)</f>
        <v/>
      </c>
      <c r="S2" s="16">
        <f>_xlfn.XLOOKUP($A2,Mapping!$A:$A,Mapping!D:D,0,0,1)</f>
        <v/>
      </c>
      <c r="T2" s="16">
        <f>_xlfn.CONCAT(S2," - ",Q2)</f>
        <v/>
      </c>
    </row>
    <row r="3">
      <c r="A3" s="3" t="inlineStr">
        <is>
          <t>4120 : Equipment Hire-HO KNL</t>
        </is>
      </c>
      <c r="C3" s="3" t="n">
        <v>0</v>
      </c>
      <c r="O3" s="3" t="n">
        <v>0</v>
      </c>
      <c r="Q3" s="16">
        <f>_xlfn.XLOOKUP($A3,Mapping!$A:$A,Mapping!B:B,0,0,1)</f>
        <v/>
      </c>
      <c r="R3" s="16">
        <f>_xlfn.XLOOKUP($A3,Mapping!$A:$A,Mapping!C:C,0,0,1)</f>
        <v/>
      </c>
      <c r="S3" s="16">
        <f>_xlfn.XLOOKUP($A3,Mapping!$A:$A,Mapping!D:D,0,0,1)</f>
        <v/>
      </c>
      <c r="T3" s="16">
        <f>_xlfn.CONCAT(S3," - ",Q3)</f>
        <v/>
      </c>
    </row>
    <row r="4">
      <c r="A4" s="3" t="inlineStr">
        <is>
          <t>4150 : Business Insurance</t>
        </is>
      </c>
      <c r="B4" s="3" t="n">
        <v>241548.74</v>
      </c>
      <c r="C4" s="3" t="n">
        <v>6279.16</v>
      </c>
      <c r="D4" s="3" t="n">
        <v>6279.16</v>
      </c>
      <c r="E4" s="3" t="n">
        <v>6279.15</v>
      </c>
      <c r="F4" s="3" t="n">
        <v>6279.15</v>
      </c>
      <c r="G4" s="3" t="n">
        <v>6279.14</v>
      </c>
      <c r="H4" s="3" t="n">
        <v>6279.14</v>
      </c>
      <c r="I4" s="3" t="n">
        <v>6279.14</v>
      </c>
      <c r="O4" s="3" t="n">
        <v>285502.78</v>
      </c>
      <c r="Q4" s="16">
        <f>_xlfn.XLOOKUP($A4,Mapping!$A:$A,Mapping!B:B,0,0,1)</f>
        <v/>
      </c>
      <c r="R4" s="16">
        <f>_xlfn.XLOOKUP($A4,Mapping!$A:$A,Mapping!C:C,0,0,1)</f>
        <v/>
      </c>
      <c r="S4" s="16">
        <f>_xlfn.XLOOKUP($A4,Mapping!$A:$A,Mapping!D:D,0,0,1)</f>
        <v/>
      </c>
      <c r="T4" s="16">
        <f>_xlfn.CONCAT(S4," - ",Q4)</f>
        <v/>
      </c>
    </row>
    <row r="5">
      <c r="A5" s="3" t="inlineStr">
        <is>
          <t>4180 : Printer Consumables</t>
        </is>
      </c>
      <c r="B5" s="3" t="n">
        <v>0.1099999999996726</v>
      </c>
      <c r="O5" s="3" t="n">
        <v>0.1099999999996726</v>
      </c>
      <c r="Q5" s="16">
        <f>_xlfn.XLOOKUP($A5,Mapping!$A:$A,Mapping!B:B,0,0,1)</f>
        <v/>
      </c>
      <c r="R5" s="16">
        <f>_xlfn.XLOOKUP($A5,Mapping!$A:$A,Mapping!C:C,0,0,1)</f>
        <v/>
      </c>
      <c r="S5" s="16">
        <f>_xlfn.XLOOKUP($A5,Mapping!$A:$A,Mapping!D:D,0,0,1)</f>
        <v/>
      </c>
      <c r="T5" s="16">
        <f>_xlfn.CONCAT(S5," - ",Q5)</f>
        <v/>
      </c>
    </row>
    <row r="6">
      <c r="A6" s="3" t="inlineStr">
        <is>
          <t>5010 : Audit</t>
        </is>
      </c>
      <c r="B6" s="3" t="n">
        <v>53157.60000000001</v>
      </c>
      <c r="C6" s="3" t="n">
        <v>0</v>
      </c>
      <c r="E6" s="3" t="n">
        <v>19042.8</v>
      </c>
      <c r="F6" s="3" t="n">
        <v>4298.4</v>
      </c>
      <c r="O6" s="3" t="n">
        <v>76498.8</v>
      </c>
      <c r="Q6" s="16">
        <f>_xlfn.XLOOKUP($A6,Mapping!$A:$A,Mapping!B:B,0,0,1)</f>
        <v/>
      </c>
      <c r="R6" s="16">
        <f>_xlfn.XLOOKUP($A6,Mapping!$A:$A,Mapping!C:C,0,0,1)</f>
        <v/>
      </c>
      <c r="S6" s="16">
        <f>_xlfn.XLOOKUP($A6,Mapping!$A:$A,Mapping!D:D,0,0,1)</f>
        <v/>
      </c>
      <c r="T6" s="16">
        <f>_xlfn.CONCAT(S6," - ",Q6)</f>
        <v/>
      </c>
    </row>
    <row r="7">
      <c r="A7" s="3" t="inlineStr">
        <is>
          <t>5020 : Accountancy</t>
        </is>
      </c>
      <c r="B7" s="3" t="n">
        <v>1210.2</v>
      </c>
      <c r="E7" s="3" t="n">
        <v>900</v>
      </c>
      <c r="I7" s="3" t="n">
        <v>45</v>
      </c>
      <c r="O7" s="3" t="n">
        <v>2155.2</v>
      </c>
      <c r="Q7" s="16">
        <f>_xlfn.XLOOKUP($A7,Mapping!$A:$A,Mapping!B:B,0,0,1)</f>
        <v/>
      </c>
      <c r="R7" s="16">
        <f>_xlfn.XLOOKUP($A7,Mapping!$A:$A,Mapping!C:C,0,0,1)</f>
        <v/>
      </c>
      <c r="S7" s="16">
        <f>_xlfn.XLOOKUP($A7,Mapping!$A:$A,Mapping!D:D,0,0,1)</f>
        <v/>
      </c>
      <c r="T7" s="16">
        <f>_xlfn.CONCAT(S7," - ",Q7)</f>
        <v/>
      </c>
    </row>
    <row r="8">
      <c r="A8" s="3" t="inlineStr">
        <is>
          <t>5030 : Proffessional Fees</t>
        </is>
      </c>
      <c r="B8" s="3" t="n">
        <v>50516.95</v>
      </c>
      <c r="C8" s="3" t="n">
        <v>42.75</v>
      </c>
      <c r="D8" s="3" t="n">
        <v>42.75</v>
      </c>
      <c r="E8" s="3" t="n">
        <v>42.75</v>
      </c>
      <c r="F8" s="3" t="n">
        <v>42.75</v>
      </c>
      <c r="G8" s="3" t="n">
        <v>42.75</v>
      </c>
      <c r="H8" s="3" t="n">
        <v>42.75</v>
      </c>
      <c r="O8" s="3" t="n">
        <v>50773.45</v>
      </c>
      <c r="Q8" s="16">
        <f>_xlfn.XLOOKUP($A8,Mapping!$A:$A,Mapping!B:B,0,0,1)</f>
        <v/>
      </c>
      <c r="R8" s="16">
        <f>_xlfn.XLOOKUP($A8,Mapping!$A:$A,Mapping!C:C,0,0,1)</f>
        <v/>
      </c>
      <c r="S8" s="16">
        <f>_xlfn.XLOOKUP($A8,Mapping!$A:$A,Mapping!D:D,0,0,1)</f>
        <v/>
      </c>
      <c r="T8" s="16">
        <f>_xlfn.CONCAT(S8," - ",Q8)</f>
        <v/>
      </c>
    </row>
    <row r="9">
      <c r="A9" s="3" t="inlineStr">
        <is>
          <t>5050 : Finance Costs</t>
        </is>
      </c>
      <c r="B9" s="3" t="n">
        <v>101365.32</v>
      </c>
      <c r="O9" s="3" t="n">
        <v>101365.32</v>
      </c>
      <c r="Q9" s="16">
        <f>_xlfn.XLOOKUP($A9,Mapping!$A:$A,Mapping!B:B,0,0,1)</f>
        <v/>
      </c>
      <c r="R9" s="16">
        <f>_xlfn.XLOOKUP($A9,Mapping!$A:$A,Mapping!C:C,0,0,1)</f>
        <v/>
      </c>
      <c r="S9" s="16">
        <f>_xlfn.XLOOKUP($A9,Mapping!$A:$A,Mapping!D:D,0,0,1)</f>
        <v/>
      </c>
      <c r="T9" s="16">
        <f>_xlfn.CONCAT(S9," - ",Q9)</f>
        <v/>
      </c>
    </row>
    <row r="10">
      <c r="A10" s="3" t="inlineStr">
        <is>
          <t>5060 : Bank Charges</t>
        </is>
      </c>
      <c r="B10" s="3" t="n">
        <v>1096.96</v>
      </c>
      <c r="O10" s="3" t="n">
        <v>1096.96</v>
      </c>
      <c r="Q10" s="16">
        <f>_xlfn.XLOOKUP($A10,Mapping!$A:$A,Mapping!B:B,0,0,1)</f>
        <v/>
      </c>
      <c r="R10" s="16">
        <f>_xlfn.XLOOKUP($A10,Mapping!$A:$A,Mapping!C:C,0,0,1)</f>
        <v/>
      </c>
      <c r="S10" s="16">
        <f>_xlfn.XLOOKUP($A10,Mapping!$A:$A,Mapping!D:D,0,0,1)</f>
        <v/>
      </c>
      <c r="T10" s="16">
        <f>_xlfn.CONCAT(S10," - ",Q10)</f>
        <v/>
      </c>
    </row>
    <row r="11">
      <c r="A11" s="3" t="inlineStr">
        <is>
          <t>5070 : Bank Interest</t>
        </is>
      </c>
      <c r="B11" s="3" t="n">
        <v>740570.4</v>
      </c>
      <c r="E11" s="3" t="n">
        <v>33648.45</v>
      </c>
      <c r="H11" s="3" t="n">
        <v>33321.22</v>
      </c>
      <c r="O11" s="3" t="n">
        <v>807540.0700000001</v>
      </c>
      <c r="Q11" s="16">
        <f>_xlfn.XLOOKUP($A11,Mapping!$A:$A,Mapping!B:B,0,0,1)</f>
        <v/>
      </c>
      <c r="R11" s="16">
        <f>_xlfn.XLOOKUP($A11,Mapping!$A:$A,Mapping!C:C,0,0,1)</f>
        <v/>
      </c>
      <c r="S11" s="16">
        <f>_xlfn.XLOOKUP($A11,Mapping!$A:$A,Mapping!D:D,0,0,1)</f>
        <v/>
      </c>
      <c r="T11" s="16">
        <f>_xlfn.CONCAT(S11," - ",Q11)</f>
        <v/>
      </c>
    </row>
    <row r="12">
      <c r="A12" s="3" t="inlineStr">
        <is>
          <t>5100 : Depreciation L&amp;B</t>
        </is>
      </c>
      <c r="B12" s="3" t="n">
        <v>43632</v>
      </c>
      <c r="C12" s="3" t="n">
        <v>846</v>
      </c>
      <c r="D12" s="3" t="n">
        <v>846</v>
      </c>
      <c r="E12" s="3" t="n">
        <v>846</v>
      </c>
      <c r="F12" s="3" t="n">
        <v>846</v>
      </c>
      <c r="G12" s="3" t="n">
        <v>846</v>
      </c>
      <c r="H12" s="3" t="n">
        <v>846</v>
      </c>
      <c r="O12" s="3" t="n">
        <v>48708</v>
      </c>
      <c r="Q12" s="16">
        <f>_xlfn.XLOOKUP($A12,Mapping!$A:$A,Mapping!B:B,0,0,1)</f>
        <v/>
      </c>
      <c r="R12" s="16">
        <f>_xlfn.XLOOKUP($A12,Mapping!$A:$A,Mapping!C:C,0,0,1)</f>
        <v/>
      </c>
      <c r="S12" s="16">
        <f>_xlfn.XLOOKUP($A12,Mapping!$A:$A,Mapping!D:D,0,0,1)</f>
        <v/>
      </c>
      <c r="T12" s="16">
        <f>_xlfn.CONCAT(S12," - ",Q12)</f>
        <v/>
      </c>
    </row>
    <row r="13">
      <c r="A13" s="3" t="inlineStr">
        <is>
          <t>5990 : Suspense</t>
        </is>
      </c>
      <c r="B13" s="3" t="n">
        <v>-9.094947017729282e-13</v>
      </c>
      <c r="O13" s="3" t="n">
        <v>-9.094947017729282e-13</v>
      </c>
      <c r="Q13" s="16">
        <f>_xlfn.XLOOKUP($A13,Mapping!$A:$A,Mapping!B:B,0,0,1)</f>
        <v/>
      </c>
      <c r="R13" s="16">
        <f>_xlfn.XLOOKUP($A13,Mapping!$A:$A,Mapping!C:C,0,0,1)</f>
        <v/>
      </c>
      <c r="S13" s="16">
        <f>_xlfn.XLOOKUP($A13,Mapping!$A:$A,Mapping!D:D,0,0,1)</f>
        <v/>
      </c>
      <c r="T13" s="16">
        <f>_xlfn.CONCAT(S13," - ",Q13)</f>
        <v/>
      </c>
    </row>
    <row r="14">
      <c r="A14" s="3" t="inlineStr">
        <is>
          <t>6005 : Fixed Assets</t>
        </is>
      </c>
      <c r="B14" s="3" t="n">
        <v>3146944.7</v>
      </c>
      <c r="O14" s="3" t="n">
        <v>3146944.7</v>
      </c>
      <c r="Q14" s="16">
        <f>_xlfn.XLOOKUP($A14,Mapping!$A:$A,Mapping!B:B,0,0,1)</f>
        <v/>
      </c>
      <c r="R14" s="16">
        <f>_xlfn.XLOOKUP($A14,Mapping!$A:$A,Mapping!C:C,0,0,1)</f>
        <v/>
      </c>
      <c r="S14" s="16">
        <f>_xlfn.XLOOKUP($A14,Mapping!$A:$A,Mapping!D:D,0,0,1)</f>
        <v/>
      </c>
      <c r="T14" s="16">
        <f>_xlfn.CONCAT(S14," - ",Q14)</f>
        <v/>
      </c>
    </row>
    <row r="15">
      <c r="A15" s="3" t="inlineStr">
        <is>
          <t>6010 : Investment Additions</t>
        </is>
      </c>
      <c r="B15" s="3" t="n">
        <v>0</v>
      </c>
      <c r="O15" s="3" t="n">
        <v>0</v>
      </c>
      <c r="Q15" s="16">
        <f>_xlfn.XLOOKUP($A15,Mapping!$A:$A,Mapping!B:B,0,0,1)</f>
        <v/>
      </c>
      <c r="R15" s="16">
        <f>_xlfn.XLOOKUP($A15,Mapping!$A:$A,Mapping!C:C,0,0,1)</f>
        <v/>
      </c>
      <c r="S15" s="16">
        <f>_xlfn.XLOOKUP($A15,Mapping!$A:$A,Mapping!D:D,0,0,1)</f>
        <v/>
      </c>
      <c r="T15" s="16">
        <f>_xlfn.CONCAT(S15," - ",Q15)</f>
        <v/>
      </c>
    </row>
    <row r="16">
      <c r="A16" s="3" t="inlineStr">
        <is>
          <t>6021 : Freehold Property Depreciation</t>
        </is>
      </c>
      <c r="B16" s="3" t="n">
        <v>-43632</v>
      </c>
      <c r="C16" s="3" t="n">
        <v>-846</v>
      </c>
      <c r="D16" s="3" t="n">
        <v>-846</v>
      </c>
      <c r="E16" s="3" t="n">
        <v>-846</v>
      </c>
      <c r="F16" s="3" t="n">
        <v>-846</v>
      </c>
      <c r="G16" s="3" t="n">
        <v>-846</v>
      </c>
      <c r="H16" s="3" t="n">
        <v>-846</v>
      </c>
      <c r="O16" s="3" t="n">
        <v>-48708</v>
      </c>
      <c r="Q16" s="16">
        <f>_xlfn.XLOOKUP($A16,Mapping!$A:$A,Mapping!B:B,0,0,1)</f>
        <v/>
      </c>
      <c r="R16" s="16">
        <f>_xlfn.XLOOKUP($A16,Mapping!$A:$A,Mapping!C:C,0,0,1)</f>
        <v/>
      </c>
      <c r="S16" s="16">
        <f>_xlfn.XLOOKUP($A16,Mapping!$A:$A,Mapping!D:D,0,0,1)</f>
        <v/>
      </c>
      <c r="T16" s="16">
        <f>_xlfn.CONCAT(S16," - ",Q16)</f>
        <v/>
      </c>
    </row>
    <row r="17">
      <c r="A17" s="3" t="inlineStr">
        <is>
          <t>7010 : Prepayments</t>
        </is>
      </c>
      <c r="B17" s="3" t="n">
        <v>63047.78000000002</v>
      </c>
      <c r="C17" s="3" t="n">
        <v>-6321.91</v>
      </c>
      <c r="D17" s="3" t="n">
        <v>-6321.91</v>
      </c>
      <c r="E17" s="3" t="n">
        <v>-6321.9</v>
      </c>
      <c r="F17" s="3" t="n">
        <v>-6321.9</v>
      </c>
      <c r="G17" s="3" t="n">
        <v>-6321.89</v>
      </c>
      <c r="H17" s="3" t="n">
        <v>-5781.89</v>
      </c>
      <c r="I17" s="3" t="n">
        <v>-6324.14</v>
      </c>
      <c r="O17" s="3" t="n">
        <v>19332.24000000002</v>
      </c>
      <c r="Q17" s="16">
        <f>_xlfn.XLOOKUP($A17,Mapping!$A:$A,Mapping!B:B,0,0,1)</f>
        <v/>
      </c>
      <c r="R17" s="16">
        <f>_xlfn.XLOOKUP($A17,Mapping!$A:$A,Mapping!C:C,0,0,1)</f>
        <v/>
      </c>
      <c r="S17" s="16">
        <f>_xlfn.XLOOKUP($A17,Mapping!$A:$A,Mapping!D:D,0,0,1)</f>
        <v/>
      </c>
      <c r="T17" s="16">
        <f>_xlfn.CONCAT(S17," - ",Q17)</f>
        <v/>
      </c>
    </row>
    <row r="18">
      <c r="A18" s="3" t="inlineStr">
        <is>
          <t>7020 : Interco Brunswick</t>
        </is>
      </c>
      <c r="B18" s="3" t="n">
        <v>1314434.54</v>
      </c>
      <c r="O18" s="3" t="n">
        <v>1314434.54</v>
      </c>
      <c r="Q18" s="16">
        <f>_xlfn.XLOOKUP($A18,Mapping!$A:$A,Mapping!B:B,0,0,1)</f>
        <v/>
      </c>
      <c r="R18" s="16">
        <f>_xlfn.XLOOKUP($A18,Mapping!$A:$A,Mapping!C:C,0,0,1)</f>
        <v/>
      </c>
      <c r="S18" s="16">
        <f>_xlfn.XLOOKUP($A18,Mapping!$A:$A,Mapping!D:D,0,0,1)</f>
        <v/>
      </c>
      <c r="T18" s="16">
        <f>_xlfn.CONCAT(S18," - ",Q18)</f>
        <v/>
      </c>
    </row>
    <row r="19">
      <c r="A19" s="3" t="inlineStr">
        <is>
          <t>7021 : Interco KNL</t>
        </is>
      </c>
      <c r="B19" s="3" t="n">
        <v>1803213.160000001</v>
      </c>
      <c r="C19" s="3" t="n">
        <v>-18587.76</v>
      </c>
      <c r="D19" s="3" t="n">
        <v>-15004.56</v>
      </c>
      <c r="E19" s="3" t="n">
        <v>-74947.36</v>
      </c>
      <c r="F19" s="3" t="n">
        <v>-19302.96</v>
      </c>
      <c r="G19" s="3" t="n">
        <v>-60004.56</v>
      </c>
      <c r="H19" s="3" t="n">
        <v>-15544.56</v>
      </c>
      <c r="I19" s="3" t="n">
        <v>-15004.56</v>
      </c>
      <c r="J19" s="3" t="n">
        <v>-45000</v>
      </c>
      <c r="O19" s="3" t="n">
        <v>1539816.840000001</v>
      </c>
      <c r="Q19" s="16">
        <f>_xlfn.XLOOKUP($A19,Mapping!$A:$A,Mapping!B:B,0,0,1)</f>
        <v/>
      </c>
      <c r="R19" s="16">
        <f>_xlfn.XLOOKUP($A19,Mapping!$A:$A,Mapping!C:C,0,0,1)</f>
        <v/>
      </c>
      <c r="S19" s="16">
        <f>_xlfn.XLOOKUP($A19,Mapping!$A:$A,Mapping!D:D,0,0,1)</f>
        <v/>
      </c>
      <c r="T19" s="16">
        <f>_xlfn.CONCAT(S19," - ",Q19)</f>
        <v/>
      </c>
    </row>
    <row r="20">
      <c r="A20" s="3" t="inlineStr">
        <is>
          <t>7022 : Interco Crossco</t>
        </is>
      </c>
      <c r="B20" s="3" t="n">
        <v>2739969</v>
      </c>
      <c r="O20" s="3" t="n">
        <v>2739969</v>
      </c>
      <c r="Q20" s="16">
        <f>_xlfn.XLOOKUP($A20,Mapping!$A:$A,Mapping!B:B,0,0,1)</f>
        <v/>
      </c>
      <c r="R20" s="16">
        <f>_xlfn.XLOOKUP($A20,Mapping!$A:$A,Mapping!C:C,0,0,1)</f>
        <v/>
      </c>
      <c r="S20" s="16">
        <f>_xlfn.XLOOKUP($A20,Mapping!$A:$A,Mapping!D:D,0,0,1)</f>
        <v/>
      </c>
      <c r="T20" s="16">
        <f>_xlfn.CONCAT(S20," - ",Q20)</f>
        <v/>
      </c>
    </row>
    <row r="21">
      <c r="A21" s="3" t="inlineStr">
        <is>
          <t>7023 : Interco CCL</t>
        </is>
      </c>
      <c r="B21" s="3" t="n">
        <v>-5075428.71</v>
      </c>
      <c r="O21" s="3" t="n">
        <v>-5075428.71</v>
      </c>
      <c r="Q21" s="16">
        <f>_xlfn.XLOOKUP($A21,Mapping!$A:$A,Mapping!B:B,0,0,1)</f>
        <v/>
      </c>
      <c r="R21" s="16">
        <f>_xlfn.XLOOKUP($A21,Mapping!$A:$A,Mapping!C:C,0,0,1)</f>
        <v/>
      </c>
      <c r="S21" s="16">
        <f>_xlfn.XLOOKUP($A21,Mapping!$A:$A,Mapping!D:D,0,0,1)</f>
        <v/>
      </c>
      <c r="T21" s="16">
        <f>_xlfn.CONCAT(S21," - ",Q21)</f>
        <v/>
      </c>
    </row>
    <row r="22">
      <c r="A22" s="3" t="inlineStr">
        <is>
          <t>7024 : DO NOT USE</t>
        </is>
      </c>
      <c r="B22" s="3" t="n">
        <v>0</v>
      </c>
      <c r="O22" s="3" t="n">
        <v>0</v>
      </c>
      <c r="Q22" s="16">
        <f>_xlfn.XLOOKUP($A22,Mapping!$A:$A,Mapping!B:B,0,0,1)</f>
        <v/>
      </c>
      <c r="R22" s="16">
        <f>_xlfn.XLOOKUP($A22,Mapping!$A:$A,Mapping!C:C,0,0,1)</f>
        <v/>
      </c>
      <c r="S22" s="16">
        <f>_xlfn.XLOOKUP($A22,Mapping!$A:$A,Mapping!D:D,0,0,1)</f>
        <v/>
      </c>
      <c r="T22" s="16">
        <f>_xlfn.CONCAT(S22," - ",Q22)</f>
        <v/>
      </c>
    </row>
    <row r="23">
      <c r="A23" s="3" t="inlineStr">
        <is>
          <t>7025 : Interco YBHN</t>
        </is>
      </c>
      <c r="B23" s="3" t="n">
        <v>-3332911.06</v>
      </c>
      <c r="O23" s="3" t="n">
        <v>-3332911.06</v>
      </c>
      <c r="Q23" s="16">
        <f>_xlfn.XLOOKUP($A23,Mapping!$A:$A,Mapping!B:B,0,0,1)</f>
        <v/>
      </c>
      <c r="R23" s="16">
        <f>_xlfn.XLOOKUP($A23,Mapping!$A:$A,Mapping!C:C,0,0,1)</f>
        <v/>
      </c>
      <c r="S23" s="16">
        <f>_xlfn.XLOOKUP($A23,Mapping!$A:$A,Mapping!D:D,0,0,1)</f>
        <v/>
      </c>
      <c r="T23" s="16">
        <f>_xlfn.CONCAT(S23," - ",Q23)</f>
        <v/>
      </c>
    </row>
    <row r="24">
      <c r="A24" s="3" t="inlineStr">
        <is>
          <t>7026 : Interco YBN</t>
        </is>
      </c>
      <c r="B24" s="3" t="n">
        <v>-418889.23</v>
      </c>
      <c r="O24" s="3" t="n">
        <v>-418889.23</v>
      </c>
      <c r="Q24" s="16">
        <f>_xlfn.XLOOKUP($A24,Mapping!$A:$A,Mapping!B:B,0,0,1)</f>
        <v/>
      </c>
      <c r="R24" s="16">
        <f>_xlfn.XLOOKUP($A24,Mapping!$A:$A,Mapping!C:C,0,0,1)</f>
        <v/>
      </c>
      <c r="S24" s="16">
        <f>_xlfn.XLOOKUP($A24,Mapping!$A:$A,Mapping!D:D,0,0,1)</f>
        <v/>
      </c>
      <c r="T24" s="16">
        <f>_xlfn.CONCAT(S24," - ",Q24)</f>
        <v/>
      </c>
    </row>
    <row r="25">
      <c r="A25" s="3" t="inlineStr">
        <is>
          <t>7030 : DO NOT USE</t>
        </is>
      </c>
      <c r="B25" s="3" t="n">
        <v>0</v>
      </c>
      <c r="O25" s="3" t="n">
        <v>0</v>
      </c>
      <c r="Q25" s="16">
        <f>_xlfn.XLOOKUP($A25,Mapping!$A:$A,Mapping!B:B,0,0,1)</f>
        <v/>
      </c>
      <c r="R25" s="16">
        <f>_xlfn.XLOOKUP($A25,Mapping!$A:$A,Mapping!C:C,0,0,1)</f>
        <v/>
      </c>
      <c r="S25" s="16">
        <f>_xlfn.XLOOKUP($A25,Mapping!$A:$A,Mapping!D:D,0,0,1)</f>
        <v/>
      </c>
      <c r="T25" s="16">
        <f>_xlfn.CONCAT(S25," - ",Q25)</f>
        <v/>
      </c>
    </row>
    <row r="26">
      <c r="A26" s="3" t="inlineStr">
        <is>
          <t>7034 : Interco Redplexus</t>
        </is>
      </c>
      <c r="B26" s="3" t="n">
        <v>0</v>
      </c>
      <c r="O26" s="3" t="n">
        <v>0</v>
      </c>
      <c r="Q26" s="16">
        <f>_xlfn.XLOOKUP($A26,Mapping!$A:$A,Mapping!B:B,0,0,1)</f>
        <v/>
      </c>
      <c r="R26" s="16">
        <f>_xlfn.XLOOKUP($A26,Mapping!$A:$A,Mapping!C:C,0,0,1)</f>
        <v/>
      </c>
      <c r="S26" s="16">
        <f>_xlfn.XLOOKUP($A26,Mapping!$A:$A,Mapping!D:D,0,0,1)</f>
        <v/>
      </c>
      <c r="T26" s="16">
        <f>_xlfn.CONCAT(S26," - ",Q26)</f>
        <v/>
      </c>
    </row>
    <row r="27">
      <c r="A27" s="3" t="inlineStr">
        <is>
          <t>7035 : Interco HAB</t>
        </is>
      </c>
      <c r="B27" s="3" t="n">
        <v>-450000</v>
      </c>
      <c r="O27" s="3" t="n">
        <v>-450000</v>
      </c>
      <c r="Q27" s="16">
        <f>_xlfn.XLOOKUP($A27,Mapping!$A:$A,Mapping!B:B,0,0,1)</f>
        <v/>
      </c>
      <c r="R27" s="16">
        <f>_xlfn.XLOOKUP($A27,Mapping!$A:$A,Mapping!C:C,0,0,1)</f>
        <v/>
      </c>
      <c r="S27" s="16">
        <f>_xlfn.XLOOKUP($A27,Mapping!$A:$A,Mapping!D:D,0,0,1)</f>
        <v/>
      </c>
      <c r="T27" s="16">
        <f>_xlfn.CONCAT(S27," - ",Q27)</f>
        <v/>
      </c>
    </row>
    <row r="28">
      <c r="A28" s="3" t="inlineStr">
        <is>
          <t>7037 : Interco Saltway</t>
        </is>
      </c>
      <c r="B28" s="3" t="n">
        <v>-598000</v>
      </c>
      <c r="O28" s="3" t="n">
        <v>-598000</v>
      </c>
      <c r="Q28" s="16">
        <f>_xlfn.XLOOKUP($A28,Mapping!$A:$A,Mapping!B:B,0,0,1)</f>
        <v/>
      </c>
      <c r="R28" s="16">
        <f>_xlfn.XLOOKUP($A28,Mapping!$A:$A,Mapping!C:C,0,0,1)</f>
        <v/>
      </c>
      <c r="S28" s="16">
        <f>_xlfn.XLOOKUP($A28,Mapping!$A:$A,Mapping!D:D,0,0,1)</f>
        <v/>
      </c>
      <c r="T28" s="16">
        <f>_xlfn.CONCAT(S28," - ",Q28)</f>
        <v/>
      </c>
    </row>
    <row r="29">
      <c r="A29" s="3" t="inlineStr">
        <is>
          <t>7041 : Other Debtors - M1</t>
        </is>
      </c>
      <c r="B29" s="3" t="n">
        <v>1000</v>
      </c>
      <c r="O29" s="3" t="n">
        <v>1000</v>
      </c>
      <c r="Q29" s="16">
        <f>_xlfn.XLOOKUP($A29,Mapping!$A:$A,Mapping!B:B,0,0,1)</f>
        <v/>
      </c>
      <c r="R29" s="16">
        <f>_xlfn.XLOOKUP($A29,Mapping!$A:$A,Mapping!C:C,0,0,1)</f>
        <v/>
      </c>
      <c r="S29" s="16">
        <f>_xlfn.XLOOKUP($A29,Mapping!$A:$A,Mapping!D:D,0,0,1)</f>
        <v/>
      </c>
      <c r="T29" s="16">
        <f>_xlfn.CONCAT(S29," - ",Q29)</f>
        <v/>
      </c>
    </row>
    <row r="30">
      <c r="A30" s="3" t="inlineStr">
        <is>
          <t>7050 : Bank RBS</t>
        </is>
      </c>
      <c r="B30" s="3" t="n">
        <v>56756.45999999973</v>
      </c>
      <c r="C30" s="3" t="n">
        <v>-15791.47</v>
      </c>
      <c r="D30" s="3" t="n">
        <v>-15791.47</v>
      </c>
      <c r="E30" s="3" t="n">
        <v>24208.53</v>
      </c>
      <c r="F30" s="3" t="n">
        <v>-15791.47</v>
      </c>
      <c r="G30" s="3" t="n">
        <v>29208.53</v>
      </c>
      <c r="H30" s="3" t="n">
        <v>-15791.47</v>
      </c>
      <c r="I30" s="3" t="n">
        <v>-15791.47</v>
      </c>
      <c r="J30" s="3" t="n">
        <v>29208.53</v>
      </c>
      <c r="O30" s="3" t="n">
        <v>60424.69999999973</v>
      </c>
      <c r="Q30" s="16">
        <f>_xlfn.XLOOKUP($A30,Mapping!$A:$A,Mapping!B:B,0,0,1)</f>
        <v/>
      </c>
      <c r="R30" s="16">
        <f>_xlfn.XLOOKUP($A30,Mapping!$A:$A,Mapping!C:C,0,0,1)</f>
        <v/>
      </c>
      <c r="S30" s="16">
        <f>_xlfn.XLOOKUP($A30,Mapping!$A:$A,Mapping!D:D,0,0,1)</f>
        <v/>
      </c>
      <c r="T30" s="16">
        <f>_xlfn.CONCAT(S30," - ",Q30)</f>
        <v/>
      </c>
    </row>
    <row r="31">
      <c r="A31" s="3" t="inlineStr">
        <is>
          <t>8010 : Attachments</t>
        </is>
      </c>
      <c r="B31" s="3" t="n">
        <v>-2160</v>
      </c>
      <c r="O31" s="3" t="n">
        <v>-2160</v>
      </c>
      <c r="Q31" s="16">
        <f>_xlfn.XLOOKUP($A31,Mapping!$A:$A,Mapping!B:B,0,0,1)</f>
        <v/>
      </c>
      <c r="R31" s="16">
        <f>_xlfn.XLOOKUP($A31,Mapping!$A:$A,Mapping!C:C,0,0,1)</f>
        <v/>
      </c>
      <c r="S31" s="16">
        <f>_xlfn.XLOOKUP($A31,Mapping!$A:$A,Mapping!D:D,0,0,1)</f>
        <v/>
      </c>
      <c r="T31" s="16">
        <f>_xlfn.CONCAT(S31," - ",Q31)</f>
        <v/>
      </c>
    </row>
    <row r="32">
      <c r="A32" s="3" t="inlineStr">
        <is>
          <t>8020 : Accruals</t>
        </is>
      </c>
      <c r="B32" s="3" t="n">
        <v>-5583.200000000001</v>
      </c>
      <c r="C32" s="3" t="n">
        <v>3583.2</v>
      </c>
      <c r="O32" s="3" t="n">
        <v>-2000</v>
      </c>
      <c r="Q32" s="16">
        <f>_xlfn.XLOOKUP($A32,Mapping!$A:$A,Mapping!B:B,0,0,1)</f>
        <v/>
      </c>
      <c r="R32" s="16">
        <f>_xlfn.XLOOKUP($A32,Mapping!$A:$A,Mapping!C:C,0,0,1)</f>
        <v/>
      </c>
      <c r="S32" s="16">
        <f>_xlfn.XLOOKUP($A32,Mapping!$A:$A,Mapping!D:D,0,0,1)</f>
        <v/>
      </c>
      <c r="T32" s="16">
        <f>_xlfn.CONCAT(S32," - ",Q32)</f>
        <v/>
      </c>
    </row>
    <row r="33">
      <c r="A33" s="3" t="inlineStr">
        <is>
          <t>8110 : Directors Loan</t>
        </is>
      </c>
      <c r="B33" s="3" t="n">
        <v>963282.1899999999</v>
      </c>
      <c r="O33" s="3" t="n">
        <v>963282.1899999999</v>
      </c>
      <c r="Q33" s="16">
        <f>_xlfn.XLOOKUP($A33,Mapping!$A:$A,Mapping!B:B,0,0,1)</f>
        <v/>
      </c>
      <c r="R33" s="16">
        <f>_xlfn.XLOOKUP($A33,Mapping!$A:$A,Mapping!C:C,0,0,1)</f>
        <v/>
      </c>
      <c r="S33" s="16">
        <f>_xlfn.XLOOKUP($A33,Mapping!$A:$A,Mapping!D:D,0,0,1)</f>
        <v/>
      </c>
      <c r="T33" s="16">
        <f>_xlfn.CONCAT(S33," - ",Q33)</f>
        <v/>
      </c>
    </row>
    <row r="34">
      <c r="A34" s="3" t="inlineStr">
        <is>
          <t>9001 : Bank Loan</t>
        </is>
      </c>
      <c r="B34" s="3" t="n">
        <v>-2550253.109999999</v>
      </c>
      <c r="C34" s="3" t="n">
        <v>30796.03</v>
      </c>
      <c r="D34" s="3" t="n">
        <v>30796.03</v>
      </c>
      <c r="E34" s="3" t="n">
        <v>-2852.42</v>
      </c>
      <c r="F34" s="3" t="n">
        <v>30796.03</v>
      </c>
      <c r="G34" s="3" t="n">
        <v>30796.03</v>
      </c>
      <c r="H34" s="3" t="n">
        <v>-2525.190000000004</v>
      </c>
      <c r="I34" s="3" t="n">
        <v>30796.03</v>
      </c>
      <c r="J34" s="3" t="n">
        <v>15791.47</v>
      </c>
      <c r="O34" s="3" t="n">
        <v>-2385859.099999999</v>
      </c>
      <c r="Q34" s="16">
        <f>_xlfn.XLOOKUP($A34,Mapping!$A:$A,Mapping!B:B,0,0,1)</f>
        <v/>
      </c>
      <c r="R34" s="16">
        <f>_xlfn.XLOOKUP($A34,Mapping!$A:$A,Mapping!C:C,0,0,1)</f>
        <v/>
      </c>
      <c r="S34" s="16">
        <f>_xlfn.XLOOKUP($A34,Mapping!$A:$A,Mapping!D:D,0,0,1)</f>
        <v/>
      </c>
      <c r="T34" s="16">
        <f>_xlfn.CONCAT(S34," - ",Q34)</f>
        <v/>
      </c>
    </row>
    <row r="35">
      <c r="A35" s="3" t="inlineStr">
        <is>
          <t>9020 : Share Capital</t>
        </is>
      </c>
      <c r="B35" s="3" t="n">
        <v>-1010</v>
      </c>
      <c r="O35" s="3" t="n">
        <v>-1010</v>
      </c>
      <c r="Q35" s="16">
        <f>_xlfn.XLOOKUP($A35,Mapping!$A:$A,Mapping!B:B,0,0,1)</f>
        <v/>
      </c>
      <c r="R35" s="16">
        <f>_xlfn.XLOOKUP($A35,Mapping!$A:$A,Mapping!C:C,0,0,1)</f>
        <v/>
      </c>
      <c r="S35" s="16">
        <f>_xlfn.XLOOKUP($A35,Mapping!$A:$A,Mapping!D:D,0,0,1)</f>
        <v/>
      </c>
      <c r="T35" s="16">
        <f>_xlfn.CONCAT(S35," - ",Q35)</f>
        <v/>
      </c>
    </row>
    <row r="36">
      <c r="A36" s="3" t="inlineStr">
        <is>
          <t>9030 : Profit and Loss Account</t>
        </is>
      </c>
      <c r="B36" s="3" t="n">
        <v>1153205.2</v>
      </c>
      <c r="O36" s="3" t="n">
        <v>1153205.2</v>
      </c>
      <c r="Q36" s="16">
        <f>_xlfn.XLOOKUP($A36,Mapping!$A:$A,Mapping!B:B,0,0,1)</f>
        <v/>
      </c>
      <c r="R36" s="16">
        <f>_xlfn.XLOOKUP($A36,Mapping!$A:$A,Mapping!C:C,0,0,1)</f>
        <v/>
      </c>
      <c r="S36" s="16">
        <f>_xlfn.XLOOKUP($A36,Mapping!$A:$A,Mapping!D:D,0,0,1)</f>
        <v/>
      </c>
      <c r="T36" s="16">
        <f>_xlfn.CONCAT(S36," - ",Q36)</f>
        <v/>
      </c>
    </row>
    <row r="37">
      <c r="A37" s="76" t="inlineStr">
        <is>
          <t>Total</t>
        </is>
      </c>
      <c r="B37" s="76" t="n">
        <v>2.561137080192566e-09</v>
      </c>
      <c r="C37" s="76" t="n">
        <v>3.637978807091713e-12</v>
      </c>
      <c r="D37" s="76" t="n">
        <v>0</v>
      </c>
      <c r="E37" s="76" t="n">
        <v>-1.818989403545856e-12</v>
      </c>
      <c r="F37" s="76" t="n">
        <v>0</v>
      </c>
      <c r="G37" s="76" t="n">
        <v>0</v>
      </c>
      <c r="H37" s="76" t="n">
        <v>-3.637978807091713e-12</v>
      </c>
      <c r="I37" s="76" t="n">
        <v>0</v>
      </c>
      <c r="J37" s="76" t="n">
        <v>-1.818989403545856e-12</v>
      </c>
      <c r="K37" s="76" t="n"/>
      <c r="L37" s="76" t="n"/>
      <c r="M37" s="76" t="n"/>
      <c r="N37" s="76" t="n"/>
      <c r="O37" s="76" t="n">
        <v>2.561137080192566e-09</v>
      </c>
      <c r="Q37" s="16">
        <f>_xlfn.XLOOKUP($A37,Mapping!$A:$A,Mapping!B:B,0,0,1)</f>
        <v/>
      </c>
      <c r="R37" s="16">
        <f>_xlfn.XLOOKUP($A37,Mapping!$A:$A,Mapping!C:C,0,0,1)</f>
        <v/>
      </c>
      <c r="S37" s="16">
        <f>_xlfn.XLOOKUP($A37,Mapping!$A:$A,Mapping!D:D,0,0,1)</f>
        <v/>
      </c>
      <c r="T37" s="16">
        <f>_xlfn.CONCAT(S37," - ",Q37)</f>
        <v/>
      </c>
    </row>
    <row r="38">
      <c r="Q38" s="16">
        <f>_xlfn.XLOOKUP($A38,Mapping!$A:$A,Mapping!B:B,0,0,1)</f>
        <v/>
      </c>
      <c r="R38" s="16">
        <f>_xlfn.XLOOKUP($A38,Mapping!$A:$A,Mapping!C:C,0,0,1)</f>
        <v/>
      </c>
      <c r="S38" s="16">
        <f>_xlfn.XLOOKUP($A38,Mapping!$A:$A,Mapping!D:D,0,0,1)</f>
        <v/>
      </c>
      <c r="T38" s="16">
        <f>_xlfn.CONCAT(S38," - ",Q38)</f>
        <v/>
      </c>
    </row>
    <row r="39">
      <c r="A39" s="3" t="inlineStr">
        <is>
          <t>Applied filters:
Company is Moebius Two Ltd.
Fiscal Year is 2026
Company is Complete Childcare Ltd., HAB Kindergarten, Kingsclere Nurseries Ltd., Moebius Two Ltd., Saltway Nursery, Yellow Brick House Nurseries., or Yellow Brick Nurseries Ltd.</t>
        </is>
      </c>
      <c r="Q39" s="16">
        <f>_xlfn.XLOOKUP($A39,Mapping!$A:$A,Mapping!B:B,0,0,1)</f>
        <v/>
      </c>
      <c r="R39" s="16">
        <f>_xlfn.XLOOKUP($A39,Mapping!$A:$A,Mapping!C:C,0,0,1)</f>
        <v/>
      </c>
      <c r="S39" s="16">
        <f>_xlfn.XLOOKUP($A39,Mapping!$A:$A,Mapping!D:D,0,0,1)</f>
        <v/>
      </c>
      <c r="T39" s="16">
        <f>_xlfn.CONCAT(S39," - ",Q39)</f>
        <v/>
      </c>
    </row>
    <row r="40">
      <c r="Q40" s="16">
        <f>_xlfn.XLOOKUP($A40,Mapping!$A:$A,Mapping!B:B,0,0,1)</f>
        <v/>
      </c>
      <c r="R40" s="16">
        <f>_xlfn.XLOOKUP($A40,Mapping!$A:$A,Mapping!C:C,0,0,1)</f>
        <v/>
      </c>
      <c r="S40" s="16">
        <f>_xlfn.XLOOKUP($A40,Mapping!$A:$A,Mapping!D:D,0,0,1)</f>
        <v/>
      </c>
      <c r="T40" s="16">
        <f>_xlfn.CONCAT(S40," - ",Q40)</f>
        <v/>
      </c>
    </row>
    <row r="41">
      <c r="Q41" s="16">
        <f>_xlfn.XLOOKUP($A41,Mapping!$A:$A,Mapping!B:B,0,0,1)</f>
        <v/>
      </c>
      <c r="R41" s="16">
        <f>_xlfn.XLOOKUP($A41,Mapping!$A:$A,Mapping!C:C,0,0,1)</f>
        <v/>
      </c>
      <c r="S41" s="16">
        <f>_xlfn.XLOOKUP($A41,Mapping!$A:$A,Mapping!D:D,0,0,1)</f>
        <v/>
      </c>
      <c r="T41" s="16">
        <f>_xlfn.CONCAT(S41," - ",Q41)</f>
        <v/>
      </c>
    </row>
    <row r="42">
      <c r="Q42" s="16">
        <f>_xlfn.XLOOKUP($A42,Mapping!$A:$A,Mapping!B:B,0,0,1)</f>
        <v/>
      </c>
      <c r="R42" s="16">
        <f>_xlfn.XLOOKUP($A42,Mapping!$A:$A,Mapping!C:C,0,0,1)</f>
        <v/>
      </c>
      <c r="S42" s="16">
        <f>_xlfn.XLOOKUP($A42,Mapping!$A:$A,Mapping!D:D,0,0,1)</f>
        <v/>
      </c>
      <c r="T42" s="16">
        <f>_xlfn.CONCAT(S42," - ",Q42)</f>
        <v/>
      </c>
    </row>
    <row r="43">
      <c r="Q43" s="16">
        <f>_xlfn.XLOOKUP($A43,Mapping!$A:$A,Mapping!B:B,0,0,1)</f>
        <v/>
      </c>
      <c r="R43" s="16">
        <f>_xlfn.XLOOKUP($A43,Mapping!$A:$A,Mapping!C:C,0,0,1)</f>
        <v/>
      </c>
      <c r="S43" s="16">
        <f>_xlfn.XLOOKUP($A43,Mapping!$A:$A,Mapping!D:D,0,0,1)</f>
        <v/>
      </c>
      <c r="T43" s="16">
        <f>_xlfn.CONCAT(S43," - ",Q43)</f>
        <v/>
      </c>
    </row>
    <row r="44">
      <c r="Q44" s="16">
        <f>_xlfn.XLOOKUP($A44,Mapping!$A:$A,Mapping!B:B,0,0,1)</f>
        <v/>
      </c>
      <c r="R44" s="16">
        <f>_xlfn.XLOOKUP($A44,Mapping!$A:$A,Mapping!C:C,0,0,1)</f>
        <v/>
      </c>
      <c r="S44" s="16">
        <f>_xlfn.XLOOKUP($A44,Mapping!$A:$A,Mapping!D:D,0,0,1)</f>
        <v/>
      </c>
      <c r="T44" s="16">
        <f>_xlfn.CONCAT(S44," - ",Q44)</f>
        <v/>
      </c>
    </row>
    <row r="45">
      <c r="Q45" s="16">
        <f>_xlfn.XLOOKUP($A45,Mapping!$A:$A,Mapping!B:B,0,0,1)</f>
        <v/>
      </c>
      <c r="R45" s="16">
        <f>_xlfn.XLOOKUP($A45,Mapping!$A:$A,Mapping!C:C,0,0,1)</f>
        <v/>
      </c>
      <c r="S45" s="16">
        <f>_xlfn.XLOOKUP($A45,Mapping!$A:$A,Mapping!D:D,0,0,1)</f>
        <v/>
      </c>
      <c r="T45" s="16">
        <f>_xlfn.CONCAT(S45," - ",Q45)</f>
        <v/>
      </c>
    </row>
    <row r="46">
      <c r="Q46" s="16">
        <f>_xlfn.XLOOKUP($A46,Mapping!$A:$A,Mapping!B:B,0,0,1)</f>
        <v/>
      </c>
      <c r="R46" s="16">
        <f>_xlfn.XLOOKUP($A46,Mapping!$A:$A,Mapping!C:C,0,0,1)</f>
        <v/>
      </c>
      <c r="S46" s="16">
        <f>_xlfn.XLOOKUP($A46,Mapping!$A:$A,Mapping!D:D,0,0,1)</f>
        <v/>
      </c>
      <c r="T46" s="16">
        <f>_xlfn.CONCAT(S46," - ",Q46)</f>
        <v/>
      </c>
    </row>
    <row r="47">
      <c r="Q47" s="16">
        <f>_xlfn.XLOOKUP($A47,Mapping!$A:$A,Mapping!B:B,0,0,1)</f>
        <v/>
      </c>
      <c r="R47" s="16">
        <f>_xlfn.XLOOKUP($A47,Mapping!$A:$A,Mapping!C:C,0,0,1)</f>
        <v/>
      </c>
      <c r="S47" s="16">
        <f>_xlfn.XLOOKUP($A47,Mapping!$A:$A,Mapping!D:D,0,0,1)</f>
        <v/>
      </c>
      <c r="T47" s="16">
        <f>_xlfn.CONCAT(S47," - ",Q47)</f>
        <v/>
      </c>
    </row>
    <row r="48">
      <c r="Q48" s="16">
        <f>_xlfn.XLOOKUP($A48,Mapping!$A:$A,Mapping!B:B,0,0,1)</f>
        <v/>
      </c>
      <c r="R48" s="16">
        <f>_xlfn.XLOOKUP($A48,Mapping!$A:$A,Mapping!C:C,0,0,1)</f>
        <v/>
      </c>
      <c r="S48" s="16">
        <f>_xlfn.XLOOKUP($A48,Mapping!$A:$A,Mapping!D:D,0,0,1)</f>
        <v/>
      </c>
      <c r="T48" s="16">
        <f>_xlfn.CONCAT(S48," - ",Q48)</f>
        <v/>
      </c>
    </row>
    <row r="49">
      <c r="Q49" s="16">
        <f>_xlfn.XLOOKUP($A49,Mapping!$A:$A,Mapping!B:B,0,0,1)</f>
        <v/>
      </c>
      <c r="R49" s="16">
        <f>_xlfn.XLOOKUP($A49,Mapping!$A:$A,Mapping!C:C,0,0,1)</f>
        <v/>
      </c>
      <c r="S49" s="16">
        <f>_xlfn.XLOOKUP($A49,Mapping!$A:$A,Mapping!D:D,0,0,1)</f>
        <v/>
      </c>
      <c r="T49" s="16">
        <f>_xlfn.CONCAT(S49," - ",Q49)</f>
        <v/>
      </c>
    </row>
    <row r="50">
      <c r="Q50" s="16">
        <f>_xlfn.XLOOKUP($A50,Mapping!$A:$A,Mapping!B:B,0,0,1)</f>
        <v/>
      </c>
      <c r="R50" s="16">
        <f>_xlfn.XLOOKUP($A50,Mapping!$A:$A,Mapping!C:C,0,0,1)</f>
        <v/>
      </c>
      <c r="S50" s="16">
        <f>_xlfn.XLOOKUP($A50,Mapping!$A:$A,Mapping!D:D,0,0,1)</f>
        <v/>
      </c>
      <c r="T50" s="16">
        <f>_xlfn.CONCAT(S50," - ",Q50)</f>
        <v/>
      </c>
    </row>
    <row r="51">
      <c r="Q51" s="16">
        <f>_xlfn.XLOOKUP($A51,Mapping!$A:$A,Mapping!B:B,0,0,1)</f>
        <v/>
      </c>
      <c r="R51" s="16">
        <f>_xlfn.XLOOKUP($A51,Mapping!$A:$A,Mapping!C:C,0,0,1)</f>
        <v/>
      </c>
      <c r="S51" s="16">
        <f>_xlfn.XLOOKUP($A51,Mapping!$A:$A,Mapping!D:D,0,0,1)</f>
        <v/>
      </c>
      <c r="T51" s="16">
        <f>_xlfn.CONCAT(S51," - ",Q51)</f>
        <v/>
      </c>
    </row>
    <row r="52">
      <c r="Q52" s="16">
        <f>_xlfn.XLOOKUP($A52,Mapping!$A:$A,Mapping!B:B,0,0,1)</f>
        <v/>
      </c>
      <c r="R52" s="16">
        <f>_xlfn.XLOOKUP($A52,Mapping!$A:$A,Mapping!C:C,0,0,1)</f>
        <v/>
      </c>
      <c r="S52" s="16">
        <f>_xlfn.XLOOKUP($A52,Mapping!$A:$A,Mapping!D:D,0,0,1)</f>
        <v/>
      </c>
      <c r="T52" s="16">
        <f>_xlfn.CONCAT(S52," - ",Q52)</f>
        <v/>
      </c>
    </row>
    <row r="53">
      <c r="Q53" s="16">
        <f>_xlfn.XLOOKUP($A53,Mapping!$A:$A,Mapping!B:B,0,0,1)</f>
        <v/>
      </c>
      <c r="R53" s="16">
        <f>_xlfn.XLOOKUP($A53,Mapping!$A:$A,Mapping!C:C,0,0,1)</f>
        <v/>
      </c>
      <c r="S53" s="16">
        <f>_xlfn.XLOOKUP($A53,Mapping!$A:$A,Mapping!D:D,0,0,1)</f>
        <v/>
      </c>
      <c r="T53" s="16">
        <f>_xlfn.CONCAT(S53," - ",Q53)</f>
        <v/>
      </c>
    </row>
    <row r="54">
      <c r="Q54" s="16">
        <f>_xlfn.XLOOKUP($A54,Mapping!$A:$A,Mapping!B:B,0,0,1)</f>
        <v/>
      </c>
      <c r="R54" s="16">
        <f>_xlfn.XLOOKUP($A54,Mapping!$A:$A,Mapping!C:C,0,0,1)</f>
        <v/>
      </c>
      <c r="S54" s="16">
        <f>_xlfn.XLOOKUP($A54,Mapping!$A:$A,Mapping!D:D,0,0,1)</f>
        <v/>
      </c>
      <c r="T54" s="16">
        <f>_xlfn.CONCAT(S54," - ",Q54)</f>
        <v/>
      </c>
    </row>
    <row r="55">
      <c r="Q55" s="16">
        <f>_xlfn.XLOOKUP($A55,Mapping!$A:$A,Mapping!B:B,0,0,1)</f>
        <v/>
      </c>
      <c r="R55" s="16">
        <f>_xlfn.XLOOKUP($A55,Mapping!$A:$A,Mapping!C:C,0,0,1)</f>
        <v/>
      </c>
      <c r="S55" s="16">
        <f>_xlfn.XLOOKUP($A55,Mapping!$A:$A,Mapping!D:D,0,0,1)</f>
        <v/>
      </c>
      <c r="T55" s="16">
        <f>_xlfn.CONCAT(S55," - ",Q55)</f>
        <v/>
      </c>
    </row>
    <row r="56">
      <c r="Q56" s="16">
        <f>_xlfn.XLOOKUP($A56,Mapping!$A:$A,Mapping!B:B,0,0,1)</f>
        <v/>
      </c>
      <c r="R56" s="16">
        <f>_xlfn.XLOOKUP($A56,Mapping!$A:$A,Mapping!C:C,0,0,1)</f>
        <v/>
      </c>
      <c r="S56" s="16">
        <f>_xlfn.XLOOKUP($A56,Mapping!$A:$A,Mapping!D:D,0,0,1)</f>
        <v/>
      </c>
      <c r="T56" s="16">
        <f>_xlfn.CONCAT(S56," - ",Q56)</f>
        <v/>
      </c>
    </row>
    <row r="57">
      <c r="Q57" s="16">
        <f>_xlfn.XLOOKUP($A57,Mapping!$A:$A,Mapping!B:B,0,0,1)</f>
        <v/>
      </c>
      <c r="R57" s="16">
        <f>_xlfn.XLOOKUP($A57,Mapping!$A:$A,Mapping!C:C,0,0,1)</f>
        <v/>
      </c>
      <c r="S57" s="16">
        <f>_xlfn.XLOOKUP($A57,Mapping!$A:$A,Mapping!D:D,0,0,1)</f>
        <v/>
      </c>
      <c r="T57" s="16">
        <f>_xlfn.CONCAT(S57," - ",Q57)</f>
        <v/>
      </c>
    </row>
    <row r="58">
      <c r="Q58" s="16">
        <f>_xlfn.XLOOKUP($A58,Mapping!$A:$A,Mapping!B:B,0,0,1)</f>
        <v/>
      </c>
      <c r="R58" s="16">
        <f>_xlfn.XLOOKUP($A58,Mapping!$A:$A,Mapping!C:C,0,0,1)</f>
        <v/>
      </c>
      <c r="S58" s="16">
        <f>_xlfn.XLOOKUP($A58,Mapping!$A:$A,Mapping!D:D,0,0,1)</f>
        <v/>
      </c>
      <c r="T58" s="16">
        <f>_xlfn.CONCAT(S58," - ",Q58)</f>
        <v/>
      </c>
    </row>
    <row r="59">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N56"/>
  <sheetViews>
    <sheetView workbookViewId="0">
      <selection activeCell="B3" sqref="B3:M3"/>
    </sheetView>
  </sheetViews>
  <sheetFormatPr baseColWidth="8" defaultColWidth="9.140625" defaultRowHeight="15"/>
  <cols>
    <col width="50.7109375" bestFit="1" customWidth="1" style="104" min="1" max="1"/>
    <col width="9.140625" customWidth="1" style="104" min="2" max="2"/>
    <col width="9.140625" customWidth="1" style="104" min="3" max="16384"/>
  </cols>
  <sheetData>
    <row r="1">
      <c r="A1" s="104" t="inlineStr">
        <is>
          <t>Last updated at: 2026-04-26 05:39</t>
        </is>
      </c>
    </row>
    <row r="3">
      <c r="A3" s="104" t="inlineStr">
        <is>
          <t>Complete Childcare Group</t>
        </is>
      </c>
      <c r="B3" s="104" t="inlineStr">
        <is>
          <t>2026-01</t>
        </is>
      </c>
      <c r="C3" s="104" t="inlineStr">
        <is>
          <t>2026-02</t>
        </is>
      </c>
      <c r="D3" s="104" t="inlineStr">
        <is>
          <t>2026-03</t>
        </is>
      </c>
      <c r="E3" s="104" t="inlineStr">
        <is>
          <t>2026-04</t>
        </is>
      </c>
      <c r="F3" s="104" t="inlineStr">
        <is>
          <t>2026-05</t>
        </is>
      </c>
      <c r="G3" s="104" t="inlineStr">
        <is>
          <t>2026-06</t>
        </is>
      </c>
      <c r="H3" s="104" t="inlineStr">
        <is>
          <t>2026-07</t>
        </is>
      </c>
      <c r="I3" s="104" t="inlineStr">
        <is>
          <t>2026-08</t>
        </is>
      </c>
      <c r="J3" s="104" t="inlineStr">
        <is>
          <t>2026-09</t>
        </is>
      </c>
      <c r="K3" s="104" t="inlineStr">
        <is>
          <t>2026-10</t>
        </is>
      </c>
      <c r="L3" s="104" t="inlineStr">
        <is>
          <t>2026-11</t>
        </is>
      </c>
      <c r="M3" s="104" t="inlineStr">
        <is>
          <t>2026-12</t>
        </is>
      </c>
      <c r="N3" s="104" t="inlineStr">
        <is>
          <t>totals</t>
        </is>
      </c>
    </row>
    <row r="5">
      <c r="A5" s="104" t="inlineStr">
        <is>
          <t>Budget</t>
        </is>
      </c>
      <c r="B5" s="104" t="n">
        <v>1025000</v>
      </c>
      <c r="C5" s="104" t="n">
        <v>1042000</v>
      </c>
      <c r="D5" s="104" t="n">
        <v>1099000</v>
      </c>
      <c r="E5" s="104" t="n">
        <v>1130000</v>
      </c>
      <c r="F5" s="104" t="n">
        <v>1147000</v>
      </c>
      <c r="G5" s="104" t="n">
        <v>1210000</v>
      </c>
      <c r="H5" s="104" t="n">
        <v>1128000</v>
      </c>
      <c r="I5" s="104" t="n">
        <v>1004001</v>
      </c>
      <c r="J5" s="104" t="n">
        <v>1181000</v>
      </c>
      <c r="K5" s="104" t="n">
        <v>1213000</v>
      </c>
      <c r="L5" s="104" t="n">
        <v>1253000</v>
      </c>
      <c r="M5" s="104" t="n">
        <v>1258000</v>
      </c>
      <c r="N5" s="104" t="n">
        <v>13690001</v>
      </c>
    </row>
    <row r="6">
      <c r="A6" s="104" t="inlineStr">
        <is>
          <t>Total Revenue</t>
        </is>
      </c>
      <c r="B6" s="104" t="n">
        <v>946938.36</v>
      </c>
      <c r="C6" s="104" t="n">
        <v>896882.62</v>
      </c>
      <c r="D6" s="104" t="n">
        <v>1013221.92</v>
      </c>
      <c r="E6" s="104" t="n">
        <v>1004779.36</v>
      </c>
      <c r="F6" s="104" t="n">
        <v>1045954.4</v>
      </c>
      <c r="G6" s="104" t="n">
        <v>1152203.08</v>
      </c>
      <c r="H6" s="104" t="n">
        <v>1030169.5</v>
      </c>
      <c r="I6" s="104" t="n">
        <v>817040.91</v>
      </c>
      <c r="J6" s="104" t="n">
        <v>917694.15</v>
      </c>
      <c r="K6" s="104" t="n">
        <v>933199.27</v>
      </c>
      <c r="L6" s="104" t="n">
        <v>928270.83</v>
      </c>
      <c r="M6" s="104" t="n">
        <v>900636.66</v>
      </c>
      <c r="N6" s="104" t="n">
        <v>11586991.06</v>
      </c>
    </row>
    <row r="8">
      <c r="A8" s="104" t="inlineStr">
        <is>
          <t>Invoiced</t>
        </is>
      </c>
      <c r="B8" s="104" t="n">
        <v>545702.64</v>
      </c>
      <c r="C8" s="104" t="n">
        <v>502938.45</v>
      </c>
      <c r="D8" s="104" t="n">
        <v>601771.3100000001</v>
      </c>
      <c r="E8" s="104" t="n">
        <v>656398.42</v>
      </c>
      <c r="F8" s="104" t="n">
        <v>558924</v>
      </c>
      <c r="G8" s="104" t="n">
        <v>0</v>
      </c>
      <c r="H8" s="104" t="n">
        <v>0</v>
      </c>
      <c r="I8" s="104" t="n">
        <v>0</v>
      </c>
      <c r="J8" s="104" t="n">
        <v>0</v>
      </c>
      <c r="K8" s="104" t="n">
        <v>0</v>
      </c>
      <c r="L8" s="104" t="n">
        <v>0</v>
      </c>
      <c r="M8" s="104" t="n">
        <v>0</v>
      </c>
      <c r="N8" s="104" t="n">
        <v>2865734.82</v>
      </c>
    </row>
    <row r="9">
      <c r="A9" s="104" t="inlineStr">
        <is>
          <t>To be invoiced</t>
        </is>
      </c>
      <c r="B9" s="104" t="n">
        <v>1707.84</v>
      </c>
      <c r="C9" s="104" t="n">
        <v>946</v>
      </c>
      <c r="D9" s="104" t="n">
        <v>2374.4</v>
      </c>
      <c r="E9" s="104" t="n">
        <v>2759.85</v>
      </c>
      <c r="F9" s="104" t="n">
        <v>5763.62</v>
      </c>
      <c r="G9" s="104" t="n">
        <v>618357.1899999999</v>
      </c>
      <c r="H9" s="104" t="n">
        <v>821304.14</v>
      </c>
      <c r="I9" s="104" t="n">
        <v>817040.91</v>
      </c>
      <c r="J9" s="104" t="n">
        <v>576800.14</v>
      </c>
      <c r="K9" s="104" t="n">
        <v>539786.55</v>
      </c>
      <c r="L9" s="104" t="n">
        <v>535509.51</v>
      </c>
      <c r="M9" s="104" t="n">
        <v>718713.5</v>
      </c>
      <c r="N9" s="104" t="n">
        <v>4641063.65</v>
      </c>
    </row>
    <row r="10">
      <c r="A10" s="104" t="inlineStr">
        <is>
          <t>Council Total</t>
        </is>
      </c>
      <c r="B10" s="104" t="n">
        <v>399527.88</v>
      </c>
      <c r="C10" s="104" t="n">
        <v>392998.17</v>
      </c>
      <c r="D10" s="104" t="n">
        <v>409076.21</v>
      </c>
      <c r="E10" s="104" t="n">
        <v>345621.09</v>
      </c>
      <c r="F10" s="104" t="n">
        <v>481266.78</v>
      </c>
      <c r="G10" s="104" t="n">
        <v>533845.89</v>
      </c>
      <c r="H10" s="104" t="n">
        <v>208865.36</v>
      </c>
      <c r="I10" s="104" t="n">
        <v>0</v>
      </c>
      <c r="J10" s="104" t="n">
        <v>340894.01</v>
      </c>
      <c r="K10" s="104" t="n">
        <v>393412.72</v>
      </c>
      <c r="L10" s="104" t="n">
        <v>392761.32</v>
      </c>
      <c r="M10" s="104" t="n">
        <v>181923.16</v>
      </c>
      <c r="N10" s="104" t="n">
        <v>4080192.59</v>
      </c>
    </row>
    <row r="11">
      <c r="A11" s="104" t="inlineStr">
        <is>
          <t>Annualization Adjustment</t>
        </is>
      </c>
      <c r="B11" s="104" t="n">
        <v>0</v>
      </c>
      <c r="C11" s="104" t="n">
        <v>0</v>
      </c>
      <c r="D11" s="104" t="n">
        <v>0</v>
      </c>
      <c r="E11" s="104" t="n">
        <v>0</v>
      </c>
      <c r="F11" s="104" t="n">
        <v>0</v>
      </c>
      <c r="G11" s="104" t="n">
        <v>0</v>
      </c>
      <c r="H11" s="104" t="n">
        <v>0</v>
      </c>
      <c r="I11" s="104" t="n">
        <v>0</v>
      </c>
      <c r="J11" s="104" t="n">
        <v>0</v>
      </c>
      <c r="K11" s="104" t="n">
        <v>0</v>
      </c>
      <c r="L11" s="104" t="n">
        <v>0</v>
      </c>
      <c r="M11" s="104" t="n">
        <v>0</v>
      </c>
      <c r="N11" s="104" t="n">
        <v>0</v>
      </c>
    </row>
    <row r="13">
      <c r="A13" s="104" t="inlineStr">
        <is>
          <t>Parent Fees (Planned)</t>
        </is>
      </c>
      <c r="B13" s="104" t="n">
        <v>544588.9399999999</v>
      </c>
      <c r="C13" s="104" t="n">
        <v>501819.47</v>
      </c>
      <c r="D13" s="104" t="n">
        <v>600847.53</v>
      </c>
      <c r="E13" s="104" t="n">
        <v>657679.47</v>
      </c>
      <c r="F13" s="104" t="n">
        <v>563884.37</v>
      </c>
      <c r="G13" s="104" t="n">
        <v>617324.61</v>
      </c>
      <c r="H13" s="104" t="n">
        <v>820127.96</v>
      </c>
      <c r="I13" s="104" t="n">
        <v>816940.91</v>
      </c>
      <c r="J13" s="104" t="n">
        <v>576800.14</v>
      </c>
      <c r="K13" s="104" t="n">
        <v>539610.55</v>
      </c>
      <c r="L13" s="104" t="n">
        <v>535509.51</v>
      </c>
      <c r="M13" s="104" t="n">
        <v>718713.5</v>
      </c>
      <c r="N13" s="104" t="n">
        <v>7493846.96</v>
      </c>
    </row>
    <row r="14">
      <c r="A14" s="104" t="inlineStr">
        <is>
          <t>Parent Fees (Ad hoc)</t>
        </is>
      </c>
      <c r="B14" s="104" t="n">
        <v>3172.52</v>
      </c>
      <c r="C14" s="104" t="n">
        <v>2966.98</v>
      </c>
      <c r="D14" s="104" t="n">
        <v>3745.61</v>
      </c>
      <c r="E14" s="104" t="n">
        <v>2908.08</v>
      </c>
      <c r="F14" s="104" t="n">
        <v>1433.5</v>
      </c>
      <c r="G14" s="104" t="n">
        <v>1032.58</v>
      </c>
      <c r="H14" s="104" t="n">
        <v>1176.18</v>
      </c>
      <c r="I14" s="104" t="n">
        <v>100</v>
      </c>
      <c r="J14" s="104" t="n">
        <v>0</v>
      </c>
      <c r="K14" s="104" t="n">
        <v>176</v>
      </c>
      <c r="L14" s="104" t="n">
        <v>0</v>
      </c>
      <c r="M14" s="104" t="n">
        <v>0</v>
      </c>
      <c r="N14" s="104" t="n">
        <v>16711.45</v>
      </c>
    </row>
    <row r="15">
      <c r="A15" s="104" t="inlineStr">
        <is>
          <t>Other</t>
        </is>
      </c>
      <c r="B15" s="104" t="n">
        <v>-350.98</v>
      </c>
      <c r="C15" s="104" t="n">
        <v>-902</v>
      </c>
      <c r="D15" s="104" t="n">
        <v>-447.43</v>
      </c>
      <c r="E15" s="104" t="n">
        <v>-1429.28</v>
      </c>
      <c r="F15" s="104" t="n">
        <v>-630.25</v>
      </c>
      <c r="G15" s="104" t="n">
        <v>0</v>
      </c>
      <c r="H15" s="104" t="n">
        <v>0</v>
      </c>
      <c r="I15" s="104" t="n">
        <v>0</v>
      </c>
      <c r="J15" s="104" t="n">
        <v>0</v>
      </c>
      <c r="K15" s="104" t="n">
        <v>0</v>
      </c>
      <c r="L15" s="104" t="n">
        <v>0</v>
      </c>
      <c r="M15" s="104" t="n">
        <v>0</v>
      </c>
      <c r="N15" s="104" t="n">
        <v>-3759.94</v>
      </c>
    </row>
    <row r="16">
      <c r="A16" s="104" t="inlineStr">
        <is>
          <t>Council Total</t>
        </is>
      </c>
      <c r="B16" s="104" t="n">
        <v>399527.88</v>
      </c>
      <c r="C16" s="104" t="n">
        <v>392998.17</v>
      </c>
      <c r="D16" s="104" t="n">
        <v>409076.21</v>
      </c>
      <c r="E16" s="104" t="n">
        <v>345621.09</v>
      </c>
      <c r="F16" s="104" t="n">
        <v>481266.78</v>
      </c>
      <c r="G16" s="104" t="n">
        <v>533845.89</v>
      </c>
      <c r="H16" s="104" t="n">
        <v>208865.36</v>
      </c>
      <c r="I16" s="104" t="n">
        <v>0</v>
      </c>
      <c r="J16" s="104" t="n">
        <v>340894.01</v>
      </c>
      <c r="K16" s="104" t="n">
        <v>393412.72</v>
      </c>
      <c r="L16" s="104" t="n">
        <v>392761.32</v>
      </c>
      <c r="M16" s="104" t="n">
        <v>181923.16</v>
      </c>
      <c r="N16" s="104" t="n">
        <v>4080192.59</v>
      </c>
    </row>
    <row r="17">
      <c r="A17" s="104" t="inlineStr">
        <is>
          <t>Annualization Adjustment</t>
        </is>
      </c>
    </row>
    <row r="20">
      <c r="B20" s="104" t="inlineStr">
        <is>
          <t>2026-01</t>
        </is>
      </c>
      <c r="C20" s="104" t="inlineStr">
        <is>
          <t>2026-02</t>
        </is>
      </c>
      <c r="D20" s="104" t="inlineStr">
        <is>
          <t>2026-03</t>
        </is>
      </c>
      <c r="E20" s="104" t="inlineStr">
        <is>
          <t>2026-04</t>
        </is>
      </c>
      <c r="F20" s="104" t="inlineStr">
        <is>
          <t>2026-05</t>
        </is>
      </c>
      <c r="G20" s="104" t="inlineStr">
        <is>
          <t>2026-06</t>
        </is>
      </c>
      <c r="H20" s="104" t="inlineStr">
        <is>
          <t>2026-07</t>
        </is>
      </c>
      <c r="I20" s="104" t="inlineStr">
        <is>
          <t>2026-08</t>
        </is>
      </c>
      <c r="J20" s="104" t="inlineStr">
        <is>
          <t>2026-09</t>
        </is>
      </c>
      <c r="K20" s="104" t="inlineStr">
        <is>
          <t>2026-10</t>
        </is>
      </c>
      <c r="L20" s="104" t="inlineStr">
        <is>
          <t>2026-11</t>
        </is>
      </c>
      <c r="M20" s="104" t="inlineStr">
        <is>
          <t>2026-12</t>
        </is>
      </c>
      <c r="N20" s="104" t="inlineStr">
        <is>
          <t>totals</t>
        </is>
      </c>
    </row>
    <row r="21">
      <c r="A21" s="104" t="inlineStr">
        <is>
          <t>Abacus Day Nursery &amp; Pre-school</t>
        </is>
      </c>
      <c r="B21" s="104" t="n">
        <v>86714.53</v>
      </c>
      <c r="C21" s="104" t="n">
        <v>80949.72</v>
      </c>
      <c r="D21" s="104" t="n">
        <v>99489.46000000001</v>
      </c>
      <c r="E21" s="104" t="n">
        <v>98243.96000000001</v>
      </c>
      <c r="F21" s="104" t="n">
        <v>100168.34</v>
      </c>
      <c r="G21" s="104" t="n">
        <v>113934.95</v>
      </c>
      <c r="H21" s="104" t="n">
        <v>103242.1</v>
      </c>
      <c r="I21" s="104" t="n">
        <v>78278.34</v>
      </c>
      <c r="J21" s="104" t="n">
        <v>97558.17</v>
      </c>
      <c r="K21" s="104" t="n">
        <v>97576.00999999999</v>
      </c>
      <c r="L21" s="104" t="n">
        <v>100793.6</v>
      </c>
      <c r="M21" s="104" t="n">
        <v>96721.39999999999</v>
      </c>
      <c r="N21" s="104" t="n">
        <v>1153670.58</v>
      </c>
    </row>
    <row r="22">
      <c r="A22" s="104" t="inlineStr">
        <is>
          <t>Abacus Day Nursery &amp; Pre-school (Budget)</t>
        </is>
      </c>
      <c r="B22" s="104" t="n">
        <v>90000</v>
      </c>
      <c r="C22" s="104" t="n">
        <v>95000</v>
      </c>
      <c r="D22" s="104" t="n">
        <v>95000</v>
      </c>
      <c r="E22" s="104" t="n">
        <v>95000</v>
      </c>
      <c r="F22" s="104" t="n">
        <v>100000</v>
      </c>
      <c r="G22" s="104" t="n">
        <v>110000</v>
      </c>
      <c r="H22" s="104" t="n">
        <v>105000</v>
      </c>
      <c r="I22" s="104" t="n">
        <v>90000</v>
      </c>
      <c r="J22" s="104" t="n">
        <v>98000</v>
      </c>
      <c r="K22" s="104" t="n">
        <v>100000</v>
      </c>
      <c r="L22" s="104" t="n">
        <v>100000</v>
      </c>
      <c r="M22" s="104" t="n">
        <v>100000</v>
      </c>
      <c r="N22" s="104" t="n">
        <v>1178000</v>
      </c>
    </row>
    <row r="23">
      <c r="A23" s="104" t="inlineStr">
        <is>
          <t>Bees Knees Day Nursery &amp; Pre-school</t>
        </is>
      </c>
      <c r="B23" s="104" t="n">
        <v>39240.5</v>
      </c>
      <c r="C23" s="104" t="n">
        <v>36003.08</v>
      </c>
      <c r="D23" s="104" t="n">
        <v>36268.93</v>
      </c>
      <c r="E23" s="104" t="n">
        <v>40089.35</v>
      </c>
      <c r="F23" s="104" t="n">
        <v>43434.92</v>
      </c>
      <c r="G23" s="104" t="n">
        <v>46058.87</v>
      </c>
      <c r="H23" s="104" t="n">
        <v>38889.96</v>
      </c>
      <c r="I23" s="104" t="n">
        <v>31222.77</v>
      </c>
      <c r="J23" s="104" t="n">
        <v>31366.85</v>
      </c>
      <c r="K23" s="104" t="n">
        <v>32674.49</v>
      </c>
      <c r="L23" s="104" t="n">
        <v>32748.77</v>
      </c>
      <c r="M23" s="104" t="n">
        <v>30731.59</v>
      </c>
      <c r="N23" s="104" t="n">
        <v>438730.08</v>
      </c>
    </row>
    <row r="24">
      <c r="A24" s="104" t="inlineStr">
        <is>
          <t>Bees Knees Day Nursery &amp; Pre-school (Budget)</t>
        </is>
      </c>
      <c r="B24" s="104" t="n">
        <v>45000</v>
      </c>
      <c r="C24" s="104" t="n">
        <v>45000</v>
      </c>
      <c r="D24" s="104" t="n">
        <v>45000</v>
      </c>
      <c r="E24" s="104" t="n">
        <v>50000</v>
      </c>
      <c r="F24" s="104" t="n">
        <v>50000</v>
      </c>
      <c r="G24" s="104" t="n">
        <v>55000</v>
      </c>
      <c r="H24" s="104" t="n">
        <v>45000</v>
      </c>
      <c r="I24" s="104" t="n">
        <v>45000</v>
      </c>
      <c r="J24" s="104" t="n">
        <v>55000</v>
      </c>
      <c r="K24" s="104" t="n">
        <v>55000</v>
      </c>
      <c r="L24" s="104" t="n">
        <v>60000</v>
      </c>
      <c r="M24" s="104" t="n">
        <v>60000</v>
      </c>
      <c r="N24" s="104" t="n">
        <v>610000</v>
      </c>
    </row>
    <row r="25">
      <c r="A25" s="104" t="inlineStr">
        <is>
          <t>Bramley Wood Day Nursery &amp; Pre-school</t>
        </is>
      </c>
      <c r="B25" s="104" t="n">
        <v>171888.4</v>
      </c>
      <c r="C25" s="104" t="n">
        <v>160373.26</v>
      </c>
      <c r="D25" s="104" t="n">
        <v>180077.63</v>
      </c>
      <c r="E25" s="104" t="n">
        <v>174413.72</v>
      </c>
      <c r="F25" s="104" t="n">
        <v>184075.03</v>
      </c>
      <c r="G25" s="104" t="n">
        <v>200541.02</v>
      </c>
      <c r="H25" s="104" t="n">
        <v>176244.04</v>
      </c>
      <c r="I25" s="104" t="n">
        <v>142658.48</v>
      </c>
      <c r="J25" s="104" t="n">
        <v>156686.22</v>
      </c>
      <c r="K25" s="104" t="n">
        <v>158685.53</v>
      </c>
      <c r="L25" s="104" t="n">
        <v>153555.53</v>
      </c>
      <c r="M25" s="104" t="n">
        <v>148640.94</v>
      </c>
      <c r="N25" s="104" t="n">
        <v>2007839.8</v>
      </c>
    </row>
    <row r="26">
      <c r="A26" s="104" t="inlineStr">
        <is>
          <t>Bramley Wood Day Nursery &amp; Pre-school (Budget)</t>
        </is>
      </c>
      <c r="B26" s="104" t="n">
        <v>189000</v>
      </c>
      <c r="C26" s="104" t="n">
        <v>189000</v>
      </c>
      <c r="D26" s="104" t="n">
        <v>195000</v>
      </c>
      <c r="E26" s="104" t="n">
        <v>195000</v>
      </c>
      <c r="F26" s="104" t="n">
        <v>198000</v>
      </c>
      <c r="G26" s="104" t="n">
        <v>215000</v>
      </c>
      <c r="H26" s="104" t="n">
        <v>195000</v>
      </c>
      <c r="I26" s="104" t="n">
        <v>175000</v>
      </c>
      <c r="J26" s="104" t="n">
        <v>185000</v>
      </c>
      <c r="K26" s="104" t="n">
        <v>190000</v>
      </c>
      <c r="L26" s="104" t="n">
        <v>210000</v>
      </c>
      <c r="M26" s="104" t="n">
        <v>210000</v>
      </c>
      <c r="N26" s="104" t="n">
        <v>2346000</v>
      </c>
    </row>
    <row r="27">
      <c r="A27" s="104" t="inlineStr">
        <is>
          <t>Cedars @ Boot Farm Day Nursery &amp; Pre-School</t>
        </is>
      </c>
      <c r="B27" s="104" t="n">
        <v>49847.12</v>
      </c>
      <c r="C27" s="104" t="n">
        <v>51197.36</v>
      </c>
      <c r="D27" s="104" t="n">
        <v>55784.83</v>
      </c>
      <c r="E27" s="104" t="n">
        <v>56331.5</v>
      </c>
      <c r="F27" s="104" t="n">
        <v>56875.77</v>
      </c>
      <c r="G27" s="104" t="n">
        <v>62718.05</v>
      </c>
      <c r="H27" s="104" t="n">
        <v>59473.68</v>
      </c>
      <c r="I27" s="104" t="n">
        <v>46782.4</v>
      </c>
      <c r="J27" s="104" t="n">
        <v>46120.75</v>
      </c>
      <c r="K27" s="104" t="n">
        <v>46999.83</v>
      </c>
      <c r="L27" s="104" t="n">
        <v>47792.7</v>
      </c>
      <c r="M27" s="104" t="n">
        <v>49230.9</v>
      </c>
      <c r="N27" s="104" t="n">
        <v>629154.89</v>
      </c>
    </row>
    <row r="28">
      <c r="A28" s="104" t="inlineStr">
        <is>
          <t>Cedars @ Boot Farm Day Nursery &amp; Pre-School (Budget)</t>
        </is>
      </c>
      <c r="B28" s="104" t="n">
        <v>52000</v>
      </c>
      <c r="C28" s="104" t="n">
        <v>55000</v>
      </c>
      <c r="D28" s="104" t="n">
        <v>56000</v>
      </c>
      <c r="E28" s="104" t="n">
        <v>56000</v>
      </c>
      <c r="F28" s="104" t="n">
        <v>56000</v>
      </c>
      <c r="G28" s="104" t="n">
        <v>59000</v>
      </c>
      <c r="H28" s="104" t="n">
        <v>60000</v>
      </c>
      <c r="I28" s="104" t="n">
        <v>50000</v>
      </c>
      <c r="J28" s="104" t="n">
        <v>60000</v>
      </c>
      <c r="K28" s="104" t="n">
        <v>60000</v>
      </c>
      <c r="L28" s="104" t="n">
        <v>60000</v>
      </c>
      <c r="M28" s="104" t="n">
        <v>60000</v>
      </c>
      <c r="N28" s="104" t="n">
        <v>684000</v>
      </c>
    </row>
    <row r="29">
      <c r="A29" s="104" t="inlineStr">
        <is>
          <t>Cedars Day Nursery &amp; Pre-School</t>
        </is>
      </c>
      <c r="B29" s="104" t="n">
        <v>35457.78</v>
      </c>
      <c r="C29" s="104" t="n">
        <v>31342.42</v>
      </c>
      <c r="D29" s="104" t="n">
        <v>36000.76</v>
      </c>
      <c r="E29" s="104" t="n">
        <v>33007.51</v>
      </c>
      <c r="F29" s="104" t="n">
        <v>33935.65</v>
      </c>
      <c r="G29" s="104" t="n">
        <v>39502.29</v>
      </c>
      <c r="H29" s="104" t="n">
        <v>34289.45</v>
      </c>
      <c r="I29" s="104" t="n">
        <v>26255.36</v>
      </c>
      <c r="J29" s="104" t="n">
        <v>30770.51</v>
      </c>
      <c r="K29" s="104" t="n">
        <v>30884.03</v>
      </c>
      <c r="L29" s="104" t="n">
        <v>30636.63</v>
      </c>
      <c r="M29" s="104" t="n">
        <v>29700.99</v>
      </c>
      <c r="N29" s="104" t="n">
        <v>391783.38</v>
      </c>
    </row>
    <row r="30">
      <c r="A30" s="104" t="inlineStr">
        <is>
          <t>Cedars Day Nursery &amp; Pre-School (Budget)</t>
        </is>
      </c>
      <c r="B30" s="104" t="n">
        <v>38000</v>
      </c>
      <c r="C30" s="104" t="n">
        <v>38000</v>
      </c>
      <c r="D30" s="104" t="n">
        <v>38000</v>
      </c>
      <c r="E30" s="104" t="n">
        <v>39000</v>
      </c>
      <c r="F30" s="104" t="n">
        <v>39000</v>
      </c>
      <c r="G30" s="104" t="n">
        <v>39000</v>
      </c>
      <c r="H30" s="104" t="n">
        <v>38000</v>
      </c>
      <c r="I30" s="104" t="n">
        <v>28000</v>
      </c>
      <c r="J30" s="104" t="n">
        <v>42000</v>
      </c>
      <c r="K30" s="104" t="n">
        <v>43000</v>
      </c>
      <c r="L30" s="104" t="n">
        <v>43000</v>
      </c>
      <c r="M30" s="104" t="n">
        <v>43000</v>
      </c>
      <c r="N30" s="104" t="n">
        <v>468000</v>
      </c>
    </row>
    <row r="31">
      <c r="A31" s="104" t="inlineStr">
        <is>
          <t>Finchampstead Day Nursery &amp; Pre-school</t>
        </is>
      </c>
      <c r="B31" s="104" t="n">
        <v>8929.85</v>
      </c>
      <c r="C31" s="104" t="n">
        <v>7975.07</v>
      </c>
      <c r="D31" s="104" t="n">
        <v>14386.25</v>
      </c>
      <c r="E31" s="104" t="n">
        <v>13941.26</v>
      </c>
      <c r="F31" s="104" t="n">
        <v>15335.39</v>
      </c>
      <c r="G31" s="104" t="n">
        <v>19212.7</v>
      </c>
      <c r="H31" s="104" t="n">
        <v>16014.21</v>
      </c>
      <c r="I31" s="104" t="n">
        <v>9856.98</v>
      </c>
      <c r="J31" s="104" t="n">
        <v>20289.07</v>
      </c>
      <c r="K31" s="104" t="n">
        <v>19266.39</v>
      </c>
      <c r="L31" s="104" t="n">
        <v>20256.14</v>
      </c>
      <c r="M31" s="104" t="n">
        <v>19324.47</v>
      </c>
      <c r="N31" s="104" t="n">
        <v>184787.78</v>
      </c>
    </row>
    <row r="32">
      <c r="A32" s="104" t="inlineStr">
        <is>
          <t>Finchampstead Day Nursery &amp; Pre-school (Budget)</t>
        </is>
      </c>
      <c r="B32" s="104" t="n">
        <v>14000</v>
      </c>
      <c r="C32" s="104" t="n">
        <v>14000</v>
      </c>
      <c r="D32" s="104" t="n">
        <v>15000</v>
      </c>
      <c r="E32" s="104" t="n">
        <v>17000</v>
      </c>
      <c r="F32" s="104" t="n">
        <v>17000</v>
      </c>
      <c r="G32" s="104" t="n">
        <v>18000</v>
      </c>
      <c r="H32" s="104" t="n">
        <v>17000</v>
      </c>
      <c r="I32" s="104" t="n">
        <v>18000</v>
      </c>
      <c r="J32" s="104" t="n">
        <v>30000</v>
      </c>
      <c r="K32" s="104" t="n">
        <v>30000</v>
      </c>
      <c r="L32" s="104" t="n">
        <v>35000</v>
      </c>
      <c r="M32" s="104" t="n">
        <v>35000</v>
      </c>
      <c r="N32" s="104" t="n">
        <v>260000</v>
      </c>
    </row>
    <row r="33">
      <c r="A33" s="104" t="inlineStr">
        <is>
          <t>Happitots Day Nursery &amp; Preschool</t>
        </is>
      </c>
      <c r="B33" s="104" t="n">
        <v>54099.78</v>
      </c>
      <c r="C33" s="104" t="n">
        <v>54775.23</v>
      </c>
      <c r="D33" s="104" t="n">
        <v>65188.2</v>
      </c>
      <c r="E33" s="104" t="n">
        <v>66266.89</v>
      </c>
      <c r="F33" s="104" t="n">
        <v>66433.03999999999</v>
      </c>
      <c r="G33" s="104" t="n">
        <v>72569.27</v>
      </c>
      <c r="H33" s="104" t="n">
        <v>66167.39</v>
      </c>
      <c r="I33" s="104" t="n">
        <v>54991.77</v>
      </c>
      <c r="J33" s="104" t="n">
        <v>49717.47</v>
      </c>
      <c r="K33" s="104" t="n">
        <v>52039.45</v>
      </c>
      <c r="L33" s="104" t="n">
        <v>52678.94</v>
      </c>
      <c r="M33" s="104" t="n">
        <v>53310.38</v>
      </c>
      <c r="N33" s="104" t="n">
        <v>708237.8100000001</v>
      </c>
    </row>
    <row r="34">
      <c r="A34" s="104" t="inlineStr">
        <is>
          <t>Happitots Day Nursery &amp; Preschool (Budget)</t>
        </is>
      </c>
      <c r="B34" s="104" t="n">
        <v>60000</v>
      </c>
      <c r="C34" s="104" t="n">
        <v>65000</v>
      </c>
      <c r="D34" s="104" t="n">
        <v>75000</v>
      </c>
      <c r="E34" s="104" t="n">
        <v>70000</v>
      </c>
      <c r="F34" s="104" t="n">
        <v>72000</v>
      </c>
      <c r="G34" s="104" t="n">
        <v>74000</v>
      </c>
      <c r="H34" s="104" t="n">
        <v>70000</v>
      </c>
      <c r="I34" s="104" t="n">
        <v>74000</v>
      </c>
      <c r="J34" s="104" t="n">
        <v>76000</v>
      </c>
      <c r="K34" s="104" t="n">
        <v>80000</v>
      </c>
      <c r="L34" s="104" t="n">
        <v>85000</v>
      </c>
      <c r="M34" s="104" t="n">
        <v>85000</v>
      </c>
      <c r="N34" s="104" t="n">
        <v>886000</v>
      </c>
    </row>
    <row r="35">
      <c r="A35" s="104" t="inlineStr">
        <is>
          <t>Hazebrouck Day Nursery &amp; Preschool</t>
        </is>
      </c>
      <c r="B35" s="104" t="n">
        <v>65867.2</v>
      </c>
      <c r="C35" s="104" t="n">
        <v>61493.36</v>
      </c>
      <c r="D35" s="104" t="n">
        <v>66570.62</v>
      </c>
      <c r="E35" s="104" t="n">
        <v>63463.26</v>
      </c>
      <c r="F35" s="104" t="n">
        <v>64784.12</v>
      </c>
      <c r="G35" s="104" t="n">
        <v>68828.55</v>
      </c>
      <c r="H35" s="104" t="n">
        <v>60973.28</v>
      </c>
      <c r="I35" s="104" t="n">
        <v>51165.58</v>
      </c>
      <c r="J35" s="104" t="n">
        <v>50346.08</v>
      </c>
      <c r="K35" s="104" t="n">
        <v>51174.49</v>
      </c>
      <c r="L35" s="104" t="n">
        <v>49282.82</v>
      </c>
      <c r="M35" s="104" t="n">
        <v>45903.56</v>
      </c>
      <c r="N35" s="104" t="n">
        <v>699852.92</v>
      </c>
    </row>
    <row r="36">
      <c r="A36" s="104" t="inlineStr">
        <is>
          <t>Hazebrouck Day Nursery &amp; Preschool (Budget)</t>
        </is>
      </c>
      <c r="B36" s="104" t="n">
        <v>65000</v>
      </c>
      <c r="C36" s="104" t="n">
        <v>65000</v>
      </c>
      <c r="D36" s="104" t="n">
        <v>70000</v>
      </c>
      <c r="E36" s="104" t="n">
        <v>71000</v>
      </c>
      <c r="F36" s="104" t="n">
        <v>73000</v>
      </c>
      <c r="G36" s="104" t="n">
        <v>75000</v>
      </c>
      <c r="H36" s="104" t="n">
        <v>62000</v>
      </c>
      <c r="I36" s="104" t="n">
        <v>65000</v>
      </c>
      <c r="J36" s="104" t="n">
        <v>75000</v>
      </c>
      <c r="K36" s="104" t="n">
        <v>75000</v>
      </c>
      <c r="L36" s="104" t="n">
        <v>75000</v>
      </c>
      <c r="M36" s="104" t="n">
        <v>75000</v>
      </c>
      <c r="N36" s="104" t="n">
        <v>846000</v>
      </c>
    </row>
    <row r="37">
      <c r="A37" s="104" t="inlineStr">
        <is>
          <t>Head Office</t>
        </is>
      </c>
      <c r="B37" s="104" t="n">
        <v>0</v>
      </c>
      <c r="C37" s="104" t="n">
        <v>0</v>
      </c>
      <c r="D37" s="104" t="n">
        <v>0</v>
      </c>
      <c r="E37" s="104" t="n">
        <v>0</v>
      </c>
      <c r="F37" s="104" t="n">
        <v>0</v>
      </c>
      <c r="G37" s="104" t="n">
        <v>0</v>
      </c>
      <c r="H37" s="104" t="n">
        <v>0</v>
      </c>
      <c r="I37" s="104" t="n">
        <v>0</v>
      </c>
      <c r="J37" s="104" t="n">
        <v>0</v>
      </c>
      <c r="K37" s="104" t="n">
        <v>0</v>
      </c>
      <c r="L37" s="104" t="n">
        <v>0</v>
      </c>
      <c r="M37" s="104" t="n">
        <v>0</v>
      </c>
      <c r="N37" s="104" t="n">
        <v>0</v>
      </c>
    </row>
    <row r="38">
      <c r="A38" s="104" t="inlineStr">
        <is>
          <t>Head Office (Budget)</t>
        </is>
      </c>
    </row>
    <row r="39">
      <c r="A39" s="104" t="inlineStr">
        <is>
          <t>Kingsclere Day Nursery &amp; Preschool</t>
        </is>
      </c>
      <c r="B39" s="104" t="n">
        <v>27006.19</v>
      </c>
      <c r="C39" s="104" t="n">
        <v>28310.72</v>
      </c>
      <c r="D39" s="104" t="n">
        <v>33744.3</v>
      </c>
      <c r="E39" s="104" t="n">
        <v>34274.62</v>
      </c>
      <c r="F39" s="104" t="n">
        <v>37041.37</v>
      </c>
      <c r="G39" s="104" t="n">
        <v>39445.63</v>
      </c>
      <c r="H39" s="104" t="n">
        <v>35425.04</v>
      </c>
      <c r="I39" s="104" t="n">
        <v>28458.95</v>
      </c>
      <c r="J39" s="104" t="n">
        <v>30672.95</v>
      </c>
      <c r="K39" s="104" t="n">
        <v>33784.71</v>
      </c>
      <c r="L39" s="104" t="n">
        <v>32585.49</v>
      </c>
      <c r="M39" s="104" t="n">
        <v>32262.37</v>
      </c>
      <c r="N39" s="104" t="n">
        <v>393012.34</v>
      </c>
    </row>
    <row r="40">
      <c r="A40" s="104" t="inlineStr">
        <is>
          <t>Kingsclere Day Nursery &amp; Preschool (Budget)</t>
        </is>
      </c>
      <c r="B40" s="104" t="n">
        <v>30000</v>
      </c>
      <c r="C40" s="104" t="n">
        <v>32000</v>
      </c>
      <c r="D40" s="104" t="n">
        <v>35000</v>
      </c>
      <c r="E40" s="104" t="n">
        <v>45000</v>
      </c>
      <c r="F40" s="104" t="n">
        <v>45000</v>
      </c>
      <c r="G40" s="104" t="n">
        <v>45000</v>
      </c>
      <c r="H40" s="104" t="n">
        <v>40000</v>
      </c>
      <c r="I40" s="104" t="n">
        <v>35000</v>
      </c>
      <c r="J40" s="104" t="n">
        <v>45000</v>
      </c>
      <c r="K40" s="104" t="n">
        <v>45000</v>
      </c>
      <c r="L40" s="104" t="n">
        <v>45000</v>
      </c>
      <c r="M40" s="104" t="n">
        <v>45000</v>
      </c>
      <c r="N40" s="104" t="n">
        <v>487000</v>
      </c>
    </row>
    <row r="41">
      <c r="A41" s="104" t="inlineStr">
        <is>
          <t>Lower Earley Day Nursery &amp; Preschool</t>
        </is>
      </c>
      <c r="B41" s="104" t="n">
        <v>38266.4</v>
      </c>
      <c r="C41" s="104" t="n">
        <v>32801.36</v>
      </c>
      <c r="D41" s="104" t="n">
        <v>36480.09</v>
      </c>
      <c r="E41" s="104" t="n">
        <v>37075.76</v>
      </c>
      <c r="F41" s="104" t="n">
        <v>34990.17</v>
      </c>
      <c r="G41" s="104" t="n">
        <v>40279.81</v>
      </c>
      <c r="H41" s="104" t="n">
        <v>39284.01</v>
      </c>
      <c r="I41" s="104" t="n">
        <v>29342.52</v>
      </c>
      <c r="J41" s="104" t="n">
        <v>29462.54</v>
      </c>
      <c r="K41" s="104" t="n">
        <v>28220.39</v>
      </c>
      <c r="L41" s="104" t="n">
        <v>28171.46</v>
      </c>
      <c r="M41" s="104" t="n">
        <v>29147.13</v>
      </c>
      <c r="N41" s="104" t="n">
        <v>403521.64</v>
      </c>
    </row>
    <row r="42">
      <c r="A42" s="104" t="inlineStr">
        <is>
          <t>Lower Earley Day Nursery &amp; Preschool (Budget)</t>
        </is>
      </c>
      <c r="B42" s="104" t="n">
        <v>40000</v>
      </c>
      <c r="C42" s="104" t="n">
        <v>40000</v>
      </c>
      <c r="D42" s="104" t="n">
        <v>45000</v>
      </c>
      <c r="E42" s="104" t="n">
        <v>45000</v>
      </c>
      <c r="F42" s="104" t="n">
        <v>45000</v>
      </c>
      <c r="G42" s="104" t="n">
        <v>45000</v>
      </c>
      <c r="H42" s="104" t="n">
        <v>46000</v>
      </c>
      <c r="I42" s="104" t="n">
        <v>35000</v>
      </c>
      <c r="J42" s="104" t="n">
        <v>45000</v>
      </c>
      <c r="K42" s="104" t="n">
        <v>50000</v>
      </c>
      <c r="L42" s="104" t="n">
        <v>50000</v>
      </c>
      <c r="M42" s="104" t="n">
        <v>50000</v>
      </c>
      <c r="N42" s="104" t="n">
        <v>536000</v>
      </c>
    </row>
    <row r="43">
      <c r="A43" s="104" t="inlineStr">
        <is>
          <t>Merrydale Day Nursery &amp; Preschool</t>
        </is>
      </c>
      <c r="B43" s="104" t="n">
        <v>97853.5</v>
      </c>
      <c r="C43" s="104" t="n">
        <v>92441.75999999999</v>
      </c>
      <c r="D43" s="104" t="n">
        <v>99595.92999999999</v>
      </c>
      <c r="E43" s="104" t="n">
        <v>90786.78999999999</v>
      </c>
      <c r="F43" s="104" t="n">
        <v>94528.21000000001</v>
      </c>
      <c r="G43" s="104" t="n">
        <v>102161.51</v>
      </c>
      <c r="H43" s="104" t="n">
        <v>93164.99000000001</v>
      </c>
      <c r="I43" s="104" t="n">
        <v>77392.02</v>
      </c>
      <c r="J43" s="104" t="n">
        <v>83213.78999999999</v>
      </c>
      <c r="K43" s="104" t="n">
        <v>85921.52</v>
      </c>
      <c r="L43" s="104" t="n">
        <v>86634.61</v>
      </c>
      <c r="M43" s="104" t="n">
        <v>84747.19</v>
      </c>
      <c r="N43" s="104" t="n">
        <v>1088441.82</v>
      </c>
    </row>
    <row r="44">
      <c r="A44" s="104" t="inlineStr">
        <is>
          <t>Merrydale Day Nursery &amp; Preschool (Budget)</t>
        </is>
      </c>
      <c r="B44" s="104" t="n">
        <v>98000</v>
      </c>
      <c r="C44" s="104" t="n">
        <v>95000</v>
      </c>
      <c r="D44" s="104" t="n">
        <v>110000</v>
      </c>
      <c r="E44" s="104" t="n">
        <v>110000</v>
      </c>
      <c r="F44" s="104" t="n">
        <v>110000</v>
      </c>
      <c r="G44" s="104" t="n">
        <v>115000</v>
      </c>
      <c r="H44" s="104" t="n">
        <v>110000</v>
      </c>
      <c r="I44" s="104" t="n">
        <v>95000</v>
      </c>
      <c r="J44" s="104" t="n">
        <v>110000</v>
      </c>
      <c r="K44" s="104" t="n">
        <v>110000</v>
      </c>
      <c r="L44" s="104" t="n">
        <v>110000</v>
      </c>
      <c r="M44" s="104" t="n">
        <v>110000</v>
      </c>
      <c r="N44" s="104" t="n">
        <v>1283000</v>
      </c>
    </row>
    <row r="45">
      <c r="A45" s="104" t="inlineStr">
        <is>
          <t>Northumberland Day Nursery &amp; Preschool</t>
        </is>
      </c>
      <c r="B45" s="104" t="n">
        <v>20593.26</v>
      </c>
      <c r="C45" s="104" t="n">
        <v>20513.88</v>
      </c>
      <c r="D45" s="104" t="n">
        <v>23315.59</v>
      </c>
      <c r="E45" s="104" t="n">
        <v>21267.05</v>
      </c>
      <c r="F45" s="104" t="n">
        <v>21442.76</v>
      </c>
      <c r="G45" s="104" t="n">
        <v>24008.25</v>
      </c>
      <c r="H45" s="104" t="n">
        <v>22044.57</v>
      </c>
      <c r="I45" s="104" t="n">
        <v>18488.87</v>
      </c>
      <c r="J45" s="104" t="n">
        <v>21701.1</v>
      </c>
      <c r="K45" s="104" t="n">
        <v>22092.25</v>
      </c>
      <c r="L45" s="104" t="n">
        <v>21435.69</v>
      </c>
      <c r="M45" s="104" t="n">
        <v>20199.03</v>
      </c>
      <c r="N45" s="104" t="n">
        <v>257102.3</v>
      </c>
    </row>
    <row r="46">
      <c r="A46" s="104" t="inlineStr">
        <is>
          <t>Northumberland Day Nursery &amp; Preschool (Budget)</t>
        </is>
      </c>
      <c r="B46" s="104" t="n">
        <v>25000</v>
      </c>
      <c r="C46" s="104" t="n">
        <v>25000</v>
      </c>
      <c r="D46" s="104" t="n">
        <v>30000</v>
      </c>
      <c r="E46" s="104" t="n">
        <v>32000</v>
      </c>
      <c r="F46" s="104" t="n">
        <v>32000</v>
      </c>
      <c r="G46" s="104" t="n">
        <v>35000</v>
      </c>
      <c r="H46" s="104" t="n">
        <v>35000</v>
      </c>
      <c r="I46" s="104" t="n">
        <v>29000</v>
      </c>
      <c r="J46" s="104" t="n">
        <v>40000</v>
      </c>
      <c r="K46" s="104" t="n">
        <v>40000</v>
      </c>
      <c r="L46" s="104" t="n">
        <v>40000</v>
      </c>
      <c r="M46" s="104" t="n">
        <v>40000</v>
      </c>
      <c r="N46" s="104" t="n">
        <v>403000</v>
      </c>
    </row>
    <row r="47">
      <c r="A47" s="104" t="inlineStr">
        <is>
          <t xml:space="preserve">Our Den @ Hillside </t>
        </is>
      </c>
      <c r="B47" s="104" t="n">
        <v>11860.9</v>
      </c>
      <c r="C47" s="104" t="n">
        <v>9812.549999999999</v>
      </c>
      <c r="D47" s="104" t="n">
        <v>14837.14</v>
      </c>
      <c r="E47" s="104" t="n">
        <v>15097.82</v>
      </c>
      <c r="F47" s="104" t="n">
        <v>16896.12</v>
      </c>
      <c r="G47" s="104" t="n">
        <v>23381.32</v>
      </c>
      <c r="H47" s="104" t="n">
        <v>14969.03</v>
      </c>
      <c r="I47" s="104" t="n">
        <v>0</v>
      </c>
      <c r="J47" s="104" t="n">
        <v>11029.8</v>
      </c>
      <c r="K47" s="104" t="n">
        <v>10367.16</v>
      </c>
      <c r="L47" s="104" t="n">
        <v>12567.76</v>
      </c>
      <c r="M47" s="104" t="n">
        <v>8130.81</v>
      </c>
      <c r="N47" s="104" t="n">
        <v>148950.41</v>
      </c>
    </row>
    <row r="48">
      <c r="A48" s="104" t="inlineStr">
        <is>
          <t>Our Den @ Hillside  (Budget)</t>
        </is>
      </c>
      <c r="B48" s="104" t="n">
        <v>25000</v>
      </c>
      <c r="C48" s="104" t="n">
        <v>25000</v>
      </c>
      <c r="D48" s="104" t="n">
        <v>25000</v>
      </c>
      <c r="E48" s="104" t="n">
        <v>25000</v>
      </c>
      <c r="F48" s="104" t="n">
        <v>25000</v>
      </c>
      <c r="G48" s="104" t="n">
        <v>25000</v>
      </c>
      <c r="H48" s="104" t="n">
        <v>25000</v>
      </c>
      <c r="I48" s="104" t="n">
        <v>1</v>
      </c>
      <c r="J48" s="104" t="n">
        <v>35000</v>
      </c>
      <c r="K48" s="104" t="n">
        <v>35000</v>
      </c>
      <c r="L48" s="104" t="n">
        <v>35000</v>
      </c>
      <c r="M48" s="104" t="n">
        <v>35000</v>
      </c>
      <c r="N48" s="104" t="n">
        <v>315001</v>
      </c>
    </row>
    <row r="49">
      <c r="A49" s="104" t="inlineStr">
        <is>
          <t>Saltway</t>
        </is>
      </c>
      <c r="B49" s="104" t="n">
        <v>85715.59</v>
      </c>
      <c r="C49" s="104" t="n">
        <v>82881.69</v>
      </c>
      <c r="D49" s="104" t="n">
        <v>89956.03</v>
      </c>
      <c r="E49" s="104" t="n">
        <v>92554.41</v>
      </c>
      <c r="F49" s="104" t="n">
        <v>95611.92999999999</v>
      </c>
      <c r="G49" s="104" t="n">
        <v>102839.28</v>
      </c>
      <c r="H49" s="104" t="n">
        <v>92791.13</v>
      </c>
      <c r="I49" s="104" t="n">
        <v>79089.63</v>
      </c>
      <c r="J49" s="104" t="n">
        <v>89939.53999999999</v>
      </c>
      <c r="K49" s="104" t="n">
        <v>93774.09</v>
      </c>
      <c r="L49" s="104" t="n">
        <v>94892.42999999999</v>
      </c>
      <c r="M49" s="104" t="n">
        <v>95595.27</v>
      </c>
      <c r="N49" s="104" t="n">
        <v>1095641.02</v>
      </c>
    </row>
    <row r="50">
      <c r="A50" s="104" t="inlineStr">
        <is>
          <t>Saltway (Budget)</t>
        </is>
      </c>
      <c r="B50" s="104" t="n">
        <v>90000</v>
      </c>
      <c r="C50" s="104" t="n">
        <v>95000</v>
      </c>
      <c r="D50" s="104" t="n">
        <v>98000</v>
      </c>
      <c r="E50" s="104" t="n">
        <v>100000</v>
      </c>
      <c r="F50" s="104" t="n">
        <v>105000</v>
      </c>
      <c r="G50" s="104" t="n">
        <v>115000</v>
      </c>
      <c r="H50" s="104" t="n">
        <v>105000</v>
      </c>
      <c r="I50" s="104" t="n">
        <v>105000</v>
      </c>
      <c r="J50" s="104" t="n">
        <v>110000</v>
      </c>
      <c r="K50" s="104" t="n">
        <v>110000</v>
      </c>
      <c r="L50" s="104" t="n">
        <v>110000</v>
      </c>
      <c r="M50" s="104" t="n">
        <v>110000</v>
      </c>
      <c r="N50" s="104" t="n">
        <v>1253000</v>
      </c>
    </row>
    <row r="51">
      <c r="A51" s="104" t="inlineStr">
        <is>
          <t>Smart Tots Day Nursery &amp; Preschool</t>
        </is>
      </c>
      <c r="B51" s="104" t="n">
        <v>52925.71</v>
      </c>
      <c r="C51" s="104" t="n">
        <v>53480.96</v>
      </c>
      <c r="D51" s="104" t="n">
        <v>60118.62</v>
      </c>
      <c r="E51" s="104" t="n">
        <v>59752.25</v>
      </c>
      <c r="F51" s="104" t="n">
        <v>66926.46000000001</v>
      </c>
      <c r="G51" s="104" t="n">
        <v>72763.77</v>
      </c>
      <c r="H51" s="104" t="n">
        <v>59516.37</v>
      </c>
      <c r="I51" s="104" t="n">
        <v>46294.13</v>
      </c>
      <c r="J51" s="104" t="n">
        <v>61762.52</v>
      </c>
      <c r="K51" s="104" t="n">
        <v>64081.09</v>
      </c>
      <c r="L51" s="104" t="n">
        <v>61608.04</v>
      </c>
      <c r="M51" s="104" t="n">
        <v>54283.45</v>
      </c>
      <c r="N51" s="104" t="n">
        <v>713513.37</v>
      </c>
    </row>
    <row r="52">
      <c r="A52" s="104" t="inlineStr">
        <is>
          <t>Smart Tots Day Nursery &amp; Preschool (Budget)</t>
        </is>
      </c>
      <c r="B52" s="104" t="n">
        <v>55000</v>
      </c>
      <c r="C52" s="104" t="n">
        <v>55000</v>
      </c>
      <c r="D52" s="104" t="n">
        <v>55000</v>
      </c>
      <c r="E52" s="104" t="n">
        <v>60000</v>
      </c>
      <c r="F52" s="104" t="n">
        <v>60000</v>
      </c>
      <c r="G52" s="104" t="n">
        <v>60000</v>
      </c>
      <c r="H52" s="104" t="n">
        <v>55000</v>
      </c>
      <c r="I52" s="104" t="n">
        <v>55000</v>
      </c>
      <c r="J52" s="104" t="n">
        <v>60000</v>
      </c>
      <c r="K52" s="104" t="n">
        <v>65000</v>
      </c>
      <c r="L52" s="104" t="n">
        <v>70000</v>
      </c>
      <c r="M52" s="104" t="n">
        <v>70000</v>
      </c>
      <c r="N52" s="104" t="n">
        <v>720000</v>
      </c>
    </row>
    <row r="53">
      <c r="A53" s="104" t="inlineStr">
        <is>
          <t>Stepping Stones Day Nursery &amp; Preschool</t>
        </is>
      </c>
      <c r="B53" s="104" t="n">
        <v>63475.34</v>
      </c>
      <c r="C53" s="104" t="n">
        <v>59998.56</v>
      </c>
      <c r="D53" s="104" t="n">
        <v>63181.7</v>
      </c>
      <c r="E53" s="104" t="n">
        <v>65384.15</v>
      </c>
      <c r="F53" s="104" t="n">
        <v>68124.62</v>
      </c>
      <c r="G53" s="104" t="n">
        <v>72471.44</v>
      </c>
      <c r="H53" s="104" t="n">
        <v>65812.24000000001</v>
      </c>
      <c r="I53" s="104" t="n">
        <v>54885.26</v>
      </c>
      <c r="J53" s="104" t="n">
        <v>63722.38</v>
      </c>
      <c r="K53" s="104" t="n">
        <v>64028.98</v>
      </c>
      <c r="L53" s="104" t="n">
        <v>61709.42</v>
      </c>
      <c r="M53" s="104" t="n">
        <v>60026.41</v>
      </c>
      <c r="N53" s="104" t="n">
        <v>762820.5</v>
      </c>
    </row>
    <row r="54">
      <c r="A54" s="104" t="inlineStr">
        <is>
          <t>Stepping Stones Day Nursery &amp; Preschool (Budget)</t>
        </is>
      </c>
      <c r="B54" s="104" t="n">
        <v>69000</v>
      </c>
      <c r="C54" s="104" t="n">
        <v>69000</v>
      </c>
      <c r="D54" s="104" t="n">
        <v>70000</v>
      </c>
      <c r="E54" s="104" t="n">
        <v>75000</v>
      </c>
      <c r="F54" s="104" t="n">
        <v>75000</v>
      </c>
      <c r="G54" s="104" t="n">
        <v>75000</v>
      </c>
      <c r="H54" s="104" t="n">
        <v>70000</v>
      </c>
      <c r="I54" s="104" t="n">
        <v>65000</v>
      </c>
      <c r="J54" s="104" t="n">
        <v>70000</v>
      </c>
      <c r="K54" s="104" t="n">
        <v>75000</v>
      </c>
      <c r="L54" s="104" t="n">
        <v>75000</v>
      </c>
      <c r="M54" s="104" t="n">
        <v>75000</v>
      </c>
      <c r="N54" s="104" t="n">
        <v>863000</v>
      </c>
    </row>
    <row r="55">
      <c r="A55" s="104" t="inlineStr">
        <is>
          <t>Woosehill Day Nursery &amp; Preschool</t>
        </is>
      </c>
      <c r="B55" s="104" t="n">
        <v>37196.31</v>
      </c>
      <c r="C55" s="104" t="n">
        <v>32531.64</v>
      </c>
      <c r="D55" s="104" t="n">
        <v>38225.84</v>
      </c>
      <c r="E55" s="104" t="n">
        <v>42829.06</v>
      </c>
      <c r="F55" s="104" t="n">
        <v>45350.5</v>
      </c>
      <c r="G55" s="104" t="n">
        <v>51486.37</v>
      </c>
      <c r="H55" s="104" t="n">
        <v>51868.01</v>
      </c>
      <c r="I55" s="104" t="n">
        <v>41877.85</v>
      </c>
      <c r="J55" s="104" t="n">
        <v>43334.41</v>
      </c>
      <c r="K55" s="104" t="n">
        <v>41628.86</v>
      </c>
      <c r="L55" s="104" t="n">
        <v>40920.8</v>
      </c>
      <c r="M55" s="104" t="n">
        <v>42680.77</v>
      </c>
      <c r="N55" s="104" t="n">
        <v>509930.42</v>
      </c>
    </row>
    <row r="56">
      <c r="A56" s="104" t="inlineStr">
        <is>
          <t>Woosehill Day Nursery &amp; Preschool (Budget)</t>
        </is>
      </c>
      <c r="B56" s="104" t="n">
        <v>40000</v>
      </c>
      <c r="C56" s="104" t="n">
        <v>40000</v>
      </c>
      <c r="D56" s="104" t="n">
        <v>42000</v>
      </c>
      <c r="E56" s="104" t="n">
        <v>45000</v>
      </c>
      <c r="F56" s="104" t="n">
        <v>45000</v>
      </c>
      <c r="G56" s="104" t="n">
        <v>50000</v>
      </c>
      <c r="H56" s="104" t="n">
        <v>50000</v>
      </c>
      <c r="I56" s="104" t="n">
        <v>40000</v>
      </c>
      <c r="J56" s="104" t="n">
        <v>45000</v>
      </c>
      <c r="K56" s="104" t="n">
        <v>50000</v>
      </c>
      <c r="L56" s="104" t="n">
        <v>50000</v>
      </c>
      <c r="M56" s="104" t="n">
        <v>55000</v>
      </c>
      <c r="N56" s="104" t="n">
        <v>552000</v>
      </c>
    </row>
  </sheetData>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2:N5"/>
  <sheetViews>
    <sheetView workbookViewId="0">
      <selection activeCell="N6" sqref="N6"/>
    </sheetView>
  </sheetViews>
  <sheetFormatPr baseColWidth="8" defaultRowHeight="15"/>
  <sheetData>
    <row r="2">
      <c r="B2" s="104" t="inlineStr">
        <is>
          <t>2026-01</t>
        </is>
      </c>
      <c r="C2" s="104" t="inlineStr">
        <is>
          <t>2026-02</t>
        </is>
      </c>
      <c r="D2" s="104" t="inlineStr">
        <is>
          <t>2026-03</t>
        </is>
      </c>
      <c r="E2" s="104" t="inlineStr">
        <is>
          <t>2026-04</t>
        </is>
      </c>
      <c r="F2" s="104" t="inlineStr">
        <is>
          <t>2026-05</t>
        </is>
      </c>
      <c r="G2" s="104" t="inlineStr">
        <is>
          <t>2026-06</t>
        </is>
      </c>
      <c r="H2" s="104" t="inlineStr">
        <is>
          <t>2026-07</t>
        </is>
      </c>
      <c r="I2" s="104" t="inlineStr">
        <is>
          <t>2026-08</t>
        </is>
      </c>
      <c r="J2" s="104" t="inlineStr">
        <is>
          <t>2026-09</t>
        </is>
      </c>
      <c r="K2" s="104" t="inlineStr">
        <is>
          <t>2026-10</t>
        </is>
      </c>
      <c r="L2" s="104" t="inlineStr">
        <is>
          <t>2026-11</t>
        </is>
      </c>
      <c r="M2" s="104" t="inlineStr">
        <is>
          <t>2026-12</t>
        </is>
      </c>
    </row>
    <row r="3">
      <c r="A3" s="104" t="inlineStr">
        <is>
          <t>Woosehill Day Nursery &amp; Preschool</t>
        </is>
      </c>
      <c r="B3" s="104" t="n">
        <v>37196.31</v>
      </c>
      <c r="C3" s="104" t="n">
        <v>32531.64</v>
      </c>
      <c r="D3" s="104" t="n">
        <v>38225.84</v>
      </c>
      <c r="E3" s="104" t="n">
        <v>42829.06</v>
      </c>
      <c r="F3" s="104" t="n">
        <v>45350.5</v>
      </c>
      <c r="G3" s="104" t="n">
        <v>51486.37</v>
      </c>
      <c r="H3" s="104" t="n">
        <v>51868.01</v>
      </c>
      <c r="I3" s="104" t="n">
        <v>41877.85</v>
      </c>
      <c r="J3" s="104" t="n">
        <v>43334.41</v>
      </c>
      <c r="K3" s="104" t="n">
        <v>41628.86</v>
      </c>
      <c r="L3" s="104" t="n">
        <v>40920.8</v>
      </c>
      <c r="M3" s="104" t="n">
        <v>42680.77</v>
      </c>
      <c r="N3" s="104" t="n">
        <v>509930.42</v>
      </c>
    </row>
    <row r="4">
      <c r="N4" t="n">
        <v>495060</v>
      </c>
    </row>
    <row r="5">
      <c r="N5">
        <f>N3-N4</f>
        <v/>
      </c>
    </row>
  </sheetData>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ColWidth="9.140625" defaultRowHeight="15"/>
  <cols>
    <col width="31.7109375" bestFit="1" customWidth="1" style="150" min="1" max="1"/>
    <col width="11.5703125" bestFit="1" customWidth="1" style="150" min="2" max="2"/>
    <col width="14.28515625" customWidth="1" style="150" min="3" max="3"/>
    <col width="18.5703125" customWidth="1" style="150" min="4" max="4"/>
    <col width="18.140625" customWidth="1" style="150" min="5" max="5"/>
    <col width="15.5703125" customWidth="1" style="150" min="6" max="6"/>
    <col width="11.5703125" bestFit="1" customWidth="1" style="150" min="7" max="15"/>
    <col width="9.140625" customWidth="1" style="150" min="16" max="16"/>
    <col width="9.140625" customWidth="1" style="150" min="17" max="16384"/>
  </cols>
  <sheetData>
    <row r="1" ht="60.75" customFormat="1" customHeight="1" s="149" thickBot="1">
      <c r="A1" s="448" t="inlineStr">
        <is>
          <t>Summer 2026</t>
        </is>
      </c>
      <c r="B1" s="448" t="inlineStr">
        <is>
          <t>Summer Advance</t>
        </is>
      </c>
      <c r="C1" s="448" t="inlineStr">
        <is>
          <t>Received in April-May</t>
        </is>
      </c>
      <c r="D1" s="448" t="inlineStr">
        <is>
          <t>FAMLY Forecast for term</t>
        </is>
      </c>
      <c r="E1" s="448" t="inlineStr">
        <is>
          <t>Forecast Remianing for Summer Payments</t>
        </is>
      </c>
      <c r="F1" s="448" t="inlineStr">
        <is>
          <t>Confirmed Funding for Term following Headcount</t>
        </is>
      </c>
      <c r="G1" s="148" t="n"/>
      <c r="H1" s="448" t="inlineStr">
        <is>
          <t>Released April/May</t>
        </is>
      </c>
      <c r="I1" s="448" t="inlineStr">
        <is>
          <t>Accrual for April</t>
        </is>
      </c>
      <c r="J1" s="148" t="n"/>
      <c r="K1" s="448" t="inlineStr">
        <is>
          <t>Total April Release</t>
        </is>
      </c>
      <c r="L1" s="448" t="inlineStr">
        <is>
          <t>To Release May</t>
        </is>
      </c>
      <c r="M1" s="448" t="inlineStr">
        <is>
          <t>To Release June</t>
        </is>
      </c>
      <c r="N1" s="448" t="inlineStr">
        <is>
          <t>To Release July</t>
        </is>
      </c>
      <c r="O1" s="448" t="n"/>
    </row>
    <row r="2">
      <c r="A2" s="449" t="inlineStr">
        <is>
          <t>ABA</t>
        </is>
      </c>
      <c r="B2" s="449" t="n">
        <v>0</v>
      </c>
      <c r="C2" s="449" t="n">
        <v>-72190.96000000001</v>
      </c>
      <c r="D2" s="449">
        <f>-31741.61-44998.07-49528.58-19162.85</f>
        <v/>
      </c>
      <c r="E2" s="449">
        <f>-SUM(B2:C2)+D2</f>
        <v/>
      </c>
      <c r="F2" s="449" t="n">
        <v>0</v>
      </c>
      <c r="G2" s="155" t="n"/>
      <c r="H2" s="449" t="n">
        <v>18047.74</v>
      </c>
      <c r="I2" s="449">
        <f>K2-H2</f>
        <v/>
      </c>
      <c r="J2" s="155" t="n"/>
      <c r="K2" s="449">
        <f>-D2/4</f>
        <v/>
      </c>
      <c r="L2" s="449">
        <f>K2</f>
        <v/>
      </c>
      <c r="M2" s="449">
        <f>-(F2-K2-L2)/2</f>
        <v/>
      </c>
      <c r="N2" s="449">
        <f>M2</f>
        <v/>
      </c>
      <c r="O2" s="449" t="n"/>
    </row>
    <row r="3">
      <c r="A3" s="449" t="inlineStr">
        <is>
          <t>BW</t>
        </is>
      </c>
      <c r="B3" s="449" t="n">
        <v>-142982.39</v>
      </c>
      <c r="C3" s="449" t="n"/>
      <c r="D3" s="449">
        <f>-61312.14-90053.77-9681.18-33591.9</f>
        <v/>
      </c>
      <c r="E3" s="449">
        <f>-SUM(B3:C3)+D3</f>
        <v/>
      </c>
      <c r="F3" s="449" t="n">
        <v>0</v>
      </c>
      <c r="G3" s="155" t="n"/>
      <c r="H3" s="449" t="n">
        <v>35745.5975</v>
      </c>
      <c r="I3" s="449">
        <f>K3-H3</f>
        <v/>
      </c>
      <c r="J3" s="155" t="n"/>
      <c r="K3" s="449">
        <f>-D3/4</f>
        <v/>
      </c>
      <c r="L3" s="449">
        <f>K3</f>
        <v/>
      </c>
      <c r="M3" s="449">
        <f>-(F3-K3-L3)/2</f>
        <v/>
      </c>
      <c r="N3" s="449">
        <f>M3</f>
        <v/>
      </c>
      <c r="O3" s="449" t="n"/>
    </row>
    <row r="4" ht="14.25" customHeight="1" s="393">
      <c r="A4" s="449" t="inlineStr">
        <is>
          <t>HB</t>
        </is>
      </c>
      <c r="B4" s="449" t="n">
        <v>-73760.76000000001</v>
      </c>
      <c r="C4" s="449" t="n"/>
      <c r="D4" s="449">
        <f>-20823.18-30322.92-32093.1-11197.02</f>
        <v/>
      </c>
      <c r="E4" s="449">
        <f>-SUM(B4:C4)+D4</f>
        <v/>
      </c>
      <c r="F4" s="449" t="n">
        <v>0</v>
      </c>
      <c r="G4" s="155" t="n"/>
      <c r="H4" s="449" t="n">
        <v>18440.19</v>
      </c>
      <c r="I4" s="449">
        <f>K4-H4</f>
        <v/>
      </c>
      <c r="J4" s="155" t="n"/>
      <c r="K4" s="449">
        <f>-D4/4</f>
        <v/>
      </c>
      <c r="L4" s="449">
        <f>K4</f>
        <v/>
      </c>
      <c r="M4" s="449">
        <f>-(F4-K4-L4)/2</f>
        <v/>
      </c>
      <c r="N4" s="449">
        <f>M4</f>
        <v/>
      </c>
      <c r="O4" s="449" t="n"/>
    </row>
    <row r="5">
      <c r="A5" s="449" t="inlineStr">
        <is>
          <t>KIN</t>
        </is>
      </c>
      <c r="B5" s="449" t="n">
        <v>-35269.29</v>
      </c>
      <c r="C5" s="449" t="n"/>
      <c r="D5" s="449">
        <f>-11754.96-17593.08-18536.28-6969.72</f>
        <v/>
      </c>
      <c r="E5" s="449">
        <f>-SUM(B5:C5)+D5</f>
        <v/>
      </c>
      <c r="F5" s="449" t="n">
        <v>0</v>
      </c>
      <c r="G5" s="155" t="n"/>
      <c r="H5" s="449" t="n">
        <v>8817.3225</v>
      </c>
      <c r="I5" s="449">
        <f>K5-H5</f>
        <v/>
      </c>
      <c r="J5" s="155" t="n"/>
      <c r="K5" s="449">
        <f>-D5/4</f>
        <v/>
      </c>
      <c r="L5" s="449">
        <f>K5</f>
        <v/>
      </c>
      <c r="M5" s="449">
        <f>-(F5-K5-L5)/2</f>
        <v/>
      </c>
      <c r="N5" s="449">
        <f>M5</f>
        <v/>
      </c>
      <c r="O5" s="449" t="n"/>
    </row>
    <row r="6">
      <c r="A6" s="449" t="inlineStr">
        <is>
          <t>MER</t>
        </is>
      </c>
      <c r="B6" s="449" t="n">
        <v>-109403.75</v>
      </c>
      <c r="C6" s="449" t="n"/>
      <c r="D6" s="449">
        <f>-28744.44-41932.74-44927.9-16192.18</f>
        <v/>
      </c>
      <c r="E6" s="449">
        <f>-SUM(B6:C6)+D6</f>
        <v/>
      </c>
      <c r="F6" s="449" t="n">
        <v>0</v>
      </c>
      <c r="G6" s="155" t="n"/>
      <c r="H6" s="449" t="n">
        <v>27350.9375</v>
      </c>
      <c r="I6" s="449">
        <f>K6-H6</f>
        <v/>
      </c>
      <c r="J6" s="155" t="n"/>
      <c r="K6" s="449">
        <f>-D6/4</f>
        <v/>
      </c>
      <c r="L6" s="449">
        <f>K6</f>
        <v/>
      </c>
      <c r="M6" s="449">
        <f>-(F6-K6-L6)/2</f>
        <v/>
      </c>
      <c r="N6" s="449">
        <f>M6</f>
        <v/>
      </c>
      <c r="O6" s="449" t="n"/>
    </row>
    <row r="7">
      <c r="A7" s="449" t="inlineStr">
        <is>
          <t>SST</t>
        </is>
      </c>
      <c r="B7" s="449" t="n">
        <v>-65817.13</v>
      </c>
      <c r="C7" s="449" t="n"/>
      <c r="D7" s="449">
        <f>-300+1.74-29216.86-31272.71-10966.09</f>
        <v/>
      </c>
      <c r="E7" s="449">
        <f>-SUM(B7:C7)+D7</f>
        <v/>
      </c>
      <c r="F7" s="449" t="n">
        <v>0</v>
      </c>
      <c r="G7" s="155" t="n"/>
      <c r="H7" s="449" t="n">
        <v>16454.2825</v>
      </c>
      <c r="I7" s="449">
        <f>K7-H7</f>
        <v/>
      </c>
      <c r="J7" s="155" t="n"/>
      <c r="K7" s="449">
        <f>-D7/4</f>
        <v/>
      </c>
      <c r="L7" s="449">
        <f>K7</f>
        <v/>
      </c>
      <c r="M7" s="449">
        <f>-(F7-K7-L7)/2</f>
        <v/>
      </c>
      <c r="N7" s="449">
        <f>M7</f>
        <v/>
      </c>
      <c r="O7" s="449" t="n"/>
    </row>
    <row r="8">
      <c r="A8" s="449" t="inlineStr">
        <is>
          <t>BK</t>
        </is>
      </c>
      <c r="B8" s="449" t="n">
        <v>0</v>
      </c>
      <c r="C8" s="449" t="n">
        <v>-58712.16</v>
      </c>
      <c r="D8" s="449">
        <f>-14709.12-21608.28-22611.06-7999.74</f>
        <v/>
      </c>
      <c r="E8" s="449">
        <f>-SUM(B8:C8)+D8</f>
        <v/>
      </c>
      <c r="F8" s="449" t="n">
        <v>0</v>
      </c>
      <c r="G8" s="155" t="n"/>
      <c r="H8" s="449" t="n">
        <v>14678.04</v>
      </c>
      <c r="I8" s="449">
        <f>K8-H8</f>
        <v/>
      </c>
      <c r="J8" s="155" t="n"/>
      <c r="K8" s="449">
        <f>-D8/4</f>
        <v/>
      </c>
      <c r="L8" s="449">
        <f>K8</f>
        <v/>
      </c>
      <c r="M8" s="449">
        <f>-(F8-K8-L8)/2</f>
        <v/>
      </c>
      <c r="N8" s="449">
        <f>M8</f>
        <v/>
      </c>
      <c r="O8" s="449" t="n"/>
    </row>
    <row r="9">
      <c r="A9" s="449" t="inlineStr">
        <is>
          <t>CED</t>
        </is>
      </c>
      <c r="B9" s="449" t="n">
        <v>0</v>
      </c>
      <c r="C9" s="449" t="n">
        <v>-20596.97</v>
      </c>
      <c r="D9" s="449">
        <f>-10290.96-15556.32-16566.08-5610.82</f>
        <v/>
      </c>
      <c r="E9" s="449">
        <f>-SUM(B9:C9)+D9</f>
        <v/>
      </c>
      <c r="F9" s="449" t="n">
        <v>0</v>
      </c>
      <c r="G9" s="155" t="n"/>
      <c r="H9" s="449" t="n">
        <v>5149.2425</v>
      </c>
      <c r="I9" s="449">
        <f>K9-H9</f>
        <v/>
      </c>
      <c r="J9" s="155" t="n"/>
      <c r="K9" s="449">
        <f>-D9/4</f>
        <v/>
      </c>
      <c r="L9" s="449">
        <f>K9</f>
        <v/>
      </c>
      <c r="M9" s="449">
        <f>-(F9-K9-L9)/2</f>
        <v/>
      </c>
      <c r="N9" s="449">
        <f>M9</f>
        <v/>
      </c>
      <c r="O9" s="449" t="n"/>
    </row>
    <row r="10">
      <c r="A10" s="450" t="inlineStr">
        <is>
          <t>KNL TOTAL</t>
        </is>
      </c>
      <c r="B10" s="450">
        <f>SUM(B2:B9)</f>
        <v/>
      </c>
      <c r="C10" s="450">
        <f>SUM(C2:C9)</f>
        <v/>
      </c>
      <c r="D10" s="450">
        <f>SUM(D2:D9)</f>
        <v/>
      </c>
      <c r="E10" s="450">
        <f>SUM(E2:E9)</f>
        <v/>
      </c>
      <c r="F10" s="450">
        <f>SUM(F2:F9)</f>
        <v/>
      </c>
      <c r="G10" s="155" t="n"/>
      <c r="H10" s="450">
        <f>SUM(H2:H9)</f>
        <v/>
      </c>
      <c r="I10" s="450">
        <f>K10-H10</f>
        <v/>
      </c>
      <c r="J10" s="155" t="n"/>
      <c r="K10" s="450">
        <f>SUM(K2:K9)</f>
        <v/>
      </c>
      <c r="L10" s="450">
        <f>SUM(L2:L9)</f>
        <v/>
      </c>
      <c r="M10" s="450">
        <f>-(F10-K10-L10)/2</f>
        <v/>
      </c>
      <c r="N10" s="450">
        <f>SUM(N2:N9)</f>
        <v/>
      </c>
      <c r="O10" s="450" t="n"/>
    </row>
    <row r="11">
      <c r="A11" s="449" t="inlineStr">
        <is>
          <t>HDN</t>
        </is>
      </c>
      <c r="B11" s="449" t="n">
        <v>-58200.79</v>
      </c>
      <c r="C11" s="449" t="n"/>
      <c r="D11" s="449">
        <f>-19523.7-28972.5-31309.02-10893.78</f>
        <v/>
      </c>
      <c r="E11" s="449">
        <f>-SUM(B11:C11)+D11</f>
        <v/>
      </c>
      <c r="F11" s="449" t="n">
        <v>0</v>
      </c>
      <c r="G11" s="155" t="n"/>
      <c r="H11" s="449" t="n">
        <v>14550.2</v>
      </c>
      <c r="I11" s="449">
        <f>K11-H11</f>
        <v/>
      </c>
      <c r="J11" s="155" t="n"/>
      <c r="K11" s="449">
        <f>-D11/4</f>
        <v/>
      </c>
      <c r="L11" s="449">
        <f>K11</f>
        <v/>
      </c>
      <c r="M11" s="449">
        <f>-(F11-K11-L11)/2</f>
        <v/>
      </c>
      <c r="N11" s="449">
        <f>M11</f>
        <v/>
      </c>
      <c r="O11" s="449" t="n"/>
    </row>
    <row r="12">
      <c r="A12" s="449" t="inlineStr">
        <is>
          <t>NDN</t>
        </is>
      </c>
      <c r="B12" s="449" t="n">
        <v>0</v>
      </c>
      <c r="C12" s="449" t="n">
        <v>-40404</v>
      </c>
      <c r="D12" s="449">
        <f>-7782-11168.4-11992.2-4251</f>
        <v/>
      </c>
      <c r="E12" s="449">
        <f>-SUM(B12:C12)+D12</f>
        <v/>
      </c>
      <c r="F12" s="449" t="n">
        <v>0</v>
      </c>
      <c r="G12" s="155" t="n"/>
      <c r="H12" s="449" t="n">
        <v>10101</v>
      </c>
      <c r="I12" s="449">
        <f>K12-H12</f>
        <v/>
      </c>
      <c r="J12" s="155" t="n"/>
      <c r="K12" s="449">
        <f>-D12/4</f>
        <v/>
      </c>
      <c r="L12" s="449">
        <f>K12</f>
        <v/>
      </c>
      <c r="M12" s="449">
        <f>-(F12-K12-L12)/2</f>
        <v/>
      </c>
      <c r="N12" s="449">
        <f>M12</f>
        <v/>
      </c>
      <c r="O12" s="449" t="n"/>
    </row>
    <row r="13">
      <c r="A13" s="449" t="inlineStr">
        <is>
          <t>SDN</t>
        </is>
      </c>
      <c r="B13" s="449" t="n">
        <v>0</v>
      </c>
      <c r="C13" s="449">
        <f>-19775.22-20434.39</f>
        <v/>
      </c>
      <c r="D13" s="449">
        <f>-21325.3-30058.31-33314.81-11382.62</f>
        <v/>
      </c>
      <c r="E13" s="449">
        <f>-SUM(B13:C13)+D13</f>
        <v/>
      </c>
      <c r="F13" s="449" t="n">
        <v>88714.10000000001</v>
      </c>
      <c r="G13" s="155" t="n"/>
      <c r="H13" s="449" t="n">
        <v>19775.22</v>
      </c>
      <c r="I13" s="449">
        <f>K13-H13</f>
        <v/>
      </c>
      <c r="J13" s="155" t="n"/>
      <c r="K13" s="449">
        <f>-D13/4</f>
        <v/>
      </c>
      <c r="L13" s="449">
        <f>K13</f>
        <v/>
      </c>
      <c r="M13" s="449">
        <f>(F13-K13-L13)/2</f>
        <v/>
      </c>
      <c r="N13" s="449">
        <f>M13</f>
        <v/>
      </c>
      <c r="O13" s="449" t="n"/>
    </row>
    <row r="14">
      <c r="A14" s="450" t="inlineStr">
        <is>
          <t>CCL TOTAL</t>
        </is>
      </c>
      <c r="B14" s="450">
        <f>SUM(B11:B13)</f>
        <v/>
      </c>
      <c r="C14" s="450">
        <f>SUM(C11:C13)</f>
        <v/>
      </c>
      <c r="D14" s="450">
        <f>SUM(D11:D13)</f>
        <v/>
      </c>
      <c r="E14" s="450">
        <f>SUM(E11:E13)</f>
        <v/>
      </c>
      <c r="F14" s="450">
        <f>SUM(F11:F13)</f>
        <v/>
      </c>
      <c r="G14" s="155" t="n"/>
      <c r="H14" s="450">
        <f>SUM(H11:H13)</f>
        <v/>
      </c>
      <c r="I14" s="450">
        <f>K14-H14</f>
        <v/>
      </c>
      <c r="J14" s="155" t="n"/>
      <c r="K14" s="450">
        <f>SUM(K11:K13)</f>
        <v/>
      </c>
      <c r="L14" s="450">
        <f>SUM(L11:L13)</f>
        <v/>
      </c>
      <c r="M14" s="450">
        <f>SUM(M11:M13)</f>
        <v/>
      </c>
      <c r="N14" s="450">
        <f>SUM(N11:N13)</f>
        <v/>
      </c>
      <c r="O14" s="450" t="n"/>
    </row>
    <row r="15">
      <c r="A15" s="449" t="inlineStr">
        <is>
          <t>LE</t>
        </is>
      </c>
      <c r="B15" s="449" t="n">
        <v>-47335.71</v>
      </c>
      <c r="C15" s="449" t="n"/>
      <c r="D15" s="449">
        <f>-15765.66-14778-18611.44-10355.36</f>
        <v/>
      </c>
      <c r="E15" s="449">
        <f>-SUM(B15:C15)+D15</f>
        <v/>
      </c>
      <c r="F15" s="449" t="n">
        <v>0</v>
      </c>
      <c r="G15" s="155" t="n"/>
      <c r="H15" s="449" t="n">
        <v>11833.9275</v>
      </c>
      <c r="I15" s="449">
        <f>K15-H15</f>
        <v/>
      </c>
      <c r="J15" s="155" t="n"/>
      <c r="K15" s="449">
        <f>-D15/4</f>
        <v/>
      </c>
      <c r="L15" s="449">
        <f>K15</f>
        <v/>
      </c>
      <c r="M15" s="449">
        <f>-(F15-K15-L15)/2</f>
        <v/>
      </c>
      <c r="N15" s="449">
        <f>M15</f>
        <v/>
      </c>
      <c r="O15" s="449" t="n"/>
    </row>
    <row r="16">
      <c r="A16" s="449" t="inlineStr">
        <is>
          <t>WH</t>
        </is>
      </c>
      <c r="B16" s="449" t="n">
        <v>-36291.85000000001</v>
      </c>
      <c r="C16" s="449" t="n"/>
      <c r="D16" s="449">
        <f>-12803.5-13980.84-20898.01-12793.07</f>
        <v/>
      </c>
      <c r="E16" s="449">
        <f>-SUM(B16:C16)+D16</f>
        <v/>
      </c>
      <c r="F16" s="449" t="n">
        <v>0</v>
      </c>
      <c r="G16" s="155" t="n"/>
      <c r="H16" s="449" t="n">
        <v>9072.962500000001</v>
      </c>
      <c r="I16" s="449">
        <f>K16-H16</f>
        <v/>
      </c>
      <c r="J16" s="155" t="n"/>
      <c r="K16" s="449">
        <f>-D16/4</f>
        <v/>
      </c>
      <c r="L16" s="449">
        <f>K16</f>
        <v/>
      </c>
      <c r="M16" s="449">
        <f>-(F16-K16-L16)/2</f>
        <v/>
      </c>
      <c r="N16" s="449">
        <f>M16</f>
        <v/>
      </c>
      <c r="O16" s="449" t="n"/>
    </row>
    <row r="17">
      <c r="A17" s="449" t="inlineStr">
        <is>
          <t>HS</t>
        </is>
      </c>
      <c r="B17" s="449" t="n">
        <v>-44253.00999999999</v>
      </c>
      <c r="C17" s="449" t="n"/>
      <c r="D17" s="449">
        <f>-12651.42-13998.18-19368.9-12081.18</f>
        <v/>
      </c>
      <c r="E17" s="449">
        <f>-SUM(B17:C17)+D17</f>
        <v/>
      </c>
      <c r="F17" s="449" t="n">
        <v>0</v>
      </c>
      <c r="G17" s="155" t="n"/>
      <c r="H17" s="449" t="n">
        <v>11063.2525</v>
      </c>
      <c r="I17" s="449">
        <f>K17-H17</f>
        <v/>
      </c>
      <c r="J17" s="155" t="n"/>
      <c r="K17" s="449">
        <f>-D17/4</f>
        <v/>
      </c>
      <c r="L17" s="449">
        <f>K17</f>
        <v/>
      </c>
      <c r="M17" s="449">
        <f>-(F17-K17-L17)/2</f>
        <v/>
      </c>
      <c r="N17" s="449">
        <f>M17</f>
        <v/>
      </c>
      <c r="O17" s="449" t="n"/>
    </row>
    <row r="18">
      <c r="A18" s="450" t="inlineStr">
        <is>
          <t>YBHN TOTAL</t>
        </is>
      </c>
      <c r="B18" s="450">
        <f>SUM(B15:B17)</f>
        <v/>
      </c>
      <c r="C18" s="450">
        <f>SUM(C15:C17)</f>
        <v/>
      </c>
      <c r="D18" s="450">
        <f>SUM(D15:D17)</f>
        <v/>
      </c>
      <c r="E18" s="450">
        <f>SUM(E15:E17)</f>
        <v/>
      </c>
      <c r="F18" s="450" t="n">
        <v>0</v>
      </c>
      <c r="G18" s="155" t="n"/>
      <c r="H18" s="450">
        <f>SUM(H15:H17)</f>
        <v/>
      </c>
      <c r="I18" s="450">
        <f>K18-H18</f>
        <v/>
      </c>
      <c r="J18" s="155" t="n"/>
      <c r="K18" s="450">
        <f>-D18/4</f>
        <v/>
      </c>
      <c r="L18" s="450">
        <f>K18</f>
        <v/>
      </c>
      <c r="M18" s="450">
        <f>-(F18-K18-L18)/2</f>
        <v/>
      </c>
      <c r="N18" s="450">
        <f>M18</f>
        <v/>
      </c>
      <c r="O18" s="450" t="n"/>
    </row>
    <row r="19">
      <c r="A19" s="450" t="inlineStr">
        <is>
          <t>FH</t>
        </is>
      </c>
      <c r="B19" s="450" t="n">
        <v>-15791.85</v>
      </c>
      <c r="C19" s="450">
        <f>SUM(C16:C18)</f>
        <v/>
      </c>
      <c r="D19" s="450">
        <f>-8348.04-8776.02-12012.06-6983.7</f>
        <v/>
      </c>
      <c r="E19" s="450">
        <f>-SUM(B19:C19)+D19</f>
        <v/>
      </c>
      <c r="F19" s="450" t="n">
        <v>0</v>
      </c>
      <c r="G19" s="155" t="n"/>
      <c r="H19" s="450" t="n">
        <v>3947.9625</v>
      </c>
      <c r="I19" s="450">
        <f>K19-H19</f>
        <v/>
      </c>
      <c r="J19" s="155" t="n"/>
      <c r="K19" s="450">
        <f>-D19/4</f>
        <v/>
      </c>
      <c r="L19" s="450">
        <f>K19</f>
        <v/>
      </c>
      <c r="M19" s="450">
        <f>-(F19-K19-L19)/2</f>
        <v/>
      </c>
      <c r="N19" s="450">
        <f>M19</f>
        <v/>
      </c>
      <c r="O19" s="450" t="n"/>
    </row>
    <row r="20">
      <c r="A20" s="450" t="inlineStr">
        <is>
          <t>HAB</t>
        </is>
      </c>
      <c r="B20" s="450" t="n"/>
      <c r="C20" s="450" t="n">
        <v>-36121.75</v>
      </c>
      <c r="D20" s="450">
        <f>-16221.06-26146.19-25800.1-9035.3</f>
        <v/>
      </c>
      <c r="E20" s="450">
        <f>-SUM(B20:C20)+D20</f>
        <v/>
      </c>
      <c r="F20" s="450" t="n">
        <v>0</v>
      </c>
      <c r="G20" s="155" t="n"/>
      <c r="H20" s="450" t="n">
        <v>9030.440000000001</v>
      </c>
      <c r="I20" s="450">
        <f>K20-H20</f>
        <v/>
      </c>
      <c r="J20" s="155" t="n"/>
      <c r="K20" s="450">
        <f>-D20/4</f>
        <v/>
      </c>
      <c r="L20" s="450">
        <f>K20</f>
        <v/>
      </c>
      <c r="M20" s="450">
        <f>-(F20-K20-L20)/2</f>
        <v/>
      </c>
      <c r="N20" s="450">
        <f>M20</f>
        <v/>
      </c>
      <c r="O20" s="450" t="n"/>
    </row>
    <row r="21">
      <c r="A21" s="450" t="inlineStr">
        <is>
          <t>SALT</t>
        </is>
      </c>
      <c r="B21" s="450" t="n"/>
      <c r="C21" s="450">
        <f>-27654.39-28576.18</f>
        <v/>
      </c>
      <c r="D21" s="450">
        <f>-30888.78-45920.1-49951.26-17807.58</f>
        <v/>
      </c>
      <c r="E21" s="450">
        <f>-SUM(B21:C21)+D21</f>
        <v/>
      </c>
      <c r="F21" s="450" t="n">
        <v>139055.8</v>
      </c>
      <c r="G21" s="451" t="n"/>
      <c r="H21" s="450" t="n">
        <v>27654.39</v>
      </c>
      <c r="I21" s="450">
        <f>K21-H21</f>
        <v/>
      </c>
      <c r="J21" s="155" t="n"/>
      <c r="K21" s="450">
        <f>-D21/4</f>
        <v/>
      </c>
      <c r="L21" s="450">
        <f>K21</f>
        <v/>
      </c>
      <c r="M21" s="450">
        <f>(F21-K21-L21)/2</f>
        <v/>
      </c>
      <c r="N21" s="450">
        <f>M21</f>
        <v/>
      </c>
      <c r="O21" s="450" t="n"/>
    </row>
    <row r="22">
      <c r="A22" s="449" t="n"/>
      <c r="B22" s="449" t="n"/>
      <c r="C22" s="449" t="n"/>
      <c r="D22" s="449" t="n"/>
      <c r="E22" s="449" t="n"/>
      <c r="F22" s="449" t="n"/>
      <c r="G22" s="155" t="n"/>
      <c r="H22" s="449" t="n"/>
      <c r="I22" s="449" t="n"/>
      <c r="J22" s="155" t="n"/>
      <c r="K22" s="449">
        <f>-D22/4</f>
        <v/>
      </c>
      <c r="L22" s="449">
        <f>K22</f>
        <v/>
      </c>
      <c r="M22" s="449">
        <f>L22</f>
        <v/>
      </c>
      <c r="N22" s="449">
        <f>M22</f>
        <v/>
      </c>
      <c r="O22" s="449" t="n"/>
    </row>
    <row r="23">
      <c r="A23" s="452" t="inlineStr">
        <is>
          <t>Total Summer Term 2026 Forecast</t>
        </is>
      </c>
      <c r="B23" s="452">
        <f>B10+B14+SUM(B18:B21)</f>
        <v/>
      </c>
      <c r="C23" s="452">
        <f>C10+C14+SUM(C18:C21)</f>
        <v/>
      </c>
      <c r="D23" s="452">
        <f>D10+D14+SUM(D18:D21)</f>
        <v/>
      </c>
      <c r="E23" s="452">
        <f>E10+E14+SUM(E18:E21)</f>
        <v/>
      </c>
      <c r="F23" s="452">
        <f>F10+F14+SUM(F18:F21)</f>
        <v/>
      </c>
      <c r="G23" s="155" t="n"/>
      <c r="H23" s="452">
        <f>H10+H14+SUM(H18:H21)</f>
        <v/>
      </c>
      <c r="I23" s="452">
        <f>D23/4+H23</f>
        <v/>
      </c>
      <c r="J23" s="155" t="n"/>
      <c r="K23" s="452">
        <f>-D23/4</f>
        <v/>
      </c>
      <c r="L23" s="452">
        <f>K23</f>
        <v/>
      </c>
      <c r="M23" s="452">
        <f>L23</f>
        <v/>
      </c>
      <c r="N23" s="452">
        <f>M23</f>
        <v/>
      </c>
      <c r="O23" s="452" t="n"/>
    </row>
    <row r="24">
      <c r="A24" s="453" t="inlineStr">
        <is>
          <t>Total Summer Term 2025</t>
        </is>
      </c>
      <c r="B24" s="454" t="n"/>
      <c r="C24" s="454" t="n"/>
      <c r="D24" s="454">
        <f>-SUM('[2]GROUP TOTALS MONTHLY P&amp;L'!E9:H9)</f>
        <v/>
      </c>
      <c r="E24" s="454" t="n"/>
      <c r="G24" s="454" t="n"/>
      <c r="H24" s="454" t="n"/>
      <c r="I24" s="454" t="n"/>
      <c r="J24" s="454" t="n"/>
      <c r="K24" s="454" t="n"/>
      <c r="L24" s="454" t="n"/>
      <c r="M24" s="454" t="n"/>
      <c r="N24" s="454" t="n"/>
      <c r="O24" s="454" t="n"/>
    </row>
    <row r="25">
      <c r="A25" s="454" t="inlineStr">
        <is>
          <t xml:space="preserve">YoY </t>
        </is>
      </c>
      <c r="B25" s="454" t="n"/>
      <c r="C25" s="454" t="n"/>
      <c r="D25" s="454">
        <f>D23-D24</f>
        <v/>
      </c>
      <c r="E25" s="454" t="n"/>
      <c r="G25" s="454" t="n"/>
      <c r="H25" s="454" t="n"/>
      <c r="I25" s="454" t="n"/>
      <c r="J25" s="454" t="n"/>
      <c r="K25" s="454" t="n"/>
      <c r="L25" s="454" t="n"/>
      <c r="M25" s="454" t="n"/>
      <c r="N25" s="454" t="n"/>
      <c r="O25" s="454" t="n"/>
    </row>
  </sheetData>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I179"/>
  <sheetViews>
    <sheetView topLeftCell="A40" workbookViewId="0">
      <selection activeCell="L62" sqref="L62"/>
    </sheetView>
  </sheetViews>
  <sheetFormatPr baseColWidth="8" defaultRowHeight="15"/>
  <cols>
    <col width="49.140625" bestFit="1" customWidth="1" style="393" min="1" max="1"/>
    <col width="17.28515625" bestFit="1" customWidth="1" style="393" min="2" max="2"/>
    <col width="22.42578125" bestFit="1" customWidth="1" style="393" min="3" max="3"/>
  </cols>
  <sheetData>
    <row r="1">
      <c r="A1" s="1" t="inlineStr">
        <is>
          <t>Account</t>
        </is>
      </c>
      <c r="B1" s="14" t="inlineStr">
        <is>
          <t>Expense Category</t>
        </is>
      </c>
      <c r="C1" s="14" t="inlineStr">
        <is>
          <t>Expense Sub Category</t>
        </is>
      </c>
      <c r="D1" s="14" t="inlineStr">
        <is>
          <t>Cost Type</t>
        </is>
      </c>
    </row>
    <row r="2">
      <c r="A2" t="inlineStr">
        <is>
          <t>1010 : Fee Income</t>
        </is>
      </c>
      <c r="B2" s="14" t="inlineStr">
        <is>
          <t>Sales</t>
        </is>
      </c>
      <c r="C2" s="14" t="inlineStr">
        <is>
          <t>Fee Income Regular</t>
        </is>
      </c>
      <c r="D2" s="14" t="inlineStr">
        <is>
          <t>Direct</t>
        </is>
      </c>
    </row>
    <row r="3">
      <c r="A3" t="inlineStr">
        <is>
          <t>1020 : Early Education Entitlement Income Embedded</t>
        </is>
      </c>
      <c r="B3" s="14" t="inlineStr">
        <is>
          <t>Sales</t>
        </is>
      </c>
      <c r="C3" s="14" t="inlineStr">
        <is>
          <t>EEEF Embeded</t>
        </is>
      </c>
      <c r="D3" s="14" t="inlineStr">
        <is>
          <t>Direct</t>
        </is>
      </c>
    </row>
    <row r="4">
      <c r="A4" t="inlineStr">
        <is>
          <t>1030 : Other Income</t>
        </is>
      </c>
      <c r="B4" s="14" t="inlineStr">
        <is>
          <t>Sales</t>
        </is>
      </c>
      <c r="C4" s="14" t="inlineStr">
        <is>
          <t>Other Income</t>
        </is>
      </c>
      <c r="D4" s="14" t="inlineStr">
        <is>
          <t>Direct</t>
        </is>
      </c>
    </row>
    <row r="5">
      <c r="A5" t="inlineStr">
        <is>
          <t>1100 : Insurance Claim</t>
        </is>
      </c>
      <c r="B5" s="14" t="inlineStr">
        <is>
          <t>Sales</t>
        </is>
      </c>
      <c r="C5" s="14" t="inlineStr">
        <is>
          <t>Other Income</t>
        </is>
      </c>
      <c r="D5" s="14" t="inlineStr">
        <is>
          <t>Direct</t>
        </is>
      </c>
    </row>
    <row r="6">
      <c r="A6" t="inlineStr">
        <is>
          <t>2010 : Nursery Staff Salaries</t>
        </is>
      </c>
      <c r="B6" s="14" t="inlineStr">
        <is>
          <t>Staff Cost</t>
        </is>
      </c>
      <c r="C6" s="14" t="inlineStr">
        <is>
          <t>Nursery Salaries</t>
        </is>
      </c>
      <c r="D6" s="14" t="inlineStr">
        <is>
          <t>Direct</t>
        </is>
      </c>
    </row>
    <row r="7">
      <c r="A7" t="inlineStr">
        <is>
          <t>2020 : Head Office Salaries</t>
        </is>
      </c>
      <c r="B7" s="14" t="inlineStr">
        <is>
          <t>Staff Cost</t>
        </is>
      </c>
      <c r="C7" s="14" t="inlineStr">
        <is>
          <t>HO Salaries</t>
        </is>
      </c>
      <c r="D7" s="14" t="inlineStr">
        <is>
          <t>In-Direct</t>
        </is>
      </c>
    </row>
    <row r="8">
      <c r="A8" t="inlineStr">
        <is>
          <t>2045 : Head Office Healthcare</t>
        </is>
      </c>
      <c r="B8" s="14" t="inlineStr">
        <is>
          <t>Staff Cost</t>
        </is>
      </c>
      <c r="C8" s="14" t="inlineStr">
        <is>
          <t>HO Health Care</t>
        </is>
      </c>
      <c r="D8" s="14" t="inlineStr">
        <is>
          <t>In-Direct</t>
        </is>
      </c>
    </row>
    <row r="9">
      <c r="A9" t="inlineStr">
        <is>
          <t>2046 : Directors Healthcare</t>
        </is>
      </c>
      <c r="B9" s="14" t="inlineStr">
        <is>
          <t>Staff Cost</t>
        </is>
      </c>
      <c r="C9" s="14" t="inlineStr">
        <is>
          <t>HO Health Care</t>
        </is>
      </c>
      <c r="D9" s="14" t="inlineStr">
        <is>
          <t>In-Direct</t>
        </is>
      </c>
    </row>
    <row r="10">
      <c r="A10" t="inlineStr">
        <is>
          <t>2070 : Head Office NI</t>
        </is>
      </c>
      <c r="B10" s="14" t="inlineStr">
        <is>
          <t>Staff Cost</t>
        </is>
      </c>
      <c r="C10" s="14" t="inlineStr">
        <is>
          <t>HO NI</t>
        </is>
      </c>
      <c r="D10" s="14" t="inlineStr">
        <is>
          <t>In-Direct</t>
        </is>
      </c>
    </row>
    <row r="11">
      <c r="A11" t="inlineStr">
        <is>
          <t>2100 : Nursery Staff NI</t>
        </is>
      </c>
      <c r="B11" s="14" t="inlineStr">
        <is>
          <t>Staff Cost</t>
        </is>
      </c>
      <c r="C11" s="14" t="inlineStr">
        <is>
          <t>Nursery NI</t>
        </is>
      </c>
      <c r="D11" s="14" t="inlineStr">
        <is>
          <t>Direct</t>
        </is>
      </c>
    </row>
    <row r="12">
      <c r="A12" t="inlineStr">
        <is>
          <t>2120 : Head Office Pension</t>
        </is>
      </c>
      <c r="B12" s="14" t="inlineStr">
        <is>
          <t>Staff Cost</t>
        </is>
      </c>
      <c r="C12" s="14" t="inlineStr">
        <is>
          <t>HO Pension</t>
        </is>
      </c>
      <c r="D12" s="14" t="inlineStr">
        <is>
          <t>In-Direct</t>
        </is>
      </c>
    </row>
    <row r="13">
      <c r="A13" t="inlineStr">
        <is>
          <t>2121 : DIRECTORS PENSION</t>
        </is>
      </c>
      <c r="B13" s="14" t="inlineStr">
        <is>
          <t>Staff Cost</t>
        </is>
      </c>
      <c r="C13" s="14" t="inlineStr">
        <is>
          <t>HO Pension</t>
        </is>
      </c>
      <c r="D13" s="14" t="inlineStr">
        <is>
          <t>In-Direct</t>
        </is>
      </c>
    </row>
    <row r="14">
      <c r="A14" t="inlineStr">
        <is>
          <t>2150 : Nursery Staff Pension</t>
        </is>
      </c>
      <c r="B14" s="14" t="inlineStr">
        <is>
          <t>Staff Cost</t>
        </is>
      </c>
      <c r="C14" s="14" t="inlineStr">
        <is>
          <t>Nursery Pension</t>
        </is>
      </c>
      <c r="D14" s="14" t="inlineStr">
        <is>
          <t>Direct</t>
        </is>
      </c>
    </row>
    <row r="15">
      <c r="A15" t="inlineStr">
        <is>
          <t>2160 : Uniform Costs</t>
        </is>
      </c>
      <c r="B15" s="14" t="inlineStr">
        <is>
          <t>Staff Cost</t>
        </is>
      </c>
      <c r="C15" s="14" t="inlineStr">
        <is>
          <t>Uniform</t>
        </is>
      </c>
      <c r="D15" s="14" t="inlineStr">
        <is>
          <t>Direct</t>
        </is>
      </c>
    </row>
    <row r="16">
      <c r="A16" t="inlineStr">
        <is>
          <t>2170 : Training Costs</t>
        </is>
      </c>
      <c r="B16" s="14" t="inlineStr">
        <is>
          <t>Staff Cost</t>
        </is>
      </c>
      <c r="C16" s="14" t="inlineStr">
        <is>
          <t>Training</t>
        </is>
      </c>
      <c r="D16" s="14" t="inlineStr">
        <is>
          <t>Direct</t>
        </is>
      </c>
    </row>
    <row r="17">
      <c r="A17" t="inlineStr">
        <is>
          <t>2180 : Staff Welfare</t>
        </is>
      </c>
      <c r="B17" s="14" t="inlineStr">
        <is>
          <t>Staff Cost</t>
        </is>
      </c>
      <c r="C17" s="14" t="inlineStr">
        <is>
          <t>Staff Welfare</t>
        </is>
      </c>
      <c r="D17" s="14" t="inlineStr">
        <is>
          <t>Direct</t>
        </is>
      </c>
    </row>
    <row r="18">
      <c r="A18" t="inlineStr">
        <is>
          <t>2190 : Recruitment Costs</t>
        </is>
      </c>
      <c r="B18" s="14" t="inlineStr">
        <is>
          <t>Staff Cost</t>
        </is>
      </c>
      <c r="C18" s="14" t="inlineStr">
        <is>
          <t>Recruitment</t>
        </is>
      </c>
      <c r="D18" s="14" t="inlineStr">
        <is>
          <t>Direct</t>
        </is>
      </c>
    </row>
    <row r="19">
      <c r="A19" t="inlineStr">
        <is>
          <t>2200 : Rewards and Recognition</t>
        </is>
      </c>
      <c r="B19" s="14" t="inlineStr">
        <is>
          <t>Staff Cost</t>
        </is>
      </c>
      <c r="C19" s="14" t="inlineStr">
        <is>
          <t>Rewards &amp; Recognition</t>
        </is>
      </c>
      <c r="D19" s="14" t="inlineStr">
        <is>
          <t>Direct</t>
        </is>
      </c>
    </row>
    <row r="20">
      <c r="A20" t="inlineStr">
        <is>
          <t>2210 : Temporary  Staff</t>
        </is>
      </c>
      <c r="B20" s="14" t="inlineStr">
        <is>
          <t>Staff Cost</t>
        </is>
      </c>
      <c r="C20" s="14" t="inlineStr">
        <is>
          <t>Temps</t>
        </is>
      </c>
      <c r="D20" s="14" t="inlineStr">
        <is>
          <t>Direct</t>
        </is>
      </c>
      <c r="I20" s="14" t="n"/>
    </row>
    <row r="21">
      <c r="A21" t="inlineStr">
        <is>
          <t>2220 : Staff Entertaining</t>
        </is>
      </c>
      <c r="B21" s="14" t="inlineStr">
        <is>
          <t>Overheads</t>
        </is>
      </c>
      <c r="C21" s="14" t="inlineStr">
        <is>
          <t>Staff Entertaining</t>
        </is>
      </c>
      <c r="D21" s="14" t="inlineStr">
        <is>
          <t>In-Direct</t>
        </is>
      </c>
      <c r="I21" s="14" t="n"/>
    </row>
    <row r="22">
      <c r="A22" t="inlineStr">
        <is>
          <t>3010 : Catering Costs</t>
        </is>
      </c>
      <c r="B22" s="14" t="inlineStr">
        <is>
          <t>Childcare Cost</t>
        </is>
      </c>
      <c r="C22" s="14" t="inlineStr">
        <is>
          <t>Catering Costs</t>
        </is>
      </c>
      <c r="D22" s="14" t="inlineStr">
        <is>
          <t>Direct</t>
        </is>
      </c>
      <c r="I22" s="14" t="n"/>
    </row>
    <row r="23">
      <c r="A23" t="inlineStr">
        <is>
          <t>3020 : Resources</t>
        </is>
      </c>
      <c r="B23" s="14" t="inlineStr">
        <is>
          <t>Childcare Cost</t>
        </is>
      </c>
      <c r="C23" s="14" t="inlineStr">
        <is>
          <t>Toys and Games</t>
        </is>
      </c>
      <c r="D23" s="14" t="inlineStr">
        <is>
          <t>Direct</t>
        </is>
      </c>
      <c r="I23" s="14" t="n"/>
    </row>
    <row r="24">
      <c r="A24" t="inlineStr">
        <is>
          <t>3030 : Art Material</t>
        </is>
      </c>
      <c r="B24" s="14" t="inlineStr">
        <is>
          <t>Childcare Cost</t>
        </is>
      </c>
      <c r="C24" s="14" t="inlineStr">
        <is>
          <t>Art Materials</t>
        </is>
      </c>
      <c r="D24" s="14" t="inlineStr">
        <is>
          <t>Direct</t>
        </is>
      </c>
      <c r="I24" s="14" t="n"/>
    </row>
    <row r="25">
      <c r="A25" t="inlineStr">
        <is>
          <t>3040 : Stationery</t>
        </is>
      </c>
      <c r="B25" s="14" t="inlineStr">
        <is>
          <t>Childcare Cost</t>
        </is>
      </c>
      <c r="C25" s="14" t="inlineStr">
        <is>
          <t>Nursery Stationery</t>
        </is>
      </c>
      <c r="D25" s="14" t="inlineStr">
        <is>
          <t>Direct</t>
        </is>
      </c>
      <c r="I25" s="14" t="n"/>
    </row>
    <row r="26">
      <c r="A26" t="inlineStr">
        <is>
          <t>3050 : Equipment &amp; Furniture</t>
        </is>
      </c>
      <c r="B26" s="14" t="inlineStr">
        <is>
          <t>Childcare Cost</t>
        </is>
      </c>
      <c r="C26" s="14" t="inlineStr">
        <is>
          <t>Nursery Equipment</t>
        </is>
      </c>
      <c r="D26" s="14" t="inlineStr">
        <is>
          <t>Direct</t>
        </is>
      </c>
      <c r="I26" s="14" t="n"/>
    </row>
    <row r="27">
      <c r="A27" t="inlineStr">
        <is>
          <t>3060 : Consumables</t>
        </is>
      </c>
      <c r="B27" s="14" t="inlineStr">
        <is>
          <t>Childcare Cost</t>
        </is>
      </c>
      <c r="C27" s="14" t="inlineStr">
        <is>
          <t>Nursery Consumables</t>
        </is>
      </c>
      <c r="D27" s="14" t="inlineStr">
        <is>
          <t>Direct</t>
        </is>
      </c>
    </row>
    <row r="28">
      <c r="A28" t="inlineStr">
        <is>
          <t>3070 : SENCO RESOURCES-BW</t>
        </is>
      </c>
      <c r="B28" s="14" t="inlineStr">
        <is>
          <t>Childcare Cost</t>
        </is>
      </c>
      <c r="C28" s="14" t="inlineStr">
        <is>
          <t>Miscellaneous Child Care</t>
        </is>
      </c>
      <c r="D28" s="14" t="inlineStr">
        <is>
          <t>Direct</t>
        </is>
      </c>
    </row>
    <row r="29">
      <c r="A29" t="inlineStr">
        <is>
          <t>3071 : SENCO RESOURCES-HAZ</t>
        </is>
      </c>
      <c r="B29" s="14" t="inlineStr">
        <is>
          <t>Childcare Cost</t>
        </is>
      </c>
      <c r="C29" s="14" t="inlineStr">
        <is>
          <t>Miscellaneous Child Care</t>
        </is>
      </c>
      <c r="D29" s="14" t="inlineStr">
        <is>
          <t>Direct</t>
        </is>
      </c>
    </row>
    <row r="30">
      <c r="A30" s="14" t="inlineStr">
        <is>
          <t>3080 : First Aid Supplies</t>
        </is>
      </c>
      <c r="B30" s="14" t="inlineStr">
        <is>
          <t>Childcare Cost</t>
        </is>
      </c>
      <c r="C30" s="14" t="inlineStr">
        <is>
          <t>Nursery Consumables</t>
        </is>
      </c>
      <c r="D30" s="14" t="inlineStr">
        <is>
          <t>Direct</t>
        </is>
      </c>
    </row>
    <row r="31">
      <c r="A31" t="inlineStr">
        <is>
          <t>3090 : Teaching Support</t>
        </is>
      </c>
      <c r="B31" s="14" t="inlineStr">
        <is>
          <t>Childcare Cost</t>
        </is>
      </c>
      <c r="C31" s="14" t="inlineStr">
        <is>
          <t>Miscellaneous Child Care</t>
        </is>
      </c>
      <c r="D31" s="14" t="inlineStr">
        <is>
          <t>Direct</t>
        </is>
      </c>
    </row>
    <row r="32">
      <c r="A32" t="inlineStr">
        <is>
          <t>4010 : Premises and Admin</t>
        </is>
      </c>
      <c r="B32" s="14" t="inlineStr">
        <is>
          <t>Premises &amp; Admin</t>
        </is>
      </c>
      <c r="C32" s="14" t="inlineStr">
        <is>
          <t>Premises &amp; Admin</t>
        </is>
      </c>
      <c r="D32" s="14" t="inlineStr">
        <is>
          <t>Direct</t>
        </is>
      </c>
    </row>
    <row r="33">
      <c r="A33" t="inlineStr">
        <is>
          <t>4020 : Rent</t>
        </is>
      </c>
      <c r="B33" s="14" t="inlineStr">
        <is>
          <t>Premises &amp; Admin</t>
        </is>
      </c>
      <c r="C33" s="14" t="inlineStr">
        <is>
          <t>Rent</t>
        </is>
      </c>
      <c r="D33" s="14" t="inlineStr">
        <is>
          <t>Direct</t>
        </is>
      </c>
    </row>
    <row r="34">
      <c r="A34" t="inlineStr">
        <is>
          <t>4030 : Rates</t>
        </is>
      </c>
      <c r="B34" s="14" t="inlineStr">
        <is>
          <t>Premises &amp; Admin</t>
        </is>
      </c>
      <c r="C34" s="14" t="inlineStr">
        <is>
          <t>Business Rates</t>
        </is>
      </c>
      <c r="D34" s="14" t="inlineStr">
        <is>
          <t>Direct</t>
        </is>
      </c>
    </row>
    <row r="35">
      <c r="A35" t="inlineStr">
        <is>
          <t>4040 : Head Office Rent and Telephone</t>
        </is>
      </c>
      <c r="B35" s="14" t="inlineStr">
        <is>
          <t>Premises &amp; Admin</t>
        </is>
      </c>
      <c r="C35" s="14" t="inlineStr">
        <is>
          <t>Premises &amp; Admin</t>
        </is>
      </c>
      <c r="D35" s="14" t="inlineStr">
        <is>
          <t>Direct</t>
        </is>
      </c>
    </row>
    <row r="36">
      <c r="A36" t="inlineStr">
        <is>
          <t>4050 : Gas</t>
        </is>
      </c>
      <c r="B36" s="14" t="inlineStr">
        <is>
          <t>Premises &amp; Admin</t>
        </is>
      </c>
      <c r="C36" s="14" t="inlineStr">
        <is>
          <t>Utilities</t>
        </is>
      </c>
      <c r="D36" s="14" t="inlineStr">
        <is>
          <t>Direct</t>
        </is>
      </c>
    </row>
    <row r="37">
      <c r="A37" t="inlineStr">
        <is>
          <t>4060 : Water</t>
        </is>
      </c>
      <c r="B37" s="14" t="inlineStr">
        <is>
          <t>Premises &amp; Admin</t>
        </is>
      </c>
      <c r="C37" s="14" t="inlineStr">
        <is>
          <t>Utilities</t>
        </is>
      </c>
      <c r="D37" s="14" t="inlineStr">
        <is>
          <t>Direct</t>
        </is>
      </c>
    </row>
    <row r="38">
      <c r="A38" t="inlineStr">
        <is>
          <t>4070 : Electricity</t>
        </is>
      </c>
      <c r="B38" s="14" t="inlineStr">
        <is>
          <t>Premises &amp; Admin</t>
        </is>
      </c>
      <c r="C38" s="14" t="inlineStr">
        <is>
          <t>Utilities</t>
        </is>
      </c>
      <c r="D38" s="14" t="inlineStr">
        <is>
          <t>Direct</t>
        </is>
      </c>
      <c r="G38" s="14" t="n"/>
    </row>
    <row r="39">
      <c r="A39" t="inlineStr">
        <is>
          <t>4080 : Compliance Maintenance</t>
        </is>
      </c>
      <c r="B39" s="14" t="inlineStr">
        <is>
          <t>Premises &amp; Admin</t>
        </is>
      </c>
      <c r="C39" s="14" t="inlineStr">
        <is>
          <t>Repairs &amp; Maintenance</t>
        </is>
      </c>
      <c r="D39" s="14" t="inlineStr">
        <is>
          <t>Direct</t>
        </is>
      </c>
      <c r="G39" s="14" t="n"/>
    </row>
    <row r="40">
      <c r="A40" t="inlineStr">
        <is>
          <t>4090 : Cosmetic  Maintenance</t>
        </is>
      </c>
      <c r="B40" s="14" t="inlineStr">
        <is>
          <t>Premises &amp; Admin</t>
        </is>
      </c>
      <c r="C40" s="14" t="inlineStr">
        <is>
          <t>Repairs &amp; Maintenance</t>
        </is>
      </c>
      <c r="D40" s="14" t="inlineStr">
        <is>
          <t>Direct</t>
        </is>
      </c>
      <c r="G40" s="14" t="n"/>
    </row>
    <row r="41">
      <c r="A41" t="inlineStr">
        <is>
          <t>4100 : Grounds Maintenance</t>
        </is>
      </c>
      <c r="B41" s="14" t="inlineStr">
        <is>
          <t>Premises &amp; Admin</t>
        </is>
      </c>
      <c r="C41" s="14" t="inlineStr">
        <is>
          <t>Repairs &amp; Maintenance</t>
        </is>
      </c>
      <c r="D41" s="14" t="inlineStr">
        <is>
          <t>Direct</t>
        </is>
      </c>
      <c r="G41" s="14" t="n"/>
    </row>
    <row r="42">
      <c r="A42" t="inlineStr">
        <is>
          <t>4110 : General Maintenance</t>
        </is>
      </c>
      <c r="B42" s="14" t="inlineStr">
        <is>
          <t>Premises &amp; Admin</t>
        </is>
      </c>
      <c r="C42" s="14" t="inlineStr">
        <is>
          <t>Repairs &amp; Maintenance</t>
        </is>
      </c>
      <c r="D42" s="14" t="inlineStr">
        <is>
          <t>Direct</t>
        </is>
      </c>
      <c r="G42" s="14" t="n"/>
    </row>
    <row r="43">
      <c r="A43" t="inlineStr">
        <is>
          <t>4120 : Equipment Hire-HO KNL</t>
        </is>
      </c>
      <c r="B43" s="14" t="inlineStr">
        <is>
          <t>Premises &amp; Admin</t>
        </is>
      </c>
      <c r="C43" s="14" t="inlineStr">
        <is>
          <t>Repairs &amp; Maintenance</t>
        </is>
      </c>
      <c r="D43" s="14" t="inlineStr">
        <is>
          <t>Direct</t>
        </is>
      </c>
      <c r="G43" s="14" t="n"/>
    </row>
    <row r="44">
      <c r="A44" t="inlineStr">
        <is>
          <t>4130 : Cleaning</t>
        </is>
      </c>
      <c r="B44" s="14" t="inlineStr">
        <is>
          <t>Premises &amp; Admin</t>
        </is>
      </c>
      <c r="C44" s="14" t="inlineStr">
        <is>
          <t>Cleaning</t>
        </is>
      </c>
      <c r="D44" s="14" t="inlineStr">
        <is>
          <t>Direct</t>
        </is>
      </c>
      <c r="G44" s="14" t="n"/>
    </row>
    <row r="45">
      <c r="A45" t="inlineStr">
        <is>
          <t>4140 : Waste Disposal</t>
        </is>
      </c>
      <c r="B45" s="14" t="inlineStr">
        <is>
          <t>Premises &amp; Admin</t>
        </is>
      </c>
      <c r="C45" s="14" t="inlineStr">
        <is>
          <t>Waste Disposal</t>
        </is>
      </c>
      <c r="D45" s="14" t="inlineStr">
        <is>
          <t>Direct</t>
        </is>
      </c>
      <c r="G45" s="14" t="n"/>
    </row>
    <row r="46">
      <c r="A46" t="inlineStr">
        <is>
          <t>4150 : Business Insurance</t>
        </is>
      </c>
      <c r="B46" s="14" t="inlineStr">
        <is>
          <t>Overheads</t>
        </is>
      </c>
      <c r="C46" s="14" t="inlineStr">
        <is>
          <t>Business Insurance</t>
        </is>
      </c>
      <c r="D46" s="14" t="inlineStr">
        <is>
          <t>In-Direct</t>
        </is>
      </c>
      <c r="G46" s="14" t="n"/>
    </row>
    <row r="47">
      <c r="A47" t="inlineStr">
        <is>
          <t>4160 : Postage and Stationery</t>
        </is>
      </c>
      <c r="B47" s="14" t="inlineStr">
        <is>
          <t>Premises &amp; Admin</t>
        </is>
      </c>
      <c r="C47" s="14" t="inlineStr">
        <is>
          <t>Postage/Printing/Stationery</t>
        </is>
      </c>
      <c r="D47" s="14" t="inlineStr">
        <is>
          <t>Direct</t>
        </is>
      </c>
      <c r="G47" s="14" t="n"/>
    </row>
    <row r="48">
      <c r="A48" t="inlineStr">
        <is>
          <t>4170 : Printing</t>
        </is>
      </c>
      <c r="B48" s="14" t="inlineStr">
        <is>
          <t>Premises &amp; Admin</t>
        </is>
      </c>
      <c r="C48" s="14" t="inlineStr">
        <is>
          <t>Postage/Printing/Stationery</t>
        </is>
      </c>
      <c r="D48" s="14" t="inlineStr">
        <is>
          <t>Direct</t>
        </is>
      </c>
      <c r="G48" s="14" t="n"/>
    </row>
    <row r="49">
      <c r="A49" t="inlineStr">
        <is>
          <t>4180 : Printer Consumables</t>
        </is>
      </c>
      <c r="B49" s="14" t="inlineStr">
        <is>
          <t>Premises &amp; Admin</t>
        </is>
      </c>
      <c r="C49" s="14" t="inlineStr">
        <is>
          <t>Postage/Printing/Stationery</t>
        </is>
      </c>
      <c r="D49" s="14" t="inlineStr">
        <is>
          <t>Direct</t>
        </is>
      </c>
      <c r="G49" s="14" t="n"/>
    </row>
    <row r="50">
      <c r="A50" t="inlineStr">
        <is>
          <t>4190 : Telephone</t>
        </is>
      </c>
      <c r="B50" s="14" t="inlineStr">
        <is>
          <t>Premises &amp; Admin</t>
        </is>
      </c>
      <c r="C50" s="14" t="inlineStr">
        <is>
          <t>Telephone</t>
        </is>
      </c>
      <c r="D50" s="14" t="inlineStr">
        <is>
          <t>Direct</t>
        </is>
      </c>
      <c r="G50" s="14" t="n"/>
    </row>
    <row r="51">
      <c r="A51" t="inlineStr">
        <is>
          <t>4191 : Internet</t>
        </is>
      </c>
      <c r="B51" s="14" t="inlineStr">
        <is>
          <t>Premises &amp; Admin</t>
        </is>
      </c>
      <c r="C51" s="14" t="inlineStr">
        <is>
          <t>Internet</t>
        </is>
      </c>
      <c r="D51" s="14" t="inlineStr">
        <is>
          <t>Direct</t>
        </is>
      </c>
      <c r="G51" s="14" t="n"/>
    </row>
    <row r="52">
      <c r="A52" t="inlineStr">
        <is>
          <t>4200 : Promotions and Advertisng</t>
        </is>
      </c>
      <c r="B52" s="14" t="inlineStr">
        <is>
          <t>Premises &amp; Admin</t>
        </is>
      </c>
      <c r="C52" s="14" t="inlineStr">
        <is>
          <t>Marketing</t>
        </is>
      </c>
      <c r="D52" s="14" t="inlineStr">
        <is>
          <t>Direct</t>
        </is>
      </c>
      <c r="G52" s="14" t="n"/>
    </row>
    <row r="53">
      <c r="A53" t="inlineStr">
        <is>
          <t>4210 : Internet Marketing</t>
        </is>
      </c>
      <c r="B53" s="14" t="inlineStr">
        <is>
          <t>Premises &amp; Admin</t>
        </is>
      </c>
      <c r="C53" s="14" t="inlineStr">
        <is>
          <t>Marketing</t>
        </is>
      </c>
      <c r="D53" s="14" t="inlineStr">
        <is>
          <t>Direct</t>
        </is>
      </c>
      <c r="G53" s="14" t="n"/>
    </row>
    <row r="54">
      <c r="A54" t="inlineStr">
        <is>
          <t>4220 : IT Support</t>
        </is>
      </c>
      <c r="B54" s="14" t="inlineStr">
        <is>
          <t>Overheads</t>
        </is>
      </c>
      <c r="C54" s="14" t="inlineStr">
        <is>
          <t>IT Support</t>
        </is>
      </c>
      <c r="D54" s="14" t="inlineStr">
        <is>
          <t>In-Direct</t>
        </is>
      </c>
    </row>
    <row r="55">
      <c r="A55" t="inlineStr">
        <is>
          <t>4230 : Fees and Subscriptions</t>
        </is>
      </c>
      <c r="B55" s="14" t="inlineStr">
        <is>
          <t>Overheads</t>
        </is>
      </c>
      <c r="C55" s="14" t="inlineStr">
        <is>
          <t>Fees &amp; Subscriptions</t>
        </is>
      </c>
      <c r="D55" s="14" t="inlineStr">
        <is>
          <t>In-Direct</t>
        </is>
      </c>
    </row>
    <row r="56">
      <c r="A56" t="inlineStr">
        <is>
          <t>4240 : Sundry Charges</t>
        </is>
      </c>
      <c r="B56" s="14" t="inlineStr">
        <is>
          <t>Overheads</t>
        </is>
      </c>
      <c r="C56" s="14" t="inlineStr">
        <is>
          <t>Miscellaneous</t>
        </is>
      </c>
      <c r="D56" s="14" t="inlineStr">
        <is>
          <t>In-Direct</t>
        </is>
      </c>
    </row>
    <row r="57">
      <c r="A57" t="inlineStr">
        <is>
          <t>4250 : Travel Expenses</t>
        </is>
      </c>
      <c r="B57" s="14" t="inlineStr">
        <is>
          <t>Overheads</t>
        </is>
      </c>
      <c r="C57" s="14" t="inlineStr">
        <is>
          <t>Motor &amp; Travel</t>
        </is>
      </c>
      <c r="D57" s="14" t="inlineStr">
        <is>
          <t>In-Direct</t>
        </is>
      </c>
    </row>
    <row r="58">
      <c r="A58" t="inlineStr">
        <is>
          <t>4260 : Fuel and Motor Expenses</t>
        </is>
      </c>
      <c r="B58" s="14" t="inlineStr">
        <is>
          <t>Overheads</t>
        </is>
      </c>
      <c r="C58" s="14" t="inlineStr">
        <is>
          <t>Motor &amp; Travel</t>
        </is>
      </c>
      <c r="D58" s="14" t="inlineStr">
        <is>
          <t>In-Direct</t>
        </is>
      </c>
    </row>
    <row r="59">
      <c r="A59" t="inlineStr">
        <is>
          <t>4270 : Motor Insurance</t>
        </is>
      </c>
      <c r="B59" s="14" t="inlineStr">
        <is>
          <t>Overheads</t>
        </is>
      </c>
      <c r="C59" s="14" t="inlineStr">
        <is>
          <t>Motor Insurance</t>
        </is>
      </c>
      <c r="D59" s="14" t="inlineStr">
        <is>
          <t>In-Direct</t>
        </is>
      </c>
    </row>
    <row r="60">
      <c r="A60" t="inlineStr">
        <is>
          <t>4290 : Publications</t>
        </is>
      </c>
      <c r="B60" s="14" t="inlineStr">
        <is>
          <t>Overheads</t>
        </is>
      </c>
      <c r="C60" s="14" t="inlineStr">
        <is>
          <t>Publications</t>
        </is>
      </c>
      <c r="D60" s="14" t="inlineStr">
        <is>
          <t>In-Direct</t>
        </is>
      </c>
    </row>
    <row r="61">
      <c r="A61" s="3" t="inlineStr">
        <is>
          <t>4300 : Family Events</t>
        </is>
      </c>
      <c r="B61" s="14" t="inlineStr">
        <is>
          <t>Premises &amp; Admin</t>
        </is>
      </c>
      <c r="C61" s="14" t="inlineStr">
        <is>
          <t>Marketing</t>
        </is>
      </c>
      <c r="D61" s="14" t="inlineStr">
        <is>
          <t>Direct</t>
        </is>
      </c>
    </row>
    <row r="62">
      <c r="A62" t="inlineStr">
        <is>
          <t>5010 : Audit</t>
        </is>
      </c>
      <c r="B62" s="14" t="inlineStr">
        <is>
          <t>Overheads</t>
        </is>
      </c>
      <c r="C62" s="14" t="inlineStr">
        <is>
          <t>Audit</t>
        </is>
      </c>
      <c r="D62" s="14" t="inlineStr">
        <is>
          <t>In-Direct</t>
        </is>
      </c>
    </row>
    <row r="63">
      <c r="A63" t="inlineStr">
        <is>
          <t>5020 : Accountancy</t>
        </is>
      </c>
      <c r="B63" s="14" t="inlineStr">
        <is>
          <t>Overheads</t>
        </is>
      </c>
      <c r="C63" s="14" t="inlineStr">
        <is>
          <t>Accountancy</t>
        </is>
      </c>
      <c r="D63" s="14" t="inlineStr">
        <is>
          <t>In-Direct</t>
        </is>
      </c>
    </row>
    <row r="64">
      <c r="A64" t="inlineStr">
        <is>
          <t>5030 : Proffessional Fees</t>
        </is>
      </c>
      <c r="B64" s="14" t="inlineStr">
        <is>
          <t>Overheads</t>
        </is>
      </c>
      <c r="C64" s="14" t="inlineStr">
        <is>
          <t>Proffessional Fees</t>
        </is>
      </c>
      <c r="D64" s="14" t="inlineStr">
        <is>
          <t>In-Direct</t>
        </is>
      </c>
    </row>
    <row r="65">
      <c r="A65" t="inlineStr">
        <is>
          <t>5040 : Office Equipment</t>
        </is>
      </c>
      <c r="B65" s="14" t="inlineStr">
        <is>
          <t>Premises &amp; Admin</t>
        </is>
      </c>
      <c r="C65" s="14" t="inlineStr">
        <is>
          <t>Office Equipment</t>
        </is>
      </c>
      <c r="D65" s="14" t="inlineStr">
        <is>
          <t>Direct</t>
        </is>
      </c>
    </row>
    <row r="66">
      <c r="A66" t="inlineStr">
        <is>
          <t>5050 : Finance Costs</t>
        </is>
      </c>
      <c r="B66" s="14" t="inlineStr">
        <is>
          <t>Overheads</t>
        </is>
      </c>
      <c r="C66" s="14" t="inlineStr">
        <is>
          <t>Finance Costs</t>
        </is>
      </c>
      <c r="D66" s="14" t="inlineStr">
        <is>
          <t>In-Direct</t>
        </is>
      </c>
    </row>
    <row r="67">
      <c r="A67" t="inlineStr">
        <is>
          <t>5060 : Bank Charges</t>
        </is>
      </c>
      <c r="B67" s="14" t="inlineStr">
        <is>
          <t>Overheads</t>
        </is>
      </c>
      <c r="C67" s="14" t="inlineStr">
        <is>
          <t>Finance Costs</t>
        </is>
      </c>
      <c r="D67" s="14" t="inlineStr">
        <is>
          <t>In-Direct</t>
        </is>
      </c>
      <c r="E67" s="14" t="n"/>
    </row>
    <row r="68">
      <c r="A68" t="inlineStr">
        <is>
          <t>5070 : Bank Interest</t>
        </is>
      </c>
      <c r="B68" s="14" t="n"/>
      <c r="C68" s="14" t="n"/>
      <c r="D68" s="14" t="n"/>
      <c r="E68" s="14" t="n"/>
    </row>
    <row r="69">
      <c r="A69" t="inlineStr">
        <is>
          <t>5080 : Bad Debt Provision</t>
        </is>
      </c>
      <c r="B69" s="14" t="n"/>
      <c r="C69" s="14" t="n"/>
      <c r="D69" s="14" t="n"/>
      <c r="E69" s="14" t="n"/>
    </row>
    <row r="70">
      <c r="A70" t="inlineStr">
        <is>
          <t>5090 : Bad Debts Written Off</t>
        </is>
      </c>
      <c r="B70" s="14" t="n"/>
      <c r="C70" s="14" t="n"/>
      <c r="D70" s="14" t="n"/>
      <c r="E70" s="14" t="n"/>
    </row>
    <row r="71">
      <c r="A71" t="inlineStr">
        <is>
          <t>5100 : Depreciation L&amp;B</t>
        </is>
      </c>
      <c r="B71" s="14" t="n"/>
      <c r="C71" s="14" t="n"/>
      <c r="D71" s="14" t="n"/>
      <c r="E71" s="14" t="n"/>
    </row>
    <row r="72">
      <c r="A72" t="inlineStr">
        <is>
          <t>5110 : Depreciation MV</t>
        </is>
      </c>
      <c r="B72" s="14" t="n"/>
      <c r="C72" s="14" t="n"/>
      <c r="D72" s="14" t="n"/>
      <c r="E72" s="14" t="n"/>
    </row>
    <row r="73">
      <c r="A73" t="inlineStr">
        <is>
          <t>5120 : Depreciation Office Equipment</t>
        </is>
      </c>
      <c r="B73" s="14" t="n"/>
      <c r="C73" s="14" t="n"/>
      <c r="D73" s="14" t="n"/>
      <c r="E73" s="14" t="n"/>
    </row>
    <row r="74">
      <c r="A74" t="inlineStr">
        <is>
          <t>5140 : Depreciation F&amp;F</t>
        </is>
      </c>
      <c r="B74" s="14" t="n"/>
      <c r="C74" s="14" t="n"/>
      <c r="D74" s="14" t="n"/>
      <c r="E74" s="14" t="n"/>
    </row>
    <row r="75">
      <c r="A75" t="inlineStr">
        <is>
          <t>5150 : Corporation Tax</t>
        </is>
      </c>
      <c r="B75" s="14" t="n"/>
      <c r="C75" s="14" t="n"/>
      <c r="D75" s="14" t="n"/>
      <c r="E75" s="14" t="n"/>
    </row>
    <row r="76">
      <c r="A76" t="inlineStr">
        <is>
          <t>5160 : Transformation Costs</t>
        </is>
      </c>
      <c r="B76" s="14" t="n"/>
      <c r="C76" s="14" t="n"/>
      <c r="D76" s="14" t="n"/>
      <c r="E76" s="14" t="n"/>
    </row>
    <row r="77">
      <c r="A77" t="inlineStr">
        <is>
          <t>5170 : Goodwill Amortisation</t>
        </is>
      </c>
      <c r="B77" s="14" t="n"/>
      <c r="C77" s="14" t="n"/>
      <c r="D77" s="14" t="n"/>
      <c r="E77" s="14" t="n"/>
    </row>
    <row r="78">
      <c r="A78" t="inlineStr">
        <is>
          <t>5990 : Suspense</t>
        </is>
      </c>
      <c r="B78" s="14" t="n"/>
      <c r="C78" s="14" t="n"/>
      <c r="D78" s="14" t="n"/>
      <c r="E78" s="14" t="n"/>
    </row>
    <row r="79">
      <c r="A79" t="inlineStr">
        <is>
          <t>6005 : Fixed Assets</t>
        </is>
      </c>
      <c r="C79" s="14" t="n"/>
      <c r="E79" s="14" t="n"/>
    </row>
    <row r="80">
      <c r="A80" t="inlineStr">
        <is>
          <t>6010 : Investment Additions</t>
        </is>
      </c>
      <c r="C80" s="14" t="n"/>
      <c r="E80" s="14" t="n"/>
    </row>
    <row r="81">
      <c r="A81" t="inlineStr">
        <is>
          <t>6020 : Freehold Property</t>
        </is>
      </c>
      <c r="C81" s="14" t="n"/>
    </row>
    <row r="82">
      <c r="A82" t="inlineStr">
        <is>
          <t>6021 : Freehold Property Depreciation</t>
        </is>
      </c>
      <c r="C82" s="14" t="n"/>
    </row>
    <row r="83">
      <c r="A83" t="inlineStr">
        <is>
          <t>6030 : Plant Machinery Depreciation</t>
        </is>
      </c>
      <c r="C83" s="14" t="n"/>
    </row>
    <row r="84">
      <c r="A84" t="inlineStr">
        <is>
          <t>6031 : Plant and Machinery</t>
        </is>
      </c>
      <c r="C84" s="14" t="n"/>
    </row>
    <row r="85">
      <c r="A85" t="inlineStr">
        <is>
          <t>6040 : Leasehold Property Improvements</t>
        </is>
      </c>
      <c r="C85" s="14" t="n"/>
    </row>
    <row r="86">
      <c r="A86" t="inlineStr">
        <is>
          <t>6041 : Leasehold Property Improvements Depreciation</t>
        </is>
      </c>
      <c r="C86" s="14" t="n"/>
    </row>
    <row r="87">
      <c r="A87" t="inlineStr">
        <is>
          <t>6050 : Office Machinery and Equipment</t>
        </is>
      </c>
      <c r="C87" s="14" t="n"/>
    </row>
    <row r="88">
      <c r="A88" t="inlineStr">
        <is>
          <t>6051 : Office Machinery and Equipment Depreciation</t>
        </is>
      </c>
      <c r="C88" s="14" t="n"/>
    </row>
    <row r="89">
      <c r="A89" t="inlineStr">
        <is>
          <t>6060 : Fixtures and Fittings</t>
        </is>
      </c>
      <c r="C89" s="14" t="n"/>
    </row>
    <row r="90">
      <c r="A90" t="inlineStr">
        <is>
          <t>6061 : Fixtures and Fittings Depreciation</t>
        </is>
      </c>
      <c r="C90" s="14" t="n"/>
    </row>
    <row r="91">
      <c r="A91" t="inlineStr">
        <is>
          <t>6070 : Motor Vehicles</t>
        </is>
      </c>
      <c r="C91" s="14" t="n"/>
    </row>
    <row r="92">
      <c r="A92" t="inlineStr">
        <is>
          <t>6071 : Motor Vehicles Depreciation</t>
        </is>
      </c>
      <c r="C92" s="14" t="n"/>
    </row>
    <row r="93">
      <c r="A93" t="inlineStr">
        <is>
          <t>6080 : Goodwill</t>
        </is>
      </c>
      <c r="C93" s="14" t="n"/>
    </row>
    <row r="94">
      <c r="A94" t="inlineStr">
        <is>
          <t>6081 : Goodwill Depreciation</t>
        </is>
      </c>
      <c r="C94" s="14" t="n"/>
    </row>
    <row r="95">
      <c r="A95" t="inlineStr">
        <is>
          <t>6082 : Goodwill Amortization</t>
        </is>
      </c>
      <c r="C95" s="14" t="n"/>
    </row>
    <row r="96">
      <c r="A96" t="inlineStr">
        <is>
          <t>7005 : Current Assets</t>
        </is>
      </c>
      <c r="C96" s="14" t="n"/>
    </row>
    <row r="97">
      <c r="A97" t="inlineStr">
        <is>
          <t>7010 : Prepayments</t>
        </is>
      </c>
      <c r="C97" s="14" t="n"/>
    </row>
    <row r="98">
      <c r="A98" t="inlineStr">
        <is>
          <t>7020 : Interco Brunswick</t>
        </is>
      </c>
      <c r="C98" s="14" t="n"/>
    </row>
    <row r="99">
      <c r="A99" t="inlineStr">
        <is>
          <t>7021 : Interco KNL</t>
        </is>
      </c>
      <c r="C99" s="14" t="n"/>
    </row>
    <row r="100">
      <c r="A100" t="inlineStr">
        <is>
          <t>7022 : Interco Crossco</t>
        </is>
      </c>
      <c r="C100" s="14" t="n"/>
    </row>
    <row r="101">
      <c r="A101" t="inlineStr">
        <is>
          <t>7023 : Interco CCL</t>
        </is>
      </c>
      <c r="C101" s="14" t="n"/>
    </row>
    <row r="102">
      <c r="A102" t="inlineStr">
        <is>
          <t>7023 : Interco YBN</t>
        </is>
      </c>
      <c r="C102" s="14" t="n"/>
    </row>
    <row r="103">
      <c r="A103" t="inlineStr">
        <is>
          <t>7024 :  DO NOT USE OLD INTERCO</t>
        </is>
      </c>
      <c r="C103" s="14" t="n"/>
    </row>
    <row r="104">
      <c r="A104" t="inlineStr">
        <is>
          <t>7024 : DO NOT USE</t>
        </is>
      </c>
      <c r="C104" s="14" t="n"/>
    </row>
    <row r="105">
      <c r="A105" t="inlineStr">
        <is>
          <t>7024 : Interco Moebius Two</t>
        </is>
      </c>
      <c r="C105" s="14" t="n"/>
    </row>
    <row r="106">
      <c r="A106" t="inlineStr">
        <is>
          <t>7024 : Redplexus</t>
        </is>
      </c>
      <c r="C106" s="14" t="n"/>
    </row>
    <row r="107">
      <c r="A107" t="inlineStr">
        <is>
          <t>7025 : INTERCO M2</t>
        </is>
      </c>
      <c r="C107" s="14" t="n"/>
    </row>
    <row r="108">
      <c r="A108" t="inlineStr">
        <is>
          <t>7025 : Interco YBHN</t>
        </is>
      </c>
      <c r="C108" s="14" t="n"/>
    </row>
    <row r="109">
      <c r="A109" t="inlineStr">
        <is>
          <t>7026 : DO NOT USE</t>
        </is>
      </c>
      <c r="C109" s="14" t="n"/>
    </row>
    <row r="110">
      <c r="A110" t="inlineStr">
        <is>
          <t>7026 : Interco YBN</t>
        </is>
      </c>
      <c r="C110" s="14" t="n"/>
    </row>
    <row r="111">
      <c r="A111" t="inlineStr">
        <is>
          <t>7027 : DO NOT USE</t>
        </is>
      </c>
      <c r="C111" s="14" t="n"/>
    </row>
    <row r="112">
      <c r="A112" t="inlineStr">
        <is>
          <t>7027 : Interco CCL</t>
        </is>
      </c>
      <c r="C112" s="14" t="n"/>
    </row>
    <row r="113">
      <c r="A113" t="inlineStr">
        <is>
          <t>7027 : Interco YBHN</t>
        </is>
      </c>
      <c r="C113" s="14" t="n"/>
    </row>
    <row r="114">
      <c r="A114" t="inlineStr">
        <is>
          <t>7028 : DO NOT USE</t>
        </is>
      </c>
      <c r="C114" s="14" t="n"/>
    </row>
    <row r="115">
      <c r="A115" t="inlineStr">
        <is>
          <t>7029 : DO NOT USE</t>
        </is>
      </c>
      <c r="C115" s="14" t="n"/>
    </row>
    <row r="116">
      <c r="A116" t="inlineStr">
        <is>
          <t>7030 : DO NOT USE</t>
        </is>
      </c>
      <c r="C116" s="14" t="n"/>
    </row>
    <row r="117">
      <c r="A117" t="inlineStr">
        <is>
          <t>7031 : DO NOT USE</t>
        </is>
      </c>
      <c r="C117" s="14" t="n"/>
    </row>
    <row r="118">
      <c r="A118" t="inlineStr">
        <is>
          <t>7033 : DO NOT USE</t>
        </is>
      </c>
      <c r="C118" s="14" t="n"/>
    </row>
    <row r="119">
      <c r="A119" t="inlineStr">
        <is>
          <t>7034 : Interco Redplexus</t>
        </is>
      </c>
      <c r="C119" s="14" t="n"/>
    </row>
    <row r="120">
      <c r="A120" t="inlineStr">
        <is>
          <t>7035 : Interco Boot Farm</t>
        </is>
      </c>
      <c r="C120" s="14" t="n"/>
    </row>
    <row r="121">
      <c r="A121" t="inlineStr">
        <is>
          <t>7035 : Interco BootFarm</t>
        </is>
      </c>
      <c r="C121" s="14" t="n"/>
    </row>
    <row r="122">
      <c r="A122" t="inlineStr">
        <is>
          <t>7035 : Interco HAB</t>
        </is>
      </c>
      <c r="C122" s="14" t="n"/>
    </row>
    <row r="123">
      <c r="A123" t="inlineStr">
        <is>
          <t>7036 : Interco MO 1</t>
        </is>
      </c>
      <c r="C123" s="14" t="n"/>
    </row>
    <row r="124">
      <c r="A124" t="inlineStr">
        <is>
          <t>7037 : Interco Saltway</t>
        </is>
      </c>
      <c r="C124" s="14" t="n"/>
    </row>
    <row r="125">
      <c r="A125" t="inlineStr">
        <is>
          <t>7037 : Intreco Saltway</t>
        </is>
      </c>
      <c r="C125" s="14" t="n"/>
    </row>
    <row r="126">
      <c r="A126" t="inlineStr">
        <is>
          <t>7040 : Fee Debtors</t>
        </is>
      </c>
      <c r="C126" s="14" t="n"/>
    </row>
    <row r="127">
      <c r="A127" t="inlineStr">
        <is>
          <t>7041 : Other Debtors - M1</t>
        </is>
      </c>
      <c r="C127" s="14" t="n"/>
    </row>
    <row r="128">
      <c r="A128" t="inlineStr">
        <is>
          <t>7050 : Bank RBS</t>
        </is>
      </c>
      <c r="C128" s="14" t="n"/>
    </row>
    <row r="129">
      <c r="A129" t="inlineStr">
        <is>
          <t>7051 : Bank NW Current</t>
        </is>
      </c>
      <c r="C129" s="14" t="n"/>
    </row>
    <row r="130">
      <c r="A130" t="inlineStr">
        <is>
          <t>7052 : Bank NW Deposit</t>
        </is>
      </c>
      <c r="C130" s="14" t="n"/>
    </row>
    <row r="131">
      <c r="A131" t="inlineStr">
        <is>
          <t>7053 : Bank Current Account</t>
        </is>
      </c>
      <c r="C131" s="14" t="n"/>
    </row>
    <row r="132">
      <c r="A132" t="inlineStr">
        <is>
          <t>7054 : Barclays Wages 816</t>
        </is>
      </c>
      <c r="C132" s="14" t="n"/>
    </row>
    <row r="133">
      <c r="A133" t="inlineStr">
        <is>
          <t>7055 : Barclays Dep/acc 471</t>
        </is>
      </c>
      <c r="C133" s="14" t="n"/>
    </row>
    <row r="134">
      <c r="A134" t="inlineStr">
        <is>
          <t>7056 : Santander c/acc 811</t>
        </is>
      </c>
      <c r="C134" s="14" t="n"/>
    </row>
    <row r="135">
      <c r="A135" t="inlineStr">
        <is>
          <t>7057 : Santander Dep/acc 870</t>
        </is>
      </c>
      <c r="C135" s="14" t="n"/>
    </row>
    <row r="136">
      <c r="A136" t="inlineStr">
        <is>
          <t>7058 : RBS bank 722</t>
        </is>
      </c>
      <c r="C136" s="14" t="n"/>
    </row>
    <row r="137">
      <c r="A137" t="inlineStr">
        <is>
          <t>7059 : RBS current acc</t>
        </is>
      </c>
      <c r="C137" s="14" t="n"/>
    </row>
    <row r="138">
      <c r="A138" t="inlineStr">
        <is>
          <t>7060 : Bank Current/acc Santander</t>
        </is>
      </c>
      <c r="C138" s="14" t="n"/>
    </row>
    <row r="139">
      <c r="A139" t="inlineStr">
        <is>
          <t>7061 : Bank Deposit - Santander</t>
        </is>
      </c>
      <c r="C139" s="14" t="n"/>
    </row>
    <row r="140">
      <c r="A140" t="inlineStr">
        <is>
          <t>7062 : RBS current account</t>
        </is>
      </c>
      <c r="C140" s="14" t="n"/>
    </row>
    <row r="141">
      <c r="A141" t="inlineStr">
        <is>
          <t>7063 : Bank Current Acc HSBC</t>
        </is>
      </c>
      <c r="C141" s="14" t="n"/>
    </row>
    <row r="142">
      <c r="A142" t="inlineStr">
        <is>
          <t>7064 : Natwest Bank</t>
        </is>
      </c>
      <c r="C142" s="14" t="n"/>
    </row>
    <row r="143">
      <c r="A143" t="inlineStr">
        <is>
          <t>7070 : Sundry Debtors</t>
        </is>
      </c>
      <c r="C143" s="14" t="n"/>
    </row>
    <row r="144">
      <c r="A144" t="inlineStr">
        <is>
          <t>7080 : Doubtful Debts</t>
        </is>
      </c>
      <c r="C144" s="14" t="n"/>
    </row>
    <row r="145">
      <c r="A145" t="inlineStr">
        <is>
          <t>7085 : Bad Debt Provision</t>
        </is>
      </c>
      <c r="C145" s="14" t="n"/>
    </row>
    <row r="146">
      <c r="A146" t="inlineStr">
        <is>
          <t>7090 : Emerald</t>
        </is>
      </c>
      <c r="C146" s="14" t="n"/>
    </row>
    <row r="147">
      <c r="A147" t="inlineStr">
        <is>
          <t>8010 : Attachments</t>
        </is>
      </c>
      <c r="C147" s="14" t="n"/>
    </row>
    <row r="148">
      <c r="A148" t="inlineStr">
        <is>
          <t>8020 : Accruals</t>
        </is>
      </c>
      <c r="C148" s="14" t="n"/>
    </row>
    <row r="149">
      <c r="A149" t="inlineStr">
        <is>
          <t>8030 : EEEF</t>
        </is>
      </c>
      <c r="C149" s="14" t="n"/>
    </row>
    <row r="150">
      <c r="A150" t="inlineStr">
        <is>
          <t>8040 : PAYE</t>
        </is>
      </c>
      <c r="C150" s="14" t="n"/>
    </row>
    <row r="151">
      <c r="A151" t="inlineStr">
        <is>
          <t>8050 : Net Salaries</t>
        </is>
      </c>
      <c r="C151" s="14" t="n"/>
    </row>
    <row r="152">
      <c r="A152" t="inlineStr">
        <is>
          <t>8060 : Trade Creditors</t>
        </is>
      </c>
      <c r="C152" s="14" t="n"/>
    </row>
    <row r="153">
      <c r="A153" t="inlineStr">
        <is>
          <t>8070 : Fees in advance</t>
        </is>
      </c>
      <c r="C153" s="14" t="n"/>
    </row>
    <row r="154">
      <c r="A154" t="inlineStr">
        <is>
          <t>8080 : HP Creditor</t>
        </is>
      </c>
      <c r="C154" s="14" t="n"/>
    </row>
    <row r="155">
      <c r="A155" t="inlineStr">
        <is>
          <t>8090 : Pension Fund</t>
        </is>
      </c>
      <c r="C155" s="14" t="n"/>
    </row>
    <row r="156">
      <c r="A156" t="inlineStr">
        <is>
          <t>8100 : Corporation Tax</t>
        </is>
      </c>
      <c r="C156" s="14" t="n"/>
    </row>
    <row r="157">
      <c r="A157" t="inlineStr">
        <is>
          <t>8110 : Directors Loan</t>
        </is>
      </c>
      <c r="C157" s="14" t="n"/>
    </row>
    <row r="158">
      <c r="A158" t="inlineStr">
        <is>
          <t>8110 : Directors Loan Account</t>
        </is>
      </c>
      <c r="C158" s="14" t="n"/>
    </row>
    <row r="159">
      <c r="A159" t="inlineStr">
        <is>
          <t>8110 : DIRS LOAN</t>
        </is>
      </c>
      <c r="C159" s="14" t="n"/>
    </row>
    <row r="160">
      <c r="A160" t="inlineStr">
        <is>
          <t>9001 : Bank Loan</t>
        </is>
      </c>
      <c r="C160" s="14" t="n"/>
    </row>
    <row r="161">
      <c r="A161" t="inlineStr">
        <is>
          <t>9010 : Reserves and Capital</t>
        </is>
      </c>
      <c r="C161" s="14" t="n"/>
    </row>
    <row r="162">
      <c r="A162" t="inlineStr">
        <is>
          <t>9020 : Share Capital</t>
        </is>
      </c>
      <c r="C162" s="14" t="n"/>
    </row>
    <row r="163">
      <c r="A163" t="inlineStr">
        <is>
          <t>9030 : Profit and Loss Account</t>
        </is>
      </c>
      <c r="C163" s="14" t="n"/>
    </row>
    <row r="168">
      <c r="C168" s="14" t="n"/>
    </row>
    <row r="169">
      <c r="C169" s="14" t="n"/>
    </row>
    <row r="170">
      <c r="C170" s="14" t="n"/>
    </row>
    <row r="171">
      <c r="C171" s="14" t="n"/>
    </row>
    <row r="172">
      <c r="C172" s="14" t="n"/>
    </row>
    <row r="173">
      <c r="C173" s="14" t="n"/>
    </row>
    <row r="174">
      <c r="C174" s="14" t="n"/>
    </row>
    <row r="175">
      <c r="C175" s="14" t="n"/>
    </row>
    <row r="176">
      <c r="C176" s="14" t="n"/>
    </row>
    <row r="177">
      <c r="C177" s="14" t="n"/>
    </row>
    <row r="178">
      <c r="C178" s="14" t="n"/>
    </row>
    <row r="179">
      <c r="C179" s="14" t="n"/>
    </row>
  </sheetData>
  <autoFilter ref="A1:D163"/>
  <pageMargins left="0.7" right="0.7" top="0.75" bottom="0.75" header="0.3" footer="0.3"/>
</worksheet>
</file>

<file path=xl/worksheets/sheet67.xml><?xml version="1.0" encoding="utf-8"?>
<worksheet xmlns="http://schemas.openxmlformats.org/spreadsheetml/2006/main">
  <sheetPr>
    <tabColor theme="2" tint="-0.09997863704336681"/>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-1011876</v>
      </c>
      <c r="C2" s="3" t="n">
        <v>-46983.8</v>
      </c>
      <c r="D2" s="3" t="n">
        <v>-43534</v>
      </c>
      <c r="E2" s="3" t="n">
        <v>-51104.3</v>
      </c>
      <c r="F2" s="3" t="n">
        <v>-61399.7</v>
      </c>
      <c r="G2" s="3" t="n">
        <v>-49854.8</v>
      </c>
      <c r="H2" s="3" t="n">
        <v>-53894.5</v>
      </c>
      <c r="O2" s="3" t="n">
        <v>-1318647</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-432783</v>
      </c>
      <c r="C3" s="3" t="n">
        <v>-20404</v>
      </c>
      <c r="D3" s="3" t="n">
        <v>-43307</v>
      </c>
      <c r="E3" s="3" t="n">
        <v>-43307</v>
      </c>
      <c r="F3" s="3" t="n">
        <v>-36141.9</v>
      </c>
      <c r="G3" s="3" t="n">
        <v>-36141.9</v>
      </c>
      <c r="H3" s="3" t="n">
        <v>-36341.5</v>
      </c>
      <c r="O3" s="3" t="n">
        <v>-648426</v>
      </c>
      <c r="Q3" s="16">
        <f>_xlfn.XLOOKUP($A3,Mapping!$A:$A,Mapping!B:B,0,0,1)</f>
        <v/>
      </c>
      <c r="R3" s="16">
        <f>_xlfn.XLOOKUP($A3,Mapping!$A:$A,Mapping!C:C,0,0,1)</f>
        <v/>
      </c>
      <c r="S3" s="16">
        <f>_xlfn.XLOOKUP($A3,Mapping!$A:$A,Mapping!D:D,0,0,1)</f>
        <v/>
      </c>
      <c r="T3" s="16">
        <f>_xlfn.CONCAT(S3," - ",Q3)</f>
        <v/>
      </c>
    </row>
    <row r="4">
      <c r="A4" s="3" t="inlineStr">
        <is>
          <t>1030 : Other Income</t>
        </is>
      </c>
      <c r="B4" s="3" t="n">
        <v>-8437.040000000001</v>
      </c>
      <c r="C4" s="3" t="n">
        <v>-88.5</v>
      </c>
      <c r="E4" s="3" t="n">
        <v>-15</v>
      </c>
      <c r="F4" s="3" t="n">
        <v>0</v>
      </c>
      <c r="O4" s="3" t="n">
        <v>-8540.540000000001</v>
      </c>
      <c r="Q4" s="16">
        <f>_xlfn.XLOOKUP($A4,Mapping!$A:$A,Mapping!B:B,0,0,1)</f>
        <v/>
      </c>
      <c r="R4" s="16">
        <f>_xlfn.XLOOKUP($A4,Mapping!$A:$A,Mapping!C:C,0,0,1)</f>
        <v/>
      </c>
      <c r="S4" s="16">
        <f>_xlfn.XLOOKUP($A4,Mapping!$A:$A,Mapping!D:D,0,0,1)</f>
        <v/>
      </c>
      <c r="T4" s="16">
        <f>_xlfn.CONCAT(S4," - ",Q4)</f>
        <v/>
      </c>
    </row>
    <row r="5">
      <c r="A5" s="3" t="inlineStr">
        <is>
          <t>2010 : Nursery Staff Salaries</t>
        </is>
      </c>
      <c r="B5" s="3" t="n">
        <v>769827.9</v>
      </c>
      <c r="C5" s="3" t="n">
        <v>37848.53</v>
      </c>
      <c r="D5" s="3" t="n">
        <v>36916.12</v>
      </c>
      <c r="E5" s="3" t="n">
        <v>41103.48</v>
      </c>
      <c r="F5" s="3" t="n">
        <v>44693.53</v>
      </c>
      <c r="G5" s="3" t="n">
        <v>43482.05</v>
      </c>
      <c r="H5" s="3" t="n">
        <v>45096.24</v>
      </c>
      <c r="O5" s="3" t="n">
        <v>1018968</v>
      </c>
      <c r="Q5" s="16">
        <f>_xlfn.XLOOKUP($A5,Mapping!$A:$A,Mapping!B:B,0,0,1)</f>
        <v/>
      </c>
      <c r="R5" s="16">
        <f>_xlfn.XLOOKUP($A5,Mapping!$A:$A,Mapping!C:C,0,0,1)</f>
        <v/>
      </c>
      <c r="S5" s="16">
        <f>_xlfn.XLOOKUP($A5,Mapping!$A:$A,Mapping!D:D,0,0,1)</f>
        <v/>
      </c>
      <c r="T5" s="16">
        <f>_xlfn.CONCAT(S5," - ",Q5)</f>
        <v/>
      </c>
    </row>
    <row r="6">
      <c r="A6" s="3" t="inlineStr">
        <is>
          <t>2100 : Nursery Staff NI</t>
        </is>
      </c>
      <c r="B6" s="3" t="n">
        <v>69547.02</v>
      </c>
      <c r="C6" s="3" t="n">
        <v>4003.51</v>
      </c>
      <c r="D6" s="3" t="n">
        <v>3825.11</v>
      </c>
      <c r="E6" s="3" t="n">
        <v>4276.89</v>
      </c>
      <c r="F6" s="3" t="n">
        <v>4740.72</v>
      </c>
      <c r="G6" s="3" t="n">
        <v>4313</v>
      </c>
      <c r="H6" s="3" t="n">
        <v>4550.82</v>
      </c>
      <c r="O6" s="3" t="n">
        <v>95257.07000000001</v>
      </c>
      <c r="Q6" s="16">
        <f>_xlfn.XLOOKUP($A6,Mapping!$A:$A,Mapping!B:B,0,0,1)</f>
        <v/>
      </c>
      <c r="R6" s="16">
        <f>_xlfn.XLOOKUP($A6,Mapping!$A:$A,Mapping!C:C,0,0,1)</f>
        <v/>
      </c>
      <c r="S6" s="16">
        <f>_xlfn.XLOOKUP($A6,Mapping!$A:$A,Mapping!D:D,0,0,1)</f>
        <v/>
      </c>
      <c r="T6" s="16">
        <f>_xlfn.CONCAT(S6," - ",Q6)</f>
        <v/>
      </c>
    </row>
    <row r="7">
      <c r="A7" s="3" t="inlineStr">
        <is>
          <t>2150 : Nursery Staff Pension</t>
        </is>
      </c>
      <c r="B7" s="3" t="n">
        <v>14011.64</v>
      </c>
      <c r="C7" s="3" t="n">
        <v>740.2</v>
      </c>
      <c r="D7" s="3" t="n">
        <v>688.26</v>
      </c>
      <c r="E7" s="3" t="n">
        <v>682.22</v>
      </c>
      <c r="F7" s="3" t="n">
        <v>784.1799999999999</v>
      </c>
      <c r="G7" s="3" t="n">
        <v>758.1</v>
      </c>
      <c r="H7" s="3" t="n">
        <v>767.1</v>
      </c>
      <c r="O7" s="3" t="n">
        <v>18431.7</v>
      </c>
      <c r="Q7" s="16">
        <f>_xlfn.XLOOKUP($A7,Mapping!$A:$A,Mapping!B:B,0,0,1)</f>
        <v/>
      </c>
      <c r="R7" s="16">
        <f>_xlfn.XLOOKUP($A7,Mapping!$A:$A,Mapping!C:C,0,0,1)</f>
        <v/>
      </c>
      <c r="S7" s="16">
        <f>_xlfn.XLOOKUP($A7,Mapping!$A:$A,Mapping!D:D,0,0,1)</f>
        <v/>
      </c>
      <c r="T7" s="16">
        <f>_xlfn.CONCAT(S7," - ",Q7)</f>
        <v/>
      </c>
    </row>
    <row r="8">
      <c r="A8" s="3" t="inlineStr">
        <is>
          <t>2160 : Uniform Costs</t>
        </is>
      </c>
      <c r="B8" s="3" t="n">
        <v>3059.64</v>
      </c>
      <c r="D8" s="3" t="n">
        <v>466.8</v>
      </c>
      <c r="E8" s="3" t="n">
        <v>12.72</v>
      </c>
      <c r="H8" s="3" t="n">
        <v>201.96</v>
      </c>
      <c r="O8" s="3" t="n">
        <v>3741.12</v>
      </c>
      <c r="Q8" s="16">
        <f>_xlfn.XLOOKUP($A8,Mapping!$A:$A,Mapping!B:B,0,0,1)</f>
        <v/>
      </c>
      <c r="R8" s="16">
        <f>_xlfn.XLOOKUP($A8,Mapping!$A:$A,Mapping!C:C,0,0,1)</f>
        <v/>
      </c>
      <c r="S8" s="16">
        <f>_xlfn.XLOOKUP($A8,Mapping!$A:$A,Mapping!D:D,0,0,1)</f>
        <v/>
      </c>
      <c r="T8" s="16">
        <f>_xlfn.CONCAT(S8," - ",Q8)</f>
        <v/>
      </c>
    </row>
    <row r="9">
      <c r="A9" s="3" t="inlineStr">
        <is>
          <t>2170 : Training Costs</t>
        </is>
      </c>
      <c r="B9" s="3" t="n">
        <v>557.2</v>
      </c>
      <c r="C9" s="3" t="n">
        <v>35</v>
      </c>
      <c r="D9" s="3" t="n">
        <v>816</v>
      </c>
      <c r="E9" s="3" t="n">
        <v>336</v>
      </c>
      <c r="F9" s="3" t="n">
        <v>228</v>
      </c>
      <c r="O9" s="3" t="n">
        <v>1972.2</v>
      </c>
      <c r="Q9" s="16">
        <f>_xlfn.XLOOKUP($A9,Mapping!$A:$A,Mapping!B:B,0,0,1)</f>
        <v/>
      </c>
      <c r="R9" s="16">
        <f>_xlfn.XLOOKUP($A9,Mapping!$A:$A,Mapping!C:C,0,0,1)</f>
        <v/>
      </c>
      <c r="S9" s="16">
        <f>_xlfn.XLOOKUP($A9,Mapping!$A:$A,Mapping!D:D,0,0,1)</f>
        <v/>
      </c>
      <c r="T9" s="16">
        <f>_xlfn.CONCAT(S9," - ",Q9)</f>
        <v/>
      </c>
    </row>
    <row r="10">
      <c r="A10" s="3" t="inlineStr">
        <is>
          <t>2180 : Staff Welfare</t>
        </is>
      </c>
      <c r="B10" s="3" t="n">
        <v>3776.68</v>
      </c>
      <c r="C10" s="3" t="n">
        <v>294.86</v>
      </c>
      <c r="D10" s="3" t="n">
        <v>200.98</v>
      </c>
      <c r="E10" s="3" t="n">
        <v>428.89</v>
      </c>
      <c r="F10" s="3" t="n">
        <v>243.11</v>
      </c>
      <c r="G10" s="3" t="n">
        <v>306.62</v>
      </c>
      <c r="H10" s="3" t="n">
        <v>577.88</v>
      </c>
      <c r="O10" s="3" t="n">
        <v>5829.02</v>
      </c>
      <c r="Q10" s="16">
        <f>_xlfn.XLOOKUP($A10,Mapping!$A:$A,Mapping!B:B,0,0,1)</f>
        <v/>
      </c>
      <c r="R10" s="16">
        <f>_xlfn.XLOOKUP($A10,Mapping!$A:$A,Mapping!C:C,0,0,1)</f>
        <v/>
      </c>
      <c r="S10" s="16">
        <f>_xlfn.XLOOKUP($A10,Mapping!$A:$A,Mapping!D:D,0,0,1)</f>
        <v/>
      </c>
      <c r="T10" s="16">
        <f>_xlfn.CONCAT(S10," - ",Q10)</f>
        <v/>
      </c>
    </row>
    <row r="11">
      <c r="A11" s="3" t="inlineStr">
        <is>
          <t>2200 : Rewards and Recognition</t>
        </is>
      </c>
      <c r="B11" s="3" t="n">
        <v>81.26000000000001</v>
      </c>
      <c r="E11" s="3" t="n">
        <v>105</v>
      </c>
      <c r="F11" s="3" t="n">
        <v>11.89</v>
      </c>
      <c r="G11" s="3" t="n">
        <v>56.95</v>
      </c>
      <c r="O11" s="3" t="n">
        <v>255.1</v>
      </c>
      <c r="Q11" s="16">
        <f>_xlfn.XLOOKUP($A11,Mapping!$A:$A,Mapping!B:B,0,0,1)</f>
        <v/>
      </c>
      <c r="R11" s="16">
        <f>_xlfn.XLOOKUP($A11,Mapping!$A:$A,Mapping!C:C,0,0,1)</f>
        <v/>
      </c>
      <c r="S11" s="16">
        <f>_xlfn.XLOOKUP($A11,Mapping!$A:$A,Mapping!D:D,0,0,1)</f>
        <v/>
      </c>
      <c r="T11" s="16">
        <f>_xlfn.CONCAT(S11," - ",Q11)</f>
        <v/>
      </c>
    </row>
    <row r="12">
      <c r="A12" s="3" t="inlineStr">
        <is>
          <t>2220 : Staff Entertaining</t>
        </is>
      </c>
      <c r="B12" s="3" t="n">
        <v>666.11</v>
      </c>
      <c r="O12" s="3" t="n">
        <v>666.11</v>
      </c>
      <c r="Q12" s="16">
        <f>_xlfn.XLOOKUP($A12,Mapping!$A:$A,Mapping!B:B,0,0,1)</f>
        <v/>
      </c>
      <c r="R12" s="16">
        <f>_xlfn.XLOOKUP($A12,Mapping!$A:$A,Mapping!C:C,0,0,1)</f>
        <v/>
      </c>
      <c r="S12" s="16">
        <f>_xlfn.XLOOKUP($A12,Mapping!$A:$A,Mapping!D:D,0,0,1)</f>
        <v/>
      </c>
      <c r="T12" s="16">
        <f>_xlfn.CONCAT(S12," - ",Q12)</f>
        <v/>
      </c>
    </row>
    <row r="13">
      <c r="A13" s="3" t="inlineStr">
        <is>
          <t>3010 : Catering Costs</t>
        </is>
      </c>
      <c r="B13" s="3" t="n">
        <v>45985.3</v>
      </c>
      <c r="C13" s="3" t="n">
        <v>1657.73</v>
      </c>
      <c r="D13" s="3" t="n">
        <v>2323.72</v>
      </c>
      <c r="E13" s="3" t="n">
        <v>2282.6</v>
      </c>
      <c r="F13" s="3" t="n">
        <v>2212.08</v>
      </c>
      <c r="G13" s="3" t="n">
        <v>1953.08</v>
      </c>
      <c r="H13" s="3" t="n">
        <v>2585.29</v>
      </c>
      <c r="I13" s="3" t="n">
        <v>0</v>
      </c>
      <c r="O13" s="3" t="n">
        <v>58999.8</v>
      </c>
      <c r="Q13" s="16">
        <f>_xlfn.XLOOKUP($A13,Mapping!$A:$A,Mapping!B:B,0,0,1)</f>
        <v/>
      </c>
      <c r="R13" s="16">
        <f>_xlfn.XLOOKUP($A13,Mapping!$A:$A,Mapping!C:C,0,0,1)</f>
        <v/>
      </c>
      <c r="S13" s="16">
        <f>_xlfn.XLOOKUP($A13,Mapping!$A:$A,Mapping!D:D,0,0,1)</f>
        <v/>
      </c>
      <c r="T13" s="16">
        <f>_xlfn.CONCAT(S13," - ",Q13)</f>
        <v/>
      </c>
    </row>
    <row r="14">
      <c r="A14" s="3" t="inlineStr">
        <is>
          <t>3020 : Resources</t>
        </is>
      </c>
      <c r="B14" s="3" t="n">
        <v>9495.610000000001</v>
      </c>
      <c r="C14" s="3" t="n">
        <v>101.07</v>
      </c>
      <c r="D14" s="3" t="n">
        <v>94.3</v>
      </c>
      <c r="E14" s="3" t="n">
        <v>182.82</v>
      </c>
      <c r="F14" s="3" t="n">
        <v>199.11</v>
      </c>
      <c r="G14" s="3" t="n">
        <v>118.49</v>
      </c>
      <c r="H14" s="3" t="n">
        <v>99.12</v>
      </c>
      <c r="I14" s="3" t="n">
        <v>0</v>
      </c>
      <c r="O14" s="3" t="n">
        <v>10290.52</v>
      </c>
      <c r="Q14" s="16">
        <f>_xlfn.XLOOKUP($A14,Mapping!$A:$A,Mapping!B:B,0,0,1)</f>
        <v/>
      </c>
      <c r="R14" s="16">
        <f>_xlfn.XLOOKUP($A14,Mapping!$A:$A,Mapping!C:C,0,0,1)</f>
        <v/>
      </c>
      <c r="S14" s="16">
        <f>_xlfn.XLOOKUP($A14,Mapping!$A:$A,Mapping!D:D,0,0,1)</f>
        <v/>
      </c>
      <c r="T14" s="16">
        <f>_xlfn.CONCAT(S14," - ",Q14)</f>
        <v/>
      </c>
    </row>
    <row r="15">
      <c r="A15" s="3" t="inlineStr">
        <is>
          <t>3030 : Art Material</t>
        </is>
      </c>
      <c r="B15" s="3" t="n">
        <v>3812.18</v>
      </c>
      <c r="C15" s="3" t="n">
        <v>147.48</v>
      </c>
      <c r="D15" s="3" t="n">
        <v>45.11</v>
      </c>
      <c r="E15" s="3" t="n">
        <v>228.48</v>
      </c>
      <c r="F15" s="3" t="n">
        <v>121.89</v>
      </c>
      <c r="G15" s="3" t="n">
        <v>218.45</v>
      </c>
      <c r="H15" s="3" t="n">
        <v>66.66</v>
      </c>
      <c r="O15" s="3" t="n">
        <v>4640.25</v>
      </c>
      <c r="Q15" s="16">
        <f>_xlfn.XLOOKUP($A15,Mapping!$A:$A,Mapping!B:B,0,0,1)</f>
        <v/>
      </c>
      <c r="R15" s="16">
        <f>_xlfn.XLOOKUP($A15,Mapping!$A:$A,Mapping!C:C,0,0,1)</f>
        <v/>
      </c>
      <c r="S15" s="16">
        <f>_xlfn.XLOOKUP($A15,Mapping!$A:$A,Mapping!D:D,0,0,1)</f>
        <v/>
      </c>
      <c r="T15" s="16">
        <f>_xlfn.CONCAT(S15," - ",Q15)</f>
        <v/>
      </c>
    </row>
    <row r="16">
      <c r="A16" s="3" t="inlineStr">
        <is>
          <t>3040 : Stationery</t>
        </is>
      </c>
      <c r="B16" s="3" t="n">
        <v>1504.83</v>
      </c>
      <c r="C16" s="3" t="n">
        <v>72.15000000000001</v>
      </c>
      <c r="D16" s="3" t="n">
        <v>35.67</v>
      </c>
      <c r="E16" s="3" t="n">
        <v>121.22</v>
      </c>
      <c r="F16" s="3" t="n">
        <v>135.22</v>
      </c>
      <c r="G16" s="3" t="n">
        <v>98.09</v>
      </c>
      <c r="H16" s="3" t="n">
        <v>69.61</v>
      </c>
      <c r="O16" s="3" t="n">
        <v>2036.79</v>
      </c>
      <c r="Q16" s="16">
        <f>_xlfn.XLOOKUP($A16,Mapping!$A:$A,Mapping!B:B,0,0,1)</f>
        <v/>
      </c>
      <c r="R16" s="16">
        <f>_xlfn.XLOOKUP($A16,Mapping!$A:$A,Mapping!C:C,0,0,1)</f>
        <v/>
      </c>
      <c r="S16" s="16">
        <f>_xlfn.XLOOKUP($A16,Mapping!$A:$A,Mapping!D:D,0,0,1)</f>
        <v/>
      </c>
      <c r="T16" s="16">
        <f>_xlfn.CONCAT(S16," - ",Q16)</f>
        <v/>
      </c>
    </row>
    <row r="17">
      <c r="A17" s="3" t="inlineStr">
        <is>
          <t>3050 : Equipment &amp; Furniture</t>
        </is>
      </c>
      <c r="B17" s="3" t="n">
        <v>6838.74</v>
      </c>
      <c r="C17" s="3" t="n">
        <v>52.34</v>
      </c>
      <c r="D17" s="3" t="n">
        <v>48.88</v>
      </c>
      <c r="E17" s="3" t="n">
        <v>97.54000000000001</v>
      </c>
      <c r="F17" s="3" t="n">
        <v>124.88</v>
      </c>
      <c r="G17" s="3" t="n">
        <v>161.32</v>
      </c>
      <c r="H17" s="3" t="n">
        <v>25.57</v>
      </c>
      <c r="O17" s="3" t="n">
        <v>7349.27</v>
      </c>
      <c r="Q17" s="16">
        <f>_xlfn.XLOOKUP($A17,Mapping!$A:$A,Mapping!B:B,0,0,1)</f>
        <v/>
      </c>
      <c r="R17" s="16">
        <f>_xlfn.XLOOKUP($A17,Mapping!$A:$A,Mapping!C:C,0,0,1)</f>
        <v/>
      </c>
      <c r="S17" s="16">
        <f>_xlfn.XLOOKUP($A17,Mapping!$A:$A,Mapping!D:D,0,0,1)</f>
        <v/>
      </c>
      <c r="T17" s="16">
        <f>_xlfn.CONCAT(S17," - ",Q17)</f>
        <v/>
      </c>
    </row>
    <row r="18">
      <c r="A18" s="3" t="inlineStr">
        <is>
          <t>3060 : Consumables</t>
        </is>
      </c>
      <c r="B18" s="3" t="n">
        <v>1745.97</v>
      </c>
      <c r="C18" s="3" t="n">
        <v>299.13</v>
      </c>
      <c r="D18" s="3" t="n">
        <v>158.76</v>
      </c>
      <c r="E18" s="3" t="n">
        <v>409.61</v>
      </c>
      <c r="F18" s="3" t="n">
        <v>501.63</v>
      </c>
      <c r="G18" s="3" t="n">
        <v>649.63</v>
      </c>
      <c r="H18" s="3" t="n">
        <v>344.75</v>
      </c>
      <c r="O18" s="3" t="n">
        <v>4109.48</v>
      </c>
      <c r="Q18" s="16">
        <f>_xlfn.XLOOKUP($A18,Mapping!$A:$A,Mapping!B:B,0,0,1)</f>
        <v/>
      </c>
      <c r="R18" s="16">
        <f>_xlfn.XLOOKUP($A18,Mapping!$A:$A,Mapping!C:C,0,0,1)</f>
        <v/>
      </c>
      <c r="S18" s="16">
        <f>_xlfn.XLOOKUP($A18,Mapping!$A:$A,Mapping!D:D,0,0,1)</f>
        <v/>
      </c>
      <c r="T18" s="16">
        <f>_xlfn.CONCAT(S18," - ",Q18)</f>
        <v/>
      </c>
    </row>
    <row r="19">
      <c r="A19" s="3" t="inlineStr">
        <is>
          <t>3080 : First Aid Supplies</t>
        </is>
      </c>
      <c r="B19" s="3" t="n">
        <v>452.64</v>
      </c>
      <c r="E19" s="3" t="n">
        <v>5.25</v>
      </c>
      <c r="H19" s="3" t="n">
        <v>39.93</v>
      </c>
      <c r="O19" s="3" t="n">
        <v>497.82</v>
      </c>
      <c r="Q19" s="16">
        <f>_xlfn.XLOOKUP($A19,Mapping!$A:$A,Mapping!B:B,0,0,1)</f>
        <v/>
      </c>
      <c r="R19" s="16">
        <f>_xlfn.XLOOKUP($A19,Mapping!$A:$A,Mapping!C:C,0,0,1)</f>
        <v/>
      </c>
      <c r="S19" s="16">
        <f>_xlfn.XLOOKUP($A19,Mapping!$A:$A,Mapping!D:D,0,0,1)</f>
        <v/>
      </c>
      <c r="T19" s="16">
        <f>_xlfn.CONCAT(S19," - ",Q19)</f>
        <v/>
      </c>
    </row>
    <row r="20">
      <c r="A20" s="3" t="inlineStr">
        <is>
          <t>4010 : Premises and Admin</t>
        </is>
      </c>
      <c r="H20" s="3" t="n">
        <v>-0.04</v>
      </c>
      <c r="O20" s="3" t="n">
        <v>-0.04</v>
      </c>
      <c r="Q20" s="16">
        <f>_xlfn.XLOOKUP($A20,Mapping!$A:$A,Mapping!B:B,0,0,1)</f>
        <v/>
      </c>
      <c r="R20" s="16">
        <f>_xlfn.XLOOKUP($A20,Mapping!$A:$A,Mapping!C:C,0,0,1)</f>
        <v/>
      </c>
      <c r="S20" s="16">
        <f>_xlfn.XLOOKUP($A20,Mapping!$A:$A,Mapping!D:D,0,0,1)</f>
        <v/>
      </c>
      <c r="T20" s="16">
        <f>_xlfn.CONCAT(S20," - ",Q20)</f>
        <v/>
      </c>
    </row>
    <row r="21">
      <c r="A21" s="3" t="inlineStr">
        <is>
          <t>4030 : Rates</t>
        </is>
      </c>
      <c r="B21" s="3" t="n">
        <v>19109.54</v>
      </c>
      <c r="C21" s="3" t="n">
        <v>758.89</v>
      </c>
      <c r="D21" s="3" t="n">
        <v>758.88</v>
      </c>
      <c r="E21" s="3" t="n">
        <v>758.88</v>
      </c>
      <c r="F21" s="3" t="n">
        <v>872.73</v>
      </c>
      <c r="G21" s="3" t="n">
        <v>872.73</v>
      </c>
      <c r="H21" s="3" t="n">
        <v>872.73</v>
      </c>
      <c r="O21" s="3" t="n">
        <v>24004.38</v>
      </c>
      <c r="Q21" s="16">
        <f>_xlfn.XLOOKUP($A21,Mapping!$A:$A,Mapping!B:B,0,0,1)</f>
        <v/>
      </c>
      <c r="R21" s="16">
        <f>_xlfn.XLOOKUP($A21,Mapping!$A:$A,Mapping!C:C,0,0,1)</f>
        <v/>
      </c>
      <c r="S21" s="16">
        <f>_xlfn.XLOOKUP($A21,Mapping!$A:$A,Mapping!D:D,0,0,1)</f>
        <v/>
      </c>
      <c r="T21" s="16">
        <f>_xlfn.CONCAT(S21," - ",Q21)</f>
        <v/>
      </c>
    </row>
    <row r="22">
      <c r="A22" s="3" t="inlineStr">
        <is>
          <t>4050 : Gas</t>
        </is>
      </c>
      <c r="B22" s="3" t="n">
        <v>9727.459999999999</v>
      </c>
      <c r="C22" s="3" t="n">
        <v>731.36</v>
      </c>
      <c r="E22" s="3" t="n">
        <v>2753.54</v>
      </c>
      <c r="F22" s="3" t="n">
        <v>1378.22</v>
      </c>
      <c r="G22" s="3" t="n">
        <v>660.83</v>
      </c>
      <c r="O22" s="3" t="n">
        <v>15251.41</v>
      </c>
      <c r="Q22" s="16">
        <f>_xlfn.XLOOKUP($A22,Mapping!$A:$A,Mapping!B:B,0,0,1)</f>
        <v/>
      </c>
      <c r="R22" s="16">
        <f>_xlfn.XLOOKUP($A22,Mapping!$A:$A,Mapping!C:C,0,0,1)</f>
        <v/>
      </c>
      <c r="S22" s="16">
        <f>_xlfn.XLOOKUP($A22,Mapping!$A:$A,Mapping!D:D,0,0,1)</f>
        <v/>
      </c>
      <c r="T22" s="16">
        <f>_xlfn.CONCAT(S22," - ",Q22)</f>
        <v/>
      </c>
    </row>
    <row r="23">
      <c r="A23" s="3" t="inlineStr">
        <is>
          <t>4060 : Water</t>
        </is>
      </c>
      <c r="B23" s="3" t="n">
        <v>1232.39</v>
      </c>
      <c r="F23" s="3" t="n">
        <v>1210.62</v>
      </c>
      <c r="O23" s="3" t="n">
        <v>2443.01</v>
      </c>
      <c r="Q23" s="16">
        <f>_xlfn.XLOOKUP($A23,Mapping!$A:$A,Mapping!B:B,0,0,1)</f>
        <v/>
      </c>
      <c r="R23" s="16">
        <f>_xlfn.XLOOKUP($A23,Mapping!$A:$A,Mapping!C:C,0,0,1)</f>
        <v/>
      </c>
      <c r="S23" s="16">
        <f>_xlfn.XLOOKUP($A23,Mapping!$A:$A,Mapping!D:D,0,0,1)</f>
        <v/>
      </c>
      <c r="T23" s="16">
        <f>_xlfn.CONCAT(S23," - ",Q23)</f>
        <v/>
      </c>
    </row>
    <row r="24">
      <c r="A24" s="3" t="inlineStr">
        <is>
          <t>4070 : Electricity</t>
        </is>
      </c>
      <c r="B24" s="3" t="n">
        <v>8745.09</v>
      </c>
      <c r="C24" s="3" t="n">
        <v>1061.82</v>
      </c>
      <c r="D24" s="3" t="n">
        <v>-670.91</v>
      </c>
      <c r="E24" s="3" t="n">
        <v>401.09</v>
      </c>
      <c r="F24" s="3" t="n">
        <v>341.86</v>
      </c>
      <c r="G24" s="3" t="n">
        <v>352.16</v>
      </c>
      <c r="O24" s="3" t="n">
        <v>10231.11</v>
      </c>
      <c r="Q24" s="16">
        <f>_xlfn.XLOOKUP($A24,Mapping!$A:$A,Mapping!B:B,0,0,1)</f>
        <v/>
      </c>
      <c r="R24" s="16">
        <f>_xlfn.XLOOKUP($A24,Mapping!$A:$A,Mapping!C:C,0,0,1)</f>
        <v/>
      </c>
      <c r="S24" s="16">
        <f>_xlfn.XLOOKUP($A24,Mapping!$A:$A,Mapping!D:D,0,0,1)</f>
        <v/>
      </c>
      <c r="T24" s="16">
        <f>_xlfn.CONCAT(S24," - ",Q24)</f>
        <v/>
      </c>
    </row>
    <row r="25">
      <c r="A25" s="3" t="inlineStr">
        <is>
          <t>4080 : Compliance Maintenance</t>
        </is>
      </c>
      <c r="B25" s="3" t="n">
        <v>7379.6</v>
      </c>
      <c r="O25" s="3" t="n">
        <v>7379.6</v>
      </c>
      <c r="Q25" s="16">
        <f>_xlfn.XLOOKUP($A25,Mapping!$A:$A,Mapping!B:B,0,0,1)</f>
        <v/>
      </c>
      <c r="R25" s="16">
        <f>_xlfn.XLOOKUP($A25,Mapping!$A:$A,Mapping!C:C,0,0,1)</f>
        <v/>
      </c>
      <c r="S25" s="16">
        <f>_xlfn.XLOOKUP($A25,Mapping!$A:$A,Mapping!D:D,0,0,1)</f>
        <v/>
      </c>
      <c r="T25" s="16">
        <f>_xlfn.CONCAT(S25," - ",Q25)</f>
        <v/>
      </c>
    </row>
    <row r="26">
      <c r="A26" s="3" t="inlineStr">
        <is>
          <t>4110 : General Maintenance</t>
        </is>
      </c>
      <c r="B26" s="3" t="n">
        <v>11265.68</v>
      </c>
      <c r="C26" s="3" t="n">
        <v>163.83</v>
      </c>
      <c r="D26" s="3" t="n">
        <v>37.95</v>
      </c>
      <c r="E26" s="3" t="n">
        <v>866.6</v>
      </c>
      <c r="F26" s="3" t="n">
        <v>19.35</v>
      </c>
      <c r="O26" s="3" t="n">
        <v>12353.41</v>
      </c>
      <c r="Q26" s="16">
        <f>_xlfn.XLOOKUP($A26,Mapping!$A:$A,Mapping!B:B,0,0,1)</f>
        <v/>
      </c>
      <c r="R26" s="16">
        <f>_xlfn.XLOOKUP($A26,Mapping!$A:$A,Mapping!C:C,0,0,1)</f>
        <v/>
      </c>
      <c r="S26" s="16">
        <f>_xlfn.XLOOKUP($A26,Mapping!$A:$A,Mapping!D:D,0,0,1)</f>
        <v/>
      </c>
      <c r="T26" s="16">
        <f>_xlfn.CONCAT(S26," - ",Q26)</f>
        <v/>
      </c>
    </row>
    <row r="27">
      <c r="A27" s="3" t="inlineStr">
        <is>
          <t>4130 : Cleaning</t>
        </is>
      </c>
      <c r="B27" s="3" t="n">
        <v>27059.81</v>
      </c>
      <c r="C27" s="3" t="n">
        <v>1113.13</v>
      </c>
      <c r="D27" s="3" t="n">
        <v>917</v>
      </c>
      <c r="E27" s="3" t="n">
        <v>1348.6</v>
      </c>
      <c r="F27" s="3" t="n">
        <v>1131.19</v>
      </c>
      <c r="G27" s="3" t="n">
        <v>942.5700000000001</v>
      </c>
      <c r="H27" s="3" t="n">
        <v>328.6</v>
      </c>
      <c r="I27" s="3" t="n">
        <v>0</v>
      </c>
      <c r="O27" s="3" t="n">
        <v>32840.9</v>
      </c>
      <c r="Q27" s="16">
        <f>_xlfn.XLOOKUP($A27,Mapping!$A:$A,Mapping!B:B,0,0,1)</f>
        <v/>
      </c>
      <c r="R27" s="16">
        <f>_xlfn.XLOOKUP($A27,Mapping!$A:$A,Mapping!C:C,0,0,1)</f>
        <v/>
      </c>
      <c r="S27" s="16">
        <f>_xlfn.XLOOKUP($A27,Mapping!$A:$A,Mapping!D:D,0,0,1)</f>
        <v/>
      </c>
      <c r="T27" s="16">
        <f>_xlfn.CONCAT(S27," - ",Q27)</f>
        <v/>
      </c>
    </row>
    <row r="28">
      <c r="A28" s="3" t="inlineStr">
        <is>
          <t>4140 : Waste Disposal</t>
        </is>
      </c>
      <c r="B28" s="3" t="n">
        <v>9633.790000000001</v>
      </c>
      <c r="C28" s="3" t="n">
        <v>513.64</v>
      </c>
      <c r="D28" s="3" t="n">
        <v>405.09</v>
      </c>
      <c r="E28" s="3" t="n">
        <v>416.49</v>
      </c>
      <c r="F28" s="3" t="n">
        <v>660.74</v>
      </c>
      <c r="G28" s="3" t="n">
        <v>437.44</v>
      </c>
      <c r="H28" s="3" t="n">
        <v>194.51</v>
      </c>
      <c r="O28" s="3" t="n">
        <v>12261.7</v>
      </c>
      <c r="Q28" s="16">
        <f>_xlfn.XLOOKUP($A28,Mapping!$A:$A,Mapping!B:B,0,0,1)</f>
        <v/>
      </c>
      <c r="R28" s="16">
        <f>_xlfn.XLOOKUP($A28,Mapping!$A:$A,Mapping!C:C,0,0,1)</f>
        <v/>
      </c>
      <c r="S28" s="16">
        <f>_xlfn.XLOOKUP($A28,Mapping!$A:$A,Mapping!D:D,0,0,1)</f>
        <v/>
      </c>
      <c r="T28" s="16">
        <f>_xlfn.CONCAT(S28," - ",Q28)</f>
        <v/>
      </c>
    </row>
    <row r="29">
      <c r="A29" s="3" t="inlineStr">
        <is>
          <t>4150 : Business Insurance</t>
        </is>
      </c>
      <c r="B29" s="3" t="n">
        <v>-462.28</v>
      </c>
      <c r="O29" s="3" t="n">
        <v>-462.28</v>
      </c>
      <c r="Q29" s="16">
        <f>_xlfn.XLOOKUP($A29,Mapping!$A:$A,Mapping!B:B,0,0,1)</f>
        <v/>
      </c>
      <c r="R29" s="16">
        <f>_xlfn.XLOOKUP($A29,Mapping!$A:$A,Mapping!C:C,0,0,1)</f>
        <v/>
      </c>
      <c r="S29" s="16">
        <f>_xlfn.XLOOKUP($A29,Mapping!$A:$A,Mapping!D:D,0,0,1)</f>
        <v/>
      </c>
      <c r="T29" s="16">
        <f>_xlfn.CONCAT(S29," - ",Q29)</f>
        <v/>
      </c>
    </row>
    <row r="30">
      <c r="A30" s="3" t="inlineStr">
        <is>
          <t>4170 : Printing</t>
        </is>
      </c>
      <c r="B30" s="3" t="n">
        <v>740.95</v>
      </c>
      <c r="C30" s="3" t="n">
        <v>19.19</v>
      </c>
      <c r="F30" s="3" t="n">
        <v>97.45</v>
      </c>
      <c r="O30" s="3" t="n">
        <v>857.59</v>
      </c>
      <c r="Q30" s="16">
        <f>_xlfn.XLOOKUP($A30,Mapping!$A:$A,Mapping!B:B,0,0,1)</f>
        <v/>
      </c>
      <c r="R30" s="16">
        <f>_xlfn.XLOOKUP($A30,Mapping!$A:$A,Mapping!C:C,0,0,1)</f>
        <v/>
      </c>
      <c r="S30" s="16">
        <f>_xlfn.XLOOKUP($A30,Mapping!$A:$A,Mapping!D:D,0,0,1)</f>
        <v/>
      </c>
      <c r="T30" s="16">
        <f>_xlfn.CONCAT(S30," - ",Q30)</f>
        <v/>
      </c>
    </row>
    <row r="31">
      <c r="A31" s="3" t="inlineStr">
        <is>
          <t>4180 : Printer Consumables</t>
        </is>
      </c>
      <c r="B31" s="3" t="n">
        <v>7071.71</v>
      </c>
      <c r="E31" s="3" t="n">
        <v>807.29</v>
      </c>
      <c r="H31" s="3" t="n">
        <v>786</v>
      </c>
      <c r="O31" s="3" t="n">
        <v>8665</v>
      </c>
      <c r="Q31" s="16">
        <f>_xlfn.XLOOKUP($A31,Mapping!$A:$A,Mapping!B:B,0,0,1)</f>
        <v/>
      </c>
      <c r="R31" s="16">
        <f>_xlfn.XLOOKUP($A31,Mapping!$A:$A,Mapping!C:C,0,0,1)</f>
        <v/>
      </c>
      <c r="S31" s="16">
        <f>_xlfn.XLOOKUP($A31,Mapping!$A:$A,Mapping!D:D,0,0,1)</f>
        <v/>
      </c>
      <c r="T31" s="16">
        <f>_xlfn.CONCAT(S31," - ",Q31)</f>
        <v/>
      </c>
    </row>
    <row r="32">
      <c r="A32" s="3" t="inlineStr">
        <is>
          <t>4190 : Telephone</t>
        </is>
      </c>
      <c r="B32" s="3" t="n">
        <v>5084.44</v>
      </c>
      <c r="C32" s="3" t="n">
        <v>152.77</v>
      </c>
      <c r="D32" s="3" t="n">
        <v>823.6799999999999</v>
      </c>
      <c r="E32" s="3" t="n">
        <v>212.77</v>
      </c>
      <c r="F32" s="3" t="n">
        <v>157.3</v>
      </c>
      <c r="G32" s="3" t="n">
        <v>157.3</v>
      </c>
      <c r="H32" s="3" t="n">
        <v>157.3</v>
      </c>
      <c r="O32" s="3" t="n">
        <v>6745.56</v>
      </c>
      <c r="Q32" s="16">
        <f>_xlfn.XLOOKUP($A32,Mapping!$A:$A,Mapping!B:B,0,0,1)</f>
        <v/>
      </c>
      <c r="R32" s="16">
        <f>_xlfn.XLOOKUP($A32,Mapping!$A:$A,Mapping!C:C,0,0,1)</f>
        <v/>
      </c>
      <c r="S32" s="16">
        <f>_xlfn.XLOOKUP($A32,Mapping!$A:$A,Mapping!D:D,0,0,1)</f>
        <v/>
      </c>
      <c r="T32" s="16">
        <f>_xlfn.CONCAT(S32," - ",Q32)</f>
        <v/>
      </c>
    </row>
    <row r="33">
      <c r="A33" s="3" t="inlineStr">
        <is>
          <t>4220 : IT Support</t>
        </is>
      </c>
      <c r="B33" s="3" t="n">
        <v>3090.83</v>
      </c>
      <c r="C33" s="3" t="n">
        <v>244.7</v>
      </c>
      <c r="D33" s="3" t="n">
        <v>244.7</v>
      </c>
      <c r="E33" s="3" t="n">
        <v>244.7</v>
      </c>
      <c r="F33" s="3" t="n">
        <v>244.7</v>
      </c>
      <c r="G33" s="3" t="n">
        <v>244.7</v>
      </c>
      <c r="H33" s="3" t="n">
        <v>244.7</v>
      </c>
      <c r="O33" s="3" t="n">
        <v>4559.03</v>
      </c>
      <c r="Q33" s="16">
        <f>_xlfn.XLOOKUP($A33,Mapping!$A:$A,Mapping!B:B,0,0,1)</f>
        <v/>
      </c>
      <c r="R33" s="16">
        <f>_xlfn.XLOOKUP($A33,Mapping!$A:$A,Mapping!C:C,0,0,1)</f>
        <v/>
      </c>
      <c r="S33" s="16">
        <f>_xlfn.XLOOKUP($A33,Mapping!$A:$A,Mapping!D:D,0,0,1)</f>
        <v/>
      </c>
      <c r="T33" s="16">
        <f>_xlfn.CONCAT(S33," - ",Q33)</f>
        <v/>
      </c>
    </row>
    <row r="34">
      <c r="A34" s="3" t="inlineStr">
        <is>
          <t>4230 : Fees and Subscriptions</t>
        </is>
      </c>
      <c r="B34" s="3" t="n">
        <v>919.4</v>
      </c>
      <c r="C34" s="3" t="n">
        <v>151.8</v>
      </c>
      <c r="D34" s="3" t="n">
        <v>1.8</v>
      </c>
      <c r="E34" s="3" t="n">
        <v>1.8</v>
      </c>
      <c r="F34" s="3" t="n">
        <v>175.8</v>
      </c>
      <c r="G34" s="3" t="n">
        <v>1.8</v>
      </c>
      <c r="H34" s="3" t="n">
        <v>59.3</v>
      </c>
      <c r="O34" s="3" t="n">
        <v>1311.7</v>
      </c>
      <c r="Q34" s="16">
        <f>_xlfn.XLOOKUP($A34,Mapping!$A:$A,Mapping!B:B,0,0,1)</f>
        <v/>
      </c>
      <c r="R34" s="16">
        <f>_xlfn.XLOOKUP($A34,Mapping!$A:$A,Mapping!C:C,0,0,1)</f>
        <v/>
      </c>
      <c r="S34" s="16">
        <f>_xlfn.XLOOKUP($A34,Mapping!$A:$A,Mapping!D:D,0,0,1)</f>
        <v/>
      </c>
      <c r="T34" s="16">
        <f>_xlfn.CONCAT(S34," - ",Q34)</f>
        <v/>
      </c>
    </row>
    <row r="35">
      <c r="A35" s="3" t="inlineStr">
        <is>
          <t>4240 : Sundry Charges</t>
        </is>
      </c>
      <c r="B35" s="3" t="n">
        <v>1307.93</v>
      </c>
      <c r="D35" s="3" t="n">
        <v>6.99</v>
      </c>
      <c r="E35" s="3" t="n">
        <v>41.85</v>
      </c>
      <c r="O35" s="3" t="n">
        <v>1356.77</v>
      </c>
      <c r="Q35" s="16">
        <f>_xlfn.XLOOKUP($A35,Mapping!$A:$A,Mapping!B:B,0,0,1)</f>
        <v/>
      </c>
      <c r="R35" s="16">
        <f>_xlfn.XLOOKUP($A35,Mapping!$A:$A,Mapping!C:C,0,0,1)</f>
        <v/>
      </c>
      <c r="S35" s="16">
        <f>_xlfn.XLOOKUP($A35,Mapping!$A:$A,Mapping!D:D,0,0,1)</f>
        <v/>
      </c>
      <c r="T35" s="16">
        <f>_xlfn.CONCAT(S35," - ",Q35)</f>
        <v/>
      </c>
    </row>
    <row r="36">
      <c r="A36" s="3" t="inlineStr">
        <is>
          <t>4250 : Travel Expenses</t>
        </is>
      </c>
      <c r="B36" s="3" t="n">
        <v>29.65</v>
      </c>
      <c r="F36" s="3" t="n">
        <v>6.5</v>
      </c>
      <c r="O36" s="3" t="n">
        <v>36.15</v>
      </c>
      <c r="Q36" s="16">
        <f>_xlfn.XLOOKUP($A36,Mapping!$A:$A,Mapping!B:B,0,0,1)</f>
        <v/>
      </c>
      <c r="R36" s="16">
        <f>_xlfn.XLOOKUP($A36,Mapping!$A:$A,Mapping!C:C,0,0,1)</f>
        <v/>
      </c>
      <c r="S36" s="16">
        <f>_xlfn.XLOOKUP($A36,Mapping!$A:$A,Mapping!D:D,0,0,1)</f>
        <v/>
      </c>
      <c r="T36" s="16">
        <f>_xlfn.CONCAT(S36," - ",Q36)</f>
        <v/>
      </c>
    </row>
    <row r="37">
      <c r="A37" s="3" t="inlineStr">
        <is>
          <t>5020 : Accountancy</t>
        </is>
      </c>
      <c r="B37" s="3" t="n">
        <v>612</v>
      </c>
      <c r="C37" s="3" t="n">
        <v>42.75</v>
      </c>
      <c r="D37" s="3" t="n">
        <v>42.75</v>
      </c>
      <c r="E37" s="3" t="n">
        <v>42.75</v>
      </c>
      <c r="F37" s="3" t="n">
        <v>42.75</v>
      </c>
      <c r="G37" s="3" t="n">
        <v>42.75</v>
      </c>
      <c r="H37" s="3" t="n">
        <v>42.75</v>
      </c>
      <c r="O37" s="3" t="n">
        <v>868.5</v>
      </c>
      <c r="Q37" s="16">
        <f>_xlfn.XLOOKUP($A37,Mapping!$A:$A,Mapping!B:B,0,0,1)</f>
        <v/>
      </c>
      <c r="R37" s="16">
        <f>_xlfn.XLOOKUP($A37,Mapping!$A:$A,Mapping!C:C,0,0,1)</f>
        <v/>
      </c>
      <c r="S37" s="16">
        <f>_xlfn.XLOOKUP($A37,Mapping!$A:$A,Mapping!D:D,0,0,1)</f>
        <v/>
      </c>
      <c r="T37" s="16">
        <f>_xlfn.CONCAT(S37," - ",Q37)</f>
        <v/>
      </c>
    </row>
    <row r="38">
      <c r="A38" s="3" t="inlineStr">
        <is>
          <t>5030 : Proffessional Fees</t>
        </is>
      </c>
      <c r="B38" s="3" t="n">
        <v>12646.21</v>
      </c>
      <c r="E38" s="3" t="n">
        <v>1200</v>
      </c>
      <c r="O38" s="3" t="n">
        <v>13846.21</v>
      </c>
      <c r="Q38" s="16">
        <f>_xlfn.XLOOKUP($A38,Mapping!$A:$A,Mapping!B:B,0,0,1)</f>
        <v/>
      </c>
      <c r="R38" s="16">
        <f>_xlfn.XLOOKUP($A38,Mapping!$A:$A,Mapping!C:C,0,0,1)</f>
        <v/>
      </c>
      <c r="S38" s="16">
        <f>_xlfn.XLOOKUP($A38,Mapping!$A:$A,Mapping!D:D,0,0,1)</f>
        <v/>
      </c>
      <c r="T38" s="16">
        <f>_xlfn.CONCAT(S38," - ",Q38)</f>
        <v/>
      </c>
    </row>
    <row r="39">
      <c r="A39" s="3" t="inlineStr">
        <is>
          <t>5060 : Bank Charges</t>
        </is>
      </c>
      <c r="B39" s="3" t="n">
        <v>182.49</v>
      </c>
      <c r="C39" s="3" t="n">
        <v>9.99</v>
      </c>
      <c r="D39" s="3" t="n">
        <v>9.99</v>
      </c>
      <c r="E39" s="3" t="n">
        <v>9.99</v>
      </c>
      <c r="F39" s="3" t="n">
        <v>9.99</v>
      </c>
      <c r="G39" s="3" t="n">
        <v>9.99</v>
      </c>
      <c r="H39" s="3" t="n">
        <v>19.98</v>
      </c>
      <c r="I39" s="3" t="n">
        <v>0</v>
      </c>
      <c r="O39" s="3" t="n">
        <v>252.42</v>
      </c>
      <c r="Q39" s="16">
        <f>_xlfn.XLOOKUP($A39,Mapping!$A:$A,Mapping!B:B,0,0,1)</f>
        <v/>
      </c>
      <c r="R39" s="16">
        <f>_xlfn.XLOOKUP($A39,Mapping!$A:$A,Mapping!C:C,0,0,1)</f>
        <v/>
      </c>
      <c r="S39" s="16">
        <f>_xlfn.XLOOKUP($A39,Mapping!$A:$A,Mapping!D:D,0,0,1)</f>
        <v/>
      </c>
      <c r="T39" s="16">
        <f>_xlfn.CONCAT(S39," - ",Q39)</f>
        <v/>
      </c>
    </row>
    <row r="40">
      <c r="A40" s="3" t="inlineStr">
        <is>
          <t>5090 : Bad Debts Written Off</t>
        </is>
      </c>
      <c r="B40" s="3" t="n">
        <v>476.04</v>
      </c>
      <c r="O40" s="3" t="n">
        <v>476.04</v>
      </c>
      <c r="Q40" s="16">
        <f>_xlfn.XLOOKUP($A40,Mapping!$A:$A,Mapping!B:B,0,0,1)</f>
        <v/>
      </c>
      <c r="R40" s="16">
        <f>_xlfn.XLOOKUP($A40,Mapping!$A:$A,Mapping!C:C,0,0,1)</f>
        <v/>
      </c>
      <c r="S40" s="16">
        <f>_xlfn.XLOOKUP($A40,Mapping!$A:$A,Mapping!D:D,0,0,1)</f>
        <v/>
      </c>
      <c r="T40" s="16">
        <f>_xlfn.CONCAT(S40," - ",Q40)</f>
        <v/>
      </c>
    </row>
    <row r="41">
      <c r="A41" s="3" t="inlineStr">
        <is>
          <t>5100 : Depreciation L&amp;B</t>
        </is>
      </c>
      <c r="B41" s="3" t="n">
        <v>699</v>
      </c>
      <c r="C41" s="3" t="n">
        <v>58.25</v>
      </c>
      <c r="D41" s="3" t="n">
        <v>58.25</v>
      </c>
      <c r="E41" s="3" t="n">
        <v>58.25</v>
      </c>
      <c r="F41" s="3" t="n">
        <v>58.25</v>
      </c>
      <c r="G41" s="3" t="n">
        <v>58.25</v>
      </c>
      <c r="H41" s="3" t="n">
        <v>58.25</v>
      </c>
      <c r="O41" s="3" t="n">
        <v>1048.5</v>
      </c>
      <c r="Q41" s="16">
        <f>_xlfn.XLOOKUP($A41,Mapping!$A:$A,Mapping!B:B,0,0,1)</f>
        <v/>
      </c>
      <c r="R41" s="16">
        <f>_xlfn.XLOOKUP($A41,Mapping!$A:$A,Mapping!C:C,0,0,1)</f>
        <v/>
      </c>
      <c r="S41" s="16">
        <f>_xlfn.XLOOKUP($A41,Mapping!$A:$A,Mapping!D:D,0,0,1)</f>
        <v/>
      </c>
      <c r="T41" s="16">
        <f>_xlfn.CONCAT(S41," - ",Q41)</f>
        <v/>
      </c>
    </row>
    <row r="42">
      <c r="A42" s="3" t="inlineStr">
        <is>
          <t>5120 : Depreciation Office Equipment</t>
        </is>
      </c>
      <c r="B42" s="3" t="n">
        <v>3634.78</v>
      </c>
      <c r="C42" s="3" t="n">
        <v>128.78</v>
      </c>
      <c r="D42" s="3" t="n">
        <v>128.78</v>
      </c>
      <c r="E42" s="3" t="n">
        <v>128.78</v>
      </c>
      <c r="F42" s="3" t="n">
        <v>128.78</v>
      </c>
      <c r="G42" s="3" t="n">
        <v>128.78</v>
      </c>
      <c r="H42" s="3" t="n">
        <v>128.78</v>
      </c>
      <c r="O42" s="3" t="n">
        <v>4407.46</v>
      </c>
      <c r="Q42" s="16">
        <f>_xlfn.XLOOKUP($A42,Mapping!$A:$A,Mapping!B:B,0,0,1)</f>
        <v/>
      </c>
      <c r="R42" s="16">
        <f>_xlfn.XLOOKUP($A42,Mapping!$A:$A,Mapping!C:C,0,0,1)</f>
        <v/>
      </c>
      <c r="S42" s="16">
        <f>_xlfn.XLOOKUP($A42,Mapping!$A:$A,Mapping!D:D,0,0,1)</f>
        <v/>
      </c>
      <c r="T42" s="16">
        <f>_xlfn.CONCAT(S42," - ",Q42)</f>
        <v/>
      </c>
    </row>
    <row r="43">
      <c r="A43" s="3" t="inlineStr">
        <is>
          <t>5140 : Depreciation F&amp;F</t>
        </is>
      </c>
      <c r="B43" s="3" t="n">
        <v>24837.11</v>
      </c>
      <c r="C43" s="3" t="n">
        <v>1027.6</v>
      </c>
      <c r="D43" s="3" t="n">
        <v>1027.6</v>
      </c>
      <c r="E43" s="3" t="n">
        <v>1027.6</v>
      </c>
      <c r="F43" s="3" t="n">
        <v>1027.6</v>
      </c>
      <c r="G43" s="3" t="n">
        <v>1027.6</v>
      </c>
      <c r="H43" s="3" t="n">
        <v>1027.6</v>
      </c>
      <c r="O43" s="3" t="n">
        <v>31002.71</v>
      </c>
      <c r="Q43" s="16">
        <f>_xlfn.XLOOKUP($A43,Mapping!$A:$A,Mapping!B:B,0,0,1)</f>
        <v/>
      </c>
      <c r="R43" s="16">
        <f>_xlfn.XLOOKUP($A43,Mapping!$A:$A,Mapping!C:C,0,0,1)</f>
        <v/>
      </c>
      <c r="S43" s="16">
        <f>_xlfn.XLOOKUP($A43,Mapping!$A:$A,Mapping!D:D,0,0,1)</f>
        <v/>
      </c>
      <c r="T43" s="16">
        <f>_xlfn.CONCAT(S43," - ",Q43)</f>
        <v/>
      </c>
    </row>
    <row r="44">
      <c r="A44" s="3" t="inlineStr">
        <is>
          <t>5150 : Corporation Tax</t>
        </is>
      </c>
      <c r="B44" s="3" t="n">
        <v>92605.14999999999</v>
      </c>
      <c r="O44" s="3" t="n">
        <v>92605.14999999999</v>
      </c>
      <c r="Q44" s="16">
        <f>_xlfn.XLOOKUP($A44,Mapping!$A:$A,Mapping!B:B,0,0,1)</f>
        <v/>
      </c>
      <c r="R44" s="16">
        <f>_xlfn.XLOOKUP($A44,Mapping!$A:$A,Mapping!C:C,0,0,1)</f>
        <v/>
      </c>
      <c r="S44" s="16">
        <f>_xlfn.XLOOKUP($A44,Mapping!$A:$A,Mapping!D:D,0,0,1)</f>
        <v/>
      </c>
      <c r="T44" s="16">
        <f>_xlfn.CONCAT(S44," - ",Q44)</f>
        <v/>
      </c>
    </row>
    <row r="45">
      <c r="A45" s="3" t="inlineStr">
        <is>
          <t>5170 : Goodwill Amortisation</t>
        </is>
      </c>
      <c r="B45" s="3" t="n">
        <v>18154</v>
      </c>
      <c r="O45" s="3" t="n">
        <v>18154</v>
      </c>
      <c r="Q45" s="16">
        <f>_xlfn.XLOOKUP($A45,Mapping!$A:$A,Mapping!B:B,0,0,1)</f>
        <v/>
      </c>
      <c r="R45" s="16">
        <f>_xlfn.XLOOKUP($A45,Mapping!$A:$A,Mapping!C:C,0,0,1)</f>
        <v/>
      </c>
      <c r="S45" s="16">
        <f>_xlfn.XLOOKUP($A45,Mapping!$A:$A,Mapping!D:D,0,0,1)</f>
        <v/>
      </c>
      <c r="T45" s="16">
        <f>_xlfn.CONCAT(S45," - ",Q45)</f>
        <v/>
      </c>
    </row>
    <row r="46">
      <c r="A46" s="3" t="inlineStr">
        <is>
          <t>5180 : Charity Donations</t>
        </is>
      </c>
      <c r="G46" s="3" t="n">
        <v>100</v>
      </c>
      <c r="O46" s="3" t="n">
        <v>100</v>
      </c>
      <c r="Q46" s="16">
        <f>_xlfn.XLOOKUP($A46,Mapping!$A:$A,Mapping!B:B,0,0,1)</f>
        <v/>
      </c>
      <c r="R46" s="16">
        <f>_xlfn.XLOOKUP($A46,Mapping!$A:$A,Mapping!C:C,0,0,1)</f>
        <v/>
      </c>
      <c r="S46" s="16">
        <f>_xlfn.XLOOKUP($A46,Mapping!$A:$A,Mapping!D:D,0,0,1)</f>
        <v/>
      </c>
      <c r="T46" s="16">
        <f>_xlfn.CONCAT(S46," - ",Q46)</f>
        <v/>
      </c>
    </row>
    <row r="47">
      <c r="A47" s="3" t="inlineStr">
        <is>
          <t>6005 : Fixed Assets</t>
        </is>
      </c>
      <c r="B47" s="3" t="n">
        <v>0</v>
      </c>
      <c r="O47" s="3" t="n">
        <v>0</v>
      </c>
      <c r="Q47" s="16">
        <f>_xlfn.XLOOKUP($A47,Mapping!$A:$A,Mapping!B:B,0,0,1)</f>
        <v/>
      </c>
      <c r="R47" s="16">
        <f>_xlfn.XLOOKUP($A47,Mapping!$A:$A,Mapping!C:C,0,0,1)</f>
        <v/>
      </c>
      <c r="S47" s="16">
        <f>_xlfn.XLOOKUP($A47,Mapping!$A:$A,Mapping!D:D,0,0,1)</f>
        <v/>
      </c>
      <c r="T47" s="16">
        <f>_xlfn.CONCAT(S47," - ",Q47)</f>
        <v/>
      </c>
    </row>
    <row r="48">
      <c r="A48" s="3" t="inlineStr">
        <is>
          <t>6020 : Freehold Property</t>
        </is>
      </c>
      <c r="B48" s="3" t="n">
        <v>34950</v>
      </c>
      <c r="O48" s="3" t="n">
        <v>34950</v>
      </c>
      <c r="Q48" s="16">
        <f>_xlfn.XLOOKUP($A48,Mapping!$A:$A,Mapping!B:B,0,0,1)</f>
        <v/>
      </c>
      <c r="R48" s="16">
        <f>_xlfn.XLOOKUP($A48,Mapping!$A:$A,Mapping!C:C,0,0,1)</f>
        <v/>
      </c>
      <c r="S48" s="16">
        <f>_xlfn.XLOOKUP($A48,Mapping!$A:$A,Mapping!D:D,0,0,1)</f>
        <v/>
      </c>
      <c r="T48" s="16">
        <f>_xlfn.CONCAT(S48," - ",Q48)</f>
        <v/>
      </c>
    </row>
    <row r="49">
      <c r="A49" s="3" t="inlineStr">
        <is>
          <t>6021 : Freehold Property Depreciation</t>
        </is>
      </c>
      <c r="B49" s="3" t="n">
        <v>-699</v>
      </c>
      <c r="C49" s="3" t="n">
        <v>-58.25</v>
      </c>
      <c r="D49" s="3" t="n">
        <v>-58.25</v>
      </c>
      <c r="E49" s="3" t="n">
        <v>-58.25</v>
      </c>
      <c r="F49" s="3" t="n">
        <v>-58.25</v>
      </c>
      <c r="G49" s="3" t="n">
        <v>-58.25</v>
      </c>
      <c r="H49" s="3" t="n">
        <v>-58.25</v>
      </c>
      <c r="O49" s="3" t="n">
        <v>-1048.5</v>
      </c>
      <c r="Q49" s="16">
        <f>_xlfn.XLOOKUP($A49,Mapping!$A:$A,Mapping!B:B,0,0,1)</f>
        <v/>
      </c>
      <c r="R49" s="16">
        <f>_xlfn.XLOOKUP($A49,Mapping!$A:$A,Mapping!C:C,0,0,1)</f>
        <v/>
      </c>
      <c r="S49" s="16">
        <f>_xlfn.XLOOKUP($A49,Mapping!$A:$A,Mapping!D:D,0,0,1)</f>
        <v/>
      </c>
      <c r="T49" s="16">
        <f>_xlfn.CONCAT(S49," - ",Q49)</f>
        <v/>
      </c>
    </row>
    <row r="50">
      <c r="A50" s="3" t="inlineStr">
        <is>
          <t>6050 : Office Machinery and Equipment</t>
        </is>
      </c>
      <c r="B50" s="3" t="n">
        <v>12056.4</v>
      </c>
      <c r="O50" s="3" t="n">
        <v>12056.4</v>
      </c>
      <c r="Q50" s="16">
        <f>_xlfn.XLOOKUP($A50,Mapping!$A:$A,Mapping!B:B,0,0,1)</f>
        <v/>
      </c>
      <c r="R50" s="16">
        <f>_xlfn.XLOOKUP($A50,Mapping!$A:$A,Mapping!C:C,0,0,1)</f>
        <v/>
      </c>
      <c r="S50" s="16">
        <f>_xlfn.XLOOKUP($A50,Mapping!$A:$A,Mapping!D:D,0,0,1)</f>
        <v/>
      </c>
      <c r="T50" s="16">
        <f>_xlfn.CONCAT(S50," - ",Q50)</f>
        <v/>
      </c>
    </row>
    <row r="51">
      <c r="A51" s="3" t="inlineStr">
        <is>
          <t>6051 : Office Machinery and Equipment Depreciation</t>
        </is>
      </c>
      <c r="B51" s="3" t="n">
        <v>-5874.78</v>
      </c>
      <c r="C51" s="3" t="n">
        <v>-128.78</v>
      </c>
      <c r="D51" s="3" t="n">
        <v>-128.78</v>
      </c>
      <c r="E51" s="3" t="n">
        <v>-128.78</v>
      </c>
      <c r="F51" s="3" t="n">
        <v>-128.78</v>
      </c>
      <c r="G51" s="3" t="n">
        <v>-128.78</v>
      </c>
      <c r="H51" s="3" t="n">
        <v>-128.78</v>
      </c>
      <c r="O51" s="3" t="n">
        <v>-6647.46</v>
      </c>
      <c r="Q51" s="16">
        <f>_xlfn.XLOOKUP($A51,Mapping!$A:$A,Mapping!B:B,0,0,1)</f>
        <v/>
      </c>
      <c r="R51" s="16">
        <f>_xlfn.XLOOKUP($A51,Mapping!$A:$A,Mapping!C:C,0,0,1)</f>
        <v/>
      </c>
      <c r="S51" s="16">
        <f>_xlfn.XLOOKUP($A51,Mapping!$A:$A,Mapping!D:D,0,0,1)</f>
        <v/>
      </c>
      <c r="T51" s="16">
        <f>_xlfn.CONCAT(S51," - ",Q51)</f>
        <v/>
      </c>
    </row>
    <row r="52">
      <c r="A52" s="3" t="inlineStr">
        <is>
          <t>6060 : Fixtures and Fittings</t>
        </is>
      </c>
      <c r="B52" s="3" t="n">
        <v>81333.00999999999</v>
      </c>
      <c r="H52" s="3" t="n">
        <v>1309</v>
      </c>
      <c r="O52" s="3" t="n">
        <v>82642.00999999999</v>
      </c>
      <c r="Q52" s="16">
        <f>_xlfn.XLOOKUP($A52,Mapping!$A:$A,Mapping!B:B,0,0,1)</f>
        <v/>
      </c>
      <c r="R52" s="16">
        <f>_xlfn.XLOOKUP($A52,Mapping!$A:$A,Mapping!C:C,0,0,1)</f>
        <v/>
      </c>
      <c r="S52" s="16">
        <f>_xlfn.XLOOKUP($A52,Mapping!$A:$A,Mapping!D:D,0,0,1)</f>
        <v/>
      </c>
      <c r="T52" s="16">
        <f>_xlfn.CONCAT(S52," - ",Q52)</f>
        <v/>
      </c>
    </row>
    <row r="53">
      <c r="A53" s="3" t="inlineStr">
        <is>
          <t>6061 : Fixtures and Fittings Depreciation</t>
        </is>
      </c>
      <c r="B53" s="3" t="n">
        <v>-32008.1</v>
      </c>
      <c r="C53" s="3" t="n">
        <v>-1027.6</v>
      </c>
      <c r="D53" s="3" t="n">
        <v>-1027.6</v>
      </c>
      <c r="E53" s="3" t="n">
        <v>-1027.6</v>
      </c>
      <c r="F53" s="3" t="n">
        <v>-1027.6</v>
      </c>
      <c r="G53" s="3" t="n">
        <v>-1027.6</v>
      </c>
      <c r="H53" s="3" t="n">
        <v>-1027.6</v>
      </c>
      <c r="O53" s="3" t="n">
        <v>-38173.7</v>
      </c>
      <c r="Q53" s="16">
        <f>_xlfn.XLOOKUP($A53,Mapping!$A:$A,Mapping!B:B,0,0,1)</f>
        <v/>
      </c>
      <c r="R53" s="16">
        <f>_xlfn.XLOOKUP($A53,Mapping!$A:$A,Mapping!C:C,0,0,1)</f>
        <v/>
      </c>
      <c r="S53" s="16">
        <f>_xlfn.XLOOKUP($A53,Mapping!$A:$A,Mapping!D:D,0,0,1)</f>
        <v/>
      </c>
      <c r="T53" s="16">
        <f>_xlfn.CONCAT(S53," - ",Q53)</f>
        <v/>
      </c>
    </row>
    <row r="54">
      <c r="A54" s="3" t="inlineStr">
        <is>
          <t>6080 : Goodwill</t>
        </is>
      </c>
      <c r="B54" s="3" t="n">
        <v>80000</v>
      </c>
      <c r="O54" s="3" t="n">
        <v>80000</v>
      </c>
      <c r="Q54" s="16">
        <f>_xlfn.XLOOKUP($A54,Mapping!$A:$A,Mapping!B:B,0,0,1)</f>
        <v/>
      </c>
      <c r="R54" s="16">
        <f>_xlfn.XLOOKUP($A54,Mapping!$A:$A,Mapping!C:C,0,0,1)</f>
        <v/>
      </c>
      <c r="S54" s="16">
        <f>_xlfn.XLOOKUP($A54,Mapping!$A:$A,Mapping!D:D,0,0,1)</f>
        <v/>
      </c>
      <c r="T54" s="16">
        <f>_xlfn.CONCAT(S54," - ",Q54)</f>
        <v/>
      </c>
    </row>
    <row r="55">
      <c r="A55" s="3" t="inlineStr">
        <is>
          <t>6081 : Goodwill Depreciation</t>
        </is>
      </c>
      <c r="B55" s="3" t="n">
        <v>-72000</v>
      </c>
      <c r="O55" s="3" t="n">
        <v>-72000</v>
      </c>
      <c r="Q55" s="16">
        <f>_xlfn.XLOOKUP($A55,Mapping!$A:$A,Mapping!B:B,0,0,1)</f>
        <v/>
      </c>
      <c r="R55" s="16">
        <f>_xlfn.XLOOKUP($A55,Mapping!$A:$A,Mapping!C:C,0,0,1)</f>
        <v/>
      </c>
      <c r="S55" s="16">
        <f>_xlfn.XLOOKUP($A55,Mapping!$A:$A,Mapping!D:D,0,0,1)</f>
        <v/>
      </c>
      <c r="T55" s="16">
        <f>_xlfn.CONCAT(S55," - ",Q55)</f>
        <v/>
      </c>
    </row>
    <row r="56">
      <c r="A56" s="3" t="inlineStr">
        <is>
          <t>7010 : Prepayments</t>
        </is>
      </c>
      <c r="B56" s="3" t="n">
        <v>3186.34</v>
      </c>
      <c r="C56" s="3" t="n">
        <v>-1315.4</v>
      </c>
      <c r="D56" s="3" t="n">
        <v>-1315.4</v>
      </c>
      <c r="E56" s="3" t="n">
        <v>9884.879999999999</v>
      </c>
      <c r="F56" s="3" t="n">
        <v>-1441.24</v>
      </c>
      <c r="G56" s="3" t="n">
        <v>-1444.32</v>
      </c>
      <c r="H56" s="3" t="n">
        <v>-10472.9</v>
      </c>
      <c r="O56" s="3" t="n">
        <v>-2918</v>
      </c>
      <c r="Q56" s="16">
        <f>_xlfn.XLOOKUP($A56,Mapping!$A:$A,Mapping!B:B,0,0,1)</f>
        <v/>
      </c>
      <c r="R56" s="16">
        <f>_xlfn.XLOOKUP($A56,Mapping!$A:$A,Mapping!C:C,0,0,1)</f>
        <v/>
      </c>
      <c r="S56" s="16">
        <f>_xlfn.XLOOKUP($A56,Mapping!$A:$A,Mapping!D:D,0,0,1)</f>
        <v/>
      </c>
      <c r="T56" s="16">
        <f>_xlfn.CONCAT(S56," - ",Q56)</f>
        <v/>
      </c>
    </row>
    <row r="57">
      <c r="A57" s="3" t="inlineStr">
        <is>
          <t>7021 : Interco KNL</t>
        </is>
      </c>
      <c r="B57" s="3" t="n">
        <v>-464503</v>
      </c>
      <c r="C57" s="3" t="n">
        <v>57257.76</v>
      </c>
      <c r="D57" s="3" t="n">
        <v>58521.65</v>
      </c>
      <c r="E57" s="3" t="n">
        <v>53477.96</v>
      </c>
      <c r="F57" s="3" t="n">
        <v>-50392.4</v>
      </c>
      <c r="G57" s="3" t="n">
        <v>51300.19</v>
      </c>
      <c r="H57" s="3" t="n">
        <v>61587.17</v>
      </c>
      <c r="O57" s="3" t="n">
        <v>-232750</v>
      </c>
      <c r="Q57" s="16">
        <f>_xlfn.XLOOKUP($A57,Mapping!$A:$A,Mapping!B:B,0,0,1)</f>
        <v/>
      </c>
      <c r="R57" s="16">
        <f>_xlfn.XLOOKUP($A57,Mapping!$A:$A,Mapping!C:C,0,0,1)</f>
        <v/>
      </c>
      <c r="S57" s="16">
        <f>_xlfn.XLOOKUP($A57,Mapping!$A:$A,Mapping!D:D,0,0,1)</f>
        <v/>
      </c>
      <c r="T57" s="16">
        <f>_xlfn.CONCAT(S57," - ",Q57)</f>
        <v/>
      </c>
    </row>
    <row r="58">
      <c r="A58" s="3" t="inlineStr">
        <is>
          <t>7023 : Interco CCL</t>
        </is>
      </c>
      <c r="B58" s="3" t="n">
        <v>-15574.6</v>
      </c>
      <c r="C58" s="3" t="n">
        <v>-2062.7</v>
      </c>
      <c r="D58" s="3" t="n">
        <v>-2520.81</v>
      </c>
      <c r="E58" s="3" t="n">
        <v>-2630.76</v>
      </c>
      <c r="F58" s="3" t="n">
        <v>-2547.33</v>
      </c>
      <c r="G58" s="3" t="n">
        <v>-2313.25</v>
      </c>
      <c r="H58" s="3" t="n">
        <v>-2468.48</v>
      </c>
      <c r="O58" s="3" t="n">
        <v>-30117.9</v>
      </c>
      <c r="Q58" s="16">
        <f>_xlfn.XLOOKUP($A58,Mapping!$A:$A,Mapping!B:B,0,0,1)</f>
        <v/>
      </c>
      <c r="R58" s="16">
        <f>_xlfn.XLOOKUP($A58,Mapping!$A:$A,Mapping!C:C,0,0,1)</f>
        <v/>
      </c>
      <c r="S58" s="16">
        <f>_xlfn.XLOOKUP($A58,Mapping!$A:$A,Mapping!D:D,0,0,1)</f>
        <v/>
      </c>
      <c r="T58" s="16">
        <f>_xlfn.CONCAT(S58," - ",Q58)</f>
        <v/>
      </c>
    </row>
    <row r="59">
      <c r="A59" s="3" t="inlineStr">
        <is>
          <t>7024 : Interco Moebius Two</t>
        </is>
      </c>
      <c r="B59" s="3" t="n">
        <v>598000</v>
      </c>
      <c r="O59" s="3" t="n">
        <v>598000</v>
      </c>
      <c r="Q59" s="16">
        <f>_xlfn.XLOOKUP($A59,Mapping!$A:$A,Mapping!B:B,0,0,1)</f>
        <v/>
      </c>
      <c r="R59" s="16">
        <f>_xlfn.XLOOKUP($A59,Mapping!$A:$A,Mapping!C:C,0,0,1)</f>
        <v/>
      </c>
      <c r="S59" s="16">
        <f>_xlfn.XLOOKUP($A59,Mapping!$A:$A,Mapping!D:D,0,0,1)</f>
        <v/>
      </c>
      <c r="T59" s="16">
        <f>_xlfn.CONCAT(S59," - ",Q59)</f>
        <v/>
      </c>
    </row>
    <row r="60">
      <c r="A60" s="3" t="inlineStr">
        <is>
          <t>7025 : Interco YBHN</t>
        </is>
      </c>
      <c r="B60" s="3" t="n">
        <v>-19813.2</v>
      </c>
      <c r="O60" s="3" t="n">
        <v>-19813.2</v>
      </c>
      <c r="Q60" s="16">
        <f>_xlfn.XLOOKUP($A60,Mapping!$A:$A,Mapping!B:B,0,0,1)</f>
        <v/>
      </c>
      <c r="R60" s="16">
        <f>_xlfn.XLOOKUP($A60,Mapping!$A:$A,Mapping!C:C,0,0,1)</f>
        <v/>
      </c>
      <c r="S60" s="16">
        <f>_xlfn.XLOOKUP($A60,Mapping!$A:$A,Mapping!D:D,0,0,1)</f>
        <v/>
      </c>
      <c r="T60" s="16">
        <f>_xlfn.CONCAT(S60," - ",Q60)</f>
        <v/>
      </c>
    </row>
    <row r="61">
      <c r="A61" s="3" t="inlineStr">
        <is>
          <t>7026 : Interco YBN</t>
        </is>
      </c>
      <c r="B61" s="3" t="n">
        <v>-37.19</v>
      </c>
      <c r="O61" s="3" t="n">
        <v>-37.19</v>
      </c>
      <c r="Q61" s="16">
        <f>_xlfn.XLOOKUP($A61,Mapping!$A:$A,Mapping!B:B,0,0,1)</f>
        <v/>
      </c>
      <c r="R61" s="16">
        <f>_xlfn.XLOOKUP($A61,Mapping!$A:$A,Mapping!C:C,0,0,1)</f>
        <v/>
      </c>
      <c r="S61" s="16">
        <f>_xlfn.XLOOKUP($A61,Mapping!$A:$A,Mapping!D:D,0,0,1)</f>
        <v/>
      </c>
      <c r="T61" s="16">
        <f>_xlfn.CONCAT(S61," - ",Q61)</f>
        <v/>
      </c>
    </row>
    <row r="62">
      <c r="A62" s="3" t="inlineStr">
        <is>
          <t>7035 : Interco HAB</t>
        </is>
      </c>
      <c r="B62" s="3" t="n">
        <v>866.84</v>
      </c>
      <c r="O62" s="3" t="n">
        <v>866.84</v>
      </c>
      <c r="Q62" s="16">
        <f>_xlfn.XLOOKUP($A62,Mapping!$A:$A,Mapping!B:B,0,0,1)</f>
        <v/>
      </c>
      <c r="R62" s="16">
        <f>_xlfn.XLOOKUP($A62,Mapping!$A:$A,Mapping!C:C,0,0,1)</f>
        <v/>
      </c>
      <c r="S62" s="16">
        <f>_xlfn.XLOOKUP($A62,Mapping!$A:$A,Mapping!D:D,0,0,1)</f>
        <v/>
      </c>
      <c r="T62" s="16">
        <f>_xlfn.CONCAT(S62," - ",Q62)</f>
        <v/>
      </c>
    </row>
    <row r="63">
      <c r="A63" s="3" t="inlineStr">
        <is>
          <t>7040 : Fee Debtors</t>
        </is>
      </c>
      <c r="B63" s="3" t="n">
        <v>116.49</v>
      </c>
      <c r="C63" s="3" t="n">
        <v>-1739.23</v>
      </c>
      <c r="D63" s="3" t="n">
        <v>-605.4299999999999</v>
      </c>
      <c r="E63" s="3" t="n">
        <v>-3742.37</v>
      </c>
      <c r="F63" s="3" t="n">
        <v>2707.34</v>
      </c>
      <c r="G63" s="3" t="n">
        <v>-812.58</v>
      </c>
      <c r="H63" s="3" t="n">
        <v>-6674.54</v>
      </c>
      <c r="I63" s="3" t="n">
        <v>900</v>
      </c>
      <c r="O63" s="3" t="n">
        <v>-9850.32</v>
      </c>
      <c r="Q63" s="16">
        <f>_xlfn.XLOOKUP($A63,Mapping!$A:$A,Mapping!B:B,0,0,1)</f>
        <v/>
      </c>
      <c r="R63" s="16">
        <f>_xlfn.XLOOKUP($A63,Mapping!$A:$A,Mapping!C:C,0,0,1)</f>
        <v/>
      </c>
      <c r="S63" s="16">
        <f>_xlfn.XLOOKUP($A63,Mapping!$A:$A,Mapping!D:D,0,0,1)</f>
        <v/>
      </c>
      <c r="T63" s="16">
        <f>_xlfn.CONCAT(S63," - ",Q63)</f>
        <v/>
      </c>
    </row>
    <row r="64">
      <c r="A64" s="3" t="inlineStr">
        <is>
          <t>7050 : Bank RBS</t>
        </is>
      </c>
      <c r="B64" s="3" t="n">
        <v>200627.5</v>
      </c>
      <c r="C64" s="3" t="n">
        <v>5661.86</v>
      </c>
      <c r="D64" s="3" t="n">
        <v>-15163.2</v>
      </c>
      <c r="E64" s="3" t="n">
        <v>-49776.5</v>
      </c>
      <c r="F64" s="3" t="n">
        <v>77125.10000000001</v>
      </c>
      <c r="G64" s="3" t="n">
        <v>-25053.9</v>
      </c>
      <c r="H64" s="3" t="n">
        <v>-23134.4</v>
      </c>
      <c r="I64" s="3" t="n">
        <v>-26296.1</v>
      </c>
      <c r="O64" s="3" t="n">
        <v>143990.4</v>
      </c>
      <c r="Q64" s="16">
        <f>_xlfn.XLOOKUP($A64,Mapping!$A:$A,Mapping!B:B,0,0,1)</f>
        <v/>
      </c>
      <c r="R64" s="16">
        <f>_xlfn.XLOOKUP($A64,Mapping!$A:$A,Mapping!C:C,0,0,1)</f>
        <v/>
      </c>
      <c r="S64" s="16">
        <f>_xlfn.XLOOKUP($A64,Mapping!$A:$A,Mapping!D:D,0,0,1)</f>
        <v/>
      </c>
      <c r="T64" s="16">
        <f>_xlfn.CONCAT(S64," - ",Q64)</f>
        <v/>
      </c>
    </row>
    <row r="65">
      <c r="A65" s="3" t="inlineStr">
        <is>
          <t>7058 : RBS bank 722</t>
        </is>
      </c>
      <c r="B65" s="3" t="n">
        <v>0</v>
      </c>
      <c r="O65" s="3" t="n">
        <v>0</v>
      </c>
      <c r="Q65" s="16">
        <f>_xlfn.XLOOKUP($A65,Mapping!$A:$A,Mapping!B:B,0,0,1)</f>
        <v/>
      </c>
      <c r="R65" s="16">
        <f>_xlfn.XLOOKUP($A65,Mapping!$A:$A,Mapping!C:C,0,0,1)</f>
        <v/>
      </c>
      <c r="S65" s="16">
        <f>_xlfn.XLOOKUP($A65,Mapping!$A:$A,Mapping!D:D,0,0,1)</f>
        <v/>
      </c>
      <c r="T65" s="16">
        <f>_xlfn.CONCAT(S65," - ",Q65)</f>
        <v/>
      </c>
    </row>
    <row r="66">
      <c r="A66" s="3" t="inlineStr">
        <is>
          <t>7070 : Sundry Debtors</t>
        </is>
      </c>
      <c r="B66" s="3" t="n">
        <v>270</v>
      </c>
      <c r="O66" s="3" t="n">
        <v>270</v>
      </c>
      <c r="Q66" s="16">
        <f>_xlfn.XLOOKUP($A66,Mapping!$A:$A,Mapping!B:B,0,0,1)</f>
        <v/>
      </c>
      <c r="R66" s="16">
        <f>_xlfn.XLOOKUP($A66,Mapping!$A:$A,Mapping!C:C,0,0,1)</f>
        <v/>
      </c>
      <c r="S66" s="16">
        <f>_xlfn.XLOOKUP($A66,Mapping!$A:$A,Mapping!D:D,0,0,1)</f>
        <v/>
      </c>
      <c r="T66" s="16">
        <f>_xlfn.CONCAT(S66," - ",Q66)</f>
        <v/>
      </c>
    </row>
    <row r="67">
      <c r="A67" s="3" t="inlineStr">
        <is>
          <t>8010 : Attachments</t>
        </is>
      </c>
      <c r="B67" s="3" t="n">
        <v>-3</v>
      </c>
      <c r="O67" s="3" t="n">
        <v>-3</v>
      </c>
      <c r="Q67" s="16">
        <f>_xlfn.XLOOKUP($A67,Mapping!$A:$A,Mapping!B:B,0,0,1)</f>
        <v/>
      </c>
      <c r="R67" s="16">
        <f>_xlfn.XLOOKUP($A67,Mapping!$A:$A,Mapping!C:C,0,0,1)</f>
        <v/>
      </c>
      <c r="S67" s="16">
        <f>_xlfn.XLOOKUP($A67,Mapping!$A:$A,Mapping!D:D,0,0,1)</f>
        <v/>
      </c>
      <c r="T67" s="16" t="n"/>
    </row>
    <row r="68">
      <c r="A68" s="3" t="inlineStr">
        <is>
          <t>8020 : Accruals</t>
        </is>
      </c>
      <c r="B68" s="3" t="n">
        <v>-9733</v>
      </c>
      <c r="H68" s="3" t="n">
        <v>-9.99</v>
      </c>
      <c r="I68" s="3" t="n">
        <v>9.99</v>
      </c>
      <c r="O68" s="3" t="n">
        <v>-9733</v>
      </c>
      <c r="Q68" s="16">
        <f>_xlfn.XLOOKUP($A68,Mapping!$A:$A,Mapping!B:B,0,0,1)</f>
        <v/>
      </c>
      <c r="R68" s="16">
        <f>_xlfn.XLOOKUP($A68,Mapping!$A:$A,Mapping!C:C,0,0,1)</f>
        <v/>
      </c>
      <c r="S68" s="16">
        <f>_xlfn.XLOOKUP($A68,Mapping!$A:$A,Mapping!D:D,0,0,1)</f>
        <v/>
      </c>
      <c r="T68" s="16" t="n"/>
    </row>
    <row r="69">
      <c r="A69" s="3" t="inlineStr">
        <is>
          <t>8030 : EEEF</t>
        </is>
      </c>
      <c r="B69" s="190" t="n">
        <v>2.91e-11</v>
      </c>
      <c r="C69" s="3" t="n">
        <v>-40807.9</v>
      </c>
      <c r="D69" s="3" t="n">
        <v>-2499.09</v>
      </c>
      <c r="E69" s="3" t="n">
        <v>43307.02</v>
      </c>
      <c r="F69" s="3" t="n">
        <v>8487.52</v>
      </c>
      <c r="G69" s="3" t="n">
        <v>7565.75</v>
      </c>
      <c r="H69" s="3" t="n">
        <v>10129.54</v>
      </c>
      <c r="O69" s="3" t="n">
        <v>26182.81</v>
      </c>
      <c r="Q69" s="16">
        <f>_xlfn.XLOOKUP($A69,Mapping!$A:$A,Mapping!B:B,0,0,1)</f>
        <v/>
      </c>
      <c r="R69" s="16">
        <f>_xlfn.XLOOKUP($A69,Mapping!$A:$A,Mapping!C:C,0,0,1)</f>
        <v/>
      </c>
      <c r="S69" s="16">
        <f>_xlfn.XLOOKUP($A69,Mapping!$A:$A,Mapping!D:D,0,0,1)</f>
        <v/>
      </c>
      <c r="T69" s="16" t="n"/>
    </row>
    <row r="70">
      <c r="A70" s="3" t="inlineStr">
        <is>
          <t>8040 : PAYE</t>
        </is>
      </c>
      <c r="B70" s="3" t="n">
        <v>-2961.81</v>
      </c>
      <c r="O70" s="3" t="n">
        <v>-2961.81</v>
      </c>
      <c r="Q70" s="16">
        <f>_xlfn.XLOOKUP($A70,Mapping!$A:$A,Mapping!B:B,0,0,1)</f>
        <v/>
      </c>
      <c r="R70" s="16">
        <f>_xlfn.XLOOKUP($A70,Mapping!$A:$A,Mapping!C:C,0,0,1)</f>
        <v/>
      </c>
      <c r="S70" s="16">
        <f>_xlfn.XLOOKUP($A70,Mapping!$A:$A,Mapping!D:D,0,0,1)</f>
        <v/>
      </c>
      <c r="T70" s="16" t="n"/>
    </row>
    <row r="71">
      <c r="A71" s="3" t="inlineStr">
        <is>
          <t>8050 : Net Salaries</t>
        </is>
      </c>
      <c r="B71" s="3" t="n">
        <v>2.07</v>
      </c>
      <c r="O71" s="3" t="n">
        <v>2.07</v>
      </c>
      <c r="Q71" s="16">
        <f>_xlfn.XLOOKUP($A71,Mapping!$A:$A,Mapping!B:B,0,0,1)</f>
        <v/>
      </c>
      <c r="R71" s="16">
        <f>_xlfn.XLOOKUP($A71,Mapping!$A:$A,Mapping!C:C,0,0,1)</f>
        <v/>
      </c>
      <c r="S71" s="16">
        <f>_xlfn.XLOOKUP($A71,Mapping!$A:$A,Mapping!D:D,0,0,1)</f>
        <v/>
      </c>
      <c r="T71" s="16" t="n"/>
    </row>
    <row r="72">
      <c r="A72" s="3" t="inlineStr">
        <is>
          <t>8060 : Trade Creditors</t>
        </is>
      </c>
      <c r="B72" s="3" t="n">
        <v>-113.53</v>
      </c>
      <c r="C72" s="3" t="n">
        <v>265.99</v>
      </c>
      <c r="D72" s="3" t="n">
        <v>2225.69</v>
      </c>
      <c r="E72" s="3" t="n">
        <v>-15473.1</v>
      </c>
      <c r="F72" s="3" t="n">
        <v>3257.22</v>
      </c>
      <c r="G72" s="3" t="n">
        <v>816.75</v>
      </c>
      <c r="H72" s="3" t="n">
        <v>2839.72</v>
      </c>
      <c r="I72" s="3" t="n">
        <v>2386.1</v>
      </c>
      <c r="O72" s="3" t="n">
        <v>-3795.12</v>
      </c>
      <c r="Q72" s="16">
        <f>_xlfn.XLOOKUP($A72,Mapping!$A:$A,Mapping!B:B,0,0,1)</f>
        <v/>
      </c>
      <c r="R72" s="16">
        <f>_xlfn.XLOOKUP($A72,Mapping!$A:$A,Mapping!C:C,0,0,1)</f>
        <v/>
      </c>
      <c r="S72" s="16">
        <f>_xlfn.XLOOKUP($A72,Mapping!$A:$A,Mapping!D:D,0,0,1)</f>
        <v/>
      </c>
      <c r="T72" s="16" t="n"/>
    </row>
    <row r="73">
      <c r="A73" s="3" t="inlineStr">
        <is>
          <t>8070 : Fees in advance</t>
        </is>
      </c>
      <c r="B73" s="3" t="n">
        <v>-9475.370000000001</v>
      </c>
      <c r="O73" s="3" t="n">
        <v>-9475.370000000001</v>
      </c>
      <c r="Q73" s="16">
        <f>_xlfn.XLOOKUP($A73,Mapping!$A:$A,Mapping!B:B,0,0,1)</f>
        <v/>
      </c>
      <c r="R73" s="16">
        <f>_xlfn.XLOOKUP($A73,Mapping!$A:$A,Mapping!C:C,0,0,1)</f>
        <v/>
      </c>
      <c r="S73" s="16">
        <f>_xlfn.XLOOKUP($A73,Mapping!$A:$A,Mapping!D:D,0,0,1)</f>
        <v/>
      </c>
      <c r="T73" s="16" t="n"/>
    </row>
    <row r="74">
      <c r="A74" s="3" t="inlineStr">
        <is>
          <t>8080 : HP Creditor</t>
        </is>
      </c>
      <c r="B74" s="3" t="n">
        <v>-973</v>
      </c>
      <c r="O74" s="3" t="n">
        <v>-973</v>
      </c>
      <c r="Q74" s="16">
        <f>_xlfn.XLOOKUP($A74,Mapping!$A:$A,Mapping!B:B,0,0,1)</f>
        <v/>
      </c>
      <c r="R74" s="16">
        <f>_xlfn.XLOOKUP($A74,Mapping!$A:$A,Mapping!C:C,0,0,1)</f>
        <v/>
      </c>
      <c r="S74" s="16">
        <f>_xlfn.XLOOKUP($A74,Mapping!$A:$A,Mapping!D:D,0,0,1)</f>
        <v/>
      </c>
      <c r="T74" s="16" t="n"/>
    </row>
    <row r="75">
      <c r="A75" s="3" t="inlineStr">
        <is>
          <t>8090 : Pension Fund</t>
        </is>
      </c>
      <c r="B75" s="3" t="n">
        <v>1401.84</v>
      </c>
      <c r="O75" s="3" t="n">
        <v>1401.84</v>
      </c>
      <c r="Q75" s="16">
        <f>_xlfn.XLOOKUP($A75,Mapping!$A:$A,Mapping!B:B,0,0,1)</f>
        <v/>
      </c>
      <c r="R75" s="16">
        <f>_xlfn.XLOOKUP($A75,Mapping!$A:$A,Mapping!C:C,0,0,1)</f>
        <v/>
      </c>
      <c r="S75" s="16">
        <f>_xlfn.XLOOKUP($A75,Mapping!$A:$A,Mapping!D:D,0,0,1)</f>
        <v/>
      </c>
      <c r="T75" s="16" t="n"/>
    </row>
    <row r="76">
      <c r="A76" s="3" t="inlineStr">
        <is>
          <t>8100 : Corporation Tax</t>
        </is>
      </c>
      <c r="B76" s="3" t="n">
        <v>-36548.1</v>
      </c>
      <c r="I76" s="3" t="n">
        <v>23000</v>
      </c>
      <c r="O76" s="3" t="n">
        <v>-13548.1</v>
      </c>
      <c r="Q76" s="16">
        <f>_xlfn.XLOOKUP($A76,Mapping!$A:$A,Mapping!B:B,0,0,1)</f>
        <v/>
      </c>
      <c r="R76" s="16">
        <f>_xlfn.XLOOKUP($A76,Mapping!$A:$A,Mapping!C:C,0,0,1)</f>
        <v/>
      </c>
      <c r="S76" s="16">
        <f>_xlfn.XLOOKUP($A76,Mapping!$A:$A,Mapping!D:D,0,0,1)</f>
        <v/>
      </c>
      <c r="T76" s="16" t="n"/>
    </row>
    <row r="77">
      <c r="A77" s="3" t="inlineStr">
        <is>
          <t>9010 : Reserves and Capital</t>
        </is>
      </c>
      <c r="B77" s="3" t="n">
        <v>-108906</v>
      </c>
      <c r="O77" s="3" t="n">
        <v>-108906</v>
      </c>
      <c r="Q77" s="16">
        <f>_xlfn.XLOOKUP($A77,Mapping!$A:$A,Mapping!B:B,0,0,1)</f>
        <v/>
      </c>
      <c r="R77" s="16">
        <f>_xlfn.XLOOKUP($A77,Mapping!$A:$A,Mapping!C:C,0,0,1)</f>
        <v/>
      </c>
      <c r="S77" s="16">
        <f>_xlfn.XLOOKUP($A77,Mapping!$A:$A,Mapping!D:D,0,0,1)</f>
        <v/>
      </c>
      <c r="T77" s="16" t="n"/>
    </row>
    <row r="78">
      <c r="A78" s="3" t="inlineStr">
        <is>
          <t>9020 : Share Capital</t>
        </is>
      </c>
      <c r="B78" s="3" t="n">
        <v>-1000</v>
      </c>
      <c r="O78" s="3" t="n">
        <v>-1000</v>
      </c>
      <c r="Q78" s="16">
        <f>_xlfn.XLOOKUP($A78,Mapping!$A:$A,Mapping!B:B,0,0,1)</f>
        <v/>
      </c>
      <c r="R78" s="16">
        <f>_xlfn.XLOOKUP($A78,Mapping!$A:$A,Mapping!C:C,0,0,1)</f>
        <v/>
      </c>
      <c r="S78" s="16">
        <f>_xlfn.XLOOKUP($A78,Mapping!$A:$A,Mapping!D:D,0,0,1)</f>
        <v/>
      </c>
      <c r="T78" s="16" t="n"/>
    </row>
    <row r="79">
      <c r="A79" s="76" t="inlineStr">
        <is>
          <t>9030 : Profit and Loss Account</t>
        </is>
      </c>
      <c r="B79" s="76" t="n">
        <v>23364.22</v>
      </c>
      <c r="C79" s="76" t="n"/>
      <c r="D79" s="76" t="n"/>
      <c r="E79" s="76" t="n"/>
      <c r="F79" s="76" t="n"/>
      <c r="G79" s="76" t="n"/>
      <c r="H79" s="76" t="n"/>
      <c r="I79" s="76" t="n"/>
      <c r="J79" s="76" t="n"/>
      <c r="K79" s="76" t="n"/>
      <c r="L79" s="76" t="n"/>
      <c r="M79" s="76" t="n"/>
      <c r="N79" s="76" t="n"/>
      <c r="O79" s="76" t="n">
        <v>23364.22</v>
      </c>
      <c r="Q79" s="16">
        <f>_xlfn.XLOOKUP($A79,Mapping!$A:$A,Mapping!B:B,0,0,1)</f>
        <v/>
      </c>
      <c r="R79" s="16">
        <f>_xlfn.XLOOKUP($A79,Mapping!$A:$A,Mapping!C:C,0,0,1)</f>
        <v/>
      </c>
      <c r="S79" s="16">
        <f>_xlfn.XLOOKUP($A79,Mapping!$A:$A,Mapping!D:D,0,0,1)</f>
        <v/>
      </c>
      <c r="T79" s="16" t="n"/>
    </row>
    <row r="80">
      <c r="A80" s="81" t="inlineStr">
        <is>
          <t>Total</t>
        </is>
      </c>
      <c r="B80" s="241" t="n">
        <v>-5.2e-10</v>
      </c>
      <c r="C80" s="241" t="n">
        <v>5.47e-11</v>
      </c>
      <c r="D80" s="241" t="n">
        <v>8.639999999999999e-11</v>
      </c>
      <c r="E80" s="241" t="n">
        <v>2.91e-11</v>
      </c>
      <c r="F80" s="241" t="n">
        <v>3e-11</v>
      </c>
      <c r="G80" s="241" t="n">
        <v>-1.4e-11</v>
      </c>
      <c r="H80" s="241" t="n">
        <v>1.41e-11</v>
      </c>
      <c r="I80" t="n">
        <v>0</v>
      </c>
      <c r="O80" s="241" t="n">
        <v>-4e-10</v>
      </c>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ht="409.5" customHeight="1" s="393">
      <c r="A82" s="42" t="inlineStr">
        <is>
          <t>Applied filters:
Company is Saltway Nursery
Fiscal Year is 2026
Company is Complete Childcare Ltd., HAB Kindergarten, Kingsclere Nurseries Ltd., Moebius Two Ltd., Saltway Nursery, Yellow Brick House Nurseries., or Yellow Brick Nurseries Ltd.</t>
        </is>
      </c>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8.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12.7109375" bestFit="1" customWidth="1" style="3" min="2" max="2"/>
    <col width="9.140625" customWidth="1" style="3" min="3" max="8"/>
    <col width="9.28515625" bestFit="1" customWidth="1" style="43" min="9" max="9"/>
    <col width="9.140625" customWidth="1" style="3" min="10" max="14"/>
    <col width="12.7109375" bestFit="1" customWidth="1" style="3" min="15" max="15"/>
    <col width="9.140625" customWidth="1" style="3" min="16" max="16"/>
    <col width="9.140625" customWidth="1" style="3" min="17"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239"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190" t="n">
        <v>-13000000</v>
      </c>
      <c r="C2" s="3" t="n">
        <v>-70022.3</v>
      </c>
      <c r="D2" s="3" t="n">
        <v>-73148.5</v>
      </c>
      <c r="E2" s="3" t="n">
        <v>-89497.3</v>
      </c>
      <c r="F2" s="3" t="n">
        <v>-100124</v>
      </c>
      <c r="G2" s="3" t="n">
        <v>-84922.7</v>
      </c>
      <c r="H2" s="3" t="n">
        <v>-96792.5</v>
      </c>
      <c r="O2" s="190" t="n">
        <v>-14000000</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-2543372</v>
      </c>
      <c r="C3" s="3" t="n">
        <v>-42977.4</v>
      </c>
      <c r="D3" s="3" t="n">
        <v>-63323.6</v>
      </c>
      <c r="E3" s="3" t="n">
        <v>-67184.2</v>
      </c>
      <c r="F3" s="3" t="n">
        <v>-57737.4</v>
      </c>
      <c r="G3" s="3" t="n">
        <v>-55493.4</v>
      </c>
      <c r="H3" s="3" t="n">
        <v>-60276.8</v>
      </c>
      <c r="O3" s="3" t="n">
        <v>-2890365</v>
      </c>
      <c r="Q3" s="16">
        <f>_xlfn.XLOOKUP($A3,Mapping!$A:$A,Mapping!B:B,0,0,1)</f>
        <v/>
      </c>
      <c r="R3" s="16">
        <f>_xlfn.XLOOKUP($A3,Mapping!$A:$A,Mapping!C:C,0,0,1)</f>
        <v/>
      </c>
      <c r="S3" s="16">
        <f>_xlfn.XLOOKUP($A3,Mapping!$A:$A,Mapping!D:D,0,0,1)</f>
        <v/>
      </c>
      <c r="T3" s="16">
        <f>_xlfn.CONCAT(S3," - ",Q3)</f>
        <v/>
      </c>
    </row>
    <row r="4">
      <c r="A4" s="3" t="inlineStr">
        <is>
          <t>1030 : Other Income</t>
        </is>
      </c>
      <c r="B4" s="3" t="n">
        <v>-18315.1</v>
      </c>
      <c r="C4" s="3" t="n">
        <v>-59.5</v>
      </c>
      <c r="E4" s="3" t="n">
        <v>-369.3</v>
      </c>
      <c r="O4" s="3" t="n">
        <v>-18743.9</v>
      </c>
      <c r="Q4" s="16">
        <f>_xlfn.XLOOKUP($A4,Mapping!$A:$A,Mapping!B:B,0,0,1)</f>
        <v/>
      </c>
      <c r="R4" s="16">
        <f>_xlfn.XLOOKUP($A4,Mapping!$A:$A,Mapping!C:C,0,0,1)</f>
        <v/>
      </c>
      <c r="S4" s="16">
        <f>_xlfn.XLOOKUP($A4,Mapping!$A:$A,Mapping!D:D,0,0,1)</f>
        <v/>
      </c>
      <c r="T4" s="16">
        <f>_xlfn.CONCAT(S4," - ",Q4)</f>
        <v/>
      </c>
    </row>
    <row r="5">
      <c r="A5" s="3" t="inlineStr">
        <is>
          <t>1100 : Insurance Claim</t>
        </is>
      </c>
      <c r="B5" s="3" t="n">
        <v>-67883.8</v>
      </c>
      <c r="C5" s="3" t="n">
        <v>-25000</v>
      </c>
      <c r="O5" s="3" t="n">
        <v>-92883.8</v>
      </c>
      <c r="Q5" s="16">
        <f>_xlfn.XLOOKUP($A5,Mapping!$A:$A,Mapping!B:B,0,0,1)</f>
        <v/>
      </c>
      <c r="R5" s="16">
        <f>_xlfn.XLOOKUP($A5,Mapping!$A:$A,Mapping!C:C,0,0,1)</f>
        <v/>
      </c>
      <c r="S5" s="16">
        <f>_xlfn.XLOOKUP($A5,Mapping!$A:$A,Mapping!D:D,0,0,1)</f>
        <v/>
      </c>
      <c r="T5" s="16">
        <f>_xlfn.CONCAT(S5," - ",Q5)</f>
        <v/>
      </c>
    </row>
    <row r="6">
      <c r="A6" s="3" t="inlineStr">
        <is>
          <t>2010 : Nursery Staff Salaries</t>
        </is>
      </c>
      <c r="B6" s="3" t="n">
        <v>7393954</v>
      </c>
      <c r="C6" s="3" t="n">
        <v>83456.27</v>
      </c>
      <c r="D6" s="3" t="n">
        <v>77048.89</v>
      </c>
      <c r="E6" s="3" t="n">
        <v>91001.41</v>
      </c>
      <c r="F6" s="3" t="n">
        <v>91009</v>
      </c>
      <c r="G6" s="3" t="n">
        <v>88009.99000000001</v>
      </c>
      <c r="H6" s="3" t="n">
        <v>91613.97</v>
      </c>
      <c r="O6" s="3" t="n">
        <v>7916094</v>
      </c>
      <c r="Q6" s="16">
        <f>_xlfn.XLOOKUP($A6,Mapping!$A:$A,Mapping!B:B,0,0,1)</f>
        <v/>
      </c>
      <c r="R6" s="16">
        <f>_xlfn.XLOOKUP($A6,Mapping!$A:$A,Mapping!C:C,0,0,1)</f>
        <v/>
      </c>
      <c r="S6" s="16">
        <f>_xlfn.XLOOKUP($A6,Mapping!$A:$A,Mapping!D:D,0,0,1)</f>
        <v/>
      </c>
      <c r="T6" s="16">
        <f>_xlfn.CONCAT(S6," - ",Q6)</f>
        <v/>
      </c>
    </row>
    <row r="7">
      <c r="A7" s="3" t="inlineStr">
        <is>
          <t>2020 : Head Office Salaries</t>
        </is>
      </c>
      <c r="B7" s="3" t="n">
        <v>24052</v>
      </c>
      <c r="O7" s="3" t="n">
        <v>24052</v>
      </c>
      <c r="Q7" s="16">
        <f>_xlfn.XLOOKUP($A7,Mapping!$A:$A,Mapping!B:B,0,0,1)</f>
        <v/>
      </c>
      <c r="R7" s="16">
        <f>_xlfn.XLOOKUP($A7,Mapping!$A:$A,Mapping!C:C,0,0,1)</f>
        <v/>
      </c>
      <c r="S7" s="16">
        <f>_xlfn.XLOOKUP($A7,Mapping!$A:$A,Mapping!D:D,0,0,1)</f>
        <v/>
      </c>
      <c r="T7" s="16">
        <f>_xlfn.CONCAT(S7," - ",Q7)</f>
        <v/>
      </c>
    </row>
    <row r="8">
      <c r="A8" s="3" t="inlineStr">
        <is>
          <t>2045 : Head Office Healthcare</t>
        </is>
      </c>
      <c r="B8" s="3" t="n">
        <v>547.5</v>
      </c>
      <c r="O8" s="3" t="n">
        <v>547.5</v>
      </c>
      <c r="Q8" s="16">
        <f>_xlfn.XLOOKUP($A8,Mapping!$A:$A,Mapping!B:B,0,0,1)</f>
        <v/>
      </c>
      <c r="R8" s="16">
        <f>_xlfn.XLOOKUP($A8,Mapping!$A:$A,Mapping!C:C,0,0,1)</f>
        <v/>
      </c>
      <c r="S8" s="16">
        <f>_xlfn.XLOOKUP($A8,Mapping!$A:$A,Mapping!D:D,0,0,1)</f>
        <v/>
      </c>
      <c r="T8" s="16">
        <f>_xlfn.CONCAT(S8," - ",Q8)</f>
        <v/>
      </c>
    </row>
    <row r="9">
      <c r="A9" s="3" t="inlineStr">
        <is>
          <t>2100 : Nursery Staff NI</t>
        </is>
      </c>
      <c r="B9" s="3" t="n">
        <v>539445.3</v>
      </c>
      <c r="C9" s="3" t="n">
        <v>9355.030000000001</v>
      </c>
      <c r="D9" s="3" t="n">
        <v>8609.690000000001</v>
      </c>
      <c r="E9" s="3" t="n">
        <v>9809</v>
      </c>
      <c r="F9" s="3" t="n">
        <v>9905.200000000001</v>
      </c>
      <c r="G9" s="3" t="n">
        <v>9589.65</v>
      </c>
      <c r="H9" s="3" t="n">
        <v>10084.53</v>
      </c>
      <c r="O9" s="3" t="n">
        <v>596798.4</v>
      </c>
      <c r="Q9" s="16">
        <f>_xlfn.XLOOKUP($A9,Mapping!$A:$A,Mapping!B:B,0,0,1)</f>
        <v/>
      </c>
      <c r="R9" s="16">
        <f>_xlfn.XLOOKUP($A9,Mapping!$A:$A,Mapping!C:C,0,0,1)</f>
        <v/>
      </c>
      <c r="S9" s="16">
        <f>_xlfn.XLOOKUP($A9,Mapping!$A:$A,Mapping!D:D,0,0,1)</f>
        <v/>
      </c>
      <c r="T9" s="16">
        <f>_xlfn.CONCAT(S9," - ",Q9)</f>
        <v/>
      </c>
    </row>
    <row r="10">
      <c r="A10" s="3" t="inlineStr">
        <is>
          <t>2120 : Head Office Pension</t>
        </is>
      </c>
      <c r="B10" s="3" t="n">
        <v>54.75</v>
      </c>
      <c r="O10" s="3" t="n">
        <v>54.75</v>
      </c>
      <c r="Q10" s="16">
        <f>_xlfn.XLOOKUP($A10,Mapping!$A:$A,Mapping!B:B,0,0,1)</f>
        <v/>
      </c>
      <c r="R10" s="16">
        <f>_xlfn.XLOOKUP($A10,Mapping!$A:$A,Mapping!C:C,0,0,1)</f>
        <v/>
      </c>
      <c r="S10" s="16">
        <f>_xlfn.XLOOKUP($A10,Mapping!$A:$A,Mapping!D:D,0,0,1)</f>
        <v/>
      </c>
      <c r="T10" s="16">
        <f>_xlfn.CONCAT(S10," - ",Q10)</f>
        <v/>
      </c>
    </row>
    <row r="11">
      <c r="A11" s="3" t="inlineStr">
        <is>
          <t>2150 : Nursery Staff Pension</t>
        </is>
      </c>
      <c r="B11" s="3" t="n">
        <v>114064.1</v>
      </c>
      <c r="C11" s="3" t="n">
        <v>1735.78</v>
      </c>
      <c r="D11" s="3" t="n">
        <v>1515.17</v>
      </c>
      <c r="E11" s="3" t="n">
        <v>1682.09</v>
      </c>
      <c r="F11" s="3" t="n">
        <v>1700.35</v>
      </c>
      <c r="G11" s="3" t="n">
        <v>1748.7</v>
      </c>
      <c r="H11" s="3" t="n">
        <v>1770.37</v>
      </c>
      <c r="O11" s="3" t="n">
        <v>124216.6</v>
      </c>
      <c r="Q11" s="16">
        <f>_xlfn.XLOOKUP($A11,Mapping!$A:$A,Mapping!B:B,0,0,1)</f>
        <v/>
      </c>
      <c r="R11" s="16">
        <f>_xlfn.XLOOKUP($A11,Mapping!$A:$A,Mapping!C:C,0,0,1)</f>
        <v/>
      </c>
      <c r="S11" s="16">
        <f>_xlfn.XLOOKUP($A11,Mapping!$A:$A,Mapping!D:D,0,0,1)</f>
        <v/>
      </c>
      <c r="T11" s="16">
        <f>_xlfn.CONCAT(S11," - ",Q11)</f>
        <v/>
      </c>
    </row>
    <row r="12">
      <c r="A12" s="3" t="inlineStr">
        <is>
          <t>2160 : Uniform Costs</t>
        </is>
      </c>
      <c r="B12" s="3" t="n">
        <v>21710.51</v>
      </c>
      <c r="C12" s="3" t="n">
        <v>235.83</v>
      </c>
      <c r="D12" s="3" t="n">
        <v>152.88</v>
      </c>
      <c r="E12" s="3" t="n">
        <v>8.99</v>
      </c>
      <c r="F12" s="3" t="n">
        <v>238.44</v>
      </c>
      <c r="G12" s="3" t="n">
        <v>207.84</v>
      </c>
      <c r="H12" s="3" t="n">
        <v>51.24</v>
      </c>
      <c r="O12" s="3" t="n">
        <v>22605.73</v>
      </c>
      <c r="Q12" s="16">
        <f>_xlfn.XLOOKUP($A12,Mapping!$A:$A,Mapping!B:B,0,0,1)</f>
        <v/>
      </c>
      <c r="R12" s="16">
        <f>_xlfn.XLOOKUP($A12,Mapping!$A:$A,Mapping!C:C,0,0,1)</f>
        <v/>
      </c>
      <c r="S12" s="16">
        <f>_xlfn.XLOOKUP($A12,Mapping!$A:$A,Mapping!D:D,0,0,1)</f>
        <v/>
      </c>
      <c r="T12" s="16">
        <f>_xlfn.CONCAT(S12," - ",Q12)</f>
        <v/>
      </c>
    </row>
    <row r="13">
      <c r="A13" s="3" t="inlineStr">
        <is>
          <t>2170 : Training Costs</t>
        </is>
      </c>
      <c r="B13" s="3" t="n">
        <v>22175.92</v>
      </c>
      <c r="C13" s="3" t="n">
        <v>42.97</v>
      </c>
      <c r="D13" s="3" t="n">
        <v>1046</v>
      </c>
      <c r="E13" s="3" t="n">
        <v>384.2</v>
      </c>
      <c r="F13" s="3" t="n">
        <v>1187</v>
      </c>
      <c r="G13" s="3" t="n">
        <v>594</v>
      </c>
      <c r="H13" s="3" t="n">
        <v>14.5</v>
      </c>
      <c r="O13" s="3" t="n">
        <v>25444.59</v>
      </c>
      <c r="Q13" s="16">
        <f>_xlfn.XLOOKUP($A13,Mapping!$A:$A,Mapping!B:B,0,0,1)</f>
        <v/>
      </c>
      <c r="R13" s="16">
        <f>_xlfn.XLOOKUP($A13,Mapping!$A:$A,Mapping!C:C,0,0,1)</f>
        <v/>
      </c>
      <c r="S13" s="16">
        <f>_xlfn.XLOOKUP($A13,Mapping!$A:$A,Mapping!D:D,0,0,1)</f>
        <v/>
      </c>
      <c r="T13" s="16">
        <f>_xlfn.CONCAT(S13," - ",Q13)</f>
        <v/>
      </c>
    </row>
    <row r="14">
      <c r="A14" s="3" t="inlineStr">
        <is>
          <t>2180 : Staff Welfare</t>
        </is>
      </c>
      <c r="B14" s="3" t="n">
        <v>30806.03</v>
      </c>
      <c r="C14" s="3" t="n">
        <v>443.29</v>
      </c>
      <c r="D14" s="3" t="n">
        <v>396.3</v>
      </c>
      <c r="E14" s="3" t="n">
        <v>293.84</v>
      </c>
      <c r="F14" s="3" t="n">
        <v>227.44</v>
      </c>
      <c r="G14" s="3" t="n">
        <v>448.58</v>
      </c>
      <c r="H14" s="3" t="n">
        <v>608.24</v>
      </c>
      <c r="O14" s="3" t="n">
        <v>33223.72</v>
      </c>
      <c r="Q14" s="16">
        <f>_xlfn.XLOOKUP($A14,Mapping!$A:$A,Mapping!B:B,0,0,1)</f>
        <v/>
      </c>
      <c r="R14" s="16">
        <f>_xlfn.XLOOKUP($A14,Mapping!$A:$A,Mapping!C:C,0,0,1)</f>
        <v/>
      </c>
      <c r="S14" s="16">
        <f>_xlfn.XLOOKUP($A14,Mapping!$A:$A,Mapping!D:D,0,0,1)</f>
        <v/>
      </c>
      <c r="T14" s="16">
        <f>_xlfn.CONCAT(S14," - ",Q14)</f>
        <v/>
      </c>
    </row>
    <row r="15">
      <c r="A15" s="3" t="inlineStr">
        <is>
          <t>2190 : Recruitment Costs</t>
        </is>
      </c>
      <c r="B15" s="3" t="n">
        <v>86217.75999999999</v>
      </c>
      <c r="O15" s="3" t="n">
        <v>86217.75999999999</v>
      </c>
      <c r="Q15" s="16">
        <f>_xlfn.XLOOKUP($A15,Mapping!$A:$A,Mapping!B:B,0,0,1)</f>
        <v/>
      </c>
      <c r="R15" s="16">
        <f>_xlfn.XLOOKUP($A15,Mapping!$A:$A,Mapping!C:C,0,0,1)</f>
        <v/>
      </c>
      <c r="S15" s="16">
        <f>_xlfn.XLOOKUP($A15,Mapping!$A:$A,Mapping!D:D,0,0,1)</f>
        <v/>
      </c>
      <c r="T15" s="16">
        <f>_xlfn.CONCAT(S15," - ",Q15)</f>
        <v/>
      </c>
    </row>
    <row r="16">
      <c r="A16" s="3" t="inlineStr">
        <is>
          <t>2200 : Rewards and Recognition</t>
        </is>
      </c>
      <c r="B16" s="3" t="n">
        <v>32436.12</v>
      </c>
      <c r="C16" s="3" t="n">
        <v>33.98</v>
      </c>
      <c r="D16" s="3" t="n">
        <v>18.97</v>
      </c>
      <c r="E16" s="3" t="n">
        <v>11.99</v>
      </c>
      <c r="G16" s="3" t="n">
        <v>29.98</v>
      </c>
      <c r="H16" s="3" t="n">
        <v>11.39</v>
      </c>
      <c r="O16" s="3" t="n">
        <v>32542.43</v>
      </c>
      <c r="Q16" s="16">
        <f>_xlfn.XLOOKUP($A16,Mapping!$A:$A,Mapping!B:B,0,0,1)</f>
        <v/>
      </c>
      <c r="R16" s="16">
        <f>_xlfn.XLOOKUP($A16,Mapping!$A:$A,Mapping!C:C,0,0,1)</f>
        <v/>
      </c>
      <c r="S16" s="16">
        <f>_xlfn.XLOOKUP($A16,Mapping!$A:$A,Mapping!D:D,0,0,1)</f>
        <v/>
      </c>
      <c r="T16" s="16">
        <f>_xlfn.CONCAT(S16," - ",Q16)</f>
        <v/>
      </c>
    </row>
    <row r="17">
      <c r="A17" s="3" t="inlineStr">
        <is>
          <t>2210 : Temporary  Staff</t>
        </is>
      </c>
      <c r="B17" s="3" t="n">
        <v>198372.4</v>
      </c>
      <c r="O17" s="3" t="n">
        <v>198372.4</v>
      </c>
      <c r="Q17" s="16">
        <f>_xlfn.XLOOKUP($A17,Mapping!$A:$A,Mapping!B:B,0,0,1)</f>
        <v/>
      </c>
      <c r="R17" s="16">
        <f>_xlfn.XLOOKUP($A17,Mapping!$A:$A,Mapping!C:C,0,0,1)</f>
        <v/>
      </c>
      <c r="S17" s="16">
        <f>_xlfn.XLOOKUP($A17,Mapping!$A:$A,Mapping!D:D,0,0,1)</f>
        <v/>
      </c>
      <c r="T17" s="16">
        <f>_xlfn.CONCAT(S17," - ",Q17)</f>
        <v/>
      </c>
    </row>
    <row r="18">
      <c r="A18" s="3" t="inlineStr">
        <is>
          <t>2220 : Staff Entertaining</t>
        </is>
      </c>
      <c r="B18" s="3" t="n">
        <v>1354.18</v>
      </c>
      <c r="H18" s="3" t="n">
        <v>124.6</v>
      </c>
      <c r="O18" s="3" t="n">
        <v>1478.78</v>
      </c>
      <c r="Q18" s="16">
        <f>_xlfn.XLOOKUP($A18,Mapping!$A:$A,Mapping!B:B,0,0,1)</f>
        <v/>
      </c>
      <c r="R18" s="16">
        <f>_xlfn.XLOOKUP($A18,Mapping!$A:$A,Mapping!C:C,0,0,1)</f>
        <v/>
      </c>
      <c r="S18" s="16">
        <f>_xlfn.XLOOKUP($A18,Mapping!$A:$A,Mapping!D:D,0,0,1)</f>
        <v/>
      </c>
      <c r="T18" s="16">
        <f>_xlfn.CONCAT(S18," - ",Q18)</f>
        <v/>
      </c>
    </row>
    <row r="19">
      <c r="A19" s="3" t="inlineStr">
        <is>
          <t>3010 : Catering Costs</t>
        </is>
      </c>
      <c r="B19" s="3" t="n">
        <v>359093</v>
      </c>
      <c r="C19" s="3" t="n">
        <v>3313.15</v>
      </c>
      <c r="D19" s="3" t="n">
        <v>3328.44</v>
      </c>
      <c r="E19" s="3" t="n">
        <v>3498.57</v>
      </c>
      <c r="F19" s="3" t="n">
        <v>3874.9</v>
      </c>
      <c r="G19" s="3" t="n">
        <v>3354.55</v>
      </c>
      <c r="H19" s="3" t="n">
        <v>3965.25</v>
      </c>
      <c r="I19" s="43" t="n">
        <v>0</v>
      </c>
      <c r="O19" s="3" t="n">
        <v>380427.8</v>
      </c>
      <c r="Q19" s="16">
        <f>_xlfn.XLOOKUP($A19,Mapping!$A:$A,Mapping!B:B,0,0,1)</f>
        <v/>
      </c>
      <c r="R19" s="16">
        <f>_xlfn.XLOOKUP($A19,Mapping!$A:$A,Mapping!C:C,0,0,1)</f>
        <v/>
      </c>
      <c r="S19" s="16">
        <f>_xlfn.XLOOKUP($A19,Mapping!$A:$A,Mapping!D:D,0,0,1)</f>
        <v/>
      </c>
      <c r="T19" s="16">
        <f>_xlfn.CONCAT(S19," - ",Q19)</f>
        <v/>
      </c>
    </row>
    <row r="20">
      <c r="A20" s="3" t="inlineStr">
        <is>
          <t>3020 : Resources</t>
        </is>
      </c>
      <c r="B20" s="3" t="n">
        <v>67370.32000000001</v>
      </c>
      <c r="C20" s="3" t="n">
        <v>376.51</v>
      </c>
      <c r="D20" s="3" t="n">
        <v>911.39</v>
      </c>
      <c r="E20" s="3" t="n">
        <v>319.4</v>
      </c>
      <c r="F20" s="3" t="n">
        <v>265.02</v>
      </c>
      <c r="G20" s="3" t="n">
        <v>245.36</v>
      </c>
      <c r="H20" s="3" t="n">
        <v>2487.87</v>
      </c>
      <c r="O20" s="3" t="n">
        <v>71975.87</v>
      </c>
      <c r="Q20" s="16">
        <f>_xlfn.XLOOKUP($A20,Mapping!$A:$A,Mapping!B:B,0,0,1)</f>
        <v/>
      </c>
      <c r="R20" s="16">
        <f>_xlfn.XLOOKUP($A20,Mapping!$A:$A,Mapping!C:C,0,0,1)</f>
        <v/>
      </c>
      <c r="S20" s="16">
        <f>_xlfn.XLOOKUP($A20,Mapping!$A:$A,Mapping!D:D,0,0,1)</f>
        <v/>
      </c>
      <c r="T20" s="16">
        <f>_xlfn.CONCAT(S20," - ",Q20)</f>
        <v/>
      </c>
    </row>
    <row r="21">
      <c r="A21" s="3" t="inlineStr">
        <is>
          <t>3030 : Art Material</t>
        </is>
      </c>
      <c r="B21" s="3" t="n">
        <v>22674.95</v>
      </c>
      <c r="C21" s="3" t="n">
        <v>98.58</v>
      </c>
      <c r="D21" s="3" t="n">
        <v>304.07</v>
      </c>
      <c r="E21" s="3" t="n">
        <v>272.75</v>
      </c>
      <c r="F21" s="3" t="n">
        <v>206.06</v>
      </c>
      <c r="G21" s="3" t="n">
        <v>137.42</v>
      </c>
      <c r="H21" s="3" t="n">
        <v>177.8</v>
      </c>
      <c r="I21" s="43" t="n">
        <v>-8.900000000000001e-16</v>
      </c>
      <c r="O21" s="3" t="n">
        <v>23871.63</v>
      </c>
      <c r="Q21" s="16">
        <f>_xlfn.XLOOKUP($A21,Mapping!$A:$A,Mapping!B:B,0,0,1)</f>
        <v/>
      </c>
      <c r="R21" s="16">
        <f>_xlfn.XLOOKUP($A21,Mapping!$A:$A,Mapping!C:C,0,0,1)</f>
        <v/>
      </c>
      <c r="S21" s="16">
        <f>_xlfn.XLOOKUP($A21,Mapping!$A:$A,Mapping!D:D,0,0,1)</f>
        <v/>
      </c>
      <c r="T21" s="16">
        <f>_xlfn.CONCAT(S21," - ",Q21)</f>
        <v/>
      </c>
    </row>
    <row r="22">
      <c r="A22" s="3" t="inlineStr">
        <is>
          <t>3040 : Stationery</t>
        </is>
      </c>
      <c r="B22" s="3" t="n">
        <v>2256.4</v>
      </c>
      <c r="O22" s="3" t="n">
        <v>2256.4</v>
      </c>
      <c r="Q22" s="16">
        <f>_xlfn.XLOOKUP($A22,Mapping!$A:$A,Mapping!B:B,0,0,1)</f>
        <v/>
      </c>
      <c r="R22" s="16">
        <f>_xlfn.XLOOKUP($A22,Mapping!$A:$A,Mapping!C:C,0,0,1)</f>
        <v/>
      </c>
      <c r="S22" s="16">
        <f>_xlfn.XLOOKUP($A22,Mapping!$A:$A,Mapping!D:D,0,0,1)</f>
        <v/>
      </c>
      <c r="T22" s="16">
        <f>_xlfn.CONCAT(S22," - ",Q22)</f>
        <v/>
      </c>
    </row>
    <row r="23">
      <c r="A23" s="3" t="inlineStr">
        <is>
          <t>3050 : Equipment &amp; Furniture</t>
        </is>
      </c>
      <c r="B23" s="3" t="n">
        <v>66837.35000000001</v>
      </c>
      <c r="C23" s="3" t="n">
        <v>66.31999999999999</v>
      </c>
      <c r="D23" s="3" t="n">
        <v>317.84</v>
      </c>
      <c r="E23" s="3" t="n">
        <v>99.28</v>
      </c>
      <c r="F23" s="3" t="n">
        <v>352.43</v>
      </c>
      <c r="G23" s="3" t="n">
        <v>39.47</v>
      </c>
      <c r="H23" s="3" t="n">
        <v>461.39</v>
      </c>
      <c r="O23" s="3" t="n">
        <v>68174.08</v>
      </c>
      <c r="Q23" s="16">
        <f>_xlfn.XLOOKUP($A23,Mapping!$A:$A,Mapping!B:B,0,0,1)</f>
        <v/>
      </c>
      <c r="R23" s="16">
        <f>_xlfn.XLOOKUP($A23,Mapping!$A:$A,Mapping!C:C,0,0,1)</f>
        <v/>
      </c>
      <c r="S23" s="16">
        <f>_xlfn.XLOOKUP($A23,Mapping!$A:$A,Mapping!D:D,0,0,1)</f>
        <v/>
      </c>
      <c r="T23" s="16">
        <f>_xlfn.CONCAT(S23," - ",Q23)</f>
        <v/>
      </c>
    </row>
    <row r="24">
      <c r="A24" s="3" t="inlineStr">
        <is>
          <t>3060 : Consumables</t>
        </is>
      </c>
      <c r="B24" s="3" t="n">
        <v>40113.28</v>
      </c>
      <c r="C24" s="3" t="n">
        <v>303.69</v>
      </c>
      <c r="D24" s="3" t="n">
        <v>558.91</v>
      </c>
      <c r="E24" s="3" t="n">
        <v>466.26</v>
      </c>
      <c r="F24" s="3" t="n">
        <v>880.35</v>
      </c>
      <c r="G24" s="3" t="n">
        <v>759.09</v>
      </c>
      <c r="H24" s="3" t="n">
        <v>718.79</v>
      </c>
      <c r="O24" s="3" t="n">
        <v>43800.37</v>
      </c>
      <c r="Q24" s="16">
        <f>_xlfn.XLOOKUP($A24,Mapping!$A:$A,Mapping!B:B,0,0,1)</f>
        <v/>
      </c>
      <c r="R24" s="16">
        <f>_xlfn.XLOOKUP($A24,Mapping!$A:$A,Mapping!C:C,0,0,1)</f>
        <v/>
      </c>
      <c r="S24" s="16">
        <f>_xlfn.XLOOKUP($A24,Mapping!$A:$A,Mapping!D:D,0,0,1)</f>
        <v/>
      </c>
      <c r="T24" s="16">
        <f>_xlfn.CONCAT(S24," - ",Q24)</f>
        <v/>
      </c>
    </row>
    <row r="25">
      <c r="A25" s="3" t="inlineStr">
        <is>
          <t>3080 : First Aid Supplies</t>
        </is>
      </c>
      <c r="B25" s="3" t="n">
        <v>3116.88</v>
      </c>
      <c r="C25" s="3" t="n">
        <v>5.47</v>
      </c>
      <c r="D25" s="3" t="n">
        <v>182.17</v>
      </c>
      <c r="E25" s="3" t="n">
        <v>11.5</v>
      </c>
      <c r="O25" s="3" t="n">
        <v>3316.02</v>
      </c>
      <c r="Q25" s="16">
        <f>_xlfn.XLOOKUP($A25,Mapping!$A:$A,Mapping!B:B,0,0,1)</f>
        <v/>
      </c>
      <c r="R25" s="16">
        <f>_xlfn.XLOOKUP($A25,Mapping!$A:$A,Mapping!C:C,0,0,1)</f>
        <v/>
      </c>
      <c r="S25" s="16">
        <f>_xlfn.XLOOKUP($A25,Mapping!$A:$A,Mapping!D:D,0,0,1)</f>
        <v/>
      </c>
      <c r="T25" s="16">
        <f>_xlfn.CONCAT(S25," - ",Q25)</f>
        <v/>
      </c>
    </row>
    <row r="26">
      <c r="A26" s="3" t="inlineStr">
        <is>
          <t>3090 : Teaching Support</t>
        </is>
      </c>
      <c r="B26" s="3" t="n">
        <v>455</v>
      </c>
      <c r="O26" s="3" t="n">
        <v>455</v>
      </c>
      <c r="Q26" s="16">
        <f>_xlfn.XLOOKUP($A26,Mapping!$A:$A,Mapping!B:B,0,0,1)</f>
        <v/>
      </c>
      <c r="R26" s="16">
        <f>_xlfn.XLOOKUP($A26,Mapping!$A:$A,Mapping!C:C,0,0,1)</f>
        <v/>
      </c>
      <c r="S26" s="16">
        <f>_xlfn.XLOOKUP($A26,Mapping!$A:$A,Mapping!D:D,0,0,1)</f>
        <v/>
      </c>
      <c r="T26" s="16">
        <f>_xlfn.CONCAT(S26," - ",Q26)</f>
        <v/>
      </c>
    </row>
    <row r="27">
      <c r="A27" s="3" t="inlineStr">
        <is>
          <t>4010 : Premises and Admin</t>
        </is>
      </c>
      <c r="B27" s="3" t="n">
        <v>75522.53</v>
      </c>
      <c r="H27" s="3" t="n">
        <v>0.33</v>
      </c>
      <c r="O27" s="3" t="n">
        <v>75522.86</v>
      </c>
      <c r="Q27" s="16">
        <f>_xlfn.XLOOKUP($A27,Mapping!$A:$A,Mapping!B:B,0,0,1)</f>
        <v/>
      </c>
      <c r="R27" s="16">
        <f>_xlfn.XLOOKUP($A27,Mapping!$A:$A,Mapping!C:C,0,0,1)</f>
        <v/>
      </c>
      <c r="S27" s="16">
        <f>_xlfn.XLOOKUP($A27,Mapping!$A:$A,Mapping!D:D,0,0,1)</f>
        <v/>
      </c>
      <c r="T27" s="16">
        <f>_xlfn.CONCAT(S27," - ",Q27)</f>
        <v/>
      </c>
    </row>
    <row r="28">
      <c r="A28" s="3" t="inlineStr">
        <is>
          <t>4020 : Rent</t>
        </is>
      </c>
      <c r="B28" s="3" t="n">
        <v>59117.81</v>
      </c>
      <c r="O28" s="3" t="n">
        <v>59117.81</v>
      </c>
      <c r="Q28" s="16">
        <f>_xlfn.XLOOKUP($A28,Mapping!$A:$A,Mapping!B:B,0,0,1)</f>
        <v/>
      </c>
      <c r="R28" s="16">
        <f>_xlfn.XLOOKUP($A28,Mapping!$A:$A,Mapping!C:C,0,0,1)</f>
        <v/>
      </c>
      <c r="S28" s="16">
        <f>_xlfn.XLOOKUP($A28,Mapping!$A:$A,Mapping!D:D,0,0,1)</f>
        <v/>
      </c>
      <c r="T28" s="16">
        <f>_xlfn.CONCAT(S28," - ",Q28)</f>
        <v/>
      </c>
    </row>
    <row r="29">
      <c r="A29" s="3" t="inlineStr">
        <is>
          <t>4030 : Rates</t>
        </is>
      </c>
      <c r="B29" s="3" t="n">
        <v>445354.8</v>
      </c>
      <c r="C29" s="3" t="n">
        <v>4216</v>
      </c>
      <c r="D29" s="3" t="n">
        <v>4215.96</v>
      </c>
      <c r="E29" s="3" t="n">
        <v>4179.07</v>
      </c>
      <c r="F29" s="3" t="n">
        <v>4897.87</v>
      </c>
      <c r="G29" s="3" t="n">
        <v>4897.87</v>
      </c>
      <c r="H29" s="3" t="n">
        <v>4897.87</v>
      </c>
      <c r="O29" s="3" t="n">
        <v>472659.5</v>
      </c>
      <c r="Q29" s="16">
        <f>_xlfn.XLOOKUP($A29,Mapping!$A:$A,Mapping!B:B,0,0,1)</f>
        <v/>
      </c>
      <c r="R29" s="16">
        <f>_xlfn.XLOOKUP($A29,Mapping!$A:$A,Mapping!C:C,0,0,1)</f>
        <v/>
      </c>
      <c r="S29" s="16">
        <f>_xlfn.XLOOKUP($A29,Mapping!$A:$A,Mapping!D:D,0,0,1)</f>
        <v/>
      </c>
      <c r="T29" s="16">
        <f>_xlfn.CONCAT(S29," - ",Q29)</f>
        <v/>
      </c>
    </row>
    <row r="30">
      <c r="A30" s="3" t="inlineStr">
        <is>
          <t>4040 : Head Office Rent and Telephone</t>
        </is>
      </c>
      <c r="B30" s="3" t="n">
        <v>5402.23</v>
      </c>
      <c r="O30" s="3" t="n">
        <v>5402.23</v>
      </c>
      <c r="Q30" s="16">
        <f>_xlfn.XLOOKUP($A30,Mapping!$A:$A,Mapping!B:B,0,0,1)</f>
        <v/>
      </c>
      <c r="R30" s="16">
        <f>_xlfn.XLOOKUP($A30,Mapping!$A:$A,Mapping!C:C,0,0,1)</f>
        <v/>
      </c>
      <c r="S30" s="16">
        <f>_xlfn.XLOOKUP($A30,Mapping!$A:$A,Mapping!D:D,0,0,1)</f>
        <v/>
      </c>
      <c r="T30" s="16">
        <f>_xlfn.CONCAT(S30," - ",Q30)</f>
        <v/>
      </c>
    </row>
    <row r="31">
      <c r="A31" s="3" t="inlineStr">
        <is>
          <t>4050 : Gas</t>
        </is>
      </c>
      <c r="B31" s="3" t="n">
        <v>81599.72</v>
      </c>
      <c r="C31" s="3" t="n">
        <v>4796.76</v>
      </c>
      <c r="D31" s="3" t="n">
        <v>1815.22</v>
      </c>
      <c r="E31" s="3" t="n">
        <v>1003.98</v>
      </c>
      <c r="F31" s="3" t="n">
        <v>617.52</v>
      </c>
      <c r="G31" s="3" t="n">
        <v>400.61</v>
      </c>
      <c r="H31" s="3" t="n">
        <v>487.73</v>
      </c>
      <c r="I31" s="43" t="n">
        <v>9.770000000000001e-15</v>
      </c>
      <c r="O31" s="3" t="n">
        <v>90721.53999999999</v>
      </c>
      <c r="Q31" s="16">
        <f>_xlfn.XLOOKUP($A31,Mapping!$A:$A,Mapping!B:B,0,0,1)</f>
        <v/>
      </c>
      <c r="R31" s="16">
        <f>_xlfn.XLOOKUP($A31,Mapping!$A:$A,Mapping!C:C,0,0,1)</f>
        <v/>
      </c>
      <c r="S31" s="16">
        <f>_xlfn.XLOOKUP($A31,Mapping!$A:$A,Mapping!D:D,0,0,1)</f>
        <v/>
      </c>
      <c r="T31" s="16">
        <f>_xlfn.CONCAT(S31," - ",Q31)</f>
        <v/>
      </c>
    </row>
    <row r="32">
      <c r="A32" s="3" t="inlineStr">
        <is>
          <t>4060 : Water</t>
        </is>
      </c>
      <c r="B32" s="3" t="n">
        <v>77272.06</v>
      </c>
      <c r="C32" s="3" t="n">
        <v>607.7</v>
      </c>
      <c r="D32" s="3" t="n">
        <v>904.84</v>
      </c>
      <c r="E32" s="3" t="n">
        <v>756.01</v>
      </c>
      <c r="F32" s="3" t="n">
        <v>810</v>
      </c>
      <c r="G32" s="3" t="n">
        <v>814.38</v>
      </c>
      <c r="H32" s="3" t="n">
        <v>685.91</v>
      </c>
      <c r="O32" s="3" t="n">
        <v>81850.89999999999</v>
      </c>
      <c r="Q32" s="16">
        <f>_xlfn.XLOOKUP($A32,Mapping!$A:$A,Mapping!B:B,0,0,1)</f>
        <v/>
      </c>
      <c r="R32" s="16">
        <f>_xlfn.XLOOKUP($A32,Mapping!$A:$A,Mapping!C:C,0,0,1)</f>
        <v/>
      </c>
      <c r="S32" s="16">
        <f>_xlfn.XLOOKUP($A32,Mapping!$A:$A,Mapping!D:D,0,0,1)</f>
        <v/>
      </c>
      <c r="T32" s="16">
        <f>_xlfn.CONCAT(S32," - ",Q32)</f>
        <v/>
      </c>
    </row>
    <row r="33">
      <c r="A33" s="3" t="inlineStr">
        <is>
          <t>4070 : Electricity</t>
        </is>
      </c>
      <c r="B33" s="3" t="n">
        <v>161472.3</v>
      </c>
      <c r="C33" s="3" t="n">
        <v>2149.9</v>
      </c>
      <c r="D33" s="3" t="n">
        <v>7106.47</v>
      </c>
      <c r="E33" s="3" t="n">
        <v>3630.44</v>
      </c>
      <c r="F33" s="3" t="n">
        <v>3058.29</v>
      </c>
      <c r="G33" s="3" t="n">
        <v>2863</v>
      </c>
      <c r="H33" s="3" t="n">
        <v>4180.68</v>
      </c>
      <c r="I33" s="43" t="n">
        <v>3.91e-14</v>
      </c>
      <c r="O33" s="3" t="n">
        <v>184461.1</v>
      </c>
      <c r="Q33" s="16">
        <f>_xlfn.XLOOKUP($A33,Mapping!$A:$A,Mapping!B:B,0,0,1)</f>
        <v/>
      </c>
      <c r="R33" s="16">
        <f>_xlfn.XLOOKUP($A33,Mapping!$A:$A,Mapping!C:C,0,0,1)</f>
        <v/>
      </c>
      <c r="S33" s="16">
        <f>_xlfn.XLOOKUP($A33,Mapping!$A:$A,Mapping!D:D,0,0,1)</f>
        <v/>
      </c>
      <c r="T33" s="16">
        <f>_xlfn.CONCAT(S33," - ",Q33)</f>
        <v/>
      </c>
    </row>
    <row r="34">
      <c r="A34" s="3" t="inlineStr">
        <is>
          <t>4080 : Compliance Maintenance</t>
        </is>
      </c>
      <c r="B34" s="3" t="n">
        <v>60532.76</v>
      </c>
      <c r="C34" s="3" t="n">
        <v>38.8</v>
      </c>
      <c r="D34" s="3" t="n">
        <v>38.8</v>
      </c>
      <c r="E34" s="3" t="n">
        <v>38.8</v>
      </c>
      <c r="F34" s="3" t="n">
        <v>38.8</v>
      </c>
      <c r="G34" s="3" t="n">
        <v>38.8</v>
      </c>
      <c r="H34" s="3" t="n">
        <v>38.8</v>
      </c>
      <c r="O34" s="3" t="n">
        <v>60765.56</v>
      </c>
      <c r="Q34" s="16">
        <f>_xlfn.XLOOKUP($A34,Mapping!$A:$A,Mapping!B:B,0,0,1)</f>
        <v/>
      </c>
      <c r="R34" s="16">
        <f>_xlfn.XLOOKUP($A34,Mapping!$A:$A,Mapping!C:C,0,0,1)</f>
        <v/>
      </c>
      <c r="S34" s="16">
        <f>_xlfn.XLOOKUP($A34,Mapping!$A:$A,Mapping!D:D,0,0,1)</f>
        <v/>
      </c>
      <c r="T34" s="16">
        <f>_xlfn.CONCAT(S34," - ",Q34)</f>
        <v/>
      </c>
    </row>
    <row r="35">
      <c r="A35" s="3" t="inlineStr">
        <is>
          <t>4090 : Cosmetic  Maintenance</t>
        </is>
      </c>
      <c r="B35" s="190" t="n">
        <v>2.05e-12</v>
      </c>
      <c r="O35" s="190" t="n">
        <v>2.05e-12</v>
      </c>
      <c r="Q35" s="16">
        <f>_xlfn.XLOOKUP($A35,Mapping!$A:$A,Mapping!B:B,0,0,1)</f>
        <v/>
      </c>
      <c r="R35" s="16">
        <f>_xlfn.XLOOKUP($A35,Mapping!$A:$A,Mapping!C:C,0,0,1)</f>
        <v/>
      </c>
      <c r="S35" s="16">
        <f>_xlfn.XLOOKUP($A35,Mapping!$A:$A,Mapping!D:D,0,0,1)</f>
        <v/>
      </c>
      <c r="T35" s="16">
        <f>_xlfn.CONCAT(S35," - ",Q35)</f>
        <v/>
      </c>
    </row>
    <row r="36">
      <c r="A36" s="3" t="inlineStr">
        <is>
          <t>4100 : Grounds Maintenance</t>
        </is>
      </c>
      <c r="B36" s="3" t="n">
        <v>21065.18</v>
      </c>
      <c r="O36" s="3" t="n">
        <v>21065.18</v>
      </c>
      <c r="Q36" s="16">
        <f>_xlfn.XLOOKUP($A36,Mapping!$A:$A,Mapping!B:B,0,0,1)</f>
        <v/>
      </c>
      <c r="R36" s="16">
        <f>_xlfn.XLOOKUP($A36,Mapping!$A:$A,Mapping!C:C,0,0,1)</f>
        <v/>
      </c>
      <c r="S36" s="16">
        <f>_xlfn.XLOOKUP($A36,Mapping!$A:$A,Mapping!D:D,0,0,1)</f>
        <v/>
      </c>
      <c r="T36" s="16">
        <f>_xlfn.CONCAT(S36," - ",Q36)</f>
        <v/>
      </c>
    </row>
    <row r="37">
      <c r="A37" s="3" t="inlineStr">
        <is>
          <t>4110 : General Maintenance</t>
        </is>
      </c>
      <c r="B37" s="3" t="n">
        <v>112080.5</v>
      </c>
      <c r="C37" s="3" t="n">
        <v>1600.62</v>
      </c>
      <c r="D37" s="3" t="n">
        <v>629.52</v>
      </c>
      <c r="E37" s="3" t="n">
        <v>140.01</v>
      </c>
      <c r="F37" s="3" t="n">
        <v>280.59</v>
      </c>
      <c r="G37" s="3" t="n">
        <v>112.06</v>
      </c>
      <c r="H37" s="3" t="n">
        <v>559.77</v>
      </c>
      <c r="O37" s="3" t="n">
        <v>115403.1</v>
      </c>
      <c r="Q37" s="16">
        <f>_xlfn.XLOOKUP($A37,Mapping!$A:$A,Mapping!B:B,0,0,1)</f>
        <v/>
      </c>
      <c r="R37" s="16">
        <f>_xlfn.XLOOKUP($A37,Mapping!$A:$A,Mapping!C:C,0,0,1)</f>
        <v/>
      </c>
      <c r="S37" s="16">
        <f>_xlfn.XLOOKUP($A37,Mapping!$A:$A,Mapping!D:D,0,0,1)</f>
        <v/>
      </c>
      <c r="T37" s="16">
        <f>_xlfn.CONCAT(S37," - ",Q37)</f>
        <v/>
      </c>
    </row>
    <row r="38">
      <c r="A38" s="3" t="inlineStr">
        <is>
          <t>4130 : Cleaning</t>
        </is>
      </c>
      <c r="B38" s="3" t="n">
        <v>221200.6</v>
      </c>
      <c r="C38" s="3" t="n">
        <v>457.24</v>
      </c>
      <c r="D38" s="3" t="n">
        <v>598.9299999999999</v>
      </c>
      <c r="E38" s="3" t="n">
        <v>511.44</v>
      </c>
      <c r="F38" s="3" t="n">
        <v>368.7</v>
      </c>
      <c r="G38" s="3" t="n">
        <v>253.96</v>
      </c>
      <c r="H38" s="3" t="n">
        <v>822.88</v>
      </c>
      <c r="O38" s="3" t="n">
        <v>224213.8</v>
      </c>
      <c r="Q38" s="16">
        <f>_xlfn.XLOOKUP($A38,Mapping!$A:$A,Mapping!B:B,0,0,1)</f>
        <v/>
      </c>
      <c r="R38" s="16">
        <f>_xlfn.XLOOKUP($A38,Mapping!$A:$A,Mapping!C:C,0,0,1)</f>
        <v/>
      </c>
      <c r="S38" s="16">
        <f>_xlfn.XLOOKUP($A38,Mapping!$A:$A,Mapping!D:D,0,0,1)</f>
        <v/>
      </c>
      <c r="T38" s="16">
        <f>_xlfn.CONCAT(S38," - ",Q38)</f>
        <v/>
      </c>
    </row>
    <row r="39">
      <c r="A39" s="3" t="inlineStr">
        <is>
          <t>4140 : Waste Disposal</t>
        </is>
      </c>
      <c r="B39" s="3" t="n">
        <v>80568.62</v>
      </c>
      <c r="C39" s="3" t="n">
        <v>873.63</v>
      </c>
      <c r="D39" s="3" t="n">
        <v>1112.23</v>
      </c>
      <c r="E39" s="3" t="n">
        <v>1272.28</v>
      </c>
      <c r="F39" s="3" t="n">
        <v>1073.87</v>
      </c>
      <c r="G39" s="3" t="n">
        <v>1244.74</v>
      </c>
      <c r="H39" s="3" t="n">
        <v>744.58</v>
      </c>
      <c r="O39" s="3" t="n">
        <v>86889.95</v>
      </c>
      <c r="Q39" s="16">
        <f>_xlfn.XLOOKUP($A39,Mapping!$A:$A,Mapping!B:B,0,0,1)</f>
        <v/>
      </c>
      <c r="R39" s="16">
        <f>_xlfn.XLOOKUP($A39,Mapping!$A:$A,Mapping!C:C,0,0,1)</f>
        <v/>
      </c>
      <c r="S39" s="16">
        <f>_xlfn.XLOOKUP($A39,Mapping!$A:$A,Mapping!D:D,0,0,1)</f>
        <v/>
      </c>
      <c r="T39" s="16">
        <f>_xlfn.CONCAT(S39," - ",Q39)</f>
        <v/>
      </c>
    </row>
    <row r="40">
      <c r="A40" s="3" t="inlineStr">
        <is>
          <t>4150 : Business Insurance</t>
        </is>
      </c>
      <c r="B40" s="3" t="n">
        <v>-20071.5</v>
      </c>
      <c r="O40" s="3" t="n">
        <v>-20071.5</v>
      </c>
      <c r="Q40" s="16">
        <f>_xlfn.XLOOKUP($A40,Mapping!$A:$A,Mapping!B:B,0,0,1)</f>
        <v/>
      </c>
      <c r="R40" s="16">
        <f>_xlfn.XLOOKUP($A40,Mapping!$A:$A,Mapping!C:C,0,0,1)</f>
        <v/>
      </c>
      <c r="S40" s="16">
        <f>_xlfn.XLOOKUP($A40,Mapping!$A:$A,Mapping!D:D,0,0,1)</f>
        <v/>
      </c>
      <c r="T40" s="16">
        <f>_xlfn.CONCAT(S40," - ",Q40)</f>
        <v/>
      </c>
    </row>
    <row r="41">
      <c r="A41" s="3" t="inlineStr">
        <is>
          <t>4160 : Postage and Stationery</t>
        </is>
      </c>
      <c r="B41" s="3" t="n">
        <v>11025.74</v>
      </c>
      <c r="C41" s="3" t="n">
        <v>99.20999999999999</v>
      </c>
      <c r="D41" s="3" t="n">
        <v>92.51000000000001</v>
      </c>
      <c r="E41" s="3" t="n">
        <v>209.97</v>
      </c>
      <c r="F41" s="3" t="n">
        <v>201.78</v>
      </c>
      <c r="G41" s="3" t="n">
        <v>78.72</v>
      </c>
      <c r="H41" s="3" t="n">
        <v>217.03</v>
      </c>
      <c r="O41" s="3" t="n">
        <v>11924.96</v>
      </c>
      <c r="Q41" s="16">
        <f>_xlfn.XLOOKUP($A41,Mapping!$A:$A,Mapping!B:B,0,0,1)</f>
        <v/>
      </c>
      <c r="R41" s="16">
        <f>_xlfn.XLOOKUP($A41,Mapping!$A:$A,Mapping!C:C,0,0,1)</f>
        <v/>
      </c>
      <c r="S41" s="16">
        <f>_xlfn.XLOOKUP($A41,Mapping!$A:$A,Mapping!D:D,0,0,1)</f>
        <v/>
      </c>
      <c r="T41" s="16">
        <f>_xlfn.CONCAT(S41," - ",Q41)</f>
        <v/>
      </c>
    </row>
    <row r="42">
      <c r="A42" s="3" t="inlineStr">
        <is>
          <t>4170 : Printing</t>
        </is>
      </c>
      <c r="B42" s="3" t="n">
        <v>26327.59</v>
      </c>
      <c r="C42" s="3" t="n">
        <v>420</v>
      </c>
      <c r="D42" s="3" t="n">
        <v>420</v>
      </c>
      <c r="E42" s="3" t="n">
        <v>420</v>
      </c>
      <c r="F42" s="3" t="n">
        <v>420</v>
      </c>
      <c r="G42" s="3" t="n">
        <v>420</v>
      </c>
      <c r="H42" s="3" t="n">
        <v>420</v>
      </c>
      <c r="O42" s="3" t="n">
        <v>28847.59</v>
      </c>
      <c r="Q42" s="16">
        <f>_xlfn.XLOOKUP($A42,Mapping!$A:$A,Mapping!B:B,0,0,1)</f>
        <v/>
      </c>
      <c r="R42" s="16">
        <f>_xlfn.XLOOKUP($A42,Mapping!$A:$A,Mapping!C:C,0,0,1)</f>
        <v/>
      </c>
      <c r="S42" s="16">
        <f>_xlfn.XLOOKUP($A42,Mapping!$A:$A,Mapping!D:D,0,0,1)</f>
        <v/>
      </c>
      <c r="T42" s="16">
        <f>_xlfn.CONCAT(S42," - ",Q42)</f>
        <v/>
      </c>
    </row>
    <row r="43">
      <c r="A43" s="3" t="inlineStr">
        <is>
          <t>4180 : Printer Consumables</t>
        </is>
      </c>
      <c r="B43" s="3" t="n">
        <v>58293.8</v>
      </c>
      <c r="C43" s="3" t="n">
        <v>181.53</v>
      </c>
      <c r="D43" s="3" t="n">
        <v>168.34</v>
      </c>
      <c r="E43" s="3" t="n">
        <v>551.74</v>
      </c>
      <c r="F43" s="3" t="n">
        <v>278.72</v>
      </c>
      <c r="G43" s="3" t="n">
        <v>234.87</v>
      </c>
      <c r="H43" s="3" t="n">
        <v>202.03</v>
      </c>
      <c r="O43" s="3" t="n">
        <v>59911.03</v>
      </c>
      <c r="Q43" s="16">
        <f>_xlfn.XLOOKUP($A43,Mapping!$A:$A,Mapping!B:B,0,0,1)</f>
        <v/>
      </c>
      <c r="R43" s="16">
        <f>_xlfn.XLOOKUP($A43,Mapping!$A:$A,Mapping!C:C,0,0,1)</f>
        <v/>
      </c>
      <c r="S43" s="16">
        <f>_xlfn.XLOOKUP($A43,Mapping!$A:$A,Mapping!D:D,0,0,1)</f>
        <v/>
      </c>
      <c r="T43" s="16">
        <f>_xlfn.CONCAT(S43," - ",Q43)</f>
        <v/>
      </c>
    </row>
    <row r="44">
      <c r="A44" s="3" t="inlineStr">
        <is>
          <t>4190 : Telephone</t>
        </is>
      </c>
      <c r="B44" s="3" t="n">
        <v>305516.7</v>
      </c>
      <c r="C44" s="3" t="n">
        <v>4675.31</v>
      </c>
      <c r="D44" s="3" t="n">
        <v>311.08</v>
      </c>
      <c r="E44" s="3" t="n">
        <v>265.36</v>
      </c>
      <c r="F44" s="3" t="n">
        <v>1698.31</v>
      </c>
      <c r="G44" s="3" t="n">
        <v>1697.58</v>
      </c>
      <c r="H44" s="3" t="n">
        <v>1542.19</v>
      </c>
      <c r="O44" s="3" t="n">
        <v>315706.5</v>
      </c>
      <c r="Q44" s="16">
        <f>_xlfn.XLOOKUP($A44,Mapping!$A:$A,Mapping!B:B,0,0,1)</f>
        <v/>
      </c>
      <c r="R44" s="16">
        <f>_xlfn.XLOOKUP($A44,Mapping!$A:$A,Mapping!C:C,0,0,1)</f>
        <v/>
      </c>
      <c r="S44" s="16">
        <f>_xlfn.XLOOKUP($A44,Mapping!$A:$A,Mapping!D:D,0,0,1)</f>
        <v/>
      </c>
      <c r="T44" s="16">
        <f>_xlfn.CONCAT(S44," - ",Q44)</f>
        <v/>
      </c>
    </row>
    <row r="45">
      <c r="A45" s="3" t="inlineStr">
        <is>
          <t>4200 : Promotions and Advertisng</t>
        </is>
      </c>
      <c r="B45" s="3" t="n">
        <v>69460.75</v>
      </c>
      <c r="O45" s="3" t="n">
        <v>69460.75</v>
      </c>
      <c r="Q45" s="16">
        <f>_xlfn.XLOOKUP($A45,Mapping!$A:$A,Mapping!B:B,0,0,1)</f>
        <v/>
      </c>
      <c r="R45" s="16">
        <f>_xlfn.XLOOKUP($A45,Mapping!$A:$A,Mapping!C:C,0,0,1)</f>
        <v/>
      </c>
      <c r="S45" s="16">
        <f>_xlfn.XLOOKUP($A45,Mapping!$A:$A,Mapping!D:D,0,0,1)</f>
        <v/>
      </c>
      <c r="T45" s="16">
        <f>_xlfn.CONCAT(S45," - ",Q45)</f>
        <v/>
      </c>
    </row>
    <row r="46">
      <c r="A46" s="3" t="inlineStr">
        <is>
          <t>4210 : Internet Marketing</t>
        </is>
      </c>
      <c r="B46" s="3" t="n">
        <v>103820.5</v>
      </c>
      <c r="O46" s="3" t="n">
        <v>103820.5</v>
      </c>
      <c r="Q46" s="16">
        <f>_xlfn.XLOOKUP($A46,Mapping!$A:$A,Mapping!B:B,0,0,1)</f>
        <v/>
      </c>
      <c r="R46" s="16">
        <f>_xlfn.XLOOKUP($A46,Mapping!$A:$A,Mapping!C:C,0,0,1)</f>
        <v/>
      </c>
      <c r="S46" s="16">
        <f>_xlfn.XLOOKUP($A46,Mapping!$A:$A,Mapping!D:D,0,0,1)</f>
        <v/>
      </c>
      <c r="T46" s="16">
        <f>_xlfn.CONCAT(S46," - ",Q46)</f>
        <v/>
      </c>
    </row>
    <row r="47">
      <c r="A47" s="3" t="inlineStr">
        <is>
          <t>4220 : IT Support</t>
        </is>
      </c>
      <c r="B47" s="3" t="n">
        <v>28428.66</v>
      </c>
      <c r="C47" s="3" t="n">
        <v>644.4</v>
      </c>
      <c r="D47" s="3" t="n">
        <v>644.4</v>
      </c>
      <c r="E47" s="3" t="n">
        <v>644.4</v>
      </c>
      <c r="F47" s="3" t="n">
        <v>644.4</v>
      </c>
      <c r="G47" s="3" t="n">
        <v>644.4</v>
      </c>
      <c r="H47" s="3" t="n">
        <v>644.4</v>
      </c>
      <c r="O47" s="3" t="n">
        <v>32295.06</v>
      </c>
      <c r="Q47" s="16">
        <f>_xlfn.XLOOKUP($A47,Mapping!$A:$A,Mapping!B:B,0,0,1)</f>
        <v/>
      </c>
      <c r="R47" s="16">
        <f>_xlfn.XLOOKUP($A47,Mapping!$A:$A,Mapping!C:C,0,0,1)</f>
        <v/>
      </c>
      <c r="S47" s="16">
        <f>_xlfn.XLOOKUP($A47,Mapping!$A:$A,Mapping!D:D,0,0,1)</f>
        <v/>
      </c>
      <c r="T47" s="16">
        <f>_xlfn.CONCAT(S47," - ",Q47)</f>
        <v/>
      </c>
    </row>
    <row r="48">
      <c r="A48" s="3" t="inlineStr">
        <is>
          <t>4230 : Fees and Subscriptions</t>
        </is>
      </c>
      <c r="B48" s="3" t="n">
        <v>53499.81</v>
      </c>
      <c r="C48" s="3" t="n">
        <v>231.59</v>
      </c>
      <c r="D48" s="3" t="n">
        <v>16.19</v>
      </c>
      <c r="E48" s="3" t="n">
        <v>19.79</v>
      </c>
      <c r="F48" s="3" t="n">
        <v>26</v>
      </c>
      <c r="G48" s="3" t="n">
        <v>63</v>
      </c>
      <c r="H48" s="3" t="n">
        <v>141.03</v>
      </c>
      <c r="O48" s="3" t="n">
        <v>53997.41</v>
      </c>
      <c r="Q48" s="16">
        <f>_xlfn.XLOOKUP($A48,Mapping!$A:$A,Mapping!B:B,0,0,1)</f>
        <v/>
      </c>
      <c r="R48" s="16">
        <f>_xlfn.XLOOKUP($A48,Mapping!$A:$A,Mapping!C:C,0,0,1)</f>
        <v/>
      </c>
      <c r="S48" s="16">
        <f>_xlfn.XLOOKUP($A48,Mapping!$A:$A,Mapping!D:D,0,0,1)</f>
        <v/>
      </c>
      <c r="T48" s="16">
        <f>_xlfn.CONCAT(S48," - ",Q48)</f>
        <v/>
      </c>
    </row>
    <row r="49">
      <c r="A49" s="3" t="inlineStr">
        <is>
          <t>4240 : Sundry Charges</t>
        </is>
      </c>
      <c r="B49" s="3" t="n">
        <v>11381.62</v>
      </c>
      <c r="D49" s="3" t="n">
        <v>15.98</v>
      </c>
      <c r="E49" s="3" t="n">
        <v>5.99</v>
      </c>
      <c r="O49" s="3" t="n">
        <v>11403.59</v>
      </c>
      <c r="Q49" s="16">
        <f>_xlfn.XLOOKUP($A49,Mapping!$A:$A,Mapping!B:B,0,0,1)</f>
        <v/>
      </c>
      <c r="R49" s="16">
        <f>_xlfn.XLOOKUP($A49,Mapping!$A:$A,Mapping!C:C,0,0,1)</f>
        <v/>
      </c>
      <c r="S49" s="16">
        <f>_xlfn.XLOOKUP($A49,Mapping!$A:$A,Mapping!D:D,0,0,1)</f>
        <v/>
      </c>
      <c r="T49" s="16">
        <f>_xlfn.CONCAT(S49," - ",Q49)</f>
        <v/>
      </c>
    </row>
    <row r="50">
      <c r="A50" s="3" t="inlineStr">
        <is>
          <t>4250 : Travel Expenses</t>
        </is>
      </c>
      <c r="B50" s="3" t="n">
        <v>9287.43</v>
      </c>
      <c r="C50" s="3" t="n">
        <v>66.5</v>
      </c>
      <c r="D50" s="3" t="n">
        <v>123.8</v>
      </c>
      <c r="E50" s="3" t="n">
        <v>76</v>
      </c>
      <c r="F50" s="3" t="n">
        <v>208</v>
      </c>
      <c r="G50" s="3" t="n">
        <v>329</v>
      </c>
      <c r="H50" s="3" t="n">
        <v>241.8</v>
      </c>
      <c r="O50" s="3" t="n">
        <v>10332.53</v>
      </c>
      <c r="Q50" s="16">
        <f>_xlfn.XLOOKUP($A50,Mapping!$A:$A,Mapping!B:B,0,0,1)</f>
        <v/>
      </c>
      <c r="R50" s="16">
        <f>_xlfn.XLOOKUP($A50,Mapping!$A:$A,Mapping!C:C,0,0,1)</f>
        <v/>
      </c>
      <c r="S50" s="16">
        <f>_xlfn.XLOOKUP($A50,Mapping!$A:$A,Mapping!D:D,0,0,1)</f>
        <v/>
      </c>
      <c r="T50" s="16">
        <f>_xlfn.CONCAT(S50," - ",Q50)</f>
        <v/>
      </c>
    </row>
    <row r="51">
      <c r="A51" s="3" t="inlineStr">
        <is>
          <t>4260 : Fuel and Motor Expenses</t>
        </is>
      </c>
      <c r="B51" s="3" t="n">
        <v>4465.35</v>
      </c>
      <c r="O51" s="3" t="n">
        <v>4465.35</v>
      </c>
      <c r="Q51" s="16">
        <f>_xlfn.XLOOKUP($A51,Mapping!$A:$A,Mapping!B:B,0,0,1)</f>
        <v/>
      </c>
      <c r="R51" s="16">
        <f>_xlfn.XLOOKUP($A51,Mapping!$A:$A,Mapping!C:C,0,0,1)</f>
        <v/>
      </c>
      <c r="S51" s="16">
        <f>_xlfn.XLOOKUP($A51,Mapping!$A:$A,Mapping!D:D,0,0,1)</f>
        <v/>
      </c>
      <c r="T51" s="16">
        <f>_xlfn.CONCAT(S51," - ",Q51)</f>
        <v/>
      </c>
    </row>
    <row r="52">
      <c r="A52" s="3" t="inlineStr">
        <is>
          <t>5010 : Audit</t>
        </is>
      </c>
      <c r="B52" s="3" t="n">
        <v>107429</v>
      </c>
      <c r="C52" s="3" t="n">
        <v>0</v>
      </c>
      <c r="E52" s="3" t="n">
        <v>10744.8</v>
      </c>
      <c r="F52" s="3" t="n">
        <v>2425.2</v>
      </c>
      <c r="O52" s="3" t="n">
        <v>120599</v>
      </c>
      <c r="Q52" s="16">
        <f>_xlfn.XLOOKUP($A52,Mapping!$A:$A,Mapping!B:B,0,0,1)</f>
        <v/>
      </c>
      <c r="R52" s="16">
        <f>_xlfn.XLOOKUP($A52,Mapping!$A:$A,Mapping!C:C,0,0,1)</f>
        <v/>
      </c>
      <c r="S52" s="16">
        <f>_xlfn.XLOOKUP($A52,Mapping!$A:$A,Mapping!D:D,0,0,1)</f>
        <v/>
      </c>
      <c r="T52" s="16">
        <f>_xlfn.CONCAT(S52," - ",Q52)</f>
        <v/>
      </c>
    </row>
    <row r="53">
      <c r="A53" s="3" t="inlineStr">
        <is>
          <t>5030 : Proffessional Fees</t>
        </is>
      </c>
      <c r="B53" s="3" t="n">
        <v>90026.53</v>
      </c>
      <c r="C53" s="3" t="n">
        <v>1181.82</v>
      </c>
      <c r="E53" s="3" t="n">
        <v>1660</v>
      </c>
      <c r="O53" s="3" t="n">
        <v>92868.35000000001</v>
      </c>
      <c r="Q53" s="16">
        <f>_xlfn.XLOOKUP($A53,Mapping!$A:$A,Mapping!B:B,0,0,1)</f>
        <v/>
      </c>
      <c r="R53" s="16">
        <f>_xlfn.XLOOKUP($A53,Mapping!$A:$A,Mapping!C:C,0,0,1)</f>
        <v/>
      </c>
      <c r="S53" s="16">
        <f>_xlfn.XLOOKUP($A53,Mapping!$A:$A,Mapping!D:D,0,0,1)</f>
        <v/>
      </c>
      <c r="T53" s="16">
        <f>_xlfn.CONCAT(S53," - ",Q53)</f>
        <v/>
      </c>
    </row>
    <row r="54">
      <c r="A54" s="3" t="inlineStr">
        <is>
          <t>5040 : Office Equipment</t>
        </is>
      </c>
      <c r="B54" s="3" t="n">
        <v>695.17</v>
      </c>
      <c r="O54" s="3" t="n">
        <v>695.17</v>
      </c>
      <c r="Q54" s="16">
        <f>_xlfn.XLOOKUP($A54,Mapping!$A:$A,Mapping!B:B,0,0,1)</f>
        <v/>
      </c>
      <c r="R54" s="16">
        <f>_xlfn.XLOOKUP($A54,Mapping!$A:$A,Mapping!C:C,0,0,1)</f>
        <v/>
      </c>
      <c r="S54" s="16">
        <f>_xlfn.XLOOKUP($A54,Mapping!$A:$A,Mapping!D:D,0,0,1)</f>
        <v/>
      </c>
      <c r="T54" s="16">
        <f>_xlfn.CONCAT(S54," - ",Q54)</f>
        <v/>
      </c>
    </row>
    <row r="55">
      <c r="A55" s="3" t="inlineStr">
        <is>
          <t>5060 : Bank Charges</t>
        </is>
      </c>
      <c r="B55" s="3" t="n">
        <v>52832.83</v>
      </c>
      <c r="C55" s="3" t="n">
        <v>219.8</v>
      </c>
      <c r="D55" s="3" t="n">
        <v>149.1</v>
      </c>
      <c r="E55" s="3" t="n">
        <v>121.85</v>
      </c>
      <c r="F55" s="3" t="n">
        <v>233.6</v>
      </c>
      <c r="G55" s="3" t="n">
        <v>122.15</v>
      </c>
      <c r="H55" s="3" t="n">
        <v>323</v>
      </c>
      <c r="I55" s="43" t="n">
        <v>27.65</v>
      </c>
      <c r="O55" s="3" t="n">
        <v>54029.98</v>
      </c>
      <c r="Q55" s="16">
        <f>_xlfn.XLOOKUP($A55,Mapping!$A:$A,Mapping!B:B,0,0,1)</f>
        <v/>
      </c>
      <c r="R55" s="16">
        <f>_xlfn.XLOOKUP($A55,Mapping!$A:$A,Mapping!C:C,0,0,1)</f>
        <v/>
      </c>
      <c r="S55" s="16">
        <f>_xlfn.XLOOKUP($A55,Mapping!$A:$A,Mapping!D:D,0,0,1)</f>
        <v/>
      </c>
      <c r="T55" s="16">
        <f>_xlfn.CONCAT(S55," - ",Q55)</f>
        <v/>
      </c>
    </row>
    <row r="56">
      <c r="A56" s="3" t="inlineStr">
        <is>
          <t>5090 : Bad Debts Written Off</t>
        </is>
      </c>
      <c r="B56" s="3" t="n">
        <v>16923.69</v>
      </c>
      <c r="O56" s="3" t="n">
        <v>16923.69</v>
      </c>
      <c r="Q56" s="16">
        <f>_xlfn.XLOOKUP($A56,Mapping!$A:$A,Mapping!B:B,0,0,1)</f>
        <v/>
      </c>
      <c r="R56" s="16">
        <f>_xlfn.XLOOKUP($A56,Mapping!$A:$A,Mapping!C:C,0,0,1)</f>
        <v/>
      </c>
      <c r="S56" s="16">
        <f>_xlfn.XLOOKUP($A56,Mapping!$A:$A,Mapping!D:D,0,0,1)</f>
        <v/>
      </c>
      <c r="T56" s="16">
        <f>_xlfn.CONCAT(S56," - ",Q56)</f>
        <v/>
      </c>
    </row>
    <row r="57">
      <c r="A57" s="3" t="inlineStr">
        <is>
          <t>5100 : Depreciation L&amp;B</t>
        </is>
      </c>
      <c r="B57" s="3" t="n">
        <v>206670</v>
      </c>
      <c r="C57" s="3" t="n">
        <v>1716.7</v>
      </c>
      <c r="D57" s="3" t="n">
        <v>2373.35</v>
      </c>
      <c r="E57" s="3" t="n">
        <v>2373.35</v>
      </c>
      <c r="F57" s="3" t="n">
        <v>2373.35</v>
      </c>
      <c r="G57" s="3" t="n">
        <v>2373.35</v>
      </c>
      <c r="H57" s="3" t="n">
        <v>2373.35</v>
      </c>
      <c r="O57" s="3" t="n">
        <v>220253.5</v>
      </c>
      <c r="Q57" s="16">
        <f>_xlfn.XLOOKUP($A57,Mapping!$A:$A,Mapping!B:B,0,0,1)</f>
        <v/>
      </c>
      <c r="R57" s="16">
        <f>_xlfn.XLOOKUP($A57,Mapping!$A:$A,Mapping!C:C,0,0,1)</f>
        <v/>
      </c>
      <c r="S57" s="16">
        <f>_xlfn.XLOOKUP($A57,Mapping!$A:$A,Mapping!D:D,0,0,1)</f>
        <v/>
      </c>
      <c r="T57" s="16">
        <f>_xlfn.CONCAT(S57," - ",Q57)</f>
        <v/>
      </c>
    </row>
    <row r="58">
      <c r="A58" s="3" t="inlineStr">
        <is>
          <t>5110 : Depreciation MV</t>
        </is>
      </c>
      <c r="B58" s="3" t="n">
        <v>1872.13</v>
      </c>
      <c r="C58" s="3" t="n">
        <v>4.22</v>
      </c>
      <c r="D58" s="3" t="n">
        <v>4.22</v>
      </c>
      <c r="E58" s="3" t="n">
        <v>4.22</v>
      </c>
      <c r="F58" s="3" t="n">
        <v>4.22</v>
      </c>
      <c r="G58" s="3" t="n">
        <v>4.22</v>
      </c>
      <c r="H58" s="3" t="n">
        <v>4.22</v>
      </c>
      <c r="O58" s="3" t="n">
        <v>1897.45</v>
      </c>
      <c r="Q58" s="16">
        <f>_xlfn.XLOOKUP($A58,Mapping!$A:$A,Mapping!B:B,0,0,1)</f>
        <v/>
      </c>
      <c r="R58" s="16">
        <f>_xlfn.XLOOKUP($A58,Mapping!$A:$A,Mapping!C:C,0,0,1)</f>
        <v/>
      </c>
      <c r="S58" s="16">
        <f>_xlfn.XLOOKUP($A58,Mapping!$A:$A,Mapping!D:D,0,0,1)</f>
        <v/>
      </c>
      <c r="T58" s="16">
        <f>_xlfn.CONCAT(S58," - ",Q58)</f>
        <v/>
      </c>
    </row>
    <row r="59">
      <c r="A59" s="3" t="inlineStr">
        <is>
          <t>5120 : Depreciation Office Equipment</t>
        </is>
      </c>
      <c r="B59" s="3" t="n">
        <v>16622</v>
      </c>
      <c r="O59" s="3" t="n">
        <v>16622</v>
      </c>
      <c r="Q59" s="16">
        <f>_xlfn.XLOOKUP($A59,Mapping!$A:$A,Mapping!B:B,0,0,1)</f>
        <v/>
      </c>
      <c r="R59" s="16">
        <f>_xlfn.XLOOKUP($A59,Mapping!$A:$A,Mapping!C:C,0,0,1)</f>
        <v/>
      </c>
      <c r="S59" s="16">
        <f>_xlfn.XLOOKUP($A59,Mapping!$A:$A,Mapping!D:D,0,0,1)</f>
        <v/>
      </c>
      <c r="T59" s="16">
        <f>_xlfn.CONCAT(S59," - ",Q59)</f>
        <v/>
      </c>
    </row>
    <row r="60">
      <c r="A60" s="3" t="inlineStr">
        <is>
          <t>5140 : Depreciation F&amp;F</t>
        </is>
      </c>
      <c r="B60" s="3" t="n">
        <v>30305.87</v>
      </c>
      <c r="C60" s="3" t="n">
        <v>345.38</v>
      </c>
      <c r="D60" s="3" t="n">
        <v>345.38</v>
      </c>
      <c r="E60" s="3" t="n">
        <v>345.38</v>
      </c>
      <c r="F60" s="3" t="n">
        <v>345.38</v>
      </c>
      <c r="G60" s="3" t="n">
        <v>345.38</v>
      </c>
      <c r="H60" s="3" t="n">
        <v>345.38</v>
      </c>
      <c r="O60" s="3" t="n">
        <v>32378.15</v>
      </c>
      <c r="Q60" s="16">
        <f>_xlfn.XLOOKUP($A60,Mapping!$A:$A,Mapping!B:B,0,0,1)</f>
        <v/>
      </c>
      <c r="R60" s="16">
        <f>_xlfn.XLOOKUP($A60,Mapping!$A:$A,Mapping!C:C,0,0,1)</f>
        <v/>
      </c>
      <c r="S60" s="16">
        <f>_xlfn.XLOOKUP($A60,Mapping!$A:$A,Mapping!D:D,0,0,1)</f>
        <v/>
      </c>
      <c r="T60" s="16">
        <f>_xlfn.CONCAT(S60," - ",Q60)</f>
        <v/>
      </c>
    </row>
    <row r="61">
      <c r="A61" s="3" t="inlineStr">
        <is>
          <t>5150 : Corporation Tax</t>
        </is>
      </c>
      <c r="B61" s="3" t="n">
        <v>794530.8</v>
      </c>
      <c r="O61" s="3" t="n">
        <v>794530.8</v>
      </c>
      <c r="Q61" s="16">
        <f>_xlfn.XLOOKUP($A61,Mapping!$A:$A,Mapping!B:B,0,0,1)</f>
        <v/>
      </c>
      <c r="R61" s="16">
        <f>_xlfn.XLOOKUP($A61,Mapping!$A:$A,Mapping!C:C,0,0,1)</f>
        <v/>
      </c>
      <c r="S61" s="16">
        <f>_xlfn.XLOOKUP($A61,Mapping!$A:$A,Mapping!D:D,0,0,1)</f>
        <v/>
      </c>
      <c r="T61" s="16">
        <f>_xlfn.CONCAT(S61," - ",Q61)</f>
        <v/>
      </c>
    </row>
    <row r="62">
      <c r="A62" s="3" t="inlineStr">
        <is>
          <t>5160 : Transformation Costs</t>
        </is>
      </c>
      <c r="B62" s="3" t="n">
        <v>85448</v>
      </c>
      <c r="O62" s="3" t="n">
        <v>85448</v>
      </c>
      <c r="Q62" s="16">
        <f>_xlfn.XLOOKUP($A62,Mapping!$A:$A,Mapping!B:B,0,0,1)</f>
        <v/>
      </c>
      <c r="R62" s="16">
        <f>_xlfn.XLOOKUP($A62,Mapping!$A:$A,Mapping!C:C,0,0,1)</f>
        <v/>
      </c>
      <c r="S62" s="16">
        <f>_xlfn.XLOOKUP($A62,Mapping!$A:$A,Mapping!D:D,0,0,1)</f>
        <v/>
      </c>
      <c r="T62" s="16">
        <f>_xlfn.CONCAT(S62," - ",Q62)</f>
        <v/>
      </c>
    </row>
    <row r="63">
      <c r="A63" s="3" t="inlineStr">
        <is>
          <t>5180 : Charity Donations</t>
        </is>
      </c>
      <c r="G63" s="3" t="n">
        <v>228</v>
      </c>
      <c r="O63" s="3" t="n">
        <v>228</v>
      </c>
      <c r="Q63" s="16">
        <f>_xlfn.XLOOKUP($A63,Mapping!$A:$A,Mapping!B:B,0,0,1)</f>
        <v/>
      </c>
      <c r="R63" s="16">
        <f>_xlfn.XLOOKUP($A63,Mapping!$A:$A,Mapping!C:C,0,0,1)</f>
        <v/>
      </c>
      <c r="S63" s="16">
        <f>_xlfn.XLOOKUP($A63,Mapping!$A:$A,Mapping!D:D,0,0,1)</f>
        <v/>
      </c>
      <c r="T63" s="16">
        <f>_xlfn.CONCAT(S63," - ",Q63)</f>
        <v/>
      </c>
    </row>
    <row r="64">
      <c r="A64" s="3" t="inlineStr">
        <is>
          <t>6005 : Fixed Assets</t>
        </is>
      </c>
      <c r="B64" s="3" t="n">
        <v>2788.8</v>
      </c>
      <c r="O64" s="3" t="n">
        <v>2788.8</v>
      </c>
      <c r="Q64" s="16">
        <f>_xlfn.XLOOKUP($A64,Mapping!$A:$A,Mapping!B:B,0,0,1)</f>
        <v/>
      </c>
      <c r="R64" s="16">
        <f>_xlfn.XLOOKUP($A64,Mapping!$A:$A,Mapping!C:C,0,0,1)</f>
        <v/>
      </c>
      <c r="S64" s="16">
        <f>_xlfn.XLOOKUP($A64,Mapping!$A:$A,Mapping!D:D,0,0,1)</f>
        <v/>
      </c>
      <c r="T64" s="16">
        <f>_xlfn.CONCAT(S64," - ",Q64)</f>
        <v/>
      </c>
    </row>
    <row r="65">
      <c r="A65" s="3" t="inlineStr">
        <is>
          <t>6010 : Investment Additions</t>
        </is>
      </c>
      <c r="B65" s="3" t="n">
        <v>143357</v>
      </c>
      <c r="O65" s="3" t="n">
        <v>143357</v>
      </c>
      <c r="Q65" s="16">
        <f>_xlfn.XLOOKUP($A65,Mapping!$A:$A,Mapping!B:B,0,0,1)</f>
        <v/>
      </c>
      <c r="R65" s="16">
        <f>_xlfn.XLOOKUP($A65,Mapping!$A:$A,Mapping!C:C,0,0,1)</f>
        <v/>
      </c>
      <c r="S65" s="16">
        <f>_xlfn.XLOOKUP($A65,Mapping!$A:$A,Mapping!D:D,0,0,1)</f>
        <v/>
      </c>
      <c r="T65" s="16">
        <f>_xlfn.CONCAT(S65," - ",Q65)</f>
        <v/>
      </c>
    </row>
    <row r="66">
      <c r="A66" s="3" t="inlineStr">
        <is>
          <t>6020 : Freehold Property</t>
        </is>
      </c>
      <c r="B66" s="3" t="n">
        <v>698560.3</v>
      </c>
      <c r="O66" s="3" t="n">
        <v>698560.3</v>
      </c>
      <c r="Q66" s="16">
        <f>_xlfn.XLOOKUP($A66,Mapping!$A:$A,Mapping!B:B,0,0,1)</f>
        <v/>
      </c>
      <c r="R66" s="16">
        <f>_xlfn.XLOOKUP($A66,Mapping!$A:$A,Mapping!C:C,0,0,1)</f>
        <v/>
      </c>
      <c r="S66" s="16">
        <f>_xlfn.XLOOKUP($A66,Mapping!$A:$A,Mapping!D:D,0,0,1)</f>
        <v/>
      </c>
      <c r="T66" s="16">
        <f>_xlfn.CONCAT(S66," - ",Q66)</f>
        <v/>
      </c>
    </row>
    <row r="67">
      <c r="A67" s="3" t="inlineStr">
        <is>
          <t>6021 : Freehold Property Depreciation</t>
        </is>
      </c>
      <c r="B67" s="3" t="n">
        <v>-263520</v>
      </c>
      <c r="C67" s="3" t="n">
        <v>-1716.7</v>
      </c>
      <c r="D67" s="3" t="n">
        <v>-2373.35</v>
      </c>
      <c r="E67" s="3" t="n">
        <v>-2373.35</v>
      </c>
      <c r="F67" s="3" t="n">
        <v>-2373.35</v>
      </c>
      <c r="G67" s="3" t="n">
        <v>-2373.35</v>
      </c>
      <c r="H67" s="3" t="n">
        <v>-2373.35</v>
      </c>
      <c r="O67" s="3" t="n">
        <v>-277104</v>
      </c>
      <c r="Q67" s="16">
        <f>_xlfn.XLOOKUP($A67,Mapping!$A:$A,Mapping!B:B,0,0,1)</f>
        <v/>
      </c>
      <c r="R67" s="16">
        <f>_xlfn.XLOOKUP($A67,Mapping!$A:$A,Mapping!C:C,0,0,1)</f>
        <v/>
      </c>
      <c r="S67" s="16">
        <f>_xlfn.XLOOKUP($A67,Mapping!$A:$A,Mapping!D:D,0,0,1)</f>
        <v/>
      </c>
      <c r="T67" s="16" t="n"/>
    </row>
    <row r="68">
      <c r="A68" s="3" t="inlineStr">
        <is>
          <t>6040 : Leasehold Property Improvements</t>
        </is>
      </c>
      <c r="B68" s="3" t="n">
        <v>24648.44</v>
      </c>
      <c r="O68" s="3" t="n">
        <v>24648.44</v>
      </c>
      <c r="Q68" s="16">
        <f>_xlfn.XLOOKUP($A68,Mapping!$A:$A,Mapping!B:B,0,0,1)</f>
        <v/>
      </c>
      <c r="R68" s="16">
        <f>_xlfn.XLOOKUP($A68,Mapping!$A:$A,Mapping!C:C,0,0,1)</f>
        <v/>
      </c>
      <c r="S68" s="16">
        <f>_xlfn.XLOOKUP($A68,Mapping!$A:$A,Mapping!D:D,0,0,1)</f>
        <v/>
      </c>
      <c r="T68" s="16" t="n"/>
    </row>
    <row r="69">
      <c r="A69" s="3" t="inlineStr">
        <is>
          <t>6041 : Leasehold Property Improvements Depreciation</t>
        </is>
      </c>
      <c r="B69" s="3" t="n">
        <v>-25029.9</v>
      </c>
      <c r="O69" s="3" t="n">
        <v>-25029.9</v>
      </c>
      <c r="Q69" s="16">
        <f>_xlfn.XLOOKUP($A69,Mapping!$A:$A,Mapping!B:B,0,0,1)</f>
        <v/>
      </c>
      <c r="R69" s="16">
        <f>_xlfn.XLOOKUP($A69,Mapping!$A:$A,Mapping!C:C,0,0,1)</f>
        <v/>
      </c>
      <c r="S69" s="16">
        <f>_xlfn.XLOOKUP($A69,Mapping!$A:$A,Mapping!D:D,0,0,1)</f>
        <v/>
      </c>
      <c r="T69" s="16" t="n"/>
    </row>
    <row r="70">
      <c r="A70" s="3" t="inlineStr">
        <is>
          <t>6050 : Office Machinery and Equipment</t>
        </is>
      </c>
      <c r="B70" s="3" t="n">
        <v>-10526.3</v>
      </c>
      <c r="O70" s="3" t="n">
        <v>-10526.3</v>
      </c>
      <c r="Q70" s="16">
        <f>_xlfn.XLOOKUP($A70,Mapping!$A:$A,Mapping!B:B,0,0,1)</f>
        <v/>
      </c>
      <c r="R70" s="16">
        <f>_xlfn.XLOOKUP($A70,Mapping!$A:$A,Mapping!C:C,0,0,1)</f>
        <v/>
      </c>
      <c r="S70" s="16">
        <f>_xlfn.XLOOKUP($A70,Mapping!$A:$A,Mapping!D:D,0,0,1)</f>
        <v/>
      </c>
      <c r="T70" s="16" t="n"/>
    </row>
    <row r="71">
      <c r="A71" s="3" t="inlineStr">
        <is>
          <t>6051 : Office Machinery and Equipment Depreciation</t>
        </is>
      </c>
      <c r="B71" s="3" t="n">
        <v>3848.23</v>
      </c>
      <c r="C71" s="3" t="n">
        <v>-16.44</v>
      </c>
      <c r="D71" s="3" t="n">
        <v>-16.44</v>
      </c>
      <c r="E71" s="3" t="n">
        <v>-16.44</v>
      </c>
      <c r="F71" s="3" t="n">
        <v>-16.44</v>
      </c>
      <c r="G71" s="3" t="n">
        <v>-16.44</v>
      </c>
      <c r="H71" s="3" t="n">
        <v>-16.44</v>
      </c>
      <c r="O71" s="3" t="n">
        <v>3749.59</v>
      </c>
      <c r="Q71" s="16">
        <f>_xlfn.XLOOKUP($A71,Mapping!$A:$A,Mapping!B:B,0,0,1)</f>
        <v/>
      </c>
      <c r="R71" s="16">
        <f>_xlfn.XLOOKUP($A71,Mapping!$A:$A,Mapping!C:C,0,0,1)</f>
        <v/>
      </c>
      <c r="S71" s="16">
        <f>_xlfn.XLOOKUP($A71,Mapping!$A:$A,Mapping!D:D,0,0,1)</f>
        <v/>
      </c>
      <c r="T71" s="16" t="n"/>
    </row>
    <row r="72">
      <c r="A72" s="3" t="inlineStr">
        <is>
          <t>6060 : Fixtures and Fittings</t>
        </is>
      </c>
      <c r="B72" s="3" t="n">
        <v>39248.68</v>
      </c>
      <c r="H72" s="3" t="n">
        <v>2687</v>
      </c>
      <c r="O72" s="3" t="n">
        <v>41935.68</v>
      </c>
      <c r="Q72" s="16">
        <f>_xlfn.XLOOKUP($A72,Mapping!$A:$A,Mapping!B:B,0,0,1)</f>
        <v/>
      </c>
      <c r="R72" s="16">
        <f>_xlfn.XLOOKUP($A72,Mapping!$A:$A,Mapping!C:C,0,0,1)</f>
        <v/>
      </c>
      <c r="S72" s="16">
        <f>_xlfn.XLOOKUP($A72,Mapping!$A:$A,Mapping!D:D,0,0,1)</f>
        <v/>
      </c>
      <c r="T72" s="16" t="n"/>
    </row>
    <row r="73">
      <c r="A73" s="3" t="inlineStr">
        <is>
          <t>6061 : Fixtures and Fittings Depreciation</t>
        </is>
      </c>
      <c r="B73" s="3" t="n">
        <v>-37020.1</v>
      </c>
      <c r="C73" s="3" t="n">
        <v>-328.94</v>
      </c>
      <c r="D73" s="3" t="n">
        <v>-328.94</v>
      </c>
      <c r="E73" s="3" t="n">
        <v>-328.94</v>
      </c>
      <c r="F73" s="3" t="n">
        <v>-328.94</v>
      </c>
      <c r="G73" s="3" t="n">
        <v>-328.94</v>
      </c>
      <c r="H73" s="3" t="n">
        <v>-328.94</v>
      </c>
      <c r="O73" s="3" t="n">
        <v>-38993.8</v>
      </c>
      <c r="Q73" s="16">
        <f>_xlfn.XLOOKUP($A73,Mapping!$A:$A,Mapping!B:B,0,0,1)</f>
        <v/>
      </c>
      <c r="R73" s="16">
        <f>_xlfn.XLOOKUP($A73,Mapping!$A:$A,Mapping!C:C,0,0,1)</f>
        <v/>
      </c>
      <c r="S73" s="16">
        <f>_xlfn.XLOOKUP($A73,Mapping!$A:$A,Mapping!D:D,0,0,1)</f>
        <v/>
      </c>
      <c r="T73" s="16" t="n"/>
    </row>
    <row r="74">
      <c r="A74" s="3" t="inlineStr">
        <is>
          <t>6070 : Motor Vehicles</t>
        </is>
      </c>
      <c r="B74" s="3" t="n">
        <v>4800</v>
      </c>
      <c r="O74" s="3" t="n">
        <v>4800</v>
      </c>
      <c r="Q74" s="16">
        <f>_xlfn.XLOOKUP($A74,Mapping!$A:$A,Mapping!B:B,0,0,1)</f>
        <v/>
      </c>
      <c r="R74" s="16">
        <f>_xlfn.XLOOKUP($A74,Mapping!$A:$A,Mapping!C:C,0,0,1)</f>
        <v/>
      </c>
      <c r="S74" s="16">
        <f>_xlfn.XLOOKUP($A74,Mapping!$A:$A,Mapping!D:D,0,0,1)</f>
        <v/>
      </c>
      <c r="T74" s="16" t="n"/>
    </row>
    <row r="75">
      <c r="A75" s="3" t="inlineStr">
        <is>
          <t>6071 : Motor Vehicles Depreciation</t>
        </is>
      </c>
      <c r="B75" s="3" t="n">
        <v>-4648.13</v>
      </c>
      <c r="C75" s="3" t="n">
        <v>-4.22</v>
      </c>
      <c r="D75" s="3" t="n">
        <v>-4.22</v>
      </c>
      <c r="E75" s="3" t="n">
        <v>-4.22</v>
      </c>
      <c r="F75" s="3" t="n">
        <v>-4.22</v>
      </c>
      <c r="G75" s="3" t="n">
        <v>-4.22</v>
      </c>
      <c r="H75" s="3" t="n">
        <v>-4.22</v>
      </c>
      <c r="O75" s="3" t="n">
        <v>-4673.45</v>
      </c>
      <c r="Q75" s="16">
        <f>_xlfn.XLOOKUP($A75,Mapping!$A:$A,Mapping!B:B,0,0,1)</f>
        <v/>
      </c>
      <c r="R75" s="16">
        <f>_xlfn.XLOOKUP($A75,Mapping!$A:$A,Mapping!C:C,0,0,1)</f>
        <v/>
      </c>
      <c r="S75" s="16">
        <f>_xlfn.XLOOKUP($A75,Mapping!$A:$A,Mapping!D:D,0,0,1)</f>
        <v/>
      </c>
      <c r="T75" s="16" t="n"/>
    </row>
    <row r="76">
      <c r="A76" s="3" t="inlineStr">
        <is>
          <t>6080 : Goodwill</t>
        </is>
      </c>
      <c r="B76" s="3" t="n">
        <v>481964.9</v>
      </c>
      <c r="O76" s="3" t="n">
        <v>481964.9</v>
      </c>
      <c r="Q76" s="16">
        <f>_xlfn.XLOOKUP($A76,Mapping!$A:$A,Mapping!B:B,0,0,1)</f>
        <v/>
      </c>
      <c r="R76" s="16">
        <f>_xlfn.XLOOKUP($A76,Mapping!$A:$A,Mapping!C:C,0,0,1)</f>
        <v/>
      </c>
      <c r="S76" s="16">
        <f>_xlfn.XLOOKUP($A76,Mapping!$A:$A,Mapping!D:D,0,0,1)</f>
        <v/>
      </c>
      <c r="T76" s="16" t="n"/>
    </row>
    <row r="77">
      <c r="A77" s="3" t="inlineStr">
        <is>
          <t>6081 : Goodwill Depreciation</t>
        </is>
      </c>
      <c r="B77" s="3" t="n">
        <v>-481965</v>
      </c>
      <c r="O77" s="3" t="n">
        <v>-481965</v>
      </c>
      <c r="Q77" s="16">
        <f>_xlfn.XLOOKUP($A77,Mapping!$A:$A,Mapping!B:B,0,0,1)</f>
        <v/>
      </c>
      <c r="R77" s="16">
        <f>_xlfn.XLOOKUP($A77,Mapping!$A:$A,Mapping!C:C,0,0,1)</f>
        <v/>
      </c>
      <c r="S77" s="16">
        <f>_xlfn.XLOOKUP($A77,Mapping!$A:$A,Mapping!D:D,0,0,1)</f>
        <v/>
      </c>
      <c r="T77" s="16" t="n"/>
    </row>
    <row r="78">
      <c r="A78" s="3" t="inlineStr">
        <is>
          <t>7010 : Prepayments</t>
        </is>
      </c>
      <c r="B78" s="3" t="n">
        <v>24672.34</v>
      </c>
      <c r="C78" s="3" t="n">
        <v>-4975.55</v>
      </c>
      <c r="D78" s="3" t="n">
        <v>736.01</v>
      </c>
      <c r="E78" s="3" t="n">
        <v>53375.87</v>
      </c>
      <c r="F78" s="3" t="n">
        <v>-2960.97</v>
      </c>
      <c r="G78" s="3" t="n">
        <v>-8582.76</v>
      </c>
      <c r="H78" s="3" t="n">
        <v>-62264.9</v>
      </c>
      <c r="O78" s="190" t="n">
        <v>7.64e-11</v>
      </c>
      <c r="Q78" s="16">
        <f>_xlfn.XLOOKUP($A78,Mapping!$A:$A,Mapping!B:B,0,0,1)</f>
        <v/>
      </c>
      <c r="R78" s="16">
        <f>_xlfn.XLOOKUP($A78,Mapping!$A:$A,Mapping!C:C,0,0,1)</f>
        <v/>
      </c>
      <c r="S78" s="16">
        <f>_xlfn.XLOOKUP($A78,Mapping!$A:$A,Mapping!D:D,0,0,1)</f>
        <v/>
      </c>
      <c r="T78" s="16" t="n"/>
    </row>
    <row r="79">
      <c r="A79" s="3" t="inlineStr">
        <is>
          <t>7020 : Interco Brunswick</t>
        </is>
      </c>
      <c r="B79" s="3" t="n">
        <v>232745.4</v>
      </c>
      <c r="O79" s="3" t="n">
        <v>232745.4</v>
      </c>
      <c r="Q79" s="16">
        <f>_xlfn.XLOOKUP($A79,Mapping!$A:$A,Mapping!B:B,0,0,1)</f>
        <v/>
      </c>
      <c r="R79" s="16">
        <f>_xlfn.XLOOKUP($A79,Mapping!$A:$A,Mapping!C:C,0,0,1)</f>
        <v/>
      </c>
      <c r="S79" s="16">
        <f>_xlfn.XLOOKUP($A79,Mapping!$A:$A,Mapping!D:D,0,0,1)</f>
        <v/>
      </c>
      <c r="T79" s="16" t="n"/>
    </row>
    <row r="80">
      <c r="A80" s="3" t="inlineStr">
        <is>
          <t>7021 : Interco KNL</t>
        </is>
      </c>
      <c r="B80" s="3" t="n">
        <v>-465253</v>
      </c>
      <c r="C80" s="3" t="n">
        <v>5417.23</v>
      </c>
      <c r="D80" s="3" t="n">
        <v>65602.16</v>
      </c>
      <c r="E80" s="3" t="n">
        <v>74486.34</v>
      </c>
      <c r="F80" s="3" t="n">
        <v>-99901.39999999999</v>
      </c>
      <c r="G80" s="3" t="n">
        <v>101055.2</v>
      </c>
      <c r="H80" s="3" t="n">
        <v>80794.78999999999</v>
      </c>
      <c r="O80" s="3" t="n">
        <v>-237798</v>
      </c>
      <c r="Q80" s="16">
        <f>_xlfn.XLOOKUP($A80,Mapping!$A:$A,Mapping!B:B,0,0,1)</f>
        <v/>
      </c>
      <c r="R80" s="16">
        <f>_xlfn.XLOOKUP($A80,Mapping!$A:$A,Mapping!C:C,0,0,1)</f>
        <v/>
      </c>
      <c r="S80" s="16">
        <f>_xlfn.XLOOKUP($A80,Mapping!$A:$A,Mapping!D:D,0,0,1)</f>
        <v/>
      </c>
      <c r="T80" s="16" t="n"/>
    </row>
    <row r="81">
      <c r="A81" s="3" t="inlineStr">
        <is>
          <t>7022 : Interco Crossco</t>
        </is>
      </c>
      <c r="B81" s="3" t="n">
        <v>-242522</v>
      </c>
      <c r="O81" s="3" t="n">
        <v>-242522</v>
      </c>
      <c r="Q81" s="16">
        <f>_xlfn.XLOOKUP($A81,Mapping!$A:$A,Mapping!B:B,0,0,1)</f>
        <v/>
      </c>
      <c r="R81" s="16">
        <f>_xlfn.XLOOKUP($A81,Mapping!$A:$A,Mapping!C:C,0,0,1)</f>
        <v/>
      </c>
      <c r="S81" s="16">
        <f>_xlfn.XLOOKUP($A81,Mapping!$A:$A,Mapping!D:D,0,0,1)</f>
        <v/>
      </c>
      <c r="T81" s="16" t="n"/>
    </row>
    <row r="82">
      <c r="A82" s="3" t="inlineStr">
        <is>
          <t>7023 : Interco CCL</t>
        </is>
      </c>
      <c r="B82" s="3" t="n">
        <v>-0.26</v>
      </c>
      <c r="O82" s="3" t="n">
        <v>-0.26</v>
      </c>
      <c r="Q82" s="16">
        <f>_xlfn.XLOOKUP($A82,Mapping!$A:$A,Mapping!B:B,0,0,1)</f>
        <v/>
      </c>
      <c r="R82" s="16">
        <f>_xlfn.XLOOKUP($A82,Mapping!$A:$A,Mapping!C:C,0,0,1)</f>
        <v/>
      </c>
      <c r="S82" s="16">
        <f>_xlfn.XLOOKUP($A82,Mapping!$A:$A,Mapping!D:D,0,0,1)</f>
        <v/>
      </c>
      <c r="T82" s="16" t="n"/>
    </row>
    <row r="83">
      <c r="A83" s="3" t="inlineStr">
        <is>
          <t>7024 : Redplexus</t>
        </is>
      </c>
      <c r="B83" s="3" t="n">
        <v>2616.62</v>
      </c>
      <c r="O83" s="3" t="n">
        <v>2616.62</v>
      </c>
      <c r="Q83" s="16">
        <f>_xlfn.XLOOKUP($A83,Mapping!$A:$A,Mapping!B:B,0,0,1)</f>
        <v/>
      </c>
      <c r="R83" s="16">
        <f>_xlfn.XLOOKUP($A83,Mapping!$A:$A,Mapping!C:C,0,0,1)</f>
        <v/>
      </c>
      <c r="S83" s="16">
        <f>_xlfn.XLOOKUP($A83,Mapping!$A:$A,Mapping!D:D,0,0,1)</f>
        <v/>
      </c>
      <c r="T83" s="16" t="n"/>
    </row>
    <row r="84">
      <c r="A84" s="3" t="inlineStr">
        <is>
          <t>7025 : INTERCO M2</t>
        </is>
      </c>
      <c r="B84" s="3" t="n">
        <v>5075429</v>
      </c>
      <c r="O84" s="3" t="n">
        <v>5075429</v>
      </c>
      <c r="Q84" s="16">
        <f>_xlfn.XLOOKUP($A84,Mapping!$A:$A,Mapping!B:B,0,0,1)</f>
        <v/>
      </c>
      <c r="R84" s="16">
        <f>_xlfn.XLOOKUP($A84,Mapping!$A:$A,Mapping!C:C,0,0,1)</f>
        <v/>
      </c>
      <c r="S84" s="16">
        <f>_xlfn.XLOOKUP($A84,Mapping!$A:$A,Mapping!D:D,0,0,1)</f>
        <v/>
      </c>
      <c r="T84" s="16" t="n"/>
    </row>
    <row r="85">
      <c r="A85" s="3" t="inlineStr">
        <is>
          <t>7026 : Interco YBN</t>
        </is>
      </c>
      <c r="B85" s="3" t="n">
        <v>5695.63</v>
      </c>
      <c r="O85" s="3" t="n">
        <v>5695.63</v>
      </c>
      <c r="Q85" s="16">
        <f>_xlfn.XLOOKUP($A85,Mapping!$A:$A,Mapping!B:B,0,0,1)</f>
        <v/>
      </c>
      <c r="R85" s="16">
        <f>_xlfn.XLOOKUP($A85,Mapping!$A:$A,Mapping!C:C,0,0,1)</f>
        <v/>
      </c>
      <c r="S85" s="16">
        <f>_xlfn.XLOOKUP($A85,Mapping!$A:$A,Mapping!D:D,0,0,1)</f>
        <v/>
      </c>
      <c r="T85" s="16" t="n"/>
    </row>
    <row r="86">
      <c r="A86" s="3" t="inlineStr">
        <is>
          <t>7027 : Interco YBHN</t>
        </is>
      </c>
      <c r="B86" s="3" t="n">
        <v>-85095.7</v>
      </c>
      <c r="C86" s="3" t="n">
        <v>16.8</v>
      </c>
      <c r="F86" s="3" t="n">
        <v>36</v>
      </c>
      <c r="G86" s="3" t="n">
        <v>668.3</v>
      </c>
      <c r="O86" s="3" t="n">
        <v>-84374.60000000001</v>
      </c>
      <c r="Q86" s="16">
        <f>_xlfn.XLOOKUP($A86,Mapping!$A:$A,Mapping!B:B,0,0,1)</f>
        <v/>
      </c>
      <c r="R86" s="16">
        <f>_xlfn.XLOOKUP($A86,Mapping!$A:$A,Mapping!C:C,0,0,1)</f>
        <v/>
      </c>
      <c r="S86" s="16">
        <f>_xlfn.XLOOKUP($A86,Mapping!$A:$A,Mapping!D:D,0,0,1)</f>
        <v/>
      </c>
      <c r="T86" s="16" t="n"/>
    </row>
    <row r="87">
      <c r="A87" s="3" t="inlineStr">
        <is>
          <t>7029 : DO NOT USE</t>
        </is>
      </c>
      <c r="B87" s="3" t="n">
        <v>0</v>
      </c>
      <c r="O87" s="3" t="n">
        <v>0</v>
      </c>
      <c r="Q87" s="16">
        <f>_xlfn.XLOOKUP($A87,Mapping!$A:$A,Mapping!B:B,0,0,1)</f>
        <v/>
      </c>
      <c r="R87" s="16">
        <f>_xlfn.XLOOKUP($A87,Mapping!$A:$A,Mapping!C:C,0,0,1)</f>
        <v/>
      </c>
      <c r="S87" s="16">
        <f>_xlfn.XLOOKUP($A87,Mapping!$A:$A,Mapping!D:D,0,0,1)</f>
        <v/>
      </c>
      <c r="T87" s="16" t="n"/>
    </row>
    <row r="88">
      <c r="A88" s="3" t="inlineStr">
        <is>
          <t>7031 : DO NOT USE</t>
        </is>
      </c>
      <c r="B88" s="3" t="n">
        <v>0</v>
      </c>
      <c r="O88" s="3" t="n">
        <v>0</v>
      </c>
      <c r="Q88" s="16">
        <f>_xlfn.XLOOKUP($A88,Mapping!$A:$A,Mapping!B:B,0,0,1)</f>
        <v/>
      </c>
      <c r="R88" s="16">
        <f>_xlfn.XLOOKUP($A88,Mapping!$A:$A,Mapping!C:C,0,0,1)</f>
        <v/>
      </c>
      <c r="S88" s="16">
        <f>_xlfn.XLOOKUP($A88,Mapping!$A:$A,Mapping!D:D,0,0,1)</f>
        <v/>
      </c>
      <c r="T88" s="16" t="n"/>
    </row>
    <row r="89">
      <c r="A89" s="3" t="inlineStr">
        <is>
          <t>7033 : DO NOT USE</t>
        </is>
      </c>
      <c r="B89" s="3" t="n">
        <v>0</v>
      </c>
      <c r="O89" s="3" t="n">
        <v>0</v>
      </c>
      <c r="Q89" s="16">
        <f>_xlfn.XLOOKUP($A89,Mapping!$A:$A,Mapping!B:B,0,0,1)</f>
        <v/>
      </c>
      <c r="R89" s="16">
        <f>_xlfn.XLOOKUP($A89,Mapping!$A:$A,Mapping!C:C,0,0,1)</f>
        <v/>
      </c>
      <c r="S89" s="16">
        <f>_xlfn.XLOOKUP($A89,Mapping!$A:$A,Mapping!D:D,0,0,1)</f>
        <v/>
      </c>
      <c r="T89" s="16" t="n"/>
    </row>
    <row r="90">
      <c r="A90" s="3" t="inlineStr">
        <is>
          <t>7035 : Interco Boot Farm</t>
        </is>
      </c>
      <c r="B90" s="3" t="n">
        <v>100253</v>
      </c>
      <c r="C90" s="3" t="n">
        <v>72</v>
      </c>
      <c r="H90" s="3" t="n">
        <v>225</v>
      </c>
      <c r="O90" s="3" t="n">
        <v>100550</v>
      </c>
      <c r="Q90" s="16">
        <f>_xlfn.XLOOKUP($A90,Mapping!$A:$A,Mapping!B:B,0,0,1)</f>
        <v/>
      </c>
      <c r="R90" s="16">
        <f>_xlfn.XLOOKUP($A90,Mapping!$A:$A,Mapping!C:C,0,0,1)</f>
        <v/>
      </c>
      <c r="S90" s="16">
        <f>_xlfn.XLOOKUP($A90,Mapping!$A:$A,Mapping!D:D,0,0,1)</f>
        <v/>
      </c>
      <c r="T90" s="16" t="n"/>
    </row>
    <row r="91">
      <c r="A91" s="3" t="inlineStr">
        <is>
          <t>7037 : Interco Saltway</t>
        </is>
      </c>
      <c r="B91" s="3" t="n">
        <v>15574.58</v>
      </c>
      <c r="C91" s="3" t="n">
        <v>2062.7</v>
      </c>
      <c r="D91" s="3" t="n">
        <v>2520.81</v>
      </c>
      <c r="E91" s="3" t="n">
        <v>2630.76</v>
      </c>
      <c r="F91" s="3" t="n">
        <v>2547.33</v>
      </c>
      <c r="G91" s="3" t="n">
        <v>2313.25</v>
      </c>
      <c r="H91" s="3" t="n">
        <v>2468.48</v>
      </c>
      <c r="O91" s="3" t="n">
        <v>30117.91</v>
      </c>
      <c r="Q91" s="16">
        <f>_xlfn.XLOOKUP($A91,Mapping!$A:$A,Mapping!B:B,0,0,1)</f>
        <v/>
      </c>
      <c r="R91" s="16">
        <f>_xlfn.XLOOKUP($A91,Mapping!$A:$A,Mapping!C:C,0,0,1)</f>
        <v/>
      </c>
      <c r="S91" s="16">
        <f>_xlfn.XLOOKUP($A91,Mapping!$A:$A,Mapping!D:D,0,0,1)</f>
        <v/>
      </c>
      <c r="T91" s="16" t="n"/>
    </row>
    <row r="92">
      <c r="A92" s="3" t="inlineStr">
        <is>
          <t>7040 : Fee Debtors</t>
        </is>
      </c>
      <c r="B92" s="3" t="n">
        <v>41414.87</v>
      </c>
      <c r="C92" s="3" t="n">
        <v>-32135.8</v>
      </c>
      <c r="D92" s="3" t="n">
        <v>6608.25</v>
      </c>
      <c r="E92" s="3" t="n">
        <v>-19603</v>
      </c>
      <c r="F92" s="3" t="n">
        <v>5039.91</v>
      </c>
      <c r="G92" s="3" t="n">
        <v>5013.38</v>
      </c>
      <c r="H92" s="3" t="n">
        <v>-5024.81</v>
      </c>
      <c r="O92" s="3" t="n">
        <v>1312.82</v>
      </c>
      <c r="Q92" s="16">
        <f>_xlfn.XLOOKUP($A92,Mapping!$A:$A,Mapping!B:B,0,0,1)</f>
        <v/>
      </c>
      <c r="R92" s="16">
        <f>_xlfn.XLOOKUP($A92,Mapping!$A:$A,Mapping!C:C,0,0,1)</f>
        <v/>
      </c>
      <c r="S92" s="16">
        <f>_xlfn.XLOOKUP($A92,Mapping!$A:$A,Mapping!D:D,0,0,1)</f>
        <v/>
      </c>
      <c r="T92" s="16" t="n"/>
    </row>
    <row r="93">
      <c r="A93" s="3" t="inlineStr">
        <is>
          <t>7050 : Bank RBS</t>
        </is>
      </c>
      <c r="B93" s="3" t="n">
        <v>352172.1</v>
      </c>
      <c r="C93" s="3" t="n">
        <v>10148.78</v>
      </c>
      <c r="D93" s="3" t="n">
        <v>-69578</v>
      </c>
      <c r="E93" s="3" t="n">
        <v>-26082</v>
      </c>
      <c r="F93" s="3" t="n">
        <v>29438.22</v>
      </c>
      <c r="G93" s="3" t="n">
        <v>-129492</v>
      </c>
      <c r="H93" s="3" t="n">
        <v>-36943</v>
      </c>
      <c r="I93" s="43" t="n">
        <v>-32149.3</v>
      </c>
      <c r="O93" s="3" t="n">
        <v>97514.28</v>
      </c>
      <c r="Q93" s="16">
        <f>_xlfn.XLOOKUP($A93,Mapping!$A:$A,Mapping!B:B,0,0,1)</f>
        <v/>
      </c>
      <c r="R93" s="16">
        <f>_xlfn.XLOOKUP($A93,Mapping!$A:$A,Mapping!C:C,0,0,1)</f>
        <v/>
      </c>
      <c r="S93" s="16">
        <f>_xlfn.XLOOKUP($A93,Mapping!$A:$A,Mapping!D:D,0,0,1)</f>
        <v/>
      </c>
      <c r="T93" s="16" t="n"/>
    </row>
    <row r="94">
      <c r="A94" s="3" t="inlineStr">
        <is>
          <t>7051 : Bank NW Current</t>
        </is>
      </c>
      <c r="B94" s="3" t="n">
        <v>32458.71</v>
      </c>
      <c r="O94" s="3" t="n">
        <v>32458.71</v>
      </c>
      <c r="Q94" s="16">
        <f>_xlfn.XLOOKUP($A94,Mapping!$A:$A,Mapping!B:B,0,0,1)</f>
        <v/>
      </c>
      <c r="R94" s="16">
        <f>_xlfn.XLOOKUP($A94,Mapping!$A:$A,Mapping!C:C,0,0,1)</f>
        <v/>
      </c>
      <c r="S94" s="16">
        <f>_xlfn.XLOOKUP($A94,Mapping!$A:$A,Mapping!D:D,0,0,1)</f>
        <v/>
      </c>
      <c r="T94" s="16" t="n"/>
    </row>
    <row r="95">
      <c r="A95" s="3" t="inlineStr">
        <is>
          <t>7053 : Bank Current Account</t>
        </is>
      </c>
      <c r="B95" s="190" t="n">
        <v>9.09e-13</v>
      </c>
      <c r="O95" s="190" t="n">
        <v>9.09e-13</v>
      </c>
      <c r="Q95" s="16">
        <f>_xlfn.XLOOKUP($A95,Mapping!$A:$A,Mapping!B:B,0,0,1)</f>
        <v/>
      </c>
      <c r="R95" s="16">
        <f>_xlfn.XLOOKUP($A95,Mapping!$A:$A,Mapping!C:C,0,0,1)</f>
        <v/>
      </c>
      <c r="S95" s="16">
        <f>_xlfn.XLOOKUP($A95,Mapping!$A:$A,Mapping!D:D,0,0,1)</f>
        <v/>
      </c>
      <c r="T95" s="16" t="n"/>
    </row>
    <row r="96">
      <c r="A96" s="3" t="inlineStr">
        <is>
          <t>7070 : Sundry Debtors</t>
        </is>
      </c>
      <c r="B96" s="3" t="n">
        <v>0</v>
      </c>
      <c r="O96" s="3" t="n">
        <v>0</v>
      </c>
      <c r="Q96" s="16">
        <f>_xlfn.XLOOKUP($A96,Mapping!$A:$A,Mapping!B:B,0,0,1)</f>
        <v/>
      </c>
      <c r="R96" s="16">
        <f>_xlfn.XLOOKUP($A96,Mapping!$A:$A,Mapping!C:C,0,0,1)</f>
        <v/>
      </c>
      <c r="S96" s="16">
        <f>_xlfn.XLOOKUP($A96,Mapping!$A:$A,Mapping!D:D,0,0,1)</f>
        <v/>
      </c>
      <c r="T96" s="16" t="n"/>
    </row>
    <row r="97">
      <c r="A97" s="3" t="inlineStr">
        <is>
          <t>7085 : Bad Debt Provision</t>
        </is>
      </c>
      <c r="B97" s="3" t="n">
        <v>-576</v>
      </c>
      <c r="O97" s="3" t="n">
        <v>-576</v>
      </c>
      <c r="Q97" s="16">
        <f>_xlfn.XLOOKUP($A97,Mapping!$A:$A,Mapping!B:B,0,0,1)</f>
        <v/>
      </c>
      <c r="R97" s="16">
        <f>_xlfn.XLOOKUP($A97,Mapping!$A:$A,Mapping!C:C,0,0,1)</f>
        <v/>
      </c>
      <c r="S97" s="16">
        <f>_xlfn.XLOOKUP($A97,Mapping!$A:$A,Mapping!D:D,0,0,1)</f>
        <v/>
      </c>
      <c r="T97" s="16" t="n"/>
    </row>
    <row r="98">
      <c r="A98" s="3" t="inlineStr">
        <is>
          <t>8010 : Attachments</t>
        </is>
      </c>
      <c r="B98" s="3" t="n">
        <v>0.15</v>
      </c>
      <c r="O98" s="3" t="n">
        <v>0.15</v>
      </c>
      <c r="Q98" s="16">
        <f>_xlfn.XLOOKUP($A98,Mapping!$A:$A,Mapping!B:B,0,0,1)</f>
        <v/>
      </c>
      <c r="R98" s="16">
        <f>_xlfn.XLOOKUP($A98,Mapping!$A:$A,Mapping!C:C,0,0,1)</f>
        <v/>
      </c>
      <c r="S98" s="16">
        <f>_xlfn.XLOOKUP($A98,Mapping!$A:$A,Mapping!D:D,0,0,1)</f>
        <v/>
      </c>
      <c r="T98" s="16" t="n"/>
    </row>
    <row r="99">
      <c r="A99" s="3" t="inlineStr">
        <is>
          <t>8020 : Accruals</t>
        </is>
      </c>
      <c r="B99" s="3" t="n">
        <v>-13462.8</v>
      </c>
      <c r="C99" s="3" t="n">
        <v>3112.8</v>
      </c>
      <c r="H99" s="3" t="n">
        <v>-2796.32</v>
      </c>
      <c r="I99" s="43" t="n">
        <v>2796.32</v>
      </c>
      <c r="O99" s="3" t="n">
        <v>-10350</v>
      </c>
      <c r="Q99" s="16">
        <f>_xlfn.XLOOKUP($A99,Mapping!$A:$A,Mapping!B:B,0,0,1)</f>
        <v/>
      </c>
      <c r="R99" s="16">
        <f>_xlfn.XLOOKUP($A99,Mapping!$A:$A,Mapping!C:C,0,0,1)</f>
        <v/>
      </c>
      <c r="S99" s="16">
        <f>_xlfn.XLOOKUP($A99,Mapping!$A:$A,Mapping!D:D,0,0,1)</f>
        <v/>
      </c>
      <c r="T99" s="16" t="n"/>
    </row>
    <row r="100">
      <c r="A100" s="3" t="inlineStr">
        <is>
          <t>8030 : EEEF</t>
        </is>
      </c>
      <c r="B100" s="190" t="n">
        <v>4.73e-11</v>
      </c>
      <c r="C100" s="3" t="n">
        <v>-85954.7</v>
      </c>
      <c r="D100" s="3" t="n">
        <v>22631.09</v>
      </c>
      <c r="E100" s="3" t="n">
        <v>5122.83</v>
      </c>
      <c r="F100" s="3" t="n">
        <v>-4685.79</v>
      </c>
      <c r="G100" s="3" t="n">
        <v>35058.99</v>
      </c>
      <c r="H100" s="3" t="n">
        <v>45054.15</v>
      </c>
      <c r="O100" s="3" t="n">
        <v>17226.57</v>
      </c>
      <c r="Q100" s="16">
        <f>_xlfn.XLOOKUP($A100,Mapping!$A:$A,Mapping!B:B,0,0,1)</f>
        <v/>
      </c>
      <c r="R100" s="16">
        <f>_xlfn.XLOOKUP($A100,Mapping!$A:$A,Mapping!C:C,0,0,1)</f>
        <v/>
      </c>
      <c r="S100" s="16">
        <f>_xlfn.XLOOKUP($A100,Mapping!$A:$A,Mapping!D:D,0,0,1)</f>
        <v/>
      </c>
      <c r="T100" s="16" t="n"/>
    </row>
    <row r="101">
      <c r="A101" s="3" t="inlineStr">
        <is>
          <t>8040 : PAYE</t>
        </is>
      </c>
      <c r="B101" s="190" t="n">
        <v>-3.6e-12</v>
      </c>
      <c r="O101" s="190" t="n">
        <v>-3.6e-12</v>
      </c>
      <c r="Q101" s="16">
        <f>_xlfn.XLOOKUP($A101,Mapping!$A:$A,Mapping!B:B,0,0,1)</f>
        <v/>
      </c>
      <c r="R101" s="16">
        <f>_xlfn.XLOOKUP($A101,Mapping!$A:$A,Mapping!C:C,0,0,1)</f>
        <v/>
      </c>
      <c r="S101" s="16">
        <f>_xlfn.XLOOKUP($A101,Mapping!$A:$A,Mapping!D:D,0,0,1)</f>
        <v/>
      </c>
      <c r="T101" s="16" t="n"/>
    </row>
    <row r="102">
      <c r="A102" s="3" t="inlineStr">
        <is>
          <t>8050 : Net Salaries</t>
        </is>
      </c>
      <c r="B102" s="190" t="n">
        <v>-1.6e-12</v>
      </c>
      <c r="O102" s="190" t="n">
        <v>-1.6e-12</v>
      </c>
      <c r="Q102" s="16">
        <f>_xlfn.XLOOKUP($A102,Mapping!$A:$A,Mapping!B:B,0,0,1)</f>
        <v/>
      </c>
      <c r="R102" s="16">
        <f>_xlfn.XLOOKUP($A102,Mapping!$A:$A,Mapping!C:C,0,0,1)</f>
        <v/>
      </c>
      <c r="S102" s="16">
        <f>_xlfn.XLOOKUP($A102,Mapping!$A:$A,Mapping!D:D,0,0,1)</f>
        <v/>
      </c>
      <c r="T102" s="16" t="n"/>
    </row>
    <row r="103">
      <c r="A103" s="3" t="inlineStr">
        <is>
          <t>8060 : Trade Creditors</t>
        </is>
      </c>
      <c r="B103" s="3" t="n">
        <v>-14313.8</v>
      </c>
      <c r="C103" s="3" t="n">
        <v>-1713.03</v>
      </c>
      <c r="D103" s="3" t="n">
        <v>-4802.29</v>
      </c>
      <c r="E103" s="3" t="n">
        <v>-66991.3</v>
      </c>
      <c r="F103" s="3" t="n">
        <v>12100.66</v>
      </c>
      <c r="G103" s="3" t="n">
        <v>14774.42</v>
      </c>
      <c r="H103" s="3" t="n">
        <v>4628.97</v>
      </c>
      <c r="I103" s="43" t="n">
        <v>12325.37</v>
      </c>
      <c r="O103" s="3" t="n">
        <v>-43990.9</v>
      </c>
      <c r="Q103" s="16">
        <f>_xlfn.XLOOKUP($A103,Mapping!$A:$A,Mapping!B:B,0,0,1)</f>
        <v/>
      </c>
      <c r="R103" s="16">
        <f>_xlfn.XLOOKUP($A103,Mapping!$A:$A,Mapping!C:C,0,0,1)</f>
        <v/>
      </c>
      <c r="S103" s="16">
        <f>_xlfn.XLOOKUP($A103,Mapping!$A:$A,Mapping!D:D,0,0,1)</f>
        <v/>
      </c>
      <c r="T103" s="16" t="n"/>
    </row>
    <row r="104">
      <c r="A104" s="3" t="inlineStr">
        <is>
          <t>8070 : Fees in advance</t>
        </is>
      </c>
      <c r="B104" s="3" t="n">
        <v>-120080</v>
      </c>
      <c r="C104" s="3" t="n">
        <v>120080.3</v>
      </c>
      <c r="O104" s="3" t="n">
        <v>-0.01</v>
      </c>
      <c r="Q104" s="16">
        <f>_xlfn.XLOOKUP($A104,Mapping!$A:$A,Mapping!B:B,0,0,1)</f>
        <v/>
      </c>
      <c r="R104" s="16">
        <f>_xlfn.XLOOKUP($A104,Mapping!$A:$A,Mapping!C:C,0,0,1)</f>
        <v/>
      </c>
      <c r="S104" s="16">
        <f>_xlfn.XLOOKUP($A104,Mapping!$A:$A,Mapping!D:D,0,0,1)</f>
        <v/>
      </c>
      <c r="T104" s="16" t="n"/>
    </row>
    <row r="105">
      <c r="A105" s="3" t="inlineStr">
        <is>
          <t>8080 : HP Creditor</t>
        </is>
      </c>
      <c r="B105" s="3" t="n">
        <v>-0.1</v>
      </c>
      <c r="O105" s="3" t="n">
        <v>-0.1</v>
      </c>
      <c r="Q105" s="16">
        <f>_xlfn.XLOOKUP($A105,Mapping!$A:$A,Mapping!B:B,0,0,1)</f>
        <v/>
      </c>
      <c r="R105" s="16">
        <f>_xlfn.XLOOKUP($A105,Mapping!$A:$A,Mapping!C:C,0,0,1)</f>
        <v/>
      </c>
      <c r="S105" s="16">
        <f>_xlfn.XLOOKUP($A105,Mapping!$A:$A,Mapping!D:D,0,0,1)</f>
        <v/>
      </c>
      <c r="T105" s="16" t="n"/>
    </row>
    <row r="106">
      <c r="A106" s="3" t="inlineStr">
        <is>
          <t>8090 : Pension Fund</t>
        </is>
      </c>
      <c r="B106" s="3" t="n">
        <v>-0.24</v>
      </c>
      <c r="O106" s="3" t="n">
        <v>-0.24</v>
      </c>
      <c r="Q106" s="16">
        <f>_xlfn.XLOOKUP($A106,Mapping!$A:$A,Mapping!B:B,0,0,1)</f>
        <v/>
      </c>
      <c r="R106" s="16">
        <f>_xlfn.XLOOKUP($A106,Mapping!$A:$A,Mapping!C:C,0,0,1)</f>
        <v/>
      </c>
      <c r="S106" s="16">
        <f>_xlfn.XLOOKUP($A106,Mapping!$A:$A,Mapping!D:D,0,0,1)</f>
        <v/>
      </c>
      <c r="T106" s="16" t="n"/>
    </row>
    <row r="107">
      <c r="A107" s="3" t="inlineStr">
        <is>
          <t>8100 : Corporation Tax</t>
        </is>
      </c>
      <c r="B107" s="3" t="n">
        <v>-89105.39999999999</v>
      </c>
      <c r="F107" s="3" t="n">
        <v>89119.25</v>
      </c>
      <c r="I107" s="43" t="n">
        <v>17000</v>
      </c>
      <c r="O107" s="3" t="n">
        <v>17013.89</v>
      </c>
      <c r="Q107" s="16">
        <f>_xlfn.XLOOKUP($A107,Mapping!$A:$A,Mapping!B:B,0,0,1)</f>
        <v/>
      </c>
      <c r="R107" s="16">
        <f>_xlfn.XLOOKUP($A107,Mapping!$A:$A,Mapping!C:C,0,0,1)</f>
        <v/>
      </c>
      <c r="S107" s="16">
        <f>_xlfn.XLOOKUP($A107,Mapping!$A:$A,Mapping!D:D,0,0,1)</f>
        <v/>
      </c>
      <c r="T107" s="16" t="n"/>
    </row>
    <row r="108">
      <c r="A108" s="3" t="inlineStr">
        <is>
          <t>8110 : Directors Loan Account</t>
        </is>
      </c>
      <c r="B108" s="3" t="n">
        <v>-119</v>
      </c>
      <c r="O108" s="3" t="n">
        <v>-119</v>
      </c>
      <c r="Q108" s="16">
        <f>_xlfn.XLOOKUP($A108,Mapping!$A:$A,Mapping!B:B,0,0,1)</f>
        <v/>
      </c>
      <c r="R108" s="16">
        <f>_xlfn.XLOOKUP($A108,Mapping!$A:$A,Mapping!C:C,0,0,1)</f>
        <v/>
      </c>
      <c r="S108" s="16">
        <f>_xlfn.XLOOKUP($A108,Mapping!$A:$A,Mapping!D:D,0,0,1)</f>
        <v/>
      </c>
      <c r="T108" s="16" t="n"/>
    </row>
    <row r="109">
      <c r="A109" s="3" t="inlineStr">
        <is>
          <t>9010 : Reserves and Capital</t>
        </is>
      </c>
      <c r="B109" s="3" t="n">
        <v>-340240</v>
      </c>
      <c r="O109" s="3" t="n">
        <v>-340240</v>
      </c>
      <c r="Q109" s="16">
        <f>_xlfn.XLOOKUP($A109,Mapping!$A:$A,Mapping!B:B,0,0,1)</f>
        <v/>
      </c>
      <c r="R109" s="16">
        <f>_xlfn.XLOOKUP($A109,Mapping!$A:$A,Mapping!C:C,0,0,1)</f>
        <v/>
      </c>
      <c r="S109" s="16">
        <f>_xlfn.XLOOKUP($A109,Mapping!$A:$A,Mapping!D:D,0,0,1)</f>
        <v/>
      </c>
      <c r="T109" s="16" t="n"/>
    </row>
    <row r="110">
      <c r="A110" s="3" t="inlineStr">
        <is>
          <t>9020 : Share Capital</t>
        </is>
      </c>
      <c r="B110" s="3" t="n">
        <v>-1000</v>
      </c>
      <c r="O110" s="3" t="n">
        <v>-1000</v>
      </c>
      <c r="Q110" s="16">
        <f>_xlfn.XLOOKUP($A110,Mapping!$A:$A,Mapping!B:B,0,0,1)</f>
        <v/>
      </c>
      <c r="R110" s="16">
        <f>_xlfn.XLOOKUP($A110,Mapping!$A:$A,Mapping!C:C,0,0,1)</f>
        <v/>
      </c>
      <c r="S110" s="16">
        <f>_xlfn.XLOOKUP($A110,Mapping!$A:$A,Mapping!D:D,0,0,1)</f>
        <v/>
      </c>
      <c r="T110" s="16" t="n"/>
    </row>
    <row r="111">
      <c r="A111" s="3" t="inlineStr">
        <is>
          <t>9030 : Profit and Loss Account</t>
        </is>
      </c>
      <c r="B111" s="3" t="n">
        <v>-1524951</v>
      </c>
      <c r="O111" s="3" t="n">
        <v>-1524951</v>
      </c>
      <c r="Q111" s="16">
        <f>_xlfn.XLOOKUP($A111,Mapping!$A:$A,Mapping!B:B,0,0,1)</f>
        <v/>
      </c>
      <c r="R111" s="16">
        <f>_xlfn.XLOOKUP($A111,Mapping!$A:$A,Mapping!C:C,0,0,1)</f>
        <v/>
      </c>
      <c r="S111" s="16">
        <f>_xlfn.XLOOKUP($A111,Mapping!$A:$A,Mapping!D:D,0,0,1)</f>
        <v/>
      </c>
      <c r="T111" s="16" t="n"/>
    </row>
    <row r="112">
      <c r="A112" s="76" t="inlineStr">
        <is>
          <t>Total</t>
        </is>
      </c>
      <c r="B112" s="191" t="n">
        <v>-3.6e-10</v>
      </c>
      <c r="C112" s="191" t="n">
        <v>5.09e-11</v>
      </c>
      <c r="D112" s="191" t="n">
        <v>6e-11</v>
      </c>
      <c r="E112" s="191" t="n">
        <v>6.11e-11</v>
      </c>
      <c r="F112" s="191" t="n">
        <v>-4.4e-11</v>
      </c>
      <c r="G112" s="191" t="n">
        <v>-7.3e-12</v>
      </c>
      <c r="H112" s="191" t="n">
        <v>1.27e-11</v>
      </c>
      <c r="I112" s="240" t="n">
        <v>0</v>
      </c>
      <c r="J112" s="76" t="n"/>
      <c r="K112" s="76" t="n"/>
      <c r="L112" s="76" t="n"/>
      <c r="M112" s="76" t="n"/>
      <c r="N112" s="76" t="n"/>
      <c r="O112" s="191" t="n">
        <v>-1.2e-09</v>
      </c>
      <c r="Q112" s="16">
        <f>_xlfn.XLOOKUP($A112,Mapping!$A:$A,Mapping!B:B,0,0,1)</f>
        <v/>
      </c>
      <c r="R112" s="16">
        <f>_xlfn.XLOOKUP($A112,Mapping!$A:$A,Mapping!C:C,0,0,1)</f>
        <v/>
      </c>
      <c r="S112" s="16">
        <f>_xlfn.XLOOKUP($A112,Mapping!$A:$A,Mapping!D:D,0,0,1)</f>
        <v/>
      </c>
      <c r="T112" s="16" t="n"/>
    </row>
    <row r="113">
      <c r="A113" s="81" t="n"/>
      <c r="Q113" s="16">
        <f>_xlfn.XLOOKUP($A113,Mapping!$A:$A,Mapping!B:B,0,0,1)</f>
        <v/>
      </c>
      <c r="R113" s="16">
        <f>_xlfn.XLOOKUP($A113,Mapping!$A:$A,Mapping!C:C,0,0,1)</f>
        <v/>
      </c>
      <c r="S113" s="16">
        <f>_xlfn.XLOOKUP($A113,Mapping!$A:$A,Mapping!D:D,0,0,1)</f>
        <v/>
      </c>
      <c r="T113" s="16" t="n"/>
    </row>
    <row r="114" ht="409.5" customHeight="1" s="393">
      <c r="A114" s="42" t="inlineStr">
        <is>
          <t>Applied filters:
Company is Complete Childcare Ltd.
Fiscal Year is 2026
Company is Complete Childcare Ltd., HAB Kindergarten, Kingsclere Nurseries Ltd., Moebius Two Ltd., Saltway Nursery, Yellow Brick House Nurseries., or Yellow Brick Nurseries Ltd.</t>
        </is>
      </c>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9.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-48807.8</v>
      </c>
      <c r="O2" s="3" t="n">
        <v>-48807.8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-2690.23</v>
      </c>
      <c r="O3" s="3" t="n">
        <v>-2690.23</v>
      </c>
      <c r="Q3" s="16">
        <f>_xlfn.XLOOKUP($A3,Mapping!$A:$A,Mapping!B:B,0,0,1)</f>
        <v/>
      </c>
      <c r="R3" s="16">
        <f>_xlfn.XLOOKUP($A3,Mapping!$A:$A,Mapping!C:C,0,0,1)</f>
        <v/>
      </c>
      <c r="S3" s="16">
        <f>_xlfn.XLOOKUP($A3,Mapping!$A:$A,Mapping!D:D,0,0,1)</f>
        <v/>
      </c>
      <c r="T3" s="16">
        <f>_xlfn.CONCAT(S3," - ",Q3)</f>
        <v/>
      </c>
    </row>
    <row r="4">
      <c r="A4" s="3" t="inlineStr">
        <is>
          <t>1030 : Other Income</t>
        </is>
      </c>
      <c r="B4" s="3" t="n">
        <v>-2449.45</v>
      </c>
      <c r="O4" s="3" t="n">
        <v>-2449.45</v>
      </c>
      <c r="Q4" s="16">
        <f>_xlfn.XLOOKUP($A4,Mapping!$A:$A,Mapping!B:B,0,0,1)</f>
        <v/>
      </c>
      <c r="R4" s="16">
        <f>_xlfn.XLOOKUP($A4,Mapping!$A:$A,Mapping!C:C,0,0,1)</f>
        <v/>
      </c>
      <c r="S4" s="16">
        <f>_xlfn.XLOOKUP($A4,Mapping!$A:$A,Mapping!D:D,0,0,1)</f>
        <v/>
      </c>
      <c r="T4" s="16">
        <f>_xlfn.CONCAT(S4," - ",Q4)</f>
        <v/>
      </c>
    </row>
    <row r="5">
      <c r="A5" s="3" t="inlineStr">
        <is>
          <t>1100 : Insurance Claim</t>
        </is>
      </c>
      <c r="B5" s="3" t="n">
        <v>-3494</v>
      </c>
      <c r="O5" s="3" t="n">
        <v>-3494</v>
      </c>
      <c r="Q5" s="16">
        <f>_xlfn.XLOOKUP($A5,Mapping!$A:$A,Mapping!B:B,0,0,1)</f>
        <v/>
      </c>
      <c r="R5" s="16">
        <f>_xlfn.XLOOKUP($A5,Mapping!$A:$A,Mapping!C:C,0,0,1)</f>
        <v/>
      </c>
      <c r="S5" s="16">
        <f>_xlfn.XLOOKUP($A5,Mapping!$A:$A,Mapping!D:D,0,0,1)</f>
        <v/>
      </c>
      <c r="T5" s="16">
        <f>_xlfn.CONCAT(S5," - ",Q5)</f>
        <v/>
      </c>
    </row>
    <row r="6">
      <c r="A6" s="3" t="inlineStr">
        <is>
          <t>2010 : Nursery Staff Salaries</t>
        </is>
      </c>
      <c r="B6" s="3" t="n">
        <v>69212.89</v>
      </c>
      <c r="O6" s="3" t="n">
        <v>69212.89</v>
      </c>
      <c r="Q6" s="16">
        <f>_xlfn.XLOOKUP($A6,Mapping!$A:$A,Mapping!B:B,0,0,1)</f>
        <v/>
      </c>
      <c r="R6" s="16">
        <f>_xlfn.XLOOKUP($A6,Mapping!$A:$A,Mapping!C:C,0,0,1)</f>
        <v/>
      </c>
      <c r="S6" s="16">
        <f>_xlfn.XLOOKUP($A6,Mapping!$A:$A,Mapping!D:D,0,0,1)</f>
        <v/>
      </c>
      <c r="T6" s="16">
        <f>_xlfn.CONCAT(S6," - ",Q6)</f>
        <v/>
      </c>
    </row>
    <row r="7">
      <c r="A7" s="3" t="inlineStr">
        <is>
          <t>2100 : Nursery Staff NI</t>
        </is>
      </c>
      <c r="B7" s="3" t="n">
        <v>4995.7</v>
      </c>
      <c r="O7" s="3" t="n">
        <v>4995.7</v>
      </c>
      <c r="Q7" s="16">
        <f>_xlfn.XLOOKUP($A7,Mapping!$A:$A,Mapping!B:B,0,0,1)</f>
        <v/>
      </c>
      <c r="R7" s="16">
        <f>_xlfn.XLOOKUP($A7,Mapping!$A:$A,Mapping!C:C,0,0,1)</f>
        <v/>
      </c>
      <c r="S7" s="16">
        <f>_xlfn.XLOOKUP($A7,Mapping!$A:$A,Mapping!D:D,0,0,1)</f>
        <v/>
      </c>
      <c r="T7" s="16">
        <f>_xlfn.CONCAT(S7," - ",Q7)</f>
        <v/>
      </c>
    </row>
    <row r="8">
      <c r="A8" s="3" t="inlineStr">
        <is>
          <t>2150 : Nursery Staff Pension</t>
        </is>
      </c>
      <c r="B8" s="3" t="n">
        <v>1208.59</v>
      </c>
      <c r="O8" s="3" t="n">
        <v>1208.59</v>
      </c>
      <c r="Q8" s="16">
        <f>_xlfn.XLOOKUP($A8,Mapping!$A:$A,Mapping!B:B,0,0,1)</f>
        <v/>
      </c>
      <c r="R8" s="16">
        <f>_xlfn.XLOOKUP($A8,Mapping!$A:$A,Mapping!C:C,0,0,1)</f>
        <v/>
      </c>
      <c r="S8" s="16">
        <f>_xlfn.XLOOKUP($A8,Mapping!$A:$A,Mapping!D:D,0,0,1)</f>
        <v/>
      </c>
      <c r="T8" s="16">
        <f>_xlfn.CONCAT(S8," - ",Q8)</f>
        <v/>
      </c>
    </row>
    <row r="9">
      <c r="A9" s="3" t="inlineStr">
        <is>
          <t>2160 : Uniform Costs</t>
        </is>
      </c>
      <c r="B9" s="3" t="n">
        <v>39.42</v>
      </c>
      <c r="O9" s="3" t="n">
        <v>39.42</v>
      </c>
      <c r="Q9" s="16">
        <f>_xlfn.XLOOKUP($A9,Mapping!$A:$A,Mapping!B:B,0,0,1)</f>
        <v/>
      </c>
      <c r="R9" s="16">
        <f>_xlfn.XLOOKUP($A9,Mapping!$A:$A,Mapping!C:C,0,0,1)</f>
        <v/>
      </c>
      <c r="S9" s="16">
        <f>_xlfn.XLOOKUP($A9,Mapping!$A:$A,Mapping!D:D,0,0,1)</f>
        <v/>
      </c>
      <c r="T9" s="16">
        <f>_xlfn.CONCAT(S9," - ",Q9)</f>
        <v/>
      </c>
    </row>
    <row r="10">
      <c r="A10" s="3" t="inlineStr">
        <is>
          <t>2170 : Training Costs</t>
        </is>
      </c>
      <c r="B10" s="3" t="n">
        <v>2635.37</v>
      </c>
      <c r="O10" s="3" t="n">
        <v>2635.37</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643.13</v>
      </c>
      <c r="O11" s="3" t="n">
        <v>643.13</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6704.72</v>
      </c>
      <c r="O12" s="3" t="n">
        <v>6704.72</v>
      </c>
      <c r="Q12" s="16">
        <f>_xlfn.XLOOKUP($A12,Mapping!$A:$A,Mapping!B:B,0,0,1)</f>
        <v/>
      </c>
      <c r="R12" s="16">
        <f>_xlfn.XLOOKUP($A12,Mapping!$A:$A,Mapping!C:C,0,0,1)</f>
        <v/>
      </c>
      <c r="S12" s="16">
        <f>_xlfn.XLOOKUP($A12,Mapping!$A:$A,Mapping!D:D,0,0,1)</f>
        <v/>
      </c>
      <c r="T12" s="16">
        <f>_xlfn.CONCAT(S12," - ",Q12)</f>
        <v/>
      </c>
    </row>
    <row r="13">
      <c r="A13" s="3" t="inlineStr">
        <is>
          <t>3010 : Catering Costs</t>
        </is>
      </c>
      <c r="B13" s="3" t="n">
        <v>-1828.88</v>
      </c>
      <c r="O13" s="3" t="n">
        <v>-1828.88</v>
      </c>
      <c r="Q13" s="16">
        <f>_xlfn.XLOOKUP($A13,Mapping!$A:$A,Mapping!B:B,0,0,1)</f>
        <v/>
      </c>
      <c r="R13" s="16">
        <f>_xlfn.XLOOKUP($A13,Mapping!$A:$A,Mapping!C:C,0,0,1)</f>
        <v/>
      </c>
      <c r="S13" s="16">
        <f>_xlfn.XLOOKUP($A13,Mapping!$A:$A,Mapping!D:D,0,0,1)</f>
        <v/>
      </c>
      <c r="T13" s="16">
        <f>_xlfn.CONCAT(S13," - ",Q13)</f>
        <v/>
      </c>
    </row>
    <row r="14">
      <c r="A14" s="3" t="inlineStr">
        <is>
          <t>3020 : Resources</t>
        </is>
      </c>
      <c r="B14" s="3" t="n">
        <v>2389.55</v>
      </c>
      <c r="O14" s="3" t="n">
        <v>2389.55</v>
      </c>
      <c r="Q14" s="16">
        <f>_xlfn.XLOOKUP($A14,Mapping!$A:$A,Mapping!B:B,0,0,1)</f>
        <v/>
      </c>
      <c r="R14" s="16">
        <f>_xlfn.XLOOKUP($A14,Mapping!$A:$A,Mapping!C:C,0,0,1)</f>
        <v/>
      </c>
      <c r="S14" s="16">
        <f>_xlfn.XLOOKUP($A14,Mapping!$A:$A,Mapping!D:D,0,0,1)</f>
        <v/>
      </c>
      <c r="T14" s="16">
        <f>_xlfn.CONCAT(S14," - ",Q14)</f>
        <v/>
      </c>
    </row>
    <row r="15">
      <c r="A15" s="3" t="inlineStr">
        <is>
          <t>3030 : Art Material</t>
        </is>
      </c>
      <c r="B15" s="3" t="n">
        <v>165.27</v>
      </c>
      <c r="O15" s="3" t="n">
        <v>165.27</v>
      </c>
      <c r="Q15" s="16">
        <f>_xlfn.XLOOKUP($A15,Mapping!$A:$A,Mapping!B:B,0,0,1)</f>
        <v/>
      </c>
      <c r="R15" s="16">
        <f>_xlfn.XLOOKUP($A15,Mapping!$A:$A,Mapping!C:C,0,0,1)</f>
        <v/>
      </c>
      <c r="S15" s="16">
        <f>_xlfn.XLOOKUP($A15,Mapping!$A:$A,Mapping!D:D,0,0,1)</f>
        <v/>
      </c>
      <c r="T15" s="16">
        <f>_xlfn.CONCAT(S15," - ",Q15)</f>
        <v/>
      </c>
    </row>
    <row r="16">
      <c r="A16" s="3" t="inlineStr">
        <is>
          <t>3050 : Equipment &amp; Furniture</t>
        </is>
      </c>
      <c r="B16" s="3" t="n">
        <v>782.1</v>
      </c>
      <c r="O16" s="3" t="n">
        <v>782.1</v>
      </c>
      <c r="Q16" s="16">
        <f>_xlfn.XLOOKUP($A16,Mapping!$A:$A,Mapping!B:B,0,0,1)</f>
        <v/>
      </c>
      <c r="R16" s="16">
        <f>_xlfn.XLOOKUP($A16,Mapping!$A:$A,Mapping!C:C,0,0,1)</f>
        <v/>
      </c>
      <c r="S16" s="16">
        <f>_xlfn.XLOOKUP($A16,Mapping!$A:$A,Mapping!D:D,0,0,1)</f>
        <v/>
      </c>
      <c r="T16" s="16">
        <f>_xlfn.CONCAT(S16," - ",Q16)</f>
        <v/>
      </c>
    </row>
    <row r="17">
      <c r="A17" s="3" t="inlineStr">
        <is>
          <t>4030 : Rates</t>
        </is>
      </c>
      <c r="B17" s="3" t="n">
        <v>-588.62</v>
      </c>
      <c r="O17" s="3" t="n">
        <v>-588.62</v>
      </c>
      <c r="Q17" s="16">
        <f>_xlfn.XLOOKUP($A17,Mapping!$A:$A,Mapping!B:B,0,0,1)</f>
        <v/>
      </c>
      <c r="R17" s="16">
        <f>_xlfn.XLOOKUP($A17,Mapping!$A:$A,Mapping!C:C,0,0,1)</f>
        <v/>
      </c>
      <c r="S17" s="16">
        <f>_xlfn.XLOOKUP($A17,Mapping!$A:$A,Mapping!D:D,0,0,1)</f>
        <v/>
      </c>
      <c r="T17" s="16">
        <f>_xlfn.CONCAT(S17," - ",Q17)</f>
        <v/>
      </c>
    </row>
    <row r="18">
      <c r="A18" s="3" t="inlineStr">
        <is>
          <t>4050 : Gas</t>
        </is>
      </c>
      <c r="B18" s="3" t="n">
        <v>4126.53</v>
      </c>
      <c r="I18" s="3" t="n">
        <v>-117.54</v>
      </c>
      <c r="O18" s="3" t="n">
        <v>4008.99</v>
      </c>
      <c r="Q18" s="16">
        <f>_xlfn.XLOOKUP($A18,Mapping!$A:$A,Mapping!B:B,0,0,1)</f>
        <v/>
      </c>
      <c r="R18" s="16">
        <f>_xlfn.XLOOKUP($A18,Mapping!$A:$A,Mapping!C:C,0,0,1)</f>
        <v/>
      </c>
      <c r="S18" s="16">
        <f>_xlfn.XLOOKUP($A18,Mapping!$A:$A,Mapping!D:D,0,0,1)</f>
        <v/>
      </c>
      <c r="T18" s="16">
        <f>_xlfn.CONCAT(S18," - ",Q18)</f>
        <v/>
      </c>
    </row>
    <row r="19">
      <c r="A19" s="3" t="inlineStr">
        <is>
          <t>4060 : Water</t>
        </is>
      </c>
      <c r="B19" s="3" t="n">
        <v>2393.17</v>
      </c>
      <c r="O19" s="3" t="n">
        <v>2393.17</v>
      </c>
      <c r="Q19" s="16">
        <f>_xlfn.XLOOKUP($A19,Mapping!$A:$A,Mapping!B:B,0,0,1)</f>
        <v/>
      </c>
      <c r="R19" s="16">
        <f>_xlfn.XLOOKUP($A19,Mapping!$A:$A,Mapping!C:C,0,0,1)</f>
        <v/>
      </c>
      <c r="S19" s="16">
        <f>_xlfn.XLOOKUP($A19,Mapping!$A:$A,Mapping!D:D,0,0,1)</f>
        <v/>
      </c>
      <c r="T19" s="16">
        <f>_xlfn.CONCAT(S19," - ",Q19)</f>
        <v/>
      </c>
    </row>
    <row r="20">
      <c r="A20" s="3" t="inlineStr">
        <is>
          <t>4070 : Electricity</t>
        </is>
      </c>
      <c r="B20" s="3" t="n">
        <v>4834.49</v>
      </c>
      <c r="I20" s="3" t="n">
        <v>-2585.9</v>
      </c>
      <c r="O20" s="3" t="n">
        <v>2248.59</v>
      </c>
      <c r="Q20" s="16">
        <f>_xlfn.XLOOKUP($A20,Mapping!$A:$A,Mapping!B:B,0,0,1)</f>
        <v/>
      </c>
      <c r="R20" s="16">
        <f>_xlfn.XLOOKUP($A20,Mapping!$A:$A,Mapping!C:C,0,0,1)</f>
        <v/>
      </c>
      <c r="S20" s="16">
        <f>_xlfn.XLOOKUP($A20,Mapping!$A:$A,Mapping!D:D,0,0,1)</f>
        <v/>
      </c>
      <c r="T20" s="16">
        <f>_xlfn.CONCAT(S20," - ",Q20)</f>
        <v/>
      </c>
    </row>
    <row r="21">
      <c r="A21" s="3" t="inlineStr">
        <is>
          <t>4080 : Compliance Maintenance</t>
        </is>
      </c>
      <c r="B21" s="3" t="n">
        <v>1251.2</v>
      </c>
      <c r="O21" s="3" t="n">
        <v>1251.2</v>
      </c>
      <c r="Q21" s="16">
        <f>_xlfn.XLOOKUP($A21,Mapping!$A:$A,Mapping!B:B,0,0,1)</f>
        <v/>
      </c>
      <c r="R21" s="16">
        <f>_xlfn.XLOOKUP($A21,Mapping!$A:$A,Mapping!C:C,0,0,1)</f>
        <v/>
      </c>
      <c r="S21" s="16">
        <f>_xlfn.XLOOKUP($A21,Mapping!$A:$A,Mapping!D:D,0,0,1)</f>
        <v/>
      </c>
      <c r="T21" s="16">
        <f>_xlfn.CONCAT(S21," - ",Q21)</f>
        <v/>
      </c>
    </row>
    <row r="22">
      <c r="A22" s="3" t="inlineStr">
        <is>
          <t>4110 : General Maintenance</t>
        </is>
      </c>
      <c r="B22" s="3" t="n">
        <v>9228.24</v>
      </c>
      <c r="O22" s="3" t="n">
        <v>9228.24</v>
      </c>
      <c r="Q22" s="16">
        <f>_xlfn.XLOOKUP($A22,Mapping!$A:$A,Mapping!B:B,0,0,1)</f>
        <v/>
      </c>
      <c r="R22" s="16">
        <f>_xlfn.XLOOKUP($A22,Mapping!$A:$A,Mapping!C:C,0,0,1)</f>
        <v/>
      </c>
      <c r="S22" s="16">
        <f>_xlfn.XLOOKUP($A22,Mapping!$A:$A,Mapping!D:D,0,0,1)</f>
        <v/>
      </c>
      <c r="T22" s="16">
        <f>_xlfn.CONCAT(S22," - ",Q22)</f>
        <v/>
      </c>
    </row>
    <row r="23">
      <c r="A23" s="3" t="inlineStr">
        <is>
          <t>4130 : Cleaning</t>
        </is>
      </c>
      <c r="B23" s="3" t="n">
        <v>2662.21</v>
      </c>
      <c r="O23" s="3" t="n">
        <v>2662.21</v>
      </c>
      <c r="Q23" s="16">
        <f>_xlfn.XLOOKUP($A23,Mapping!$A:$A,Mapping!B:B,0,0,1)</f>
        <v/>
      </c>
      <c r="R23" s="16">
        <f>_xlfn.XLOOKUP($A23,Mapping!$A:$A,Mapping!C:C,0,0,1)</f>
        <v/>
      </c>
      <c r="S23" s="16">
        <f>_xlfn.XLOOKUP($A23,Mapping!$A:$A,Mapping!D:D,0,0,1)</f>
        <v/>
      </c>
      <c r="T23" s="16">
        <f>_xlfn.CONCAT(S23," - ",Q23)</f>
        <v/>
      </c>
    </row>
    <row r="24">
      <c r="A24" s="3" t="inlineStr">
        <is>
          <t>4140 : Waste Disposal</t>
        </is>
      </c>
      <c r="B24" s="3" t="n">
        <v>306.3</v>
      </c>
      <c r="O24" s="3" t="n">
        <v>306.3</v>
      </c>
      <c r="Q24" s="16">
        <f>_xlfn.XLOOKUP($A24,Mapping!$A:$A,Mapping!B:B,0,0,1)</f>
        <v/>
      </c>
      <c r="R24" s="16">
        <f>_xlfn.XLOOKUP($A24,Mapping!$A:$A,Mapping!C:C,0,0,1)</f>
        <v/>
      </c>
      <c r="S24" s="16">
        <f>_xlfn.XLOOKUP($A24,Mapping!$A:$A,Mapping!D:D,0,0,1)</f>
        <v/>
      </c>
      <c r="T24" s="16">
        <f>_xlfn.CONCAT(S24," - ",Q24)</f>
        <v/>
      </c>
    </row>
    <row r="25">
      <c r="A25" s="3" t="inlineStr">
        <is>
          <t>4160 : Postage and Stationery</t>
        </is>
      </c>
      <c r="B25" s="3" t="n">
        <v>9.65</v>
      </c>
      <c r="C25" s="3" t="n">
        <v>-1</v>
      </c>
      <c r="O25" s="3" t="n">
        <v>8.65</v>
      </c>
      <c r="Q25" s="16">
        <f>_xlfn.XLOOKUP($A25,Mapping!$A:$A,Mapping!B:B,0,0,1)</f>
        <v/>
      </c>
      <c r="R25" s="16">
        <f>_xlfn.XLOOKUP($A25,Mapping!$A:$A,Mapping!C:C,0,0,1)</f>
        <v/>
      </c>
      <c r="S25" s="16">
        <f>_xlfn.XLOOKUP($A25,Mapping!$A:$A,Mapping!D:D,0,0,1)</f>
        <v/>
      </c>
      <c r="T25" s="16">
        <f>_xlfn.CONCAT(S25," - ",Q25)</f>
        <v/>
      </c>
    </row>
    <row r="26">
      <c r="A26" s="3" t="inlineStr">
        <is>
          <t>4170 : Printing</t>
        </is>
      </c>
      <c r="B26" s="3" t="n">
        <v>6077.27</v>
      </c>
      <c r="O26" s="3" t="n">
        <v>6077.27</v>
      </c>
      <c r="Q26" s="16">
        <f>_xlfn.XLOOKUP($A26,Mapping!$A:$A,Mapping!B:B,0,0,1)</f>
        <v/>
      </c>
      <c r="R26" s="16">
        <f>_xlfn.XLOOKUP($A26,Mapping!$A:$A,Mapping!C:C,0,0,1)</f>
        <v/>
      </c>
      <c r="S26" s="16">
        <f>_xlfn.XLOOKUP($A26,Mapping!$A:$A,Mapping!D:D,0,0,1)</f>
        <v/>
      </c>
      <c r="T26" s="16">
        <f>_xlfn.CONCAT(S26," - ",Q26)</f>
        <v/>
      </c>
    </row>
    <row r="27">
      <c r="A27" s="3" t="inlineStr">
        <is>
          <t>4180 : Printer Consumables</t>
        </is>
      </c>
      <c r="B27" s="3" t="n">
        <v>18091.75</v>
      </c>
      <c r="O27" s="3" t="n">
        <v>18091.75</v>
      </c>
      <c r="Q27" s="16">
        <f>_xlfn.XLOOKUP($A27,Mapping!$A:$A,Mapping!B:B,0,0,1)</f>
        <v/>
      </c>
      <c r="R27" s="16">
        <f>_xlfn.XLOOKUP($A27,Mapping!$A:$A,Mapping!C:C,0,0,1)</f>
        <v/>
      </c>
      <c r="S27" s="16">
        <f>_xlfn.XLOOKUP($A27,Mapping!$A:$A,Mapping!D:D,0,0,1)</f>
        <v/>
      </c>
      <c r="T27" s="16">
        <f>_xlfn.CONCAT(S27," - ",Q27)</f>
        <v/>
      </c>
    </row>
    <row r="28">
      <c r="A28" s="3" t="inlineStr">
        <is>
          <t>4190 : Telephone</t>
        </is>
      </c>
      <c r="B28" s="3" t="n">
        <v>141658.2</v>
      </c>
      <c r="C28" s="3" t="n">
        <v>84</v>
      </c>
      <c r="D28" s="3" t="n">
        <v>311.08</v>
      </c>
      <c r="E28" s="3" t="n">
        <v>265.36</v>
      </c>
      <c r="F28" s="3" t="n">
        <v>240.13</v>
      </c>
      <c r="G28" s="3" t="n">
        <v>239.4</v>
      </c>
      <c r="O28" s="3" t="n">
        <v>142798.1</v>
      </c>
      <c r="Q28" s="16">
        <f>_xlfn.XLOOKUP($A28,Mapping!$A:$A,Mapping!B:B,0,0,1)</f>
        <v/>
      </c>
      <c r="R28" s="16">
        <f>_xlfn.XLOOKUP($A28,Mapping!$A:$A,Mapping!C:C,0,0,1)</f>
        <v/>
      </c>
      <c r="S28" s="16">
        <f>_xlfn.XLOOKUP($A28,Mapping!$A:$A,Mapping!D:D,0,0,1)</f>
        <v/>
      </c>
      <c r="T28" s="16">
        <f>_xlfn.CONCAT(S28," - ",Q28)</f>
        <v/>
      </c>
    </row>
    <row r="29">
      <c r="A29" s="3" t="inlineStr">
        <is>
          <t>4200 : Promotions and Advertisng</t>
        </is>
      </c>
      <c r="B29" s="3" t="n">
        <v>8177.7</v>
      </c>
      <c r="O29" s="3" t="n">
        <v>8177.7</v>
      </c>
      <c r="Q29" s="16">
        <f>_xlfn.XLOOKUP($A29,Mapping!$A:$A,Mapping!B:B,0,0,1)</f>
        <v/>
      </c>
      <c r="R29" s="16">
        <f>_xlfn.XLOOKUP($A29,Mapping!$A:$A,Mapping!C:C,0,0,1)</f>
        <v/>
      </c>
      <c r="S29" s="16">
        <f>_xlfn.XLOOKUP($A29,Mapping!$A:$A,Mapping!D:D,0,0,1)</f>
        <v/>
      </c>
      <c r="T29" s="16">
        <f>_xlfn.CONCAT(S29," - ",Q29)</f>
        <v/>
      </c>
    </row>
    <row r="30">
      <c r="A30" s="3" t="inlineStr">
        <is>
          <t>4210 : Internet Marketing</t>
        </is>
      </c>
      <c r="B30" s="3" t="n">
        <v>14701.09</v>
      </c>
      <c r="O30" s="3" t="n">
        <v>14701.09</v>
      </c>
      <c r="Q30" s="16">
        <f>_xlfn.XLOOKUP($A30,Mapping!$A:$A,Mapping!B:B,0,0,1)</f>
        <v/>
      </c>
      <c r="R30" s="16">
        <f>_xlfn.XLOOKUP($A30,Mapping!$A:$A,Mapping!C:C,0,0,1)</f>
        <v/>
      </c>
      <c r="S30" s="16">
        <f>_xlfn.XLOOKUP($A30,Mapping!$A:$A,Mapping!D:D,0,0,1)</f>
        <v/>
      </c>
      <c r="T30" s="16">
        <f>_xlfn.CONCAT(S30," - ",Q30)</f>
        <v/>
      </c>
    </row>
    <row r="31">
      <c r="A31" s="3" t="inlineStr">
        <is>
          <t>4220 : IT Support</t>
        </is>
      </c>
      <c r="B31" s="3" t="n">
        <v>8317.75</v>
      </c>
      <c r="O31" s="3" t="n">
        <v>8317.75</v>
      </c>
      <c r="Q31" s="16">
        <f>_xlfn.XLOOKUP($A31,Mapping!$A:$A,Mapping!B:B,0,0,1)</f>
        <v/>
      </c>
      <c r="R31" s="16">
        <f>_xlfn.XLOOKUP($A31,Mapping!$A:$A,Mapping!C:C,0,0,1)</f>
        <v/>
      </c>
      <c r="S31" s="16">
        <f>_xlfn.XLOOKUP($A31,Mapping!$A:$A,Mapping!D:D,0,0,1)</f>
        <v/>
      </c>
      <c r="T31" s="16">
        <f>_xlfn.CONCAT(S31," - ",Q31)</f>
        <v/>
      </c>
    </row>
    <row r="32">
      <c r="A32" s="3" t="inlineStr">
        <is>
          <t>4230 : Fees and Subscriptions</t>
        </is>
      </c>
      <c r="B32" s="3" t="n">
        <v>4200.36</v>
      </c>
      <c r="D32" s="3" t="n">
        <v>7.2</v>
      </c>
      <c r="G32" s="3" t="n">
        <v>54</v>
      </c>
      <c r="H32" s="3" t="n">
        <v>252</v>
      </c>
      <c r="O32" s="3" t="n">
        <v>4513.56</v>
      </c>
      <c r="Q32" s="16">
        <f>_xlfn.XLOOKUP($A32,Mapping!$A:$A,Mapping!B:B,0,0,1)</f>
        <v/>
      </c>
      <c r="R32" s="16">
        <f>_xlfn.XLOOKUP($A32,Mapping!$A:$A,Mapping!C:C,0,0,1)</f>
        <v/>
      </c>
      <c r="S32" s="16">
        <f>_xlfn.XLOOKUP($A32,Mapping!$A:$A,Mapping!D:D,0,0,1)</f>
        <v/>
      </c>
      <c r="T32" s="16">
        <f>_xlfn.CONCAT(S32," - ",Q32)</f>
        <v/>
      </c>
    </row>
    <row r="33">
      <c r="A33" s="3" t="inlineStr">
        <is>
          <t>4240 : Sundry Charges</t>
        </is>
      </c>
      <c r="B33" s="3" t="n">
        <v>157.4</v>
      </c>
      <c r="O33" s="3" t="n">
        <v>157.4</v>
      </c>
      <c r="Q33" s="16">
        <f>_xlfn.XLOOKUP($A33,Mapping!$A:$A,Mapping!B:B,0,0,1)</f>
        <v/>
      </c>
      <c r="R33" s="16">
        <f>_xlfn.XLOOKUP($A33,Mapping!$A:$A,Mapping!C:C,0,0,1)</f>
        <v/>
      </c>
      <c r="S33" s="16">
        <f>_xlfn.XLOOKUP($A33,Mapping!$A:$A,Mapping!D:D,0,0,1)</f>
        <v/>
      </c>
      <c r="T33" s="16">
        <f>_xlfn.CONCAT(S33," - ",Q33)</f>
        <v/>
      </c>
    </row>
    <row r="34">
      <c r="A34" s="3" t="inlineStr">
        <is>
          <t>4250 : Travel Expenses</t>
        </is>
      </c>
      <c r="B34" s="3" t="n">
        <v>-34</v>
      </c>
      <c r="O34" s="3" t="n">
        <v>-34</v>
      </c>
      <c r="Q34" s="16">
        <f>_xlfn.XLOOKUP($A34,Mapping!$A:$A,Mapping!B:B,0,0,1)</f>
        <v/>
      </c>
      <c r="R34" s="16">
        <f>_xlfn.XLOOKUP($A34,Mapping!$A:$A,Mapping!C:C,0,0,1)</f>
        <v/>
      </c>
      <c r="S34" s="16">
        <f>_xlfn.XLOOKUP($A34,Mapping!$A:$A,Mapping!D:D,0,0,1)</f>
        <v/>
      </c>
      <c r="T34" s="16">
        <f>_xlfn.CONCAT(S34," - ",Q34)</f>
        <v/>
      </c>
    </row>
    <row r="35">
      <c r="A35" s="3" t="inlineStr">
        <is>
          <t>5010 : Audit</t>
        </is>
      </c>
      <c r="B35" s="3" t="n">
        <v>68141.39999999999</v>
      </c>
      <c r="O35" s="3" t="n">
        <v>68141.39999999999</v>
      </c>
      <c r="Q35" s="16">
        <f>_xlfn.XLOOKUP($A35,Mapping!$A:$A,Mapping!B:B,0,0,1)</f>
        <v/>
      </c>
      <c r="R35" s="16">
        <f>_xlfn.XLOOKUP($A35,Mapping!$A:$A,Mapping!C:C,0,0,1)</f>
        <v/>
      </c>
      <c r="S35" s="16">
        <f>_xlfn.XLOOKUP($A35,Mapping!$A:$A,Mapping!D:D,0,0,1)</f>
        <v/>
      </c>
      <c r="T35" s="16">
        <f>_xlfn.CONCAT(S35," - ",Q35)</f>
        <v/>
      </c>
    </row>
    <row r="36">
      <c r="A36" s="3" t="inlineStr">
        <is>
          <t>5030 : Proffessional Fees</t>
        </is>
      </c>
      <c r="B36" s="3" t="n">
        <v>12563.4</v>
      </c>
      <c r="O36" s="3" t="n">
        <v>12563.4</v>
      </c>
      <c r="Q36" s="16">
        <f>_xlfn.XLOOKUP($A36,Mapping!$A:$A,Mapping!B:B,0,0,1)</f>
        <v/>
      </c>
      <c r="R36" s="16">
        <f>_xlfn.XLOOKUP($A36,Mapping!$A:$A,Mapping!C:C,0,0,1)</f>
        <v/>
      </c>
      <c r="S36" s="16">
        <f>_xlfn.XLOOKUP($A36,Mapping!$A:$A,Mapping!D:D,0,0,1)</f>
        <v/>
      </c>
      <c r="T36" s="16">
        <f>_xlfn.CONCAT(S36," - ",Q36)</f>
        <v/>
      </c>
    </row>
    <row r="37">
      <c r="A37" s="3" t="inlineStr">
        <is>
          <t>5060 : Bank Charges</t>
        </is>
      </c>
      <c r="B37" s="3" t="n">
        <v>9133.370000000001</v>
      </c>
      <c r="C37" s="3" t="n">
        <v>184.8</v>
      </c>
      <c r="D37" s="3" t="n">
        <v>149.1</v>
      </c>
      <c r="E37" s="3" t="n">
        <v>91.40000000000001</v>
      </c>
      <c r="F37" s="3" t="n">
        <v>193</v>
      </c>
      <c r="G37" s="3" t="n">
        <v>122.15</v>
      </c>
      <c r="H37" s="3" t="n">
        <v>237</v>
      </c>
      <c r="I37" s="3" t="n">
        <v>86</v>
      </c>
      <c r="O37" s="3" t="n">
        <v>10196.82</v>
      </c>
      <c r="Q37" s="16">
        <f>_xlfn.XLOOKUP($A37,Mapping!$A:$A,Mapping!B:B,0,0,1)</f>
        <v/>
      </c>
      <c r="R37" s="16">
        <f>_xlfn.XLOOKUP($A37,Mapping!$A:$A,Mapping!C:C,0,0,1)</f>
        <v/>
      </c>
      <c r="S37" s="16">
        <f>_xlfn.XLOOKUP($A37,Mapping!$A:$A,Mapping!D:D,0,0,1)</f>
        <v/>
      </c>
      <c r="T37" s="16">
        <f>_xlfn.CONCAT(S37," - ",Q37)</f>
        <v/>
      </c>
    </row>
    <row r="38">
      <c r="A38" s="3" t="inlineStr">
        <is>
          <t>5090 : Bad Debts Written Off</t>
        </is>
      </c>
      <c r="B38" s="3" t="n">
        <v>0</v>
      </c>
      <c r="O38" s="3" t="n">
        <v>0</v>
      </c>
      <c r="Q38" s="16">
        <f>_xlfn.XLOOKUP($A38,Mapping!$A:$A,Mapping!B:B,0,0,1)</f>
        <v/>
      </c>
      <c r="R38" s="16">
        <f>_xlfn.XLOOKUP($A38,Mapping!$A:$A,Mapping!C:C,0,0,1)</f>
        <v/>
      </c>
      <c r="S38" s="16">
        <f>_xlfn.XLOOKUP($A38,Mapping!$A:$A,Mapping!D:D,0,0,1)</f>
        <v/>
      </c>
      <c r="T38" s="16">
        <f>_xlfn.CONCAT(S38," - ",Q38)</f>
        <v/>
      </c>
    </row>
    <row r="39">
      <c r="A39" s="3" t="inlineStr">
        <is>
          <t>5100 : Depreciation L&amp;B</t>
        </is>
      </c>
      <c r="B39" s="3" t="n">
        <v>152013</v>
      </c>
      <c r="C39" s="3" t="n">
        <v>1716.7</v>
      </c>
      <c r="D39" s="3" t="n">
        <v>2373.35</v>
      </c>
      <c r="E39" s="3" t="n">
        <v>2373.35</v>
      </c>
      <c r="F39" s="3" t="n">
        <v>2373.35</v>
      </c>
      <c r="G39" s="3" t="n">
        <v>2373.35</v>
      </c>
      <c r="H39" s="3" t="n">
        <v>2373.35</v>
      </c>
      <c r="O39" s="3" t="n">
        <v>165596.5</v>
      </c>
      <c r="Q39" s="16">
        <f>_xlfn.XLOOKUP($A39,Mapping!$A:$A,Mapping!B:B,0,0,1)</f>
        <v/>
      </c>
      <c r="R39" s="16">
        <f>_xlfn.XLOOKUP($A39,Mapping!$A:$A,Mapping!C:C,0,0,1)</f>
        <v/>
      </c>
      <c r="S39" s="16">
        <f>_xlfn.XLOOKUP($A39,Mapping!$A:$A,Mapping!D:D,0,0,1)</f>
        <v/>
      </c>
      <c r="T39" s="16">
        <f>_xlfn.CONCAT(S39," - ",Q39)</f>
        <v/>
      </c>
    </row>
    <row r="40">
      <c r="A40" s="3" t="inlineStr">
        <is>
          <t>5110 : Depreciation MV</t>
        </is>
      </c>
      <c r="B40" s="3" t="n">
        <v>488.13</v>
      </c>
      <c r="C40" s="3" t="n">
        <v>4.22</v>
      </c>
      <c r="D40" s="3" t="n">
        <v>4.22</v>
      </c>
      <c r="E40" s="3" t="n">
        <v>4.22</v>
      </c>
      <c r="F40" s="3" t="n">
        <v>4.22</v>
      </c>
      <c r="G40" s="3" t="n">
        <v>4.22</v>
      </c>
      <c r="H40" s="3" t="n">
        <v>4.22</v>
      </c>
      <c r="O40" s="3" t="n">
        <v>513.45</v>
      </c>
      <c r="Q40" s="16">
        <f>_xlfn.XLOOKUP($A40,Mapping!$A:$A,Mapping!B:B,0,0,1)</f>
        <v/>
      </c>
      <c r="R40" s="16">
        <f>_xlfn.XLOOKUP($A40,Mapping!$A:$A,Mapping!C:C,0,0,1)</f>
        <v/>
      </c>
      <c r="S40" s="16">
        <f>_xlfn.XLOOKUP($A40,Mapping!$A:$A,Mapping!D:D,0,0,1)</f>
        <v/>
      </c>
      <c r="T40" s="16">
        <f>_xlfn.CONCAT(S40," - ",Q40)</f>
        <v/>
      </c>
    </row>
    <row r="41">
      <c r="A41" s="3" t="inlineStr">
        <is>
          <t>5120 : Depreciation Office Equipment</t>
        </is>
      </c>
      <c r="B41" s="3" t="n">
        <v>4350</v>
      </c>
      <c r="O41" s="3" t="n">
        <v>4350</v>
      </c>
      <c r="Q41" s="16">
        <f>_xlfn.XLOOKUP($A41,Mapping!$A:$A,Mapping!B:B,0,0,1)</f>
        <v/>
      </c>
      <c r="R41" s="16">
        <f>_xlfn.XLOOKUP($A41,Mapping!$A:$A,Mapping!C:C,0,0,1)</f>
        <v/>
      </c>
      <c r="S41" s="16">
        <f>_xlfn.XLOOKUP($A41,Mapping!$A:$A,Mapping!D:D,0,0,1)</f>
        <v/>
      </c>
      <c r="T41" s="16">
        <f>_xlfn.CONCAT(S41," - ",Q41)</f>
        <v/>
      </c>
    </row>
    <row r="42">
      <c r="A42" s="3" t="inlineStr">
        <is>
          <t>5140 : Depreciation F&amp;F</t>
        </is>
      </c>
      <c r="B42" s="3" t="n">
        <v>30305.87</v>
      </c>
      <c r="C42" s="3" t="n">
        <v>345.38</v>
      </c>
      <c r="D42" s="3" t="n">
        <v>345.38</v>
      </c>
      <c r="E42" s="3" t="n">
        <v>345.38</v>
      </c>
      <c r="F42" s="3" t="n">
        <v>345.38</v>
      </c>
      <c r="G42" s="3" t="n">
        <v>345.38</v>
      </c>
      <c r="H42" s="3" t="n">
        <v>345.38</v>
      </c>
      <c r="O42" s="3" t="n">
        <v>32378.15</v>
      </c>
      <c r="Q42" s="16">
        <f>_xlfn.XLOOKUP($A42,Mapping!$A:$A,Mapping!B:B,0,0,1)</f>
        <v/>
      </c>
      <c r="R42" s="16">
        <f>_xlfn.XLOOKUP($A42,Mapping!$A:$A,Mapping!C:C,0,0,1)</f>
        <v/>
      </c>
      <c r="S42" s="16">
        <f>_xlfn.XLOOKUP($A42,Mapping!$A:$A,Mapping!D:D,0,0,1)</f>
        <v/>
      </c>
      <c r="T42" s="16">
        <f>_xlfn.CONCAT(S42," - ",Q42)</f>
        <v/>
      </c>
    </row>
    <row r="43">
      <c r="A43" s="3" t="inlineStr">
        <is>
          <t>5150 : Corporation Tax</t>
        </is>
      </c>
      <c r="B43" s="3" t="n">
        <v>480467.5</v>
      </c>
      <c r="O43" s="3" t="n">
        <v>480467.5</v>
      </c>
      <c r="Q43" s="16">
        <f>_xlfn.XLOOKUP($A43,Mapping!$A:$A,Mapping!B:B,0,0,1)</f>
        <v/>
      </c>
      <c r="R43" s="16">
        <f>_xlfn.XLOOKUP($A43,Mapping!$A:$A,Mapping!C:C,0,0,1)</f>
        <v/>
      </c>
      <c r="S43" s="16">
        <f>_xlfn.XLOOKUP($A43,Mapping!$A:$A,Mapping!D:D,0,0,1)</f>
        <v/>
      </c>
      <c r="T43" s="16">
        <f>_xlfn.CONCAT(S43," - ",Q43)</f>
        <v/>
      </c>
    </row>
    <row r="44">
      <c r="A44" s="3" t="inlineStr">
        <is>
          <t>6005 : Fixed Assets</t>
        </is>
      </c>
      <c r="B44" s="3" t="n">
        <v>2788.8</v>
      </c>
      <c r="O44" s="3" t="n">
        <v>2788.8</v>
      </c>
      <c r="Q44" s="16">
        <f>_xlfn.XLOOKUP($A44,Mapping!$A:$A,Mapping!B:B,0,0,1)</f>
        <v/>
      </c>
      <c r="R44" s="16">
        <f>_xlfn.XLOOKUP($A44,Mapping!$A:$A,Mapping!C:C,0,0,1)</f>
        <v/>
      </c>
      <c r="S44" s="16">
        <f>_xlfn.XLOOKUP($A44,Mapping!$A:$A,Mapping!D:D,0,0,1)</f>
        <v/>
      </c>
      <c r="T44" s="16">
        <f>_xlfn.CONCAT(S44," - ",Q44)</f>
        <v/>
      </c>
    </row>
    <row r="45">
      <c r="A45" s="3" t="inlineStr">
        <is>
          <t>6010 : Investment Additions</t>
        </is>
      </c>
      <c r="B45" s="3" t="n">
        <v>0</v>
      </c>
      <c r="O45" s="3" t="n">
        <v>0</v>
      </c>
      <c r="Q45" s="16">
        <f>_xlfn.XLOOKUP($A45,Mapping!$A:$A,Mapping!B:B,0,0,1)</f>
        <v/>
      </c>
      <c r="R45" s="16">
        <f>_xlfn.XLOOKUP($A45,Mapping!$A:$A,Mapping!C:C,0,0,1)</f>
        <v/>
      </c>
      <c r="S45" s="16">
        <f>_xlfn.XLOOKUP($A45,Mapping!$A:$A,Mapping!D:D,0,0,1)</f>
        <v/>
      </c>
      <c r="T45" s="16">
        <f>_xlfn.CONCAT(S45," - ",Q45)</f>
        <v/>
      </c>
    </row>
    <row r="46">
      <c r="A46" s="3" t="inlineStr">
        <is>
          <t>6021 : Freehold Property Depreciation</t>
        </is>
      </c>
      <c r="B46" s="3" t="n">
        <v>-152013</v>
      </c>
      <c r="C46" s="3" t="n">
        <v>-1716.7</v>
      </c>
      <c r="D46" s="3" t="n">
        <v>-2373.35</v>
      </c>
      <c r="E46" s="3" t="n">
        <v>-2373.35</v>
      </c>
      <c r="F46" s="3" t="n">
        <v>-2373.35</v>
      </c>
      <c r="G46" s="3" t="n">
        <v>-2373.35</v>
      </c>
      <c r="H46" s="3" t="n">
        <v>-2373.35</v>
      </c>
      <c r="O46" s="3" t="n">
        <v>-165596</v>
      </c>
      <c r="Q46" s="16">
        <f>_xlfn.XLOOKUP($A46,Mapping!$A:$A,Mapping!B:B,0,0,1)</f>
        <v/>
      </c>
      <c r="R46" s="16">
        <f>_xlfn.XLOOKUP($A46,Mapping!$A:$A,Mapping!C:C,0,0,1)</f>
        <v/>
      </c>
      <c r="S46" s="16">
        <f>_xlfn.XLOOKUP($A46,Mapping!$A:$A,Mapping!D:D,0,0,1)</f>
        <v/>
      </c>
      <c r="T46" s="16">
        <f>_xlfn.CONCAT(S46," - ",Q46)</f>
        <v/>
      </c>
    </row>
    <row r="47">
      <c r="A47" s="3" t="inlineStr">
        <is>
          <t>6040 : Leasehold Property Improvements</t>
        </is>
      </c>
      <c r="B47" s="3" t="n">
        <v>0</v>
      </c>
      <c r="O47" s="3" t="n">
        <v>0</v>
      </c>
      <c r="Q47" s="16">
        <f>_xlfn.XLOOKUP($A47,Mapping!$A:$A,Mapping!B:B,0,0,1)</f>
        <v/>
      </c>
      <c r="R47" s="16">
        <f>_xlfn.XLOOKUP($A47,Mapping!$A:$A,Mapping!C:C,0,0,1)</f>
        <v/>
      </c>
      <c r="S47" s="16">
        <f>_xlfn.XLOOKUP($A47,Mapping!$A:$A,Mapping!D:D,0,0,1)</f>
        <v/>
      </c>
      <c r="T47" s="16">
        <f>_xlfn.CONCAT(S47," - ",Q47)</f>
        <v/>
      </c>
    </row>
    <row r="48">
      <c r="A48" s="3" t="inlineStr">
        <is>
          <t>6050 : Office Machinery and Equipment</t>
        </is>
      </c>
      <c r="B48" s="3" t="n">
        <v>-140849</v>
      </c>
      <c r="O48" s="3" t="n">
        <v>-140849</v>
      </c>
      <c r="Q48" s="16">
        <f>_xlfn.XLOOKUP($A48,Mapping!$A:$A,Mapping!B:B,0,0,1)</f>
        <v/>
      </c>
      <c r="R48" s="16">
        <f>_xlfn.XLOOKUP($A48,Mapping!$A:$A,Mapping!C:C,0,0,1)</f>
        <v/>
      </c>
      <c r="S48" s="16">
        <f>_xlfn.XLOOKUP($A48,Mapping!$A:$A,Mapping!D:D,0,0,1)</f>
        <v/>
      </c>
      <c r="T48" s="16">
        <f>_xlfn.CONCAT(S48," - ",Q48)</f>
        <v/>
      </c>
    </row>
    <row r="49">
      <c r="A49" s="3" t="inlineStr">
        <is>
          <t>6051 : Office Machinery and Equipment Depreciation</t>
        </is>
      </c>
      <c r="B49" s="3" t="n">
        <v>134968.2</v>
      </c>
      <c r="C49" s="3" t="n">
        <v>-16.44</v>
      </c>
      <c r="D49" s="3" t="n">
        <v>-16.44</v>
      </c>
      <c r="E49" s="3" t="n">
        <v>-16.44</v>
      </c>
      <c r="F49" s="3" t="n">
        <v>-16.44</v>
      </c>
      <c r="G49" s="3" t="n">
        <v>-16.44</v>
      </c>
      <c r="H49" s="3" t="n">
        <v>-16.44</v>
      </c>
      <c r="O49" s="3" t="n">
        <v>134869.6</v>
      </c>
      <c r="Q49" s="16">
        <f>_xlfn.XLOOKUP($A49,Mapping!$A:$A,Mapping!B:B,0,0,1)</f>
        <v/>
      </c>
      <c r="R49" s="16">
        <f>_xlfn.XLOOKUP($A49,Mapping!$A:$A,Mapping!C:C,0,0,1)</f>
        <v/>
      </c>
      <c r="S49" s="16">
        <f>_xlfn.XLOOKUP($A49,Mapping!$A:$A,Mapping!D:D,0,0,1)</f>
        <v/>
      </c>
      <c r="T49" s="16">
        <f>_xlfn.CONCAT(S49," - ",Q49)</f>
        <v/>
      </c>
    </row>
    <row r="50">
      <c r="A50" s="3" t="inlineStr">
        <is>
          <t>6060 : Fixtures and Fittings</t>
        </is>
      </c>
      <c r="B50" s="3" t="n">
        <v>17104.68</v>
      </c>
      <c r="H50" s="3" t="n">
        <v>1292</v>
      </c>
      <c r="O50" s="3" t="n">
        <v>18396.68</v>
      </c>
      <c r="Q50" s="16">
        <f>_xlfn.XLOOKUP($A50,Mapping!$A:$A,Mapping!B:B,0,0,1)</f>
        <v/>
      </c>
      <c r="R50" s="16">
        <f>_xlfn.XLOOKUP($A50,Mapping!$A:$A,Mapping!C:C,0,0,1)</f>
        <v/>
      </c>
      <c r="S50" s="16">
        <f>_xlfn.XLOOKUP($A50,Mapping!$A:$A,Mapping!D:D,0,0,1)</f>
        <v/>
      </c>
      <c r="T50" s="16">
        <f>_xlfn.CONCAT(S50," - ",Q50)</f>
        <v/>
      </c>
    </row>
    <row r="51">
      <c r="A51" s="3" t="inlineStr">
        <is>
          <t>6061 : Fixtures and Fittings Depreciation</t>
        </is>
      </c>
      <c r="B51" s="3" t="n">
        <v>-33103.1</v>
      </c>
      <c r="C51" s="3" t="n">
        <v>-328.94</v>
      </c>
      <c r="D51" s="3" t="n">
        <v>-328.94</v>
      </c>
      <c r="E51" s="3" t="n">
        <v>-328.94</v>
      </c>
      <c r="F51" s="3" t="n">
        <v>-328.94</v>
      </c>
      <c r="G51" s="3" t="n">
        <v>-328.94</v>
      </c>
      <c r="H51" s="3" t="n">
        <v>-328.94</v>
      </c>
      <c r="O51" s="3" t="n">
        <v>-35076.8</v>
      </c>
      <c r="Q51" s="16">
        <f>_xlfn.XLOOKUP($A51,Mapping!$A:$A,Mapping!B:B,0,0,1)</f>
        <v/>
      </c>
      <c r="R51" s="16">
        <f>_xlfn.XLOOKUP($A51,Mapping!$A:$A,Mapping!C:C,0,0,1)</f>
        <v/>
      </c>
      <c r="S51" s="16">
        <f>_xlfn.XLOOKUP($A51,Mapping!$A:$A,Mapping!D:D,0,0,1)</f>
        <v/>
      </c>
      <c r="T51" s="16">
        <f>_xlfn.CONCAT(S51," - ",Q51)</f>
        <v/>
      </c>
    </row>
    <row r="52">
      <c r="A52" s="3" t="inlineStr">
        <is>
          <t>6071 : Motor Vehicles Depreciation</t>
        </is>
      </c>
      <c r="B52" s="3" t="n">
        <v>-488.13</v>
      </c>
      <c r="C52" s="3" t="n">
        <v>-4.22</v>
      </c>
      <c r="D52" s="3" t="n">
        <v>-4.22</v>
      </c>
      <c r="E52" s="3" t="n">
        <v>-4.22</v>
      </c>
      <c r="F52" s="3" t="n">
        <v>-4.22</v>
      </c>
      <c r="G52" s="3" t="n">
        <v>-4.22</v>
      </c>
      <c r="H52" s="3" t="n">
        <v>-4.22</v>
      </c>
      <c r="O52" s="3" t="n">
        <v>-513.45</v>
      </c>
      <c r="Q52" s="16">
        <f>_xlfn.XLOOKUP($A52,Mapping!$A:$A,Mapping!B:B,0,0,1)</f>
        <v/>
      </c>
      <c r="R52" s="16">
        <f>_xlfn.XLOOKUP($A52,Mapping!$A:$A,Mapping!C:C,0,0,1)</f>
        <v/>
      </c>
      <c r="S52" s="16">
        <f>_xlfn.XLOOKUP($A52,Mapping!$A:$A,Mapping!D:D,0,0,1)</f>
        <v/>
      </c>
      <c r="T52" s="16">
        <f>_xlfn.CONCAT(S52," - ",Q52)</f>
        <v/>
      </c>
    </row>
    <row r="53">
      <c r="A53" s="3" t="inlineStr">
        <is>
          <t>6081 : Goodwill Depreciation</t>
        </is>
      </c>
      <c r="B53" s="3" t="n">
        <v>1</v>
      </c>
      <c r="O53" s="3" t="n">
        <v>1</v>
      </c>
      <c r="Q53" s="16">
        <f>_xlfn.XLOOKUP($A53,Mapping!$A:$A,Mapping!B:B,0,0,1)</f>
        <v/>
      </c>
      <c r="R53" s="16">
        <f>_xlfn.XLOOKUP($A53,Mapping!$A:$A,Mapping!C:C,0,0,1)</f>
        <v/>
      </c>
      <c r="S53" s="16">
        <f>_xlfn.XLOOKUP($A53,Mapping!$A:$A,Mapping!D:D,0,0,1)</f>
        <v/>
      </c>
      <c r="T53" s="16">
        <f>_xlfn.CONCAT(S53," - ",Q53)</f>
        <v/>
      </c>
    </row>
    <row r="54">
      <c r="A54" s="3" t="inlineStr">
        <is>
          <t>7010 : Prepayments</t>
        </is>
      </c>
      <c r="B54" s="3" t="n">
        <v>5663.67</v>
      </c>
      <c r="H54" s="3" t="n">
        <v>-55020.1</v>
      </c>
      <c r="O54" s="3" t="n">
        <v>-49356.4</v>
      </c>
      <c r="Q54" s="16">
        <f>_xlfn.XLOOKUP($A54,Mapping!$A:$A,Mapping!B:B,0,0,1)</f>
        <v/>
      </c>
      <c r="R54" s="16">
        <f>_xlfn.XLOOKUP($A54,Mapping!$A:$A,Mapping!C:C,0,0,1)</f>
        <v/>
      </c>
      <c r="S54" s="16">
        <f>_xlfn.XLOOKUP($A54,Mapping!$A:$A,Mapping!D:D,0,0,1)</f>
        <v/>
      </c>
      <c r="T54" s="16">
        <f>_xlfn.CONCAT(S54," - ",Q54)</f>
        <v/>
      </c>
    </row>
    <row r="55">
      <c r="A55" s="3" t="inlineStr">
        <is>
          <t>7020 : Interco Brunswick</t>
        </is>
      </c>
      <c r="B55" s="3" t="n">
        <v>2000</v>
      </c>
      <c r="O55" s="3" t="n">
        <v>2000</v>
      </c>
      <c r="Q55" s="16">
        <f>_xlfn.XLOOKUP($A55,Mapping!$A:$A,Mapping!B:B,0,0,1)</f>
        <v/>
      </c>
      <c r="R55" s="16">
        <f>_xlfn.XLOOKUP($A55,Mapping!$A:$A,Mapping!C:C,0,0,1)</f>
        <v/>
      </c>
      <c r="S55" s="16">
        <f>_xlfn.XLOOKUP($A55,Mapping!$A:$A,Mapping!D:D,0,0,1)</f>
        <v/>
      </c>
      <c r="T55" s="16">
        <f>_xlfn.CONCAT(S55," - ",Q55)</f>
        <v/>
      </c>
    </row>
    <row r="56">
      <c r="A56" s="3" t="inlineStr">
        <is>
          <t>7021 : Interco KNL</t>
        </is>
      </c>
      <c r="B56" s="3" t="n">
        <v>3142449</v>
      </c>
      <c r="C56" s="3" t="n">
        <v>5799.72</v>
      </c>
      <c r="D56" s="3" t="n">
        <v>66191.58</v>
      </c>
      <c r="E56" s="3" t="n">
        <v>74758.62</v>
      </c>
      <c r="F56" s="3" t="n">
        <v>-99873.10000000001</v>
      </c>
      <c r="G56" s="3" t="n">
        <v>101239.1</v>
      </c>
      <c r="H56" s="3" t="n">
        <v>51846.42</v>
      </c>
      <c r="O56" s="3" t="n">
        <v>3342411</v>
      </c>
      <c r="Q56" s="16">
        <f>_xlfn.XLOOKUP($A56,Mapping!$A:$A,Mapping!B:B,0,0,1)</f>
        <v/>
      </c>
      <c r="R56" s="16">
        <f>_xlfn.XLOOKUP($A56,Mapping!$A:$A,Mapping!C:C,0,0,1)</f>
        <v/>
      </c>
      <c r="S56" s="16">
        <f>_xlfn.XLOOKUP($A56,Mapping!$A:$A,Mapping!D:D,0,0,1)</f>
        <v/>
      </c>
      <c r="T56" s="16">
        <f>_xlfn.CONCAT(S56," - ",Q56)</f>
        <v/>
      </c>
    </row>
    <row r="57">
      <c r="A57" s="3" t="inlineStr">
        <is>
          <t>7023 : Interco CCL</t>
        </is>
      </c>
      <c r="B57" s="3" t="n">
        <v>91657.89999999999</v>
      </c>
      <c r="O57" s="3" t="n">
        <v>91657.89999999999</v>
      </c>
      <c r="Q57" s="16">
        <f>_xlfn.XLOOKUP($A57,Mapping!$A:$A,Mapping!B:B,0,0,1)</f>
        <v/>
      </c>
      <c r="R57" s="16">
        <f>_xlfn.XLOOKUP($A57,Mapping!$A:$A,Mapping!C:C,0,0,1)</f>
        <v/>
      </c>
      <c r="S57" s="16">
        <f>_xlfn.XLOOKUP($A57,Mapping!$A:$A,Mapping!D:D,0,0,1)</f>
        <v/>
      </c>
      <c r="T57" s="16">
        <f>_xlfn.CONCAT(S57," - ",Q57)</f>
        <v/>
      </c>
    </row>
    <row r="58">
      <c r="A58" s="3" t="inlineStr">
        <is>
          <t>7024 : Redplexus</t>
        </is>
      </c>
      <c r="B58" s="3" t="n">
        <v>0</v>
      </c>
      <c r="O58" s="3" t="n">
        <v>0</v>
      </c>
      <c r="Q58" s="16">
        <f>_xlfn.XLOOKUP($A58,Mapping!$A:$A,Mapping!B:B,0,0,1)</f>
        <v/>
      </c>
      <c r="R58" s="16">
        <f>_xlfn.XLOOKUP($A58,Mapping!$A:$A,Mapping!C:C,0,0,1)</f>
        <v/>
      </c>
      <c r="S58" s="16">
        <f>_xlfn.XLOOKUP($A58,Mapping!$A:$A,Mapping!D:D,0,0,1)</f>
        <v/>
      </c>
      <c r="T58" s="16">
        <f>_xlfn.CONCAT(S58," - ",Q58)</f>
        <v/>
      </c>
    </row>
    <row r="59">
      <c r="A59" s="3" t="inlineStr">
        <is>
          <t>7025 : INTERCO M2</t>
        </is>
      </c>
      <c r="B59" s="3" t="n">
        <v>1448895</v>
      </c>
      <c r="O59" s="3" t="n">
        <v>1448895</v>
      </c>
      <c r="Q59" s="16">
        <f>_xlfn.XLOOKUP($A59,Mapping!$A:$A,Mapping!B:B,0,0,1)</f>
        <v/>
      </c>
      <c r="R59" s="16">
        <f>_xlfn.XLOOKUP($A59,Mapping!$A:$A,Mapping!C:C,0,0,1)</f>
        <v/>
      </c>
      <c r="S59" s="16">
        <f>_xlfn.XLOOKUP($A59,Mapping!$A:$A,Mapping!D:D,0,0,1)</f>
        <v/>
      </c>
      <c r="T59" s="16">
        <f>_xlfn.CONCAT(S59," - ",Q59)</f>
        <v/>
      </c>
    </row>
    <row r="60">
      <c r="A60" s="3" t="inlineStr">
        <is>
          <t>7026 : Interco YBN</t>
        </is>
      </c>
      <c r="B60" s="3" t="n">
        <v>139</v>
      </c>
      <c r="O60" s="3" t="n">
        <v>139</v>
      </c>
      <c r="Q60" s="16">
        <f>_xlfn.XLOOKUP($A60,Mapping!$A:$A,Mapping!B:B,0,0,1)</f>
        <v/>
      </c>
      <c r="R60" s="16">
        <f>_xlfn.XLOOKUP($A60,Mapping!$A:$A,Mapping!C:C,0,0,1)</f>
        <v/>
      </c>
      <c r="S60" s="16">
        <f>_xlfn.XLOOKUP($A60,Mapping!$A:$A,Mapping!D:D,0,0,1)</f>
        <v/>
      </c>
      <c r="T60" s="16">
        <f>_xlfn.CONCAT(S60," - ",Q60)</f>
        <v/>
      </c>
    </row>
    <row r="61">
      <c r="A61" s="3" t="inlineStr">
        <is>
          <t>7027 : Interco YBHN</t>
        </is>
      </c>
      <c r="B61" s="3" t="n">
        <v>-86546</v>
      </c>
      <c r="C61" s="3" t="n">
        <v>16.8</v>
      </c>
      <c r="F61" s="3" t="n">
        <v>36</v>
      </c>
      <c r="G61" s="3" t="n">
        <v>668.3</v>
      </c>
      <c r="O61" s="3" t="n">
        <v>-85824.89999999999</v>
      </c>
      <c r="Q61" s="16">
        <f>_xlfn.XLOOKUP($A61,Mapping!$A:$A,Mapping!B:B,0,0,1)</f>
        <v/>
      </c>
      <c r="R61" s="16">
        <f>_xlfn.XLOOKUP($A61,Mapping!$A:$A,Mapping!C:C,0,0,1)</f>
        <v/>
      </c>
      <c r="S61" s="16">
        <f>_xlfn.XLOOKUP($A61,Mapping!$A:$A,Mapping!D:D,0,0,1)</f>
        <v/>
      </c>
      <c r="T61" s="16">
        <f>_xlfn.CONCAT(S61," - ",Q61)</f>
        <v/>
      </c>
    </row>
    <row r="62">
      <c r="A62" s="3" t="inlineStr">
        <is>
          <t>7029 : DO NOT USE</t>
        </is>
      </c>
      <c r="B62" s="3" t="n">
        <v>0</v>
      </c>
      <c r="O62" s="3" t="n">
        <v>0</v>
      </c>
      <c r="Q62" s="16">
        <f>_xlfn.XLOOKUP($A62,Mapping!$A:$A,Mapping!B:B,0,0,1)</f>
        <v/>
      </c>
      <c r="R62" s="16">
        <f>_xlfn.XLOOKUP($A62,Mapping!$A:$A,Mapping!C:C,0,0,1)</f>
        <v/>
      </c>
      <c r="S62" s="16">
        <f>_xlfn.XLOOKUP($A62,Mapping!$A:$A,Mapping!D:D,0,0,1)</f>
        <v/>
      </c>
      <c r="T62" s="16">
        <f>_xlfn.CONCAT(S62," - ",Q62)</f>
        <v/>
      </c>
    </row>
    <row r="63">
      <c r="A63" s="3" t="inlineStr">
        <is>
          <t>7031 : DO NOT USE</t>
        </is>
      </c>
      <c r="B63" s="3" t="n">
        <v>-1277.63</v>
      </c>
      <c r="O63" s="3" t="n">
        <v>-1277.63</v>
      </c>
      <c r="Q63" s="16">
        <f>_xlfn.XLOOKUP($A63,Mapping!$A:$A,Mapping!B:B,0,0,1)</f>
        <v/>
      </c>
      <c r="R63" s="16">
        <f>_xlfn.XLOOKUP($A63,Mapping!$A:$A,Mapping!C:C,0,0,1)</f>
        <v/>
      </c>
      <c r="S63" s="16">
        <f>_xlfn.XLOOKUP($A63,Mapping!$A:$A,Mapping!D:D,0,0,1)</f>
        <v/>
      </c>
      <c r="T63" s="16">
        <f>_xlfn.CONCAT(S63," - ",Q63)</f>
        <v/>
      </c>
    </row>
    <row r="64">
      <c r="A64" s="3" t="inlineStr">
        <is>
          <t>7033 : DO NOT USE</t>
        </is>
      </c>
      <c r="B64" s="190" t="n">
        <v>-1.1e-13</v>
      </c>
      <c r="O64" s="190" t="n">
        <v>-1.1e-13</v>
      </c>
      <c r="Q64" s="16">
        <f>_xlfn.XLOOKUP($A64,Mapping!$A:$A,Mapping!B:B,0,0,1)</f>
        <v/>
      </c>
      <c r="R64" s="16">
        <f>_xlfn.XLOOKUP($A64,Mapping!$A:$A,Mapping!C:C,0,0,1)</f>
        <v/>
      </c>
      <c r="S64" s="16">
        <f>_xlfn.XLOOKUP($A64,Mapping!$A:$A,Mapping!D:D,0,0,1)</f>
        <v/>
      </c>
      <c r="T64" s="16">
        <f>_xlfn.CONCAT(S64," - ",Q64)</f>
        <v/>
      </c>
    </row>
    <row r="65">
      <c r="A65" s="3" t="inlineStr">
        <is>
          <t>7035 : Interco Boot Farm</t>
        </is>
      </c>
      <c r="B65" s="3" t="n">
        <v>100253</v>
      </c>
      <c r="C65" s="3" t="n">
        <v>72</v>
      </c>
      <c r="H65" s="3" t="n">
        <v>225</v>
      </c>
      <c r="O65" s="3" t="n">
        <v>100550</v>
      </c>
      <c r="Q65" s="16">
        <f>_xlfn.XLOOKUP($A65,Mapping!$A:$A,Mapping!B:B,0,0,1)</f>
        <v/>
      </c>
      <c r="R65" s="16">
        <f>_xlfn.XLOOKUP($A65,Mapping!$A:$A,Mapping!C:C,0,0,1)</f>
        <v/>
      </c>
      <c r="S65" s="16">
        <f>_xlfn.XLOOKUP($A65,Mapping!$A:$A,Mapping!D:D,0,0,1)</f>
        <v/>
      </c>
      <c r="T65" s="16">
        <f>_xlfn.CONCAT(S65," - ",Q65)</f>
        <v/>
      </c>
    </row>
    <row r="66">
      <c r="A66" s="3" t="inlineStr">
        <is>
          <t>7037 : Interco Saltway</t>
        </is>
      </c>
      <c r="B66" s="3" t="n">
        <v>17978.41</v>
      </c>
      <c r="C66" s="3" t="n">
        <v>2062.7</v>
      </c>
      <c r="D66" s="3" t="n">
        <v>2520.81</v>
      </c>
      <c r="E66" s="3" t="n">
        <v>2630.76</v>
      </c>
      <c r="F66" s="3" t="n">
        <v>2547.33</v>
      </c>
      <c r="G66" s="3" t="n">
        <v>2313.25</v>
      </c>
      <c r="H66" s="3" t="n">
        <v>2468.48</v>
      </c>
      <c r="O66" s="3" t="n">
        <v>32521.74</v>
      </c>
      <c r="Q66" s="16">
        <f>_xlfn.XLOOKUP($A66,Mapping!$A:$A,Mapping!B:B,0,0,1)</f>
        <v/>
      </c>
      <c r="R66" s="16">
        <f>_xlfn.XLOOKUP($A66,Mapping!$A:$A,Mapping!C:C,0,0,1)</f>
        <v/>
      </c>
      <c r="S66" s="16">
        <f>_xlfn.XLOOKUP($A66,Mapping!$A:$A,Mapping!D:D,0,0,1)</f>
        <v/>
      </c>
      <c r="T66" s="16">
        <f>_xlfn.CONCAT(S66," - ",Q66)</f>
        <v/>
      </c>
    </row>
    <row r="67">
      <c r="A67" s="3" t="inlineStr">
        <is>
          <t>7040 : Fee Debtors</t>
        </is>
      </c>
      <c r="B67" s="3" t="n">
        <v>-1577.67</v>
      </c>
      <c r="O67" s="3" t="n">
        <v>-1577.67</v>
      </c>
      <c r="Q67" s="16">
        <f>_xlfn.XLOOKUP($A67,Mapping!$A:$A,Mapping!B:B,0,0,1)</f>
        <v/>
      </c>
      <c r="R67" s="16">
        <f>_xlfn.XLOOKUP($A67,Mapping!$A:$A,Mapping!C:C,0,0,1)</f>
        <v/>
      </c>
      <c r="S67" s="16">
        <f>_xlfn.XLOOKUP($A67,Mapping!$A:$A,Mapping!D:D,0,0,1)</f>
        <v/>
      </c>
      <c r="T67" s="16" t="n"/>
    </row>
    <row r="68">
      <c r="A68" s="3" t="inlineStr">
        <is>
          <t>7050 : Bank RBS</t>
        </is>
      </c>
      <c r="B68" s="3" t="n">
        <v>-7869368</v>
      </c>
      <c r="C68" s="3" t="n">
        <v>-110288</v>
      </c>
      <c r="D68" s="3" t="n">
        <v>-162831</v>
      </c>
      <c r="E68" s="3" t="n">
        <v>-177824</v>
      </c>
      <c r="F68" s="3" t="n">
        <v>-100828</v>
      </c>
      <c r="G68" s="3" t="n">
        <v>-215600</v>
      </c>
      <c r="H68" s="3" t="n">
        <v>-105584</v>
      </c>
      <c r="I68" s="3" t="n">
        <v>-32121.7</v>
      </c>
      <c r="O68" s="3" t="n">
        <v>-8774445</v>
      </c>
      <c r="Q68" s="16">
        <f>_xlfn.XLOOKUP($A68,Mapping!$A:$A,Mapping!B:B,0,0,1)</f>
        <v/>
      </c>
      <c r="R68" s="16">
        <f>_xlfn.XLOOKUP($A68,Mapping!$A:$A,Mapping!C:C,0,0,1)</f>
        <v/>
      </c>
      <c r="S68" s="16">
        <f>_xlfn.XLOOKUP($A68,Mapping!$A:$A,Mapping!D:D,0,0,1)</f>
        <v/>
      </c>
      <c r="T68" s="16" t="n"/>
    </row>
    <row r="69">
      <c r="A69" s="3" t="inlineStr">
        <is>
          <t>7051 : Bank NW Current</t>
        </is>
      </c>
      <c r="B69" s="3" t="n">
        <v>-277396</v>
      </c>
      <c r="O69" s="3" t="n">
        <v>-277396</v>
      </c>
      <c r="Q69" s="16">
        <f>_xlfn.XLOOKUP($A69,Mapping!$A:$A,Mapping!B:B,0,0,1)</f>
        <v/>
      </c>
      <c r="R69" s="16">
        <f>_xlfn.XLOOKUP($A69,Mapping!$A:$A,Mapping!C:C,0,0,1)</f>
        <v/>
      </c>
      <c r="S69" s="16">
        <f>_xlfn.XLOOKUP($A69,Mapping!$A:$A,Mapping!D:D,0,0,1)</f>
        <v/>
      </c>
      <c r="T69" s="16" t="n"/>
    </row>
    <row r="70">
      <c r="A70" s="3" t="inlineStr">
        <is>
          <t>7085 : Bad Debt Provision</t>
        </is>
      </c>
      <c r="B70" s="3" t="n">
        <v>-24155</v>
      </c>
      <c r="O70" s="3" t="n">
        <v>-24155</v>
      </c>
      <c r="Q70" s="16">
        <f>_xlfn.XLOOKUP($A70,Mapping!$A:$A,Mapping!B:B,0,0,1)</f>
        <v/>
      </c>
      <c r="R70" s="16">
        <f>_xlfn.XLOOKUP($A70,Mapping!$A:$A,Mapping!C:C,0,0,1)</f>
        <v/>
      </c>
      <c r="S70" s="16">
        <f>_xlfn.XLOOKUP($A70,Mapping!$A:$A,Mapping!D:D,0,0,1)</f>
        <v/>
      </c>
      <c r="T70" s="16" t="n"/>
    </row>
    <row r="71">
      <c r="A71" s="3" t="inlineStr">
        <is>
          <t>8020 : Accruals</t>
        </is>
      </c>
      <c r="B71" s="3" t="n">
        <v>1800</v>
      </c>
      <c r="I71" s="3" t="n">
        <v>2703.44</v>
      </c>
      <c r="O71" s="3" t="n">
        <v>4503.44</v>
      </c>
      <c r="Q71" s="16">
        <f>_xlfn.XLOOKUP($A71,Mapping!$A:$A,Mapping!B:B,0,0,1)</f>
        <v/>
      </c>
      <c r="R71" s="16">
        <f>_xlfn.XLOOKUP($A71,Mapping!$A:$A,Mapping!C:C,0,0,1)</f>
        <v/>
      </c>
      <c r="S71" s="16">
        <f>_xlfn.XLOOKUP($A71,Mapping!$A:$A,Mapping!D:D,0,0,1)</f>
        <v/>
      </c>
      <c r="T71" s="16" t="n"/>
    </row>
    <row r="72">
      <c r="A72" s="3" t="inlineStr">
        <is>
          <t>8030 : EEEF</t>
        </is>
      </c>
      <c r="B72" s="3" t="n">
        <v>-25531.2</v>
      </c>
      <c r="O72" s="3" t="n">
        <v>-25531.2</v>
      </c>
      <c r="Q72" s="16">
        <f>_xlfn.XLOOKUP($A72,Mapping!$A:$A,Mapping!B:B,0,0,1)</f>
        <v/>
      </c>
      <c r="R72" s="16">
        <f>_xlfn.XLOOKUP($A72,Mapping!$A:$A,Mapping!C:C,0,0,1)</f>
        <v/>
      </c>
      <c r="S72" s="16">
        <f>_xlfn.XLOOKUP($A72,Mapping!$A:$A,Mapping!D:D,0,0,1)</f>
        <v/>
      </c>
      <c r="T72" s="16" t="n"/>
    </row>
    <row r="73">
      <c r="A73" s="3" t="inlineStr">
        <is>
          <t>8060 : Trade Creditors</t>
        </is>
      </c>
      <c r="B73" s="3" t="n">
        <v>-1571.08</v>
      </c>
      <c r="C73" s="3" t="n">
        <v>-1713.03</v>
      </c>
      <c r="D73" s="3" t="n">
        <v>-4802.29</v>
      </c>
      <c r="E73" s="3" t="n">
        <v>-66991.3</v>
      </c>
      <c r="F73" s="3" t="n">
        <v>12100.66</v>
      </c>
      <c r="G73" s="3" t="n">
        <v>14774.42</v>
      </c>
      <c r="H73" s="3" t="n">
        <v>6023.97</v>
      </c>
      <c r="I73" s="3" t="n">
        <v>12325.37</v>
      </c>
      <c r="O73" s="3" t="n">
        <v>-29853.3</v>
      </c>
      <c r="Q73" s="16">
        <f>_xlfn.XLOOKUP($A73,Mapping!$A:$A,Mapping!B:B,0,0,1)</f>
        <v/>
      </c>
      <c r="R73" s="16">
        <f>_xlfn.XLOOKUP($A73,Mapping!$A:$A,Mapping!C:C,0,0,1)</f>
        <v/>
      </c>
      <c r="S73" s="16">
        <f>_xlfn.XLOOKUP($A73,Mapping!$A:$A,Mapping!D:D,0,0,1)</f>
        <v/>
      </c>
      <c r="T73" s="16" t="n"/>
    </row>
    <row r="74">
      <c r="A74" s="3" t="inlineStr">
        <is>
          <t>8070 : Fees in advance</t>
        </is>
      </c>
      <c r="B74" s="3" t="n">
        <v>-47408.1</v>
      </c>
      <c r="O74" s="3" t="n">
        <v>-47408.1</v>
      </c>
      <c r="Q74" s="16">
        <f>_xlfn.XLOOKUP($A74,Mapping!$A:$A,Mapping!B:B,0,0,1)</f>
        <v/>
      </c>
      <c r="R74" s="16">
        <f>_xlfn.XLOOKUP($A74,Mapping!$A:$A,Mapping!C:C,0,0,1)</f>
        <v/>
      </c>
      <c r="S74" s="16">
        <f>_xlfn.XLOOKUP($A74,Mapping!$A:$A,Mapping!D:D,0,0,1)</f>
        <v/>
      </c>
      <c r="T74" s="16" t="n"/>
    </row>
    <row r="75">
      <c r="A75" s="3" t="inlineStr">
        <is>
          <t>8100 : Corporation Tax</t>
        </is>
      </c>
      <c r="B75" s="3" t="n">
        <v>-89240.10000000001</v>
      </c>
      <c r="F75" s="3" t="n">
        <v>89119.25</v>
      </c>
      <c r="I75" s="3" t="n">
        <v>17000</v>
      </c>
      <c r="O75" s="3" t="n">
        <v>16879.12</v>
      </c>
      <c r="Q75" s="16">
        <f>_xlfn.XLOOKUP($A75,Mapping!$A:$A,Mapping!B:B,0,0,1)</f>
        <v/>
      </c>
      <c r="R75" s="16">
        <f>_xlfn.XLOOKUP($A75,Mapping!$A:$A,Mapping!C:C,0,0,1)</f>
        <v/>
      </c>
      <c r="S75" s="16">
        <f>_xlfn.XLOOKUP($A75,Mapping!$A:$A,Mapping!D:D,0,0,1)</f>
        <v/>
      </c>
      <c r="T75" s="16" t="n"/>
    </row>
    <row r="76">
      <c r="A76" s="3" t="inlineStr">
        <is>
          <t>9030 : Profit and Loss Account</t>
        </is>
      </c>
      <c r="B76" s="3" t="n">
        <v>29909</v>
      </c>
      <c r="O76" s="3" t="n">
        <v>29909</v>
      </c>
      <c r="Q76" s="16">
        <f>_xlfn.XLOOKUP($A76,Mapping!$A:$A,Mapping!B:B,0,0,1)</f>
        <v/>
      </c>
      <c r="R76" s="16">
        <f>_xlfn.XLOOKUP($A76,Mapping!$A:$A,Mapping!C:C,0,0,1)</f>
        <v/>
      </c>
      <c r="S76" s="16">
        <f>_xlfn.XLOOKUP($A76,Mapping!$A:$A,Mapping!D:D,0,0,1)</f>
        <v/>
      </c>
      <c r="T76" s="16" t="n"/>
    </row>
    <row r="77">
      <c r="A77" s="76" t="inlineStr">
        <is>
          <t>Total</t>
        </is>
      </c>
      <c r="B77" s="76" t="n">
        <v>-2742376</v>
      </c>
      <c r="C77" s="76" t="n">
        <v>-103782</v>
      </c>
      <c r="D77" s="76" t="n">
        <v>-98453.8</v>
      </c>
      <c r="E77" s="76" t="n">
        <v>-167070</v>
      </c>
      <c r="F77" s="76" t="n">
        <v>-96464.5</v>
      </c>
      <c r="G77" s="76" t="n">
        <v>-96189.3</v>
      </c>
      <c r="H77" s="76" t="n">
        <v>-98259.3</v>
      </c>
      <c r="I77" s="76" t="n">
        <v>-2710.32</v>
      </c>
      <c r="J77" s="76" t="n"/>
      <c r="K77" s="76" t="n"/>
      <c r="L77" s="76" t="n"/>
      <c r="M77" s="76" t="n"/>
      <c r="N77" s="76" t="n"/>
      <c r="O77" s="76" t="n">
        <v>-3405305</v>
      </c>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ht="409.5" customHeight="1" s="393">
      <c r="A79" s="42" t="inlineStr">
        <is>
          <t>Applied filters:
Company is Complete Childcare Ltd.
Setting is (Blank)
Fiscal Year is 2026
Company is Complete Childcare Ltd., HAB Kindergarten, Kingsclere Nurseries Ltd., Moebius Two Ltd., Saltway Nursery, Yellow Brick House Nurseries., or Yellow Brick Nurseries Ltd.</t>
        </is>
      </c>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70.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-268636</v>
      </c>
      <c r="O2" s="3" t="n">
        <v>-268636</v>
      </c>
      <c r="Q2" s="16">
        <f>_xlfn.XLOOKUP($A2,Mapping!$A:$A,Mapping!B:B,0,0,1)</f>
        <v/>
      </c>
      <c r="R2" s="16">
        <f>_xlfn.XLOOKUP($A2,Mapping!$A:$A,Mapping!C:C,0,0,1)</f>
        <v/>
      </c>
      <c r="S2" s="16">
        <f>_xlfn.XLOOKUP($A2,Mapping!$A:$A,Mapping!D:D,0,0,1)</f>
        <v/>
      </c>
      <c r="T2" s="16">
        <f>_xlfn.CONCAT(S2," - ",Q2)</f>
        <v/>
      </c>
    </row>
    <row r="3">
      <c r="A3" s="3" t="inlineStr">
        <is>
          <t>1100 : Insurance Claim</t>
        </is>
      </c>
      <c r="B3" s="3" t="n">
        <v>-64389.8</v>
      </c>
      <c r="O3" s="3" t="n">
        <v>-64389.8</v>
      </c>
      <c r="Q3" s="16">
        <f>_xlfn.XLOOKUP($A3,Mapping!$A:$A,Mapping!B:B,0,0,1)</f>
        <v/>
      </c>
      <c r="R3" s="16">
        <f>_xlfn.XLOOKUP($A3,Mapping!$A:$A,Mapping!C:C,0,0,1)</f>
        <v/>
      </c>
      <c r="S3" s="16">
        <f>_xlfn.XLOOKUP($A3,Mapping!$A:$A,Mapping!D:D,0,0,1)</f>
        <v/>
      </c>
      <c r="T3" s="16">
        <f>_xlfn.CONCAT(S3," - ",Q3)</f>
        <v/>
      </c>
    </row>
    <row r="4">
      <c r="A4" s="3" t="inlineStr">
        <is>
          <t>2020 : Head Office Salaries</t>
        </is>
      </c>
      <c r="B4" s="3" t="n">
        <v>24052</v>
      </c>
      <c r="O4" s="3" t="n">
        <v>24052</v>
      </c>
      <c r="Q4" s="16">
        <f>_xlfn.XLOOKUP($A4,Mapping!$A:$A,Mapping!B:B,0,0,1)</f>
        <v/>
      </c>
      <c r="R4" s="16">
        <f>_xlfn.XLOOKUP($A4,Mapping!$A:$A,Mapping!C:C,0,0,1)</f>
        <v/>
      </c>
      <c r="S4" s="16">
        <f>_xlfn.XLOOKUP($A4,Mapping!$A:$A,Mapping!D:D,0,0,1)</f>
        <v/>
      </c>
      <c r="T4" s="16">
        <f>_xlfn.CONCAT(S4," - ",Q4)</f>
        <v/>
      </c>
    </row>
    <row r="5">
      <c r="A5" s="3" t="inlineStr">
        <is>
          <t>2045 : Head Office Healthcare</t>
        </is>
      </c>
      <c r="B5" s="3" t="n">
        <v>547.5</v>
      </c>
      <c r="O5" s="3" t="n">
        <v>547.5</v>
      </c>
      <c r="Q5" s="16">
        <f>_xlfn.XLOOKUP($A5,Mapping!$A:$A,Mapping!B:B,0,0,1)</f>
        <v/>
      </c>
      <c r="R5" s="16">
        <f>_xlfn.XLOOKUP($A5,Mapping!$A:$A,Mapping!C:C,0,0,1)</f>
        <v/>
      </c>
      <c r="S5" s="16">
        <f>_xlfn.XLOOKUP($A5,Mapping!$A:$A,Mapping!D:D,0,0,1)</f>
        <v/>
      </c>
      <c r="T5" s="16">
        <f>_xlfn.CONCAT(S5," - ",Q5)</f>
        <v/>
      </c>
    </row>
    <row r="6">
      <c r="A6" s="3" t="inlineStr">
        <is>
          <t>2120 : Head Office Pension</t>
        </is>
      </c>
      <c r="B6" s="3" t="n">
        <v>54.75</v>
      </c>
      <c r="O6" s="3" t="n">
        <v>54.75</v>
      </c>
      <c r="Q6" s="16">
        <f>_xlfn.XLOOKUP($A6,Mapping!$A:$A,Mapping!B:B,0,0,1)</f>
        <v/>
      </c>
      <c r="R6" s="16">
        <f>_xlfn.XLOOKUP($A6,Mapping!$A:$A,Mapping!C:C,0,0,1)</f>
        <v/>
      </c>
      <c r="S6" s="16">
        <f>_xlfn.XLOOKUP($A6,Mapping!$A:$A,Mapping!D:D,0,0,1)</f>
        <v/>
      </c>
      <c r="T6" s="16">
        <f>_xlfn.CONCAT(S6," - ",Q6)</f>
        <v/>
      </c>
    </row>
    <row r="7">
      <c r="A7" s="3" t="inlineStr">
        <is>
          <t>2160 : Uniform Costs</t>
        </is>
      </c>
      <c r="B7" s="3" t="n">
        <v>2796.27</v>
      </c>
      <c r="O7" s="3" t="n">
        <v>2796.27</v>
      </c>
      <c r="Q7" s="16">
        <f>_xlfn.XLOOKUP($A7,Mapping!$A:$A,Mapping!B:B,0,0,1)</f>
        <v/>
      </c>
      <c r="R7" s="16">
        <f>_xlfn.XLOOKUP($A7,Mapping!$A:$A,Mapping!C:C,0,0,1)</f>
        <v/>
      </c>
      <c r="S7" s="16">
        <f>_xlfn.XLOOKUP($A7,Mapping!$A:$A,Mapping!D:D,0,0,1)</f>
        <v/>
      </c>
      <c r="T7" s="16">
        <f>_xlfn.CONCAT(S7," - ",Q7)</f>
        <v/>
      </c>
    </row>
    <row r="8">
      <c r="A8" s="3" t="inlineStr">
        <is>
          <t>2170 : Training Costs</t>
        </is>
      </c>
      <c r="B8" s="3" t="n">
        <v>8518.92</v>
      </c>
      <c r="H8" s="3" t="n">
        <v>14.5</v>
      </c>
      <c r="O8" s="3" t="n">
        <v>8533.42</v>
      </c>
      <c r="Q8" s="16">
        <f>_xlfn.XLOOKUP($A8,Mapping!$A:$A,Mapping!B:B,0,0,1)</f>
        <v/>
      </c>
      <c r="R8" s="16">
        <f>_xlfn.XLOOKUP($A8,Mapping!$A:$A,Mapping!C:C,0,0,1)</f>
        <v/>
      </c>
      <c r="S8" s="16">
        <f>_xlfn.XLOOKUP($A8,Mapping!$A:$A,Mapping!D:D,0,0,1)</f>
        <v/>
      </c>
      <c r="T8" s="16">
        <f>_xlfn.CONCAT(S8," - ",Q8)</f>
        <v/>
      </c>
    </row>
    <row r="9">
      <c r="A9" s="3" t="inlineStr">
        <is>
          <t>2180 : Staff Welfare</t>
        </is>
      </c>
      <c r="B9" s="3" t="n">
        <v>1241.99</v>
      </c>
      <c r="C9" s="3" t="n">
        <v>7.4</v>
      </c>
      <c r="D9" s="3" t="n">
        <v>188.09</v>
      </c>
      <c r="H9" s="3" t="n">
        <v>112.22</v>
      </c>
      <c r="O9" s="3" t="n">
        <v>1549.7</v>
      </c>
      <c r="Q9" s="16">
        <f>_xlfn.XLOOKUP($A9,Mapping!$A:$A,Mapping!B:B,0,0,1)</f>
        <v/>
      </c>
      <c r="R9" s="16">
        <f>_xlfn.XLOOKUP($A9,Mapping!$A:$A,Mapping!C:C,0,0,1)</f>
        <v/>
      </c>
      <c r="S9" s="16">
        <f>_xlfn.XLOOKUP($A9,Mapping!$A:$A,Mapping!D:D,0,0,1)</f>
        <v/>
      </c>
      <c r="T9" s="16">
        <f>_xlfn.CONCAT(S9," - ",Q9)</f>
        <v/>
      </c>
    </row>
    <row r="10">
      <c r="A10" s="3" t="inlineStr">
        <is>
          <t>2190 : Recruitment Costs</t>
        </is>
      </c>
      <c r="B10" s="3" t="n">
        <v>15415.08</v>
      </c>
      <c r="O10" s="3" t="n">
        <v>15415.08</v>
      </c>
      <c r="Q10" s="16">
        <f>_xlfn.XLOOKUP($A10,Mapping!$A:$A,Mapping!B:B,0,0,1)</f>
        <v/>
      </c>
      <c r="R10" s="16">
        <f>_xlfn.XLOOKUP($A10,Mapping!$A:$A,Mapping!C:C,0,0,1)</f>
        <v/>
      </c>
      <c r="S10" s="16">
        <f>_xlfn.XLOOKUP($A10,Mapping!$A:$A,Mapping!D:D,0,0,1)</f>
        <v/>
      </c>
      <c r="T10" s="16">
        <f>_xlfn.CONCAT(S10," - ",Q10)</f>
        <v/>
      </c>
    </row>
    <row r="11">
      <c r="A11" s="3" t="inlineStr">
        <is>
          <t>2220 : Staff Entertaining</t>
        </is>
      </c>
      <c r="B11" s="3" t="n">
        <v>202.57</v>
      </c>
      <c r="O11" s="3" t="n">
        <v>202.57</v>
      </c>
      <c r="Q11" s="16">
        <f>_xlfn.XLOOKUP($A11,Mapping!$A:$A,Mapping!B:B,0,0,1)</f>
        <v/>
      </c>
      <c r="R11" s="16">
        <f>_xlfn.XLOOKUP($A11,Mapping!$A:$A,Mapping!C:C,0,0,1)</f>
        <v/>
      </c>
      <c r="S11" s="16">
        <f>_xlfn.XLOOKUP($A11,Mapping!$A:$A,Mapping!D:D,0,0,1)</f>
        <v/>
      </c>
      <c r="T11" s="16">
        <f>_xlfn.CONCAT(S11," - ",Q11)</f>
        <v/>
      </c>
    </row>
    <row r="12">
      <c r="A12" s="3" t="inlineStr">
        <is>
          <t>3010 : Catering Costs</t>
        </is>
      </c>
      <c r="B12" s="3" t="n">
        <v>1482.56</v>
      </c>
      <c r="O12" s="3" t="n">
        <v>1482.56</v>
      </c>
      <c r="Q12" s="16">
        <f>_xlfn.XLOOKUP($A12,Mapping!$A:$A,Mapping!B:B,0,0,1)</f>
        <v/>
      </c>
      <c r="R12" s="16">
        <f>_xlfn.XLOOKUP($A12,Mapping!$A:$A,Mapping!C:C,0,0,1)</f>
        <v/>
      </c>
      <c r="S12" s="16">
        <f>_xlfn.XLOOKUP($A12,Mapping!$A:$A,Mapping!D:D,0,0,1)</f>
        <v/>
      </c>
      <c r="T12" s="16">
        <f>_xlfn.CONCAT(S12," - ",Q12)</f>
        <v/>
      </c>
    </row>
    <row r="13">
      <c r="A13" s="3" t="inlineStr">
        <is>
          <t>3020 : Resources</t>
        </is>
      </c>
      <c r="B13" s="3" t="n">
        <v>-2473.98</v>
      </c>
      <c r="O13" s="3" t="n">
        <v>-2473.98</v>
      </c>
      <c r="Q13" s="16">
        <f>_xlfn.XLOOKUP($A13,Mapping!$A:$A,Mapping!B:B,0,0,1)</f>
        <v/>
      </c>
      <c r="R13" s="16">
        <f>_xlfn.XLOOKUP($A13,Mapping!$A:$A,Mapping!C:C,0,0,1)</f>
        <v/>
      </c>
      <c r="S13" s="16">
        <f>_xlfn.XLOOKUP($A13,Mapping!$A:$A,Mapping!D:D,0,0,1)</f>
        <v/>
      </c>
      <c r="T13" s="16">
        <f>_xlfn.CONCAT(S13," - ",Q13)</f>
        <v/>
      </c>
    </row>
    <row r="14">
      <c r="A14" s="3" t="inlineStr">
        <is>
          <t>3030 : Art Material</t>
        </is>
      </c>
      <c r="B14" s="3" t="n">
        <v>0</v>
      </c>
      <c r="O14" s="3" t="n">
        <v>0</v>
      </c>
      <c r="Q14" s="16">
        <f>_xlfn.XLOOKUP($A14,Mapping!$A:$A,Mapping!B:B,0,0,1)</f>
        <v/>
      </c>
      <c r="R14" s="16">
        <f>_xlfn.XLOOKUP($A14,Mapping!$A:$A,Mapping!C:C,0,0,1)</f>
        <v/>
      </c>
      <c r="S14" s="16">
        <f>_xlfn.XLOOKUP($A14,Mapping!$A:$A,Mapping!D:D,0,0,1)</f>
        <v/>
      </c>
      <c r="T14" s="16">
        <f>_xlfn.CONCAT(S14," - ",Q14)</f>
        <v/>
      </c>
    </row>
    <row r="15">
      <c r="A15" s="3" t="inlineStr">
        <is>
          <t>3040 : Stationery</t>
        </is>
      </c>
      <c r="B15" s="3" t="n">
        <v>232.4</v>
      </c>
      <c r="O15" s="3" t="n">
        <v>232.4</v>
      </c>
      <c r="Q15" s="16">
        <f>_xlfn.XLOOKUP($A15,Mapping!$A:$A,Mapping!B:B,0,0,1)</f>
        <v/>
      </c>
      <c r="R15" s="16">
        <f>_xlfn.XLOOKUP($A15,Mapping!$A:$A,Mapping!C:C,0,0,1)</f>
        <v/>
      </c>
      <c r="S15" s="16">
        <f>_xlfn.XLOOKUP($A15,Mapping!$A:$A,Mapping!D:D,0,0,1)</f>
        <v/>
      </c>
      <c r="T15" s="16">
        <f>_xlfn.CONCAT(S15," - ",Q15)</f>
        <v/>
      </c>
    </row>
    <row r="16">
      <c r="A16" s="3" t="inlineStr">
        <is>
          <t>3050 : Equipment &amp; Furniture</t>
        </is>
      </c>
      <c r="B16" s="3" t="n">
        <v>3578.96</v>
      </c>
      <c r="E16" s="3" t="n">
        <v>31.9</v>
      </c>
      <c r="O16" s="3" t="n">
        <v>3610.86</v>
      </c>
      <c r="Q16" s="16">
        <f>_xlfn.XLOOKUP($A16,Mapping!$A:$A,Mapping!B:B,0,0,1)</f>
        <v/>
      </c>
      <c r="R16" s="16">
        <f>_xlfn.XLOOKUP($A16,Mapping!$A:$A,Mapping!C:C,0,0,1)</f>
        <v/>
      </c>
      <c r="S16" s="16">
        <f>_xlfn.XLOOKUP($A16,Mapping!$A:$A,Mapping!D:D,0,0,1)</f>
        <v/>
      </c>
      <c r="T16" s="16">
        <f>_xlfn.CONCAT(S16," - ",Q16)</f>
        <v/>
      </c>
    </row>
    <row r="17">
      <c r="A17" s="3" t="inlineStr">
        <is>
          <t>3080 : First Aid Supplies</t>
        </is>
      </c>
      <c r="B17" s="3" t="n">
        <v>84</v>
      </c>
      <c r="O17" s="3" t="n">
        <v>84</v>
      </c>
      <c r="Q17" s="16">
        <f>_xlfn.XLOOKUP($A17,Mapping!$A:$A,Mapping!B:B,0,0,1)</f>
        <v/>
      </c>
      <c r="R17" s="16">
        <f>_xlfn.XLOOKUP($A17,Mapping!$A:$A,Mapping!C:C,0,0,1)</f>
        <v/>
      </c>
      <c r="S17" s="16">
        <f>_xlfn.XLOOKUP($A17,Mapping!$A:$A,Mapping!D:D,0,0,1)</f>
        <v/>
      </c>
      <c r="T17" s="16">
        <f>_xlfn.CONCAT(S17," - ",Q17)</f>
        <v/>
      </c>
    </row>
    <row r="18">
      <c r="A18" s="3" t="inlineStr">
        <is>
          <t>4010 : Premises and Admin</t>
        </is>
      </c>
      <c r="B18" s="3" t="n">
        <v>75522.53</v>
      </c>
      <c r="H18" s="3" t="n">
        <v>0.33</v>
      </c>
      <c r="O18" s="3" t="n">
        <v>75522.86</v>
      </c>
      <c r="Q18" s="16">
        <f>_xlfn.XLOOKUP($A18,Mapping!$A:$A,Mapping!B:B,0,0,1)</f>
        <v/>
      </c>
      <c r="R18" s="16">
        <f>_xlfn.XLOOKUP($A18,Mapping!$A:$A,Mapping!C:C,0,0,1)</f>
        <v/>
      </c>
      <c r="S18" s="16">
        <f>_xlfn.XLOOKUP($A18,Mapping!$A:$A,Mapping!D:D,0,0,1)</f>
        <v/>
      </c>
      <c r="T18" s="16">
        <f>_xlfn.CONCAT(S18," - ",Q18)</f>
        <v/>
      </c>
    </row>
    <row r="19">
      <c r="A19" s="3" t="inlineStr">
        <is>
          <t>4020 : Rent</t>
        </is>
      </c>
      <c r="B19" s="3" t="n">
        <v>6488.8</v>
      </c>
      <c r="O19" s="3" t="n">
        <v>6488.8</v>
      </c>
      <c r="Q19" s="16">
        <f>_xlfn.XLOOKUP($A19,Mapping!$A:$A,Mapping!B:B,0,0,1)</f>
        <v/>
      </c>
      <c r="R19" s="16">
        <f>_xlfn.XLOOKUP($A19,Mapping!$A:$A,Mapping!C:C,0,0,1)</f>
        <v/>
      </c>
      <c r="S19" s="16">
        <f>_xlfn.XLOOKUP($A19,Mapping!$A:$A,Mapping!D:D,0,0,1)</f>
        <v/>
      </c>
      <c r="T19" s="16">
        <f>_xlfn.CONCAT(S19," - ",Q19)</f>
        <v/>
      </c>
    </row>
    <row r="20">
      <c r="A20" s="3" t="inlineStr">
        <is>
          <t>4030 : Rates</t>
        </is>
      </c>
      <c r="B20" s="3" t="n">
        <v>13628.94</v>
      </c>
      <c r="O20" s="3" t="n">
        <v>13628.94</v>
      </c>
      <c r="Q20" s="16">
        <f>_xlfn.XLOOKUP($A20,Mapping!$A:$A,Mapping!B:B,0,0,1)</f>
        <v/>
      </c>
      <c r="R20" s="16">
        <f>_xlfn.XLOOKUP($A20,Mapping!$A:$A,Mapping!C:C,0,0,1)</f>
        <v/>
      </c>
      <c r="S20" s="16">
        <f>_xlfn.XLOOKUP($A20,Mapping!$A:$A,Mapping!D:D,0,0,1)</f>
        <v/>
      </c>
      <c r="T20" s="16">
        <f>_xlfn.CONCAT(S20," - ",Q20)</f>
        <v/>
      </c>
    </row>
    <row r="21">
      <c r="A21" s="3" t="inlineStr">
        <is>
          <t>4040 : Head Office Rent and Telephone</t>
        </is>
      </c>
      <c r="B21" s="3" t="n">
        <v>5402.23</v>
      </c>
      <c r="O21" s="3" t="n">
        <v>5402.23</v>
      </c>
      <c r="Q21" s="16">
        <f>_xlfn.XLOOKUP($A21,Mapping!$A:$A,Mapping!B:B,0,0,1)</f>
        <v/>
      </c>
      <c r="R21" s="16">
        <f>_xlfn.XLOOKUP($A21,Mapping!$A:$A,Mapping!C:C,0,0,1)</f>
        <v/>
      </c>
      <c r="S21" s="16">
        <f>_xlfn.XLOOKUP($A21,Mapping!$A:$A,Mapping!D:D,0,0,1)</f>
        <v/>
      </c>
      <c r="T21" s="16">
        <f>_xlfn.CONCAT(S21," - ",Q21)</f>
        <v/>
      </c>
    </row>
    <row r="22">
      <c r="A22" s="3" t="inlineStr">
        <is>
          <t>4050 : Gas</t>
        </is>
      </c>
      <c r="B22" s="3" t="n">
        <v>3038.81</v>
      </c>
      <c r="O22" s="3" t="n">
        <v>3038.81</v>
      </c>
      <c r="Q22" s="16">
        <f>_xlfn.XLOOKUP($A22,Mapping!$A:$A,Mapping!B:B,0,0,1)</f>
        <v/>
      </c>
      <c r="R22" s="16">
        <f>_xlfn.XLOOKUP($A22,Mapping!$A:$A,Mapping!C:C,0,0,1)</f>
        <v/>
      </c>
      <c r="S22" s="16">
        <f>_xlfn.XLOOKUP($A22,Mapping!$A:$A,Mapping!D:D,0,0,1)</f>
        <v/>
      </c>
      <c r="T22" s="16">
        <f>_xlfn.CONCAT(S22," - ",Q22)</f>
        <v/>
      </c>
    </row>
    <row r="23">
      <c r="A23" s="3" t="inlineStr">
        <is>
          <t>4060 : Water</t>
        </is>
      </c>
      <c r="B23" s="3" t="n">
        <v>11828.36</v>
      </c>
      <c r="O23" s="3" t="n">
        <v>11828.36</v>
      </c>
      <c r="Q23" s="16">
        <f>_xlfn.XLOOKUP($A23,Mapping!$A:$A,Mapping!B:B,0,0,1)</f>
        <v/>
      </c>
      <c r="R23" s="16">
        <f>_xlfn.XLOOKUP($A23,Mapping!$A:$A,Mapping!C:C,0,0,1)</f>
        <v/>
      </c>
      <c r="S23" s="16">
        <f>_xlfn.XLOOKUP($A23,Mapping!$A:$A,Mapping!D:D,0,0,1)</f>
        <v/>
      </c>
      <c r="T23" s="16">
        <f>_xlfn.CONCAT(S23," - ",Q23)</f>
        <v/>
      </c>
    </row>
    <row r="24">
      <c r="A24" s="3" t="inlineStr">
        <is>
          <t>4070 : Electricity</t>
        </is>
      </c>
      <c r="B24" s="3" t="n">
        <v>-858.05</v>
      </c>
      <c r="O24" s="3" t="n">
        <v>-858.05</v>
      </c>
      <c r="Q24" s="16">
        <f>_xlfn.XLOOKUP($A24,Mapping!$A:$A,Mapping!B:B,0,0,1)</f>
        <v/>
      </c>
      <c r="R24" s="16">
        <f>_xlfn.XLOOKUP($A24,Mapping!$A:$A,Mapping!C:C,0,0,1)</f>
        <v/>
      </c>
      <c r="S24" s="16">
        <f>_xlfn.XLOOKUP($A24,Mapping!$A:$A,Mapping!D:D,0,0,1)</f>
        <v/>
      </c>
      <c r="T24" s="16">
        <f>_xlfn.CONCAT(S24," - ",Q24)</f>
        <v/>
      </c>
    </row>
    <row r="25">
      <c r="A25" s="3" t="inlineStr">
        <is>
          <t>4080 : Compliance Maintenance</t>
        </is>
      </c>
      <c r="B25" s="3" t="n">
        <v>421.84</v>
      </c>
      <c r="O25" s="3" t="n">
        <v>421.84</v>
      </c>
      <c r="Q25" s="16">
        <f>_xlfn.XLOOKUP($A25,Mapping!$A:$A,Mapping!B:B,0,0,1)</f>
        <v/>
      </c>
      <c r="R25" s="16">
        <f>_xlfn.XLOOKUP($A25,Mapping!$A:$A,Mapping!C:C,0,0,1)</f>
        <v/>
      </c>
      <c r="S25" s="16">
        <f>_xlfn.XLOOKUP($A25,Mapping!$A:$A,Mapping!D:D,0,0,1)</f>
        <v/>
      </c>
      <c r="T25" s="16">
        <f>_xlfn.CONCAT(S25," - ",Q25)</f>
        <v/>
      </c>
    </row>
    <row r="26">
      <c r="A26" s="3" t="inlineStr">
        <is>
          <t>4100 : Grounds Maintenance</t>
        </is>
      </c>
      <c r="B26" s="3" t="n">
        <v>34.6</v>
      </c>
      <c r="O26" s="3" t="n">
        <v>34.6</v>
      </c>
      <c r="Q26" s="16">
        <f>_xlfn.XLOOKUP($A26,Mapping!$A:$A,Mapping!B:B,0,0,1)</f>
        <v/>
      </c>
      <c r="R26" s="16">
        <f>_xlfn.XLOOKUP($A26,Mapping!$A:$A,Mapping!C:C,0,0,1)</f>
        <v/>
      </c>
      <c r="S26" s="16">
        <f>_xlfn.XLOOKUP($A26,Mapping!$A:$A,Mapping!D:D,0,0,1)</f>
        <v/>
      </c>
      <c r="T26" s="16">
        <f>_xlfn.CONCAT(S26," - ",Q26)</f>
        <v/>
      </c>
    </row>
    <row r="27">
      <c r="A27" s="3" t="inlineStr">
        <is>
          <t>4110 : General Maintenance</t>
        </is>
      </c>
      <c r="B27" s="3" t="n">
        <v>35033.13</v>
      </c>
      <c r="D27" s="3" t="n">
        <v>26.98</v>
      </c>
      <c r="F27" s="3" t="n">
        <v>102.67</v>
      </c>
      <c r="O27" s="3" t="n">
        <v>35162.78</v>
      </c>
      <c r="Q27" s="16">
        <f>_xlfn.XLOOKUP($A27,Mapping!$A:$A,Mapping!B:B,0,0,1)</f>
        <v/>
      </c>
      <c r="R27" s="16">
        <f>_xlfn.XLOOKUP($A27,Mapping!$A:$A,Mapping!C:C,0,0,1)</f>
        <v/>
      </c>
      <c r="S27" s="16">
        <f>_xlfn.XLOOKUP($A27,Mapping!$A:$A,Mapping!D:D,0,0,1)</f>
        <v/>
      </c>
      <c r="T27" s="16">
        <f>_xlfn.CONCAT(S27," - ",Q27)</f>
        <v/>
      </c>
    </row>
    <row r="28">
      <c r="A28" s="3" t="inlineStr">
        <is>
          <t>4130 : Cleaning</t>
        </is>
      </c>
      <c r="B28" s="3" t="n">
        <v>1187.79</v>
      </c>
      <c r="O28" s="3" t="n">
        <v>1187.79</v>
      </c>
      <c r="Q28" s="16">
        <f>_xlfn.XLOOKUP($A28,Mapping!$A:$A,Mapping!B:B,0,0,1)</f>
        <v/>
      </c>
      <c r="R28" s="16">
        <f>_xlfn.XLOOKUP($A28,Mapping!$A:$A,Mapping!C:C,0,0,1)</f>
        <v/>
      </c>
      <c r="S28" s="16">
        <f>_xlfn.XLOOKUP($A28,Mapping!$A:$A,Mapping!D:D,0,0,1)</f>
        <v/>
      </c>
      <c r="T28" s="16">
        <f>_xlfn.CONCAT(S28," - ",Q28)</f>
        <v/>
      </c>
    </row>
    <row r="29">
      <c r="A29" s="3" t="inlineStr">
        <is>
          <t>4140 : Waste Disposal</t>
        </is>
      </c>
      <c r="B29" s="3" t="n">
        <v>725.1799999999999</v>
      </c>
      <c r="O29" s="3" t="n">
        <v>725.1799999999999</v>
      </c>
      <c r="Q29" s="16">
        <f>_xlfn.XLOOKUP($A29,Mapping!$A:$A,Mapping!B:B,0,0,1)</f>
        <v/>
      </c>
      <c r="R29" s="16">
        <f>_xlfn.XLOOKUP($A29,Mapping!$A:$A,Mapping!C:C,0,0,1)</f>
        <v/>
      </c>
      <c r="S29" s="16">
        <f>_xlfn.XLOOKUP($A29,Mapping!$A:$A,Mapping!D:D,0,0,1)</f>
        <v/>
      </c>
      <c r="T29" s="16">
        <f>_xlfn.CONCAT(S29," - ",Q29)</f>
        <v/>
      </c>
    </row>
    <row r="30">
      <c r="A30" s="3" t="inlineStr">
        <is>
          <t>4150 : Business Insurance</t>
        </is>
      </c>
      <c r="B30" s="3" t="n">
        <v>273.75</v>
      </c>
      <c r="O30" s="3" t="n">
        <v>273.75</v>
      </c>
      <c r="Q30" s="16">
        <f>_xlfn.XLOOKUP($A30,Mapping!$A:$A,Mapping!B:B,0,0,1)</f>
        <v/>
      </c>
      <c r="R30" s="16">
        <f>_xlfn.XLOOKUP($A30,Mapping!$A:$A,Mapping!C:C,0,0,1)</f>
        <v/>
      </c>
      <c r="S30" s="16">
        <f>_xlfn.XLOOKUP($A30,Mapping!$A:$A,Mapping!D:D,0,0,1)</f>
        <v/>
      </c>
      <c r="T30" s="16">
        <f>_xlfn.CONCAT(S30," - ",Q30)</f>
        <v/>
      </c>
    </row>
    <row r="31">
      <c r="A31" s="3" t="inlineStr">
        <is>
          <t>4160 : Postage and Stationery</t>
        </is>
      </c>
      <c r="B31" s="3" t="n">
        <v>857.15</v>
      </c>
      <c r="O31" s="3" t="n">
        <v>857.15</v>
      </c>
      <c r="Q31" s="16">
        <f>_xlfn.XLOOKUP($A31,Mapping!$A:$A,Mapping!B:B,0,0,1)</f>
        <v/>
      </c>
      <c r="R31" s="16">
        <f>_xlfn.XLOOKUP($A31,Mapping!$A:$A,Mapping!C:C,0,0,1)</f>
        <v/>
      </c>
      <c r="S31" s="16">
        <f>_xlfn.XLOOKUP($A31,Mapping!$A:$A,Mapping!D:D,0,0,1)</f>
        <v/>
      </c>
      <c r="T31" s="16">
        <f>_xlfn.CONCAT(S31," - ",Q31)</f>
        <v/>
      </c>
    </row>
    <row r="32">
      <c r="A32" s="3" t="inlineStr">
        <is>
          <t>4170 : Printing</t>
        </is>
      </c>
      <c r="B32" s="3" t="n">
        <v>11988.3</v>
      </c>
      <c r="O32" s="3" t="n">
        <v>11988.3</v>
      </c>
      <c r="Q32" s="16">
        <f>_xlfn.XLOOKUP($A32,Mapping!$A:$A,Mapping!B:B,0,0,1)</f>
        <v/>
      </c>
      <c r="R32" s="16">
        <f>_xlfn.XLOOKUP($A32,Mapping!$A:$A,Mapping!C:C,0,0,1)</f>
        <v/>
      </c>
      <c r="S32" s="16">
        <f>_xlfn.XLOOKUP($A32,Mapping!$A:$A,Mapping!D:D,0,0,1)</f>
        <v/>
      </c>
      <c r="T32" s="16">
        <f>_xlfn.CONCAT(S32," - ",Q32)</f>
        <v/>
      </c>
    </row>
    <row r="33">
      <c r="A33" s="3" t="inlineStr">
        <is>
          <t>4180 : Printer Consumables</t>
        </is>
      </c>
      <c r="B33" s="3" t="n">
        <v>13846.48</v>
      </c>
      <c r="O33" s="3" t="n">
        <v>13846.48</v>
      </c>
      <c r="Q33" s="16">
        <f>_xlfn.XLOOKUP($A33,Mapping!$A:$A,Mapping!B:B,0,0,1)</f>
        <v/>
      </c>
      <c r="R33" s="16">
        <f>_xlfn.XLOOKUP($A33,Mapping!$A:$A,Mapping!C:C,0,0,1)</f>
        <v/>
      </c>
      <c r="S33" s="16">
        <f>_xlfn.XLOOKUP($A33,Mapping!$A:$A,Mapping!D:D,0,0,1)</f>
        <v/>
      </c>
      <c r="T33" s="16">
        <f>_xlfn.CONCAT(S33," - ",Q33)</f>
        <v/>
      </c>
    </row>
    <row r="34">
      <c r="A34" s="3" t="inlineStr">
        <is>
          <t>4190 : Telephone</t>
        </is>
      </c>
      <c r="B34" s="3" t="n">
        <v>152091.3</v>
      </c>
      <c r="C34" s="3" t="n">
        <v>4591.31</v>
      </c>
      <c r="F34" s="3" t="n">
        <v>1458.18</v>
      </c>
      <c r="G34" s="3" t="n">
        <v>1458.18</v>
      </c>
      <c r="H34" s="3" t="n">
        <v>1542.19</v>
      </c>
      <c r="O34" s="3" t="n">
        <v>161141.2</v>
      </c>
      <c r="Q34" s="16">
        <f>_xlfn.XLOOKUP($A34,Mapping!$A:$A,Mapping!B:B,0,0,1)</f>
        <v/>
      </c>
      <c r="R34" s="16">
        <f>_xlfn.XLOOKUP($A34,Mapping!$A:$A,Mapping!C:C,0,0,1)</f>
        <v/>
      </c>
      <c r="S34" s="16">
        <f>_xlfn.XLOOKUP($A34,Mapping!$A:$A,Mapping!D:D,0,0,1)</f>
        <v/>
      </c>
      <c r="T34" s="16">
        <f>_xlfn.CONCAT(S34," - ",Q34)</f>
        <v/>
      </c>
    </row>
    <row r="35">
      <c r="A35" s="3" t="inlineStr">
        <is>
          <t>4200 : Promotions and Advertisng</t>
        </is>
      </c>
      <c r="B35" s="3" t="n">
        <v>49111.84</v>
      </c>
      <c r="O35" s="3" t="n">
        <v>49111.84</v>
      </c>
      <c r="Q35" s="16">
        <f>_xlfn.XLOOKUP($A35,Mapping!$A:$A,Mapping!B:B,0,0,1)</f>
        <v/>
      </c>
      <c r="R35" s="16">
        <f>_xlfn.XLOOKUP($A35,Mapping!$A:$A,Mapping!C:C,0,0,1)</f>
        <v/>
      </c>
      <c r="S35" s="16">
        <f>_xlfn.XLOOKUP($A35,Mapping!$A:$A,Mapping!D:D,0,0,1)</f>
        <v/>
      </c>
      <c r="T35" s="16">
        <f>_xlfn.CONCAT(S35," - ",Q35)</f>
        <v/>
      </c>
    </row>
    <row r="36">
      <c r="A36" s="3" t="inlineStr">
        <is>
          <t>4210 : Internet Marketing</t>
        </is>
      </c>
      <c r="B36" s="3" t="n">
        <v>89119.36</v>
      </c>
      <c r="O36" s="3" t="n">
        <v>89119.36</v>
      </c>
      <c r="Q36" s="16">
        <f>_xlfn.XLOOKUP($A36,Mapping!$A:$A,Mapping!B:B,0,0,1)</f>
        <v/>
      </c>
      <c r="R36" s="16">
        <f>_xlfn.XLOOKUP($A36,Mapping!$A:$A,Mapping!C:C,0,0,1)</f>
        <v/>
      </c>
      <c r="S36" s="16">
        <f>_xlfn.XLOOKUP($A36,Mapping!$A:$A,Mapping!D:D,0,0,1)</f>
        <v/>
      </c>
      <c r="T36" s="16">
        <f>_xlfn.CONCAT(S36," - ",Q36)</f>
        <v/>
      </c>
    </row>
    <row r="37">
      <c r="A37" s="3" t="inlineStr">
        <is>
          <t>4220 : IT Support</t>
        </is>
      </c>
      <c r="B37" s="3" t="n">
        <v>8716.1</v>
      </c>
      <c r="O37" s="3" t="n">
        <v>8716.1</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17304.17</v>
      </c>
      <c r="H38" s="3" t="n">
        <v>-67.05</v>
      </c>
      <c r="O38" s="3" t="n">
        <v>17237.12</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-728.24</v>
      </c>
      <c r="O39" s="3" t="n">
        <v>-728.24</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2947.52</v>
      </c>
      <c r="O40" s="3" t="n">
        <v>2947.52</v>
      </c>
      <c r="Q40" s="16">
        <f>_xlfn.XLOOKUP($A40,Mapping!$A:$A,Mapping!B:B,0,0,1)</f>
        <v/>
      </c>
      <c r="R40" s="16">
        <f>_xlfn.XLOOKUP($A40,Mapping!$A:$A,Mapping!C:C,0,0,1)</f>
        <v/>
      </c>
      <c r="S40" s="16">
        <f>_xlfn.XLOOKUP($A40,Mapping!$A:$A,Mapping!D:D,0,0,1)</f>
        <v/>
      </c>
      <c r="T40" s="16">
        <f>_xlfn.CONCAT(S40," - ",Q40)</f>
        <v/>
      </c>
    </row>
    <row r="41">
      <c r="A41" s="3" t="inlineStr">
        <is>
          <t>4260 : Fuel and Motor Expenses</t>
        </is>
      </c>
      <c r="B41" s="3" t="n">
        <v>4468.35</v>
      </c>
      <c r="O41" s="3" t="n">
        <v>4468.35</v>
      </c>
      <c r="Q41" s="16">
        <f>_xlfn.XLOOKUP($A41,Mapping!$A:$A,Mapping!B:B,0,0,1)</f>
        <v/>
      </c>
      <c r="R41" s="16">
        <f>_xlfn.XLOOKUP($A41,Mapping!$A:$A,Mapping!C:C,0,0,1)</f>
        <v/>
      </c>
      <c r="S41" s="16">
        <f>_xlfn.XLOOKUP($A41,Mapping!$A:$A,Mapping!D:D,0,0,1)</f>
        <v/>
      </c>
      <c r="T41" s="16">
        <f>_xlfn.CONCAT(S41," - ",Q41)</f>
        <v/>
      </c>
    </row>
    <row r="42">
      <c r="A42" s="3" t="inlineStr">
        <is>
          <t>5010 : Audit</t>
        </is>
      </c>
      <c r="B42" s="3" t="n">
        <v>39287.6</v>
      </c>
      <c r="C42" s="3" t="n">
        <v>0</v>
      </c>
      <c r="E42" s="3" t="n">
        <v>10744.8</v>
      </c>
      <c r="F42" s="3" t="n">
        <v>2425.2</v>
      </c>
      <c r="O42" s="3" t="n">
        <v>52457.6</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77445.73</v>
      </c>
      <c r="C43" s="3" t="n">
        <v>1181.82</v>
      </c>
      <c r="E43" s="3" t="n">
        <v>1440</v>
      </c>
      <c r="O43" s="3" t="n">
        <v>80067.55</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18.75</v>
      </c>
      <c r="O44" s="3" t="n">
        <v>18.75</v>
      </c>
      <c r="Q44" s="16">
        <f>_xlfn.XLOOKUP($A44,Mapping!$A:$A,Mapping!B:B,0,0,1)</f>
        <v/>
      </c>
      <c r="R44" s="16">
        <f>_xlfn.XLOOKUP($A44,Mapping!$A:$A,Mapping!C:C,0,0,1)</f>
        <v/>
      </c>
      <c r="S44" s="16">
        <f>_xlfn.XLOOKUP($A44,Mapping!$A:$A,Mapping!D:D,0,0,1)</f>
        <v/>
      </c>
      <c r="T44" s="16">
        <f>_xlfn.CONCAT(S44," - ",Q44)</f>
        <v/>
      </c>
    </row>
    <row r="45">
      <c r="A45" s="3" t="inlineStr">
        <is>
          <t>5060 : Bank Charges</t>
        </is>
      </c>
      <c r="B45" s="3" t="n">
        <v>43699.46</v>
      </c>
      <c r="C45" s="3" t="n">
        <v>35</v>
      </c>
      <c r="E45" s="3" t="n">
        <v>30.45</v>
      </c>
      <c r="F45" s="3" t="n">
        <v>40.6</v>
      </c>
      <c r="H45" s="3" t="n">
        <v>86</v>
      </c>
      <c r="I45" s="3" t="n">
        <v>-58.35</v>
      </c>
      <c r="O45" s="3" t="n">
        <v>43833.16</v>
      </c>
      <c r="Q45" s="16">
        <f>_xlfn.XLOOKUP($A45,Mapping!$A:$A,Mapping!B:B,0,0,1)</f>
        <v/>
      </c>
      <c r="R45" s="16">
        <f>_xlfn.XLOOKUP($A45,Mapping!$A:$A,Mapping!C:C,0,0,1)</f>
        <v/>
      </c>
      <c r="S45" s="16">
        <f>_xlfn.XLOOKUP($A45,Mapping!$A:$A,Mapping!D:D,0,0,1)</f>
        <v/>
      </c>
      <c r="T45" s="16">
        <f>_xlfn.CONCAT(S45," - ",Q45)</f>
        <v/>
      </c>
    </row>
    <row r="46">
      <c r="A46" s="3" t="inlineStr">
        <is>
          <t>5100 : Depreciation L&amp;B</t>
        </is>
      </c>
      <c r="B46" s="3" t="n">
        <v>54657</v>
      </c>
      <c r="O46" s="3" t="n">
        <v>54657</v>
      </c>
      <c r="Q46" s="16">
        <f>_xlfn.XLOOKUP($A46,Mapping!$A:$A,Mapping!B:B,0,0,1)</f>
        <v/>
      </c>
      <c r="R46" s="16">
        <f>_xlfn.XLOOKUP($A46,Mapping!$A:$A,Mapping!C:C,0,0,1)</f>
        <v/>
      </c>
      <c r="S46" s="16">
        <f>_xlfn.XLOOKUP($A46,Mapping!$A:$A,Mapping!D:D,0,0,1)</f>
        <v/>
      </c>
      <c r="T46" s="16">
        <f>_xlfn.CONCAT(S46," - ",Q46)</f>
        <v/>
      </c>
    </row>
    <row r="47">
      <c r="A47" s="3" t="inlineStr">
        <is>
          <t>5110 : Depreciation MV</t>
        </is>
      </c>
      <c r="B47" s="3" t="n">
        <v>1384</v>
      </c>
      <c r="O47" s="3" t="n">
        <v>1384</v>
      </c>
      <c r="Q47" s="16">
        <f>_xlfn.XLOOKUP($A47,Mapping!$A:$A,Mapping!B:B,0,0,1)</f>
        <v/>
      </c>
      <c r="R47" s="16">
        <f>_xlfn.XLOOKUP($A47,Mapping!$A:$A,Mapping!C:C,0,0,1)</f>
        <v/>
      </c>
      <c r="S47" s="16">
        <f>_xlfn.XLOOKUP($A47,Mapping!$A:$A,Mapping!D:D,0,0,1)</f>
        <v/>
      </c>
      <c r="T47" s="16">
        <f>_xlfn.CONCAT(S47," - ",Q47)</f>
        <v/>
      </c>
    </row>
    <row r="48">
      <c r="A48" s="3" t="inlineStr">
        <is>
          <t>5120 : Depreciation Office Equipment</t>
        </is>
      </c>
      <c r="B48" s="3" t="n">
        <v>12272</v>
      </c>
      <c r="O48" s="3" t="n">
        <v>12272</v>
      </c>
      <c r="Q48" s="16">
        <f>_xlfn.XLOOKUP($A48,Mapping!$A:$A,Mapping!B:B,0,0,1)</f>
        <v/>
      </c>
      <c r="R48" s="16">
        <f>_xlfn.XLOOKUP($A48,Mapping!$A:$A,Mapping!C:C,0,0,1)</f>
        <v/>
      </c>
      <c r="S48" s="16">
        <f>_xlfn.XLOOKUP($A48,Mapping!$A:$A,Mapping!D:D,0,0,1)</f>
        <v/>
      </c>
      <c r="T48" s="16">
        <f>_xlfn.CONCAT(S48," - ",Q48)</f>
        <v/>
      </c>
    </row>
    <row r="49">
      <c r="A49" s="3" t="inlineStr">
        <is>
          <t>5150 : Corporation Tax</t>
        </is>
      </c>
      <c r="B49" s="3" t="n">
        <v>314063.3</v>
      </c>
      <c r="O49" s="3" t="n">
        <v>314063.3</v>
      </c>
      <c r="Q49" s="16">
        <f>_xlfn.XLOOKUP($A49,Mapping!$A:$A,Mapping!B:B,0,0,1)</f>
        <v/>
      </c>
      <c r="R49" s="16">
        <f>_xlfn.XLOOKUP($A49,Mapping!$A:$A,Mapping!C:C,0,0,1)</f>
        <v/>
      </c>
      <c r="S49" s="16">
        <f>_xlfn.XLOOKUP($A49,Mapping!$A:$A,Mapping!D:D,0,0,1)</f>
        <v/>
      </c>
      <c r="T49" s="16">
        <f>_xlfn.CONCAT(S49," - ",Q49)</f>
        <v/>
      </c>
    </row>
    <row r="50">
      <c r="A50" s="3" t="inlineStr">
        <is>
          <t>5160 : Transformation Costs</t>
        </is>
      </c>
      <c r="B50" s="3" t="n">
        <v>85448</v>
      </c>
      <c r="O50" s="3" t="n">
        <v>85448</v>
      </c>
      <c r="Q50" s="16">
        <f>_xlfn.XLOOKUP($A50,Mapping!$A:$A,Mapping!B:B,0,0,1)</f>
        <v/>
      </c>
      <c r="R50" s="16">
        <f>_xlfn.XLOOKUP($A50,Mapping!$A:$A,Mapping!C:C,0,0,1)</f>
        <v/>
      </c>
      <c r="S50" s="16">
        <f>_xlfn.XLOOKUP($A50,Mapping!$A:$A,Mapping!D:D,0,0,1)</f>
        <v/>
      </c>
      <c r="T50" s="16">
        <f>_xlfn.CONCAT(S50," - ",Q50)</f>
        <v/>
      </c>
    </row>
    <row r="51">
      <c r="A51" s="3" t="inlineStr">
        <is>
          <t>6010 : Investment Additions</t>
        </is>
      </c>
      <c r="B51" s="3" t="n">
        <v>143357</v>
      </c>
      <c r="O51" s="3" t="n">
        <v>143357</v>
      </c>
      <c r="Q51" s="16">
        <f>_xlfn.XLOOKUP($A51,Mapping!$A:$A,Mapping!B:B,0,0,1)</f>
        <v/>
      </c>
      <c r="R51" s="16">
        <f>_xlfn.XLOOKUP($A51,Mapping!$A:$A,Mapping!C:C,0,0,1)</f>
        <v/>
      </c>
      <c r="S51" s="16">
        <f>_xlfn.XLOOKUP($A51,Mapping!$A:$A,Mapping!D:D,0,0,1)</f>
        <v/>
      </c>
      <c r="T51" s="16">
        <f>_xlfn.CONCAT(S51," - ",Q51)</f>
        <v/>
      </c>
    </row>
    <row r="52">
      <c r="A52" s="3" t="inlineStr">
        <is>
          <t>6020 : Freehold Property</t>
        </is>
      </c>
      <c r="B52" s="3" t="n">
        <v>698560.3</v>
      </c>
      <c r="O52" s="3" t="n">
        <v>698560.3</v>
      </c>
      <c r="Q52" s="16">
        <f>_xlfn.XLOOKUP($A52,Mapping!$A:$A,Mapping!B:B,0,0,1)</f>
        <v/>
      </c>
      <c r="R52" s="16">
        <f>_xlfn.XLOOKUP($A52,Mapping!$A:$A,Mapping!C:C,0,0,1)</f>
        <v/>
      </c>
      <c r="S52" s="16">
        <f>_xlfn.XLOOKUP($A52,Mapping!$A:$A,Mapping!D:D,0,0,1)</f>
        <v/>
      </c>
      <c r="T52" s="16">
        <f>_xlfn.CONCAT(S52," - ",Q52)</f>
        <v/>
      </c>
    </row>
    <row r="53">
      <c r="A53" s="3" t="inlineStr">
        <is>
          <t>6021 : Freehold Property Depreciation</t>
        </is>
      </c>
      <c r="B53" s="3" t="n">
        <v>-111507</v>
      </c>
      <c r="O53" s="3" t="n">
        <v>-111507</v>
      </c>
      <c r="Q53" s="16">
        <f>_xlfn.XLOOKUP($A53,Mapping!$A:$A,Mapping!B:B,0,0,1)</f>
        <v/>
      </c>
      <c r="R53" s="16">
        <f>_xlfn.XLOOKUP($A53,Mapping!$A:$A,Mapping!C:C,0,0,1)</f>
        <v/>
      </c>
      <c r="S53" s="16">
        <f>_xlfn.XLOOKUP($A53,Mapping!$A:$A,Mapping!D:D,0,0,1)</f>
        <v/>
      </c>
      <c r="T53" s="16">
        <f>_xlfn.CONCAT(S53," - ",Q53)</f>
        <v/>
      </c>
    </row>
    <row r="54">
      <c r="A54" s="3" t="inlineStr">
        <is>
          <t>6040 : Leasehold Property Improvements</t>
        </is>
      </c>
      <c r="B54" s="3" t="n">
        <v>24648.44</v>
      </c>
      <c r="O54" s="3" t="n">
        <v>24648.44</v>
      </c>
      <c r="Q54" s="16">
        <f>_xlfn.XLOOKUP($A54,Mapping!$A:$A,Mapping!B:B,0,0,1)</f>
        <v/>
      </c>
      <c r="R54" s="16">
        <f>_xlfn.XLOOKUP($A54,Mapping!$A:$A,Mapping!C:C,0,0,1)</f>
        <v/>
      </c>
      <c r="S54" s="16">
        <f>_xlfn.XLOOKUP($A54,Mapping!$A:$A,Mapping!D:D,0,0,1)</f>
        <v/>
      </c>
      <c r="T54" s="16">
        <f>_xlfn.CONCAT(S54," - ",Q54)</f>
        <v/>
      </c>
    </row>
    <row r="55">
      <c r="A55" s="3" t="inlineStr">
        <is>
          <t>6041 : Leasehold Property Improvements Depreciation</t>
        </is>
      </c>
      <c r="B55" s="3" t="n">
        <v>-25029.9</v>
      </c>
      <c r="O55" s="3" t="n">
        <v>-25029.9</v>
      </c>
      <c r="Q55" s="16">
        <f>_xlfn.XLOOKUP($A55,Mapping!$A:$A,Mapping!B:B,0,0,1)</f>
        <v/>
      </c>
      <c r="R55" s="16">
        <f>_xlfn.XLOOKUP($A55,Mapping!$A:$A,Mapping!C:C,0,0,1)</f>
        <v/>
      </c>
      <c r="S55" s="16">
        <f>_xlfn.XLOOKUP($A55,Mapping!$A:$A,Mapping!D:D,0,0,1)</f>
        <v/>
      </c>
      <c r="T55" s="16">
        <f>_xlfn.CONCAT(S55," - ",Q55)</f>
        <v/>
      </c>
    </row>
    <row r="56">
      <c r="A56" s="3" t="inlineStr">
        <is>
          <t>6050 : Office Machinery and Equipment</t>
        </is>
      </c>
      <c r="B56" s="3" t="n">
        <v>130322.3</v>
      </c>
      <c r="O56" s="3" t="n">
        <v>130322.3</v>
      </c>
      <c r="Q56" s="16">
        <f>_xlfn.XLOOKUP($A56,Mapping!$A:$A,Mapping!B:B,0,0,1)</f>
        <v/>
      </c>
      <c r="R56" s="16">
        <f>_xlfn.XLOOKUP($A56,Mapping!$A:$A,Mapping!C:C,0,0,1)</f>
        <v/>
      </c>
      <c r="S56" s="16">
        <f>_xlfn.XLOOKUP($A56,Mapping!$A:$A,Mapping!D:D,0,0,1)</f>
        <v/>
      </c>
      <c r="T56" s="16">
        <f>_xlfn.CONCAT(S56," - ",Q56)</f>
        <v/>
      </c>
    </row>
    <row r="57">
      <c r="A57" s="3" t="inlineStr">
        <is>
          <t>6051 : Office Machinery and Equipment Depreciation</t>
        </is>
      </c>
      <c r="B57" s="3" t="n">
        <v>-131120</v>
      </c>
      <c r="O57" s="3" t="n">
        <v>-131120</v>
      </c>
      <c r="Q57" s="16">
        <f>_xlfn.XLOOKUP($A57,Mapping!$A:$A,Mapping!B:B,0,0,1)</f>
        <v/>
      </c>
      <c r="R57" s="16">
        <f>_xlfn.XLOOKUP($A57,Mapping!$A:$A,Mapping!C:C,0,0,1)</f>
        <v/>
      </c>
      <c r="S57" s="16">
        <f>_xlfn.XLOOKUP($A57,Mapping!$A:$A,Mapping!D:D,0,0,1)</f>
        <v/>
      </c>
      <c r="T57" s="16">
        <f>_xlfn.CONCAT(S57," - ",Q57)</f>
        <v/>
      </c>
    </row>
    <row r="58">
      <c r="A58" s="3" t="inlineStr">
        <is>
          <t>6060 : Fixtures and Fittings</t>
        </is>
      </c>
      <c r="B58" s="3" t="n">
        <v>11514</v>
      </c>
      <c r="O58" s="3" t="n">
        <v>11514</v>
      </c>
      <c r="Q58" s="16">
        <f>_xlfn.XLOOKUP($A58,Mapping!$A:$A,Mapping!B:B,0,0,1)</f>
        <v/>
      </c>
      <c r="R58" s="16">
        <f>_xlfn.XLOOKUP($A58,Mapping!$A:$A,Mapping!C:C,0,0,1)</f>
        <v/>
      </c>
      <c r="S58" s="16">
        <f>_xlfn.XLOOKUP($A58,Mapping!$A:$A,Mapping!D:D,0,0,1)</f>
        <v/>
      </c>
      <c r="T58" s="16">
        <f>_xlfn.CONCAT(S58," - ",Q58)</f>
        <v/>
      </c>
    </row>
    <row r="59">
      <c r="A59" s="3" t="inlineStr">
        <is>
          <t>6061 : Fixtures and Fittings Depreciation</t>
        </is>
      </c>
      <c r="B59" s="3" t="n">
        <v>-3917</v>
      </c>
      <c r="O59" s="3" t="n">
        <v>-3917</v>
      </c>
      <c r="Q59" s="16">
        <f>_xlfn.XLOOKUP($A59,Mapping!$A:$A,Mapping!B:B,0,0,1)</f>
        <v/>
      </c>
      <c r="R59" s="16">
        <f>_xlfn.XLOOKUP($A59,Mapping!$A:$A,Mapping!C:C,0,0,1)</f>
        <v/>
      </c>
      <c r="S59" s="16">
        <f>_xlfn.XLOOKUP($A59,Mapping!$A:$A,Mapping!D:D,0,0,1)</f>
        <v/>
      </c>
      <c r="T59" s="16">
        <f>_xlfn.CONCAT(S59," - ",Q59)</f>
        <v/>
      </c>
    </row>
    <row r="60">
      <c r="A60" s="3" t="inlineStr">
        <is>
          <t>6070 : Motor Vehicles</t>
        </is>
      </c>
      <c r="B60" s="3" t="n">
        <v>4800</v>
      </c>
      <c r="O60" s="3" t="n">
        <v>4800</v>
      </c>
      <c r="Q60" s="16">
        <f>_xlfn.XLOOKUP($A60,Mapping!$A:$A,Mapping!B:B,0,0,1)</f>
        <v/>
      </c>
      <c r="R60" s="16">
        <f>_xlfn.XLOOKUP($A60,Mapping!$A:$A,Mapping!C:C,0,0,1)</f>
        <v/>
      </c>
      <c r="S60" s="16">
        <f>_xlfn.XLOOKUP($A60,Mapping!$A:$A,Mapping!D:D,0,0,1)</f>
        <v/>
      </c>
      <c r="T60" s="16">
        <f>_xlfn.CONCAT(S60," - ",Q60)</f>
        <v/>
      </c>
    </row>
    <row r="61">
      <c r="A61" s="3" t="inlineStr">
        <is>
          <t>6071 : Motor Vehicles Depreciation</t>
        </is>
      </c>
      <c r="B61" s="3" t="n">
        <v>-4160</v>
      </c>
      <c r="O61" s="3" t="n">
        <v>-4160</v>
      </c>
      <c r="Q61" s="16">
        <f>_xlfn.XLOOKUP($A61,Mapping!$A:$A,Mapping!B:B,0,0,1)</f>
        <v/>
      </c>
      <c r="R61" s="16">
        <f>_xlfn.XLOOKUP($A61,Mapping!$A:$A,Mapping!C:C,0,0,1)</f>
        <v/>
      </c>
      <c r="S61" s="16">
        <f>_xlfn.XLOOKUP($A61,Mapping!$A:$A,Mapping!D:D,0,0,1)</f>
        <v/>
      </c>
      <c r="T61" s="16">
        <f>_xlfn.CONCAT(S61," - ",Q61)</f>
        <v/>
      </c>
    </row>
    <row r="62">
      <c r="A62" s="3" t="inlineStr">
        <is>
          <t>6080 : Goodwill</t>
        </is>
      </c>
      <c r="B62" s="3" t="n">
        <v>481964.9</v>
      </c>
      <c r="O62" s="3" t="n">
        <v>481964.9</v>
      </c>
      <c r="Q62" s="16">
        <f>_xlfn.XLOOKUP($A62,Mapping!$A:$A,Mapping!B:B,0,0,1)</f>
        <v/>
      </c>
      <c r="R62" s="16">
        <f>_xlfn.XLOOKUP($A62,Mapping!$A:$A,Mapping!C:C,0,0,1)</f>
        <v/>
      </c>
      <c r="S62" s="16">
        <f>_xlfn.XLOOKUP($A62,Mapping!$A:$A,Mapping!D:D,0,0,1)</f>
        <v/>
      </c>
      <c r="T62" s="16">
        <f>_xlfn.CONCAT(S62," - ",Q62)</f>
        <v/>
      </c>
    </row>
    <row r="63">
      <c r="A63" s="3" t="inlineStr">
        <is>
          <t>6081 : Goodwill Depreciation</t>
        </is>
      </c>
      <c r="B63" s="3" t="n">
        <v>-481966</v>
      </c>
      <c r="O63" s="3" t="n">
        <v>-481966</v>
      </c>
      <c r="Q63" s="16">
        <f>_xlfn.XLOOKUP($A63,Mapping!$A:$A,Mapping!B:B,0,0,1)</f>
        <v/>
      </c>
      <c r="R63" s="16">
        <f>_xlfn.XLOOKUP($A63,Mapping!$A:$A,Mapping!C:C,0,0,1)</f>
        <v/>
      </c>
      <c r="S63" s="16">
        <f>_xlfn.XLOOKUP($A63,Mapping!$A:$A,Mapping!D:D,0,0,1)</f>
        <v/>
      </c>
      <c r="T63" s="16">
        <f>_xlfn.CONCAT(S63," - ",Q63)</f>
        <v/>
      </c>
    </row>
    <row r="64">
      <c r="A64" s="3" t="inlineStr">
        <is>
          <t>7010 : Prepayments</t>
        </is>
      </c>
      <c r="B64" s="3" t="n">
        <v>14278.38</v>
      </c>
      <c r="F64" s="3" t="n">
        <v>2916.37</v>
      </c>
      <c r="G64" s="3" t="n">
        <v>-1458.18</v>
      </c>
      <c r="H64" s="3" t="n">
        <v>-648.52</v>
      </c>
      <c r="O64" s="3" t="n">
        <v>15088.05</v>
      </c>
      <c r="Q64" s="16">
        <f>_xlfn.XLOOKUP($A64,Mapping!$A:$A,Mapping!B:B,0,0,1)</f>
        <v/>
      </c>
      <c r="R64" s="16">
        <f>_xlfn.XLOOKUP($A64,Mapping!$A:$A,Mapping!C:C,0,0,1)</f>
        <v/>
      </c>
      <c r="S64" s="16">
        <f>_xlfn.XLOOKUP($A64,Mapping!$A:$A,Mapping!D:D,0,0,1)</f>
        <v/>
      </c>
      <c r="T64" s="16">
        <f>_xlfn.CONCAT(S64," - ",Q64)</f>
        <v/>
      </c>
    </row>
    <row r="65">
      <c r="A65" s="3" t="inlineStr">
        <is>
          <t>7020 : Interco Brunswick</t>
        </is>
      </c>
      <c r="B65" s="3" t="n">
        <v>230745.4</v>
      </c>
      <c r="O65" s="3" t="n">
        <v>230745.4</v>
      </c>
      <c r="Q65" s="16">
        <f>_xlfn.XLOOKUP($A65,Mapping!$A:$A,Mapping!B:B,0,0,1)</f>
        <v/>
      </c>
      <c r="R65" s="16">
        <f>_xlfn.XLOOKUP($A65,Mapping!$A:$A,Mapping!C:C,0,0,1)</f>
        <v/>
      </c>
      <c r="S65" s="16">
        <f>_xlfn.XLOOKUP($A65,Mapping!$A:$A,Mapping!D:D,0,0,1)</f>
        <v/>
      </c>
      <c r="T65" s="16">
        <f>_xlfn.CONCAT(S65," - ",Q65)</f>
        <v/>
      </c>
    </row>
    <row r="66">
      <c r="A66" s="3" t="inlineStr">
        <is>
          <t>7021 : Interco KNL</t>
        </is>
      </c>
      <c r="B66" s="3" t="n">
        <v>-1253231</v>
      </c>
      <c r="O66" s="3" t="n">
        <v>-1253231</v>
      </c>
      <c r="Q66" s="16">
        <f>_xlfn.XLOOKUP($A66,Mapping!$A:$A,Mapping!B:B,0,0,1)</f>
        <v/>
      </c>
      <c r="R66" s="16">
        <f>_xlfn.XLOOKUP($A66,Mapping!$A:$A,Mapping!C:C,0,0,1)</f>
        <v/>
      </c>
      <c r="S66" s="16">
        <f>_xlfn.XLOOKUP($A66,Mapping!$A:$A,Mapping!D:D,0,0,1)</f>
        <v/>
      </c>
      <c r="T66" s="16">
        <f>_xlfn.CONCAT(S66," - ",Q66)</f>
        <v/>
      </c>
    </row>
    <row r="67">
      <c r="A67" s="3" t="inlineStr">
        <is>
          <t>7022 : Interco Crossco</t>
        </is>
      </c>
      <c r="B67" s="3" t="n">
        <v>-242522</v>
      </c>
      <c r="O67" s="3" t="n">
        <v>-242522</v>
      </c>
      <c r="Q67" s="16">
        <f>_xlfn.XLOOKUP($A67,Mapping!$A:$A,Mapping!B:B,0,0,1)</f>
        <v/>
      </c>
      <c r="R67" s="16">
        <f>_xlfn.XLOOKUP($A67,Mapping!$A:$A,Mapping!C:C,0,0,1)</f>
        <v/>
      </c>
      <c r="S67" s="16">
        <f>_xlfn.XLOOKUP($A67,Mapping!$A:$A,Mapping!D:D,0,0,1)</f>
        <v/>
      </c>
      <c r="T67" s="16" t="n"/>
    </row>
    <row r="68">
      <c r="A68" s="3" t="inlineStr">
        <is>
          <t>7024 : Redplexus</t>
        </is>
      </c>
      <c r="B68" s="3" t="n">
        <v>2616.62</v>
      </c>
      <c r="O68" s="3" t="n">
        <v>2616.62</v>
      </c>
      <c r="Q68" s="16">
        <f>_xlfn.XLOOKUP($A68,Mapping!$A:$A,Mapping!B:B,0,0,1)</f>
        <v/>
      </c>
      <c r="R68" s="16">
        <f>_xlfn.XLOOKUP($A68,Mapping!$A:$A,Mapping!C:C,0,0,1)</f>
        <v/>
      </c>
      <c r="S68" s="16">
        <f>_xlfn.XLOOKUP($A68,Mapping!$A:$A,Mapping!D:D,0,0,1)</f>
        <v/>
      </c>
      <c r="T68" s="16" t="n"/>
    </row>
    <row r="69">
      <c r="A69" s="3" t="inlineStr">
        <is>
          <t>7025 : INTERCO M2</t>
        </is>
      </c>
      <c r="B69" s="3" t="n">
        <v>3626534</v>
      </c>
      <c r="O69" s="3" t="n">
        <v>3626534</v>
      </c>
      <c r="Q69" s="16">
        <f>_xlfn.XLOOKUP($A69,Mapping!$A:$A,Mapping!B:B,0,0,1)</f>
        <v/>
      </c>
      <c r="R69" s="16">
        <f>_xlfn.XLOOKUP($A69,Mapping!$A:$A,Mapping!C:C,0,0,1)</f>
        <v/>
      </c>
      <c r="S69" s="16">
        <f>_xlfn.XLOOKUP($A69,Mapping!$A:$A,Mapping!D:D,0,0,1)</f>
        <v/>
      </c>
      <c r="T69" s="16" t="n"/>
    </row>
    <row r="70">
      <c r="A70" s="3" t="inlineStr">
        <is>
          <t>7026 : Interco YBN</t>
        </is>
      </c>
      <c r="B70" s="3" t="n">
        <v>-542.11</v>
      </c>
      <c r="O70" s="3" t="n">
        <v>-542.11</v>
      </c>
      <c r="Q70" s="16">
        <f>_xlfn.XLOOKUP($A70,Mapping!$A:$A,Mapping!B:B,0,0,1)</f>
        <v/>
      </c>
      <c r="R70" s="16">
        <f>_xlfn.XLOOKUP($A70,Mapping!$A:$A,Mapping!C:C,0,0,1)</f>
        <v/>
      </c>
      <c r="S70" s="16">
        <f>_xlfn.XLOOKUP($A70,Mapping!$A:$A,Mapping!D:D,0,0,1)</f>
        <v/>
      </c>
      <c r="T70" s="16" t="n"/>
    </row>
    <row r="71">
      <c r="A71" s="3" t="inlineStr">
        <is>
          <t>7027 : Interco YBHN</t>
        </is>
      </c>
      <c r="B71" s="3" t="n">
        <v>118.28</v>
      </c>
      <c r="O71" s="3" t="n">
        <v>118.28</v>
      </c>
      <c r="Q71" s="16">
        <f>_xlfn.XLOOKUP($A71,Mapping!$A:$A,Mapping!B:B,0,0,1)</f>
        <v/>
      </c>
      <c r="R71" s="16">
        <f>_xlfn.XLOOKUP($A71,Mapping!$A:$A,Mapping!C:C,0,0,1)</f>
        <v/>
      </c>
      <c r="S71" s="16">
        <f>_xlfn.XLOOKUP($A71,Mapping!$A:$A,Mapping!D:D,0,0,1)</f>
        <v/>
      </c>
      <c r="T71" s="16" t="n"/>
    </row>
    <row r="72">
      <c r="A72" s="3" t="inlineStr">
        <is>
          <t>7040 : Fee Debtors</t>
        </is>
      </c>
      <c r="B72" s="3" t="n">
        <v>-2425</v>
      </c>
      <c r="O72" s="3" t="n">
        <v>-2425</v>
      </c>
      <c r="Q72" s="16">
        <f>_xlfn.XLOOKUP($A72,Mapping!$A:$A,Mapping!B:B,0,0,1)</f>
        <v/>
      </c>
      <c r="R72" s="16">
        <f>_xlfn.XLOOKUP($A72,Mapping!$A:$A,Mapping!C:C,0,0,1)</f>
        <v/>
      </c>
      <c r="S72" s="16">
        <f>_xlfn.XLOOKUP($A72,Mapping!$A:$A,Mapping!D:D,0,0,1)</f>
        <v/>
      </c>
      <c r="T72" s="16" t="n"/>
    </row>
    <row r="73">
      <c r="A73" s="3" t="inlineStr">
        <is>
          <t>7050 : Bank RBS</t>
        </is>
      </c>
      <c r="B73" s="3" t="n">
        <v>788287.9</v>
      </c>
      <c r="C73" s="3" t="n">
        <v>-1425.72</v>
      </c>
      <c r="E73" s="3" t="n">
        <v>-30.45</v>
      </c>
      <c r="F73" s="3" t="n">
        <v>-40.6</v>
      </c>
      <c r="H73" s="3" t="n">
        <v>-84</v>
      </c>
      <c r="I73" s="3" t="n">
        <v>-27.65</v>
      </c>
      <c r="O73" s="3" t="n">
        <v>786679.5</v>
      </c>
      <c r="Q73" s="16">
        <f>_xlfn.XLOOKUP($A73,Mapping!$A:$A,Mapping!B:B,0,0,1)</f>
        <v/>
      </c>
      <c r="R73" s="16">
        <f>_xlfn.XLOOKUP($A73,Mapping!$A:$A,Mapping!C:C,0,0,1)</f>
        <v/>
      </c>
      <c r="S73" s="16">
        <f>_xlfn.XLOOKUP($A73,Mapping!$A:$A,Mapping!D:D,0,0,1)</f>
        <v/>
      </c>
      <c r="T73" s="16" t="n"/>
    </row>
    <row r="74">
      <c r="A74" s="3" t="inlineStr">
        <is>
          <t>7051 : Bank NW Current</t>
        </is>
      </c>
      <c r="B74" s="3" t="n">
        <v>177.06</v>
      </c>
      <c r="O74" s="3" t="n">
        <v>177.06</v>
      </c>
      <c r="Q74" s="16">
        <f>_xlfn.XLOOKUP($A74,Mapping!$A:$A,Mapping!B:B,0,0,1)</f>
        <v/>
      </c>
      <c r="R74" s="16">
        <f>_xlfn.XLOOKUP($A74,Mapping!$A:$A,Mapping!C:C,0,0,1)</f>
        <v/>
      </c>
      <c r="S74" s="16">
        <f>_xlfn.XLOOKUP($A74,Mapping!$A:$A,Mapping!D:D,0,0,1)</f>
        <v/>
      </c>
      <c r="T74" s="16" t="n"/>
    </row>
    <row r="75">
      <c r="A75" s="3" t="inlineStr">
        <is>
          <t>7053 : Bank Current Account</t>
        </is>
      </c>
      <c r="B75" s="190" t="n">
        <v>9.09e-13</v>
      </c>
      <c r="O75" s="190" t="n">
        <v>9.09e-13</v>
      </c>
      <c r="Q75" s="16">
        <f>_xlfn.XLOOKUP($A75,Mapping!$A:$A,Mapping!B:B,0,0,1)</f>
        <v/>
      </c>
      <c r="R75" s="16">
        <f>_xlfn.XLOOKUP($A75,Mapping!$A:$A,Mapping!C:C,0,0,1)</f>
        <v/>
      </c>
      <c r="S75" s="16">
        <f>_xlfn.XLOOKUP($A75,Mapping!$A:$A,Mapping!D:D,0,0,1)</f>
        <v/>
      </c>
      <c r="T75" s="16" t="n"/>
    </row>
    <row r="76">
      <c r="A76" s="3" t="inlineStr">
        <is>
          <t>7070 : Sundry Debtors</t>
        </is>
      </c>
      <c r="B76" s="3" t="n">
        <v>0</v>
      </c>
      <c r="O76" s="3" t="n">
        <v>0</v>
      </c>
      <c r="Q76" s="16">
        <f>_xlfn.XLOOKUP($A76,Mapping!$A:$A,Mapping!B:B,0,0,1)</f>
        <v/>
      </c>
      <c r="R76" s="16">
        <f>_xlfn.XLOOKUP($A76,Mapping!$A:$A,Mapping!C:C,0,0,1)</f>
        <v/>
      </c>
      <c r="S76" s="16">
        <f>_xlfn.XLOOKUP($A76,Mapping!$A:$A,Mapping!D:D,0,0,1)</f>
        <v/>
      </c>
      <c r="T76" s="16" t="n"/>
    </row>
    <row r="77">
      <c r="A77" s="3" t="inlineStr">
        <is>
          <t>7085 : Bad Debt Provision</t>
        </is>
      </c>
      <c r="B77" s="3" t="n">
        <v>23579</v>
      </c>
      <c r="O77" s="3" t="n">
        <v>23579</v>
      </c>
      <c r="Q77" s="16">
        <f>_xlfn.XLOOKUP($A77,Mapping!$A:$A,Mapping!B:B,0,0,1)</f>
        <v/>
      </c>
      <c r="R77" s="16">
        <f>_xlfn.XLOOKUP($A77,Mapping!$A:$A,Mapping!C:C,0,0,1)</f>
        <v/>
      </c>
      <c r="S77" s="16">
        <f>_xlfn.XLOOKUP($A77,Mapping!$A:$A,Mapping!D:D,0,0,1)</f>
        <v/>
      </c>
      <c r="T77" s="16" t="n"/>
    </row>
    <row r="78">
      <c r="A78" s="3" t="inlineStr">
        <is>
          <t>8010 : Attachments</t>
        </is>
      </c>
      <c r="B78" s="3" t="n">
        <v>0.15</v>
      </c>
      <c r="O78" s="3" t="n">
        <v>0.15</v>
      </c>
      <c r="Q78" s="16">
        <f>_xlfn.XLOOKUP($A78,Mapping!$A:$A,Mapping!B:B,0,0,1)</f>
        <v/>
      </c>
      <c r="R78" s="16">
        <f>_xlfn.XLOOKUP($A78,Mapping!$A:$A,Mapping!C:C,0,0,1)</f>
        <v/>
      </c>
      <c r="S78" s="16">
        <f>_xlfn.XLOOKUP($A78,Mapping!$A:$A,Mapping!D:D,0,0,1)</f>
        <v/>
      </c>
      <c r="T78" s="16" t="n"/>
    </row>
    <row r="79">
      <c r="A79" s="3" t="inlineStr">
        <is>
          <t>8020 : Accruals</t>
        </is>
      </c>
      <c r="B79" s="3" t="n">
        <v>-15262.8</v>
      </c>
      <c r="C79" s="3" t="n">
        <v>3112.8</v>
      </c>
      <c r="H79" s="3" t="n">
        <v>-86</v>
      </c>
      <c r="I79" s="3" t="n">
        <v>86</v>
      </c>
      <c r="O79" s="3" t="n">
        <v>-12150</v>
      </c>
      <c r="Q79" s="16">
        <f>_xlfn.XLOOKUP($A79,Mapping!$A:$A,Mapping!B:B,0,0,1)</f>
        <v/>
      </c>
      <c r="R79" s="16">
        <f>_xlfn.XLOOKUP($A79,Mapping!$A:$A,Mapping!C:C,0,0,1)</f>
        <v/>
      </c>
      <c r="S79" s="16">
        <f>_xlfn.XLOOKUP($A79,Mapping!$A:$A,Mapping!D:D,0,0,1)</f>
        <v/>
      </c>
      <c r="T79" s="16" t="n"/>
    </row>
    <row r="80">
      <c r="A80" s="3" t="inlineStr">
        <is>
          <t>8030 : EEEF</t>
        </is>
      </c>
      <c r="B80" s="3" t="n">
        <v>-0.16</v>
      </c>
      <c r="O80" s="3" t="n">
        <v>-0.16</v>
      </c>
      <c r="Q80" s="16">
        <f>_xlfn.XLOOKUP($A80,Mapping!$A:$A,Mapping!B:B,0,0,1)</f>
        <v/>
      </c>
      <c r="R80" s="16">
        <f>_xlfn.XLOOKUP($A80,Mapping!$A:$A,Mapping!C:C,0,0,1)</f>
        <v/>
      </c>
      <c r="S80" s="16">
        <f>_xlfn.XLOOKUP($A80,Mapping!$A:$A,Mapping!D:D,0,0,1)</f>
        <v/>
      </c>
      <c r="T80" s="16" t="n"/>
    </row>
    <row r="81">
      <c r="A81" s="3" t="inlineStr">
        <is>
          <t>8040 : PAYE</t>
        </is>
      </c>
      <c r="B81" s="190" t="n">
        <v>-3.6e-12</v>
      </c>
      <c r="O81" s="190" t="n">
        <v>-3.6e-12</v>
      </c>
      <c r="Q81" s="16">
        <f>_xlfn.XLOOKUP($A81,Mapping!$A:$A,Mapping!B:B,0,0,1)</f>
        <v/>
      </c>
      <c r="R81" s="16">
        <f>_xlfn.XLOOKUP($A81,Mapping!$A:$A,Mapping!C:C,0,0,1)</f>
        <v/>
      </c>
      <c r="S81" s="16">
        <f>_xlfn.XLOOKUP($A81,Mapping!$A:$A,Mapping!D:D,0,0,1)</f>
        <v/>
      </c>
      <c r="T81" s="16" t="n"/>
    </row>
    <row r="82">
      <c r="A82" s="3" t="inlineStr">
        <is>
          <t>8050 : Net Salaries</t>
        </is>
      </c>
      <c r="B82" s="190" t="n">
        <v>-1.6e-12</v>
      </c>
      <c r="O82" s="190" t="n">
        <v>-1.6e-12</v>
      </c>
      <c r="Q82" s="16">
        <f>_xlfn.XLOOKUP($A82,Mapping!$A:$A,Mapping!B:B,0,0,1)</f>
        <v/>
      </c>
      <c r="R82" s="16">
        <f>_xlfn.XLOOKUP($A82,Mapping!$A:$A,Mapping!C:C,0,0,1)</f>
        <v/>
      </c>
      <c r="S82" s="16">
        <f>_xlfn.XLOOKUP($A82,Mapping!$A:$A,Mapping!D:D,0,0,1)</f>
        <v/>
      </c>
      <c r="T82" s="16" t="n"/>
    </row>
    <row r="83">
      <c r="A83" s="3" t="inlineStr">
        <is>
          <t>8060 : Trade Creditors</t>
        </is>
      </c>
      <c r="B83" s="3" t="n">
        <v>-13629.9</v>
      </c>
      <c r="O83" s="3" t="n">
        <v>-13629.9</v>
      </c>
      <c r="Q83" s="16">
        <f>_xlfn.XLOOKUP($A83,Mapping!$A:$A,Mapping!B:B,0,0,1)</f>
        <v/>
      </c>
      <c r="R83" s="16">
        <f>_xlfn.XLOOKUP($A83,Mapping!$A:$A,Mapping!C:C,0,0,1)</f>
        <v/>
      </c>
      <c r="S83" s="16">
        <f>_xlfn.XLOOKUP($A83,Mapping!$A:$A,Mapping!D:D,0,0,1)</f>
        <v/>
      </c>
      <c r="T83" s="16" t="n"/>
    </row>
    <row r="84">
      <c r="A84" s="3" t="inlineStr">
        <is>
          <t>8070 : Fees in advance</t>
        </is>
      </c>
      <c r="B84" s="3" t="n">
        <v>-74410.7</v>
      </c>
      <c r="O84" s="3" t="n">
        <v>-74410.7</v>
      </c>
      <c r="Q84" s="16">
        <f>_xlfn.XLOOKUP($A84,Mapping!$A:$A,Mapping!B:B,0,0,1)</f>
        <v/>
      </c>
      <c r="R84" s="16">
        <f>_xlfn.XLOOKUP($A84,Mapping!$A:$A,Mapping!C:C,0,0,1)</f>
        <v/>
      </c>
      <c r="S84" s="16">
        <f>_xlfn.XLOOKUP($A84,Mapping!$A:$A,Mapping!D:D,0,0,1)</f>
        <v/>
      </c>
      <c r="T84" s="16" t="n"/>
    </row>
    <row r="85">
      <c r="A85" s="3" t="inlineStr">
        <is>
          <t>8080 : HP Creditor</t>
        </is>
      </c>
      <c r="B85" s="3" t="n">
        <v>-0.1</v>
      </c>
      <c r="O85" s="3" t="n">
        <v>-0.1</v>
      </c>
      <c r="Q85" s="16">
        <f>_xlfn.XLOOKUP($A85,Mapping!$A:$A,Mapping!B:B,0,0,1)</f>
        <v/>
      </c>
      <c r="R85" s="16">
        <f>_xlfn.XLOOKUP($A85,Mapping!$A:$A,Mapping!C:C,0,0,1)</f>
        <v/>
      </c>
      <c r="S85" s="16">
        <f>_xlfn.XLOOKUP($A85,Mapping!$A:$A,Mapping!D:D,0,0,1)</f>
        <v/>
      </c>
      <c r="T85" s="16" t="n"/>
    </row>
    <row r="86">
      <c r="A86" s="3" t="inlineStr">
        <is>
          <t>8090 : Pension Fund</t>
        </is>
      </c>
      <c r="B86" s="3" t="n">
        <v>-0.24</v>
      </c>
      <c r="O86" s="3" t="n">
        <v>-0.24</v>
      </c>
      <c r="Q86" s="16">
        <f>_xlfn.XLOOKUP($A86,Mapping!$A:$A,Mapping!B:B,0,0,1)</f>
        <v/>
      </c>
      <c r="R86" s="16">
        <f>_xlfn.XLOOKUP($A86,Mapping!$A:$A,Mapping!C:C,0,0,1)</f>
        <v/>
      </c>
      <c r="S86" s="16">
        <f>_xlfn.XLOOKUP($A86,Mapping!$A:$A,Mapping!D:D,0,0,1)</f>
        <v/>
      </c>
      <c r="T86" s="16" t="n"/>
    </row>
    <row r="87">
      <c r="A87" s="3" t="inlineStr">
        <is>
          <t>8100 : Corporation Tax</t>
        </is>
      </c>
      <c r="B87" s="3" t="n">
        <v>134.77</v>
      </c>
      <c r="O87" s="3" t="n">
        <v>134.77</v>
      </c>
      <c r="Q87" s="16">
        <f>_xlfn.XLOOKUP($A87,Mapping!$A:$A,Mapping!B:B,0,0,1)</f>
        <v/>
      </c>
      <c r="R87" s="16">
        <f>_xlfn.XLOOKUP($A87,Mapping!$A:$A,Mapping!C:C,0,0,1)</f>
        <v/>
      </c>
      <c r="S87" s="16">
        <f>_xlfn.XLOOKUP($A87,Mapping!$A:$A,Mapping!D:D,0,0,1)</f>
        <v/>
      </c>
      <c r="T87" s="16" t="n"/>
    </row>
    <row r="88">
      <c r="A88" s="3" t="inlineStr">
        <is>
          <t>8110 : Directors Loan Account</t>
        </is>
      </c>
      <c r="B88" s="3" t="n">
        <v>-119</v>
      </c>
      <c r="O88" s="3" t="n">
        <v>-119</v>
      </c>
      <c r="Q88" s="16">
        <f>_xlfn.XLOOKUP($A88,Mapping!$A:$A,Mapping!B:B,0,0,1)</f>
        <v/>
      </c>
      <c r="R88" s="16">
        <f>_xlfn.XLOOKUP($A88,Mapping!$A:$A,Mapping!C:C,0,0,1)</f>
        <v/>
      </c>
      <c r="S88" s="16">
        <f>_xlfn.XLOOKUP($A88,Mapping!$A:$A,Mapping!D:D,0,0,1)</f>
        <v/>
      </c>
      <c r="T88" s="16" t="n"/>
    </row>
    <row r="89">
      <c r="A89" s="3" t="inlineStr">
        <is>
          <t>9010 : Reserves and Capital</t>
        </is>
      </c>
      <c r="B89" s="3" t="n">
        <v>-340240</v>
      </c>
      <c r="O89" s="3" t="n">
        <v>-340240</v>
      </c>
      <c r="Q89" s="16">
        <f>_xlfn.XLOOKUP($A89,Mapping!$A:$A,Mapping!B:B,0,0,1)</f>
        <v/>
      </c>
      <c r="R89" s="16">
        <f>_xlfn.XLOOKUP($A89,Mapping!$A:$A,Mapping!C:C,0,0,1)</f>
        <v/>
      </c>
      <c r="S89" s="16">
        <f>_xlfn.XLOOKUP($A89,Mapping!$A:$A,Mapping!D:D,0,0,1)</f>
        <v/>
      </c>
      <c r="T89" s="16" t="n"/>
    </row>
    <row r="90">
      <c r="A90" s="3" t="inlineStr">
        <is>
          <t>9020 : Share Capital</t>
        </is>
      </c>
      <c r="B90" s="3" t="n">
        <v>-1000</v>
      </c>
      <c r="O90" s="3" t="n">
        <v>-1000</v>
      </c>
      <c r="Q90" s="16">
        <f>_xlfn.XLOOKUP($A90,Mapping!$A:$A,Mapping!B:B,0,0,1)</f>
        <v/>
      </c>
      <c r="R90" s="16">
        <f>_xlfn.XLOOKUP($A90,Mapping!$A:$A,Mapping!C:C,0,0,1)</f>
        <v/>
      </c>
      <c r="S90" s="16">
        <f>_xlfn.XLOOKUP($A90,Mapping!$A:$A,Mapping!D:D,0,0,1)</f>
        <v/>
      </c>
      <c r="T90" s="16" t="n"/>
    </row>
    <row r="91">
      <c r="A91" s="3" t="inlineStr">
        <is>
          <t>9030 : Profit and Loss Account</t>
        </is>
      </c>
      <c r="B91" s="3" t="n">
        <v>-1554860</v>
      </c>
      <c r="O91" s="3" t="n">
        <v>-1554860</v>
      </c>
      <c r="Q91" s="16">
        <f>_xlfn.XLOOKUP($A91,Mapping!$A:$A,Mapping!B:B,0,0,1)</f>
        <v/>
      </c>
      <c r="R91" s="16">
        <f>_xlfn.XLOOKUP($A91,Mapping!$A:$A,Mapping!C:C,0,0,1)</f>
        <v/>
      </c>
      <c r="S91" s="16">
        <f>_xlfn.XLOOKUP($A91,Mapping!$A:$A,Mapping!D:D,0,0,1)</f>
        <v/>
      </c>
      <c r="T91" s="16" t="n"/>
    </row>
    <row r="92">
      <c r="A92" s="76" t="inlineStr">
        <is>
          <t>Total</t>
        </is>
      </c>
      <c r="B92" s="76" t="n">
        <v>2779130</v>
      </c>
      <c r="C92" s="76" t="n">
        <v>7502.61</v>
      </c>
      <c r="D92" s="76" t="n">
        <v>215.07</v>
      </c>
      <c r="E92" s="76" t="n">
        <v>12216.7</v>
      </c>
      <c r="F92" s="76" t="n">
        <v>6902.42</v>
      </c>
      <c r="G92" s="76" t="n">
        <v>0</v>
      </c>
      <c r="H92" s="76" t="n">
        <v>869.67</v>
      </c>
      <c r="I92" s="76" t="n">
        <v>0</v>
      </c>
      <c r="J92" s="76" t="n"/>
      <c r="K92" s="76" t="n"/>
      <c r="L92" s="76" t="n"/>
      <c r="M92" s="76" t="n"/>
      <c r="N92" s="76" t="n"/>
      <c r="O92" s="76" t="n">
        <v>2806836</v>
      </c>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ht="409.5" customHeight="1" s="393">
      <c r="A94" s="42" t="inlineStr">
        <is>
          <t>Applied filters:
Company is Complete Childcare Ltd.
Setting is Head Office
Fiscal Year is 2026
Company is Complete Childcare Ltd., HAB Kindergarten, Kingsclere Nurseries Ltd., Moebius Two Ltd., Saltway Nursery, Yellow Brick House Nurseries., or Yellow Brick Nurseries Ltd.</t>
        </is>
      </c>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71.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-5866158</v>
      </c>
      <c r="C2" s="3" t="n">
        <v>-34024.2</v>
      </c>
      <c r="D2" s="3" t="n">
        <v>-34520.9</v>
      </c>
      <c r="E2" s="3" t="n">
        <v>-44678.8</v>
      </c>
      <c r="F2" s="3" t="n">
        <v>-46928.2</v>
      </c>
      <c r="G2" s="3" t="n">
        <v>-40486.3</v>
      </c>
      <c r="H2" s="3" t="n">
        <v>-45145.1</v>
      </c>
      <c r="O2" s="3" t="n">
        <v>-6111942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-1066215</v>
      </c>
      <c r="C3" s="3" t="n">
        <v>-20522.7</v>
      </c>
      <c r="D3" s="3" t="n">
        <v>-20522.7</v>
      </c>
      <c r="E3" s="3" t="n">
        <v>-21690.4</v>
      </c>
      <c r="F3" s="3" t="n">
        <v>-22674.8</v>
      </c>
      <c r="G3" s="3" t="n">
        <v>-22674.7</v>
      </c>
      <c r="H3" s="3" t="n">
        <v>-24039.4</v>
      </c>
      <c r="O3" s="3" t="n">
        <v>-1198340</v>
      </c>
      <c r="Q3" s="16">
        <f>_xlfn.XLOOKUP($A3,Mapping!$A:$A,Mapping!B:B,0,0,1)</f>
        <v/>
      </c>
      <c r="R3" s="16">
        <f>_xlfn.XLOOKUP($A3,Mapping!$A:$A,Mapping!C:C,0,0,1)</f>
        <v/>
      </c>
      <c r="S3" s="16">
        <f>_xlfn.XLOOKUP($A3,Mapping!$A:$A,Mapping!D:D,0,0,1)</f>
        <v/>
      </c>
      <c r="T3" s="16">
        <f>_xlfn.CONCAT(S3," - ",Q3)</f>
        <v/>
      </c>
    </row>
    <row r="4">
      <c r="A4" s="3" t="inlineStr">
        <is>
          <t>1030 : Other Income</t>
        </is>
      </c>
      <c r="B4" s="3" t="n">
        <v>-7609.07</v>
      </c>
      <c r="E4" s="3" t="n">
        <v>-339.3</v>
      </c>
      <c r="O4" s="3" t="n">
        <v>-7948.37</v>
      </c>
      <c r="Q4" s="16">
        <f>_xlfn.XLOOKUP($A4,Mapping!$A:$A,Mapping!B:B,0,0,1)</f>
        <v/>
      </c>
      <c r="R4" s="16">
        <f>_xlfn.XLOOKUP($A4,Mapping!$A:$A,Mapping!C:C,0,0,1)</f>
        <v/>
      </c>
      <c r="S4" s="16">
        <f>_xlfn.XLOOKUP($A4,Mapping!$A:$A,Mapping!D:D,0,0,1)</f>
        <v/>
      </c>
      <c r="T4" s="16">
        <f>_xlfn.CONCAT(S4," - ",Q4)</f>
        <v/>
      </c>
    </row>
    <row r="5">
      <c r="A5" s="3" t="inlineStr">
        <is>
          <t>2010 : Nursery Staff Salaries</t>
        </is>
      </c>
      <c r="B5" s="3" t="n">
        <v>2557994</v>
      </c>
      <c r="C5" s="3" t="n">
        <v>38698.39</v>
      </c>
      <c r="D5" s="3" t="n">
        <v>34009.54</v>
      </c>
      <c r="E5" s="3" t="n">
        <v>40961.75</v>
      </c>
      <c r="F5" s="3" t="n">
        <v>37699.5</v>
      </c>
      <c r="G5" s="3" t="n">
        <v>34150.91</v>
      </c>
      <c r="H5" s="3" t="n">
        <v>33439.28</v>
      </c>
      <c r="O5" s="3" t="n">
        <v>2776953</v>
      </c>
      <c r="Q5" s="16">
        <f>_xlfn.XLOOKUP($A5,Mapping!$A:$A,Mapping!B:B,0,0,1)</f>
        <v/>
      </c>
      <c r="R5" s="16">
        <f>_xlfn.XLOOKUP($A5,Mapping!$A:$A,Mapping!C:C,0,0,1)</f>
        <v/>
      </c>
      <c r="S5" s="16">
        <f>_xlfn.XLOOKUP($A5,Mapping!$A:$A,Mapping!D:D,0,0,1)</f>
        <v/>
      </c>
      <c r="T5" s="16">
        <f>_xlfn.CONCAT(S5," - ",Q5)</f>
        <v/>
      </c>
    </row>
    <row r="6">
      <c r="A6" s="3" t="inlineStr">
        <is>
          <t>2100 : Nursery Staff NI</t>
        </is>
      </c>
      <c r="B6" s="3" t="n">
        <v>206622.4</v>
      </c>
      <c r="C6" s="3" t="n">
        <v>4242.54</v>
      </c>
      <c r="D6" s="3" t="n">
        <v>3578.41</v>
      </c>
      <c r="E6" s="3" t="n">
        <v>4366.65</v>
      </c>
      <c r="F6" s="3" t="n">
        <v>4174.09</v>
      </c>
      <c r="G6" s="3" t="n">
        <v>3821.87</v>
      </c>
      <c r="H6" s="3" t="n">
        <v>3932.6</v>
      </c>
      <c r="O6" s="3" t="n">
        <v>230738.5</v>
      </c>
      <c r="Q6" s="16">
        <f>_xlfn.XLOOKUP($A6,Mapping!$A:$A,Mapping!B:B,0,0,1)</f>
        <v/>
      </c>
      <c r="R6" s="16">
        <f>_xlfn.XLOOKUP($A6,Mapping!$A:$A,Mapping!C:C,0,0,1)</f>
        <v/>
      </c>
      <c r="S6" s="16">
        <f>_xlfn.XLOOKUP($A6,Mapping!$A:$A,Mapping!D:D,0,0,1)</f>
        <v/>
      </c>
      <c r="T6" s="16">
        <f>_xlfn.CONCAT(S6," - ",Q6)</f>
        <v/>
      </c>
    </row>
    <row r="7">
      <c r="A7" s="3" t="inlineStr">
        <is>
          <t>2150 : Nursery Staff Pension</t>
        </is>
      </c>
      <c r="B7" s="3" t="n">
        <v>44137.55</v>
      </c>
      <c r="C7" s="3" t="n">
        <v>804.22</v>
      </c>
      <c r="D7" s="3" t="n">
        <v>675.46</v>
      </c>
      <c r="E7" s="3" t="n">
        <v>775.88</v>
      </c>
      <c r="F7" s="3" t="n">
        <v>737.62</v>
      </c>
      <c r="G7" s="3" t="n">
        <v>724.15</v>
      </c>
      <c r="H7" s="3" t="n">
        <v>746.3099999999999</v>
      </c>
      <c r="O7" s="3" t="n">
        <v>48601.19</v>
      </c>
      <c r="Q7" s="16">
        <f>_xlfn.XLOOKUP($A7,Mapping!$A:$A,Mapping!B:B,0,0,1)</f>
        <v/>
      </c>
      <c r="R7" s="16">
        <f>_xlfn.XLOOKUP($A7,Mapping!$A:$A,Mapping!C:C,0,0,1)</f>
        <v/>
      </c>
      <c r="S7" s="16">
        <f>_xlfn.XLOOKUP($A7,Mapping!$A:$A,Mapping!D:D,0,0,1)</f>
        <v/>
      </c>
      <c r="T7" s="16">
        <f>_xlfn.CONCAT(S7," - ",Q7)</f>
        <v/>
      </c>
    </row>
    <row r="8">
      <c r="A8" s="3" t="inlineStr">
        <is>
          <t>2160 : Uniform Costs</t>
        </is>
      </c>
      <c r="B8" s="3" t="n">
        <v>5334.75</v>
      </c>
      <c r="C8" s="3" t="n">
        <v>186.09</v>
      </c>
      <c r="G8" s="3" t="n">
        <v>207.84</v>
      </c>
      <c r="O8" s="3" t="n">
        <v>5728.68</v>
      </c>
      <c r="Q8" s="16">
        <f>_xlfn.XLOOKUP($A8,Mapping!$A:$A,Mapping!B:B,0,0,1)</f>
        <v/>
      </c>
      <c r="R8" s="16">
        <f>_xlfn.XLOOKUP($A8,Mapping!$A:$A,Mapping!C:C,0,0,1)</f>
        <v/>
      </c>
      <c r="S8" s="16">
        <f>_xlfn.XLOOKUP($A8,Mapping!$A:$A,Mapping!D:D,0,0,1)</f>
        <v/>
      </c>
      <c r="T8" s="16">
        <f>_xlfn.CONCAT(S8," - ",Q8)</f>
        <v/>
      </c>
    </row>
    <row r="9">
      <c r="A9" s="3" t="inlineStr">
        <is>
          <t>2170 : Training Costs</t>
        </is>
      </c>
      <c r="B9" s="3" t="n">
        <v>5156.64</v>
      </c>
      <c r="D9" s="3" t="n">
        <v>720</v>
      </c>
      <c r="F9" s="3" t="n">
        <v>335</v>
      </c>
      <c r="O9" s="3" t="n">
        <v>6211.64</v>
      </c>
      <c r="Q9" s="16">
        <f>_xlfn.XLOOKUP($A9,Mapping!$A:$A,Mapping!B:B,0,0,1)</f>
        <v/>
      </c>
      <c r="R9" s="16">
        <f>_xlfn.XLOOKUP($A9,Mapping!$A:$A,Mapping!C:C,0,0,1)</f>
        <v/>
      </c>
      <c r="S9" s="16">
        <f>_xlfn.XLOOKUP($A9,Mapping!$A:$A,Mapping!D:D,0,0,1)</f>
        <v/>
      </c>
      <c r="T9" s="16">
        <f>_xlfn.CONCAT(S9," - ",Q9)</f>
        <v/>
      </c>
    </row>
    <row r="10">
      <c r="A10" s="3" t="inlineStr">
        <is>
          <t>2180 : Staff Welfare</t>
        </is>
      </c>
      <c r="B10" s="3" t="n">
        <v>9426.01</v>
      </c>
      <c r="C10" s="3" t="n">
        <v>200.05</v>
      </c>
      <c r="D10" s="3" t="n">
        <v>80.63</v>
      </c>
      <c r="E10" s="3" t="n">
        <v>225.8</v>
      </c>
      <c r="F10" s="3" t="n">
        <v>44.26</v>
      </c>
      <c r="G10" s="3" t="n">
        <v>190.63</v>
      </c>
      <c r="H10" s="3" t="n">
        <v>243.97</v>
      </c>
      <c r="O10" s="3" t="n">
        <v>10411.35</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16757.6</v>
      </c>
      <c r="O11" s="3" t="n">
        <v>16757.6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11786.96</v>
      </c>
      <c r="C12" s="3" t="n">
        <v>13.98</v>
      </c>
      <c r="D12" s="3" t="n">
        <v>18.97</v>
      </c>
      <c r="E12" s="3" t="n">
        <v>11.99</v>
      </c>
      <c r="G12" s="3" t="n">
        <v>29.98</v>
      </c>
      <c r="O12" s="3" t="n">
        <v>11861.88</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184066.2</v>
      </c>
      <c r="O13" s="3" t="n">
        <v>184066.2</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480.76</v>
      </c>
      <c r="O14" s="3" t="n">
        <v>480.76</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105071.2</v>
      </c>
      <c r="C15" s="3" t="n">
        <v>1263.34</v>
      </c>
      <c r="D15" s="3" t="n">
        <v>1271.59</v>
      </c>
      <c r="E15" s="3" t="n">
        <v>1506.32</v>
      </c>
      <c r="F15" s="3" t="n">
        <v>1840.45</v>
      </c>
      <c r="G15" s="3" t="n">
        <v>1559.5</v>
      </c>
      <c r="H15" s="3" t="n">
        <v>1526.24</v>
      </c>
      <c r="O15" s="3" t="n">
        <v>114038.6</v>
      </c>
      <c r="Q15" s="16">
        <f>_xlfn.XLOOKUP($A15,Mapping!$A:$A,Mapping!B:B,0,0,1)</f>
        <v/>
      </c>
      <c r="R15" s="16">
        <f>_xlfn.XLOOKUP($A15,Mapping!$A:$A,Mapping!C:C,0,0,1)</f>
        <v/>
      </c>
      <c r="S15" s="16">
        <f>_xlfn.XLOOKUP($A15,Mapping!$A:$A,Mapping!D:D,0,0,1)</f>
        <v/>
      </c>
      <c r="T15" s="16">
        <f>_xlfn.CONCAT(S15," - ",Q15)</f>
        <v/>
      </c>
    </row>
    <row r="16">
      <c r="A16" s="3" t="inlineStr">
        <is>
          <t>3020 : Resources</t>
        </is>
      </c>
      <c r="B16" s="3" t="n">
        <v>15081.83</v>
      </c>
      <c r="C16" s="3" t="n">
        <v>113.98</v>
      </c>
      <c r="D16" s="3" t="n">
        <v>728.66</v>
      </c>
      <c r="E16" s="3" t="n">
        <v>134.78</v>
      </c>
      <c r="F16" s="3" t="n">
        <v>47.99</v>
      </c>
      <c r="G16" s="3" t="n">
        <v>65.31999999999999</v>
      </c>
      <c r="H16" s="3" t="n">
        <v>23.67</v>
      </c>
      <c r="O16" s="3" t="n">
        <v>16196.23</v>
      </c>
      <c r="Q16" s="16">
        <f>_xlfn.XLOOKUP($A16,Mapping!$A:$A,Mapping!B:B,0,0,1)</f>
        <v/>
      </c>
      <c r="R16" s="16">
        <f>_xlfn.XLOOKUP($A16,Mapping!$A:$A,Mapping!C:C,0,0,1)</f>
        <v/>
      </c>
      <c r="S16" s="16">
        <f>_xlfn.XLOOKUP($A16,Mapping!$A:$A,Mapping!D:D,0,0,1)</f>
        <v/>
      </c>
      <c r="T16" s="16">
        <f>_xlfn.CONCAT(S16," - ",Q16)</f>
        <v/>
      </c>
    </row>
    <row r="17">
      <c r="A17" s="3" t="inlineStr">
        <is>
          <t>3030 : Art Material</t>
        </is>
      </c>
      <c r="B17" s="3" t="n">
        <v>4871.5</v>
      </c>
      <c r="C17" s="3" t="n">
        <v>9.99</v>
      </c>
      <c r="D17" s="3" t="n">
        <v>147.8</v>
      </c>
      <c r="E17" s="3" t="n">
        <v>26.31</v>
      </c>
      <c r="F17" s="3" t="n">
        <v>70.34</v>
      </c>
      <c r="H17" s="3" t="n">
        <v>114.28</v>
      </c>
      <c r="O17" s="3" t="n">
        <v>5240.22</v>
      </c>
      <c r="Q17" s="16">
        <f>_xlfn.XLOOKUP($A17,Mapping!$A:$A,Mapping!B:B,0,0,1)</f>
        <v/>
      </c>
      <c r="R17" s="16">
        <f>_xlfn.XLOOKUP($A17,Mapping!$A:$A,Mapping!C:C,0,0,1)</f>
        <v/>
      </c>
      <c r="S17" s="16">
        <f>_xlfn.XLOOKUP($A17,Mapping!$A:$A,Mapping!D:D,0,0,1)</f>
        <v/>
      </c>
      <c r="T17" s="16">
        <f>_xlfn.CONCAT(S17," - ",Q17)</f>
        <v/>
      </c>
    </row>
    <row r="18">
      <c r="A18" s="3" t="inlineStr">
        <is>
          <t>3040 : Stationery</t>
        </is>
      </c>
      <c r="B18" s="3" t="n">
        <v>55.87</v>
      </c>
      <c r="O18" s="3" t="n">
        <v>55.87</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23725.28</v>
      </c>
      <c r="C19" s="3" t="n">
        <v>59.34</v>
      </c>
      <c r="D19" s="3" t="n">
        <v>29.69</v>
      </c>
      <c r="E19" s="3" t="n">
        <v>27.81</v>
      </c>
      <c r="F19" s="3" t="n">
        <v>308</v>
      </c>
      <c r="H19" s="3" t="n">
        <v>219.9</v>
      </c>
      <c r="O19" s="3" t="n">
        <v>24370.02</v>
      </c>
      <c r="Q19" s="16">
        <f>_xlfn.XLOOKUP($A19,Mapping!$A:$A,Mapping!B:B,0,0,1)</f>
        <v/>
      </c>
      <c r="R19" s="16">
        <f>_xlfn.XLOOKUP($A19,Mapping!$A:$A,Mapping!C:C,0,0,1)</f>
        <v/>
      </c>
      <c r="S19" s="16">
        <f>_xlfn.XLOOKUP($A19,Mapping!$A:$A,Mapping!D:D,0,0,1)</f>
        <v/>
      </c>
      <c r="T19" s="16">
        <f>_xlfn.CONCAT(S19," - ",Q19)</f>
        <v/>
      </c>
    </row>
    <row r="20">
      <c r="A20" s="3" t="inlineStr">
        <is>
          <t>3060 : Consumables</t>
        </is>
      </c>
      <c r="B20" s="3" t="n">
        <v>11880.75</v>
      </c>
      <c r="C20" s="3" t="n">
        <v>110.81</v>
      </c>
      <c r="D20" s="3" t="n">
        <v>232.33</v>
      </c>
      <c r="E20" s="3" t="n">
        <v>61.94</v>
      </c>
      <c r="F20" s="3" t="n">
        <v>405.44</v>
      </c>
      <c r="G20" s="3" t="n">
        <v>129.82</v>
      </c>
      <c r="H20" s="3" t="n">
        <v>300.5</v>
      </c>
      <c r="O20" s="3" t="n">
        <v>13121.59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813.02</v>
      </c>
      <c r="D21" s="3" t="n">
        <v>55.18</v>
      </c>
      <c r="O21" s="3" t="n">
        <v>868.2</v>
      </c>
      <c r="Q21" s="16">
        <f>_xlfn.XLOOKUP($A21,Mapping!$A:$A,Mapping!B:B,0,0,1)</f>
        <v/>
      </c>
      <c r="R21" s="16">
        <f>_xlfn.XLOOKUP($A21,Mapping!$A:$A,Mapping!C:C,0,0,1)</f>
        <v/>
      </c>
      <c r="S21" s="16">
        <f>_xlfn.XLOOKUP($A21,Mapping!$A:$A,Mapping!D:D,0,0,1)</f>
        <v/>
      </c>
      <c r="T21" s="16">
        <f>_xlfn.CONCAT(S21," - ",Q21)</f>
        <v/>
      </c>
    </row>
    <row r="22">
      <c r="A22" s="3" t="inlineStr">
        <is>
          <t>4030 : Rates</t>
        </is>
      </c>
      <c r="B22" s="3" t="n">
        <v>183080.2</v>
      </c>
      <c r="C22" s="3" t="n">
        <v>1850.43</v>
      </c>
      <c r="D22" s="3" t="n">
        <v>1850.42</v>
      </c>
      <c r="E22" s="3" t="n">
        <v>1850.42</v>
      </c>
      <c r="F22" s="3" t="n">
        <v>2128.03</v>
      </c>
      <c r="G22" s="3" t="n">
        <v>2128.03</v>
      </c>
      <c r="H22" s="3" t="n">
        <v>2128.03</v>
      </c>
      <c r="O22" s="3" t="n">
        <v>195015.5</v>
      </c>
      <c r="Q22" s="16">
        <f>_xlfn.XLOOKUP($A22,Mapping!$A:$A,Mapping!B:B,0,0,1)</f>
        <v/>
      </c>
      <c r="R22" s="16">
        <f>_xlfn.XLOOKUP($A22,Mapping!$A:$A,Mapping!C:C,0,0,1)</f>
        <v/>
      </c>
      <c r="S22" s="16">
        <f>_xlfn.XLOOKUP($A22,Mapping!$A:$A,Mapping!D:D,0,0,1)</f>
        <v/>
      </c>
      <c r="T22" s="16">
        <f>_xlfn.CONCAT(S22," - ",Q22)</f>
        <v/>
      </c>
    </row>
    <row r="23">
      <c r="A23" s="3" t="inlineStr">
        <is>
          <t>4050 : Gas</t>
        </is>
      </c>
      <c r="B23" s="3" t="n">
        <v>44111.98</v>
      </c>
      <c r="C23" s="3" t="n">
        <v>4780.09</v>
      </c>
      <c r="D23" s="3" t="n">
        <v>1798.55</v>
      </c>
      <c r="E23" s="3" t="n">
        <v>988.91</v>
      </c>
      <c r="F23" s="3" t="n">
        <v>600.85</v>
      </c>
      <c r="G23" s="3" t="n">
        <v>384.4</v>
      </c>
      <c r="H23" s="3" t="n">
        <v>454.77</v>
      </c>
      <c r="I23" s="3" t="n">
        <v>101.33</v>
      </c>
      <c r="O23" s="3" t="n">
        <v>53220.88</v>
      </c>
      <c r="Q23" s="16">
        <f>_xlfn.XLOOKUP($A23,Mapping!$A:$A,Mapping!B:B,0,0,1)</f>
        <v/>
      </c>
      <c r="R23" s="16">
        <f>_xlfn.XLOOKUP($A23,Mapping!$A:$A,Mapping!C:C,0,0,1)</f>
        <v/>
      </c>
      <c r="S23" s="16">
        <f>_xlfn.XLOOKUP($A23,Mapping!$A:$A,Mapping!D:D,0,0,1)</f>
        <v/>
      </c>
      <c r="T23" s="16">
        <f>_xlfn.CONCAT(S23," - ",Q23)</f>
        <v/>
      </c>
    </row>
    <row r="24">
      <c r="A24" s="3" t="inlineStr">
        <is>
          <t>4060 : Water</t>
        </is>
      </c>
      <c r="B24" s="3" t="n">
        <v>43917.55</v>
      </c>
      <c r="C24" s="3" t="n">
        <v>570.58</v>
      </c>
      <c r="D24" s="3" t="n">
        <v>570.58</v>
      </c>
      <c r="E24" s="3" t="n">
        <v>570.58</v>
      </c>
      <c r="F24" s="3" t="n">
        <v>594.3099999999999</v>
      </c>
      <c r="G24" s="3" t="n">
        <v>594.3099999999999</v>
      </c>
      <c r="H24" s="3" t="n">
        <v>594.3099999999999</v>
      </c>
      <c r="O24" s="3" t="n">
        <v>47412.22</v>
      </c>
      <c r="Q24" s="16">
        <f>_xlfn.XLOOKUP($A24,Mapping!$A:$A,Mapping!B:B,0,0,1)</f>
        <v/>
      </c>
      <c r="R24" s="16">
        <f>_xlfn.XLOOKUP($A24,Mapping!$A:$A,Mapping!C:C,0,0,1)</f>
        <v/>
      </c>
      <c r="S24" s="16">
        <f>_xlfn.XLOOKUP($A24,Mapping!$A:$A,Mapping!D:D,0,0,1)</f>
        <v/>
      </c>
      <c r="T24" s="16">
        <f>_xlfn.CONCAT(S24," - ",Q24)</f>
        <v/>
      </c>
    </row>
    <row r="25">
      <c r="A25" s="3" t="inlineStr">
        <is>
          <t>4070 : Electricity</t>
        </is>
      </c>
      <c r="B25" s="3" t="n">
        <v>34314.91</v>
      </c>
      <c r="C25" s="3" t="n">
        <v>529.87</v>
      </c>
      <c r="D25" s="3" t="n">
        <v>1130.22</v>
      </c>
      <c r="E25" s="3" t="n">
        <v>1165.52</v>
      </c>
      <c r="F25" s="3" t="n">
        <v>475.01</v>
      </c>
      <c r="G25" s="3" t="n">
        <v>428.54</v>
      </c>
      <c r="H25" s="3" t="n">
        <v>1035.74</v>
      </c>
      <c r="I25" s="3" t="n">
        <v>437.73</v>
      </c>
      <c r="O25" s="3" t="n">
        <v>39517.54</v>
      </c>
      <c r="Q25" s="16">
        <f>_xlfn.XLOOKUP($A25,Mapping!$A:$A,Mapping!B:B,0,0,1)</f>
        <v/>
      </c>
      <c r="R25" s="16">
        <f>_xlfn.XLOOKUP($A25,Mapping!$A:$A,Mapping!C:C,0,0,1)</f>
        <v/>
      </c>
      <c r="S25" s="16">
        <f>_xlfn.XLOOKUP($A25,Mapping!$A:$A,Mapping!D:D,0,0,1)</f>
        <v/>
      </c>
      <c r="T25" s="16">
        <f>_xlfn.CONCAT(S25," - ",Q25)</f>
        <v/>
      </c>
    </row>
    <row r="26">
      <c r="A26" s="3" t="inlineStr">
        <is>
          <t>4080 : Compliance Maintenance</t>
        </is>
      </c>
      <c r="B26" s="3" t="n">
        <v>36511.46</v>
      </c>
      <c r="O26" s="3" t="n">
        <v>36511.46</v>
      </c>
      <c r="Q26" s="16">
        <f>_xlfn.XLOOKUP($A26,Mapping!$A:$A,Mapping!B:B,0,0,1)</f>
        <v/>
      </c>
      <c r="R26" s="16">
        <f>_xlfn.XLOOKUP($A26,Mapping!$A:$A,Mapping!C:C,0,0,1)</f>
        <v/>
      </c>
      <c r="S26" s="16">
        <f>_xlfn.XLOOKUP($A26,Mapping!$A:$A,Mapping!D:D,0,0,1)</f>
        <v/>
      </c>
      <c r="T26" s="16">
        <f>_xlfn.CONCAT(S26," - ",Q26)</f>
        <v/>
      </c>
    </row>
    <row r="27">
      <c r="A27" s="3" t="inlineStr">
        <is>
          <t>4090 : Cosmetic  Maintenance</t>
        </is>
      </c>
      <c r="B27" s="190" t="n">
        <v>7.5e-12</v>
      </c>
      <c r="O27" s="190" t="n">
        <v>7.5e-12</v>
      </c>
      <c r="Q27" s="16">
        <f>_xlfn.XLOOKUP($A27,Mapping!$A:$A,Mapping!B:B,0,0,1)</f>
        <v/>
      </c>
      <c r="R27" s="16">
        <f>_xlfn.XLOOKUP($A27,Mapping!$A:$A,Mapping!C:C,0,0,1)</f>
        <v/>
      </c>
      <c r="S27" s="16">
        <f>_xlfn.XLOOKUP($A27,Mapping!$A:$A,Mapping!D:D,0,0,1)</f>
        <v/>
      </c>
      <c r="T27" s="16">
        <f>_xlfn.CONCAT(S27," - ",Q27)</f>
        <v/>
      </c>
    </row>
    <row r="28">
      <c r="A28" s="3" t="inlineStr">
        <is>
          <t>4100 : Grounds Maintenance</t>
        </is>
      </c>
      <c r="B28" s="3" t="n">
        <v>21030.58</v>
      </c>
      <c r="O28" s="3" t="n">
        <v>21030.58</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38613.35</v>
      </c>
      <c r="C29" s="3" t="n">
        <v>1554.62</v>
      </c>
      <c r="D29" s="3" t="n">
        <v>72.67</v>
      </c>
      <c r="E29" s="3" t="n">
        <v>140.01</v>
      </c>
      <c r="F29" s="3" t="n">
        <v>156.47</v>
      </c>
      <c r="G29" s="3" t="n">
        <v>45.49</v>
      </c>
      <c r="H29" s="3" t="n">
        <v>559.77</v>
      </c>
      <c r="O29" s="3" t="n">
        <v>41142.38</v>
      </c>
      <c r="Q29" s="16">
        <f>_xlfn.XLOOKUP($A29,Mapping!$A:$A,Mapping!B:B,0,0,1)</f>
        <v/>
      </c>
      <c r="R29" s="16">
        <f>_xlfn.XLOOKUP($A29,Mapping!$A:$A,Mapping!C:C,0,0,1)</f>
        <v/>
      </c>
      <c r="S29" s="16">
        <f>_xlfn.XLOOKUP($A29,Mapping!$A:$A,Mapping!D:D,0,0,1)</f>
        <v/>
      </c>
      <c r="T29" s="16">
        <f>_xlfn.CONCAT(S29," - ",Q29)</f>
        <v/>
      </c>
    </row>
    <row r="30">
      <c r="A30" s="3" t="inlineStr">
        <is>
          <t>4130 : Cleaning</t>
        </is>
      </c>
      <c r="B30" s="3" t="n">
        <v>52482.37</v>
      </c>
      <c r="C30" s="3" t="n">
        <v>136.54</v>
      </c>
      <c r="D30" s="3" t="n">
        <v>125.08</v>
      </c>
      <c r="E30" s="3" t="n">
        <v>172.92</v>
      </c>
      <c r="F30" s="3" t="n">
        <v>115.14</v>
      </c>
      <c r="H30" s="3" t="n">
        <v>164.48</v>
      </c>
      <c r="O30" s="3" t="n">
        <v>53196.53</v>
      </c>
      <c r="Q30" s="16">
        <f>_xlfn.XLOOKUP($A30,Mapping!$A:$A,Mapping!B:B,0,0,1)</f>
        <v/>
      </c>
      <c r="R30" s="16">
        <f>_xlfn.XLOOKUP($A30,Mapping!$A:$A,Mapping!C:C,0,0,1)</f>
        <v/>
      </c>
      <c r="S30" s="16">
        <f>_xlfn.XLOOKUP($A30,Mapping!$A:$A,Mapping!D:D,0,0,1)</f>
        <v/>
      </c>
      <c r="T30" s="16">
        <f>_xlfn.CONCAT(S30," - ",Q30)</f>
        <v/>
      </c>
    </row>
    <row r="31">
      <c r="A31" s="3" t="inlineStr">
        <is>
          <t>4140 : Waste Disposal</t>
        </is>
      </c>
      <c r="B31" s="3" t="n">
        <v>23306.56</v>
      </c>
      <c r="C31" s="3" t="n">
        <v>348.17</v>
      </c>
      <c r="D31" s="3" t="n">
        <v>426.54</v>
      </c>
      <c r="E31" s="3" t="n">
        <v>428.49</v>
      </c>
      <c r="F31" s="3" t="n">
        <v>433.79</v>
      </c>
      <c r="G31" s="3" t="n">
        <v>338.45</v>
      </c>
      <c r="H31" s="3" t="n">
        <v>271.95</v>
      </c>
      <c r="O31" s="3" t="n">
        <v>25553.95</v>
      </c>
      <c r="Q31" s="16">
        <f>_xlfn.XLOOKUP($A31,Mapping!$A:$A,Mapping!B:B,0,0,1)</f>
        <v/>
      </c>
      <c r="R31" s="16">
        <f>_xlfn.XLOOKUP($A31,Mapping!$A:$A,Mapping!C:C,0,0,1)</f>
        <v/>
      </c>
      <c r="S31" s="16">
        <f>_xlfn.XLOOKUP($A31,Mapping!$A:$A,Mapping!D:D,0,0,1)</f>
        <v/>
      </c>
      <c r="T31" s="16">
        <f>_xlfn.CONCAT(S31," - ",Q31)</f>
        <v/>
      </c>
    </row>
    <row r="32">
      <c r="A32" s="3" t="inlineStr">
        <is>
          <t>4150 : Business Insurance</t>
        </is>
      </c>
      <c r="B32" s="3" t="n">
        <v>254.75</v>
      </c>
      <c r="O32" s="3" t="n">
        <v>254.75</v>
      </c>
      <c r="Q32" s="16">
        <f>_xlfn.XLOOKUP($A32,Mapping!$A:$A,Mapping!B:B,0,0,1)</f>
        <v/>
      </c>
      <c r="R32" s="16">
        <f>_xlfn.XLOOKUP($A32,Mapping!$A:$A,Mapping!C:C,0,0,1)</f>
        <v/>
      </c>
      <c r="S32" s="16">
        <f>_xlfn.XLOOKUP($A32,Mapping!$A:$A,Mapping!D:D,0,0,1)</f>
        <v/>
      </c>
      <c r="T32" s="16">
        <f>_xlfn.CONCAT(S32," - ",Q32)</f>
        <v/>
      </c>
    </row>
    <row r="33">
      <c r="A33" s="3" t="inlineStr">
        <is>
          <t>4160 : Postage and Stationery</t>
        </is>
      </c>
      <c r="B33" s="3" t="n">
        <v>2251.25</v>
      </c>
      <c r="C33" s="3" t="n">
        <v>14.2</v>
      </c>
      <c r="D33" s="3" t="n">
        <v>28.62</v>
      </c>
      <c r="E33" s="3" t="n">
        <v>7.75</v>
      </c>
      <c r="F33" s="3" t="n">
        <v>55.54</v>
      </c>
      <c r="G33" s="3" t="n">
        <v>0.84</v>
      </c>
      <c r="H33" s="3" t="n">
        <v>75.31</v>
      </c>
      <c r="O33" s="3" t="n">
        <v>2433.51</v>
      </c>
      <c r="Q33" s="16">
        <f>_xlfn.XLOOKUP($A33,Mapping!$A:$A,Mapping!B:B,0,0,1)</f>
        <v/>
      </c>
      <c r="R33" s="16">
        <f>_xlfn.XLOOKUP($A33,Mapping!$A:$A,Mapping!C:C,0,0,1)</f>
        <v/>
      </c>
      <c r="S33" s="16">
        <f>_xlfn.XLOOKUP($A33,Mapping!$A:$A,Mapping!D:D,0,0,1)</f>
        <v/>
      </c>
      <c r="T33" s="16">
        <f>_xlfn.CONCAT(S33," - ",Q33)</f>
        <v/>
      </c>
    </row>
    <row r="34">
      <c r="A34" s="3" t="inlineStr">
        <is>
          <t>4170 : Printing</t>
        </is>
      </c>
      <c r="B34" s="3" t="n">
        <v>553.13</v>
      </c>
      <c r="O34" s="3" t="n">
        <v>553.13</v>
      </c>
      <c r="Q34" s="16">
        <f>_xlfn.XLOOKUP($A34,Mapping!$A:$A,Mapping!B:B,0,0,1)</f>
        <v/>
      </c>
      <c r="R34" s="16">
        <f>_xlfn.XLOOKUP($A34,Mapping!$A:$A,Mapping!C:C,0,0,1)</f>
        <v/>
      </c>
      <c r="S34" s="16">
        <f>_xlfn.XLOOKUP($A34,Mapping!$A:$A,Mapping!D:D,0,0,1)</f>
        <v/>
      </c>
      <c r="T34" s="16">
        <f>_xlfn.CONCAT(S34," - ",Q34)</f>
        <v/>
      </c>
    </row>
    <row r="35">
      <c r="A35" s="3" t="inlineStr">
        <is>
          <t>4180 : Printer Consumables</t>
        </is>
      </c>
      <c r="B35" s="3" t="n">
        <v>10482.84</v>
      </c>
      <c r="C35" s="3" t="n">
        <v>66.11</v>
      </c>
      <c r="D35" s="3" t="n">
        <v>90</v>
      </c>
      <c r="E35" s="3" t="n">
        <v>78.90000000000001</v>
      </c>
      <c r="F35" s="3" t="n">
        <v>109.06</v>
      </c>
      <c r="G35" s="3" t="n">
        <v>91.40000000000001</v>
      </c>
      <c r="H35" s="3" t="n">
        <v>94.31999999999999</v>
      </c>
      <c r="O35" s="3" t="n">
        <v>11012.63</v>
      </c>
      <c r="Q35" s="16">
        <f>_xlfn.XLOOKUP($A35,Mapping!$A:$A,Mapping!B:B,0,0,1)</f>
        <v/>
      </c>
      <c r="R35" s="16">
        <f>_xlfn.XLOOKUP($A35,Mapping!$A:$A,Mapping!C:C,0,0,1)</f>
        <v/>
      </c>
      <c r="S35" s="16">
        <f>_xlfn.XLOOKUP($A35,Mapping!$A:$A,Mapping!D:D,0,0,1)</f>
        <v/>
      </c>
      <c r="T35" s="16">
        <f>_xlfn.CONCAT(S35," - ",Q35)</f>
        <v/>
      </c>
    </row>
    <row r="36">
      <c r="A36" s="3" t="inlineStr">
        <is>
          <t>4190 : Telephone</t>
        </is>
      </c>
      <c r="B36" s="3" t="n">
        <v>7716.3</v>
      </c>
      <c r="O36" s="3" t="n">
        <v>7716.3</v>
      </c>
      <c r="Q36" s="16">
        <f>_xlfn.XLOOKUP($A36,Mapping!$A:$A,Mapping!B:B,0,0,1)</f>
        <v/>
      </c>
      <c r="R36" s="16">
        <f>_xlfn.XLOOKUP($A36,Mapping!$A:$A,Mapping!C:C,0,0,1)</f>
        <v/>
      </c>
      <c r="S36" s="16">
        <f>_xlfn.XLOOKUP($A36,Mapping!$A:$A,Mapping!D:D,0,0,1)</f>
        <v/>
      </c>
      <c r="T36" s="16">
        <f>_xlfn.CONCAT(S36," - ",Q36)</f>
        <v/>
      </c>
    </row>
    <row r="37">
      <c r="A37" s="3" t="inlineStr">
        <is>
          <t>4200 : Promotions and Advertisng</t>
        </is>
      </c>
      <c r="B37" s="3" t="n">
        <v>2709.62</v>
      </c>
      <c r="O37" s="3" t="n">
        <v>2709.62</v>
      </c>
      <c r="Q37" s="16">
        <f>_xlfn.XLOOKUP($A37,Mapping!$A:$A,Mapping!B:B,0,0,1)</f>
        <v/>
      </c>
      <c r="R37" s="16">
        <f>_xlfn.XLOOKUP($A37,Mapping!$A:$A,Mapping!C:C,0,0,1)</f>
        <v/>
      </c>
      <c r="S37" s="16">
        <f>_xlfn.XLOOKUP($A37,Mapping!$A:$A,Mapping!D:D,0,0,1)</f>
        <v/>
      </c>
      <c r="T37" s="16">
        <f>_xlfn.CONCAT(S37," - ",Q37)</f>
        <v/>
      </c>
    </row>
    <row r="38">
      <c r="A38" s="3" t="inlineStr">
        <is>
          <t>4220 : IT Support</t>
        </is>
      </c>
      <c r="B38" s="3" t="n">
        <v>3618.21</v>
      </c>
      <c r="C38" s="3" t="n">
        <v>214.8</v>
      </c>
      <c r="D38" s="3" t="n">
        <v>214.8</v>
      </c>
      <c r="E38" s="3" t="n">
        <v>214.8</v>
      </c>
      <c r="F38" s="3" t="n">
        <v>214.8</v>
      </c>
      <c r="G38" s="3" t="n">
        <v>214.8</v>
      </c>
      <c r="H38" s="3" t="n">
        <v>214.8</v>
      </c>
      <c r="O38" s="3" t="n">
        <v>4907.01</v>
      </c>
      <c r="Q38" s="16">
        <f>_xlfn.XLOOKUP($A38,Mapping!$A:$A,Mapping!B:B,0,0,1)</f>
        <v/>
      </c>
      <c r="R38" s="16">
        <f>_xlfn.XLOOKUP($A38,Mapping!$A:$A,Mapping!C:C,0,0,1)</f>
        <v/>
      </c>
      <c r="S38" s="16">
        <f>_xlfn.XLOOKUP($A38,Mapping!$A:$A,Mapping!D:D,0,0,1)</f>
        <v/>
      </c>
      <c r="T38" s="16">
        <f>_xlfn.CONCAT(S38," - ",Q38)</f>
        <v/>
      </c>
    </row>
    <row r="39">
      <c r="A39" s="3" t="inlineStr">
        <is>
          <t>4230 : Fees and Subscriptions</t>
        </is>
      </c>
      <c r="B39" s="3" t="n">
        <v>9535.93</v>
      </c>
      <c r="C39" s="3" t="n">
        <v>106.79</v>
      </c>
      <c r="D39" s="3" t="n">
        <v>8.99</v>
      </c>
      <c r="E39" s="3" t="n">
        <v>13.19</v>
      </c>
      <c r="F39" s="3" t="n">
        <v>100.2</v>
      </c>
      <c r="G39" s="3" t="n">
        <v>4.2</v>
      </c>
      <c r="H39" s="3" t="n">
        <v>-11.23</v>
      </c>
      <c r="O39" s="3" t="n">
        <v>9758.07</v>
      </c>
      <c r="Q39" s="16">
        <f>_xlfn.XLOOKUP($A39,Mapping!$A:$A,Mapping!B:B,0,0,1)</f>
        <v/>
      </c>
      <c r="R39" s="16">
        <f>_xlfn.XLOOKUP($A39,Mapping!$A:$A,Mapping!C:C,0,0,1)</f>
        <v/>
      </c>
      <c r="S39" s="16">
        <f>_xlfn.XLOOKUP($A39,Mapping!$A:$A,Mapping!D:D,0,0,1)</f>
        <v/>
      </c>
      <c r="T39" s="16">
        <f>_xlfn.CONCAT(S39," - ",Q39)</f>
        <v/>
      </c>
    </row>
    <row r="40">
      <c r="A40" s="3" t="inlineStr">
        <is>
          <t>4240 : Sundry Charges</t>
        </is>
      </c>
      <c r="B40" s="3" t="n">
        <v>1449.23</v>
      </c>
      <c r="O40" s="3" t="n">
        <v>1449.23</v>
      </c>
      <c r="Q40" s="16">
        <f>_xlfn.XLOOKUP($A40,Mapping!$A:$A,Mapping!B:B,0,0,1)</f>
        <v/>
      </c>
      <c r="R40" s="16">
        <f>_xlfn.XLOOKUP($A40,Mapping!$A:$A,Mapping!C:C,0,0,1)</f>
        <v/>
      </c>
      <c r="S40" s="16">
        <f>_xlfn.XLOOKUP($A40,Mapping!$A:$A,Mapping!D:D,0,0,1)</f>
        <v/>
      </c>
      <c r="T40" s="16">
        <f>_xlfn.CONCAT(S40," - ",Q40)</f>
        <v/>
      </c>
    </row>
    <row r="41">
      <c r="A41" s="3" t="inlineStr">
        <is>
          <t>4250 : Travel Expenses</t>
        </is>
      </c>
      <c r="B41" s="3" t="n">
        <v>1404.79</v>
      </c>
      <c r="D41" s="3" t="n">
        <v>35</v>
      </c>
      <c r="F41" s="3" t="n">
        <v>160</v>
      </c>
      <c r="G41" s="3" t="n">
        <v>84</v>
      </c>
      <c r="H41" s="3" t="n">
        <v>236</v>
      </c>
      <c r="O41" s="3" t="n">
        <v>1919.79</v>
      </c>
      <c r="Q41" s="16">
        <f>_xlfn.XLOOKUP($A41,Mapping!$A:$A,Mapping!B:B,0,0,1)</f>
        <v/>
      </c>
      <c r="R41" s="16">
        <f>_xlfn.XLOOKUP($A41,Mapping!$A:$A,Mapping!C:C,0,0,1)</f>
        <v/>
      </c>
      <c r="S41" s="16">
        <f>_xlfn.XLOOKUP($A41,Mapping!$A:$A,Mapping!D:D,0,0,1)</f>
        <v/>
      </c>
      <c r="T41" s="16">
        <f>_xlfn.CONCAT(S41," - ",Q41)</f>
        <v/>
      </c>
    </row>
    <row r="42">
      <c r="A42" s="3" t="inlineStr">
        <is>
          <t>4260 : Fuel and Motor Expenses</t>
        </is>
      </c>
      <c r="B42" s="3" t="n">
        <v>-3</v>
      </c>
      <c r="O42" s="3" t="n">
        <v>-3</v>
      </c>
      <c r="Q42" s="16">
        <f>_xlfn.XLOOKUP($A42,Mapping!$A:$A,Mapping!B:B,0,0,1)</f>
        <v/>
      </c>
      <c r="R42" s="16">
        <f>_xlfn.XLOOKUP($A42,Mapping!$A:$A,Mapping!C:C,0,0,1)</f>
        <v/>
      </c>
      <c r="S42" s="16">
        <f>_xlfn.XLOOKUP($A42,Mapping!$A:$A,Mapping!D:D,0,0,1)</f>
        <v/>
      </c>
      <c r="T42" s="16">
        <f>_xlfn.CONCAT(S42," - ",Q42)</f>
        <v/>
      </c>
    </row>
    <row r="43">
      <c r="A43" s="3" t="inlineStr">
        <is>
          <t>5040 : Office Equipment</t>
        </is>
      </c>
      <c r="B43" s="3" t="n">
        <v>424.58</v>
      </c>
      <c r="O43" s="3" t="n">
        <v>424.58</v>
      </c>
      <c r="Q43" s="16">
        <f>_xlfn.XLOOKUP($A43,Mapping!$A:$A,Mapping!B:B,0,0,1)</f>
        <v/>
      </c>
      <c r="R43" s="16">
        <f>_xlfn.XLOOKUP($A43,Mapping!$A:$A,Mapping!C:C,0,0,1)</f>
        <v/>
      </c>
      <c r="S43" s="16">
        <f>_xlfn.XLOOKUP($A43,Mapping!$A:$A,Mapping!D:D,0,0,1)</f>
        <v/>
      </c>
      <c r="T43" s="16">
        <f>_xlfn.CONCAT(S43," - ",Q43)</f>
        <v/>
      </c>
    </row>
    <row r="44">
      <c r="A44" s="3" t="inlineStr">
        <is>
          <t>5090 : Bad Debts Written Off</t>
        </is>
      </c>
      <c r="B44" s="3" t="n">
        <v>869.75</v>
      </c>
      <c r="O44" s="3" t="n">
        <v>869.75</v>
      </c>
      <c r="Q44" s="16">
        <f>_xlfn.XLOOKUP($A44,Mapping!$A:$A,Mapping!B:B,0,0,1)</f>
        <v/>
      </c>
      <c r="R44" s="16">
        <f>_xlfn.XLOOKUP($A44,Mapping!$A:$A,Mapping!C:C,0,0,1)</f>
        <v/>
      </c>
      <c r="S44" s="16">
        <f>_xlfn.XLOOKUP($A44,Mapping!$A:$A,Mapping!D:D,0,0,1)</f>
        <v/>
      </c>
      <c r="T44" s="16">
        <f>_xlfn.CONCAT(S44," - ",Q44)</f>
        <v/>
      </c>
    </row>
    <row r="45">
      <c r="A45" s="3" t="inlineStr">
        <is>
          <t>5180 : Charity Donations</t>
        </is>
      </c>
      <c r="G45" s="3" t="n">
        <v>75</v>
      </c>
      <c r="O45" s="3" t="n">
        <v>75</v>
      </c>
      <c r="Q45" s="16">
        <f>_xlfn.XLOOKUP($A45,Mapping!$A:$A,Mapping!B:B,0,0,1)</f>
        <v/>
      </c>
      <c r="R45" s="16">
        <f>_xlfn.XLOOKUP($A45,Mapping!$A:$A,Mapping!C:C,0,0,1)</f>
        <v/>
      </c>
      <c r="S45" s="16">
        <f>_xlfn.XLOOKUP($A45,Mapping!$A:$A,Mapping!D:D,0,0,1)</f>
        <v/>
      </c>
      <c r="T45" s="16">
        <f>_xlfn.CONCAT(S45," - ",Q45)</f>
        <v/>
      </c>
    </row>
    <row r="46">
      <c r="A46" s="3" t="inlineStr">
        <is>
          <t>6060 : Fixtures and Fittings</t>
        </is>
      </c>
      <c r="B46" s="3" t="n">
        <v>10630</v>
      </c>
      <c r="O46" s="3" t="n">
        <v>10630</v>
      </c>
      <c r="Q46" s="16">
        <f>_xlfn.XLOOKUP($A46,Mapping!$A:$A,Mapping!B:B,0,0,1)</f>
        <v/>
      </c>
      <c r="R46" s="16">
        <f>_xlfn.XLOOKUP($A46,Mapping!$A:$A,Mapping!C:C,0,0,1)</f>
        <v/>
      </c>
      <c r="S46" s="16">
        <f>_xlfn.XLOOKUP($A46,Mapping!$A:$A,Mapping!D:D,0,0,1)</f>
        <v/>
      </c>
      <c r="T46" s="16">
        <f>_xlfn.CONCAT(S46," - ",Q46)</f>
        <v/>
      </c>
    </row>
    <row r="47">
      <c r="A47" s="3" t="inlineStr">
        <is>
          <t>7010 : Prepayments</t>
        </is>
      </c>
      <c r="B47" s="3" t="n">
        <v>7667.59</v>
      </c>
      <c r="C47" s="3" t="n">
        <v>-2823.42</v>
      </c>
      <c r="D47" s="3" t="n">
        <v>4308.34</v>
      </c>
      <c r="E47" s="3" t="n">
        <v>22856.95</v>
      </c>
      <c r="F47" s="3" t="n">
        <v>-3136.72</v>
      </c>
      <c r="G47" s="3" t="n">
        <v>-3122.42</v>
      </c>
      <c r="H47" s="3" t="n">
        <v>-3122.42</v>
      </c>
      <c r="O47" s="3" t="n">
        <v>22627.9</v>
      </c>
      <c r="Q47" s="16">
        <f>_xlfn.XLOOKUP($A47,Mapping!$A:$A,Mapping!B:B,0,0,1)</f>
        <v/>
      </c>
      <c r="R47" s="16">
        <f>_xlfn.XLOOKUP($A47,Mapping!$A:$A,Mapping!C:C,0,0,1)</f>
        <v/>
      </c>
      <c r="S47" s="16">
        <f>_xlfn.XLOOKUP($A47,Mapping!$A:$A,Mapping!D:D,0,0,1)</f>
        <v/>
      </c>
      <c r="T47" s="16">
        <f>_xlfn.CONCAT(S47," - ",Q47)</f>
        <v/>
      </c>
    </row>
    <row r="48">
      <c r="A48" s="3" t="inlineStr">
        <is>
          <t>7021 : Interco KNL</t>
        </is>
      </c>
      <c r="B48" s="3" t="n">
        <v>-724164</v>
      </c>
      <c r="C48" s="3" t="n">
        <v>-245.42</v>
      </c>
      <c r="D48" s="3" t="n">
        <v>-17.07</v>
      </c>
      <c r="E48" s="3" t="n">
        <v>-318.02</v>
      </c>
      <c r="F48" s="3" t="n">
        <v>-17.07</v>
      </c>
      <c r="G48" s="3" t="n">
        <v>-166.83</v>
      </c>
      <c r="H48" s="3" t="n">
        <v>16931.47</v>
      </c>
      <c r="O48" s="3" t="n">
        <v>-707997</v>
      </c>
      <c r="Q48" s="16">
        <f>_xlfn.XLOOKUP($A48,Mapping!$A:$A,Mapping!B:B,0,0,1)</f>
        <v/>
      </c>
      <c r="R48" s="16">
        <f>_xlfn.XLOOKUP($A48,Mapping!$A:$A,Mapping!C:C,0,0,1)</f>
        <v/>
      </c>
      <c r="S48" s="16">
        <f>_xlfn.XLOOKUP($A48,Mapping!$A:$A,Mapping!D:D,0,0,1)</f>
        <v/>
      </c>
      <c r="T48" s="16">
        <f>_xlfn.CONCAT(S48," - ",Q48)</f>
        <v/>
      </c>
    </row>
    <row r="49">
      <c r="A49" s="3" t="inlineStr">
        <is>
          <t>7023 : Interco CCL</t>
        </is>
      </c>
      <c r="B49" s="3" t="n">
        <v>-27549.8</v>
      </c>
      <c r="O49" s="3" t="n">
        <v>-27549.8</v>
      </c>
      <c r="Q49" s="16">
        <f>_xlfn.XLOOKUP($A49,Mapping!$A:$A,Mapping!B:B,0,0,1)</f>
        <v/>
      </c>
      <c r="R49" s="16">
        <f>_xlfn.XLOOKUP($A49,Mapping!$A:$A,Mapping!C:C,0,0,1)</f>
        <v/>
      </c>
      <c r="S49" s="16">
        <f>_xlfn.XLOOKUP($A49,Mapping!$A:$A,Mapping!D:D,0,0,1)</f>
        <v/>
      </c>
      <c r="T49" s="16">
        <f>_xlfn.CONCAT(S49," - ",Q49)</f>
        <v/>
      </c>
    </row>
    <row r="50">
      <c r="A50" s="3" t="inlineStr">
        <is>
          <t>7027 : Interco YBHN</t>
        </is>
      </c>
      <c r="B50" s="3" t="n">
        <v>1197.41</v>
      </c>
      <c r="O50" s="3" t="n">
        <v>1197.41</v>
      </c>
      <c r="Q50" s="16">
        <f>_xlfn.XLOOKUP($A50,Mapping!$A:$A,Mapping!B:B,0,0,1)</f>
        <v/>
      </c>
      <c r="R50" s="16">
        <f>_xlfn.XLOOKUP($A50,Mapping!$A:$A,Mapping!C:C,0,0,1)</f>
        <v/>
      </c>
      <c r="S50" s="16">
        <f>_xlfn.XLOOKUP($A50,Mapping!$A:$A,Mapping!D:D,0,0,1)</f>
        <v/>
      </c>
      <c r="T50" s="16">
        <f>_xlfn.CONCAT(S50," - ",Q50)</f>
        <v/>
      </c>
    </row>
    <row r="51">
      <c r="A51" s="3" t="inlineStr">
        <is>
          <t>7037 : Interco Saltway</t>
        </is>
      </c>
      <c r="B51" s="3" t="n">
        <v>-78.40000000000001</v>
      </c>
      <c r="O51" s="3" t="n">
        <v>-78.40000000000001</v>
      </c>
      <c r="Q51" s="16">
        <f>_xlfn.XLOOKUP($A51,Mapping!$A:$A,Mapping!B:B,0,0,1)</f>
        <v/>
      </c>
      <c r="R51" s="16">
        <f>_xlfn.XLOOKUP($A51,Mapping!$A:$A,Mapping!C:C,0,0,1)</f>
        <v/>
      </c>
      <c r="S51" s="16">
        <f>_xlfn.XLOOKUP($A51,Mapping!$A:$A,Mapping!D:D,0,0,1)</f>
        <v/>
      </c>
      <c r="T51" s="16">
        <f>_xlfn.CONCAT(S51," - ",Q51)</f>
        <v/>
      </c>
    </row>
    <row r="52">
      <c r="A52" s="3" t="inlineStr">
        <is>
          <t>7040 : Fee Debtors</t>
        </is>
      </c>
      <c r="B52" s="3" t="n">
        <v>3637.32</v>
      </c>
      <c r="C52" s="3" t="n">
        <v>-13254.6</v>
      </c>
      <c r="D52" s="3" t="n">
        <v>1141.66</v>
      </c>
      <c r="E52" s="3" t="n">
        <v>-7493.23</v>
      </c>
      <c r="F52" s="3" t="n">
        <v>3081.84</v>
      </c>
      <c r="G52" s="3" t="n">
        <v>-560.84</v>
      </c>
      <c r="H52" s="3" t="n">
        <v>-4332.56</v>
      </c>
      <c r="O52" s="3" t="n">
        <v>-17780.4</v>
      </c>
      <c r="Q52" s="16">
        <f>_xlfn.XLOOKUP($A52,Mapping!$A:$A,Mapping!B:B,0,0,1)</f>
        <v/>
      </c>
      <c r="R52" s="16">
        <f>_xlfn.XLOOKUP($A52,Mapping!$A:$A,Mapping!C:C,0,0,1)</f>
        <v/>
      </c>
      <c r="S52" s="16">
        <f>_xlfn.XLOOKUP($A52,Mapping!$A:$A,Mapping!D:D,0,0,1)</f>
        <v/>
      </c>
      <c r="T52" s="16">
        <f>_xlfn.CONCAT(S52," - ",Q52)</f>
        <v/>
      </c>
    </row>
    <row r="53">
      <c r="A53" s="3" t="inlineStr">
        <is>
          <t>7050 : Bank RBS</t>
        </is>
      </c>
      <c r="B53" s="3" t="n">
        <v>3072128</v>
      </c>
      <c r="C53" s="3" t="n">
        <v>26890.91</v>
      </c>
      <c r="D53" s="3" t="n">
        <v>25321.66</v>
      </c>
      <c r="E53" s="3" t="n">
        <v>101895.7</v>
      </c>
      <c r="F53" s="3" t="n">
        <v>33788.48</v>
      </c>
      <c r="G53" s="3" t="n">
        <v>35107.55</v>
      </c>
      <c r="H53" s="3" t="n">
        <v>25311.51</v>
      </c>
      <c r="O53" s="3" t="n">
        <v>3320444</v>
      </c>
      <c r="Q53" s="16">
        <f>_xlfn.XLOOKUP($A53,Mapping!$A:$A,Mapping!B:B,0,0,1)</f>
        <v/>
      </c>
      <c r="R53" s="16">
        <f>_xlfn.XLOOKUP($A53,Mapping!$A:$A,Mapping!C:C,0,0,1)</f>
        <v/>
      </c>
      <c r="S53" s="16">
        <f>_xlfn.XLOOKUP($A53,Mapping!$A:$A,Mapping!D:D,0,0,1)</f>
        <v/>
      </c>
      <c r="T53" s="16">
        <f>_xlfn.CONCAT(S53," - ",Q53)</f>
        <v/>
      </c>
    </row>
    <row r="54">
      <c r="A54" s="3" t="inlineStr">
        <is>
          <t>7051 : Bank NW Current</t>
        </is>
      </c>
      <c r="B54" s="3" t="n">
        <v>110810.6</v>
      </c>
      <c r="O54" s="3" t="n">
        <v>110810.6</v>
      </c>
      <c r="Q54" s="16">
        <f>_xlfn.XLOOKUP($A54,Mapping!$A:$A,Mapping!B:B,0,0,1)</f>
        <v/>
      </c>
      <c r="R54" s="16">
        <f>_xlfn.XLOOKUP($A54,Mapping!$A:$A,Mapping!C:C,0,0,1)</f>
        <v/>
      </c>
      <c r="S54" s="16">
        <f>_xlfn.XLOOKUP($A54,Mapping!$A:$A,Mapping!D:D,0,0,1)</f>
        <v/>
      </c>
      <c r="T54" s="16">
        <f>_xlfn.CONCAT(S54," - ",Q54)</f>
        <v/>
      </c>
    </row>
    <row r="55">
      <c r="A55" s="3" t="inlineStr">
        <is>
          <t>8020 : Accruals</t>
        </is>
      </c>
      <c r="B55" s="190" t="n">
        <v>-5.7e-14</v>
      </c>
      <c r="H55" s="3" t="n">
        <v>-545.9400000000001</v>
      </c>
      <c r="I55" s="3" t="n">
        <v>6.88</v>
      </c>
      <c r="O55" s="3" t="n">
        <v>-539.0599999999999</v>
      </c>
      <c r="Q55" s="16">
        <f>_xlfn.XLOOKUP($A55,Mapping!$A:$A,Mapping!B:B,0,0,1)</f>
        <v/>
      </c>
      <c r="R55" s="16">
        <f>_xlfn.XLOOKUP($A55,Mapping!$A:$A,Mapping!C:C,0,0,1)</f>
        <v/>
      </c>
      <c r="S55" s="16">
        <f>_xlfn.XLOOKUP($A55,Mapping!$A:$A,Mapping!D:D,0,0,1)</f>
        <v/>
      </c>
      <c r="T55" s="16">
        <f>_xlfn.CONCAT(S55," - ",Q55)</f>
        <v/>
      </c>
    </row>
    <row r="56">
      <c r="A56" s="3" t="inlineStr">
        <is>
          <t>8030 : EEEF</t>
        </is>
      </c>
      <c r="B56" s="3" t="n">
        <v>1.61</v>
      </c>
      <c r="C56" s="3" t="n">
        <v>-41045.3</v>
      </c>
      <c r="D56" s="3" t="n">
        <v>20522.67</v>
      </c>
      <c r="E56" s="3" t="n">
        <v>-37678.1</v>
      </c>
      <c r="F56" s="3" t="n">
        <v>22674.75</v>
      </c>
      <c r="G56" s="3" t="n">
        <v>22674.74</v>
      </c>
      <c r="H56" s="3" t="n">
        <v>24039.38</v>
      </c>
      <c r="O56" s="3" t="n">
        <v>11189.7</v>
      </c>
      <c r="Q56" s="16">
        <f>_xlfn.XLOOKUP($A56,Mapping!$A:$A,Mapping!B:B,0,0,1)</f>
        <v/>
      </c>
      <c r="R56" s="16">
        <f>_xlfn.XLOOKUP($A56,Mapping!$A:$A,Mapping!C:C,0,0,1)</f>
        <v/>
      </c>
      <c r="S56" s="16">
        <f>_xlfn.XLOOKUP($A56,Mapping!$A:$A,Mapping!D:D,0,0,1)</f>
        <v/>
      </c>
      <c r="T56" s="16">
        <f>_xlfn.CONCAT(S56," - ",Q56)</f>
        <v/>
      </c>
    </row>
    <row r="57">
      <c r="A57" s="3" t="inlineStr">
        <is>
          <t>8060 : Trade Creditors</t>
        </is>
      </c>
      <c r="B57" s="3" t="n">
        <v>526.7</v>
      </c>
      <c r="O57" s="3" t="n">
        <v>526.7</v>
      </c>
      <c r="Q57" s="16">
        <f>_xlfn.XLOOKUP($A57,Mapping!$A:$A,Mapping!B:B,0,0,1)</f>
        <v/>
      </c>
      <c r="R57" s="16">
        <f>_xlfn.XLOOKUP($A57,Mapping!$A:$A,Mapping!C:C,0,0,1)</f>
        <v/>
      </c>
      <c r="S57" s="16">
        <f>_xlfn.XLOOKUP($A57,Mapping!$A:$A,Mapping!D:D,0,0,1)</f>
        <v/>
      </c>
      <c r="T57" s="16">
        <f>_xlfn.CONCAT(S57," - ",Q57)</f>
        <v/>
      </c>
    </row>
    <row r="58">
      <c r="A58" s="3" t="inlineStr">
        <is>
          <t>8070 : Fees in advance</t>
        </is>
      </c>
      <c r="B58" s="3" t="n">
        <v>-11916.2</v>
      </c>
      <c r="C58" s="3" t="n">
        <v>74225.75</v>
      </c>
      <c r="O58" s="3" t="n">
        <v>62309.57</v>
      </c>
      <c r="Q58" s="16">
        <f>_xlfn.XLOOKUP($A58,Mapping!$A:$A,Mapping!B:B,0,0,1)</f>
        <v/>
      </c>
      <c r="R58" s="16">
        <f>_xlfn.XLOOKUP($A58,Mapping!$A:$A,Mapping!C:C,0,0,1)</f>
        <v/>
      </c>
      <c r="S58" s="16">
        <f>_xlfn.XLOOKUP($A58,Mapping!$A:$A,Mapping!D:D,0,0,1)</f>
        <v/>
      </c>
      <c r="T58" s="16">
        <f>_xlfn.CONCAT(S58," - ",Q58)</f>
        <v/>
      </c>
    </row>
    <row r="59">
      <c r="A59" s="76" t="inlineStr">
        <is>
          <t>Total</t>
        </is>
      </c>
      <c r="B59" s="76" t="n">
        <v>-775193</v>
      </c>
      <c r="C59" s="76" t="n">
        <v>45075.96</v>
      </c>
      <c r="D59" s="76" t="n">
        <v>44133.45</v>
      </c>
      <c r="E59" s="76" t="n">
        <v>66285.38</v>
      </c>
      <c r="F59" s="76" t="n">
        <v>37594.23</v>
      </c>
      <c r="G59" s="76" t="n">
        <v>36040.68</v>
      </c>
      <c r="H59" s="76" t="n">
        <v>35461.97</v>
      </c>
      <c r="I59" s="76" t="n">
        <v>545.9400000000001</v>
      </c>
      <c r="J59" s="76" t="n"/>
      <c r="K59" s="76" t="n"/>
      <c r="L59" s="76" t="n"/>
      <c r="M59" s="76" t="n"/>
      <c r="N59" s="76" t="n"/>
      <c r="O59" s="76" t="n">
        <v>-510055</v>
      </c>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ht="409.5" customHeight="1" s="393">
      <c r="A61" s="42" t="inlineStr">
        <is>
          <t>Applied filters:
Company is Complete Childcare Ltd.
Setting is Happitots
Fiscal Year is 2026
Company is Complete Childcare Ltd., HAB Kindergarten, Kingsclere Nurseries Ltd., Moebius Two Ltd., Saltway Nursery, Yellow Brick House Nurseries., or Yellow Brick Nurseries Ltd.</t>
        </is>
      </c>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72.xml><?xml version="1.0" encoding="utf-8"?>
<worksheet xmlns="http://schemas.openxmlformats.org/spreadsheetml/2006/main">
  <sheetPr>
    <tabColor theme="5" tint="0.3999755851924192"/>
    <outlinePr summaryBelow="1" summaryRight="1"/>
    <pageSetUpPr/>
  </sheetPr>
  <dimension ref="A1:T166"/>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-3002123</v>
      </c>
      <c r="C2" s="3" t="n">
        <v>-8949.66</v>
      </c>
      <c r="D2" s="3" t="n">
        <v>-9181.280000000001</v>
      </c>
      <c r="E2" s="3" t="n">
        <v>-11609.4</v>
      </c>
      <c r="F2" s="3" t="n">
        <v>-13485.1</v>
      </c>
      <c r="G2" s="3" t="n">
        <v>-10334.4</v>
      </c>
      <c r="H2" s="3" t="n">
        <v>-12530</v>
      </c>
      <c r="O2" s="3" t="n">
        <v>-3068213</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-601771</v>
      </c>
      <c r="C3" s="3" t="n">
        <v>-10719.8</v>
      </c>
      <c r="D3" s="3" t="n">
        <v>-13055.3</v>
      </c>
      <c r="E3" s="3" t="n">
        <v>-13055.3</v>
      </c>
      <c r="F3" s="3" t="n">
        <v>-8798.4</v>
      </c>
      <c r="G3" s="3" t="n">
        <v>-8798.4</v>
      </c>
      <c r="H3" s="3" t="n">
        <v>-12706.2</v>
      </c>
      <c r="O3" s="3" t="n">
        <v>-668905</v>
      </c>
      <c r="Q3" s="16">
        <f>_xlfn.XLOOKUP($A3,Mapping!$A:$A,Mapping!B:B,0,0,1)</f>
        <v/>
      </c>
      <c r="R3" s="16">
        <f>_xlfn.XLOOKUP($A3,Mapping!$A:$A,Mapping!C:C,0,0,1)</f>
        <v/>
      </c>
      <c r="S3" s="16">
        <f>_xlfn.XLOOKUP($A3,Mapping!$A:$A,Mapping!D:D,0,0,1)</f>
        <v/>
      </c>
      <c r="T3" s="16">
        <f>_xlfn.CONCAT(S3," - ",Q3)</f>
        <v/>
      </c>
    </row>
    <row r="4">
      <c r="A4" s="3" t="inlineStr">
        <is>
          <t>1030 : Other Income</t>
        </is>
      </c>
      <c r="B4" s="3" t="n">
        <v>-1595.68</v>
      </c>
      <c r="O4" s="3" t="n">
        <v>-1595.68</v>
      </c>
      <c r="Q4" s="16">
        <f>_xlfn.XLOOKUP($A4,Mapping!$A:$A,Mapping!B:B,0,0,1)</f>
        <v/>
      </c>
      <c r="R4" s="16">
        <f>_xlfn.XLOOKUP($A4,Mapping!$A:$A,Mapping!C:C,0,0,1)</f>
        <v/>
      </c>
      <c r="S4" s="16">
        <f>_xlfn.XLOOKUP($A4,Mapping!$A:$A,Mapping!D:D,0,0,1)</f>
        <v/>
      </c>
      <c r="T4" s="16">
        <f>_xlfn.CONCAT(S4," - ",Q4)</f>
        <v/>
      </c>
    </row>
    <row r="5">
      <c r="A5" s="3" t="inlineStr">
        <is>
          <t>2010 : Nursery Staff Salaries</t>
        </is>
      </c>
      <c r="B5" s="3" t="n">
        <v>2063518</v>
      </c>
      <c r="C5" s="3" t="n">
        <v>14774.04</v>
      </c>
      <c r="D5" s="3" t="n">
        <v>13940.85</v>
      </c>
      <c r="E5" s="3" t="n">
        <v>17482.69</v>
      </c>
      <c r="F5" s="3" t="n">
        <v>18467.07</v>
      </c>
      <c r="G5" s="3" t="n">
        <v>19414.37</v>
      </c>
      <c r="H5" s="3" t="n">
        <v>20554.86</v>
      </c>
      <c r="O5" s="3" t="n">
        <v>2168152</v>
      </c>
      <c r="Q5" s="16">
        <f>_xlfn.XLOOKUP($A5,Mapping!$A:$A,Mapping!B:B,0,0,1)</f>
        <v/>
      </c>
      <c r="R5" s="16">
        <f>_xlfn.XLOOKUP($A5,Mapping!$A:$A,Mapping!C:C,0,0,1)</f>
        <v/>
      </c>
      <c r="S5" s="16">
        <f>_xlfn.XLOOKUP($A5,Mapping!$A:$A,Mapping!D:D,0,0,1)</f>
        <v/>
      </c>
      <c r="T5" s="16">
        <f>_xlfn.CONCAT(S5," - ",Q5)</f>
        <v/>
      </c>
    </row>
    <row r="6">
      <c r="A6" s="3" t="inlineStr">
        <is>
          <t>2100 : Nursery Staff NI</t>
        </is>
      </c>
      <c r="B6" s="3" t="n">
        <v>141021.2</v>
      </c>
      <c r="C6" s="3" t="n">
        <v>1686</v>
      </c>
      <c r="D6" s="3" t="n">
        <v>1501.44</v>
      </c>
      <c r="E6" s="3" t="n">
        <v>1885.63</v>
      </c>
      <c r="F6" s="3" t="n">
        <v>1894.36</v>
      </c>
      <c r="G6" s="3" t="n">
        <v>1931.05</v>
      </c>
      <c r="H6" s="3" t="n">
        <v>1993.72</v>
      </c>
      <c r="O6" s="3" t="n">
        <v>151913.4</v>
      </c>
      <c r="Q6" s="16">
        <f>_xlfn.XLOOKUP($A6,Mapping!$A:$A,Mapping!B:B,0,0,1)</f>
        <v/>
      </c>
      <c r="R6" s="16">
        <f>_xlfn.XLOOKUP($A6,Mapping!$A:$A,Mapping!C:C,0,0,1)</f>
        <v/>
      </c>
      <c r="S6" s="16">
        <f>_xlfn.XLOOKUP($A6,Mapping!$A:$A,Mapping!D:D,0,0,1)</f>
        <v/>
      </c>
      <c r="T6" s="16">
        <f>_xlfn.CONCAT(S6," - ",Q6)</f>
        <v/>
      </c>
    </row>
    <row r="7">
      <c r="A7" s="3" t="inlineStr">
        <is>
          <t>2150 : Nursery Staff Pension</t>
        </is>
      </c>
      <c r="B7" s="3" t="n">
        <v>27811.44</v>
      </c>
      <c r="C7" s="3" t="n">
        <v>318.63</v>
      </c>
      <c r="D7" s="3" t="n">
        <v>261.27</v>
      </c>
      <c r="E7" s="3" t="n">
        <v>299.64</v>
      </c>
      <c r="F7" s="3" t="n">
        <v>303.21</v>
      </c>
      <c r="G7" s="3" t="n">
        <v>364.56</v>
      </c>
      <c r="H7" s="3" t="n">
        <v>361.3</v>
      </c>
      <c r="O7" s="3" t="n">
        <v>29720.05</v>
      </c>
      <c r="Q7" s="16">
        <f>_xlfn.XLOOKUP($A7,Mapping!$A:$A,Mapping!B:B,0,0,1)</f>
        <v/>
      </c>
      <c r="R7" s="16">
        <f>_xlfn.XLOOKUP($A7,Mapping!$A:$A,Mapping!C:C,0,0,1)</f>
        <v/>
      </c>
      <c r="S7" s="16">
        <f>_xlfn.XLOOKUP($A7,Mapping!$A:$A,Mapping!D:D,0,0,1)</f>
        <v/>
      </c>
      <c r="T7" s="16">
        <f>_xlfn.CONCAT(S7," - ",Q7)</f>
        <v/>
      </c>
    </row>
    <row r="8">
      <c r="A8" s="3" t="inlineStr">
        <is>
          <t>2160 : Uniform Costs</t>
        </is>
      </c>
      <c r="B8" s="3" t="n">
        <v>7607.04</v>
      </c>
      <c r="C8" s="3" t="n">
        <v>49.74</v>
      </c>
      <c r="E8" s="3" t="n">
        <v>8.99</v>
      </c>
      <c r="F8" s="3" t="n">
        <v>118.56</v>
      </c>
      <c r="O8" s="3" t="n">
        <v>7784.33</v>
      </c>
      <c r="Q8" s="16">
        <f>_xlfn.XLOOKUP($A8,Mapping!$A:$A,Mapping!B:B,0,0,1)</f>
        <v/>
      </c>
      <c r="R8" s="16">
        <f>_xlfn.XLOOKUP($A8,Mapping!$A:$A,Mapping!C:C,0,0,1)</f>
        <v/>
      </c>
      <c r="S8" s="16">
        <f>_xlfn.XLOOKUP($A8,Mapping!$A:$A,Mapping!D:D,0,0,1)</f>
        <v/>
      </c>
      <c r="T8" s="16">
        <f>_xlfn.CONCAT(S8," - ",Q8)</f>
        <v/>
      </c>
    </row>
    <row r="9">
      <c r="A9" s="3" t="inlineStr">
        <is>
          <t>2170 : Training Costs</t>
        </is>
      </c>
      <c r="B9" s="3" t="n">
        <v>3959.9</v>
      </c>
      <c r="C9" s="3" t="n">
        <v>29.97</v>
      </c>
      <c r="E9" s="3" t="n">
        <v>59</v>
      </c>
      <c r="F9" s="3" t="n">
        <v>780</v>
      </c>
      <c r="G9" s="3" t="n">
        <v>546</v>
      </c>
      <c r="O9" s="3" t="n">
        <v>5374.87</v>
      </c>
      <c r="Q9" s="16">
        <f>_xlfn.XLOOKUP($A9,Mapping!$A:$A,Mapping!B:B,0,0,1)</f>
        <v/>
      </c>
      <c r="R9" s="16">
        <f>_xlfn.XLOOKUP($A9,Mapping!$A:$A,Mapping!C:C,0,0,1)</f>
        <v/>
      </c>
      <c r="S9" s="16">
        <f>_xlfn.XLOOKUP($A9,Mapping!$A:$A,Mapping!D:D,0,0,1)</f>
        <v/>
      </c>
      <c r="T9" s="16">
        <f>_xlfn.CONCAT(S9," - ",Q9)</f>
        <v/>
      </c>
    </row>
    <row r="10">
      <c r="A10" s="3" t="inlineStr">
        <is>
          <t>2180 : Staff Welfare</t>
        </is>
      </c>
      <c r="B10" s="3" t="n">
        <v>11357.83</v>
      </c>
      <c r="C10" s="3" t="n">
        <v>155.65</v>
      </c>
      <c r="D10" s="3" t="n">
        <v>87.29000000000001</v>
      </c>
      <c r="E10" s="3" t="n">
        <v>19.06</v>
      </c>
      <c r="F10" s="3" t="n">
        <v>176.18</v>
      </c>
      <c r="G10" s="3" t="n">
        <v>116.69</v>
      </c>
      <c r="H10" s="3" t="n">
        <v>172.18</v>
      </c>
      <c r="O10" s="3" t="n">
        <v>12084.88</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15846</v>
      </c>
      <c r="O11" s="3" t="n">
        <v>15846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10256.6</v>
      </c>
      <c r="C12" s="3" t="n">
        <v>20</v>
      </c>
      <c r="O12" s="3" t="n">
        <v>10276.6</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8650.559999999999</v>
      </c>
      <c r="O13" s="3" t="n">
        <v>8650.559999999999</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321.98</v>
      </c>
      <c r="O14" s="3" t="n">
        <v>321.98</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104816.6</v>
      </c>
      <c r="C15" s="3" t="n">
        <v>894.3200000000001</v>
      </c>
      <c r="D15" s="3" t="n">
        <v>587.8</v>
      </c>
      <c r="E15" s="3" t="n">
        <v>693.1900000000001</v>
      </c>
      <c r="F15" s="3" t="n">
        <v>726.12</v>
      </c>
      <c r="G15" s="3" t="n">
        <v>627.51</v>
      </c>
      <c r="H15" s="3" t="n">
        <v>765.63</v>
      </c>
      <c r="O15" s="3" t="n">
        <v>109111.2</v>
      </c>
      <c r="Q15" s="16">
        <f>_xlfn.XLOOKUP($A15,Mapping!$A:$A,Mapping!B:B,0,0,1)</f>
        <v/>
      </c>
      <c r="R15" s="16">
        <f>_xlfn.XLOOKUP($A15,Mapping!$A:$A,Mapping!C:C,0,0,1)</f>
        <v/>
      </c>
      <c r="S15" s="16">
        <f>_xlfn.XLOOKUP($A15,Mapping!$A:$A,Mapping!D:D,0,0,1)</f>
        <v/>
      </c>
      <c r="T15" s="16">
        <f>_xlfn.CONCAT(S15," - ",Q15)</f>
        <v/>
      </c>
    </row>
    <row r="16">
      <c r="A16" s="3" t="inlineStr">
        <is>
          <t>3020 : Resources</t>
        </is>
      </c>
      <c r="B16" s="3" t="n">
        <v>20288.57</v>
      </c>
      <c r="C16" s="3" t="n">
        <v>12.23</v>
      </c>
      <c r="E16" s="3" t="n">
        <v>65.03</v>
      </c>
      <c r="F16" s="3" t="n">
        <v>131.86</v>
      </c>
      <c r="G16" s="3" t="n">
        <v>70.84999999999999</v>
      </c>
      <c r="H16" s="3" t="n">
        <v>80.06</v>
      </c>
      <c r="O16" s="3" t="n">
        <v>20648.6</v>
      </c>
      <c r="Q16" s="16">
        <f>_xlfn.XLOOKUP($A16,Mapping!$A:$A,Mapping!B:B,0,0,1)</f>
        <v/>
      </c>
      <c r="R16" s="16">
        <f>_xlfn.XLOOKUP($A16,Mapping!$A:$A,Mapping!C:C,0,0,1)</f>
        <v/>
      </c>
      <c r="S16" s="16">
        <f>_xlfn.XLOOKUP($A16,Mapping!$A:$A,Mapping!D:D,0,0,1)</f>
        <v/>
      </c>
      <c r="T16" s="16">
        <f>_xlfn.CONCAT(S16," - ",Q16)</f>
        <v/>
      </c>
    </row>
    <row r="17">
      <c r="A17" s="3" t="inlineStr">
        <is>
          <t>3030 : Art Material</t>
        </is>
      </c>
      <c r="B17" s="3" t="n">
        <v>7297.53</v>
      </c>
      <c r="C17" s="3" t="n">
        <v>30.16</v>
      </c>
      <c r="E17" s="3" t="n">
        <v>232.14</v>
      </c>
      <c r="F17" s="3" t="n">
        <v>15.48</v>
      </c>
      <c r="G17" s="3" t="n">
        <v>30.74</v>
      </c>
      <c r="H17" s="3" t="n">
        <v>63.52</v>
      </c>
      <c r="I17" s="3" t="n">
        <v>0</v>
      </c>
      <c r="O17" s="3" t="n">
        <v>7669.57</v>
      </c>
      <c r="Q17" s="16">
        <f>_xlfn.XLOOKUP($A17,Mapping!$A:$A,Mapping!B:B,0,0,1)</f>
        <v/>
      </c>
      <c r="R17" s="16">
        <f>_xlfn.XLOOKUP($A17,Mapping!$A:$A,Mapping!C:C,0,0,1)</f>
        <v/>
      </c>
      <c r="S17" s="16">
        <f>_xlfn.XLOOKUP($A17,Mapping!$A:$A,Mapping!D:D,0,0,1)</f>
        <v/>
      </c>
      <c r="T17" s="16">
        <f>_xlfn.CONCAT(S17," - ",Q17)</f>
        <v/>
      </c>
    </row>
    <row r="18">
      <c r="A18" s="3" t="inlineStr">
        <is>
          <t>3040 : Stationery</t>
        </is>
      </c>
      <c r="B18" s="3" t="n">
        <v>1451.65</v>
      </c>
      <c r="O18" s="3" t="n">
        <v>1451.65</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19253.81</v>
      </c>
      <c r="D19" s="3" t="n">
        <v>258.16</v>
      </c>
      <c r="F19" s="3" t="n">
        <v>44.43</v>
      </c>
      <c r="G19" s="3" t="n">
        <v>39.47</v>
      </c>
      <c r="H19" s="3" t="n">
        <v>167.46</v>
      </c>
      <c r="O19" s="3" t="n">
        <v>19763.33</v>
      </c>
      <c r="Q19" s="16">
        <f>_xlfn.XLOOKUP($A19,Mapping!$A:$A,Mapping!B:B,0,0,1)</f>
        <v/>
      </c>
      <c r="R19" s="16">
        <f>_xlfn.XLOOKUP($A19,Mapping!$A:$A,Mapping!C:C,0,0,1)</f>
        <v/>
      </c>
      <c r="S19" s="16">
        <f>_xlfn.XLOOKUP($A19,Mapping!$A:$A,Mapping!D:D,0,0,1)</f>
        <v/>
      </c>
      <c r="T19" s="16">
        <f>_xlfn.CONCAT(S19," - ",Q19)</f>
        <v/>
      </c>
    </row>
    <row r="20">
      <c r="A20" s="3" t="inlineStr">
        <is>
          <t>3060 : Consumables</t>
        </is>
      </c>
      <c r="B20" s="3" t="n">
        <v>11777.2</v>
      </c>
      <c r="C20" s="3" t="n">
        <v>104.38</v>
      </c>
      <c r="E20" s="3" t="n">
        <v>57.41</v>
      </c>
      <c r="F20" s="3" t="n">
        <v>188.57</v>
      </c>
      <c r="G20" s="3" t="n">
        <v>185.38</v>
      </c>
      <c r="H20" s="3" t="n">
        <v>81.98999999999999</v>
      </c>
      <c r="O20" s="3" t="n">
        <v>12394.93</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1129.25</v>
      </c>
      <c r="C21" s="3" t="n">
        <v>5.47</v>
      </c>
      <c r="D21" s="3" t="n">
        <v>126.99</v>
      </c>
      <c r="E21" s="3" t="n">
        <v>11.5</v>
      </c>
      <c r="O21" s="3" t="n">
        <v>1273.21</v>
      </c>
      <c r="Q21" s="16">
        <f>_xlfn.XLOOKUP($A21,Mapping!$A:$A,Mapping!B:B,0,0,1)</f>
        <v/>
      </c>
      <c r="R21" s="16">
        <f>_xlfn.XLOOKUP($A21,Mapping!$A:$A,Mapping!C:C,0,0,1)</f>
        <v/>
      </c>
      <c r="S21" s="16">
        <f>_xlfn.XLOOKUP($A21,Mapping!$A:$A,Mapping!D:D,0,0,1)</f>
        <v/>
      </c>
      <c r="T21" s="16">
        <f>_xlfn.CONCAT(S21," - ",Q21)</f>
        <v/>
      </c>
    </row>
    <row r="22">
      <c r="A22" s="3" t="inlineStr">
        <is>
          <t>3090 : Teaching Support</t>
        </is>
      </c>
      <c r="B22" s="3" t="n">
        <v>455</v>
      </c>
      <c r="O22" s="3" t="n">
        <v>455</v>
      </c>
      <c r="Q22" s="16">
        <f>_xlfn.XLOOKUP($A22,Mapping!$A:$A,Mapping!B:B,0,0,1)</f>
        <v/>
      </c>
      <c r="R22" s="16">
        <f>_xlfn.XLOOKUP($A22,Mapping!$A:$A,Mapping!C:C,0,0,1)</f>
        <v/>
      </c>
      <c r="S22" s="16">
        <f>_xlfn.XLOOKUP($A22,Mapping!$A:$A,Mapping!D:D,0,0,1)</f>
        <v/>
      </c>
      <c r="T22" s="16">
        <f>_xlfn.CONCAT(S22," - ",Q22)</f>
        <v/>
      </c>
    </row>
    <row r="23">
      <c r="A23" s="3" t="inlineStr">
        <is>
          <t>4030 : Rates</t>
        </is>
      </c>
      <c r="B23" s="3" t="n">
        <v>112938.7</v>
      </c>
      <c r="C23" s="3" t="n">
        <v>1101.96</v>
      </c>
      <c r="D23" s="3" t="n">
        <v>1101.95</v>
      </c>
      <c r="E23" s="3" t="n">
        <v>1101.95</v>
      </c>
      <c r="F23" s="3" t="n">
        <v>1267.25</v>
      </c>
      <c r="G23" s="3" t="n">
        <v>1267.25</v>
      </c>
      <c r="H23" s="3" t="n">
        <v>1267.25</v>
      </c>
      <c r="O23" s="3" t="n">
        <v>120046.3</v>
      </c>
      <c r="Q23" s="16">
        <f>_xlfn.XLOOKUP($A23,Mapping!$A:$A,Mapping!B:B,0,0,1)</f>
        <v/>
      </c>
      <c r="R23" s="16">
        <f>_xlfn.XLOOKUP($A23,Mapping!$A:$A,Mapping!C:C,0,0,1)</f>
        <v/>
      </c>
      <c r="S23" s="16">
        <f>_xlfn.XLOOKUP($A23,Mapping!$A:$A,Mapping!D:D,0,0,1)</f>
        <v/>
      </c>
      <c r="T23" s="16">
        <f>_xlfn.CONCAT(S23," - ",Q23)</f>
        <v/>
      </c>
    </row>
    <row r="24">
      <c r="A24" s="3" t="inlineStr">
        <is>
          <t>4050 : Gas</t>
        </is>
      </c>
      <c r="B24" s="3" t="n">
        <v>1590.28</v>
      </c>
      <c r="O24" s="3" t="n">
        <v>1590.28</v>
      </c>
      <c r="Q24" s="16">
        <f>_xlfn.XLOOKUP($A24,Mapping!$A:$A,Mapping!B:B,0,0,1)</f>
        <v/>
      </c>
      <c r="R24" s="16">
        <f>_xlfn.XLOOKUP($A24,Mapping!$A:$A,Mapping!C:C,0,0,1)</f>
        <v/>
      </c>
      <c r="S24" s="16">
        <f>_xlfn.XLOOKUP($A24,Mapping!$A:$A,Mapping!D:D,0,0,1)</f>
        <v/>
      </c>
      <c r="T24" s="16">
        <f>_xlfn.CONCAT(S24," - ",Q24)</f>
        <v/>
      </c>
    </row>
    <row r="25">
      <c r="A25" s="3" t="inlineStr">
        <is>
          <t>4060 : Water</t>
        </is>
      </c>
      <c r="B25" s="3" t="n">
        <v>9949</v>
      </c>
      <c r="C25" s="3" t="n">
        <v>37.12</v>
      </c>
      <c r="D25" s="3" t="n">
        <v>60.78</v>
      </c>
      <c r="E25" s="3" t="n">
        <v>59.9</v>
      </c>
      <c r="F25" s="3" t="n">
        <v>76.70999999999999</v>
      </c>
      <c r="G25" s="3" t="n">
        <v>80.34999999999999</v>
      </c>
      <c r="H25" s="3" t="n">
        <v>66.86</v>
      </c>
      <c r="O25" s="3" t="n">
        <v>10330.72</v>
      </c>
      <c r="Q25" s="16">
        <f>_xlfn.XLOOKUP($A25,Mapping!$A:$A,Mapping!B:B,0,0,1)</f>
        <v/>
      </c>
      <c r="R25" s="16">
        <f>_xlfn.XLOOKUP($A25,Mapping!$A:$A,Mapping!C:C,0,0,1)</f>
        <v/>
      </c>
      <c r="S25" s="16">
        <f>_xlfn.XLOOKUP($A25,Mapping!$A:$A,Mapping!D:D,0,0,1)</f>
        <v/>
      </c>
      <c r="T25" s="16">
        <f>_xlfn.CONCAT(S25," - ",Q25)</f>
        <v/>
      </c>
    </row>
    <row r="26">
      <c r="A26" s="3" t="inlineStr">
        <is>
          <t>4070 : Electricity</t>
        </is>
      </c>
      <c r="B26" s="3" t="n">
        <v>92610.86</v>
      </c>
      <c r="C26" s="3" t="n">
        <v>1061.44</v>
      </c>
      <c r="D26" s="3" t="n">
        <v>5313.29</v>
      </c>
      <c r="E26" s="3" t="n">
        <v>1943.26</v>
      </c>
      <c r="F26" s="3" t="n">
        <v>1873</v>
      </c>
      <c r="G26" s="3" t="n">
        <v>1856.71</v>
      </c>
      <c r="H26" s="3" t="n">
        <v>1950.64</v>
      </c>
      <c r="I26" s="3" t="n">
        <v>1544.39</v>
      </c>
      <c r="O26" s="3" t="n">
        <v>108153.6</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13030.39</v>
      </c>
      <c r="O27" s="3" t="n">
        <v>13030.39</v>
      </c>
      <c r="Q27" s="16">
        <f>_xlfn.XLOOKUP($A27,Mapping!$A:$A,Mapping!B:B,0,0,1)</f>
        <v/>
      </c>
      <c r="R27" s="16">
        <f>_xlfn.XLOOKUP($A27,Mapping!$A:$A,Mapping!C:C,0,0,1)</f>
        <v/>
      </c>
      <c r="S27" s="16">
        <f>_xlfn.XLOOKUP($A27,Mapping!$A:$A,Mapping!D:D,0,0,1)</f>
        <v/>
      </c>
      <c r="T27" s="16">
        <f>_xlfn.CONCAT(S27," - ",Q27)</f>
        <v/>
      </c>
    </row>
    <row r="28">
      <c r="A28" s="3" t="inlineStr">
        <is>
          <t>4090 : Cosmetic  Maintenance</t>
        </is>
      </c>
      <c r="B28" s="190" t="n">
        <v>-2.7e-12</v>
      </c>
      <c r="O28" s="190" t="n">
        <v>-2.7e-12</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11501.72</v>
      </c>
      <c r="D29" s="3" t="n">
        <v>230.16</v>
      </c>
      <c r="G29" s="3" t="n">
        <v>66.56999999999999</v>
      </c>
      <c r="O29" s="3" t="n">
        <v>11798.45</v>
      </c>
      <c r="Q29" s="16">
        <f>_xlfn.XLOOKUP($A29,Mapping!$A:$A,Mapping!B:B,0,0,1)</f>
        <v/>
      </c>
      <c r="R29" s="16">
        <f>_xlfn.XLOOKUP($A29,Mapping!$A:$A,Mapping!C:C,0,0,1)</f>
        <v/>
      </c>
      <c r="S29" s="16">
        <f>_xlfn.XLOOKUP($A29,Mapping!$A:$A,Mapping!D:D,0,0,1)</f>
        <v/>
      </c>
      <c r="T29" s="16">
        <f>_xlfn.CONCAT(S29," - ",Q29)</f>
        <v/>
      </c>
    </row>
    <row r="30">
      <c r="A30" s="3" t="inlineStr">
        <is>
          <t>4130 : Cleaning</t>
        </is>
      </c>
      <c r="B30" s="3" t="n">
        <v>36893.18</v>
      </c>
      <c r="C30" s="3" t="n">
        <v>36.74</v>
      </c>
      <c r="D30" s="3" t="n">
        <v>320.76</v>
      </c>
      <c r="F30" s="3" t="n">
        <v>32.27</v>
      </c>
      <c r="G30" s="3" t="n">
        <v>51.33</v>
      </c>
      <c r="H30" s="3" t="n">
        <v>239.69</v>
      </c>
      <c r="O30" s="3" t="n">
        <v>37573.97</v>
      </c>
      <c r="Q30" s="16">
        <f>_xlfn.XLOOKUP($A30,Mapping!$A:$A,Mapping!B:B,0,0,1)</f>
        <v/>
      </c>
      <c r="R30" s="16">
        <f>_xlfn.XLOOKUP($A30,Mapping!$A:$A,Mapping!C:C,0,0,1)</f>
        <v/>
      </c>
      <c r="S30" s="16">
        <f>_xlfn.XLOOKUP($A30,Mapping!$A:$A,Mapping!D:D,0,0,1)</f>
        <v/>
      </c>
      <c r="T30" s="16">
        <f>_xlfn.CONCAT(S30," - ",Q30)</f>
        <v/>
      </c>
    </row>
    <row r="31">
      <c r="A31" s="3" t="inlineStr">
        <is>
          <t>4140 : Waste Disposal</t>
        </is>
      </c>
      <c r="B31" s="3" t="n">
        <v>25889.37</v>
      </c>
      <c r="C31" s="3" t="n">
        <v>355.77</v>
      </c>
      <c r="D31" s="3" t="n">
        <v>341.44</v>
      </c>
      <c r="E31" s="3" t="n">
        <v>488.15</v>
      </c>
      <c r="F31" s="3" t="n">
        <v>449.49</v>
      </c>
      <c r="G31" s="3" t="n">
        <v>368.45</v>
      </c>
      <c r="H31" s="3" t="n">
        <v>280.5</v>
      </c>
      <c r="O31" s="3" t="n">
        <v>28173.17</v>
      </c>
      <c r="Q31" s="16">
        <f>_xlfn.XLOOKUP($A31,Mapping!$A:$A,Mapping!B:B,0,0,1)</f>
        <v/>
      </c>
      <c r="R31" s="16">
        <f>_xlfn.XLOOKUP($A31,Mapping!$A:$A,Mapping!C:C,0,0,1)</f>
        <v/>
      </c>
      <c r="S31" s="16">
        <f>_xlfn.XLOOKUP($A31,Mapping!$A:$A,Mapping!D:D,0,0,1)</f>
        <v/>
      </c>
      <c r="T31" s="16">
        <f>_xlfn.CONCAT(S31," - ",Q31)</f>
        <v/>
      </c>
    </row>
    <row r="32">
      <c r="A32" s="3" t="inlineStr">
        <is>
          <t>4150 : Business Insurance</t>
        </is>
      </c>
      <c r="B32" s="3" t="n">
        <v>200</v>
      </c>
      <c r="O32" s="3" t="n">
        <v>200</v>
      </c>
      <c r="Q32" s="16">
        <f>_xlfn.XLOOKUP($A32,Mapping!$A:$A,Mapping!B:B,0,0,1)</f>
        <v/>
      </c>
      <c r="R32" s="16">
        <f>_xlfn.XLOOKUP($A32,Mapping!$A:$A,Mapping!C:C,0,0,1)</f>
        <v/>
      </c>
      <c r="S32" s="16">
        <f>_xlfn.XLOOKUP($A32,Mapping!$A:$A,Mapping!D:D,0,0,1)</f>
        <v/>
      </c>
      <c r="T32" s="16">
        <f>_xlfn.CONCAT(S32," - ",Q32)</f>
        <v/>
      </c>
    </row>
    <row r="33">
      <c r="A33" s="3" t="inlineStr">
        <is>
          <t>4160 : Postage and Stationery</t>
        </is>
      </c>
      <c r="B33" s="3" t="n">
        <v>3700.02</v>
      </c>
      <c r="C33" s="3" t="n">
        <v>31.31</v>
      </c>
      <c r="D33" s="3" t="n">
        <v>39.95</v>
      </c>
      <c r="E33" s="3" t="n">
        <v>143.12</v>
      </c>
      <c r="F33" s="3" t="n">
        <v>80.3</v>
      </c>
      <c r="G33" s="3" t="n">
        <v>57.94</v>
      </c>
      <c r="H33" s="3" t="n">
        <v>65.8</v>
      </c>
      <c r="O33" s="3" t="n">
        <v>4118.44</v>
      </c>
      <c r="Q33" s="16">
        <f>_xlfn.XLOOKUP($A33,Mapping!$A:$A,Mapping!B:B,0,0,1)</f>
        <v/>
      </c>
      <c r="R33" s="16">
        <f>_xlfn.XLOOKUP($A33,Mapping!$A:$A,Mapping!C:C,0,0,1)</f>
        <v/>
      </c>
      <c r="S33" s="16">
        <f>_xlfn.XLOOKUP($A33,Mapping!$A:$A,Mapping!D:D,0,0,1)</f>
        <v/>
      </c>
      <c r="T33" s="16">
        <f>_xlfn.CONCAT(S33," - ",Q33)</f>
        <v/>
      </c>
    </row>
    <row r="34">
      <c r="A34" s="3" t="inlineStr">
        <is>
          <t>4170 : Printing</t>
        </is>
      </c>
      <c r="B34" s="3" t="n">
        <v>6845.13</v>
      </c>
      <c r="C34" s="3" t="n">
        <v>420</v>
      </c>
      <c r="D34" s="3" t="n">
        <v>420</v>
      </c>
      <c r="E34" s="3" t="n">
        <v>420</v>
      </c>
      <c r="F34" s="3" t="n">
        <v>420</v>
      </c>
      <c r="G34" s="3" t="n">
        <v>420</v>
      </c>
      <c r="H34" s="3" t="n">
        <v>420</v>
      </c>
      <c r="O34" s="3" t="n">
        <v>9365.129999999999</v>
      </c>
      <c r="Q34" s="16">
        <f>_xlfn.XLOOKUP($A34,Mapping!$A:$A,Mapping!B:B,0,0,1)</f>
        <v/>
      </c>
      <c r="R34" s="16">
        <f>_xlfn.XLOOKUP($A34,Mapping!$A:$A,Mapping!C:C,0,0,1)</f>
        <v/>
      </c>
      <c r="S34" s="16">
        <f>_xlfn.XLOOKUP($A34,Mapping!$A:$A,Mapping!D:D,0,0,1)</f>
        <v/>
      </c>
      <c r="T34" s="16">
        <f>_xlfn.CONCAT(S34," - ",Q34)</f>
        <v/>
      </c>
    </row>
    <row r="35">
      <c r="A35" s="3" t="inlineStr">
        <is>
          <t>4180 : Printer Consumables</t>
        </is>
      </c>
      <c r="B35" s="3" t="n">
        <v>8975.57</v>
      </c>
      <c r="C35" s="3" t="n">
        <v>73.36</v>
      </c>
      <c r="D35" s="3" t="n">
        <v>58.85</v>
      </c>
      <c r="E35" s="3" t="n">
        <v>176.11</v>
      </c>
      <c r="F35" s="3" t="n">
        <v>74.42</v>
      </c>
      <c r="G35" s="3" t="n">
        <v>63.8</v>
      </c>
      <c r="H35" s="3" t="n">
        <v>17.99</v>
      </c>
      <c r="O35" s="3" t="n">
        <v>9440.1</v>
      </c>
      <c r="Q35" s="16">
        <f>_xlfn.XLOOKUP($A35,Mapping!$A:$A,Mapping!B:B,0,0,1)</f>
        <v/>
      </c>
      <c r="R35" s="16">
        <f>_xlfn.XLOOKUP($A35,Mapping!$A:$A,Mapping!C:C,0,0,1)</f>
        <v/>
      </c>
      <c r="S35" s="16">
        <f>_xlfn.XLOOKUP($A35,Mapping!$A:$A,Mapping!D:D,0,0,1)</f>
        <v/>
      </c>
      <c r="T35" s="16">
        <f>_xlfn.CONCAT(S35," - ",Q35)</f>
        <v/>
      </c>
    </row>
    <row r="36">
      <c r="A36" s="3" t="inlineStr">
        <is>
          <t>4190 : Telephone</t>
        </is>
      </c>
      <c r="B36" s="3" t="n">
        <v>1543.92</v>
      </c>
      <c r="O36" s="3" t="n">
        <v>1543.92</v>
      </c>
      <c r="Q36" s="16">
        <f>_xlfn.XLOOKUP($A36,Mapping!$A:$A,Mapping!B:B,0,0,1)</f>
        <v/>
      </c>
      <c r="R36" s="16">
        <f>_xlfn.XLOOKUP($A36,Mapping!$A:$A,Mapping!C:C,0,0,1)</f>
        <v/>
      </c>
      <c r="S36" s="16">
        <f>_xlfn.XLOOKUP($A36,Mapping!$A:$A,Mapping!D:D,0,0,1)</f>
        <v/>
      </c>
      <c r="T36" s="16">
        <f>_xlfn.CONCAT(S36," - ",Q36)</f>
        <v/>
      </c>
    </row>
    <row r="37">
      <c r="A37" s="3" t="inlineStr">
        <is>
          <t>4200 : Promotions and Advertisng</t>
        </is>
      </c>
      <c r="B37" s="3" t="n">
        <v>684</v>
      </c>
      <c r="O37" s="3" t="n">
        <v>684</v>
      </c>
      <c r="Q37" s="16">
        <f>_xlfn.XLOOKUP($A37,Mapping!$A:$A,Mapping!B:B,0,0,1)</f>
        <v/>
      </c>
      <c r="R37" s="16">
        <f>_xlfn.XLOOKUP($A37,Mapping!$A:$A,Mapping!C:C,0,0,1)</f>
        <v/>
      </c>
      <c r="S37" s="16">
        <f>_xlfn.XLOOKUP($A37,Mapping!$A:$A,Mapping!D:D,0,0,1)</f>
        <v/>
      </c>
      <c r="T37" s="16">
        <f>_xlfn.CONCAT(S37," - ",Q37)</f>
        <v/>
      </c>
    </row>
    <row r="38">
      <c r="A38" s="3" t="inlineStr">
        <is>
          <t>4220 : IT Support</t>
        </is>
      </c>
      <c r="B38" s="3" t="n">
        <v>4158.39</v>
      </c>
      <c r="C38" s="3" t="n">
        <v>214.8</v>
      </c>
      <c r="D38" s="3" t="n">
        <v>214.8</v>
      </c>
      <c r="E38" s="3" t="n">
        <v>214.8</v>
      </c>
      <c r="F38" s="3" t="n">
        <v>214.8</v>
      </c>
      <c r="G38" s="3" t="n">
        <v>214.8</v>
      </c>
      <c r="H38" s="3" t="n">
        <v>214.8</v>
      </c>
      <c r="O38" s="3" t="n">
        <v>5447.19</v>
      </c>
      <c r="Q38" s="16">
        <f>_xlfn.XLOOKUP($A38,Mapping!$A:$A,Mapping!B:B,0,0,1)</f>
        <v/>
      </c>
      <c r="R38" s="16">
        <f>_xlfn.XLOOKUP($A38,Mapping!$A:$A,Mapping!C:C,0,0,1)</f>
        <v/>
      </c>
      <c r="S38" s="16">
        <f>_xlfn.XLOOKUP($A38,Mapping!$A:$A,Mapping!D:D,0,0,1)</f>
        <v/>
      </c>
      <c r="T38" s="16">
        <f>_xlfn.CONCAT(S38," - ",Q38)</f>
        <v/>
      </c>
    </row>
    <row r="39">
      <c r="A39" s="3" t="inlineStr">
        <is>
          <t>4230 : Fees and Subscriptions</t>
        </is>
      </c>
      <c r="B39" s="3" t="n">
        <v>10870.8</v>
      </c>
      <c r="C39" s="3" t="n">
        <v>45</v>
      </c>
      <c r="E39" s="3" t="n">
        <v>3</v>
      </c>
      <c r="F39" s="3" t="n">
        <v>50.4</v>
      </c>
      <c r="G39" s="3" t="n">
        <v>2.4</v>
      </c>
      <c r="H39" s="3" t="n">
        <v>-12.43</v>
      </c>
      <c r="O39" s="3" t="n">
        <v>10959.17</v>
      </c>
      <c r="Q39" s="16">
        <f>_xlfn.XLOOKUP($A39,Mapping!$A:$A,Mapping!B:B,0,0,1)</f>
        <v/>
      </c>
      <c r="R39" s="16">
        <f>_xlfn.XLOOKUP($A39,Mapping!$A:$A,Mapping!C:C,0,0,1)</f>
        <v/>
      </c>
      <c r="S39" s="16">
        <f>_xlfn.XLOOKUP($A39,Mapping!$A:$A,Mapping!D:D,0,0,1)</f>
        <v/>
      </c>
      <c r="T39" s="16">
        <f>_xlfn.CONCAT(S39," - ",Q39)</f>
        <v/>
      </c>
    </row>
    <row r="40">
      <c r="A40" s="3" t="inlineStr">
        <is>
          <t>4240 : Sundry Charges</t>
        </is>
      </c>
      <c r="B40" s="3" t="n">
        <v>3791.47</v>
      </c>
      <c r="O40" s="3" t="n">
        <v>3791.47</v>
      </c>
      <c r="Q40" s="16">
        <f>_xlfn.XLOOKUP($A40,Mapping!$A:$A,Mapping!B:B,0,0,1)</f>
        <v/>
      </c>
      <c r="R40" s="16">
        <f>_xlfn.XLOOKUP($A40,Mapping!$A:$A,Mapping!C:C,0,0,1)</f>
        <v/>
      </c>
      <c r="S40" s="16">
        <f>_xlfn.XLOOKUP($A40,Mapping!$A:$A,Mapping!D:D,0,0,1)</f>
        <v/>
      </c>
      <c r="T40" s="16">
        <f>_xlfn.CONCAT(S40," - ",Q40)</f>
        <v/>
      </c>
    </row>
    <row r="41">
      <c r="A41" s="3" t="inlineStr">
        <is>
          <t>4250 : Travel Expenses</t>
        </is>
      </c>
      <c r="B41" s="3" t="n">
        <v>4794.32</v>
      </c>
      <c r="C41" s="3" t="n">
        <v>66.5</v>
      </c>
      <c r="D41" s="3" t="n">
        <v>88.8</v>
      </c>
      <c r="E41" s="3" t="n">
        <v>69</v>
      </c>
      <c r="F41" s="3" t="n">
        <v>42</v>
      </c>
      <c r="G41" s="3" t="n">
        <v>245</v>
      </c>
      <c r="O41" s="3" t="n">
        <v>5305.62</v>
      </c>
      <c r="Q41" s="16">
        <f>_xlfn.XLOOKUP($A41,Mapping!$A:$A,Mapping!B:B,0,0,1)</f>
        <v/>
      </c>
      <c r="R41" s="16">
        <f>_xlfn.XLOOKUP($A41,Mapping!$A:$A,Mapping!C:C,0,0,1)</f>
        <v/>
      </c>
      <c r="S41" s="16">
        <f>_xlfn.XLOOKUP($A41,Mapping!$A:$A,Mapping!D:D,0,0,1)</f>
        <v/>
      </c>
      <c r="T41" s="16">
        <f>_xlfn.CONCAT(S41," - ",Q41)</f>
        <v/>
      </c>
    </row>
    <row r="42">
      <c r="A42" s="3" t="inlineStr">
        <is>
          <t>5040 : Office Equipment</t>
        </is>
      </c>
      <c r="B42" s="3" t="n">
        <v>41.46</v>
      </c>
      <c r="O42" s="3" t="n">
        <v>41.46</v>
      </c>
      <c r="Q42" s="16">
        <f>_xlfn.XLOOKUP($A42,Mapping!$A:$A,Mapping!B:B,0,0,1)</f>
        <v/>
      </c>
      <c r="R42" s="16">
        <f>_xlfn.XLOOKUP($A42,Mapping!$A:$A,Mapping!C:C,0,0,1)</f>
        <v/>
      </c>
      <c r="S42" s="16">
        <f>_xlfn.XLOOKUP($A42,Mapping!$A:$A,Mapping!D:D,0,0,1)</f>
        <v/>
      </c>
      <c r="T42" s="16">
        <f>_xlfn.CONCAT(S42," - ",Q42)</f>
        <v/>
      </c>
    </row>
    <row r="43">
      <c r="A43" s="3" t="inlineStr">
        <is>
          <t>5090 : Bad Debts Written Off</t>
        </is>
      </c>
      <c r="B43" s="3" t="n">
        <v>11467.7</v>
      </c>
      <c r="O43" s="3" t="n">
        <v>11467.7</v>
      </c>
      <c r="Q43" s="16">
        <f>_xlfn.XLOOKUP($A43,Mapping!$A:$A,Mapping!B:B,0,0,1)</f>
        <v/>
      </c>
      <c r="R43" s="16">
        <f>_xlfn.XLOOKUP($A43,Mapping!$A:$A,Mapping!C:C,0,0,1)</f>
        <v/>
      </c>
      <c r="S43" s="16">
        <f>_xlfn.XLOOKUP($A43,Mapping!$A:$A,Mapping!D:D,0,0,1)</f>
        <v/>
      </c>
      <c r="T43" s="16">
        <f>_xlfn.CONCAT(S43," - ",Q43)</f>
        <v/>
      </c>
    </row>
    <row r="44">
      <c r="A44" s="3" t="inlineStr">
        <is>
          <t>5180 : Charity Donations</t>
        </is>
      </c>
      <c r="G44" s="3" t="n">
        <v>75</v>
      </c>
      <c r="O44" s="3" t="n">
        <v>75</v>
      </c>
      <c r="Q44" s="16">
        <f>_xlfn.XLOOKUP($A44,Mapping!$A:$A,Mapping!B:B,0,0,1)</f>
        <v/>
      </c>
      <c r="R44" s="16">
        <f>_xlfn.XLOOKUP($A44,Mapping!$A:$A,Mapping!C:C,0,0,1)</f>
        <v/>
      </c>
      <c r="S44" s="16">
        <f>_xlfn.XLOOKUP($A44,Mapping!$A:$A,Mapping!D:D,0,0,1)</f>
        <v/>
      </c>
      <c r="T44" s="16">
        <f>_xlfn.CONCAT(S44," - ",Q44)</f>
        <v/>
      </c>
    </row>
    <row r="45">
      <c r="A45" s="3" t="inlineStr">
        <is>
          <t>6060 : Fixtures and Fittings</t>
        </is>
      </c>
      <c r="H45" s="3" t="n">
        <v>1395</v>
      </c>
      <c r="O45" s="3" t="n">
        <v>1395</v>
      </c>
      <c r="Q45" s="16">
        <f>_xlfn.XLOOKUP($A45,Mapping!$A:$A,Mapping!B:B,0,0,1)</f>
        <v/>
      </c>
      <c r="R45" s="16">
        <f>_xlfn.XLOOKUP($A45,Mapping!$A:$A,Mapping!C:C,0,0,1)</f>
        <v/>
      </c>
      <c r="S45" s="16">
        <f>_xlfn.XLOOKUP($A45,Mapping!$A:$A,Mapping!D:D,0,0,1)</f>
        <v/>
      </c>
      <c r="T45" s="16">
        <f>_xlfn.CONCAT(S45," - ",Q45)</f>
        <v/>
      </c>
    </row>
    <row r="46">
      <c r="A46" s="3" t="inlineStr">
        <is>
          <t>7010 : Prepayments</t>
        </is>
      </c>
      <c r="B46" s="3" t="n">
        <v>-8293.01</v>
      </c>
      <c r="C46" s="3" t="n">
        <v>-618.88</v>
      </c>
      <c r="D46" s="3" t="n">
        <v>-1864.54</v>
      </c>
      <c r="E46" s="3" t="n">
        <v>13486.48</v>
      </c>
      <c r="F46" s="3" t="n">
        <v>-781.84</v>
      </c>
      <c r="G46" s="3" t="n">
        <v>-2041.84</v>
      </c>
      <c r="H46" s="3" t="n">
        <v>-2041.84</v>
      </c>
      <c r="O46" s="3" t="n">
        <v>-2155.47</v>
      </c>
      <c r="Q46" s="16">
        <f>_xlfn.XLOOKUP($A46,Mapping!$A:$A,Mapping!B:B,0,0,1)</f>
        <v/>
      </c>
      <c r="R46" s="16">
        <f>_xlfn.XLOOKUP($A46,Mapping!$A:$A,Mapping!C:C,0,0,1)</f>
        <v/>
      </c>
      <c r="S46" s="16">
        <f>_xlfn.XLOOKUP($A46,Mapping!$A:$A,Mapping!D:D,0,0,1)</f>
        <v/>
      </c>
      <c r="T46" s="16">
        <f>_xlfn.CONCAT(S46," - ",Q46)</f>
        <v/>
      </c>
    </row>
    <row r="47">
      <c r="A47" s="3" t="inlineStr">
        <is>
          <t>7021 : Interco KNL</t>
        </is>
      </c>
      <c r="B47" s="3" t="n">
        <v>-636438</v>
      </c>
      <c r="C47" s="3" t="n">
        <v>-59.07</v>
      </c>
      <c r="D47" s="3" t="n">
        <v>-306.43</v>
      </c>
      <c r="E47" s="3" t="n">
        <v>189.74</v>
      </c>
      <c r="F47" s="3" t="n">
        <v>-17.07</v>
      </c>
      <c r="G47" s="3" t="n">
        <v>-17.06</v>
      </c>
      <c r="H47" s="3" t="n">
        <v>3158.32</v>
      </c>
      <c r="O47" s="3" t="n">
        <v>-633489</v>
      </c>
      <c r="Q47" s="16">
        <f>_xlfn.XLOOKUP($A47,Mapping!$A:$A,Mapping!B:B,0,0,1)</f>
        <v/>
      </c>
      <c r="R47" s="16">
        <f>_xlfn.XLOOKUP($A47,Mapping!$A:$A,Mapping!C:C,0,0,1)</f>
        <v/>
      </c>
      <c r="S47" s="16">
        <f>_xlfn.XLOOKUP($A47,Mapping!$A:$A,Mapping!D:D,0,0,1)</f>
        <v/>
      </c>
      <c r="T47" s="16">
        <f>_xlfn.CONCAT(S47," - ",Q47)</f>
        <v/>
      </c>
    </row>
    <row r="48">
      <c r="A48" s="3" t="inlineStr">
        <is>
          <t>7023 : Interco CCL</t>
        </is>
      </c>
      <c r="B48" s="3" t="n">
        <v>-24409.8</v>
      </c>
      <c r="O48" s="3" t="n">
        <v>-24409.8</v>
      </c>
      <c r="Q48" s="16">
        <f>_xlfn.XLOOKUP($A48,Mapping!$A:$A,Mapping!B:B,0,0,1)</f>
        <v/>
      </c>
      <c r="R48" s="16">
        <f>_xlfn.XLOOKUP($A48,Mapping!$A:$A,Mapping!C:C,0,0,1)</f>
        <v/>
      </c>
      <c r="S48" s="16">
        <f>_xlfn.XLOOKUP($A48,Mapping!$A:$A,Mapping!D:D,0,0,1)</f>
        <v/>
      </c>
      <c r="T48" s="16">
        <f>_xlfn.CONCAT(S48," - ",Q48)</f>
        <v/>
      </c>
    </row>
    <row r="49">
      <c r="A49" s="3" t="inlineStr">
        <is>
          <t>7027 : Interco YBHN</t>
        </is>
      </c>
      <c r="B49" s="3" t="n">
        <v>-133</v>
      </c>
      <c r="O49" s="3" t="n">
        <v>-133</v>
      </c>
      <c r="Q49" s="16">
        <f>_xlfn.XLOOKUP($A49,Mapping!$A:$A,Mapping!B:B,0,0,1)</f>
        <v/>
      </c>
      <c r="R49" s="16">
        <f>_xlfn.XLOOKUP($A49,Mapping!$A:$A,Mapping!C:C,0,0,1)</f>
        <v/>
      </c>
      <c r="S49" s="16">
        <f>_xlfn.XLOOKUP($A49,Mapping!$A:$A,Mapping!D:D,0,0,1)</f>
        <v/>
      </c>
      <c r="T49" s="16">
        <f>_xlfn.CONCAT(S49," - ",Q49)</f>
        <v/>
      </c>
    </row>
    <row r="50">
      <c r="A50" s="3" t="inlineStr">
        <is>
          <t>7037 : Interco Saltway</t>
        </is>
      </c>
      <c r="B50" s="3" t="n">
        <v>8.4</v>
      </c>
      <c r="O50" s="3" t="n">
        <v>8.4</v>
      </c>
      <c r="Q50" s="16">
        <f>_xlfn.XLOOKUP($A50,Mapping!$A:$A,Mapping!B:B,0,0,1)</f>
        <v/>
      </c>
      <c r="R50" s="16">
        <f>_xlfn.XLOOKUP($A50,Mapping!$A:$A,Mapping!C:C,0,0,1)</f>
        <v/>
      </c>
      <c r="S50" s="16">
        <f>_xlfn.XLOOKUP($A50,Mapping!$A:$A,Mapping!D:D,0,0,1)</f>
        <v/>
      </c>
      <c r="T50" s="16">
        <f>_xlfn.CONCAT(S50," - ",Q50)</f>
        <v/>
      </c>
    </row>
    <row r="51">
      <c r="A51" s="3" t="inlineStr">
        <is>
          <t>7040 : Fee Debtors</t>
        </is>
      </c>
      <c r="B51" s="3" t="n">
        <v>13915.9</v>
      </c>
      <c r="C51" s="3" t="n">
        <v>-5871.22</v>
      </c>
      <c r="D51" s="3" t="n">
        <v>624.1</v>
      </c>
      <c r="E51" s="3" t="n">
        <v>-5221.36</v>
      </c>
      <c r="F51" s="3" t="n">
        <v>6039.62</v>
      </c>
      <c r="G51" s="3" t="n">
        <v>1456.4</v>
      </c>
      <c r="H51" s="3" t="n">
        <v>-1278.18</v>
      </c>
      <c r="O51" s="3" t="n">
        <v>9665.26</v>
      </c>
      <c r="Q51" s="16">
        <f>_xlfn.XLOOKUP($A51,Mapping!$A:$A,Mapping!B:B,0,0,1)</f>
        <v/>
      </c>
      <c r="R51" s="16">
        <f>_xlfn.XLOOKUP($A51,Mapping!$A:$A,Mapping!C:C,0,0,1)</f>
        <v/>
      </c>
      <c r="S51" s="16">
        <f>_xlfn.XLOOKUP($A51,Mapping!$A:$A,Mapping!D:D,0,0,1)</f>
        <v/>
      </c>
      <c r="T51" s="16">
        <f>_xlfn.CONCAT(S51," - ",Q51)</f>
        <v/>
      </c>
    </row>
    <row r="52">
      <c r="A52" s="3" t="inlineStr">
        <is>
          <t>7050 : Bank RBS</t>
        </is>
      </c>
      <c r="B52" s="3" t="n">
        <v>1596224</v>
      </c>
      <c r="C52" s="3" t="n">
        <v>6054.8</v>
      </c>
      <c r="D52" s="3" t="n">
        <v>8959.059999999999</v>
      </c>
      <c r="E52" s="3" t="n">
        <v>12141.55</v>
      </c>
      <c r="F52" s="3" t="n">
        <v>44404.99</v>
      </c>
      <c r="G52" s="3" t="n">
        <v>5079.56</v>
      </c>
      <c r="H52" s="3" t="n">
        <v>4872.58</v>
      </c>
      <c r="O52" s="3" t="n">
        <v>1677737</v>
      </c>
      <c r="Q52" s="16">
        <f>_xlfn.XLOOKUP($A52,Mapping!$A:$A,Mapping!B:B,0,0,1)</f>
        <v/>
      </c>
      <c r="R52" s="16">
        <f>_xlfn.XLOOKUP($A52,Mapping!$A:$A,Mapping!C:C,0,0,1)</f>
        <v/>
      </c>
      <c r="S52" s="16">
        <f>_xlfn.XLOOKUP($A52,Mapping!$A:$A,Mapping!D:D,0,0,1)</f>
        <v/>
      </c>
      <c r="T52" s="16">
        <f>_xlfn.CONCAT(S52," - ",Q52)</f>
        <v/>
      </c>
    </row>
    <row r="53">
      <c r="A53" s="3" t="inlineStr">
        <is>
          <t>7051 : Bank NW Current</t>
        </is>
      </c>
      <c r="B53" s="3" t="n">
        <v>62592.1</v>
      </c>
      <c r="O53" s="3" t="n">
        <v>62592.1</v>
      </c>
      <c r="Q53" s="16">
        <f>_xlfn.XLOOKUP($A53,Mapping!$A:$A,Mapping!B:B,0,0,1)</f>
        <v/>
      </c>
      <c r="R53" s="16">
        <f>_xlfn.XLOOKUP($A53,Mapping!$A:$A,Mapping!C:C,0,0,1)</f>
        <v/>
      </c>
      <c r="S53" s="16">
        <f>_xlfn.XLOOKUP($A53,Mapping!$A:$A,Mapping!D:D,0,0,1)</f>
        <v/>
      </c>
      <c r="T53" s="16">
        <f>_xlfn.CONCAT(S53," - ",Q53)</f>
        <v/>
      </c>
    </row>
    <row r="54">
      <c r="A54" s="3" t="inlineStr">
        <is>
          <t>8020 : Accruals</t>
        </is>
      </c>
      <c r="B54" s="190" t="n">
        <v>9.09e-13</v>
      </c>
      <c r="H54" s="3" t="n">
        <v>-1544.39</v>
      </c>
      <c r="O54" s="3" t="n">
        <v>-1544.39</v>
      </c>
      <c r="Q54" s="16">
        <f>_xlfn.XLOOKUP($A54,Mapping!$A:$A,Mapping!B:B,0,0,1)</f>
        <v/>
      </c>
      <c r="R54" s="16">
        <f>_xlfn.XLOOKUP($A54,Mapping!$A:$A,Mapping!C:C,0,0,1)</f>
        <v/>
      </c>
      <c r="S54" s="16">
        <f>_xlfn.XLOOKUP($A54,Mapping!$A:$A,Mapping!D:D,0,0,1)</f>
        <v/>
      </c>
      <c r="T54" s="16">
        <f>_xlfn.CONCAT(S54," - ",Q54)</f>
        <v/>
      </c>
    </row>
    <row r="55">
      <c r="A55" s="3" t="inlineStr">
        <is>
          <t>8030 : EEEF</t>
        </is>
      </c>
      <c r="B55" s="3" t="n">
        <v>25529.87</v>
      </c>
      <c r="C55" s="3" t="n">
        <v>-21439.7</v>
      </c>
      <c r="D55" s="3" t="n">
        <v>8384.34</v>
      </c>
      <c r="E55" s="3" t="n">
        <v>13055.34</v>
      </c>
      <c r="F55" s="3" t="n">
        <v>-31605.6</v>
      </c>
      <c r="G55" s="3" t="n">
        <v>8798.4</v>
      </c>
      <c r="H55" s="3" t="n">
        <v>12706.2</v>
      </c>
      <c r="O55" s="3" t="n">
        <v>15428.87</v>
      </c>
      <c r="Q55" s="16">
        <f>_xlfn.XLOOKUP($A55,Mapping!$A:$A,Mapping!B:B,0,0,1)</f>
        <v/>
      </c>
      <c r="R55" s="16">
        <f>_xlfn.XLOOKUP($A55,Mapping!$A:$A,Mapping!C:C,0,0,1)</f>
        <v/>
      </c>
      <c r="S55" s="16">
        <f>_xlfn.XLOOKUP($A55,Mapping!$A:$A,Mapping!D:D,0,0,1)</f>
        <v/>
      </c>
      <c r="T55" s="16">
        <f>_xlfn.CONCAT(S55," - ",Q55)</f>
        <v/>
      </c>
    </row>
    <row r="56">
      <c r="A56" s="3" t="inlineStr">
        <is>
          <t>8060 : Trade Creditors</t>
        </is>
      </c>
      <c r="B56" s="3" t="n">
        <v>221</v>
      </c>
      <c r="H56" s="3" t="n">
        <v>-1395</v>
      </c>
      <c r="O56" s="3" t="n">
        <v>-1174</v>
      </c>
      <c r="Q56" s="16">
        <f>_xlfn.XLOOKUP($A56,Mapping!$A:$A,Mapping!B:B,0,0,1)</f>
        <v/>
      </c>
      <c r="R56" s="16">
        <f>_xlfn.XLOOKUP($A56,Mapping!$A:$A,Mapping!C:C,0,0,1)</f>
        <v/>
      </c>
      <c r="S56" s="16">
        <f>_xlfn.XLOOKUP($A56,Mapping!$A:$A,Mapping!D:D,0,0,1)</f>
        <v/>
      </c>
      <c r="T56" s="16">
        <f>_xlfn.CONCAT(S56," - ",Q56)</f>
        <v/>
      </c>
    </row>
    <row r="57">
      <c r="A57" s="3" t="inlineStr">
        <is>
          <t>8070 : Fees in advance</t>
        </is>
      </c>
      <c r="B57" s="3" t="n">
        <v>-8846.83</v>
      </c>
      <c r="C57" s="3" t="n">
        <v>36955.73</v>
      </c>
      <c r="O57" s="3" t="n">
        <v>28108.9</v>
      </c>
      <c r="Q57" s="16">
        <f>_xlfn.XLOOKUP($A57,Mapping!$A:$A,Mapping!B:B,0,0,1)</f>
        <v/>
      </c>
      <c r="R57" s="16">
        <f>_xlfn.XLOOKUP($A57,Mapping!$A:$A,Mapping!C:C,0,0,1)</f>
        <v/>
      </c>
      <c r="S57" s="16">
        <f>_xlfn.XLOOKUP($A57,Mapping!$A:$A,Mapping!D:D,0,0,1)</f>
        <v/>
      </c>
      <c r="T57" s="16">
        <f>_xlfn.CONCAT(S57," - ",Q57)</f>
        <v/>
      </c>
    </row>
    <row r="58">
      <c r="A58" s="76" t="inlineStr">
        <is>
          <t>Total</t>
        </is>
      </c>
      <c r="B58" s="76" t="n">
        <v>233177.8</v>
      </c>
      <c r="C58" s="76" t="n">
        <v>16876.77</v>
      </c>
      <c r="D58" s="76" t="n">
        <v>18514.49</v>
      </c>
      <c r="E58" s="76" t="n">
        <v>34420.59</v>
      </c>
      <c r="F58" s="76" t="n">
        <v>23183.13</v>
      </c>
      <c r="G58" s="76" t="n">
        <v>22238.92</v>
      </c>
      <c r="H58" s="76" t="n">
        <v>19388.33</v>
      </c>
      <c r="I58" s="76" t="n">
        <v>1544.39</v>
      </c>
      <c r="J58" s="76" t="n"/>
      <c r="K58" s="76" t="n"/>
      <c r="L58" s="76" t="n"/>
      <c r="M58" s="76" t="n"/>
      <c r="N58" s="76" t="n"/>
      <c r="O58" s="76" t="n">
        <v>369344.4</v>
      </c>
      <c r="Q58" s="16">
        <f>_xlfn.XLOOKUP($A58,Mapping!$A:$A,Mapping!B:B,0,0,1)</f>
        <v/>
      </c>
      <c r="R58" s="16">
        <f>_xlfn.XLOOKUP($A58,Mapping!$A:$A,Mapping!C:C,0,0,1)</f>
        <v/>
      </c>
      <c r="S58" s="16">
        <f>_xlfn.XLOOKUP($A58,Mapping!$A:$A,Mapping!D:D,0,0,1)</f>
        <v/>
      </c>
      <c r="T58" s="16">
        <f>_xlfn.CONCAT(S58," - ",Q58)</f>
        <v/>
      </c>
    </row>
    <row r="59">
      <c r="A59" s="42" t="n"/>
      <c r="Q59" s="16">
        <f>_xlfn.XLOOKUP($A59,Mapping!$A:$A,Mapping!B:B,0,0,1)</f>
        <v/>
      </c>
      <c r="R59" s="16">
        <f>_xlfn.XLOOKUP($A59,Mapping!$A:$A,Mapping!C:C,0,0,1)</f>
        <v/>
      </c>
      <c r="S59" s="16">
        <f>_xlfn.XLOOKUP($A59,Mapping!$A:$A,Mapping!D:D,0,0,1)</f>
        <v/>
      </c>
      <c r="T59" s="16">
        <f>_xlfn.CONCAT(S59," - ",Q59)</f>
        <v/>
      </c>
    </row>
    <row r="60" ht="409.5" customHeight="1" s="393">
      <c r="A60" s="42" t="inlineStr">
        <is>
          <t>Applied filters:
Company is Complete Childcare Ltd.
Setting is Northumberland
Fiscal Year is 2026
Company is Complete Childcare Ltd., HAB Kindergarten, Kingsclere Nurseries Ltd., Moebius Two Ltd., Saltway Nursery, Yellow Brick House Nurseries., or Yellow Brick Nurseries Ltd.</t>
        </is>
      </c>
      <c r="Q60" s="16">
        <f>_xlfn.XLOOKUP($A60,Mapping!$A:$A,Mapping!B:B,0,0,1)</f>
        <v/>
      </c>
      <c r="R60" s="16">
        <f>_xlfn.XLOOKUP($A60,Mapping!$A:$A,Mapping!C:C,0,0,1)</f>
        <v/>
      </c>
      <c r="S60" s="16">
        <f>_xlfn.XLOOKUP($A60,Mapping!$A:$A,Mapping!D:D,0,0,1)</f>
        <v/>
      </c>
      <c r="T60" s="16">
        <f>_xlfn.CONCAT(S60," - ",Q60)</f>
        <v/>
      </c>
    </row>
    <row r="61">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row r="164">
      <c r="Q164" s="16">
        <f>_xlfn.XLOOKUP($A164,Mapping!$A:$A,Mapping!B:B,0,0,1)</f>
        <v/>
      </c>
      <c r="R164" s="16">
        <f>_xlfn.XLOOKUP($A164,Mapping!$A:$A,Mapping!C:C,0,0,1)</f>
        <v/>
      </c>
      <c r="S164" s="16">
        <f>_xlfn.XLOOKUP($A164,Mapping!$A:$A,Mapping!D:D,0,0,1)</f>
        <v/>
      </c>
      <c r="T164" s="16" t="n"/>
    </row>
    <row r="165">
      <c r="Q165" s="16">
        <f>_xlfn.XLOOKUP($A165,Mapping!$A:$A,Mapping!B:B,0,0,1)</f>
        <v/>
      </c>
      <c r="R165" s="16">
        <f>_xlfn.XLOOKUP($A165,Mapping!$A:$A,Mapping!C:C,0,0,1)</f>
        <v/>
      </c>
      <c r="S165" s="16">
        <f>_xlfn.XLOOKUP($A165,Mapping!$A:$A,Mapping!D:D,0,0,1)</f>
        <v/>
      </c>
      <c r="T165" s="16" t="n"/>
    </row>
    <row r="166">
      <c r="Q166" s="16">
        <f>_xlfn.XLOOKUP($A166,Mapping!$A:$A,Mapping!B:B,0,0,1)</f>
        <v/>
      </c>
      <c r="R166" s="16">
        <f>_xlfn.XLOOKUP($A166,Mapping!$A:$A,Mapping!C:C,0,0,1)</f>
        <v/>
      </c>
      <c r="S166" s="16">
        <f>_xlfn.XLOOKUP($A166,Mapping!$A:$A,Mapping!D:D,0,0,1)</f>
        <v/>
      </c>
      <c r="T166" s="16" t="n"/>
    </row>
  </sheetData>
  <pageMargins left="0.7" right="0.7" top="0.75" bottom="0.75" header="0.3" footer="0.3"/>
</worksheet>
</file>

<file path=xl/worksheets/sheet73.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31.5703125" customWidth="1" style="3" min="1" max="1"/>
    <col width="9.140625" customWidth="1" style="3" min="2" max="8"/>
    <col width="9" bestFit="1" customWidth="1" style="43" min="9" max="9"/>
    <col width="9.140625" customWidth="1" style="3" min="10" max="10"/>
    <col width="9.140625" customWidth="1" style="3" min="11"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239"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-4240614</v>
      </c>
      <c r="C2" s="3" t="n">
        <v>-27048.5</v>
      </c>
      <c r="D2" s="3" t="n">
        <v>-29446.3</v>
      </c>
      <c r="E2" s="3" t="n">
        <v>-33209</v>
      </c>
      <c r="F2" s="3" t="n">
        <v>-39710.4</v>
      </c>
      <c r="G2" s="3" t="n">
        <v>-34102.1</v>
      </c>
      <c r="H2" s="3" t="n">
        <v>-39117.5</v>
      </c>
      <c r="O2" s="3" t="n">
        <v>-4443248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-872695</v>
      </c>
      <c r="C3" s="3" t="n">
        <v>-11734.8</v>
      </c>
      <c r="D3" s="3" t="n">
        <v>-29745.6</v>
      </c>
      <c r="E3" s="3" t="n">
        <v>-32438.4</v>
      </c>
      <c r="F3" s="3" t="n">
        <v>-26264.3</v>
      </c>
      <c r="G3" s="3" t="n">
        <v>-24020.2</v>
      </c>
      <c r="H3" s="3" t="n">
        <v>-23531.2</v>
      </c>
      <c r="O3" s="3" t="n">
        <v>-1020430</v>
      </c>
      <c r="Q3" s="16">
        <f>_xlfn.XLOOKUP($A3,Mapping!$A:$A,Mapping!B:B,0,0,1)</f>
        <v/>
      </c>
      <c r="R3" s="16">
        <f>_xlfn.XLOOKUP($A3,Mapping!$A:$A,Mapping!C:C,0,0,1)</f>
        <v/>
      </c>
      <c r="S3" s="16">
        <f>_xlfn.XLOOKUP($A3,Mapping!$A:$A,Mapping!D:D,0,0,1)</f>
        <v/>
      </c>
      <c r="T3" s="16">
        <f>_xlfn.CONCAT(S3," - ",Q3)</f>
        <v/>
      </c>
    </row>
    <row r="4">
      <c r="A4" s="3" t="inlineStr">
        <is>
          <t>1030 : Other Income</t>
        </is>
      </c>
      <c r="B4" s="3" t="n">
        <v>-6660.85</v>
      </c>
      <c r="C4" s="3" t="n">
        <v>-59.5</v>
      </c>
      <c r="E4" s="3" t="n">
        <v>-30</v>
      </c>
      <c r="O4" s="3" t="n">
        <v>-6750.35</v>
      </c>
      <c r="Q4" s="16">
        <f>_xlfn.XLOOKUP($A4,Mapping!$A:$A,Mapping!B:B,0,0,1)</f>
        <v/>
      </c>
      <c r="R4" s="16">
        <f>_xlfn.XLOOKUP($A4,Mapping!$A:$A,Mapping!C:C,0,0,1)</f>
        <v/>
      </c>
      <c r="S4" s="16">
        <f>_xlfn.XLOOKUP($A4,Mapping!$A:$A,Mapping!D:D,0,0,1)</f>
        <v/>
      </c>
      <c r="T4" s="16">
        <f>_xlfn.CONCAT(S4," - ",Q4)</f>
        <v/>
      </c>
    </row>
    <row r="5">
      <c r="A5" s="3" t="inlineStr">
        <is>
          <t>1100 : Insurance Claim</t>
        </is>
      </c>
      <c r="C5" s="3" t="n">
        <v>-25000</v>
      </c>
      <c r="O5" s="3" t="n">
        <v>-25000</v>
      </c>
      <c r="Q5" s="16">
        <f>_xlfn.XLOOKUP($A5,Mapping!$A:$A,Mapping!B:B,0,0,1)</f>
        <v/>
      </c>
      <c r="R5" s="16">
        <f>_xlfn.XLOOKUP($A5,Mapping!$A:$A,Mapping!C:C,0,0,1)</f>
        <v/>
      </c>
      <c r="S5" s="16">
        <f>_xlfn.XLOOKUP($A5,Mapping!$A:$A,Mapping!D:D,0,0,1)</f>
        <v/>
      </c>
      <c r="T5" s="16">
        <f>_xlfn.CONCAT(S5," - ",Q5)</f>
        <v/>
      </c>
    </row>
    <row r="6">
      <c r="A6" s="3" t="inlineStr">
        <is>
          <t>2010 : Nursery Staff Salaries</t>
        </is>
      </c>
      <c r="B6" s="3" t="n">
        <v>2703229</v>
      </c>
      <c r="C6" s="3" t="n">
        <v>29983.84</v>
      </c>
      <c r="D6" s="3" t="n">
        <v>29098.5</v>
      </c>
      <c r="E6" s="3" t="n">
        <v>32556.97</v>
      </c>
      <c r="F6" s="3" t="n">
        <v>34842.43</v>
      </c>
      <c r="G6" s="3" t="n">
        <v>34444.71</v>
      </c>
      <c r="H6" s="3" t="n">
        <v>37619.83</v>
      </c>
      <c r="O6" s="3" t="n">
        <v>2901776</v>
      </c>
      <c r="Q6" s="16">
        <f>_xlfn.XLOOKUP($A6,Mapping!$A:$A,Mapping!B:B,0,0,1)</f>
        <v/>
      </c>
      <c r="R6" s="16">
        <f>_xlfn.XLOOKUP($A6,Mapping!$A:$A,Mapping!C:C,0,0,1)</f>
        <v/>
      </c>
      <c r="S6" s="16">
        <f>_xlfn.XLOOKUP($A6,Mapping!$A:$A,Mapping!D:D,0,0,1)</f>
        <v/>
      </c>
      <c r="T6" s="16">
        <f>_xlfn.CONCAT(S6," - ",Q6)</f>
        <v/>
      </c>
    </row>
    <row r="7">
      <c r="A7" s="3" t="inlineStr">
        <is>
          <t>2100 : Nursery Staff NI</t>
        </is>
      </c>
      <c r="B7" s="3" t="n">
        <v>186806</v>
      </c>
      <c r="C7" s="3" t="n">
        <v>3426.49</v>
      </c>
      <c r="D7" s="3" t="n">
        <v>3529.84</v>
      </c>
      <c r="E7" s="3" t="n">
        <v>3556.72</v>
      </c>
      <c r="F7" s="3" t="n">
        <v>3836.75</v>
      </c>
      <c r="G7" s="3" t="n">
        <v>3836.73</v>
      </c>
      <c r="H7" s="3" t="n">
        <v>4158.21</v>
      </c>
      <c r="O7" s="3" t="n">
        <v>209150.7</v>
      </c>
      <c r="Q7" s="16">
        <f>_xlfn.XLOOKUP($A7,Mapping!$A:$A,Mapping!B:B,0,0,1)</f>
        <v/>
      </c>
      <c r="R7" s="16">
        <f>_xlfn.XLOOKUP($A7,Mapping!$A:$A,Mapping!C:C,0,0,1)</f>
        <v/>
      </c>
      <c r="S7" s="16">
        <f>_xlfn.XLOOKUP($A7,Mapping!$A:$A,Mapping!D:D,0,0,1)</f>
        <v/>
      </c>
      <c r="T7" s="16">
        <f>_xlfn.CONCAT(S7," - ",Q7)</f>
        <v/>
      </c>
    </row>
    <row r="8">
      <c r="A8" s="3" t="inlineStr">
        <is>
          <t>2150 : Nursery Staff Pension</t>
        </is>
      </c>
      <c r="B8" s="3" t="n">
        <v>40906.56</v>
      </c>
      <c r="C8" s="3" t="n">
        <v>612.9299999999999</v>
      </c>
      <c r="D8" s="3" t="n">
        <v>578.4400000000001</v>
      </c>
      <c r="E8" s="3" t="n">
        <v>606.5700000000001</v>
      </c>
      <c r="F8" s="3" t="n">
        <v>659.52</v>
      </c>
      <c r="G8" s="3" t="n">
        <v>659.99</v>
      </c>
      <c r="H8" s="3" t="n">
        <v>662.76</v>
      </c>
      <c r="O8" s="3" t="n">
        <v>44686.77</v>
      </c>
      <c r="Q8" s="16">
        <f>_xlfn.XLOOKUP($A8,Mapping!$A:$A,Mapping!B:B,0,0,1)</f>
        <v/>
      </c>
      <c r="R8" s="16">
        <f>_xlfn.XLOOKUP($A8,Mapping!$A:$A,Mapping!C:C,0,0,1)</f>
        <v/>
      </c>
      <c r="S8" s="16">
        <f>_xlfn.XLOOKUP($A8,Mapping!$A:$A,Mapping!D:D,0,0,1)</f>
        <v/>
      </c>
      <c r="T8" s="16">
        <f>_xlfn.CONCAT(S8," - ",Q8)</f>
        <v/>
      </c>
    </row>
    <row r="9">
      <c r="A9" s="3" t="inlineStr">
        <is>
          <t>2160 : Uniform Costs</t>
        </is>
      </c>
      <c r="B9" s="3" t="n">
        <v>5933.03</v>
      </c>
      <c r="D9" s="3" t="n">
        <v>152.88</v>
      </c>
      <c r="F9" s="3" t="n">
        <v>119.88</v>
      </c>
      <c r="H9" s="3" t="n">
        <v>51.24</v>
      </c>
      <c r="O9" s="3" t="n">
        <v>6257.03</v>
      </c>
      <c r="Q9" s="16">
        <f>_xlfn.XLOOKUP($A9,Mapping!$A:$A,Mapping!B:B,0,0,1)</f>
        <v/>
      </c>
      <c r="R9" s="16">
        <f>_xlfn.XLOOKUP($A9,Mapping!$A:$A,Mapping!C:C,0,0,1)</f>
        <v/>
      </c>
      <c r="S9" s="16">
        <f>_xlfn.XLOOKUP($A9,Mapping!$A:$A,Mapping!D:D,0,0,1)</f>
        <v/>
      </c>
      <c r="T9" s="16">
        <f>_xlfn.CONCAT(S9," - ",Q9)</f>
        <v/>
      </c>
    </row>
    <row r="10">
      <c r="A10" s="3" t="inlineStr">
        <is>
          <t>2170 : Training Costs</t>
        </is>
      </c>
      <c r="B10" s="3" t="n">
        <v>1905.09</v>
      </c>
      <c r="C10" s="3" t="n">
        <v>13</v>
      </c>
      <c r="D10" s="3" t="n">
        <v>326</v>
      </c>
      <c r="E10" s="3" t="n">
        <v>325.2</v>
      </c>
      <c r="F10" s="3" t="n">
        <v>72</v>
      </c>
      <c r="G10" s="3" t="n">
        <v>48</v>
      </c>
      <c r="O10" s="3" t="n">
        <v>2689.29</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8137.07</v>
      </c>
      <c r="C11" s="3" t="n">
        <v>80.19</v>
      </c>
      <c r="D11" s="3" t="n">
        <v>40.29</v>
      </c>
      <c r="E11" s="3" t="n">
        <v>48.98</v>
      </c>
      <c r="F11" s="3" t="n">
        <v>7</v>
      </c>
      <c r="G11" s="3" t="n">
        <v>141.26</v>
      </c>
      <c r="H11" s="3" t="n">
        <v>79.87</v>
      </c>
      <c r="O11" s="3" t="n">
        <v>8534.66</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31494.36</v>
      </c>
      <c r="O12" s="3" t="n">
        <v>31494.36</v>
      </c>
      <c r="Q12" s="16">
        <f>_xlfn.XLOOKUP($A12,Mapping!$A:$A,Mapping!B:B,0,0,1)</f>
        <v/>
      </c>
      <c r="R12" s="16">
        <f>_xlfn.XLOOKUP($A12,Mapping!$A:$A,Mapping!C:C,0,0,1)</f>
        <v/>
      </c>
      <c r="S12" s="16">
        <f>_xlfn.XLOOKUP($A12,Mapping!$A:$A,Mapping!D:D,0,0,1)</f>
        <v/>
      </c>
      <c r="T12" s="16">
        <f>_xlfn.CONCAT(S12," - ",Q12)</f>
        <v/>
      </c>
    </row>
    <row r="13">
      <c r="A13" s="3" t="inlineStr">
        <is>
          <t>2200 : Rewards and Recognition</t>
        </is>
      </c>
      <c r="B13" s="3" t="n">
        <v>10392.56</v>
      </c>
      <c r="H13" s="3" t="n">
        <v>11.39</v>
      </c>
      <c r="O13" s="3" t="n">
        <v>10403.95</v>
      </c>
      <c r="Q13" s="16">
        <f>_xlfn.XLOOKUP($A13,Mapping!$A:$A,Mapping!B:B,0,0,1)</f>
        <v/>
      </c>
      <c r="R13" s="16">
        <f>_xlfn.XLOOKUP($A13,Mapping!$A:$A,Mapping!C:C,0,0,1)</f>
        <v/>
      </c>
      <c r="S13" s="16">
        <f>_xlfn.XLOOKUP($A13,Mapping!$A:$A,Mapping!D:D,0,0,1)</f>
        <v/>
      </c>
      <c r="T13" s="16">
        <f>_xlfn.CONCAT(S13," - ",Q13)</f>
        <v/>
      </c>
    </row>
    <row r="14">
      <c r="A14" s="3" t="inlineStr">
        <is>
          <t>2210 : Temporary  Staff</t>
        </is>
      </c>
      <c r="B14" s="3" t="n">
        <v>5655.58</v>
      </c>
      <c r="O14" s="3" t="n">
        <v>5655.58</v>
      </c>
      <c r="Q14" s="16">
        <f>_xlfn.XLOOKUP($A14,Mapping!$A:$A,Mapping!B:B,0,0,1)</f>
        <v/>
      </c>
      <c r="R14" s="16">
        <f>_xlfn.XLOOKUP($A14,Mapping!$A:$A,Mapping!C:C,0,0,1)</f>
        <v/>
      </c>
      <c r="S14" s="16">
        <f>_xlfn.XLOOKUP($A14,Mapping!$A:$A,Mapping!D:D,0,0,1)</f>
        <v/>
      </c>
      <c r="T14" s="16">
        <f>_xlfn.CONCAT(S14," - ",Q14)</f>
        <v/>
      </c>
    </row>
    <row r="15">
      <c r="A15" s="3" t="inlineStr">
        <is>
          <t>2220 : Staff Entertaining</t>
        </is>
      </c>
      <c r="B15" s="3" t="n">
        <v>348.87</v>
      </c>
      <c r="H15" s="3" t="n">
        <v>124.6</v>
      </c>
      <c r="O15" s="3" t="n">
        <v>473.47</v>
      </c>
      <c r="Q15" s="16">
        <f>_xlfn.XLOOKUP($A15,Mapping!$A:$A,Mapping!B:B,0,0,1)</f>
        <v/>
      </c>
      <c r="R15" s="16">
        <f>_xlfn.XLOOKUP($A15,Mapping!$A:$A,Mapping!C:C,0,0,1)</f>
        <v/>
      </c>
      <c r="S15" s="16">
        <f>_xlfn.XLOOKUP($A15,Mapping!$A:$A,Mapping!D:D,0,0,1)</f>
        <v/>
      </c>
      <c r="T15" s="16">
        <f>_xlfn.CONCAT(S15," - ",Q15)</f>
        <v/>
      </c>
    </row>
    <row r="16">
      <c r="A16" s="3" t="inlineStr">
        <is>
          <t>3010 : Catering Costs</t>
        </is>
      </c>
      <c r="B16" s="3" t="n">
        <v>148800.4</v>
      </c>
      <c r="C16" s="3" t="n">
        <v>1155.49</v>
      </c>
      <c r="D16" s="3" t="n">
        <v>1469.05</v>
      </c>
      <c r="E16" s="3" t="n">
        <v>1299.06</v>
      </c>
      <c r="F16" s="3" t="n">
        <v>1308.33</v>
      </c>
      <c r="G16" s="3" t="n">
        <v>1167.54</v>
      </c>
      <c r="H16" s="3" t="n">
        <v>1673.38</v>
      </c>
      <c r="I16" s="43" t="n">
        <v>0</v>
      </c>
      <c r="O16" s="3" t="n">
        <v>156873.3</v>
      </c>
      <c r="Q16" s="16">
        <f>_xlfn.XLOOKUP($A16,Mapping!$A:$A,Mapping!B:B,0,0,1)</f>
        <v/>
      </c>
      <c r="R16" s="16">
        <f>_xlfn.XLOOKUP($A16,Mapping!$A:$A,Mapping!C:C,0,0,1)</f>
        <v/>
      </c>
      <c r="S16" s="16">
        <f>_xlfn.XLOOKUP($A16,Mapping!$A:$A,Mapping!D:D,0,0,1)</f>
        <v/>
      </c>
      <c r="T16" s="16">
        <f>_xlfn.CONCAT(S16," - ",Q16)</f>
        <v/>
      </c>
    </row>
    <row r="17">
      <c r="A17" s="3" t="inlineStr">
        <is>
          <t>3020 : Resources</t>
        </is>
      </c>
      <c r="B17" s="3" t="n">
        <v>32084.35</v>
      </c>
      <c r="C17" s="3" t="n">
        <v>250.3</v>
      </c>
      <c r="D17" s="3" t="n">
        <v>182.73</v>
      </c>
      <c r="E17" s="3" t="n">
        <v>119.59</v>
      </c>
      <c r="F17" s="3" t="n">
        <v>85.17</v>
      </c>
      <c r="G17" s="3" t="n">
        <v>109.19</v>
      </c>
      <c r="H17" s="3" t="n">
        <v>2384.14</v>
      </c>
      <c r="O17" s="3" t="n">
        <v>35215.47</v>
      </c>
      <c r="Q17" s="16">
        <f>_xlfn.XLOOKUP($A17,Mapping!$A:$A,Mapping!B:B,0,0,1)</f>
        <v/>
      </c>
      <c r="R17" s="16">
        <f>_xlfn.XLOOKUP($A17,Mapping!$A:$A,Mapping!C:C,0,0,1)</f>
        <v/>
      </c>
      <c r="S17" s="16">
        <f>_xlfn.XLOOKUP($A17,Mapping!$A:$A,Mapping!D:D,0,0,1)</f>
        <v/>
      </c>
      <c r="T17" s="16">
        <f>_xlfn.CONCAT(S17," - ",Q17)</f>
        <v/>
      </c>
    </row>
    <row r="18">
      <c r="A18" s="3" t="inlineStr">
        <is>
          <t>3030 : Art Material</t>
        </is>
      </c>
      <c r="B18" s="3" t="n">
        <v>10340.65</v>
      </c>
      <c r="C18" s="3" t="n">
        <v>58.43</v>
      </c>
      <c r="D18" s="3" t="n">
        <v>156.27</v>
      </c>
      <c r="E18" s="3" t="n">
        <v>14.3</v>
      </c>
      <c r="F18" s="3" t="n">
        <v>120.24</v>
      </c>
      <c r="G18" s="3" t="n">
        <v>106.68</v>
      </c>
      <c r="I18" s="43" t="n">
        <v>-8.900000000000001e-16</v>
      </c>
      <c r="O18" s="3" t="n">
        <v>10796.57</v>
      </c>
      <c r="Q18" s="16">
        <f>_xlfn.XLOOKUP($A18,Mapping!$A:$A,Mapping!B:B,0,0,1)</f>
        <v/>
      </c>
      <c r="R18" s="16">
        <f>_xlfn.XLOOKUP($A18,Mapping!$A:$A,Mapping!C:C,0,0,1)</f>
        <v/>
      </c>
      <c r="S18" s="16">
        <f>_xlfn.XLOOKUP($A18,Mapping!$A:$A,Mapping!D:D,0,0,1)</f>
        <v/>
      </c>
      <c r="T18" s="16">
        <f>_xlfn.CONCAT(S18," - ",Q18)</f>
        <v/>
      </c>
    </row>
    <row r="19">
      <c r="A19" s="3" t="inlineStr">
        <is>
          <t>3040 : Stationery</t>
        </is>
      </c>
      <c r="B19" s="3" t="n">
        <v>516.48</v>
      </c>
      <c r="O19" s="3" t="n">
        <v>516.48</v>
      </c>
      <c r="Q19" s="16">
        <f>_xlfn.XLOOKUP($A19,Mapping!$A:$A,Mapping!B:B,0,0,1)</f>
        <v/>
      </c>
      <c r="R19" s="16">
        <f>_xlfn.XLOOKUP($A19,Mapping!$A:$A,Mapping!C:C,0,0,1)</f>
        <v/>
      </c>
      <c r="S19" s="16">
        <f>_xlfn.XLOOKUP($A19,Mapping!$A:$A,Mapping!D:D,0,0,1)</f>
        <v/>
      </c>
      <c r="T19" s="16">
        <f>_xlfn.CONCAT(S19," - ",Q19)</f>
        <v/>
      </c>
    </row>
    <row r="20">
      <c r="A20" s="3" t="inlineStr">
        <is>
          <t>3050 : Equipment &amp; Furniture</t>
        </is>
      </c>
      <c r="B20" s="3" t="n">
        <v>19497.2</v>
      </c>
      <c r="C20" s="3" t="n">
        <v>6.98</v>
      </c>
      <c r="D20" s="3" t="n">
        <v>29.99</v>
      </c>
      <c r="E20" s="3" t="n">
        <v>39.57</v>
      </c>
      <c r="H20" s="3" t="n">
        <v>74.03</v>
      </c>
      <c r="O20" s="3" t="n">
        <v>19647.77</v>
      </c>
      <c r="Q20" s="16">
        <f>_xlfn.XLOOKUP($A20,Mapping!$A:$A,Mapping!B:B,0,0,1)</f>
        <v/>
      </c>
      <c r="R20" s="16">
        <f>_xlfn.XLOOKUP($A20,Mapping!$A:$A,Mapping!C:C,0,0,1)</f>
        <v/>
      </c>
      <c r="S20" s="16">
        <f>_xlfn.XLOOKUP($A20,Mapping!$A:$A,Mapping!D:D,0,0,1)</f>
        <v/>
      </c>
      <c r="T20" s="16">
        <f>_xlfn.CONCAT(S20," - ",Q20)</f>
        <v/>
      </c>
    </row>
    <row r="21">
      <c r="A21" s="3" t="inlineStr">
        <is>
          <t>3060 : Consumables</t>
        </is>
      </c>
      <c r="B21" s="3" t="n">
        <v>16433.82</v>
      </c>
      <c r="C21" s="3" t="n">
        <v>88.5</v>
      </c>
      <c r="D21" s="3" t="n">
        <v>326.58</v>
      </c>
      <c r="E21" s="3" t="n">
        <v>346.91</v>
      </c>
      <c r="F21" s="3" t="n">
        <v>286.34</v>
      </c>
      <c r="G21" s="3" t="n">
        <v>443.89</v>
      </c>
      <c r="H21" s="3" t="n">
        <v>296.29</v>
      </c>
      <c r="O21" s="3" t="n">
        <v>18222.33</v>
      </c>
      <c r="Q21" s="16">
        <f>_xlfn.XLOOKUP($A21,Mapping!$A:$A,Mapping!B:B,0,0,1)</f>
        <v/>
      </c>
      <c r="R21" s="16">
        <f>_xlfn.XLOOKUP($A21,Mapping!$A:$A,Mapping!C:C,0,0,1)</f>
        <v/>
      </c>
      <c r="S21" s="16">
        <f>_xlfn.XLOOKUP($A21,Mapping!$A:$A,Mapping!D:D,0,0,1)</f>
        <v/>
      </c>
      <c r="T21" s="16">
        <f>_xlfn.CONCAT(S21," - ",Q21)</f>
        <v/>
      </c>
    </row>
    <row r="22">
      <c r="A22" s="3" t="inlineStr">
        <is>
          <t>3080 : First Aid Supplies</t>
        </is>
      </c>
      <c r="B22" s="3" t="n">
        <v>1090.61</v>
      </c>
      <c r="O22" s="3" t="n">
        <v>1090.61</v>
      </c>
      <c r="Q22" s="16">
        <f>_xlfn.XLOOKUP($A22,Mapping!$A:$A,Mapping!B:B,0,0,1)</f>
        <v/>
      </c>
      <c r="R22" s="16">
        <f>_xlfn.XLOOKUP($A22,Mapping!$A:$A,Mapping!C:C,0,0,1)</f>
        <v/>
      </c>
      <c r="S22" s="16">
        <f>_xlfn.XLOOKUP($A22,Mapping!$A:$A,Mapping!D:D,0,0,1)</f>
        <v/>
      </c>
      <c r="T22" s="16">
        <f>_xlfn.CONCAT(S22," - ",Q22)</f>
        <v/>
      </c>
    </row>
    <row r="23">
      <c r="A23" s="3" t="inlineStr">
        <is>
          <t>4020 : Rent</t>
        </is>
      </c>
      <c r="B23" s="3" t="n">
        <v>52629.01</v>
      </c>
      <c r="O23" s="3" t="n">
        <v>52629.01</v>
      </c>
      <c r="Q23" s="16">
        <f>_xlfn.XLOOKUP($A23,Mapping!$A:$A,Mapping!B:B,0,0,1)</f>
        <v/>
      </c>
      <c r="R23" s="16">
        <f>_xlfn.XLOOKUP($A23,Mapping!$A:$A,Mapping!C:C,0,0,1)</f>
        <v/>
      </c>
      <c r="S23" s="16">
        <f>_xlfn.XLOOKUP($A23,Mapping!$A:$A,Mapping!D:D,0,0,1)</f>
        <v/>
      </c>
      <c r="T23" s="16">
        <f>_xlfn.CONCAT(S23," - ",Q23)</f>
        <v/>
      </c>
    </row>
    <row r="24">
      <c r="A24" s="3" t="inlineStr">
        <is>
          <t>4030 : Rates</t>
        </is>
      </c>
      <c r="B24" s="3" t="n">
        <v>136295.6</v>
      </c>
      <c r="C24" s="3" t="n">
        <v>1263.61</v>
      </c>
      <c r="D24" s="3" t="n">
        <v>1263.59</v>
      </c>
      <c r="E24" s="3" t="n">
        <v>1226.7</v>
      </c>
      <c r="F24" s="3" t="n">
        <v>1502.59</v>
      </c>
      <c r="G24" s="3" t="n">
        <v>1502.59</v>
      </c>
      <c r="H24" s="3" t="n">
        <v>1502.59</v>
      </c>
      <c r="O24" s="3" t="n">
        <v>144557.3</v>
      </c>
      <c r="Q24" s="16">
        <f>_xlfn.XLOOKUP($A24,Mapping!$A:$A,Mapping!B:B,0,0,1)</f>
        <v/>
      </c>
      <c r="R24" s="16">
        <f>_xlfn.XLOOKUP($A24,Mapping!$A:$A,Mapping!C:C,0,0,1)</f>
        <v/>
      </c>
      <c r="S24" s="16">
        <f>_xlfn.XLOOKUP($A24,Mapping!$A:$A,Mapping!D:D,0,0,1)</f>
        <v/>
      </c>
      <c r="T24" s="16">
        <f>_xlfn.CONCAT(S24," - ",Q24)</f>
        <v/>
      </c>
    </row>
    <row r="25">
      <c r="A25" s="3" t="inlineStr">
        <is>
          <t>4050 : Gas</t>
        </is>
      </c>
      <c r="B25" s="3" t="n">
        <v>28732.12</v>
      </c>
      <c r="C25" s="3" t="n">
        <v>16.67</v>
      </c>
      <c r="D25" s="3" t="n">
        <v>16.67</v>
      </c>
      <c r="E25" s="3" t="n">
        <v>15.07</v>
      </c>
      <c r="F25" s="3" t="n">
        <v>16.67</v>
      </c>
      <c r="G25" s="3" t="n">
        <v>16.21</v>
      </c>
      <c r="H25" s="3" t="n">
        <v>32.96</v>
      </c>
      <c r="I25" s="43" t="n">
        <v>16.21</v>
      </c>
      <c r="O25" s="3" t="n">
        <v>28862.58</v>
      </c>
      <c r="Q25" s="16">
        <f>_xlfn.XLOOKUP($A25,Mapping!$A:$A,Mapping!B:B,0,0,1)</f>
        <v/>
      </c>
      <c r="R25" s="16">
        <f>_xlfn.XLOOKUP($A25,Mapping!$A:$A,Mapping!C:C,0,0,1)</f>
        <v/>
      </c>
      <c r="S25" s="16">
        <f>_xlfn.XLOOKUP($A25,Mapping!$A:$A,Mapping!D:D,0,0,1)</f>
        <v/>
      </c>
      <c r="T25" s="16">
        <f>_xlfn.CONCAT(S25," - ",Q25)</f>
        <v/>
      </c>
    </row>
    <row r="26">
      <c r="A26" s="3" t="inlineStr">
        <is>
          <t>4060 : Water</t>
        </is>
      </c>
      <c r="B26" s="3" t="n">
        <v>9183.98</v>
      </c>
      <c r="D26" s="3" t="n">
        <v>273.48</v>
      </c>
      <c r="E26" s="3" t="n">
        <v>125.53</v>
      </c>
      <c r="F26" s="3" t="n">
        <v>138.98</v>
      </c>
      <c r="G26" s="3" t="n">
        <v>139.72</v>
      </c>
      <c r="H26" s="3" t="n">
        <v>24.74</v>
      </c>
      <c r="O26" s="3" t="n">
        <v>9886.43</v>
      </c>
      <c r="Q26" s="16">
        <f>_xlfn.XLOOKUP($A26,Mapping!$A:$A,Mapping!B:B,0,0,1)</f>
        <v/>
      </c>
      <c r="R26" s="16">
        <f>_xlfn.XLOOKUP($A26,Mapping!$A:$A,Mapping!C:C,0,0,1)</f>
        <v/>
      </c>
      <c r="S26" s="16">
        <f>_xlfn.XLOOKUP($A26,Mapping!$A:$A,Mapping!D:D,0,0,1)</f>
        <v/>
      </c>
      <c r="T26" s="16">
        <f>_xlfn.CONCAT(S26," - ",Q26)</f>
        <v/>
      </c>
    </row>
    <row r="27">
      <c r="A27" s="3" t="inlineStr">
        <is>
          <t>4070 : Electricity</t>
        </is>
      </c>
      <c r="B27" s="3" t="n">
        <v>30570.12</v>
      </c>
      <c r="C27" s="3" t="n">
        <v>558.59</v>
      </c>
      <c r="D27" s="3" t="n">
        <v>662.96</v>
      </c>
      <c r="E27" s="3" t="n">
        <v>521.66</v>
      </c>
      <c r="F27" s="3" t="n">
        <v>710.28</v>
      </c>
      <c r="G27" s="3" t="n">
        <v>577.75</v>
      </c>
      <c r="H27" s="3" t="n">
        <v>1194.3</v>
      </c>
      <c r="I27" s="43" t="n">
        <v>603.78</v>
      </c>
      <c r="O27" s="3" t="n">
        <v>35399.44</v>
      </c>
      <c r="Q27" s="16">
        <f>_xlfn.XLOOKUP($A27,Mapping!$A:$A,Mapping!B:B,0,0,1)</f>
        <v/>
      </c>
      <c r="R27" s="16">
        <f>_xlfn.XLOOKUP($A27,Mapping!$A:$A,Mapping!C:C,0,0,1)</f>
        <v/>
      </c>
      <c r="S27" s="16">
        <f>_xlfn.XLOOKUP($A27,Mapping!$A:$A,Mapping!D:D,0,0,1)</f>
        <v/>
      </c>
      <c r="T27" s="16">
        <f>_xlfn.CONCAT(S27," - ",Q27)</f>
        <v/>
      </c>
    </row>
    <row r="28">
      <c r="A28" s="3" t="inlineStr">
        <is>
          <t>4080 : Compliance Maintenance</t>
        </is>
      </c>
      <c r="B28" s="3" t="n">
        <v>9317.870000000001</v>
      </c>
      <c r="C28" s="3" t="n">
        <v>38.8</v>
      </c>
      <c r="D28" s="3" t="n">
        <v>38.8</v>
      </c>
      <c r="E28" s="3" t="n">
        <v>38.8</v>
      </c>
      <c r="F28" s="3" t="n">
        <v>38.8</v>
      </c>
      <c r="G28" s="3" t="n">
        <v>38.8</v>
      </c>
      <c r="H28" s="3" t="n">
        <v>38.8</v>
      </c>
      <c r="O28" s="3" t="n">
        <v>9550.67</v>
      </c>
      <c r="Q28" s="16">
        <f>_xlfn.XLOOKUP($A28,Mapping!$A:$A,Mapping!B:B,0,0,1)</f>
        <v/>
      </c>
      <c r="R28" s="16">
        <f>_xlfn.XLOOKUP($A28,Mapping!$A:$A,Mapping!C:C,0,0,1)</f>
        <v/>
      </c>
      <c r="S28" s="16">
        <f>_xlfn.XLOOKUP($A28,Mapping!$A:$A,Mapping!D:D,0,0,1)</f>
        <v/>
      </c>
      <c r="T28" s="16">
        <f>_xlfn.CONCAT(S28," - ",Q28)</f>
        <v/>
      </c>
    </row>
    <row r="29">
      <c r="A29" s="3" t="inlineStr">
        <is>
          <t>4090 : Cosmetic  Maintenance</t>
        </is>
      </c>
      <c r="B29" s="190" t="n">
        <v>-5.5e-12</v>
      </c>
      <c r="O29" s="190" t="n">
        <v>-5.5e-12</v>
      </c>
      <c r="Q29" s="16">
        <f>_xlfn.XLOOKUP($A29,Mapping!$A:$A,Mapping!B:B,0,0,1)</f>
        <v/>
      </c>
      <c r="R29" s="16">
        <f>_xlfn.XLOOKUP($A29,Mapping!$A:$A,Mapping!C:C,0,0,1)</f>
        <v/>
      </c>
      <c r="S29" s="16">
        <f>_xlfn.XLOOKUP($A29,Mapping!$A:$A,Mapping!D:D,0,0,1)</f>
        <v/>
      </c>
      <c r="T29" s="16">
        <f>_xlfn.CONCAT(S29," - ",Q29)</f>
        <v/>
      </c>
    </row>
    <row r="30">
      <c r="A30" s="3" t="inlineStr">
        <is>
          <t>4110 : General Maintenance</t>
        </is>
      </c>
      <c r="B30" s="3" t="n">
        <v>17704.08</v>
      </c>
      <c r="C30" s="3" t="n">
        <v>46</v>
      </c>
      <c r="D30" s="3" t="n">
        <v>299.71</v>
      </c>
      <c r="F30" s="3" t="n">
        <v>21.45</v>
      </c>
      <c r="O30" s="3" t="n">
        <v>18071.24</v>
      </c>
      <c r="Q30" s="16">
        <f>_xlfn.XLOOKUP($A30,Mapping!$A:$A,Mapping!B:B,0,0,1)</f>
        <v/>
      </c>
      <c r="R30" s="16">
        <f>_xlfn.XLOOKUP($A30,Mapping!$A:$A,Mapping!C:C,0,0,1)</f>
        <v/>
      </c>
      <c r="S30" s="16">
        <f>_xlfn.XLOOKUP($A30,Mapping!$A:$A,Mapping!D:D,0,0,1)</f>
        <v/>
      </c>
      <c r="T30" s="16">
        <f>_xlfn.CONCAT(S30," - ",Q30)</f>
        <v/>
      </c>
    </row>
    <row r="31">
      <c r="A31" s="3" t="inlineStr">
        <is>
          <t>4130 : Cleaning</t>
        </is>
      </c>
      <c r="B31" s="3" t="n">
        <v>127960.1</v>
      </c>
      <c r="C31" s="3" t="n">
        <v>283.96</v>
      </c>
      <c r="D31" s="3" t="n">
        <v>153.09</v>
      </c>
      <c r="E31" s="3" t="n">
        <v>338.52</v>
      </c>
      <c r="F31" s="3" t="n">
        <v>221.29</v>
      </c>
      <c r="G31" s="3" t="n">
        <v>202.63</v>
      </c>
      <c r="H31" s="3" t="n">
        <v>251.9</v>
      </c>
      <c r="O31" s="3" t="n">
        <v>129411.5</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30260.86</v>
      </c>
      <c r="C32" s="3" t="n">
        <v>169.69</v>
      </c>
      <c r="D32" s="3" t="n">
        <v>344.25</v>
      </c>
      <c r="E32" s="3" t="n">
        <v>355.64</v>
      </c>
      <c r="F32" s="3" t="n">
        <v>190.59</v>
      </c>
      <c r="G32" s="3" t="n">
        <v>537.84</v>
      </c>
      <c r="H32" s="3" t="n">
        <v>192.13</v>
      </c>
      <c r="O32" s="3" t="n">
        <v>32051</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-20800</v>
      </c>
      <c r="O33" s="3" t="n">
        <v>-20800</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4207.67</v>
      </c>
      <c r="C34" s="3" t="n">
        <v>54.7</v>
      </c>
      <c r="D34" s="3" t="n">
        <v>23.94</v>
      </c>
      <c r="E34" s="3" t="n">
        <v>59.1</v>
      </c>
      <c r="F34" s="3" t="n">
        <v>65.94</v>
      </c>
      <c r="G34" s="3" t="n">
        <v>19.94</v>
      </c>
      <c r="H34" s="3" t="n">
        <v>75.92</v>
      </c>
      <c r="O34" s="3" t="n">
        <v>4507.21</v>
      </c>
      <c r="Q34" s="16">
        <f>_xlfn.XLOOKUP($A34,Mapping!$A:$A,Mapping!B:B,0,0,1)</f>
        <v/>
      </c>
      <c r="R34" s="16">
        <f>_xlfn.XLOOKUP($A34,Mapping!$A:$A,Mapping!C:C,0,0,1)</f>
        <v/>
      </c>
      <c r="S34" s="16">
        <f>_xlfn.XLOOKUP($A34,Mapping!$A:$A,Mapping!D:D,0,0,1)</f>
        <v/>
      </c>
      <c r="T34" s="16">
        <f>_xlfn.CONCAT(S34," - ",Q34)</f>
        <v/>
      </c>
    </row>
    <row r="35">
      <c r="A35" s="3" t="inlineStr">
        <is>
          <t>4170 : Printing</t>
        </is>
      </c>
      <c r="B35" s="3" t="n">
        <v>863.76</v>
      </c>
      <c r="O35" s="3" t="n">
        <v>863.76</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6897.16</v>
      </c>
      <c r="C36" s="3" t="n">
        <v>42.06</v>
      </c>
      <c r="D36" s="3" t="n">
        <v>19.49</v>
      </c>
      <c r="E36" s="3" t="n">
        <v>296.73</v>
      </c>
      <c r="F36" s="3" t="n">
        <v>95.23999999999999</v>
      </c>
      <c r="G36" s="3" t="n">
        <v>79.67</v>
      </c>
      <c r="H36" s="3" t="n">
        <v>89.72</v>
      </c>
      <c r="O36" s="3" t="n">
        <v>7520.07</v>
      </c>
      <c r="Q36" s="16">
        <f>_xlfn.XLOOKUP($A36,Mapping!$A:$A,Mapping!B:B,0,0,1)</f>
        <v/>
      </c>
      <c r="R36" s="16">
        <f>_xlfn.XLOOKUP($A36,Mapping!$A:$A,Mapping!C:C,0,0,1)</f>
        <v/>
      </c>
      <c r="S36" s="16">
        <f>_xlfn.XLOOKUP($A36,Mapping!$A:$A,Mapping!D:D,0,0,1)</f>
        <v/>
      </c>
      <c r="T36" s="16">
        <f>_xlfn.CONCAT(S36," - ",Q36)</f>
        <v/>
      </c>
    </row>
    <row r="37">
      <c r="A37" s="3" t="inlineStr">
        <is>
          <t>4190 : Telephone</t>
        </is>
      </c>
      <c r="B37" s="3" t="n">
        <v>2506.94</v>
      </c>
      <c r="O37" s="3" t="n">
        <v>2506.94</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8777.59</v>
      </c>
      <c r="O38" s="3" t="n">
        <v>8777.59</v>
      </c>
      <c r="Q38" s="16">
        <f>_xlfn.XLOOKUP($A38,Mapping!$A:$A,Mapping!B:B,0,0,1)</f>
        <v/>
      </c>
      <c r="R38" s="16">
        <f>_xlfn.XLOOKUP($A38,Mapping!$A:$A,Mapping!C:C,0,0,1)</f>
        <v/>
      </c>
      <c r="S38" s="16">
        <f>_xlfn.XLOOKUP($A38,Mapping!$A:$A,Mapping!D:D,0,0,1)</f>
        <v/>
      </c>
      <c r="T38" s="16">
        <f>_xlfn.CONCAT(S38," - ",Q38)</f>
        <v/>
      </c>
    </row>
    <row r="39">
      <c r="A39" s="3" t="inlineStr">
        <is>
          <t>4220 : IT Support</t>
        </is>
      </c>
      <c r="B39" s="3" t="n">
        <v>3618.21</v>
      </c>
      <c r="C39" s="3" t="n">
        <v>214.8</v>
      </c>
      <c r="D39" s="3" t="n">
        <v>214.8</v>
      </c>
      <c r="E39" s="3" t="n">
        <v>214.8</v>
      </c>
      <c r="F39" s="3" t="n">
        <v>214.8</v>
      </c>
      <c r="G39" s="3" t="n">
        <v>214.8</v>
      </c>
      <c r="H39" s="3" t="n">
        <v>214.8</v>
      </c>
      <c r="O39" s="3" t="n">
        <v>4907.01</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11588.55</v>
      </c>
      <c r="C40" s="3" t="n">
        <v>79.8</v>
      </c>
      <c r="E40" s="3" t="n">
        <v>3.6</v>
      </c>
      <c r="F40" s="3" t="n">
        <v>-124.6</v>
      </c>
      <c r="G40" s="3" t="n">
        <v>2.4</v>
      </c>
      <c r="H40" s="3" t="n">
        <v>-20.26</v>
      </c>
      <c r="O40" s="3" t="n">
        <v>11529.49</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6711.76</v>
      </c>
      <c r="D41" s="3" t="n">
        <v>15.98</v>
      </c>
      <c r="E41" s="3" t="n">
        <v>5.99</v>
      </c>
      <c r="O41" s="3" t="n">
        <v>6733.73</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174.8</v>
      </c>
      <c r="E42" s="3" t="n">
        <v>7</v>
      </c>
      <c r="F42" s="3" t="n">
        <v>6</v>
      </c>
      <c r="H42" s="3" t="n">
        <v>5.8</v>
      </c>
      <c r="O42" s="3" t="n">
        <v>193.6</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17.4</v>
      </c>
      <c r="E43" s="3" t="n">
        <v>220</v>
      </c>
      <c r="O43" s="3" t="n">
        <v>237.4</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210.38</v>
      </c>
      <c r="O44" s="3" t="n">
        <v>210.38</v>
      </c>
      <c r="Q44" s="16">
        <f>_xlfn.XLOOKUP($A44,Mapping!$A:$A,Mapping!B:B,0,0,1)</f>
        <v/>
      </c>
      <c r="R44" s="16">
        <f>_xlfn.XLOOKUP($A44,Mapping!$A:$A,Mapping!C:C,0,0,1)</f>
        <v/>
      </c>
      <c r="S44" s="16">
        <f>_xlfn.XLOOKUP($A44,Mapping!$A:$A,Mapping!D:D,0,0,1)</f>
        <v/>
      </c>
      <c r="T44" s="16">
        <f>_xlfn.CONCAT(S44," - ",Q44)</f>
        <v/>
      </c>
    </row>
    <row r="45">
      <c r="A45" s="3" t="inlineStr">
        <is>
          <t>5090 : Bad Debts Written Off</t>
        </is>
      </c>
      <c r="B45" s="3" t="n">
        <v>4586.24</v>
      </c>
      <c r="O45" s="3" t="n">
        <v>4586.24</v>
      </c>
      <c r="Q45" s="16">
        <f>_xlfn.XLOOKUP($A45,Mapping!$A:$A,Mapping!B:B,0,0,1)</f>
        <v/>
      </c>
      <c r="R45" s="16">
        <f>_xlfn.XLOOKUP($A45,Mapping!$A:$A,Mapping!C:C,0,0,1)</f>
        <v/>
      </c>
      <c r="S45" s="16">
        <f>_xlfn.XLOOKUP($A45,Mapping!$A:$A,Mapping!D:D,0,0,1)</f>
        <v/>
      </c>
      <c r="T45" s="16">
        <f>_xlfn.CONCAT(S45," - ",Q45)</f>
        <v/>
      </c>
    </row>
    <row r="46">
      <c r="A46" s="3" t="inlineStr">
        <is>
          <t>5180 : Charity Donations</t>
        </is>
      </c>
      <c r="G46" s="3" t="n">
        <v>78</v>
      </c>
      <c r="O46" s="3" t="n">
        <v>78</v>
      </c>
      <c r="Q46" s="16">
        <f>_xlfn.XLOOKUP($A46,Mapping!$A:$A,Mapping!B:B,0,0,1)</f>
        <v/>
      </c>
      <c r="R46" s="16">
        <f>_xlfn.XLOOKUP($A46,Mapping!$A:$A,Mapping!C:C,0,0,1)</f>
        <v/>
      </c>
      <c r="S46" s="16">
        <f>_xlfn.XLOOKUP($A46,Mapping!$A:$A,Mapping!D:D,0,0,1)</f>
        <v/>
      </c>
      <c r="T46" s="16">
        <f>_xlfn.CONCAT(S46," - ",Q46)</f>
        <v/>
      </c>
    </row>
    <row r="47">
      <c r="A47" s="3" t="inlineStr">
        <is>
          <t>7010 : Prepayments</t>
        </is>
      </c>
      <c r="B47" s="3" t="n">
        <v>5355.71</v>
      </c>
      <c r="C47" s="3" t="n">
        <v>-1533.25</v>
      </c>
      <c r="D47" s="3" t="n">
        <v>-1707.79</v>
      </c>
      <c r="E47" s="3" t="n">
        <v>17032.44</v>
      </c>
      <c r="F47" s="3" t="n">
        <v>-1958.78</v>
      </c>
      <c r="G47" s="3" t="n">
        <v>-1960.32</v>
      </c>
      <c r="H47" s="3" t="n">
        <v>-1432.06</v>
      </c>
      <c r="O47" s="3" t="n">
        <v>13795.95</v>
      </c>
      <c r="Q47" s="16">
        <f>_xlfn.XLOOKUP($A47,Mapping!$A:$A,Mapping!B:B,0,0,1)</f>
        <v/>
      </c>
      <c r="R47" s="16">
        <f>_xlfn.XLOOKUP($A47,Mapping!$A:$A,Mapping!C:C,0,0,1)</f>
        <v/>
      </c>
      <c r="S47" s="16">
        <f>_xlfn.XLOOKUP($A47,Mapping!$A:$A,Mapping!D:D,0,0,1)</f>
        <v/>
      </c>
      <c r="T47" s="16">
        <f>_xlfn.CONCAT(S47," - ",Q47)</f>
        <v/>
      </c>
    </row>
    <row r="48">
      <c r="A48" s="3" t="inlineStr">
        <is>
          <t>7021 : Interco KNL</t>
        </is>
      </c>
      <c r="B48" s="3" t="n">
        <v>-996005</v>
      </c>
      <c r="C48" s="3" t="n">
        <v>-78</v>
      </c>
      <c r="D48" s="3" t="n">
        <v>-265.92</v>
      </c>
      <c r="E48" s="3" t="n">
        <v>-144</v>
      </c>
      <c r="H48" s="3" t="n">
        <v>8858.58</v>
      </c>
      <c r="O48" s="3" t="n">
        <v>-987634</v>
      </c>
      <c r="Q48" s="16">
        <f>_xlfn.XLOOKUP($A48,Mapping!$A:$A,Mapping!B:B,0,0,1)</f>
        <v/>
      </c>
      <c r="R48" s="16">
        <f>_xlfn.XLOOKUP($A48,Mapping!$A:$A,Mapping!C:C,0,0,1)</f>
        <v/>
      </c>
      <c r="S48" s="16">
        <f>_xlfn.XLOOKUP($A48,Mapping!$A:$A,Mapping!D:D,0,0,1)</f>
        <v/>
      </c>
      <c r="T48" s="16">
        <f>_xlfn.CONCAT(S48," - ",Q48)</f>
        <v/>
      </c>
    </row>
    <row r="49">
      <c r="A49" s="3" t="inlineStr">
        <is>
          <t>7023 : Interco CCL</t>
        </is>
      </c>
      <c r="B49" s="3" t="n">
        <v>-39698.6</v>
      </c>
      <c r="O49" s="3" t="n">
        <v>-39698.6</v>
      </c>
      <c r="Q49" s="16">
        <f>_xlfn.XLOOKUP($A49,Mapping!$A:$A,Mapping!B:B,0,0,1)</f>
        <v/>
      </c>
      <c r="R49" s="16">
        <f>_xlfn.XLOOKUP($A49,Mapping!$A:$A,Mapping!C:C,0,0,1)</f>
        <v/>
      </c>
      <c r="S49" s="16">
        <f>_xlfn.XLOOKUP($A49,Mapping!$A:$A,Mapping!D:D,0,0,1)</f>
        <v/>
      </c>
      <c r="T49" s="16">
        <f>_xlfn.CONCAT(S49," - ",Q49)</f>
        <v/>
      </c>
    </row>
    <row r="50">
      <c r="A50" s="3" t="inlineStr">
        <is>
          <t>7026 : Interco YBN</t>
        </is>
      </c>
      <c r="B50" s="3" t="n">
        <v>4831</v>
      </c>
      <c r="O50" s="3" t="n">
        <v>4831</v>
      </c>
      <c r="Q50" s="16">
        <f>_xlfn.XLOOKUP($A50,Mapping!$A:$A,Mapping!B:B,0,0,1)</f>
        <v/>
      </c>
      <c r="R50" s="16">
        <f>_xlfn.XLOOKUP($A50,Mapping!$A:$A,Mapping!C:C,0,0,1)</f>
        <v/>
      </c>
      <c r="S50" s="16">
        <f>_xlfn.XLOOKUP($A50,Mapping!$A:$A,Mapping!D:D,0,0,1)</f>
        <v/>
      </c>
      <c r="T50" s="16">
        <f>_xlfn.CONCAT(S50," - ",Q50)</f>
        <v/>
      </c>
    </row>
    <row r="51">
      <c r="A51" s="3" t="inlineStr">
        <is>
          <t>7027 : Interco YBHN</t>
        </is>
      </c>
      <c r="B51" s="3" t="n">
        <v>-167.23</v>
      </c>
      <c r="O51" s="3" t="n">
        <v>-167.23</v>
      </c>
      <c r="Q51" s="16">
        <f>_xlfn.XLOOKUP($A51,Mapping!$A:$A,Mapping!B:B,0,0,1)</f>
        <v/>
      </c>
      <c r="R51" s="16">
        <f>_xlfn.XLOOKUP($A51,Mapping!$A:$A,Mapping!C:C,0,0,1)</f>
        <v/>
      </c>
      <c r="S51" s="16">
        <f>_xlfn.XLOOKUP($A51,Mapping!$A:$A,Mapping!D:D,0,0,1)</f>
        <v/>
      </c>
      <c r="T51" s="16">
        <f>_xlfn.CONCAT(S51," - ",Q51)</f>
        <v/>
      </c>
    </row>
    <row r="52">
      <c r="A52" s="3" t="inlineStr">
        <is>
          <t>7031 : DO NOT USE</t>
        </is>
      </c>
      <c r="B52" s="3" t="n">
        <v>1277.63</v>
      </c>
      <c r="O52" s="3" t="n">
        <v>1277.63</v>
      </c>
      <c r="Q52" s="16">
        <f>_xlfn.XLOOKUP($A52,Mapping!$A:$A,Mapping!B:B,0,0,1)</f>
        <v/>
      </c>
      <c r="R52" s="16">
        <f>_xlfn.XLOOKUP($A52,Mapping!$A:$A,Mapping!C:C,0,0,1)</f>
        <v/>
      </c>
      <c r="S52" s="16">
        <f>_xlfn.XLOOKUP($A52,Mapping!$A:$A,Mapping!D:D,0,0,1)</f>
        <v/>
      </c>
      <c r="T52" s="16">
        <f>_xlfn.CONCAT(S52," - ",Q52)</f>
        <v/>
      </c>
    </row>
    <row r="53">
      <c r="A53" s="3" t="inlineStr">
        <is>
          <t>7033 : DO NOT USE</t>
        </is>
      </c>
      <c r="B53" s="3" t="n">
        <v>0</v>
      </c>
      <c r="O53" s="3" t="n">
        <v>0</v>
      </c>
      <c r="Q53" s="16">
        <f>_xlfn.XLOOKUP($A53,Mapping!$A:$A,Mapping!B:B,0,0,1)</f>
        <v/>
      </c>
      <c r="R53" s="16">
        <f>_xlfn.XLOOKUP($A53,Mapping!$A:$A,Mapping!C:C,0,0,1)</f>
        <v/>
      </c>
      <c r="S53" s="16">
        <f>_xlfn.XLOOKUP($A53,Mapping!$A:$A,Mapping!D:D,0,0,1)</f>
        <v/>
      </c>
      <c r="T53" s="16">
        <f>_xlfn.CONCAT(S53," - ",Q53)</f>
        <v/>
      </c>
    </row>
    <row r="54">
      <c r="A54" s="3" t="inlineStr">
        <is>
          <t>7037 : Interco Saltway</t>
        </is>
      </c>
      <c r="B54" s="3" t="n">
        <v>-2333.83</v>
      </c>
      <c r="O54" s="3" t="n">
        <v>-2333.83</v>
      </c>
      <c r="Q54" s="16">
        <f>_xlfn.XLOOKUP($A54,Mapping!$A:$A,Mapping!B:B,0,0,1)</f>
        <v/>
      </c>
      <c r="R54" s="16">
        <f>_xlfn.XLOOKUP($A54,Mapping!$A:$A,Mapping!C:C,0,0,1)</f>
        <v/>
      </c>
      <c r="S54" s="16">
        <f>_xlfn.XLOOKUP($A54,Mapping!$A:$A,Mapping!D:D,0,0,1)</f>
        <v/>
      </c>
      <c r="T54" s="16">
        <f>_xlfn.CONCAT(S54," - ",Q54)</f>
        <v/>
      </c>
    </row>
    <row r="55">
      <c r="A55" s="3" t="inlineStr">
        <is>
          <t>7040 : Fee Debtors</t>
        </is>
      </c>
      <c r="B55" s="3" t="n">
        <v>27864.32</v>
      </c>
      <c r="C55" s="3" t="n">
        <v>-13010</v>
      </c>
      <c r="D55" s="3" t="n">
        <v>4842.49</v>
      </c>
      <c r="E55" s="3" t="n">
        <v>-6888.38</v>
      </c>
      <c r="F55" s="3" t="n">
        <v>-4081.55</v>
      </c>
      <c r="G55" s="3" t="n">
        <v>4117.82</v>
      </c>
      <c r="H55" s="3" t="n">
        <v>585.9299999999999</v>
      </c>
      <c r="O55" s="3" t="n">
        <v>13430.61</v>
      </c>
      <c r="Q55" s="16">
        <f>_xlfn.XLOOKUP($A55,Mapping!$A:$A,Mapping!B:B,0,0,1)</f>
        <v/>
      </c>
      <c r="R55" s="16">
        <f>_xlfn.XLOOKUP($A55,Mapping!$A:$A,Mapping!C:C,0,0,1)</f>
        <v/>
      </c>
      <c r="S55" s="16">
        <f>_xlfn.XLOOKUP($A55,Mapping!$A:$A,Mapping!D:D,0,0,1)</f>
        <v/>
      </c>
      <c r="T55" s="16">
        <f>_xlfn.CONCAT(S55," - ",Q55)</f>
        <v/>
      </c>
    </row>
    <row r="56">
      <c r="A56" s="3" t="inlineStr">
        <is>
          <t>7050 : Bank RBS</t>
        </is>
      </c>
      <c r="B56" s="3" t="n">
        <v>2764900</v>
      </c>
      <c r="C56" s="3" t="n">
        <v>88917.21000000001</v>
      </c>
      <c r="D56" s="3" t="n">
        <v>58972.47</v>
      </c>
      <c r="E56" s="3" t="n">
        <v>37735.61</v>
      </c>
      <c r="F56" s="3" t="n">
        <v>52113.13</v>
      </c>
      <c r="G56" s="3" t="n">
        <v>45920.31</v>
      </c>
      <c r="H56" s="3" t="n">
        <v>38540.97</v>
      </c>
      <c r="O56" s="3" t="n">
        <v>3087100</v>
      </c>
      <c r="Q56" s="16">
        <f>_xlfn.XLOOKUP($A56,Mapping!$A:$A,Mapping!B:B,0,0,1)</f>
        <v/>
      </c>
      <c r="R56" s="16">
        <f>_xlfn.XLOOKUP($A56,Mapping!$A:$A,Mapping!C:C,0,0,1)</f>
        <v/>
      </c>
      <c r="S56" s="16">
        <f>_xlfn.XLOOKUP($A56,Mapping!$A:$A,Mapping!D:D,0,0,1)</f>
        <v/>
      </c>
      <c r="T56" s="16">
        <f>_xlfn.CONCAT(S56," - ",Q56)</f>
        <v/>
      </c>
    </row>
    <row r="57">
      <c r="A57" s="3" t="inlineStr">
        <is>
          <t>7051 : Bank NW Current</t>
        </is>
      </c>
      <c r="B57" s="3" t="n">
        <v>136275</v>
      </c>
      <c r="O57" s="3" t="n">
        <v>136275</v>
      </c>
      <c r="Q57" s="16">
        <f>_xlfn.XLOOKUP($A57,Mapping!$A:$A,Mapping!B:B,0,0,1)</f>
        <v/>
      </c>
      <c r="R57" s="16">
        <f>_xlfn.XLOOKUP($A57,Mapping!$A:$A,Mapping!C:C,0,0,1)</f>
        <v/>
      </c>
      <c r="S57" s="16">
        <f>_xlfn.XLOOKUP($A57,Mapping!$A:$A,Mapping!D:D,0,0,1)</f>
        <v/>
      </c>
      <c r="T57" s="16">
        <f>_xlfn.CONCAT(S57," - ",Q57)</f>
        <v/>
      </c>
    </row>
    <row r="58">
      <c r="A58" s="3" t="inlineStr">
        <is>
          <t>8020 : Accruals</t>
        </is>
      </c>
      <c r="B58" s="190" t="n">
        <v>2.27e-13</v>
      </c>
      <c r="H58" s="3" t="n">
        <v>-619.99</v>
      </c>
      <c r="O58" s="3" t="n">
        <v>-619.99</v>
      </c>
      <c r="Q58" s="16">
        <f>_xlfn.XLOOKUP($A58,Mapping!$A:$A,Mapping!B:B,0,0,1)</f>
        <v/>
      </c>
      <c r="R58" s="16">
        <f>_xlfn.XLOOKUP($A58,Mapping!$A:$A,Mapping!C:C,0,0,1)</f>
        <v/>
      </c>
      <c r="S58" s="16">
        <f>_xlfn.XLOOKUP($A58,Mapping!$A:$A,Mapping!D:D,0,0,1)</f>
        <v/>
      </c>
      <c r="T58" s="16">
        <f>_xlfn.CONCAT(S58," - ",Q58)</f>
        <v/>
      </c>
    </row>
    <row r="59">
      <c r="A59" s="3" t="inlineStr">
        <is>
          <t>8030 : EEEF</t>
        </is>
      </c>
      <c r="B59" s="3" t="n">
        <v>-0.11</v>
      </c>
      <c r="C59" s="3" t="n">
        <v>-23469.7</v>
      </c>
      <c r="D59" s="3" t="n">
        <v>-6275.92</v>
      </c>
      <c r="E59" s="3" t="n">
        <v>29745.61</v>
      </c>
      <c r="F59" s="3" t="n">
        <v>4245.06</v>
      </c>
      <c r="G59" s="3" t="n">
        <v>3585.85</v>
      </c>
      <c r="H59" s="3" t="n">
        <v>8308.57</v>
      </c>
      <c r="O59" s="3" t="n">
        <v>16139.37</v>
      </c>
      <c r="Q59" s="16">
        <f>_xlfn.XLOOKUP($A59,Mapping!$A:$A,Mapping!B:B,0,0,1)</f>
        <v/>
      </c>
      <c r="R59" s="16">
        <f>_xlfn.XLOOKUP($A59,Mapping!$A:$A,Mapping!C:C,0,0,1)</f>
        <v/>
      </c>
      <c r="S59" s="16">
        <f>_xlfn.XLOOKUP($A59,Mapping!$A:$A,Mapping!D:D,0,0,1)</f>
        <v/>
      </c>
      <c r="T59" s="16">
        <f>_xlfn.CONCAT(S59," - ",Q59)</f>
        <v/>
      </c>
    </row>
    <row r="60">
      <c r="A60" s="3" t="inlineStr">
        <is>
          <t>8060 : Trade Creditors</t>
        </is>
      </c>
      <c r="B60" s="3" t="n">
        <v>139.5</v>
      </c>
      <c r="O60" s="3" t="n">
        <v>139.5</v>
      </c>
      <c r="Q60" s="16">
        <f>_xlfn.XLOOKUP($A60,Mapping!$A:$A,Mapping!B:B,0,0,1)</f>
        <v/>
      </c>
      <c r="R60" s="16">
        <f>_xlfn.XLOOKUP($A60,Mapping!$A:$A,Mapping!C:C,0,0,1)</f>
        <v/>
      </c>
      <c r="S60" s="16">
        <f>_xlfn.XLOOKUP($A60,Mapping!$A:$A,Mapping!D:D,0,0,1)</f>
        <v/>
      </c>
      <c r="T60" s="16">
        <f>_xlfn.CONCAT(S60," - ",Q60)</f>
        <v/>
      </c>
    </row>
    <row r="61">
      <c r="A61" s="3" t="inlineStr">
        <is>
          <t>8070 : Fees in advance</t>
        </is>
      </c>
      <c r="B61" s="3" t="n">
        <v>22501.46</v>
      </c>
      <c r="C61" s="3" t="n">
        <v>8898.799999999999</v>
      </c>
      <c r="O61" s="3" t="n">
        <v>31400.26</v>
      </c>
      <c r="Q61" s="16">
        <f>_xlfn.XLOOKUP($A61,Mapping!$A:$A,Mapping!B:B,0,0,1)</f>
        <v/>
      </c>
      <c r="R61" s="16">
        <f>_xlfn.XLOOKUP($A61,Mapping!$A:$A,Mapping!C:C,0,0,1)</f>
        <v/>
      </c>
      <c r="S61" s="16">
        <f>_xlfn.XLOOKUP($A61,Mapping!$A:$A,Mapping!D:D,0,0,1)</f>
        <v/>
      </c>
      <c r="T61" s="16">
        <f>_xlfn.CONCAT(S61," - ",Q61)</f>
        <v/>
      </c>
    </row>
    <row r="62">
      <c r="A62" s="76" t="inlineStr">
        <is>
          <t>Total</t>
        </is>
      </c>
      <c r="B62" s="76" t="n">
        <v>500555.3</v>
      </c>
      <c r="C62" s="76" t="n">
        <v>34327.09</v>
      </c>
      <c r="D62" s="76" t="n">
        <v>35590.74</v>
      </c>
      <c r="E62" s="76" t="n">
        <v>54146.86</v>
      </c>
      <c r="F62" s="76" t="n">
        <v>28778.92</v>
      </c>
      <c r="G62" s="76" t="n">
        <v>37909.66</v>
      </c>
      <c r="H62" s="76" t="n">
        <v>42332.49</v>
      </c>
      <c r="I62" s="240" t="n">
        <v>619.99</v>
      </c>
      <c r="J62" s="76" t="n"/>
      <c r="K62" s="76" t="n"/>
      <c r="L62" s="76" t="n"/>
      <c r="M62" s="76" t="n"/>
      <c r="N62" s="76" t="n"/>
      <c r="O62" s="76" t="n">
        <v>734261</v>
      </c>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ht="165" customHeight="1" s="393">
      <c r="A64" s="42" t="inlineStr">
        <is>
          <t>Applied filters:
Company is Complete Childcare Ltd.
Setting is Smart Tots
Fiscal Year is 2026
Company is Complete Childcare Ltd., HAB Kindergarten, Kingsclere Nurseries Ltd., Moebius Two Ltd., Saltway Nursery, Yellow Brick House Nurseries., or Yellow Brick Nurseries Ltd.</t>
        </is>
      </c>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Tanya Wilson</dc:creator>
  <dcterms:created xmlns:dcterms="http://purl.org/dc/terms/" xmlns:xsi="http://www.w3.org/2001/XMLSchema-instance" xsi:type="dcterms:W3CDTF">2025-11-03T12:50:49Z</dcterms:created>
  <dcterms:modified xmlns:dcterms="http://purl.org/dc/terms/" xmlns:xsi="http://www.w3.org/2001/XMLSchema-instance" xsi:type="dcterms:W3CDTF">2026-09-15T13:37:03Z</dcterms:modified>
  <cp:lastModifiedBy>Emma McIntyre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0x010100786E135C400D0B4D99736019344865C0</vt:lpwstr>
  </property>
  <property name="MediaServiceImageTags" fmtid="{D5CDD505-2E9C-101B-9397-08002B2CF9AE}" pid="3">
    <vt:lpwstr xmlns:vt="http://schemas.openxmlformats.org/officeDocument/2006/docPropsVTypes"/>
  </property>
</Properties>
</file>