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4E68387F-5E92-4F5B-ABC9-47940983F60C}" xr6:coauthVersionLast="47" xr6:coauthVersionMax="47" xr10:uidLastSave="{00000000-0000-0000-0000-000000000000}"/>
  <bookViews>
    <workbookView xWindow="-108" yWindow="-108" windowWidth="23256" windowHeight="12576" tabRatio="797" xr2:uid="{29B19686-80AD-465B-A46E-BA6EA21EF685}"/>
  </bookViews>
  <sheets>
    <sheet name="Estudar" sheetId="7" r:id="rId1"/>
    <sheet name="Tudo" sheetId="1" r:id="rId2"/>
    <sheet name="3º ANO - 2º Semestre" sheetId="8" r:id="rId3"/>
    <sheet name="3º ANO - 1º Semestre" sheetId="6" r:id="rId4"/>
    <sheet name="2º ANO - 2º Semestre" sheetId="5" r:id="rId5"/>
    <sheet name="2º ANO - 1º Semestre" sheetId="4" r:id="rId6"/>
    <sheet name="1º ANO - 2º Semestre" sheetId="3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N11" i="4"/>
  <c r="N10" i="4"/>
  <c r="K10" i="6"/>
  <c r="G10" i="6"/>
  <c r="C10" i="6"/>
  <c r="K10" i="3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Q4" i="4"/>
  <c r="Q3" i="4"/>
  <c r="I11" i="8" a="1"/>
  <c r="I11" i="8" s="1"/>
  <c r="F11" i="8" a="1"/>
  <c r="F11" i="8" s="1"/>
  <c r="C11" i="8" a="1"/>
  <c r="C11" i="8" s="1"/>
  <c r="L10" i="8" a="1"/>
  <c r="L10" i="8" s="1"/>
  <c r="I10" i="8" a="1"/>
  <c r="I10" i="8" s="1"/>
  <c r="F10" i="8" a="1"/>
  <c r="F10" i="8" s="1"/>
  <c r="B13" i="8" s="1"/>
  <c r="L7" i="8"/>
  <c r="L11" i="8" s="1" a="1"/>
  <c r="L11" i="8" s="1"/>
  <c r="L6" i="8"/>
  <c r="F6" i="8"/>
  <c r="L5" i="8"/>
  <c r="F5" i="8"/>
  <c r="L4" i="8"/>
  <c r="F4" i="8"/>
  <c r="L3" i="8"/>
  <c r="F3" i="8"/>
  <c r="O10" i="5" a="1"/>
  <c r="O10" i="5" s="1"/>
  <c r="B14" i="8" l="1"/>
  <c r="B10" i="5"/>
  <c r="L10" i="3" a="1"/>
  <c r="L10" i="3" s="1"/>
  <c r="C10" i="3" a="1"/>
  <c r="C10" i="3" s="1"/>
  <c r="G3" i="6"/>
  <c r="P3" i="6"/>
  <c r="G4" i="6"/>
  <c r="P4" i="6"/>
  <c r="G5" i="6"/>
  <c r="P5" i="6"/>
  <c r="G6" i="6"/>
  <c r="G11" i="6" s="1" a="1"/>
  <c r="G11" i="6" s="1"/>
  <c r="P6" i="6"/>
  <c r="P7" i="6"/>
  <c r="P10" i="6" a="1"/>
  <c r="P10" i="6" s="1"/>
  <c r="K11" i="6" a="1"/>
  <c r="K11" i="6" s="1"/>
  <c r="L10" i="5" a="1"/>
  <c r="L10" i="5" s="1"/>
  <c r="C11" i="6" a="1"/>
  <c r="C11" i="6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F10" i="2" a="1"/>
  <c r="F10" i="2" s="1"/>
  <c r="P11" i="6" l="1" a="1"/>
  <c r="P11" i="6" s="1"/>
  <c r="B14" i="6" s="1"/>
  <c r="F10" i="5" a="1"/>
  <c r="F10" i="5" s="1"/>
  <c r="B13" i="5" s="1"/>
  <c r="B13" i="4"/>
  <c r="B13" i="3"/>
  <c r="B13" i="2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<sst xmlns="http://schemas.openxmlformats.org/spreadsheetml/2006/main" count="257" uniqueCount="170">
  <si>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</si>
  <si>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</si>
  <si>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</si>
  <si>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</si>
  <si>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</si>
  <si>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</si>
  <si>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</si>
  <si>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</si>
  <si>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</si>
  <si>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</si>
  <si>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</si>
  <si>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</si>
  <si>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</si>
  <si>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</si>
  <si>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</si>
  <si>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</si>
  <si>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</si>
  <si>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</si>
  <si>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</si>
  <si>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</si>
  <si>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</si>
  <si>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</si>
  <si>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</si>
  <si>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</si>
  <si>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</si>
  <si>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</si>
  <si>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</si>
  <si>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</si>
  <si>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</si>
  <si>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</si>
  <si>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</si>
  <si>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</si>
  <si>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</si>
  <si>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</si>
  <si>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</si>
  <si>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</si>
  <si>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</si>
  <si>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</si>
  <si>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</si>
  <si>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</si>
  <si>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</si>
  <si>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</si>
  <si>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</si>
  <si>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</si>
  <si>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</si>
  <si>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</si>
  <si>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</si>
  <si>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</si>
  <si>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</si>
  <si>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</si>
  <si>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</si>
  <si>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</si>
  <si>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</si>
  <si>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</si>
  <si>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</si>
  <si>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</si>
  <si>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</si>
  <si>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</si>
  <si>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</si>
  <si>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</si>
  <si>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</si>
  <si>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</si>
  <si>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</si>
  <si>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</si>
  <si>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</si>
  <si>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</si>
  <si>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</si>
  <si>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</si>
  <si>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</si>
  <si>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</si>
  <si>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</si>
  <si>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</si>
  <si>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</si>
  <si>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</si>
  <si>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</si>
  <si>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</si>
  <si>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</si>
  <si>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</si>
  <si>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</si>
  <si>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</si>
  <si>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</si>
  <si>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</si>
  <si>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</si>
  <si>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</si>
  <si>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</si>
  <si>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</si>
  <si>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</si>
  <si>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</si>
  <si>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</si>
  <si>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</si>
  <si>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</si>
  <si>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</si>
  <si>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</si>
  <si>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</si>
  <si>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</si>
  <si>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</si>
  <si>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</si>
  <si>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</si>
  <si>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</si>
  <si>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SIO-P</t>
  </si>
  <si>
    <t>MPEI-TP</t>
  </si>
  <si>
    <t>AC1-P</t>
  </si>
  <si>
    <t>SIO-TP</t>
  </si>
  <si>
    <t>MPEI-P3</t>
  </si>
  <si>
    <t>SO-T</t>
  </si>
  <si>
    <t>SO-P</t>
  </si>
  <si>
    <t>14:30 SO-T</t>
  </si>
  <si>
    <t>ISD-P</t>
  </si>
  <si>
    <t>PECI-TP</t>
  </si>
  <si>
    <t>trabalhar</t>
  </si>
  <si>
    <t>2ª</t>
  </si>
  <si>
    <t>4ª</t>
  </si>
  <si>
    <t>5ª</t>
  </si>
  <si>
    <t>6ª</t>
  </si>
  <si>
    <t>Bloco de 2h</t>
  </si>
  <si>
    <t>SIO</t>
  </si>
  <si>
    <t>AC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</si>
  <si>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</si>
  <si>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</si>
  <si>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</si>
  <si>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</si>
  <si>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</si>
  <si>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</si>
  <si>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</si>
  <si>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</si>
  <si>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</si>
  <si>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</si>
  <si>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</si>
  <si>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</si>
  <si>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</si>
  <si>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aula3 2)</t>
  </si>
  <si>
    <t>ficha2:</t>
  </si>
  <si>
    <t>EXTRA/Feriado</t>
  </si>
  <si>
    <t>2.1.6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</si>
  <si>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</si>
  <si>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</si>
  <si>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</si>
  <si>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</si>
  <si>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</si>
  <si>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</si>
  <si>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</si>
  <si>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</si>
  <si>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</si>
  <si>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</si>
  <si>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</si>
  <si>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</si>
  <si>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JANTAR DE CURSO</t>
  </si>
  <si>
    <t>ExameT</t>
  </si>
  <si>
    <t>Projeto</t>
  </si>
  <si>
    <t>TesteT</t>
  </si>
  <si>
    <t>TP1</t>
  </si>
  <si>
    <t>testes nas aulas</t>
  </si>
  <si>
    <t>assiduidade </t>
  </si>
  <si>
    <t>P1 - Guiao1</t>
  </si>
  <si>
    <t>P1 - Guiao2</t>
  </si>
  <si>
    <t>P3 - desempenho nas aulas</t>
  </si>
  <si>
    <t>P2 - Teste</t>
  </si>
  <si>
    <t>T1</t>
  </si>
  <si>
    <t>T2</t>
  </si>
  <si>
    <t>TP2</t>
  </si>
  <si>
    <t>teorica:</t>
  </si>
  <si>
    <t>Tp1</t>
  </si>
  <si>
    <t>tp2</t>
  </si>
  <si>
    <t>tp3</t>
  </si>
  <si>
    <t>s1</t>
  </si>
  <si>
    <t>s2</t>
  </si>
  <si>
    <t>2.2.todos</t>
  </si>
  <si>
    <t>aula4</t>
  </si>
  <si>
    <t>guiao 2-3</t>
  </si>
  <si>
    <t>ler thinkOS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</si>
</sst>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Segoe UI"/>
      <family val="2"/>
    </font>
    <font>
      <sz val="12"/>
      <color theme="0"/>
      <name val="Segoe UI"/>
      <family val="2"/>
    </font>
    <font>
      <u/>
      <sz val="12"/>
      <color theme="1"/>
      <name val="Calibri"/>
      <family val="2"/>
      <scheme val="minor"/>
    </font>
    <font>
      <sz val="12"/>
      <name val="Noto Sans"/>
      <family val="2"/>
    </font>
    <font>
      <sz val="9"/>
      <color rgb="FF000000"/>
      <name val="Open Sans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5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5" fillId="0" borderId="0" xfId="0" applyFont="1"/>
    <xf numFmtId="0" fontId="0" fillId="0" borderId="20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9" fillId="9" borderId="47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3" fillId="15" borderId="25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9" fillId="9" borderId="42" xfId="0" applyFont="1" applyFill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0" fontId="9" fillId="16" borderId="40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3" fillId="7" borderId="27" xfId="0" applyFont="1" applyFill="1" applyBorder="1" applyAlignment="1">
      <alignment horizontal="center" vertical="center"/>
    </xf>
    <xf numFmtId="0" fontId="9" fillId="16" borderId="38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 vertical="center"/>
    </xf>
    <xf numFmtId="0" fontId="8" fillId="18" borderId="43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8" fillId="18" borderId="41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15" fillId="9" borderId="42" xfId="0" applyFont="1" applyFill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3" fillId="18" borderId="43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16" fillId="18" borderId="43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/>
    </xf>
    <xf numFmtId="0" fontId="3" fillId="18" borderId="42" xfId="0" applyFont="1" applyFill="1" applyBorder="1" applyAlignment="1">
      <alignment horizontal="center" vertical="center"/>
    </xf>
    <xf numFmtId="0" fontId="3" fillId="18" borderId="38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9" fillId="17" borderId="41" xfId="0" applyFont="1" applyFill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9" fillId="17" borderId="38" xfId="0" applyFont="1" applyFill="1" applyBorder="1" applyAlignment="1">
      <alignment horizontal="center"/>
    </xf>
    <xf numFmtId="0" fontId="3" fillId="14" borderId="3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17" borderId="39" xfId="0" applyFont="1" applyFill="1" applyBorder="1" applyAlignment="1">
      <alignment horizontal="center"/>
    </xf>
    <xf numFmtId="0" fontId="9" fillId="9" borderId="44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38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/>
    </xf>
    <xf numFmtId="0" fontId="3" fillId="12" borderId="3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12" fillId="15" borderId="23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1" fillId="15" borderId="23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13" fillId="15" borderId="23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10" fillId="15" borderId="23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23"/>
  <sheetViews>
    <sheetView tabSelected="1" topLeftCell="A4" zoomScale="110" zoomScaleNormal="110" workbookViewId="0">
      <selection activeCell="L20" sqref="L20:M22"/>
    </sheetView>
  </sheetViews>
  <sheetFormatPr defaultRowHeight="15.6" x14ac:dyDescent="0.3"/>
  <cols>
    <col min="1" max="1" width="8.44140625" style="82" bestFit="1" customWidth="1"/>
    <col min="2" max="2" width="9.6640625" style="82" bestFit="1" customWidth="1"/>
    <col min="3" max="3" width="9.5546875" style="82" bestFit="1" customWidth="1"/>
    <col min="4" max="4" width="13.77734375" style="82" bestFit="1" customWidth="1"/>
    <col min="5" max="5" width="18.21875" style="82" bestFit="1" customWidth="1"/>
    <col min="6" max="8" width="9.6640625" style="82" bestFit="1" customWidth="1"/>
    <col min="9" max="9" width="6.33203125" style="82" bestFit="1" customWidth="1"/>
    <col min="10" max="10" width="12.5546875" style="82" customWidth="1"/>
    <col min="11" max="11" width="9.33203125" style="82" bestFit="1" customWidth="1"/>
    <col min="12" max="14" width="18.21875" style="82" bestFit="1" customWidth="1"/>
    <col min="15" max="16384" width="8.88671875" style="82"/>
  </cols>
  <sheetData>
    <row r="1" spans="1:14" ht="16.2" thickBot="1" x14ac:dyDescent="0.35">
      <c r="A1" s="89" t="s">
        <v>98</v>
      </c>
      <c r="B1" s="92" t="s">
        <v>91</v>
      </c>
      <c r="C1" s="88" t="s">
        <v>92</v>
      </c>
      <c r="D1" s="88" t="s">
        <v>93</v>
      </c>
      <c r="E1" s="88" t="s">
        <v>94</v>
      </c>
      <c r="F1" s="88" t="s">
        <v>95</v>
      </c>
      <c r="G1" s="88" t="s">
        <v>96</v>
      </c>
      <c r="H1" s="88" t="s">
        <v>97</v>
      </c>
      <c r="I1" s="89" t="s">
        <v>98</v>
      </c>
      <c r="K1" s="179" t="s">
        <v>114</v>
      </c>
      <c r="L1" s="180"/>
      <c r="M1" s="179" t="s">
        <v>132</v>
      </c>
      <c r="N1" s="180"/>
    </row>
    <row r="2" spans="1:14" ht="16.2" thickBot="1" x14ac:dyDescent="0.35">
      <c r="A2" s="150" t="s">
        <v>118</v>
      </c>
      <c r="B2" s="223" t="s">
        <v>109</v>
      </c>
      <c r="C2" s="221" t="s">
        <v>101</v>
      </c>
      <c r="D2" s="93"/>
      <c r="E2" s="221" t="s">
        <v>107</v>
      </c>
      <c r="F2" s="215" t="s">
        <v>109</v>
      </c>
      <c r="G2" s="217" t="s">
        <v>109</v>
      </c>
      <c r="H2" s="213" t="s">
        <v>109</v>
      </c>
      <c r="I2" s="150" t="s">
        <v>135</v>
      </c>
      <c r="K2" s="94" t="s">
        <v>110</v>
      </c>
      <c r="L2" s="86"/>
      <c r="M2" s="87"/>
      <c r="N2" s="95"/>
    </row>
    <row r="3" spans="1:14" ht="19.8" thickBot="1" x14ac:dyDescent="0.5">
      <c r="A3" s="151" t="s">
        <v>119</v>
      </c>
      <c r="B3" s="224"/>
      <c r="C3" s="222"/>
      <c r="D3" s="96" t="s">
        <v>109</v>
      </c>
      <c r="E3" s="222"/>
      <c r="F3" s="216"/>
      <c r="G3" s="218"/>
      <c r="H3" s="214"/>
      <c r="I3" s="151" t="s">
        <v>136</v>
      </c>
      <c r="K3" s="97" t="s">
        <v>111</v>
      </c>
      <c r="L3" s="98" t="s">
        <v>115</v>
      </c>
      <c r="M3" s="99"/>
      <c r="N3" s="100"/>
    </row>
    <row r="4" spans="1:14" ht="16.2" thickBot="1" x14ac:dyDescent="0.35">
      <c r="A4" s="150" t="s">
        <v>120</v>
      </c>
      <c r="B4" s="221" t="s">
        <v>99</v>
      </c>
      <c r="C4" s="221" t="s">
        <v>102</v>
      </c>
      <c r="D4" s="219" t="s">
        <v>109</v>
      </c>
      <c r="E4" s="177" t="s">
        <v>109</v>
      </c>
      <c r="F4" s="221" t="s">
        <v>108</v>
      </c>
      <c r="G4" s="217" t="s">
        <v>109</v>
      </c>
      <c r="H4" s="213" t="s">
        <v>109</v>
      </c>
      <c r="I4" s="150" t="s">
        <v>137</v>
      </c>
      <c r="K4" s="101" t="s">
        <v>111</v>
      </c>
      <c r="L4" s="102" t="s">
        <v>115</v>
      </c>
      <c r="M4" s="99"/>
      <c r="N4" s="103"/>
    </row>
    <row r="5" spans="1:14" ht="16.2" thickBot="1" x14ac:dyDescent="0.35">
      <c r="A5" s="151" t="s">
        <v>121</v>
      </c>
      <c r="B5" s="222"/>
      <c r="C5" s="222"/>
      <c r="D5" s="220"/>
      <c r="E5" s="178"/>
      <c r="F5" s="222"/>
      <c r="G5" s="218"/>
      <c r="H5" s="214"/>
      <c r="I5" s="151" t="s">
        <v>138</v>
      </c>
      <c r="K5" s="104" t="s">
        <v>112</v>
      </c>
      <c r="L5" s="105" t="s">
        <v>146</v>
      </c>
      <c r="M5" s="106"/>
      <c r="N5" s="98" t="s">
        <v>146</v>
      </c>
    </row>
    <row r="6" spans="1:14" ht="16.2" thickBot="1" x14ac:dyDescent="0.35">
      <c r="A6" s="155" t="s">
        <v>122</v>
      </c>
      <c r="B6" s="156"/>
      <c r="C6" s="157"/>
      <c r="D6" s="155"/>
      <c r="E6" s="156"/>
      <c r="F6" s="158"/>
      <c r="G6" s="156"/>
      <c r="H6" s="156"/>
      <c r="I6" s="155" t="s">
        <v>134</v>
      </c>
      <c r="K6" s="107" t="s">
        <v>113</v>
      </c>
      <c r="L6" s="98"/>
      <c r="M6" s="108"/>
      <c r="N6" s="109"/>
    </row>
    <row r="7" spans="1:14" ht="16.2" thickBot="1" x14ac:dyDescent="0.35">
      <c r="A7" s="150" t="s">
        <v>123</v>
      </c>
      <c r="B7" s="110"/>
      <c r="C7" s="221" t="s">
        <v>103</v>
      </c>
      <c r="D7" s="176" t="s">
        <v>100</v>
      </c>
      <c r="E7" s="221" t="s">
        <v>106</v>
      </c>
      <c r="F7" s="215" t="s">
        <v>109</v>
      </c>
      <c r="G7" s="217" t="s">
        <v>109</v>
      </c>
      <c r="H7" s="213" t="s">
        <v>109</v>
      </c>
      <c r="I7" s="150" t="s">
        <v>139</v>
      </c>
      <c r="K7" s="111" t="s">
        <v>113</v>
      </c>
      <c r="L7" s="109"/>
      <c r="M7" s="108"/>
      <c r="N7" s="109"/>
    </row>
    <row r="8" spans="1:14" ht="16.2" thickBot="1" x14ac:dyDescent="0.35">
      <c r="A8" s="151" t="s">
        <v>124</v>
      </c>
      <c r="B8" s="83" t="s">
        <v>100</v>
      </c>
      <c r="C8" s="222"/>
      <c r="D8" s="96" t="s">
        <v>109</v>
      </c>
      <c r="E8" s="222"/>
      <c r="F8" s="216"/>
      <c r="G8" s="218"/>
      <c r="H8" s="214"/>
      <c r="I8" s="151" t="s">
        <v>140</v>
      </c>
      <c r="K8" s="112" t="s">
        <v>113</v>
      </c>
      <c r="L8" s="102"/>
      <c r="M8" s="113"/>
      <c r="N8" s="102"/>
    </row>
    <row r="9" spans="1:14" ht="19.8" thickBot="1" x14ac:dyDescent="0.5">
      <c r="A9" s="152" t="s">
        <v>125</v>
      </c>
      <c r="B9" s="114"/>
      <c r="C9" s="115" t="s">
        <v>104</v>
      </c>
      <c r="D9" s="116"/>
      <c r="E9" s="116"/>
      <c r="F9" s="215" t="s">
        <v>109</v>
      </c>
      <c r="G9" s="217" t="s">
        <v>109</v>
      </c>
      <c r="H9" s="213" t="s">
        <v>109</v>
      </c>
      <c r="I9" s="152" t="s">
        <v>141</v>
      </c>
      <c r="K9" s="117" t="s">
        <v>96</v>
      </c>
      <c r="L9" s="118" t="s">
        <v>169</v>
      </c>
      <c r="M9" s="119"/>
      <c r="N9" s="120"/>
    </row>
    <row r="10" spans="1:14" ht="16.2" thickBot="1" x14ac:dyDescent="0.35">
      <c r="A10" s="153" t="s">
        <v>126</v>
      </c>
      <c r="B10" s="121"/>
      <c r="C10" s="221" t="s">
        <v>105</v>
      </c>
      <c r="D10" s="122"/>
      <c r="E10" s="123"/>
      <c r="F10" s="216"/>
      <c r="G10" s="218"/>
      <c r="H10" s="214"/>
      <c r="I10" s="153" t="s">
        <v>142</v>
      </c>
      <c r="K10" s="124" t="s">
        <v>96</v>
      </c>
      <c r="L10" s="109"/>
      <c r="M10" s="99"/>
      <c r="N10" s="95"/>
    </row>
    <row r="11" spans="1:14" ht="19.8" thickBot="1" x14ac:dyDescent="0.5">
      <c r="A11" s="150" t="s">
        <v>127</v>
      </c>
      <c r="B11" s="125"/>
      <c r="C11" s="222"/>
      <c r="D11" s="126"/>
      <c r="E11" s="125"/>
      <c r="F11" s="93"/>
      <c r="G11" s="93"/>
      <c r="H11" s="127"/>
      <c r="I11" s="150" t="s">
        <v>143</v>
      </c>
      <c r="K11" s="124" t="s">
        <v>96</v>
      </c>
      <c r="L11" s="109"/>
      <c r="M11" s="119"/>
      <c r="N11" s="95"/>
    </row>
    <row r="12" spans="1:14" ht="19.8" thickBot="1" x14ac:dyDescent="0.5">
      <c r="A12" s="151" t="s">
        <v>128</v>
      </c>
      <c r="B12" s="93"/>
      <c r="C12" s="128"/>
      <c r="D12" s="90"/>
      <c r="E12" s="93" t="s">
        <v>146</v>
      </c>
      <c r="F12" s="93"/>
      <c r="G12" s="93"/>
      <c r="H12" s="93"/>
      <c r="I12" s="151" t="s">
        <v>145</v>
      </c>
      <c r="K12" s="129" t="s">
        <v>96</v>
      </c>
      <c r="L12" s="102"/>
      <c r="M12" s="99"/>
      <c r="N12" s="100"/>
    </row>
    <row r="13" spans="1:14" ht="19.8" thickBot="1" x14ac:dyDescent="0.5">
      <c r="A13" s="154" t="s">
        <v>129</v>
      </c>
      <c r="B13" s="130"/>
      <c r="C13" s="131"/>
      <c r="D13" s="91"/>
      <c r="E13" s="130" t="s">
        <v>146</v>
      </c>
      <c r="F13" s="130"/>
      <c r="G13" s="130"/>
      <c r="H13" s="130"/>
      <c r="I13" s="154" t="s">
        <v>144</v>
      </c>
      <c r="K13" s="132" t="s">
        <v>97</v>
      </c>
      <c r="L13" s="133" t="s">
        <v>169</v>
      </c>
      <c r="M13" s="99"/>
      <c r="N13" s="95"/>
    </row>
    <row r="14" spans="1:14" ht="16.2" thickBot="1" x14ac:dyDescent="0.35">
      <c r="K14" s="134" t="s">
        <v>97</v>
      </c>
      <c r="L14" s="109"/>
      <c r="M14" s="99"/>
      <c r="N14" s="95"/>
    </row>
    <row r="15" spans="1:14" ht="16.2" thickBot="1" x14ac:dyDescent="0.35">
      <c r="A15" s="84" t="s">
        <v>116</v>
      </c>
      <c r="B15" s="135" t="s">
        <v>70</v>
      </c>
      <c r="C15" s="84" t="s">
        <v>69</v>
      </c>
      <c r="D15" s="83" t="s">
        <v>115</v>
      </c>
      <c r="E15" s="84" t="s">
        <v>117</v>
      </c>
      <c r="F15" s="84" t="s">
        <v>71</v>
      </c>
      <c r="K15" s="134" t="s">
        <v>97</v>
      </c>
      <c r="L15" s="109"/>
      <c r="M15" s="99"/>
      <c r="N15" s="95"/>
    </row>
    <row r="16" spans="1:14" ht="15.6" customHeight="1" thickBot="1" x14ac:dyDescent="0.35">
      <c r="A16" s="85" t="s">
        <v>130</v>
      </c>
      <c r="B16" s="85" t="s">
        <v>131</v>
      </c>
      <c r="C16" s="136" t="s">
        <v>168</v>
      </c>
      <c r="D16" s="85"/>
      <c r="E16" s="85"/>
      <c r="F16" s="85"/>
      <c r="K16" s="137" t="s">
        <v>97</v>
      </c>
      <c r="L16" s="102"/>
      <c r="M16" s="138"/>
      <c r="N16" s="139"/>
    </row>
    <row r="17" spans="1:6" ht="15.6" customHeight="1" x14ac:dyDescent="0.3">
      <c r="A17" s="140" t="s">
        <v>167</v>
      </c>
      <c r="B17" s="141" t="s">
        <v>133</v>
      </c>
      <c r="C17" s="140"/>
      <c r="D17" s="140"/>
      <c r="E17" s="140"/>
      <c r="F17" s="140"/>
    </row>
    <row r="18" spans="1:6" x14ac:dyDescent="0.3">
      <c r="A18" s="136"/>
      <c r="B18" s="143" t="s">
        <v>166</v>
      </c>
      <c r="C18" s="136"/>
      <c r="D18" s="143"/>
      <c r="E18" s="136"/>
      <c r="F18" s="136"/>
    </row>
    <row r="19" spans="1:6" x14ac:dyDescent="0.3">
      <c r="A19" s="140"/>
      <c r="B19" s="142"/>
      <c r="C19" s="140"/>
      <c r="D19" s="142"/>
      <c r="E19" s="140"/>
      <c r="F19" s="140"/>
    </row>
    <row r="20" spans="1:6" x14ac:dyDescent="0.3">
      <c r="A20" s="144"/>
      <c r="B20" s="145"/>
      <c r="C20" s="144"/>
      <c r="D20" s="145"/>
      <c r="E20" s="144"/>
      <c r="F20" s="144"/>
    </row>
    <row r="21" spans="1:6" x14ac:dyDescent="0.3">
      <c r="A21" s="146"/>
      <c r="B21" s="147"/>
      <c r="C21" s="146"/>
      <c r="D21" s="147"/>
      <c r="E21" s="146"/>
      <c r="F21" s="146"/>
    </row>
    <row r="22" spans="1:6" x14ac:dyDescent="0.3">
      <c r="A22" s="146"/>
      <c r="B22" s="147"/>
      <c r="C22" s="146"/>
      <c r="D22" s="147"/>
      <c r="E22" s="146"/>
      <c r="F22" s="146"/>
    </row>
    <row r="23" spans="1:6" ht="16.2" thickBot="1" x14ac:dyDescent="0.35">
      <c r="A23" s="148"/>
      <c r="B23" s="149"/>
      <c r="C23" s="148"/>
      <c r="D23" s="149"/>
      <c r="E23" s="148"/>
      <c r="F23" s="148"/>
    </row>
  </sheetData>
  <mergeCells count="23">
    <mergeCell ref="B4:B5"/>
    <mergeCell ref="C4:C5"/>
    <mergeCell ref="C2:C3"/>
    <mergeCell ref="B2:B3"/>
    <mergeCell ref="F4:F5"/>
    <mergeCell ref="D4:D5"/>
    <mergeCell ref="E7:E8"/>
    <mergeCell ref="E2:E3"/>
    <mergeCell ref="C10:C11"/>
    <mergeCell ref="C7:C8"/>
    <mergeCell ref="K1:L1"/>
    <mergeCell ref="M1:N1"/>
    <mergeCell ref="H7:H8"/>
    <mergeCell ref="F9:F10"/>
    <mergeCell ref="G9:G10"/>
    <mergeCell ref="H9:H10"/>
    <mergeCell ref="G7:G8"/>
    <mergeCell ref="F7:F8"/>
    <mergeCell ref="H4:H5"/>
    <mergeCell ref="G4:G5"/>
    <mergeCell ref="H2:H3"/>
    <mergeCell ref="G2:G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opLeftCell="A16"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20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5"/>
      <c r="B2" s="41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3">
      <c r="A3" s="190" t="s">
        <v>19</v>
      </c>
      <c r="B3" s="42" t="s">
        <v>2</v>
      </c>
      <c r="C3" s="49">
        <v>10</v>
      </c>
      <c r="D3" s="16">
        <v>6</v>
      </c>
      <c r="E3" s="181">
        <f>AVERAGE(C3:C7)</f>
        <v>11.25</v>
      </c>
      <c r="F3" s="184">
        <f t="array" ref="F3">SUMPRODUCT(IF(C3:C12&lt;&gt;"",C3:C12*D3:D12,0))/SUM(IF(C3:C12&lt;&gt;"", D3:D12,0))</f>
        <v>11.888888888888889</v>
      </c>
      <c r="G3" s="184">
        <f t="array" ref="G3">ROUND(SUMPRODUCT(IF(C3:C32&lt;&gt;"",C3:C32*D3:D32,0))/SUM(IF(C3:C32&lt;&gt;"", D3:D32,0)),2)</f>
        <v>11.83</v>
      </c>
    </row>
    <row r="4" spans="1:10" x14ac:dyDescent="0.3">
      <c r="A4" s="191"/>
      <c r="B4" s="43" t="s">
        <v>7</v>
      </c>
      <c r="C4" s="40">
        <v>12</v>
      </c>
      <c r="D4" s="17">
        <v>6</v>
      </c>
      <c r="E4" s="182"/>
      <c r="F4" s="185"/>
      <c r="G4" s="185"/>
    </row>
    <row r="5" spans="1:10" x14ac:dyDescent="0.3">
      <c r="A5" s="191"/>
      <c r="B5" s="43" t="s">
        <v>6</v>
      </c>
      <c r="C5" s="50"/>
      <c r="D5" s="17">
        <v>6</v>
      </c>
      <c r="E5" s="182"/>
      <c r="F5" s="185"/>
      <c r="G5" s="185"/>
    </row>
    <row r="6" spans="1:10" x14ac:dyDescent="0.3">
      <c r="A6" s="191"/>
      <c r="B6" s="44" t="s">
        <v>5</v>
      </c>
      <c r="C6" s="34">
        <v>10</v>
      </c>
      <c r="D6" s="17">
        <v>6</v>
      </c>
      <c r="E6" s="182"/>
      <c r="F6" s="185"/>
      <c r="G6" s="185"/>
    </row>
    <row r="7" spans="1:10" ht="15" thickBot="1" x14ac:dyDescent="0.35">
      <c r="A7" s="191"/>
      <c r="B7" s="57" t="s">
        <v>65</v>
      </c>
      <c r="C7" s="51">
        <v>13</v>
      </c>
      <c r="D7" s="18">
        <v>6</v>
      </c>
      <c r="E7" s="183"/>
      <c r="F7" s="185"/>
      <c r="G7" s="185"/>
    </row>
    <row r="8" spans="1:10" x14ac:dyDescent="0.3">
      <c r="A8" s="191"/>
      <c r="B8" s="73" t="s">
        <v>3</v>
      </c>
      <c r="C8" s="76">
        <v>10</v>
      </c>
      <c r="D8" s="77">
        <v>6</v>
      </c>
      <c r="E8" s="181">
        <f>AVERAGE(C8:C12)</f>
        <v>12.4</v>
      </c>
      <c r="F8" s="185"/>
      <c r="G8" s="185"/>
    </row>
    <row r="9" spans="1:10" x14ac:dyDescent="0.3">
      <c r="A9" s="191"/>
      <c r="B9" s="74" t="s">
        <v>4</v>
      </c>
      <c r="C9" s="78">
        <v>11</v>
      </c>
      <c r="D9" s="79">
        <v>6</v>
      </c>
      <c r="E9" s="182"/>
      <c r="F9" s="185"/>
      <c r="G9" s="185"/>
    </row>
    <row r="10" spans="1:10" x14ac:dyDescent="0.3">
      <c r="A10" s="191"/>
      <c r="B10" s="74" t="s">
        <v>9</v>
      </c>
      <c r="C10" s="78">
        <v>13</v>
      </c>
      <c r="D10" s="79">
        <v>6</v>
      </c>
      <c r="E10" s="182"/>
      <c r="F10" s="185"/>
      <c r="G10" s="185"/>
    </row>
    <row r="11" spans="1:10" x14ac:dyDescent="0.3">
      <c r="A11" s="191"/>
      <c r="B11" s="74" t="s">
        <v>14</v>
      </c>
      <c r="C11" s="78">
        <v>16</v>
      </c>
      <c r="D11" s="79">
        <v>6</v>
      </c>
      <c r="E11" s="182"/>
      <c r="F11" s="185"/>
      <c r="G11" s="185"/>
    </row>
    <row r="12" spans="1:10" ht="15" thickBot="1" x14ac:dyDescent="0.35">
      <c r="A12" s="192"/>
      <c r="B12" s="75" t="s">
        <v>10</v>
      </c>
      <c r="C12" s="80">
        <v>12</v>
      </c>
      <c r="D12" s="81">
        <v>6</v>
      </c>
      <c r="E12" s="183"/>
      <c r="F12" s="186"/>
      <c r="G12" s="185"/>
    </row>
    <row r="13" spans="1:10" x14ac:dyDescent="0.3">
      <c r="A13" s="193" t="s">
        <v>20</v>
      </c>
      <c r="B13" s="42" t="s">
        <v>11</v>
      </c>
      <c r="C13" s="49">
        <v>10</v>
      </c>
      <c r="D13" s="16">
        <v>6</v>
      </c>
      <c r="E13" s="181">
        <f>AVERAGE(C13:C17)</f>
        <v>11.75</v>
      </c>
      <c r="F13" s="184">
        <f t="array" ref="F13">SUMPRODUCT(IF(C13:C22&lt;&gt;"",C13:C22*D13:D22,0))/SUM(IF(C13:C22&lt;&gt;"", D13:D22,0))</f>
        <v>11.875</v>
      </c>
      <c r="G13" s="185"/>
    </row>
    <row r="14" spans="1:10" ht="15" thickBot="1" x14ac:dyDescent="0.35">
      <c r="A14" s="194"/>
      <c r="B14" s="43" t="s">
        <v>12</v>
      </c>
      <c r="C14" s="40">
        <v>13</v>
      </c>
      <c r="D14" s="17">
        <v>6</v>
      </c>
      <c r="E14" s="182"/>
      <c r="F14" s="185"/>
      <c r="G14" s="185"/>
    </row>
    <row r="15" spans="1:10" ht="15" thickBot="1" x14ac:dyDescent="0.35">
      <c r="A15" s="194"/>
      <c r="B15" s="43" t="s">
        <v>24</v>
      </c>
      <c r="C15" s="40">
        <v>13</v>
      </c>
      <c r="D15" s="17">
        <v>6</v>
      </c>
      <c r="E15" s="182"/>
      <c r="F15" s="185"/>
      <c r="G15" s="185"/>
      <c r="J15" s="71" t="s">
        <v>67</v>
      </c>
    </row>
    <row r="16" spans="1:10" x14ac:dyDescent="0.3">
      <c r="A16" s="194"/>
      <c r="B16" s="43" t="s">
        <v>13</v>
      </c>
      <c r="C16" s="50"/>
      <c r="D16" s="17">
        <v>6</v>
      </c>
      <c r="E16" s="182"/>
      <c r="F16" s="185"/>
      <c r="G16" s="185"/>
    </row>
    <row r="17" spans="1:20" ht="15" thickBot="1" x14ac:dyDescent="0.35">
      <c r="A17" s="194"/>
      <c r="B17" s="44" t="s">
        <v>40</v>
      </c>
      <c r="C17" s="52">
        <v>11</v>
      </c>
      <c r="D17" s="18">
        <v>6</v>
      </c>
      <c r="E17" s="183"/>
      <c r="F17" s="185"/>
      <c r="G17" s="185"/>
    </row>
    <row r="18" spans="1:20" x14ac:dyDescent="0.3">
      <c r="A18" s="194"/>
      <c r="B18" s="45" t="s">
        <v>15</v>
      </c>
      <c r="C18" s="53">
        <v>12</v>
      </c>
      <c r="D18" s="16">
        <v>6</v>
      </c>
      <c r="E18" s="181">
        <f>AVERAGE(C18:C22)</f>
        <v>12</v>
      </c>
      <c r="F18" s="185"/>
      <c r="G18" s="185"/>
    </row>
    <row r="19" spans="1:20" x14ac:dyDescent="0.3">
      <c r="A19" s="194"/>
      <c r="B19" s="46" t="s">
        <v>17</v>
      </c>
      <c r="C19" s="40">
        <v>12</v>
      </c>
      <c r="D19" s="17">
        <v>6</v>
      </c>
      <c r="E19" s="182"/>
      <c r="F19" s="185"/>
      <c r="G19" s="185"/>
    </row>
    <row r="20" spans="1:20" x14ac:dyDescent="0.3">
      <c r="A20" s="194"/>
      <c r="B20" s="46" t="s">
        <v>25</v>
      </c>
      <c r="C20" s="40">
        <v>12</v>
      </c>
      <c r="D20" s="17">
        <v>6</v>
      </c>
      <c r="E20" s="182"/>
      <c r="F20" s="185"/>
      <c r="G20" s="185"/>
    </row>
    <row r="21" spans="1:20" ht="15" thickBot="1" x14ac:dyDescent="0.35">
      <c r="A21" s="194"/>
      <c r="B21" s="46" t="s">
        <v>16</v>
      </c>
      <c r="C21" s="50"/>
      <c r="D21" s="17">
        <v>6</v>
      </c>
      <c r="E21" s="182"/>
      <c r="F21" s="185"/>
      <c r="G21" s="185"/>
    </row>
    <row r="22" spans="1:20" ht="15" thickBot="1" x14ac:dyDescent="0.35">
      <c r="A22" s="195"/>
      <c r="B22" s="58" t="s">
        <v>18</v>
      </c>
      <c r="C22" s="54">
        <v>12</v>
      </c>
      <c r="D22" s="18">
        <v>6</v>
      </c>
      <c r="E22" s="183"/>
      <c r="F22" s="186"/>
      <c r="G22" s="185"/>
      <c r="J22" s="65" t="s">
        <v>75</v>
      </c>
    </row>
    <row r="23" spans="1:20" x14ac:dyDescent="0.3">
      <c r="A23" s="196" t="s">
        <v>29</v>
      </c>
      <c r="B23" s="42" t="s">
        <v>30</v>
      </c>
      <c r="C23" s="55"/>
      <c r="D23" s="16">
        <v>6</v>
      </c>
      <c r="E23" s="181">
        <f>AVERAGE(C23:C27)</f>
        <v>5.5</v>
      </c>
      <c r="F23" s="184">
        <f t="array" ref="F23">SUMPRODUCT(IF(C23:C32&lt;&gt;"",C23:C32*D23:D32,0))/SUM(IF(C23:C32&lt;&gt;"", D23:D32,0))</f>
        <v>11</v>
      </c>
      <c r="G23" s="185"/>
      <c r="J23" s="67" t="s">
        <v>69</v>
      </c>
      <c r="L23" t="s">
        <v>89</v>
      </c>
      <c r="S23" s="72"/>
      <c r="T23" s="72"/>
    </row>
    <row r="24" spans="1:20" x14ac:dyDescent="0.3">
      <c r="A24" s="197"/>
      <c r="B24" s="43" t="s">
        <v>31</v>
      </c>
      <c r="C24" s="50"/>
      <c r="D24" s="17">
        <v>6</v>
      </c>
      <c r="E24" s="182"/>
      <c r="F24" s="185"/>
      <c r="G24" s="185"/>
      <c r="J24" s="67" t="s">
        <v>77</v>
      </c>
      <c r="L24" t="s">
        <v>90</v>
      </c>
      <c r="O24" s="20"/>
      <c r="R24" s="20"/>
      <c r="S24" s="72"/>
      <c r="T24" s="72"/>
    </row>
    <row r="25" spans="1:20" x14ac:dyDescent="0.3">
      <c r="A25" s="197"/>
      <c r="B25" s="43" t="s">
        <v>32</v>
      </c>
      <c r="C25" s="50"/>
      <c r="D25" s="17">
        <v>6</v>
      </c>
      <c r="E25" s="182"/>
      <c r="F25" s="185"/>
      <c r="G25" s="185"/>
      <c r="J25" s="67" t="s">
        <v>70</v>
      </c>
      <c r="L25" t="s">
        <v>81</v>
      </c>
      <c r="O25" s="20"/>
      <c r="R25" s="20"/>
      <c r="S25" s="72"/>
      <c r="T25" s="72"/>
    </row>
    <row r="26" spans="1:20" x14ac:dyDescent="0.3">
      <c r="A26" s="197"/>
      <c r="B26" s="43" t="s">
        <v>33</v>
      </c>
      <c r="C26" s="40">
        <v>11</v>
      </c>
      <c r="D26" s="17">
        <v>6</v>
      </c>
      <c r="E26" s="182"/>
      <c r="F26" s="185"/>
      <c r="G26" s="185"/>
      <c r="J26" s="67" t="s">
        <v>72</v>
      </c>
      <c r="K26" t="s">
        <v>79</v>
      </c>
      <c r="O26" s="20"/>
      <c r="R26" s="20"/>
      <c r="S26" s="72"/>
      <c r="T26" s="72"/>
    </row>
    <row r="27" spans="1:20" ht="15" thickBot="1" x14ac:dyDescent="0.35">
      <c r="A27" s="197"/>
      <c r="B27" s="63" t="s">
        <v>38</v>
      </c>
      <c r="C27" s="61">
        <f>SUM(C32)</f>
        <v>0</v>
      </c>
      <c r="D27" s="62"/>
      <c r="E27" s="183"/>
      <c r="F27" s="185"/>
      <c r="G27" s="185"/>
      <c r="J27" s="64" t="s">
        <v>71</v>
      </c>
      <c r="K27" t="s">
        <v>80</v>
      </c>
      <c r="L27" t="s">
        <v>83</v>
      </c>
      <c r="O27" s="20"/>
      <c r="R27" s="20"/>
      <c r="S27" s="72"/>
      <c r="T27" s="72"/>
    </row>
    <row r="28" spans="1:20" ht="15" thickBot="1" x14ac:dyDescent="0.35">
      <c r="A28" s="197"/>
      <c r="B28" s="48" t="s">
        <v>34</v>
      </c>
      <c r="C28" s="56"/>
      <c r="D28" s="19">
        <v>6</v>
      </c>
      <c r="E28" s="181" t="e">
        <f>AVERAGE(C28:C32)</f>
        <v>#DIV/0!</v>
      </c>
      <c r="F28" s="185"/>
      <c r="G28" s="185"/>
      <c r="J28" s="66" t="s">
        <v>68</v>
      </c>
      <c r="L28" t="s">
        <v>84</v>
      </c>
      <c r="O28" s="20"/>
      <c r="R28" s="20"/>
      <c r="S28" s="72"/>
      <c r="T28" s="72"/>
    </row>
    <row r="29" spans="1:20" ht="15" thickBot="1" x14ac:dyDescent="0.35">
      <c r="A29" s="197"/>
      <c r="B29" s="46" t="s">
        <v>35</v>
      </c>
      <c r="C29" s="50"/>
      <c r="D29" s="17">
        <v>6</v>
      </c>
      <c r="E29" s="182"/>
      <c r="F29" s="185"/>
      <c r="G29" s="185"/>
      <c r="O29" s="20"/>
      <c r="R29" s="20"/>
      <c r="S29" s="72"/>
      <c r="T29" s="72"/>
    </row>
    <row r="30" spans="1:20" x14ac:dyDescent="0.3">
      <c r="A30" s="197"/>
      <c r="B30" s="46" t="s">
        <v>36</v>
      </c>
      <c r="C30" s="50"/>
      <c r="D30" s="17">
        <v>6</v>
      </c>
      <c r="E30" s="182"/>
      <c r="F30" s="185"/>
      <c r="G30" s="185"/>
      <c r="J30" s="65" t="s">
        <v>76</v>
      </c>
      <c r="S30" s="72"/>
      <c r="T30" s="72"/>
    </row>
    <row r="31" spans="1:20" x14ac:dyDescent="0.3">
      <c r="A31" s="197"/>
      <c r="B31" s="46" t="s">
        <v>37</v>
      </c>
      <c r="C31" s="50"/>
      <c r="D31" s="17">
        <v>6</v>
      </c>
      <c r="E31" s="182"/>
      <c r="F31" s="185"/>
      <c r="G31" s="185"/>
      <c r="J31" s="67" t="s">
        <v>73</v>
      </c>
      <c r="K31" t="s">
        <v>82</v>
      </c>
      <c r="L31" t="s">
        <v>87</v>
      </c>
      <c r="S31" s="72"/>
      <c r="T31" s="72"/>
    </row>
    <row r="32" spans="1:20" ht="15" thickBot="1" x14ac:dyDescent="0.35">
      <c r="A32" s="198"/>
      <c r="B32" s="47" t="s">
        <v>38</v>
      </c>
      <c r="C32" s="60"/>
      <c r="D32" s="59">
        <v>12</v>
      </c>
      <c r="E32" s="183"/>
      <c r="F32" s="186"/>
      <c r="G32" s="186"/>
      <c r="J32" s="68" t="s">
        <v>85</v>
      </c>
      <c r="S32" s="72"/>
      <c r="T32" s="72"/>
    </row>
    <row r="33" spans="1:20" x14ac:dyDescent="0.3">
      <c r="J33" s="69" t="s">
        <v>74</v>
      </c>
      <c r="K33" t="s">
        <v>80</v>
      </c>
      <c r="S33" s="20"/>
      <c r="T33" s="72"/>
    </row>
    <row r="34" spans="1:20" x14ac:dyDescent="0.3">
      <c r="J34" s="70" t="s">
        <v>78</v>
      </c>
      <c r="K34" t="s">
        <v>86</v>
      </c>
    </row>
    <row r="35" spans="1:20" x14ac:dyDescent="0.3">
      <c r="J35" s="67" t="s">
        <v>88</v>
      </c>
      <c r="K35" t="s">
        <v>80</v>
      </c>
    </row>
    <row r="36" spans="1:20" ht="15" thickBot="1" x14ac:dyDescent="0.35">
      <c r="D36" t="s">
        <v>1</v>
      </c>
      <c r="J36" s="66" t="s">
        <v>68</v>
      </c>
    </row>
    <row r="37" spans="1:20" ht="15" thickBot="1" x14ac:dyDescent="0.35">
      <c r="A37" s="187" t="s">
        <v>66</v>
      </c>
      <c r="B37" s="188"/>
      <c r="C37" s="189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199" t="s">
        <v>58</v>
      </c>
      <c r="C2" s="200"/>
      <c r="E2" s="199" t="s">
        <v>35</v>
      </c>
      <c r="F2" s="200"/>
      <c r="H2" s="199" t="s">
        <v>32</v>
      </c>
      <c r="I2" s="200"/>
      <c r="K2" s="38" t="s">
        <v>33</v>
      </c>
      <c r="L2" s="39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G10" sqref="G10"/>
    </sheetView>
  </sheetViews>
  <sheetFormatPr defaultRowHeight="14.4" x14ac:dyDescent="0.3"/>
  <cols>
    <col min="1" max="1" width="8.88671875" style="20"/>
    <col min="2" max="2" width="10" style="20" customWidth="1"/>
    <col min="3" max="3" width="11" style="20" customWidth="1"/>
    <col min="4" max="4" width="8.88671875" style="20"/>
    <col min="5" max="5" width="7" style="20" bestFit="1" customWidth="1"/>
    <col min="6" max="6" width="23.88671875" style="20" customWidth="1"/>
    <col min="7" max="7" width="14.109375" style="20" customWidth="1"/>
    <col min="8" max="8" width="8" style="20" customWidth="1"/>
    <col min="9" max="9" width="23.21875" style="20" bestFit="1" customWidth="1"/>
    <col min="10" max="10" width="24.21875" style="20" customWidth="1"/>
    <col min="11" max="11" width="20.6640625" style="20" customWidth="1"/>
    <col min="12" max="12" width="10.5546875" style="20" customWidth="1"/>
    <col min="13" max="16384" width="8.88671875" style="20"/>
  </cols>
  <sheetData>
    <row r="2" spans="1:16" x14ac:dyDescent="0.3">
      <c r="B2" s="203" t="s">
        <v>30</v>
      </c>
      <c r="C2" s="204"/>
      <c r="F2" s="203" t="s">
        <v>31</v>
      </c>
      <c r="G2" s="204"/>
      <c r="J2" s="203" t="s">
        <v>32</v>
      </c>
      <c r="K2" s="204"/>
      <c r="O2" s="201" t="s">
        <v>33</v>
      </c>
      <c r="P2" s="202"/>
    </row>
    <row r="3" spans="1:16" x14ac:dyDescent="0.3">
      <c r="A3" s="20" t="s">
        <v>147</v>
      </c>
      <c r="B3" s="161"/>
      <c r="C3" s="160">
        <v>0.45</v>
      </c>
      <c r="E3" s="162" t="s">
        <v>149</v>
      </c>
      <c r="F3" s="161"/>
      <c r="G3" s="163">
        <f>25%</f>
        <v>0.25</v>
      </c>
      <c r="H3" s="162"/>
      <c r="I3" s="20" t="s">
        <v>150</v>
      </c>
      <c r="J3" s="161"/>
      <c r="K3" s="164">
        <v>0.2</v>
      </c>
      <c r="O3" s="21">
        <v>10.4</v>
      </c>
      <c r="P3" s="24">
        <f>10%</f>
        <v>0.1</v>
      </c>
    </row>
    <row r="4" spans="1:16" x14ac:dyDescent="0.3">
      <c r="A4" s="20" t="s">
        <v>45</v>
      </c>
      <c r="B4" s="161"/>
      <c r="C4" s="163">
        <v>0.25</v>
      </c>
      <c r="E4" s="162" t="s">
        <v>149</v>
      </c>
      <c r="F4" s="161"/>
      <c r="G4" s="163">
        <f>25%</f>
        <v>0.25</v>
      </c>
      <c r="H4" s="162"/>
      <c r="I4" s="20" t="s">
        <v>151</v>
      </c>
      <c r="J4" s="161"/>
      <c r="K4" s="164">
        <v>0.05</v>
      </c>
      <c r="O4" s="21">
        <v>12.3</v>
      </c>
      <c r="P4" s="24">
        <f>10%</f>
        <v>0.1</v>
      </c>
    </row>
    <row r="5" spans="1:16" x14ac:dyDescent="0.3">
      <c r="A5" s="20" t="s">
        <v>148</v>
      </c>
      <c r="B5" s="161"/>
      <c r="C5" s="163">
        <v>0.3</v>
      </c>
      <c r="E5" s="162" t="s">
        <v>148</v>
      </c>
      <c r="F5" s="161"/>
      <c r="G5" s="163">
        <f>25%</f>
        <v>0.25</v>
      </c>
      <c r="H5" s="162"/>
      <c r="I5" s="165" t="s">
        <v>152</v>
      </c>
      <c r="J5" s="161">
        <v>20</v>
      </c>
      <c r="K5" s="164">
        <v>0.05</v>
      </c>
      <c r="O5" s="21">
        <v>16.3</v>
      </c>
      <c r="P5" s="24">
        <f>25%</f>
        <v>0.25</v>
      </c>
    </row>
    <row r="6" spans="1:16" x14ac:dyDescent="0.3">
      <c r="B6" s="161"/>
      <c r="C6" s="163"/>
      <c r="E6" s="162" t="s">
        <v>148</v>
      </c>
      <c r="F6" s="161"/>
      <c r="G6" s="163">
        <f>25%</f>
        <v>0.25</v>
      </c>
      <c r="H6" s="162"/>
      <c r="I6" s="20" t="s">
        <v>153</v>
      </c>
      <c r="J6" s="161"/>
      <c r="K6" s="164">
        <v>0.17499999999999999</v>
      </c>
      <c r="O6" s="21">
        <v>14.4</v>
      </c>
      <c r="P6" s="24">
        <f>10%</f>
        <v>0.1</v>
      </c>
    </row>
    <row r="7" spans="1:16" x14ac:dyDescent="0.3">
      <c r="B7" s="161"/>
      <c r="C7" s="161"/>
      <c r="E7" s="162"/>
      <c r="F7" s="161"/>
      <c r="G7" s="163"/>
      <c r="H7" s="162"/>
      <c r="I7" s="20" t="s">
        <v>154</v>
      </c>
      <c r="J7" s="161"/>
      <c r="K7" s="164">
        <v>0.17499999999999999</v>
      </c>
      <c r="O7" s="21">
        <v>8</v>
      </c>
      <c r="P7" s="31">
        <f>45%</f>
        <v>0.45</v>
      </c>
    </row>
    <row r="8" spans="1:16" x14ac:dyDescent="0.3">
      <c r="B8" s="161"/>
      <c r="C8" s="161"/>
      <c r="E8" s="162"/>
      <c r="F8" s="161"/>
      <c r="G8" s="161"/>
      <c r="H8" s="162"/>
      <c r="I8" s="20" t="s">
        <v>156</v>
      </c>
      <c r="J8" s="161"/>
      <c r="K8" s="164">
        <v>0.25</v>
      </c>
      <c r="O8" s="21"/>
      <c r="P8" s="21"/>
    </row>
    <row r="9" spans="1:16" x14ac:dyDescent="0.3">
      <c r="B9" s="21"/>
      <c r="C9" s="21"/>
      <c r="F9" s="21"/>
      <c r="G9" s="25"/>
      <c r="I9" s="20" t="s">
        <v>155</v>
      </c>
      <c r="J9" s="161">
        <v>20</v>
      </c>
      <c r="K9" s="164">
        <v>0.1</v>
      </c>
      <c r="O9" s="21"/>
      <c r="P9" s="21"/>
    </row>
    <row r="10" spans="1:16" x14ac:dyDescent="0.3">
      <c r="A10" s="21" t="s">
        <v>21</v>
      </c>
      <c r="B10" s="29"/>
      <c r="C10" s="21">
        <f>(B3*C3 + B4*C4+ B5*C5)</f>
        <v>0</v>
      </c>
      <c r="F10" s="21"/>
      <c r="G10" s="21">
        <f>(F3*G3 + F4*G4+ F5*G5 + F6*G6)</f>
        <v>0</v>
      </c>
      <c r="J10" s="21"/>
      <c r="K10" s="21">
        <f>(J3*K3+J4*K4+J5*K5+J6*K6+J7*K7+J8*K8+J9*K9)</f>
        <v>3</v>
      </c>
      <c r="O10" s="21"/>
      <c r="P10" s="21">
        <f t="array" ref="P10">ROUND(SUMPRODUCT(IF(O3:O7&lt;&gt;"",O3:O7*P3:P7,0))/SUM(IF(O3:O7&lt;&gt;"", P3:P7,0)),0)</f>
        <v>11</v>
      </c>
    </row>
    <row r="11" spans="1:16" x14ac:dyDescent="0.3">
      <c r="C11" s="20">
        <f t="array" ref="C11">ROUND(SUM(B3:B5*C3:C5),2)</f>
        <v>0</v>
      </c>
      <c r="G11" s="20">
        <f t="array" ref="G11">ROUND(SUM(F3:F6*G3:G6),2)</f>
        <v>0</v>
      </c>
      <c r="K11" s="20">
        <f t="array" ref="K11">ROUND(SUM(J3:J9*K3:K9),2)</f>
        <v>3</v>
      </c>
      <c r="P11" s="20">
        <f t="array" ref="P11">ROUND(SUM(O3:O7*P3:P7),2)</f>
        <v>11.39</v>
      </c>
    </row>
    <row r="13" spans="1:16" x14ac:dyDescent="0.3">
      <c r="A13" s="21" t="s">
        <v>23</v>
      </c>
      <c r="B13" s="21">
        <f>(C10+G10+K10+P10)/4</f>
        <v>3.5</v>
      </c>
    </row>
    <row r="14" spans="1:16" x14ac:dyDescent="0.3">
      <c r="B14" s="20">
        <f>SUM(C11,K11,P11,G11)/4</f>
        <v>3.5975000000000001</v>
      </c>
    </row>
  </sheetData>
  <mergeCells count="4">
    <mergeCell ref="O2:P2"/>
    <mergeCell ref="B2:C2"/>
    <mergeCell ref="F2:G2"/>
    <mergeCell ref="J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G1" workbookViewId="0">
      <selection activeCell="L10" sqref="L10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05" t="s">
        <v>15</v>
      </c>
      <c r="C2" s="206"/>
      <c r="E2" s="205" t="s">
        <v>17</v>
      </c>
      <c r="F2" s="206"/>
      <c r="H2" s="205" t="s">
        <v>25</v>
      </c>
      <c r="I2" s="206"/>
      <c r="K2" s="199" t="s">
        <v>16</v>
      </c>
      <c r="L2" s="200"/>
      <c r="N2" s="205" t="s">
        <v>18</v>
      </c>
      <c r="O2" s="206"/>
    </row>
    <row r="3" spans="1:18" x14ac:dyDescent="0.3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35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3">
      <c r="A4" s="33"/>
      <c r="B4" s="30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35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3">
      <c r="B5" s="30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35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3">
      <c r="B6" s="30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3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3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3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3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3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32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3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3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topLeftCell="E1" workbookViewId="0">
      <selection activeCell="N10" sqref="N10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205" t="s">
        <v>11</v>
      </c>
      <c r="C2" s="206"/>
      <c r="E2" s="205" t="s">
        <v>12</v>
      </c>
      <c r="F2" s="206"/>
      <c r="I2" s="205" t="s">
        <v>24</v>
      </c>
      <c r="J2" s="206"/>
      <c r="M2" s="207" t="s">
        <v>13</v>
      </c>
      <c r="N2" s="208"/>
      <c r="P2" s="205" t="s">
        <v>57</v>
      </c>
      <c r="Q2" s="206"/>
    </row>
    <row r="3" spans="1:17" x14ac:dyDescent="0.3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37" t="s">
        <v>59</v>
      </c>
      <c r="I3" s="3">
        <v>10</v>
      </c>
      <c r="J3" s="6">
        <f>30%*40%</f>
        <v>0.12</v>
      </c>
      <c r="K3" s="5"/>
      <c r="L3" s="20" t="s">
        <v>157</v>
      </c>
      <c r="M3" s="3">
        <v>10</v>
      </c>
      <c r="N3" s="6">
        <v>0.27</v>
      </c>
      <c r="O3" s="5"/>
      <c r="P3" s="3"/>
      <c r="Q3" s="6">
        <f>40%*40%</f>
        <v>0.16000000000000003</v>
      </c>
    </row>
    <row r="4" spans="1:17" x14ac:dyDescent="0.3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37" t="s">
        <v>60</v>
      </c>
      <c r="I4" s="3">
        <v>10</v>
      </c>
      <c r="J4" s="9">
        <f>30%*40%</f>
        <v>0.12</v>
      </c>
      <c r="K4" s="5"/>
      <c r="L4" s="20" t="s">
        <v>158</v>
      </c>
      <c r="M4" s="3">
        <v>10</v>
      </c>
      <c r="N4" s="6">
        <v>0.33</v>
      </c>
      <c r="O4" s="5"/>
      <c r="P4" s="3"/>
      <c r="Q4" s="6">
        <f>60%*40%</f>
        <v>0.24</v>
      </c>
    </row>
    <row r="5" spans="1:17" x14ac:dyDescent="0.3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37" t="s">
        <v>61</v>
      </c>
      <c r="I5" s="3">
        <v>10</v>
      </c>
      <c r="J5" s="6">
        <f>25%*40%</f>
        <v>0.1</v>
      </c>
      <c r="K5" s="5"/>
      <c r="L5" s="20" t="s">
        <v>150</v>
      </c>
      <c r="M5" s="3"/>
      <c r="N5" s="6">
        <v>0.16</v>
      </c>
      <c r="O5" s="5"/>
      <c r="P5" s="3"/>
      <c r="Q5" s="6">
        <v>0.6</v>
      </c>
    </row>
    <row r="6" spans="1:17" x14ac:dyDescent="0.3">
      <c r="B6" s="3">
        <v>10</v>
      </c>
      <c r="C6" s="6">
        <v>0.3</v>
      </c>
      <c r="D6" s="5"/>
      <c r="E6" s="3"/>
      <c r="F6" s="3"/>
      <c r="G6" s="36"/>
      <c r="I6" s="3">
        <v>10</v>
      </c>
      <c r="J6" s="9">
        <f>15%*40%</f>
        <v>0.06</v>
      </c>
      <c r="K6" s="5"/>
      <c r="L6" s="20" t="s">
        <v>159</v>
      </c>
      <c r="M6" s="3"/>
      <c r="N6" s="6">
        <v>0.24</v>
      </c>
      <c r="O6" s="5"/>
      <c r="P6" s="3"/>
      <c r="Q6" s="3"/>
    </row>
    <row r="7" spans="1:17" x14ac:dyDescent="0.3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M7" s="3"/>
      <c r="N7" s="3"/>
      <c r="O7" s="5"/>
      <c r="P7" s="3"/>
      <c r="Q7" s="3"/>
    </row>
    <row r="8" spans="1:17" x14ac:dyDescent="0.3">
      <c r="B8" s="3"/>
      <c r="C8" s="9"/>
      <c r="D8" s="5"/>
      <c r="E8" s="3"/>
      <c r="F8" s="3"/>
      <c r="G8" s="5"/>
      <c r="I8" s="3"/>
      <c r="J8" s="3">
        <v>10</v>
      </c>
      <c r="K8" s="5"/>
      <c r="M8" s="3"/>
      <c r="N8" s="3"/>
      <c r="O8" s="5"/>
      <c r="P8" s="3"/>
      <c r="Q8" s="3"/>
    </row>
    <row r="9" spans="1:17" x14ac:dyDescent="0.3">
      <c r="B9" s="3"/>
      <c r="C9" s="3"/>
      <c r="D9" s="5"/>
      <c r="E9" s="3"/>
      <c r="F9" s="3"/>
      <c r="G9" s="5"/>
      <c r="I9" s="3"/>
      <c r="J9" s="3"/>
      <c r="K9" s="5"/>
      <c r="M9" s="3"/>
      <c r="N9" s="3"/>
      <c r="O9" s="5"/>
      <c r="P9" s="3"/>
      <c r="Q9" s="3"/>
    </row>
    <row r="10" spans="1:17" ht="15" thickBot="1" x14ac:dyDescent="0.3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M10" s="166"/>
      <c r="N10" s="159">
        <f>(M3*N3 + M4*N4+ M5*N5 + M6*N6)</f>
        <v>6</v>
      </c>
      <c r="O10" s="5"/>
      <c r="P10" s="3"/>
      <c r="Q10" s="3">
        <v>11</v>
      </c>
    </row>
    <row r="11" spans="1:17" ht="15" thickBot="1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67" t="s">
        <v>160</v>
      </c>
      <c r="N11" s="168">
        <f>( M3*0.45 + M4*0.55)</f>
        <v>10</v>
      </c>
    </row>
    <row r="12" spans="1:1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x14ac:dyDescent="0.3">
      <c r="A13" s="3" t="s">
        <v>23</v>
      </c>
      <c r="B13" s="3">
        <f>(C10+F10+J10+N10)/4</f>
        <v>10.5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7" x14ac:dyDescent="0.3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7" x14ac:dyDescent="0.3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7" x14ac:dyDescent="0.3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M2:N2"/>
    <mergeCell ref="P2:Q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05" t="s">
        <v>3</v>
      </c>
      <c r="C2" s="206"/>
      <c r="E2" s="205" t="s">
        <v>4</v>
      </c>
      <c r="F2" s="206"/>
      <c r="H2" s="205" t="s">
        <v>9</v>
      </c>
      <c r="I2" s="206"/>
      <c r="K2" s="205" t="s">
        <v>27</v>
      </c>
      <c r="L2" s="206"/>
      <c r="N2" s="205" t="s">
        <v>10</v>
      </c>
      <c r="O2" s="206"/>
    </row>
    <row r="3" spans="1:15" x14ac:dyDescent="0.3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3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3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3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3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3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3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0"/>
  <sheetViews>
    <sheetView workbookViewId="0">
      <selection activeCell="K2" sqref="K2:P11"/>
    </sheetView>
  </sheetViews>
  <sheetFormatPr defaultRowHeight="14.4" x14ac:dyDescent="0.3"/>
  <cols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9.5546875" customWidth="1"/>
    <col min="15" max="15" width="21.109375" customWidth="1"/>
    <col min="16" max="16" width="10.109375" customWidth="1"/>
  </cols>
  <sheetData>
    <row r="2" spans="1:16" x14ac:dyDescent="0.3">
      <c r="B2" s="205" t="s">
        <v>2</v>
      </c>
      <c r="C2" s="206"/>
      <c r="E2" s="205" t="s">
        <v>5</v>
      </c>
      <c r="F2" s="206"/>
      <c r="H2" s="205" t="s">
        <v>7</v>
      </c>
      <c r="I2" s="206"/>
      <c r="K2" s="169"/>
      <c r="L2" s="211" t="s">
        <v>6</v>
      </c>
      <c r="M2" s="212"/>
      <c r="N2" s="169"/>
      <c r="O2" s="209" t="s">
        <v>56</v>
      </c>
      <c r="P2" s="210"/>
    </row>
    <row r="3" spans="1:16" x14ac:dyDescent="0.3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K3" s="170" t="s">
        <v>161</v>
      </c>
      <c r="L3" s="171"/>
      <c r="M3" s="172">
        <v>0.2</v>
      </c>
      <c r="N3" s="169"/>
      <c r="O3" s="171"/>
      <c r="P3" s="172">
        <v>0.2</v>
      </c>
    </row>
    <row r="4" spans="1:16" x14ac:dyDescent="0.3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K4" s="170" t="s">
        <v>162</v>
      </c>
      <c r="L4" s="171"/>
      <c r="M4" s="172">
        <v>0.2</v>
      </c>
      <c r="N4" s="169"/>
      <c r="O4" s="171"/>
      <c r="P4" s="172">
        <v>0.3</v>
      </c>
    </row>
    <row r="5" spans="1:16" x14ac:dyDescent="0.3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K5" s="170" t="s">
        <v>163</v>
      </c>
      <c r="L5" s="171"/>
      <c r="M5" s="172">
        <v>0.2</v>
      </c>
      <c r="N5" s="169"/>
      <c r="O5" s="171"/>
      <c r="P5" s="172">
        <v>0.5</v>
      </c>
    </row>
    <row r="6" spans="1:16" x14ac:dyDescent="0.3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K6" s="170" t="s">
        <v>164</v>
      </c>
      <c r="L6" s="171"/>
      <c r="M6" s="172">
        <v>0.15</v>
      </c>
      <c r="N6" s="169"/>
      <c r="O6" s="171"/>
      <c r="P6" s="171"/>
    </row>
    <row r="7" spans="1:16" x14ac:dyDescent="0.3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K7" s="170" t="s">
        <v>165</v>
      </c>
      <c r="L7" s="171"/>
      <c r="M7" s="172">
        <v>0.15</v>
      </c>
      <c r="N7" s="169"/>
      <c r="O7" s="171"/>
      <c r="P7" s="171"/>
    </row>
    <row r="8" spans="1:16" x14ac:dyDescent="0.3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K8" s="170"/>
      <c r="L8" s="171"/>
      <c r="M8" s="171"/>
      <c r="N8" s="169"/>
      <c r="O8" s="171"/>
      <c r="P8" s="171"/>
    </row>
    <row r="9" spans="1:16" ht="15" thickBot="1" x14ac:dyDescent="0.35">
      <c r="A9" s="5"/>
      <c r="B9" s="3"/>
      <c r="C9" s="3"/>
      <c r="D9" s="5"/>
      <c r="E9" s="3"/>
      <c r="F9" s="3"/>
      <c r="G9" s="5"/>
      <c r="H9" s="3"/>
      <c r="I9" s="3"/>
      <c r="K9" s="170"/>
      <c r="L9" s="171"/>
      <c r="M9" s="173"/>
      <c r="N9" s="169"/>
      <c r="O9" s="171"/>
      <c r="P9" s="171"/>
    </row>
    <row r="10" spans="1:16" ht="15" thickBot="1" x14ac:dyDescent="0.3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K10" s="170"/>
      <c r="L10" s="174"/>
      <c r="M10" s="175">
        <f>(L3*M3 + L4*M4+ L5*M5 + L6*M6+ L7*M7)</f>
        <v>0</v>
      </c>
      <c r="N10" s="169"/>
      <c r="O10" s="171"/>
      <c r="P10" s="171">
        <v>13</v>
      </c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K11" s="170"/>
      <c r="L11" s="170"/>
      <c r="M11" s="170"/>
      <c r="N11" s="169"/>
      <c r="O11" s="169"/>
      <c r="P11" s="169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x14ac:dyDescent="0.3">
      <c r="A13" s="3" t="s">
        <v>23</v>
      </c>
      <c r="B13" s="3">
        <f>(C10+F10+I10+M10)/4</f>
        <v>8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2023-10-12T10:53:40Z</dcterms:modified>
</cp:coreProperties>
</file>