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07F92858-0F7B-4F72-A700-B3A7AE749398}" xr6:coauthVersionLast="47" xr6:coauthVersionMax="47" xr10:uidLastSave="{00000000-0000-0000-0000-000000000000}"/>
  <bookViews>
    <workbookView xWindow="-108" yWindow="-108" windowWidth="23256" windowHeight="12576" tabRatio="797" firstSheet="4" activeTab="6" xr2:uid="{29B19686-80AD-465B-A46E-BA6EA21EF685}"/>
  </bookViews>
  <sheets>
    <sheet name="Estudar" sheetId="7" r:id="rId1"/>
    <sheet name="Tudo" sheetId="1" r:id="rId2"/>
    <sheet name="3º ANO - 2º Semestre" sheetId="8" r:id="rId3"/>
    <sheet name="2º ANO - 2º Semestre" sheetId="5" r:id="rId4"/>
    <sheet name="1º ANO - 2º Semestre" sheetId="3" r:id="rId5"/>
    <sheet name="3º ANO - 1º Semestre" sheetId="6" r:id="rId6"/>
    <sheet name="2º ANO - 1º Semestre" sheetId="4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6" l="1"/>
  <c r="C9" i="6"/>
  <c r="K13" i="6"/>
  <c r="K7" i="6"/>
  <c r="C10" i="6"/>
  <c r="U13" i="7"/>
  <c r="Y7" i="7"/>
  <c r="AC11" i="7"/>
  <c r="Y15" i="7"/>
  <c r="Z13" i="7"/>
  <c r="Z12" i="7"/>
  <c r="Z11" i="7"/>
  <c r="Z10" i="7"/>
  <c r="U8" i="7"/>
  <c r="U9" i="7"/>
  <c r="Q11" i="7"/>
  <c r="Q10" i="7"/>
  <c r="N15" i="4"/>
  <c r="M9" i="2"/>
  <c r="M10" i="2"/>
  <c r="N11" i="4"/>
  <c r="N10" i="4"/>
  <c r="K10" i="3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Q4" i="4"/>
  <c r="Q3" i="4"/>
  <c r="I11" i="8" a="1"/>
  <c r="I11" i="8" s="1"/>
  <c r="F11" i="8" a="1"/>
  <c r="F11" i="8" s="1"/>
  <c r="C11" i="8" a="1"/>
  <c r="C11" i="8" s="1"/>
  <c r="L10" i="8" a="1"/>
  <c r="L10" i="8" s="1"/>
  <c r="I10" i="8" a="1"/>
  <c r="I10" i="8" s="1"/>
  <c r="F10" i="8" a="1"/>
  <c r="F10" i="8" s="1"/>
  <c r="B13" i="8" s="1"/>
  <c r="L7" i="8"/>
  <c r="L11" i="8" s="1" a="1"/>
  <c r="L11" i="8" s="1"/>
  <c r="L6" i="8"/>
  <c r="F6" i="8"/>
  <c r="L5" i="8"/>
  <c r="F5" i="8"/>
  <c r="L4" i="8"/>
  <c r="F4" i="8"/>
  <c r="L3" i="8"/>
  <c r="F3" i="8"/>
  <c r="O10" i="5" a="1"/>
  <c r="O10" i="5" s="1"/>
  <c r="B14" i="8" l="1"/>
  <c r="B10" i="5"/>
  <c r="L10" i="3" a="1"/>
  <c r="L10" i="3" s="1"/>
  <c r="C10" i="3" a="1"/>
  <c r="C10" i="3" s="1"/>
  <c r="G3" i="6"/>
  <c r="P3" i="6"/>
  <c r="G4" i="6"/>
  <c r="P4" i="6"/>
  <c r="G5" i="6"/>
  <c r="P5" i="6"/>
  <c r="G6" i="6"/>
  <c r="P6" i="6"/>
  <c r="P7" i="6"/>
  <c r="P10" i="6" a="1"/>
  <c r="P10" i="6" s="1"/>
  <c r="L10" i="5" a="1"/>
  <c r="L10" i="5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F10" i="2" a="1"/>
  <c r="F10" i="2" s="1"/>
  <c r="G9" i="6" l="1"/>
  <c r="G10" i="6"/>
  <c r="P11" i="6" a="1"/>
  <c r="P11" i="6" s="1"/>
  <c r="B14" i="6" s="1"/>
  <c r="F10" i="5" a="1"/>
  <c r="F10" i="5" s="1"/>
  <c r="B13" i="5" s="1"/>
  <c r="B13" i="4"/>
  <c r="B13" i="3"/>
  <c r="B13" i="2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<sst xmlns="http://schemas.openxmlformats.org/spreadsheetml/2006/main" count="296" uniqueCount="183">
  <si>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</si>
  <si>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</si>
  <si>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</si>
  <si>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</si>
  <si>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</si>
  <si>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</si>
  <si>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</si>
  <si>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</si>
  <si>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</si>
  <si>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</si>
  <si>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</si>
  <si>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</si>
  <si>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</si>
  <si>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</si>
  <si>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</si>
  <si>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</si>
  <si>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</si>
  <si>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</si>
  <si>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</si>
  <si>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</si>
  <si>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</si>
  <si>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</si>
  <si>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</si>
  <si>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</si>
  <si>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</si>
  <si>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</si>
  <si>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</si>
  <si>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</si>
  <si>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</si>
  <si>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</si>
  <si>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</si>
  <si>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</si>
  <si>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</si>
  <si>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</si>
  <si>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</si>
  <si>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</si>
  <si>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</si>
  <si>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</si>
  <si>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</si>
  <si>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</si>
  <si>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</si>
  <si>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</si>
  <si>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</si>
  <si>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</si>
  <si>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</si>
  <si>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</si>
  <si>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</si>
  <si>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</si>
  <si>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</si>
  <si>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</si>
  <si>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</si>
  <si>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</si>
  <si>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</si>
  <si>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</si>
  <si>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</si>
  <si>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</si>
  <si>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</si>
  <si>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</si>
  <si>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</si>
  <si>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</si>
  <si>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</si>
  <si>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</si>
  <si>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</si>
  <si>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</si>
  <si>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</si>
  <si>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</si>
  <si>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</si>
  <si>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</si>
  <si>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</si>
  <si>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</si>
  <si>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</si>
  <si>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</si>
  <si>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</si>
  <si>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</si>
  <si>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</si>
  <si>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</si>
  <si>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</si>
  <si>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</si>
  <si>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</si>
  <si>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</si>
  <si>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</si>
  <si>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</si>
  <si>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</si>
  <si>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</si>
  <si>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</si>
  <si>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</si>
  <si>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</si>
  <si>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</si>
  <si>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</si>
  <si>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</si>
  <si>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</si>
  <si>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</si>
  <si>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</si>
  <si>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</si>
  <si>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</si>
  <si>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</si>
  <si>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</si>
  <si>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</si>
  <si>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</si>
  <si>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SIO-P</t>
  </si>
  <si>
    <t>MPEI-TP</t>
  </si>
  <si>
    <t>AC1-P</t>
  </si>
  <si>
    <t>SIO-TP</t>
  </si>
  <si>
    <t>MPEI-P3</t>
  </si>
  <si>
    <t>SO-T</t>
  </si>
  <si>
    <t>SO-P</t>
  </si>
  <si>
    <t>14:30 SO-T</t>
  </si>
  <si>
    <t>ISD-P</t>
  </si>
  <si>
    <t>PECI-TP</t>
  </si>
  <si>
    <t>trabalhar</t>
  </si>
  <si>
    <t>2ª</t>
  </si>
  <si>
    <t>4ª</t>
  </si>
  <si>
    <t>5ª</t>
  </si>
  <si>
    <t>6ª</t>
  </si>
  <si>
    <t>Bloco de 2h</t>
  </si>
  <si>
    <t>SIO</t>
  </si>
  <si>
    <t>AC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</si>
  <si>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</si>
  <si>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</si>
  <si>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</si>
  <si>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</si>
  <si>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</si>
  <si>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</si>
  <si>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</si>
  <si>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</si>
  <si>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</si>
  <si>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</si>
  <si>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</si>
  <si>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</si>
  <si>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</si>
  <si>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EXTRA/Feriado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</si>
  <si>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</si>
  <si>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</si>
  <si>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</si>
  <si>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</si>
  <si>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</si>
  <si>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</si>
  <si>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</si>
  <si>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</si>
  <si>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</si>
  <si>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</si>
  <si>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</si>
  <si>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</si>
  <si>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ExameT</t>
  </si>
  <si>
    <t>Projeto</t>
  </si>
  <si>
    <t>TesteT</t>
  </si>
  <si>
    <t>TP1</t>
  </si>
  <si>
    <t>testes nas aulas</t>
  </si>
  <si>
    <t>assiduidade </t>
  </si>
  <si>
    <t>P1 - Guiao1</t>
  </si>
  <si>
    <t>P1 - Guiao2</t>
  </si>
  <si>
    <t>P3 - desempenho nas aulas</t>
  </si>
  <si>
    <t>P2 - Teste</t>
  </si>
  <si>
    <t>T1</t>
  </si>
  <si>
    <t>T2</t>
  </si>
  <si>
    <t>TP2</t>
  </si>
  <si>
    <t>teorica:</t>
  </si>
  <si>
    <t>Tp1</t>
  </si>
  <si>
    <t>s1</t>
  </si>
  <si>
    <t>s2</t>
  </si>
  <si>
    <t>teste isd</t>
  </si>
  <si>
    <t>isd</t>
  </si>
  <si>
    <t>MPEI-TP / isd</t>
  </si>
  <si>
    <t>Tp2</t>
  </si>
  <si>
    <t>Tp3</t>
  </si>
  <si>
    <t>participação</t>
  </si>
  <si>
    <t xml:space="preserve">Teorica: </t>
  </si>
  <si>
    <t xml:space="preserve">Total: </t>
  </si>
  <si>
    <t>RecursoT</t>
  </si>
  <si>
    <t>RecursoP</t>
  </si>
  <si>
    <t>Total</t>
  </si>
  <si>
    <t>Teorica:</t>
  </si>
  <si>
    <t>Total:</t>
  </si>
  <si>
    <t>RecursoP:</t>
  </si>
  <si>
    <t>RecursoT:</t>
  </si>
  <si>
    <t>11,7 no prrimeiro</t>
  </si>
  <si>
    <t>pratica</t>
  </si>
  <si>
    <t>1º mini teste</t>
  </si>
  <si>
    <t>2º mini teste</t>
  </si>
  <si>
    <t>assiduidade TP</t>
  </si>
  <si>
    <t>PL03</t>
  </si>
  <si>
    <t>PL04</t>
  </si>
  <si>
    <t>Nota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</si>
</sst>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000000"/>
      <name val="Open Sans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4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5" fillId="0" borderId="0" xfId="0" applyFont="1"/>
    <xf numFmtId="0" fontId="0" fillId="0" borderId="20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0" fontId="9" fillId="9" borderId="47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3" fillId="15" borderId="25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9" fillId="9" borderId="42" xfId="0" applyFont="1" applyFill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0" fontId="9" fillId="16" borderId="40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3" fillId="7" borderId="27" xfId="0" applyFont="1" applyFill="1" applyBorder="1" applyAlignment="1">
      <alignment horizontal="center" vertical="center"/>
    </xf>
    <xf numFmtId="0" fontId="9" fillId="16" borderId="38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 vertical="center"/>
    </xf>
    <xf numFmtId="0" fontId="8" fillId="18" borderId="43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8" fillId="18" borderId="41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14" fillId="18" borderId="43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/>
    </xf>
    <xf numFmtId="0" fontId="3" fillId="18" borderId="42" xfId="0" applyFont="1" applyFill="1" applyBorder="1" applyAlignment="1">
      <alignment horizontal="center" vertical="center"/>
    </xf>
    <xf numFmtId="0" fontId="3" fillId="18" borderId="38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9" fillId="17" borderId="41" xfId="0" applyFont="1" applyFill="1" applyBorder="1" applyAlignment="1">
      <alignment horizontal="center"/>
    </xf>
    <xf numFmtId="0" fontId="9" fillId="17" borderId="38" xfId="0" applyFont="1" applyFill="1" applyBorder="1" applyAlignment="1">
      <alignment horizontal="center"/>
    </xf>
    <xf numFmtId="0" fontId="9" fillId="17" borderId="39" xfId="0" applyFont="1" applyFill="1" applyBorder="1" applyAlignment="1">
      <alignment horizontal="center"/>
    </xf>
    <xf numFmtId="0" fontId="9" fillId="9" borderId="44" xfId="0" applyFont="1" applyFill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3" fillId="0" borderId="40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12" fillId="15" borderId="23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1" fillId="15" borderId="23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13" fillId="15" borderId="23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10" fillId="15" borderId="23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8" fillId="7" borderId="39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40" xfId="0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/>
    </xf>
    <xf numFmtId="0" fontId="8" fillId="7" borderId="41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/>
    </xf>
    <xf numFmtId="9" fontId="0" fillId="0" borderId="17" xfId="0" applyNumberFormat="1" applyFont="1" applyBorder="1" applyAlignment="1">
      <alignment horizontal="center"/>
    </xf>
    <xf numFmtId="9" fontId="0" fillId="0" borderId="17" xfId="0" applyNumberForma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9" fontId="0" fillId="0" borderId="17" xfId="2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9" fontId="0" fillId="0" borderId="52" xfId="0" applyNumberFormat="1" applyFont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9" fontId="4" fillId="0" borderId="15" xfId="0" applyNumberFormat="1" applyFont="1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9" fontId="0" fillId="0" borderId="19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20" borderId="25" xfId="0" applyFill="1" applyBorder="1"/>
    <xf numFmtId="0" fontId="0" fillId="7" borderId="25" xfId="0" applyFill="1" applyBorder="1"/>
    <xf numFmtId="0" fontId="0" fillId="7" borderId="50" xfId="0" applyFill="1" applyBorder="1" applyAlignment="1">
      <alignment horizontal="center"/>
    </xf>
    <xf numFmtId="9" fontId="0" fillId="7" borderId="4" xfId="0" applyNumberFormat="1" applyFill="1" applyBorder="1" applyAlignment="1">
      <alignment horizontal="center"/>
    </xf>
    <xf numFmtId="0" fontId="0" fillId="7" borderId="6" xfId="0" applyFill="1" applyBorder="1"/>
    <xf numFmtId="0" fontId="0" fillId="7" borderId="57" xfId="0" applyFill="1" applyBorder="1" applyAlignment="1">
      <alignment horizontal="center"/>
    </xf>
    <xf numFmtId="9" fontId="0" fillId="7" borderId="9" xfId="0" applyNumberForma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5" xfId="0" applyFill="1" applyBorder="1" applyAlignment="1">
      <alignment horizontal="center" vertical="center"/>
    </xf>
    <xf numFmtId="0" fontId="0" fillId="20" borderId="30" xfId="0" applyFill="1" applyBorder="1" applyAlignment="1">
      <alignment vertical="center"/>
    </xf>
    <xf numFmtId="0" fontId="0" fillId="20" borderId="37" xfId="0" applyFill="1" applyBorder="1" applyAlignment="1">
      <alignment vertical="center"/>
    </xf>
    <xf numFmtId="0" fontId="0" fillId="10" borderId="30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3" fillId="20" borderId="30" xfId="0" applyFont="1" applyFill="1" applyBorder="1" applyAlignment="1">
      <alignment horizontal="center"/>
    </xf>
    <xf numFmtId="0" fontId="3" fillId="20" borderId="36" xfId="0" applyFont="1" applyFill="1" applyBorder="1" applyAlignment="1">
      <alignment horizontal="center"/>
    </xf>
    <xf numFmtId="0" fontId="3" fillId="20" borderId="37" xfId="0" applyFont="1" applyFill="1" applyBorder="1" applyAlignment="1">
      <alignment horizontal="center"/>
    </xf>
    <xf numFmtId="0" fontId="0" fillId="5" borderId="54" xfId="0" applyFont="1" applyFill="1" applyBorder="1" applyAlignment="1">
      <alignment horizontal="center"/>
    </xf>
    <xf numFmtId="9" fontId="0" fillId="5" borderId="22" xfId="0" applyNumberFormat="1" applyFont="1" applyFill="1" applyBorder="1" applyAlignment="1">
      <alignment horizontal="center"/>
    </xf>
    <xf numFmtId="9" fontId="0" fillId="5" borderId="17" xfId="0" applyNumberFormat="1" applyFont="1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9" fontId="0" fillId="5" borderId="15" xfId="0" applyNumberFormat="1" applyFill="1" applyBorder="1" applyAlignment="1">
      <alignment horizontal="center"/>
    </xf>
    <xf numFmtId="9" fontId="0" fillId="5" borderId="17" xfId="0" applyNumberFormat="1" applyFill="1" applyBorder="1" applyAlignment="1">
      <alignment horizontal="center"/>
    </xf>
    <xf numFmtId="9" fontId="0" fillId="5" borderId="17" xfId="0" applyNumberFormat="1" applyFill="1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9" fontId="0" fillId="5" borderId="15" xfId="2" applyFont="1" applyFill="1" applyBorder="1" applyAlignment="1">
      <alignment horizontal="center" vertical="center"/>
    </xf>
    <xf numFmtId="9" fontId="0" fillId="5" borderId="17" xfId="2" applyFont="1" applyFill="1" applyBorder="1" applyAlignment="1">
      <alignment horizontal="center" vertical="center"/>
    </xf>
    <xf numFmtId="9" fontId="0" fillId="5" borderId="15" xfId="0" applyNumberFormat="1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53" xfId="0" applyFill="1" applyBorder="1" applyAlignment="1">
      <alignment horizontal="center"/>
    </xf>
    <xf numFmtId="9" fontId="0" fillId="21" borderId="19" xfId="0" applyNumberFormat="1" applyFill="1" applyBorder="1" applyAlignment="1">
      <alignment horizontal="center"/>
    </xf>
    <xf numFmtId="0" fontId="0" fillId="21" borderId="6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/>
    </xf>
    <xf numFmtId="9" fontId="0" fillId="21" borderId="17" xfId="0" applyNumberFormat="1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1" xfId="0" applyFill="1" applyBorder="1" applyAlignment="1">
      <alignment horizontal="center"/>
    </xf>
    <xf numFmtId="9" fontId="0" fillId="23" borderId="1" xfId="0" applyNumberFormat="1" applyFill="1" applyBorder="1" applyAlignment="1">
      <alignment horizontal="center"/>
    </xf>
    <xf numFmtId="0" fontId="0" fillId="23" borderId="1" xfId="0" applyFill="1" applyBorder="1"/>
    <xf numFmtId="0" fontId="0" fillId="23" borderId="12" xfId="0" applyFill="1" applyBorder="1" applyAlignment="1">
      <alignment horizontal="center"/>
    </xf>
    <xf numFmtId="0" fontId="0" fillId="23" borderId="1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/>
    </xf>
    <xf numFmtId="0" fontId="0" fillId="23" borderId="4" xfId="0" applyFill="1" applyBorder="1" applyAlignment="1">
      <alignment horizontal="center" vertical="center"/>
    </xf>
    <xf numFmtId="9" fontId="0" fillId="20" borderId="15" xfId="0" applyNumberFormat="1" applyFill="1" applyBorder="1" applyAlignment="1">
      <alignment horizontal="center"/>
    </xf>
    <xf numFmtId="9" fontId="0" fillId="20" borderId="17" xfId="0" applyNumberFormat="1" applyFill="1" applyBorder="1" applyAlignment="1">
      <alignment horizontal="center"/>
    </xf>
    <xf numFmtId="0" fontId="0" fillId="20" borderId="56" xfId="0" applyFill="1" applyBorder="1" applyAlignment="1">
      <alignment horizontal="center"/>
    </xf>
    <xf numFmtId="0" fontId="0" fillId="20" borderId="23" xfId="0" applyFill="1" applyBorder="1"/>
    <xf numFmtId="0" fontId="0" fillId="20" borderId="6" xfId="0" applyFill="1" applyBorder="1"/>
    <xf numFmtId="0" fontId="0" fillId="20" borderId="5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5" borderId="60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9" fontId="0" fillId="0" borderId="15" xfId="2" applyFont="1" applyFill="1" applyBorder="1" applyAlignment="1">
      <alignment horizontal="center" vertical="center"/>
    </xf>
    <xf numFmtId="0" fontId="0" fillId="5" borderId="62" xfId="0" applyFill="1" applyBorder="1" applyAlignment="1">
      <alignment horizontal="center" vertical="center"/>
    </xf>
    <xf numFmtId="0" fontId="15" fillId="5" borderId="28" xfId="0" applyFont="1" applyFill="1" applyBorder="1" applyAlignment="1">
      <alignment horizontal="center" vertical="center"/>
    </xf>
    <xf numFmtId="0" fontId="5" fillId="5" borderId="62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0" borderId="58" xfId="0" applyFont="1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20" borderId="30" xfId="0" applyFill="1" applyBorder="1" applyAlignment="1">
      <alignment horizontal="center" vertical="center"/>
    </xf>
    <xf numFmtId="0" fontId="0" fillId="20" borderId="37" xfId="0" applyFill="1" applyBorder="1" applyAlignment="1">
      <alignment horizontal="center" vertical="center"/>
    </xf>
    <xf numFmtId="0" fontId="0" fillId="20" borderId="30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3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12" borderId="30" xfId="0" applyFont="1" applyFill="1" applyBorder="1" applyAlignment="1">
      <alignment horizontal="center"/>
    </xf>
    <xf numFmtId="0" fontId="3" fillId="12" borderId="37" xfId="0" applyFont="1" applyFill="1" applyBorder="1" applyAlignment="1">
      <alignment horizontal="center"/>
    </xf>
    <xf numFmtId="0" fontId="0" fillId="20" borderId="30" xfId="0" applyFont="1" applyFill="1" applyBorder="1" applyAlignment="1">
      <alignment horizontal="center" vertical="center"/>
    </xf>
    <xf numFmtId="0" fontId="0" fillId="20" borderId="37" xfId="0" applyFont="1" applyFill="1" applyBorder="1" applyAlignment="1">
      <alignment horizontal="center" vertical="center"/>
    </xf>
    <xf numFmtId="0" fontId="3" fillId="20" borderId="30" xfId="0" applyFont="1" applyFill="1" applyBorder="1" applyAlignment="1">
      <alignment horizontal="center"/>
    </xf>
    <xf numFmtId="0" fontId="3" fillId="20" borderId="36" xfId="0" applyFont="1" applyFill="1" applyBorder="1" applyAlignment="1">
      <alignment horizontal="center"/>
    </xf>
    <xf numFmtId="0" fontId="3" fillId="20" borderId="37" xfId="0" applyFont="1" applyFill="1" applyBorder="1" applyAlignment="1">
      <alignment horizontal="center"/>
    </xf>
    <xf numFmtId="0" fontId="0" fillId="0" borderId="5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10" borderId="30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center"/>
    </xf>
    <xf numFmtId="0" fontId="0" fillId="10" borderId="37" xfId="0" applyFont="1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2" borderId="30" xfId="0" applyFill="1" applyBorder="1" applyAlignment="1">
      <alignment horizontal="center" vertical="center"/>
    </xf>
    <xf numFmtId="0" fontId="0" fillId="22" borderId="5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22" borderId="54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AI21"/>
  <sheetViews>
    <sheetView topLeftCell="A4" zoomScale="110" zoomScaleNormal="110" workbookViewId="0">
      <selection activeCell="G17" sqref="G17"/>
    </sheetView>
  </sheetViews>
  <sheetFormatPr defaultRowHeight="15.6" x14ac:dyDescent="0.3"/>
  <cols>
    <col min="1" max="1" width="11.33203125" style="82" bestFit="1" customWidth="1"/>
    <col min="2" max="2" width="11.6640625" style="82" customWidth="1"/>
    <col min="3" max="3" width="13" style="82" customWidth="1"/>
    <col min="4" max="4" width="14.77734375" style="82" customWidth="1"/>
    <col min="5" max="5" width="10.77734375" style="82" bestFit="1" customWidth="1"/>
    <col min="6" max="8" width="9.6640625" style="82" bestFit="1" customWidth="1"/>
    <col min="9" max="9" width="6.33203125" style="82" bestFit="1" customWidth="1"/>
    <col min="10" max="10" width="12.5546875" style="82" customWidth="1"/>
    <col min="11" max="11" width="9.33203125" style="82" bestFit="1" customWidth="1"/>
    <col min="12" max="14" width="18.21875" style="82" bestFit="1" customWidth="1"/>
    <col min="15" max="15" width="8.88671875" style="82"/>
    <col min="16" max="16" width="11.33203125" style="82" bestFit="1" customWidth="1"/>
    <col min="17" max="18" width="7.6640625" style="82" bestFit="1" customWidth="1"/>
    <col min="19" max="19" width="8.88671875" style="82"/>
    <col min="20" max="20" width="9.88671875" style="82" customWidth="1"/>
    <col min="21" max="22" width="7.6640625" style="82" bestFit="1" customWidth="1"/>
    <col min="23" max="24" width="8.88671875" style="82"/>
    <col min="25" max="26" width="7.6640625" style="82" bestFit="1" customWidth="1"/>
    <col min="27" max="27" width="6" style="82" customWidth="1"/>
    <col min="28" max="28" width="24.21875" style="82" bestFit="1" customWidth="1"/>
    <col min="29" max="29" width="7.6640625" style="82" bestFit="1" customWidth="1"/>
    <col min="30" max="30" width="7.6640625" style="82" customWidth="1"/>
    <col min="31" max="31" width="8.33203125" style="82" customWidth="1"/>
    <col min="32" max="32" width="6.109375" style="82" customWidth="1"/>
    <col min="33" max="33" width="6.21875" style="82" customWidth="1"/>
    <col min="34" max="34" width="6.33203125" style="82" customWidth="1"/>
    <col min="35" max="35" width="5.88671875" style="82" customWidth="1"/>
    <col min="36" max="16384" width="8.88671875" style="82"/>
  </cols>
  <sheetData>
    <row r="1" spans="1:35" ht="16.2" thickBot="1" x14ac:dyDescent="0.35">
      <c r="C1" s="82">
        <v>28</v>
      </c>
      <c r="D1" s="82">
        <v>29</v>
      </c>
      <c r="E1" s="82">
        <v>30</v>
      </c>
      <c r="F1" s="82">
        <v>1</v>
      </c>
      <c r="G1" s="82">
        <v>2</v>
      </c>
      <c r="H1" s="82">
        <v>3</v>
      </c>
    </row>
    <row r="2" spans="1:35" ht="16.2" thickBot="1" x14ac:dyDescent="0.35">
      <c r="A2" s="87" t="s">
        <v>98</v>
      </c>
      <c r="B2" s="90" t="s">
        <v>91</v>
      </c>
      <c r="C2" s="86" t="s">
        <v>92</v>
      </c>
      <c r="D2" s="86" t="s">
        <v>93</v>
      </c>
      <c r="E2" s="86" t="s">
        <v>94</v>
      </c>
      <c r="F2" s="86" t="s">
        <v>95</v>
      </c>
      <c r="G2" s="86" t="s">
        <v>96</v>
      </c>
      <c r="H2" s="86" t="s">
        <v>97</v>
      </c>
      <c r="I2" s="87" t="s">
        <v>98</v>
      </c>
      <c r="K2" s="281" t="s">
        <v>114</v>
      </c>
      <c r="L2" s="282"/>
      <c r="M2" s="281" t="s">
        <v>130</v>
      </c>
      <c r="N2" s="282"/>
      <c r="P2" s="290" t="s">
        <v>71</v>
      </c>
      <c r="Q2" s="291"/>
      <c r="R2" s="292"/>
      <c r="T2" s="293" t="s">
        <v>72</v>
      </c>
      <c r="U2" s="294"/>
      <c r="V2" s="295"/>
      <c r="X2" s="269" t="s">
        <v>69</v>
      </c>
      <c r="Y2" s="270"/>
      <c r="Z2" s="271"/>
      <c r="AB2" s="218" t="s">
        <v>70</v>
      </c>
      <c r="AC2" s="219"/>
      <c r="AD2" s="220"/>
      <c r="AF2" s="20"/>
    </row>
    <row r="3" spans="1:35" ht="16.2" thickBot="1" x14ac:dyDescent="0.35">
      <c r="A3" s="130" t="s">
        <v>118</v>
      </c>
      <c r="B3" s="162" t="s">
        <v>109</v>
      </c>
      <c r="C3" s="160" t="s">
        <v>101</v>
      </c>
      <c r="D3" s="91"/>
      <c r="E3" s="160" t="s">
        <v>107</v>
      </c>
      <c r="F3" s="154" t="s">
        <v>109</v>
      </c>
      <c r="G3" s="156" t="s">
        <v>109</v>
      </c>
      <c r="H3" s="152" t="s">
        <v>109</v>
      </c>
      <c r="I3" s="130" t="s">
        <v>132</v>
      </c>
      <c r="K3" s="92" t="s">
        <v>110</v>
      </c>
      <c r="L3" s="173"/>
      <c r="M3" s="85"/>
      <c r="N3" s="93"/>
      <c r="P3" s="188" t="s">
        <v>157</v>
      </c>
      <c r="Q3" s="224">
        <v>13</v>
      </c>
      <c r="R3" s="225">
        <v>0.2</v>
      </c>
      <c r="T3" s="198" t="s">
        <v>153</v>
      </c>
      <c r="U3" s="227">
        <v>9.6999999999999993</v>
      </c>
      <c r="V3" s="228">
        <v>0.27</v>
      </c>
      <c r="X3" s="179" t="s">
        <v>143</v>
      </c>
      <c r="Y3" s="199"/>
      <c r="Z3" s="200">
        <v>0.45</v>
      </c>
      <c r="AB3" s="198" t="s">
        <v>146</v>
      </c>
      <c r="AC3" s="231"/>
      <c r="AD3" s="232">
        <v>0.2</v>
      </c>
      <c r="AF3" s="141"/>
    </row>
    <row r="4" spans="1:35" ht="16.2" thickBot="1" x14ac:dyDescent="0.35">
      <c r="A4" s="131" t="s">
        <v>119</v>
      </c>
      <c r="B4" s="163"/>
      <c r="C4" s="161"/>
      <c r="D4" s="94" t="s">
        <v>109</v>
      </c>
      <c r="E4" s="161"/>
      <c r="F4" s="155"/>
      <c r="G4" s="157"/>
      <c r="H4" s="153"/>
      <c r="I4" s="131" t="s">
        <v>133</v>
      </c>
      <c r="K4" s="95" t="s">
        <v>111</v>
      </c>
      <c r="L4" s="173"/>
      <c r="M4" s="97"/>
      <c r="N4" s="93"/>
      <c r="P4" s="188" t="s">
        <v>163</v>
      </c>
      <c r="Q4" s="184">
        <v>16.3</v>
      </c>
      <c r="R4" s="226">
        <v>0.2</v>
      </c>
      <c r="T4" s="238" t="s">
        <v>154</v>
      </c>
      <c r="U4" s="239"/>
      <c r="V4" s="240">
        <v>0.33</v>
      </c>
      <c r="X4" s="191" t="s">
        <v>45</v>
      </c>
      <c r="Y4" s="183"/>
      <c r="Z4" s="230">
        <v>0.25</v>
      </c>
      <c r="AB4" s="180" t="s">
        <v>147</v>
      </c>
      <c r="AC4" s="190"/>
      <c r="AD4" s="193">
        <v>0.05</v>
      </c>
      <c r="AF4" s="141"/>
    </row>
    <row r="5" spans="1:35" ht="16.2" thickBot="1" x14ac:dyDescent="0.35">
      <c r="A5" s="130" t="s">
        <v>120</v>
      </c>
      <c r="B5" s="160" t="s">
        <v>99</v>
      </c>
      <c r="C5" s="160" t="s">
        <v>102</v>
      </c>
      <c r="D5" s="158" t="s">
        <v>109</v>
      </c>
      <c r="E5" s="150" t="s">
        <v>109</v>
      </c>
      <c r="F5" s="160" t="s">
        <v>108</v>
      </c>
      <c r="G5" s="156" t="s">
        <v>109</v>
      </c>
      <c r="H5" s="152" t="s">
        <v>109</v>
      </c>
      <c r="I5" s="130" t="s">
        <v>134</v>
      </c>
      <c r="K5" s="98" t="s">
        <v>111</v>
      </c>
      <c r="L5" s="174"/>
      <c r="M5" s="97"/>
      <c r="N5" s="100"/>
      <c r="P5" s="189" t="s">
        <v>164</v>
      </c>
      <c r="Q5" s="187"/>
      <c r="R5" s="185">
        <v>0.2</v>
      </c>
      <c r="T5" s="191" t="s">
        <v>146</v>
      </c>
      <c r="U5" s="182">
        <v>8.5</v>
      </c>
      <c r="V5" s="229">
        <v>0.16</v>
      </c>
      <c r="X5" s="181" t="s">
        <v>144</v>
      </c>
      <c r="Y5" s="206"/>
      <c r="Z5" s="202">
        <v>0.3</v>
      </c>
      <c r="AB5" s="194" t="s">
        <v>148</v>
      </c>
      <c r="AC5" s="190"/>
      <c r="AD5" s="193">
        <v>0.05</v>
      </c>
      <c r="AF5" s="141"/>
    </row>
    <row r="6" spans="1:35" ht="16.2" thickBot="1" x14ac:dyDescent="0.35">
      <c r="A6" s="131" t="s">
        <v>121</v>
      </c>
      <c r="B6" s="161"/>
      <c r="C6" s="161"/>
      <c r="D6" s="159"/>
      <c r="E6" s="151"/>
      <c r="F6" s="161"/>
      <c r="G6" s="157"/>
      <c r="H6" s="153"/>
      <c r="I6" s="131" t="s">
        <v>135</v>
      </c>
      <c r="K6" s="101" t="s">
        <v>112</v>
      </c>
      <c r="L6" s="175"/>
      <c r="M6" s="102"/>
      <c r="N6" s="96"/>
      <c r="P6" s="188" t="s">
        <v>158</v>
      </c>
      <c r="Q6" s="184">
        <v>20</v>
      </c>
      <c r="R6" s="226">
        <v>0.15</v>
      </c>
      <c r="T6" s="235" t="s">
        <v>155</v>
      </c>
      <c r="U6" s="236"/>
      <c r="V6" s="237">
        <v>0.24</v>
      </c>
      <c r="X6" s="272"/>
      <c r="Y6" s="277"/>
      <c r="Z6" s="273"/>
      <c r="AB6" s="191" t="s">
        <v>149</v>
      </c>
      <c r="AC6" s="183"/>
      <c r="AD6" s="233">
        <v>0.17499999999999999</v>
      </c>
      <c r="AF6" s="141"/>
    </row>
    <row r="7" spans="1:35" ht="16.2" thickBot="1" x14ac:dyDescent="0.35">
      <c r="A7" s="135" t="s">
        <v>122</v>
      </c>
      <c r="B7" s="136"/>
      <c r="C7" s="137"/>
      <c r="D7" s="135" t="s">
        <v>161</v>
      </c>
      <c r="E7" s="136"/>
      <c r="F7" s="138"/>
      <c r="G7" s="136"/>
      <c r="H7" s="136"/>
      <c r="I7" s="135" t="s">
        <v>131</v>
      </c>
      <c r="K7" s="103" t="s">
        <v>113</v>
      </c>
      <c r="L7" s="176"/>
      <c r="M7" s="104"/>
      <c r="N7" s="105"/>
      <c r="P7" s="189" t="s">
        <v>159</v>
      </c>
      <c r="Q7" s="187"/>
      <c r="R7" s="185">
        <v>0.15</v>
      </c>
      <c r="T7" s="274"/>
      <c r="U7" s="275"/>
      <c r="V7" s="276"/>
      <c r="X7" s="215" t="s">
        <v>172</v>
      </c>
      <c r="Y7" s="216">
        <f>(Y4*Z4 + Y5*Z5+ Y6*Z6)</f>
        <v>0</v>
      </c>
      <c r="Z7" s="217"/>
      <c r="AB7" s="180" t="s">
        <v>150</v>
      </c>
      <c r="AC7" s="190"/>
      <c r="AD7" s="193">
        <v>0.17499999999999999</v>
      </c>
      <c r="AF7" s="141"/>
    </row>
    <row r="8" spans="1:35" ht="16.2" thickBot="1" x14ac:dyDescent="0.35">
      <c r="A8" s="130" t="s">
        <v>123</v>
      </c>
      <c r="B8" s="106"/>
      <c r="C8" s="160" t="s">
        <v>103</v>
      </c>
      <c r="D8" s="161" t="s">
        <v>162</v>
      </c>
      <c r="E8" s="160" t="s">
        <v>106</v>
      </c>
      <c r="F8" s="154" t="s">
        <v>109</v>
      </c>
      <c r="G8" s="156" t="s">
        <v>109</v>
      </c>
      <c r="H8" s="152" t="s">
        <v>109</v>
      </c>
      <c r="I8" s="130" t="s">
        <v>136</v>
      </c>
      <c r="K8" s="107" t="s">
        <v>113</v>
      </c>
      <c r="L8" s="177"/>
      <c r="M8" s="104"/>
      <c r="N8" s="105"/>
      <c r="P8" s="189" t="s">
        <v>165</v>
      </c>
      <c r="Q8" s="195">
        <v>0</v>
      </c>
      <c r="R8" s="197">
        <v>0.1</v>
      </c>
      <c r="T8" s="205" t="s">
        <v>171</v>
      </c>
      <c r="U8" s="278">
        <f>( U3*0.45 + U4*0.55)</f>
        <v>4.3650000000000002</v>
      </c>
      <c r="V8" s="279"/>
      <c r="AB8" s="180" t="s">
        <v>152</v>
      </c>
      <c r="AC8" s="190"/>
      <c r="AD8" s="193">
        <v>0.25</v>
      </c>
      <c r="AF8" s="141"/>
    </row>
    <row r="9" spans="1:35" ht="16.2" thickBot="1" x14ac:dyDescent="0.35">
      <c r="A9" s="131" t="s">
        <v>124</v>
      </c>
      <c r="B9" s="83" t="s">
        <v>100</v>
      </c>
      <c r="C9" s="161"/>
      <c r="D9" s="94" t="s">
        <v>109</v>
      </c>
      <c r="E9" s="161"/>
      <c r="F9" s="155"/>
      <c r="G9" s="157"/>
      <c r="H9" s="153"/>
      <c r="I9" s="131" t="s">
        <v>137</v>
      </c>
      <c r="K9" s="108" t="s">
        <v>113</v>
      </c>
      <c r="L9" s="174"/>
      <c r="M9" s="109"/>
      <c r="N9" s="99"/>
      <c r="P9" s="285"/>
      <c r="Q9" s="286"/>
      <c r="R9" s="287"/>
      <c r="T9" s="205" t="s">
        <v>172</v>
      </c>
      <c r="U9" s="280">
        <f>(U3*V3 + U4*V4+ U5*V5 + U6*V6)</f>
        <v>3.9790000000000001</v>
      </c>
      <c r="V9" s="279"/>
      <c r="X9" s="269" t="s">
        <v>115</v>
      </c>
      <c r="Y9" s="270"/>
      <c r="Z9" s="271"/>
      <c r="AB9" s="181" t="s">
        <v>151</v>
      </c>
      <c r="AC9" s="201"/>
      <c r="AD9" s="204">
        <v>0.1</v>
      </c>
      <c r="AF9" s="20"/>
    </row>
    <row r="10" spans="1:35" ht="16.2" thickBot="1" x14ac:dyDescent="0.35">
      <c r="A10" s="132" t="s">
        <v>125</v>
      </c>
      <c r="B10" s="110"/>
      <c r="C10" s="111" t="s">
        <v>104</v>
      </c>
      <c r="D10" s="112"/>
      <c r="E10" s="112"/>
      <c r="F10" s="154" t="s">
        <v>109</v>
      </c>
      <c r="G10" s="156" t="s">
        <v>109</v>
      </c>
      <c r="H10" s="152" t="s">
        <v>109</v>
      </c>
      <c r="I10" s="132" t="s">
        <v>138</v>
      </c>
      <c r="J10" s="172"/>
      <c r="K10" s="113" t="s">
        <v>96</v>
      </c>
      <c r="L10" s="176"/>
      <c r="M10" s="97"/>
      <c r="N10" s="171"/>
      <c r="P10" s="196" t="s">
        <v>166</v>
      </c>
      <c r="Q10" s="288">
        <f>ROUND((Q3*0.33333+ Q4*0.33333 + Q5*0.33333),2)</f>
        <v>9.77</v>
      </c>
      <c r="R10" s="289"/>
      <c r="T10" s="274"/>
      <c r="U10" s="275"/>
      <c r="V10" s="276"/>
      <c r="X10" s="198" t="s">
        <v>145</v>
      </c>
      <c r="Y10" s="231">
        <v>13.4</v>
      </c>
      <c r="Z10" s="234">
        <f>25%</f>
        <v>0.25</v>
      </c>
      <c r="AB10" s="221"/>
      <c r="AC10" s="222"/>
      <c r="AD10" s="223"/>
      <c r="AF10" s="20"/>
    </row>
    <row r="11" spans="1:35" ht="16.2" thickBot="1" x14ac:dyDescent="0.35">
      <c r="A11" s="133" t="s">
        <v>126</v>
      </c>
      <c r="B11" s="114"/>
      <c r="C11" s="160" t="s">
        <v>105</v>
      </c>
      <c r="D11" s="115"/>
      <c r="E11" s="116"/>
      <c r="F11" s="155"/>
      <c r="G11" s="157"/>
      <c r="H11" s="153"/>
      <c r="I11" s="133" t="s">
        <v>139</v>
      </c>
      <c r="K11" s="117" t="s">
        <v>96</v>
      </c>
      <c r="L11" s="177"/>
      <c r="M11" s="97"/>
      <c r="N11" s="93"/>
      <c r="P11" s="214" t="s">
        <v>167</v>
      </c>
      <c r="Q11" s="283">
        <f>(Q3*R3 + Q4*R4+ Q5*R5 + Q6*R6+ Q7*R7+Q8*R8)</f>
        <v>8.86</v>
      </c>
      <c r="R11" s="284"/>
      <c r="T11" s="208" t="s">
        <v>174</v>
      </c>
      <c r="U11" s="209"/>
      <c r="V11" s="210">
        <v>0.6</v>
      </c>
      <c r="X11" s="192" t="s">
        <v>145</v>
      </c>
      <c r="Y11" s="190"/>
      <c r="Z11" s="186">
        <f>25%</f>
        <v>0.25</v>
      </c>
      <c r="AB11" s="215" t="s">
        <v>172</v>
      </c>
      <c r="AC11" s="272">
        <f>(AC3*AD3+AC4*AD4+AC5*AD5+AC6*AD6+AC7*AD7+AC8*AD8+AC9*AD9)</f>
        <v>0</v>
      </c>
      <c r="AD11" s="273"/>
      <c r="AF11" s="20"/>
    </row>
    <row r="12" spans="1:35" ht="16.2" thickBot="1" x14ac:dyDescent="0.35">
      <c r="A12" s="130" t="s">
        <v>127</v>
      </c>
      <c r="B12" s="118"/>
      <c r="C12" s="161"/>
      <c r="D12" s="119"/>
      <c r="E12" s="118"/>
      <c r="F12" s="91"/>
      <c r="G12" s="91"/>
      <c r="H12" s="120"/>
      <c r="I12" s="130" t="s">
        <v>140</v>
      </c>
      <c r="K12" s="117" t="s">
        <v>96</v>
      </c>
      <c r="L12" s="177"/>
      <c r="M12" s="97"/>
      <c r="N12" s="93"/>
      <c r="T12" s="211" t="s">
        <v>173</v>
      </c>
      <c r="U12" s="212"/>
      <c r="V12" s="213">
        <v>0.4</v>
      </c>
      <c r="X12" s="191" t="s">
        <v>144</v>
      </c>
      <c r="Y12" s="183"/>
      <c r="Z12" s="230">
        <f>25%</f>
        <v>0.25</v>
      </c>
      <c r="AB12" s="20"/>
      <c r="AC12" s="20"/>
      <c r="AD12" s="20"/>
      <c r="AE12" s="20"/>
      <c r="AF12" s="20"/>
      <c r="AG12" s="20"/>
      <c r="AH12" s="20"/>
      <c r="AI12" s="20"/>
    </row>
    <row r="13" spans="1:35" ht="16.2" thickBot="1" x14ac:dyDescent="0.35">
      <c r="A13" s="131" t="s">
        <v>128</v>
      </c>
      <c r="B13" s="91"/>
      <c r="C13" s="121"/>
      <c r="D13" s="88"/>
      <c r="E13" s="91" t="s">
        <v>160</v>
      </c>
      <c r="F13" s="91"/>
      <c r="G13" s="91"/>
      <c r="H13" s="91"/>
      <c r="I13" s="131" t="s">
        <v>142</v>
      </c>
      <c r="K13" s="122" t="s">
        <v>96</v>
      </c>
      <c r="L13" s="174"/>
      <c r="M13" s="97"/>
      <c r="N13" s="93"/>
      <c r="T13" s="207" t="s">
        <v>172</v>
      </c>
      <c r="U13" s="272">
        <f>U11*V11+U12*V12</f>
        <v>0</v>
      </c>
      <c r="V13" s="273"/>
      <c r="X13" s="203" t="s">
        <v>144</v>
      </c>
      <c r="Y13" s="201"/>
      <c r="Z13" s="202">
        <f>25%</f>
        <v>0.25</v>
      </c>
      <c r="AB13" s="20"/>
      <c r="AC13" s="20"/>
      <c r="AD13" s="20"/>
      <c r="AE13" s="20"/>
      <c r="AF13" s="20"/>
      <c r="AG13" s="20"/>
      <c r="AH13" s="20"/>
      <c r="AI13" s="20"/>
    </row>
    <row r="14" spans="1:35" ht="16.2" thickBot="1" x14ac:dyDescent="0.35">
      <c r="A14" s="134" t="s">
        <v>129</v>
      </c>
      <c r="B14" s="123"/>
      <c r="C14" s="124"/>
      <c r="D14" s="89"/>
      <c r="E14" s="123"/>
      <c r="F14" s="123"/>
      <c r="G14" s="123"/>
      <c r="H14" s="123"/>
      <c r="I14" s="134" t="s">
        <v>141</v>
      </c>
      <c r="K14" s="125" t="s">
        <v>97</v>
      </c>
      <c r="L14" s="178"/>
      <c r="M14" s="97"/>
      <c r="N14" s="93"/>
      <c r="T14" s="5"/>
      <c r="U14" s="72"/>
      <c r="V14" s="72"/>
      <c r="X14" s="272"/>
      <c r="Y14" s="277"/>
      <c r="Z14" s="273"/>
      <c r="AB14" s="20"/>
      <c r="AC14" s="20"/>
      <c r="AD14" s="20"/>
      <c r="AE14" s="20"/>
      <c r="AF14" s="20"/>
      <c r="AG14" s="20"/>
      <c r="AH14" s="20"/>
      <c r="AI14" s="20"/>
    </row>
    <row r="15" spans="1:35" ht="16.2" thickBot="1" x14ac:dyDescent="0.35">
      <c r="K15" s="126" t="s">
        <v>97</v>
      </c>
      <c r="L15" s="177"/>
      <c r="M15" s="97"/>
      <c r="N15" s="93"/>
      <c r="X15" s="215" t="s">
        <v>172</v>
      </c>
      <c r="Y15" s="272">
        <f>(Y10*Z10 + Y11*Z11+ Y12*Z12 + Y13*Z13)</f>
        <v>3.35</v>
      </c>
      <c r="Z15" s="273"/>
    </row>
    <row r="16" spans="1:35" ht="15.6" customHeight="1" thickBot="1" x14ac:dyDescent="0.35">
      <c r="A16" s="160" t="s">
        <v>116</v>
      </c>
      <c r="B16" s="166"/>
      <c r="C16" s="167"/>
      <c r="D16" s="168"/>
      <c r="E16" s="167"/>
      <c r="F16" s="167"/>
      <c r="K16" s="126" t="s">
        <v>97</v>
      </c>
      <c r="L16" s="177"/>
      <c r="M16" s="97"/>
      <c r="N16" s="93"/>
    </row>
    <row r="17" spans="1:14" ht="15.6" customHeight="1" thickBot="1" x14ac:dyDescent="0.35">
      <c r="A17" s="84" t="s">
        <v>70</v>
      </c>
      <c r="B17" s="166"/>
      <c r="C17" s="167"/>
      <c r="D17" s="168"/>
      <c r="E17" s="167"/>
      <c r="F17" s="167"/>
      <c r="K17" s="127" t="s">
        <v>97</v>
      </c>
      <c r="L17" s="174"/>
      <c r="M17" s="128"/>
      <c r="N17" s="129"/>
    </row>
    <row r="18" spans="1:14" ht="16.2" thickBot="1" x14ac:dyDescent="0.35">
      <c r="A18" s="161" t="s">
        <v>69</v>
      </c>
      <c r="B18" s="169"/>
      <c r="C18" s="170"/>
      <c r="D18" s="169"/>
      <c r="E18" s="170"/>
      <c r="F18" s="170"/>
    </row>
    <row r="19" spans="1:14" ht="16.2" thickBot="1" x14ac:dyDescent="0.35">
      <c r="A19" s="83" t="s">
        <v>115</v>
      </c>
      <c r="B19" s="166"/>
      <c r="C19" s="167"/>
      <c r="D19" s="168"/>
      <c r="E19" s="167"/>
      <c r="F19" s="167"/>
    </row>
    <row r="20" spans="1:14" ht="16.2" thickBot="1" x14ac:dyDescent="0.35">
      <c r="A20" s="84" t="s">
        <v>117</v>
      </c>
      <c r="B20" s="166"/>
      <c r="C20" s="167"/>
      <c r="D20" s="168"/>
      <c r="E20" s="167"/>
      <c r="F20" s="167"/>
    </row>
    <row r="21" spans="1:14" ht="16.2" thickBot="1" x14ac:dyDescent="0.35">
      <c r="A21" s="84" t="s">
        <v>71</v>
      </c>
      <c r="B21" s="169"/>
      <c r="C21" s="169"/>
      <c r="D21" s="169"/>
      <c r="E21" s="169"/>
      <c r="F21" s="170"/>
    </row>
  </sheetData>
  <mergeCells count="18">
    <mergeCell ref="K2:L2"/>
    <mergeCell ref="P2:R2"/>
    <mergeCell ref="X2:Z2"/>
    <mergeCell ref="X6:Z6"/>
    <mergeCell ref="T2:V2"/>
    <mergeCell ref="T7:V7"/>
    <mergeCell ref="U8:V8"/>
    <mergeCell ref="U9:V9"/>
    <mergeCell ref="M2:N2"/>
    <mergeCell ref="Q11:R11"/>
    <mergeCell ref="P9:R9"/>
    <mergeCell ref="Q10:R10"/>
    <mergeCell ref="X9:Z9"/>
    <mergeCell ref="Y15:Z15"/>
    <mergeCell ref="AC11:AD11"/>
    <mergeCell ref="T10:V10"/>
    <mergeCell ref="U13:V13"/>
    <mergeCell ref="X14:Z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20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5"/>
      <c r="B2" s="41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3">
      <c r="A3" s="305" t="s">
        <v>19</v>
      </c>
      <c r="B3" s="42" t="s">
        <v>2</v>
      </c>
      <c r="C3" s="49">
        <v>10</v>
      </c>
      <c r="D3" s="16">
        <v>6</v>
      </c>
      <c r="E3" s="296">
        <f>AVERAGE(C3:C7)</f>
        <v>11.25</v>
      </c>
      <c r="F3" s="299">
        <f t="array" ref="F3">SUMPRODUCT(IF(C3:C12&lt;&gt;"",C3:C12*D3:D12,0))/SUM(IF(C3:C12&lt;&gt;"", D3:D12,0))</f>
        <v>11.888888888888889</v>
      </c>
      <c r="G3" s="299">
        <f t="array" ref="G3">ROUND(SUMPRODUCT(IF(C3:C32&lt;&gt;"",C3:C32*D3:D32,0))/SUM(IF(C3:C32&lt;&gt;"", D3:D32,0)),2)</f>
        <v>11.83</v>
      </c>
    </row>
    <row r="4" spans="1:10" x14ac:dyDescent="0.3">
      <c r="A4" s="306"/>
      <c r="B4" s="43" t="s">
        <v>7</v>
      </c>
      <c r="C4" s="40">
        <v>12</v>
      </c>
      <c r="D4" s="17">
        <v>6</v>
      </c>
      <c r="E4" s="297"/>
      <c r="F4" s="300"/>
      <c r="G4" s="300"/>
    </row>
    <row r="5" spans="1:10" x14ac:dyDescent="0.3">
      <c r="A5" s="306"/>
      <c r="B5" s="43" t="s">
        <v>6</v>
      </c>
      <c r="C5" s="50"/>
      <c r="D5" s="17">
        <v>6</v>
      </c>
      <c r="E5" s="297"/>
      <c r="F5" s="300"/>
      <c r="G5" s="300"/>
    </row>
    <row r="6" spans="1:10" x14ac:dyDescent="0.3">
      <c r="A6" s="306"/>
      <c r="B6" s="44" t="s">
        <v>5</v>
      </c>
      <c r="C6" s="34">
        <v>10</v>
      </c>
      <c r="D6" s="17">
        <v>6</v>
      </c>
      <c r="E6" s="297"/>
      <c r="F6" s="300"/>
      <c r="G6" s="300"/>
    </row>
    <row r="7" spans="1:10" ht="15" thickBot="1" x14ac:dyDescent="0.35">
      <c r="A7" s="306"/>
      <c r="B7" s="57" t="s">
        <v>65</v>
      </c>
      <c r="C7" s="51">
        <v>13</v>
      </c>
      <c r="D7" s="18">
        <v>6</v>
      </c>
      <c r="E7" s="298"/>
      <c r="F7" s="300"/>
      <c r="G7" s="300"/>
    </row>
    <row r="8" spans="1:10" x14ac:dyDescent="0.3">
      <c r="A8" s="306"/>
      <c r="B8" s="73" t="s">
        <v>3</v>
      </c>
      <c r="C8" s="76">
        <v>10</v>
      </c>
      <c r="D8" s="77">
        <v>6</v>
      </c>
      <c r="E8" s="296">
        <f>AVERAGE(C8:C12)</f>
        <v>12.4</v>
      </c>
      <c r="F8" s="300"/>
      <c r="G8" s="300"/>
    </row>
    <row r="9" spans="1:10" x14ac:dyDescent="0.3">
      <c r="A9" s="306"/>
      <c r="B9" s="74" t="s">
        <v>4</v>
      </c>
      <c r="C9" s="78">
        <v>11</v>
      </c>
      <c r="D9" s="79">
        <v>6</v>
      </c>
      <c r="E9" s="297"/>
      <c r="F9" s="300"/>
      <c r="G9" s="300"/>
    </row>
    <row r="10" spans="1:10" x14ac:dyDescent="0.3">
      <c r="A10" s="306"/>
      <c r="B10" s="74" t="s">
        <v>9</v>
      </c>
      <c r="C10" s="78">
        <v>13</v>
      </c>
      <c r="D10" s="79">
        <v>6</v>
      </c>
      <c r="E10" s="297"/>
      <c r="F10" s="300"/>
      <c r="G10" s="300"/>
    </row>
    <row r="11" spans="1:10" x14ac:dyDescent="0.3">
      <c r="A11" s="306"/>
      <c r="B11" s="74" t="s">
        <v>14</v>
      </c>
      <c r="C11" s="78">
        <v>16</v>
      </c>
      <c r="D11" s="79">
        <v>6</v>
      </c>
      <c r="E11" s="297"/>
      <c r="F11" s="300"/>
      <c r="G11" s="300"/>
    </row>
    <row r="12" spans="1:10" ht="15" thickBot="1" x14ac:dyDescent="0.35">
      <c r="A12" s="307"/>
      <c r="B12" s="75" t="s">
        <v>10</v>
      </c>
      <c r="C12" s="80">
        <v>12</v>
      </c>
      <c r="D12" s="81">
        <v>6</v>
      </c>
      <c r="E12" s="298"/>
      <c r="F12" s="301"/>
      <c r="G12" s="300"/>
    </row>
    <row r="13" spans="1:10" x14ac:dyDescent="0.3">
      <c r="A13" s="308" t="s">
        <v>20</v>
      </c>
      <c r="B13" s="42" t="s">
        <v>11</v>
      </c>
      <c r="C13" s="49">
        <v>10</v>
      </c>
      <c r="D13" s="16">
        <v>6</v>
      </c>
      <c r="E13" s="296">
        <f>AVERAGE(C13:C17)</f>
        <v>11.75</v>
      </c>
      <c r="F13" s="299">
        <f t="array" ref="F13">SUMPRODUCT(IF(C13:C22&lt;&gt;"",C13:C22*D13:D22,0))/SUM(IF(C13:C22&lt;&gt;"", D13:D22,0))</f>
        <v>11.875</v>
      </c>
      <c r="G13" s="300"/>
    </row>
    <row r="14" spans="1:10" ht="15" thickBot="1" x14ac:dyDescent="0.35">
      <c r="A14" s="309"/>
      <c r="B14" s="43" t="s">
        <v>12</v>
      </c>
      <c r="C14" s="40">
        <v>13</v>
      </c>
      <c r="D14" s="17">
        <v>6</v>
      </c>
      <c r="E14" s="297"/>
      <c r="F14" s="300"/>
      <c r="G14" s="300"/>
    </row>
    <row r="15" spans="1:10" ht="15" thickBot="1" x14ac:dyDescent="0.35">
      <c r="A15" s="309"/>
      <c r="B15" s="43" t="s">
        <v>24</v>
      </c>
      <c r="C15" s="40">
        <v>13</v>
      </c>
      <c r="D15" s="17">
        <v>6</v>
      </c>
      <c r="E15" s="297"/>
      <c r="F15" s="300"/>
      <c r="G15" s="300"/>
      <c r="J15" s="71" t="s">
        <v>67</v>
      </c>
    </row>
    <row r="16" spans="1:10" x14ac:dyDescent="0.3">
      <c r="A16" s="309"/>
      <c r="B16" s="43" t="s">
        <v>13</v>
      </c>
      <c r="C16" s="50"/>
      <c r="D16" s="17">
        <v>6</v>
      </c>
      <c r="E16" s="297"/>
      <c r="F16" s="300"/>
      <c r="G16" s="300"/>
    </row>
    <row r="17" spans="1:20" ht="15" thickBot="1" x14ac:dyDescent="0.35">
      <c r="A17" s="309"/>
      <c r="B17" s="44" t="s">
        <v>40</v>
      </c>
      <c r="C17" s="52">
        <v>11</v>
      </c>
      <c r="D17" s="18">
        <v>6</v>
      </c>
      <c r="E17" s="298"/>
      <c r="F17" s="300"/>
      <c r="G17" s="300"/>
    </row>
    <row r="18" spans="1:20" x14ac:dyDescent="0.3">
      <c r="A18" s="309"/>
      <c r="B18" s="45" t="s">
        <v>15</v>
      </c>
      <c r="C18" s="53">
        <v>12</v>
      </c>
      <c r="D18" s="16">
        <v>6</v>
      </c>
      <c r="E18" s="296">
        <f>AVERAGE(C18:C22)</f>
        <v>12</v>
      </c>
      <c r="F18" s="300"/>
      <c r="G18" s="300"/>
    </row>
    <row r="19" spans="1:20" x14ac:dyDescent="0.3">
      <c r="A19" s="309"/>
      <c r="B19" s="46" t="s">
        <v>17</v>
      </c>
      <c r="C19" s="40">
        <v>12</v>
      </c>
      <c r="D19" s="17">
        <v>6</v>
      </c>
      <c r="E19" s="297"/>
      <c r="F19" s="300"/>
      <c r="G19" s="300"/>
    </row>
    <row r="20" spans="1:20" x14ac:dyDescent="0.3">
      <c r="A20" s="309"/>
      <c r="B20" s="46" t="s">
        <v>25</v>
      </c>
      <c r="C20" s="40">
        <v>12</v>
      </c>
      <c r="D20" s="17">
        <v>6</v>
      </c>
      <c r="E20" s="297"/>
      <c r="F20" s="300"/>
      <c r="G20" s="300"/>
    </row>
    <row r="21" spans="1:20" ht="15" thickBot="1" x14ac:dyDescent="0.35">
      <c r="A21" s="309"/>
      <c r="B21" s="46" t="s">
        <v>16</v>
      </c>
      <c r="C21" s="50"/>
      <c r="D21" s="17">
        <v>6</v>
      </c>
      <c r="E21" s="297"/>
      <c r="F21" s="300"/>
      <c r="G21" s="300"/>
    </row>
    <row r="22" spans="1:20" ht="15" thickBot="1" x14ac:dyDescent="0.35">
      <c r="A22" s="310"/>
      <c r="B22" s="58" t="s">
        <v>18</v>
      </c>
      <c r="C22" s="54">
        <v>12</v>
      </c>
      <c r="D22" s="18">
        <v>6</v>
      </c>
      <c r="E22" s="298"/>
      <c r="F22" s="301"/>
      <c r="G22" s="300"/>
      <c r="J22" s="65" t="s">
        <v>75</v>
      </c>
    </row>
    <row r="23" spans="1:20" x14ac:dyDescent="0.3">
      <c r="A23" s="311" t="s">
        <v>29</v>
      </c>
      <c r="B23" s="42" t="s">
        <v>30</v>
      </c>
      <c r="C23" s="55"/>
      <c r="D23" s="16">
        <v>6</v>
      </c>
      <c r="E23" s="296">
        <f>AVERAGE(C23:C27)</f>
        <v>5.5</v>
      </c>
      <c r="F23" s="299">
        <f t="array" ref="F23">SUMPRODUCT(IF(C23:C32&lt;&gt;"",C23:C32*D23:D32,0))/SUM(IF(C23:C32&lt;&gt;"", D23:D32,0))</f>
        <v>11</v>
      </c>
      <c r="G23" s="300"/>
      <c r="J23" s="67" t="s">
        <v>69</v>
      </c>
      <c r="L23" t="s">
        <v>89</v>
      </c>
      <c r="S23" s="72"/>
      <c r="T23" s="72"/>
    </row>
    <row r="24" spans="1:20" x14ac:dyDescent="0.3">
      <c r="A24" s="312"/>
      <c r="B24" s="43" t="s">
        <v>31</v>
      </c>
      <c r="C24" s="50"/>
      <c r="D24" s="17">
        <v>6</v>
      </c>
      <c r="E24" s="297"/>
      <c r="F24" s="300"/>
      <c r="G24" s="300"/>
      <c r="J24" s="67" t="s">
        <v>77</v>
      </c>
      <c r="L24" t="s">
        <v>90</v>
      </c>
      <c r="O24" s="20"/>
      <c r="R24" s="20"/>
      <c r="S24" s="72"/>
      <c r="T24" s="72"/>
    </row>
    <row r="25" spans="1:20" x14ac:dyDescent="0.3">
      <c r="A25" s="312"/>
      <c r="B25" s="43" t="s">
        <v>32</v>
      </c>
      <c r="C25" s="50"/>
      <c r="D25" s="17">
        <v>6</v>
      </c>
      <c r="E25" s="297"/>
      <c r="F25" s="300"/>
      <c r="G25" s="300"/>
      <c r="J25" s="67" t="s">
        <v>70</v>
      </c>
      <c r="L25" t="s">
        <v>81</v>
      </c>
      <c r="O25" s="20"/>
      <c r="R25" s="20"/>
      <c r="S25" s="72"/>
      <c r="T25" s="72"/>
    </row>
    <row r="26" spans="1:20" x14ac:dyDescent="0.3">
      <c r="A26" s="312"/>
      <c r="B26" s="43" t="s">
        <v>33</v>
      </c>
      <c r="C26" s="40">
        <v>11</v>
      </c>
      <c r="D26" s="17">
        <v>6</v>
      </c>
      <c r="E26" s="297"/>
      <c r="F26" s="300"/>
      <c r="G26" s="300"/>
      <c r="J26" s="67" t="s">
        <v>72</v>
      </c>
      <c r="K26" t="s">
        <v>79</v>
      </c>
      <c r="O26" s="20"/>
      <c r="R26" s="20"/>
      <c r="S26" s="72"/>
      <c r="T26" s="72"/>
    </row>
    <row r="27" spans="1:20" ht="15" thickBot="1" x14ac:dyDescent="0.35">
      <c r="A27" s="312"/>
      <c r="B27" s="63" t="s">
        <v>38</v>
      </c>
      <c r="C27" s="61">
        <f>SUM(C32)</f>
        <v>0</v>
      </c>
      <c r="D27" s="62"/>
      <c r="E27" s="298"/>
      <c r="F27" s="300"/>
      <c r="G27" s="300"/>
      <c r="J27" s="64" t="s">
        <v>71</v>
      </c>
      <c r="K27" t="s">
        <v>80</v>
      </c>
      <c r="L27" t="s">
        <v>83</v>
      </c>
      <c r="O27" s="20"/>
      <c r="R27" s="20"/>
      <c r="S27" s="72"/>
      <c r="T27" s="72"/>
    </row>
    <row r="28" spans="1:20" ht="15" thickBot="1" x14ac:dyDescent="0.35">
      <c r="A28" s="312"/>
      <c r="B28" s="48" t="s">
        <v>34</v>
      </c>
      <c r="C28" s="56"/>
      <c r="D28" s="19">
        <v>6</v>
      </c>
      <c r="E28" s="296" t="e">
        <f>AVERAGE(C28:C32)</f>
        <v>#DIV/0!</v>
      </c>
      <c r="F28" s="300"/>
      <c r="G28" s="300"/>
      <c r="J28" s="66" t="s">
        <v>68</v>
      </c>
      <c r="L28" t="s">
        <v>84</v>
      </c>
      <c r="O28" s="20"/>
      <c r="R28" s="20"/>
      <c r="S28" s="72"/>
      <c r="T28" s="72"/>
    </row>
    <row r="29" spans="1:20" ht="15" thickBot="1" x14ac:dyDescent="0.35">
      <c r="A29" s="312"/>
      <c r="B29" s="46" t="s">
        <v>35</v>
      </c>
      <c r="C29" s="50"/>
      <c r="D29" s="17">
        <v>6</v>
      </c>
      <c r="E29" s="297"/>
      <c r="F29" s="300"/>
      <c r="G29" s="300"/>
      <c r="O29" s="20"/>
      <c r="R29" s="20"/>
      <c r="S29" s="72"/>
      <c r="T29" s="72"/>
    </row>
    <row r="30" spans="1:20" x14ac:dyDescent="0.3">
      <c r="A30" s="312"/>
      <c r="B30" s="46" t="s">
        <v>36</v>
      </c>
      <c r="C30" s="50"/>
      <c r="D30" s="17">
        <v>6</v>
      </c>
      <c r="E30" s="297"/>
      <c r="F30" s="300"/>
      <c r="G30" s="300"/>
      <c r="J30" s="65" t="s">
        <v>76</v>
      </c>
      <c r="S30" s="72"/>
      <c r="T30" s="72"/>
    </row>
    <row r="31" spans="1:20" x14ac:dyDescent="0.3">
      <c r="A31" s="312"/>
      <c r="B31" s="46" t="s">
        <v>37</v>
      </c>
      <c r="C31" s="50"/>
      <c r="D31" s="17">
        <v>6</v>
      </c>
      <c r="E31" s="297"/>
      <c r="F31" s="300"/>
      <c r="G31" s="300"/>
      <c r="J31" s="67" t="s">
        <v>73</v>
      </c>
      <c r="K31" t="s">
        <v>82</v>
      </c>
      <c r="L31" t="s">
        <v>87</v>
      </c>
      <c r="S31" s="72"/>
      <c r="T31" s="72"/>
    </row>
    <row r="32" spans="1:20" ht="15" thickBot="1" x14ac:dyDescent="0.35">
      <c r="A32" s="313"/>
      <c r="B32" s="47" t="s">
        <v>38</v>
      </c>
      <c r="C32" s="60"/>
      <c r="D32" s="59">
        <v>12</v>
      </c>
      <c r="E32" s="298"/>
      <c r="F32" s="301"/>
      <c r="G32" s="301"/>
      <c r="J32" s="68" t="s">
        <v>85</v>
      </c>
      <c r="S32" s="72"/>
      <c r="T32" s="72"/>
    </row>
    <row r="33" spans="1:20" x14ac:dyDescent="0.3">
      <c r="J33" s="69" t="s">
        <v>74</v>
      </c>
      <c r="K33" t="s">
        <v>80</v>
      </c>
      <c r="S33" s="20"/>
      <c r="T33" s="72"/>
    </row>
    <row r="34" spans="1:20" x14ac:dyDescent="0.3">
      <c r="J34" s="70" t="s">
        <v>78</v>
      </c>
      <c r="K34" t="s">
        <v>86</v>
      </c>
    </row>
    <row r="35" spans="1:20" x14ac:dyDescent="0.3">
      <c r="J35" s="67" t="s">
        <v>88</v>
      </c>
      <c r="K35" t="s">
        <v>80</v>
      </c>
    </row>
    <row r="36" spans="1:20" ht="15" thickBot="1" x14ac:dyDescent="0.35">
      <c r="D36" t="s">
        <v>1</v>
      </c>
      <c r="J36" s="66" t="s">
        <v>68</v>
      </c>
    </row>
    <row r="37" spans="1:20" ht="15" thickBot="1" x14ac:dyDescent="0.35">
      <c r="A37" s="302" t="s">
        <v>66</v>
      </c>
      <c r="B37" s="303"/>
      <c r="C37" s="304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I14" sqref="I14"/>
    </sheetView>
  </sheetViews>
  <sheetFormatPr defaultRowHeight="14.4" x14ac:dyDescent="0.3"/>
  <cols>
    <col min="2" max="2" width="10" customWidth="1"/>
    <col min="3" max="3" width="11" customWidth="1"/>
    <col min="5" max="5" width="15.88671875" customWidth="1"/>
    <col min="6" max="6" width="23.88671875" customWidth="1"/>
    <col min="8" max="8" width="23.88671875" customWidth="1"/>
    <col min="9" max="9" width="24.109375" customWidth="1"/>
    <col min="12" max="12" width="10.5546875" customWidth="1"/>
  </cols>
  <sheetData>
    <row r="2" spans="1:15" x14ac:dyDescent="0.3">
      <c r="B2" s="314" t="s">
        <v>58</v>
      </c>
      <c r="C2" s="315"/>
      <c r="E2" s="314" t="s">
        <v>35</v>
      </c>
      <c r="F2" s="315"/>
      <c r="H2" s="314" t="s">
        <v>32</v>
      </c>
      <c r="I2" s="315"/>
      <c r="K2" s="38" t="s">
        <v>33</v>
      </c>
      <c r="L2" s="39"/>
    </row>
    <row r="3" spans="1:15" x14ac:dyDescent="0.3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3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3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3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3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1">
        <f>45%</f>
        <v>0.45</v>
      </c>
      <c r="M7" s="20"/>
      <c r="O7" s="2"/>
    </row>
    <row r="8" spans="1:15" x14ac:dyDescent="0.3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3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3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3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3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L10" sqref="L10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316" t="s">
        <v>15</v>
      </c>
      <c r="C2" s="317"/>
      <c r="E2" s="316" t="s">
        <v>17</v>
      </c>
      <c r="F2" s="317"/>
      <c r="H2" s="316" t="s">
        <v>25</v>
      </c>
      <c r="I2" s="317"/>
      <c r="K2" s="314" t="s">
        <v>16</v>
      </c>
      <c r="L2" s="315"/>
      <c r="N2" s="316" t="s">
        <v>18</v>
      </c>
      <c r="O2" s="317"/>
    </row>
    <row r="3" spans="1:18" x14ac:dyDescent="0.3">
      <c r="B3" s="3">
        <v>2.5</v>
      </c>
      <c r="C3" s="6">
        <v>0.15</v>
      </c>
      <c r="D3" s="5" t="s">
        <v>48</v>
      </c>
      <c r="E3" s="3">
        <v>11</v>
      </c>
      <c r="F3" s="6">
        <v>0.33</v>
      </c>
      <c r="G3" s="35" t="s">
        <v>62</v>
      </c>
      <c r="H3" s="3">
        <v>14.8</v>
      </c>
      <c r="I3" s="7">
        <v>0.25</v>
      </c>
      <c r="J3" s="5" t="s">
        <v>43</v>
      </c>
      <c r="K3" s="3"/>
      <c r="L3" s="6">
        <v>0.18</v>
      </c>
      <c r="M3" s="5"/>
      <c r="N3" s="3">
        <v>10.8</v>
      </c>
      <c r="O3" s="6">
        <v>0.16</v>
      </c>
      <c r="P3" t="s">
        <v>43</v>
      </c>
    </row>
    <row r="4" spans="1:18" x14ac:dyDescent="0.3">
      <c r="A4" s="33"/>
      <c r="B4" s="30">
        <v>9.3000000000000007</v>
      </c>
      <c r="C4" s="6">
        <v>0.25</v>
      </c>
      <c r="D4" s="5" t="s">
        <v>48</v>
      </c>
      <c r="E4" s="3">
        <v>15</v>
      </c>
      <c r="F4" s="6">
        <f>33%</f>
        <v>0.33</v>
      </c>
      <c r="G4" s="35" t="s">
        <v>63</v>
      </c>
      <c r="H4" s="3">
        <v>14</v>
      </c>
      <c r="I4" s="7">
        <v>0.25</v>
      </c>
      <c r="J4" s="5" t="s">
        <v>43</v>
      </c>
      <c r="K4" s="3"/>
      <c r="L4" s="6">
        <v>0.22</v>
      </c>
      <c r="M4" s="5"/>
      <c r="N4" s="3">
        <v>18.899999999999999</v>
      </c>
      <c r="O4" s="6">
        <v>0.24</v>
      </c>
      <c r="P4" t="s">
        <v>43</v>
      </c>
    </row>
    <row r="5" spans="1:18" x14ac:dyDescent="0.3">
      <c r="B5" s="30">
        <v>14</v>
      </c>
      <c r="C5" s="6">
        <v>0.2</v>
      </c>
      <c r="D5" s="5" t="s">
        <v>49</v>
      </c>
      <c r="E5" s="3">
        <v>10</v>
      </c>
      <c r="F5" s="6">
        <f>33%</f>
        <v>0.33</v>
      </c>
      <c r="G5" s="35" t="s">
        <v>64</v>
      </c>
      <c r="H5" s="3">
        <v>8.9</v>
      </c>
      <c r="I5" s="7">
        <v>0.5</v>
      </c>
      <c r="J5" s="5" t="s">
        <v>42</v>
      </c>
      <c r="K5" s="3"/>
      <c r="L5" s="6">
        <v>0.6</v>
      </c>
      <c r="M5" s="5"/>
      <c r="N5" s="3">
        <v>9.25</v>
      </c>
      <c r="O5" s="6">
        <v>0.6</v>
      </c>
      <c r="P5" t="s">
        <v>42</v>
      </c>
    </row>
    <row r="6" spans="1:18" x14ac:dyDescent="0.3">
      <c r="B6" s="30">
        <v>17</v>
      </c>
      <c r="C6" s="6">
        <v>0.4</v>
      </c>
      <c r="D6" s="5" t="s">
        <v>50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3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3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3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3">
      <c r="A11" s="5"/>
      <c r="B11" s="5" t="s">
        <v>52</v>
      </c>
      <c r="C11" s="5" t="s">
        <v>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53</v>
      </c>
      <c r="O11" s="5"/>
      <c r="P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55</v>
      </c>
      <c r="O12" s="5"/>
      <c r="P12" s="5"/>
      <c r="R12" s="5"/>
    </row>
    <row r="13" spans="1:18" x14ac:dyDescent="0.3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54</v>
      </c>
      <c r="O13" s="5"/>
      <c r="P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32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3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3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316" t="s">
        <v>3</v>
      </c>
      <c r="C2" s="317"/>
      <c r="E2" s="316" t="s">
        <v>4</v>
      </c>
      <c r="F2" s="317"/>
      <c r="H2" s="316" t="s">
        <v>9</v>
      </c>
      <c r="I2" s="317"/>
      <c r="K2" s="316" t="s">
        <v>27</v>
      </c>
      <c r="L2" s="317"/>
      <c r="N2" s="316" t="s">
        <v>10</v>
      </c>
      <c r="O2" s="317"/>
    </row>
    <row r="3" spans="1:15" x14ac:dyDescent="0.3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47</v>
      </c>
      <c r="N3" s="3">
        <v>10</v>
      </c>
      <c r="O3" s="6">
        <v>0.1</v>
      </c>
    </row>
    <row r="4" spans="1:15" x14ac:dyDescent="0.3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44</v>
      </c>
      <c r="N4" s="3">
        <v>10</v>
      </c>
      <c r="O4" s="6">
        <v>0.15</v>
      </c>
    </row>
    <row r="5" spans="1:15" x14ac:dyDescent="0.3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44</v>
      </c>
      <c r="N5" s="3">
        <v>10</v>
      </c>
      <c r="O5" s="6">
        <v>0.1</v>
      </c>
    </row>
    <row r="6" spans="1:15" x14ac:dyDescent="0.3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46</v>
      </c>
      <c r="N6" s="3">
        <v>10</v>
      </c>
      <c r="O6" s="6">
        <v>0.25</v>
      </c>
    </row>
    <row r="7" spans="1:15" x14ac:dyDescent="0.3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45</v>
      </c>
      <c r="N7" s="3">
        <v>10</v>
      </c>
      <c r="O7" s="6">
        <v>0.2</v>
      </c>
    </row>
    <row r="8" spans="1:15" x14ac:dyDescent="0.3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3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3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K12" sqref="K12"/>
    </sheetView>
  </sheetViews>
  <sheetFormatPr defaultRowHeight="14.4" x14ac:dyDescent="0.3"/>
  <cols>
    <col min="1" max="1" width="8.88671875" style="20"/>
    <col min="2" max="2" width="10" style="20" customWidth="1"/>
    <col min="3" max="3" width="11" style="20" customWidth="1"/>
    <col min="4" max="4" width="8.88671875" style="20"/>
    <col min="5" max="5" width="7" style="20" bestFit="1" customWidth="1"/>
    <col min="6" max="6" width="23.88671875" style="20" customWidth="1"/>
    <col min="7" max="7" width="14.109375" style="20" customWidth="1"/>
    <col min="8" max="8" width="4.109375" style="20" customWidth="1"/>
    <col min="9" max="9" width="23.21875" style="20" bestFit="1" customWidth="1"/>
    <col min="10" max="10" width="24.21875" style="20" customWidth="1"/>
    <col min="11" max="11" width="20.6640625" style="20" customWidth="1"/>
    <col min="12" max="12" width="15.109375" style="20" bestFit="1" customWidth="1"/>
    <col min="13" max="13" width="3.88671875" style="20" customWidth="1"/>
    <col min="14" max="14" width="3.6640625" style="20" customWidth="1"/>
    <col min="15" max="16384" width="8.88671875" style="20"/>
  </cols>
  <sheetData>
    <row r="2" spans="1:16" ht="15" thickBot="1" x14ac:dyDescent="0.35">
      <c r="B2" s="320" t="s">
        <v>30</v>
      </c>
      <c r="C2" s="321"/>
      <c r="F2" s="320" t="s">
        <v>31</v>
      </c>
      <c r="G2" s="321"/>
      <c r="J2" s="322" t="s">
        <v>32</v>
      </c>
      <c r="K2" s="323"/>
      <c r="O2" s="320" t="s">
        <v>33</v>
      </c>
      <c r="P2" s="321"/>
    </row>
    <row r="3" spans="1:16" x14ac:dyDescent="0.3">
      <c r="A3" s="164" t="s">
        <v>143</v>
      </c>
      <c r="B3" s="140">
        <v>10.199999999999999</v>
      </c>
      <c r="C3" s="139">
        <v>0.45</v>
      </c>
      <c r="E3" s="164" t="s">
        <v>145</v>
      </c>
      <c r="F3" s="140">
        <v>13.4</v>
      </c>
      <c r="G3" s="142">
        <f>25%</f>
        <v>0.25</v>
      </c>
      <c r="H3" s="141"/>
      <c r="I3" s="259" t="s">
        <v>146</v>
      </c>
      <c r="J3" s="260">
        <v>6</v>
      </c>
      <c r="K3" s="261">
        <v>0.2</v>
      </c>
      <c r="O3" s="21">
        <v>10.4</v>
      </c>
      <c r="P3" s="24">
        <f>10%</f>
        <v>0.1</v>
      </c>
    </row>
    <row r="4" spans="1:16" x14ac:dyDescent="0.3">
      <c r="A4" s="164" t="s">
        <v>45</v>
      </c>
      <c r="B4" s="140">
        <v>4.5</v>
      </c>
      <c r="C4" s="142">
        <v>0.25</v>
      </c>
      <c r="E4" s="164" t="s">
        <v>145</v>
      </c>
      <c r="F4" s="140">
        <v>5.4</v>
      </c>
      <c r="G4" s="142">
        <f>25%</f>
        <v>0.25</v>
      </c>
      <c r="H4" s="141"/>
      <c r="I4" s="262" t="s">
        <v>177</v>
      </c>
      <c r="J4" s="140">
        <v>12</v>
      </c>
      <c r="K4" s="193">
        <v>2.5000000000000001E-2</v>
      </c>
      <c r="L4" s="20" t="s">
        <v>175</v>
      </c>
      <c r="O4" s="21">
        <v>12.3</v>
      </c>
      <c r="P4" s="24">
        <f>10%</f>
        <v>0.1</v>
      </c>
    </row>
    <row r="5" spans="1:16" x14ac:dyDescent="0.3">
      <c r="A5" s="164" t="s">
        <v>144</v>
      </c>
      <c r="B5" s="140">
        <v>17.899999999999999</v>
      </c>
      <c r="C5" s="142">
        <v>0.3</v>
      </c>
      <c r="E5" s="164" t="s">
        <v>144</v>
      </c>
      <c r="F5" s="140">
        <v>13.5</v>
      </c>
      <c r="G5" s="142">
        <f>25%</f>
        <v>0.25</v>
      </c>
      <c r="H5" s="141"/>
      <c r="I5" s="262" t="s">
        <v>178</v>
      </c>
      <c r="J5" s="140">
        <v>11.7</v>
      </c>
      <c r="K5" s="193">
        <v>2.5000000000000001E-2</v>
      </c>
      <c r="O5" s="21">
        <v>16.3</v>
      </c>
      <c r="P5" s="24">
        <f>25%</f>
        <v>0.25</v>
      </c>
    </row>
    <row r="6" spans="1:16" ht="15" thickBot="1" x14ac:dyDescent="0.35">
      <c r="B6" s="140"/>
      <c r="C6" s="142"/>
      <c r="E6" s="164" t="s">
        <v>144</v>
      </c>
      <c r="F6" s="140">
        <v>12.12</v>
      </c>
      <c r="G6" s="142">
        <f>25%</f>
        <v>0.25</v>
      </c>
      <c r="H6" s="141"/>
      <c r="I6" s="263" t="s">
        <v>179</v>
      </c>
      <c r="J6" s="258">
        <v>20</v>
      </c>
      <c r="K6" s="204">
        <v>0.05</v>
      </c>
      <c r="O6" s="21">
        <v>14.4</v>
      </c>
      <c r="P6" s="24">
        <f>10%</f>
        <v>0.1</v>
      </c>
    </row>
    <row r="7" spans="1:16" ht="15" thickBot="1" x14ac:dyDescent="0.35">
      <c r="B7" s="140"/>
      <c r="C7" s="140"/>
      <c r="E7" s="141"/>
      <c r="F7" s="140"/>
      <c r="G7" s="142"/>
      <c r="H7" s="141"/>
      <c r="I7" s="318" t="s">
        <v>171</v>
      </c>
      <c r="J7" s="319"/>
      <c r="K7" s="267">
        <f>ROUND(((J4*K4+J5*K5+J6*K6+J3*K3)*100/30),1)</f>
        <v>9.3000000000000007</v>
      </c>
      <c r="O7" s="21">
        <v>8</v>
      </c>
      <c r="P7" s="31">
        <f>45%</f>
        <v>0.45</v>
      </c>
    </row>
    <row r="8" spans="1:16" ht="15" thickBot="1" x14ac:dyDescent="0.35">
      <c r="A8" s="140"/>
      <c r="B8" s="330"/>
      <c r="C8" s="330"/>
      <c r="E8" s="141"/>
      <c r="F8" s="140"/>
      <c r="G8" s="140"/>
      <c r="H8" s="141"/>
      <c r="I8" s="259" t="s">
        <v>180</v>
      </c>
      <c r="J8" s="260">
        <v>7.9</v>
      </c>
      <c r="K8" s="261">
        <v>0.17499999999999999</v>
      </c>
      <c r="O8" s="21"/>
      <c r="P8" s="21"/>
    </row>
    <row r="9" spans="1:16" ht="15" thickBot="1" x14ac:dyDescent="0.35">
      <c r="B9" s="143" t="s">
        <v>176</v>
      </c>
      <c r="C9" s="333">
        <f>ROUND((B5*C5 +  B4*C4)/55*100,2)</f>
        <v>11.81</v>
      </c>
      <c r="F9" s="21"/>
      <c r="G9" s="21">
        <f>(F3*G3 + F4*G4)/50*100</f>
        <v>9.4</v>
      </c>
      <c r="I9" s="264" t="s">
        <v>181</v>
      </c>
      <c r="J9" s="257">
        <v>14.8</v>
      </c>
      <c r="K9" s="193">
        <v>0.17499999999999999</v>
      </c>
      <c r="O9" s="21"/>
      <c r="P9" s="21"/>
    </row>
    <row r="10" spans="1:16" s="243" customFormat="1" x14ac:dyDescent="0.3">
      <c r="A10" s="242" t="s">
        <v>21</v>
      </c>
      <c r="B10" s="331"/>
      <c r="C10" s="332">
        <f>ROUND((B3*C3 + B4*C4+ B5*C5),2)</f>
        <v>11.09</v>
      </c>
      <c r="F10" s="242"/>
      <c r="G10" s="242">
        <f>(F3*G3 + F4*G4+ F5*G5 + F6*G6)</f>
        <v>11.104999999999999</v>
      </c>
      <c r="I10" s="262" t="s">
        <v>152</v>
      </c>
      <c r="J10" s="140">
        <v>5.5</v>
      </c>
      <c r="K10" s="193">
        <v>0.25</v>
      </c>
      <c r="O10" s="242"/>
      <c r="P10" s="242">
        <f t="array" ref="P10">ROUND(SUMPRODUCT(IF(O3:O7&lt;&gt;"",O3:O7*P3:P7,0))/SUM(IF(O3:O7&lt;&gt;"", P3:P7,0)),0)</f>
        <v>11</v>
      </c>
    </row>
    <row r="11" spans="1:16" ht="15" thickBot="1" x14ac:dyDescent="0.35">
      <c r="I11" s="265" t="s">
        <v>151</v>
      </c>
      <c r="J11" s="266">
        <v>15</v>
      </c>
      <c r="K11" s="204">
        <v>0.1</v>
      </c>
      <c r="P11" s="20">
        <f t="array" ref="P11">ROUND(SUM(O3:O7*P3:P7),2)</f>
        <v>11.39</v>
      </c>
    </row>
    <row r="12" spans="1:16" ht="15" thickBot="1" x14ac:dyDescent="0.35">
      <c r="I12" s="318" t="s">
        <v>182</v>
      </c>
      <c r="J12" s="319"/>
      <c r="K12" s="268">
        <f>ROUND((J6*K6+J3*K3+J5*K5+J11*K11+J8*K8+J9*K9+J10*K10+J4*K4),0 )</f>
        <v>10</v>
      </c>
    </row>
    <row r="13" spans="1:16" ht="15" thickBot="1" x14ac:dyDescent="0.35">
      <c r="A13" s="21" t="s">
        <v>23</v>
      </c>
      <c r="B13" s="21">
        <f>(C10+G10+K13+P10)/4</f>
        <v>10.70875</v>
      </c>
      <c r="K13" s="268">
        <f>(J3*K3+J4*K4+J6*K6+J8*K8+J9*K9+J10*K10+J11*K11+J5*K5)</f>
        <v>9.64</v>
      </c>
    </row>
    <row r="14" spans="1:16" x14ac:dyDescent="0.3">
      <c r="B14" s="20">
        <f>SUM(C11,K7,P11,G11)/4</f>
        <v>5.1725000000000003</v>
      </c>
    </row>
  </sheetData>
  <mergeCells count="6">
    <mergeCell ref="I12:J12"/>
    <mergeCell ref="O2:P2"/>
    <mergeCell ref="B2:C2"/>
    <mergeCell ref="F2:G2"/>
    <mergeCell ref="J2:K2"/>
    <mergeCell ref="I7:J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tabSelected="1" workbookViewId="0">
      <selection activeCell="N23" sqref="N23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316" t="s">
        <v>11</v>
      </c>
      <c r="C2" s="317"/>
      <c r="E2" s="316" t="s">
        <v>12</v>
      </c>
      <c r="F2" s="317"/>
      <c r="I2" s="316" t="s">
        <v>24</v>
      </c>
      <c r="J2" s="317"/>
      <c r="M2" s="326" t="s">
        <v>13</v>
      </c>
      <c r="N2" s="327"/>
      <c r="P2" s="316" t="s">
        <v>57</v>
      </c>
      <c r="Q2" s="317"/>
    </row>
    <row r="3" spans="1:17" x14ac:dyDescent="0.3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37" t="s">
        <v>59</v>
      </c>
      <c r="I3" s="3">
        <v>10</v>
      </c>
      <c r="J3" s="6">
        <f>30%*40%</f>
        <v>0.12</v>
      </c>
      <c r="K3" s="5"/>
      <c r="L3" s="164" t="s">
        <v>153</v>
      </c>
      <c r="M3" s="244">
        <v>9.6999999999999993</v>
      </c>
      <c r="N3" s="245">
        <v>0.27</v>
      </c>
      <c r="O3" s="5"/>
      <c r="P3" s="3"/>
      <c r="Q3" s="6">
        <f>40%*40%</f>
        <v>0.16000000000000003</v>
      </c>
    </row>
    <row r="4" spans="1:17" x14ac:dyDescent="0.3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37" t="s">
        <v>60</v>
      </c>
      <c r="I4" s="3">
        <v>10</v>
      </c>
      <c r="J4" s="9">
        <f>30%*40%</f>
        <v>0.12</v>
      </c>
      <c r="K4" s="5"/>
      <c r="L4" s="20" t="s">
        <v>154</v>
      </c>
      <c r="M4" s="244">
        <v>0</v>
      </c>
      <c r="N4" s="245">
        <v>0.33</v>
      </c>
      <c r="O4" s="5"/>
      <c r="P4" s="3"/>
      <c r="Q4" s="6">
        <f>60%*40%</f>
        <v>0.24</v>
      </c>
    </row>
    <row r="5" spans="1:17" x14ac:dyDescent="0.3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37" t="s">
        <v>61</v>
      </c>
      <c r="I5" s="3">
        <v>10</v>
      </c>
      <c r="J5" s="6">
        <f>25%*40%</f>
        <v>0.1</v>
      </c>
      <c r="K5" s="5"/>
      <c r="L5" s="164" t="s">
        <v>146</v>
      </c>
      <c r="M5" s="244">
        <v>15.4</v>
      </c>
      <c r="N5" s="245">
        <v>0.16</v>
      </c>
      <c r="O5" s="5"/>
      <c r="P5" s="3"/>
      <c r="Q5" s="6">
        <v>0.6</v>
      </c>
    </row>
    <row r="6" spans="1:17" x14ac:dyDescent="0.3">
      <c r="B6" s="3">
        <v>10</v>
      </c>
      <c r="C6" s="6">
        <v>0.3</v>
      </c>
      <c r="D6" s="5"/>
      <c r="E6" s="3"/>
      <c r="F6" s="3"/>
      <c r="G6" s="36"/>
      <c r="I6" s="3">
        <v>10</v>
      </c>
      <c r="J6" s="9">
        <f>15%*40%</f>
        <v>0.06</v>
      </c>
      <c r="K6" s="5"/>
      <c r="L6" s="20" t="s">
        <v>155</v>
      </c>
      <c r="M6" s="244">
        <v>0</v>
      </c>
      <c r="N6" s="245">
        <v>0.24</v>
      </c>
      <c r="O6" s="5"/>
      <c r="P6" s="3"/>
      <c r="Q6" s="3"/>
    </row>
    <row r="7" spans="1:17" x14ac:dyDescent="0.3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M7" s="246"/>
      <c r="N7" s="246"/>
      <c r="O7" s="5"/>
      <c r="P7" s="3"/>
      <c r="Q7" s="3"/>
    </row>
    <row r="8" spans="1:17" x14ac:dyDescent="0.3">
      <c r="B8" s="3"/>
      <c r="C8" s="9"/>
      <c r="D8" s="5"/>
      <c r="E8" s="3"/>
      <c r="F8" s="3"/>
      <c r="G8" s="5"/>
      <c r="I8" s="3"/>
      <c r="J8" s="3">
        <v>10</v>
      </c>
      <c r="K8" s="5"/>
      <c r="M8" s="246"/>
      <c r="N8" s="246"/>
      <c r="O8" s="5"/>
      <c r="P8" s="3"/>
      <c r="Q8" s="3"/>
    </row>
    <row r="9" spans="1:17" x14ac:dyDescent="0.3">
      <c r="B9" s="3"/>
      <c r="C9" s="3"/>
      <c r="D9" s="5"/>
      <c r="E9" s="3"/>
      <c r="F9" s="3"/>
      <c r="G9" s="5"/>
      <c r="I9" s="3"/>
      <c r="J9" s="3"/>
      <c r="K9" s="5"/>
      <c r="M9" s="244"/>
      <c r="N9" s="244"/>
      <c r="O9" s="5"/>
      <c r="P9" s="3"/>
      <c r="Q9" s="3"/>
    </row>
    <row r="10" spans="1:17" ht="15" thickBot="1" x14ac:dyDescent="0.3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M10" s="247" t="s">
        <v>170</v>
      </c>
      <c r="N10" s="248">
        <f>(M3*N3 + M4*N4+ M5*N5 + M6*N6)</f>
        <v>5.0830000000000002</v>
      </c>
      <c r="O10" s="5"/>
      <c r="P10" s="3"/>
      <c r="Q10" s="3">
        <v>11</v>
      </c>
    </row>
    <row r="11" spans="1:17" ht="15" thickBot="1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249" t="s">
        <v>156</v>
      </c>
      <c r="N11" s="250">
        <f>( M3*0.45 + M4*0.55)</f>
        <v>4.3650000000000002</v>
      </c>
    </row>
    <row r="12" spans="1:17" ht="15" thickBot="1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x14ac:dyDescent="0.3">
      <c r="A13" s="3" t="s">
        <v>23</v>
      </c>
      <c r="B13" s="3">
        <f>(C10+F10+J10+N10)/4</f>
        <v>10.27075</v>
      </c>
      <c r="C13" s="5"/>
      <c r="D13" s="5"/>
      <c r="F13" s="5"/>
      <c r="G13" s="5"/>
      <c r="H13" s="5"/>
      <c r="I13" s="5"/>
      <c r="J13" s="5"/>
      <c r="K13" s="5"/>
      <c r="L13" s="254" t="s">
        <v>168</v>
      </c>
      <c r="M13" s="253"/>
      <c r="N13" s="251">
        <v>0.6</v>
      </c>
    </row>
    <row r="14" spans="1:17" ht="15" thickBot="1" x14ac:dyDescent="0.35">
      <c r="B14" s="5"/>
      <c r="C14" s="5"/>
      <c r="D14" s="5"/>
      <c r="F14" s="5"/>
      <c r="G14" s="5"/>
      <c r="H14" s="5"/>
      <c r="I14" s="5"/>
      <c r="J14" s="5"/>
      <c r="K14" s="5"/>
      <c r="L14" s="255" t="s">
        <v>169</v>
      </c>
      <c r="M14" s="256"/>
      <c r="N14" s="252">
        <v>0.4</v>
      </c>
    </row>
    <row r="15" spans="1:17" ht="15" thickBot="1" x14ac:dyDescent="0.35">
      <c r="B15" s="5"/>
      <c r="C15" s="5"/>
      <c r="D15" s="5"/>
      <c r="F15" s="5"/>
      <c r="G15" s="5"/>
      <c r="H15" s="5"/>
      <c r="I15" s="5"/>
      <c r="J15" s="5"/>
      <c r="K15" s="5"/>
      <c r="L15" s="324" t="s">
        <v>170</v>
      </c>
      <c r="M15" s="325"/>
      <c r="N15" s="241">
        <f>M13*N13+M14*N14</f>
        <v>0</v>
      </c>
    </row>
    <row r="16" spans="1:17" x14ac:dyDescent="0.3">
      <c r="B16" s="5"/>
      <c r="C16" s="5"/>
      <c r="D16" s="5"/>
      <c r="F16" s="5"/>
      <c r="G16" s="5"/>
      <c r="H16" s="5"/>
      <c r="I16" s="5"/>
      <c r="J16" s="5"/>
      <c r="K16" s="5"/>
    </row>
  </sheetData>
  <mergeCells count="6">
    <mergeCell ref="P2:Q2"/>
    <mergeCell ref="L15:M15"/>
    <mergeCell ref="B2:C2"/>
    <mergeCell ref="E2:F2"/>
    <mergeCell ref="I2:J2"/>
    <mergeCell ref="M2:N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6"/>
  <sheetViews>
    <sheetView zoomScaleNormal="100" workbookViewId="0">
      <selection activeCell="L2" sqref="L2:M2"/>
    </sheetView>
  </sheetViews>
  <sheetFormatPr defaultRowHeight="14.4" x14ac:dyDescent="0.3"/>
  <cols>
    <col min="3" max="3" width="15.44140625" bestFit="1" customWidth="1"/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4.88671875" customWidth="1"/>
    <col min="15" max="15" width="25.6640625" customWidth="1"/>
    <col min="16" max="16" width="16.33203125" customWidth="1"/>
  </cols>
  <sheetData>
    <row r="2" spans="1:16" x14ac:dyDescent="0.3">
      <c r="B2" s="316" t="s">
        <v>2</v>
      </c>
      <c r="C2" s="317"/>
      <c r="E2" s="316" t="s">
        <v>5</v>
      </c>
      <c r="F2" s="317"/>
      <c r="H2" s="316" t="s">
        <v>7</v>
      </c>
      <c r="I2" s="317"/>
      <c r="K2" s="144"/>
      <c r="L2" s="328" t="s">
        <v>6</v>
      </c>
      <c r="M2" s="329"/>
      <c r="N2" s="144"/>
      <c r="O2" s="328" t="s">
        <v>56</v>
      </c>
      <c r="P2" s="329"/>
    </row>
    <row r="3" spans="1:16" x14ac:dyDescent="0.3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K3" s="165" t="s">
        <v>157</v>
      </c>
      <c r="L3" s="146">
        <v>13</v>
      </c>
      <c r="M3" s="147">
        <v>0.2</v>
      </c>
      <c r="N3" s="144"/>
      <c r="O3" s="146"/>
      <c r="P3" s="147">
        <v>0.2</v>
      </c>
    </row>
    <row r="4" spans="1:16" x14ac:dyDescent="0.3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K4" s="165" t="s">
        <v>163</v>
      </c>
      <c r="L4" s="146">
        <v>16.3</v>
      </c>
      <c r="M4" s="147">
        <v>0.2</v>
      </c>
      <c r="N4" s="144"/>
      <c r="O4" s="146"/>
      <c r="P4" s="147">
        <v>0.3</v>
      </c>
    </row>
    <row r="5" spans="1:16" x14ac:dyDescent="0.3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K5" s="165" t="s">
        <v>164</v>
      </c>
      <c r="L5" s="146">
        <v>16</v>
      </c>
      <c r="M5" s="147">
        <v>0.2</v>
      </c>
      <c r="N5" s="144"/>
      <c r="O5" s="146"/>
      <c r="P5" s="147">
        <v>0.5</v>
      </c>
    </row>
    <row r="6" spans="1:16" x14ac:dyDescent="0.3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K6" s="165" t="s">
        <v>158</v>
      </c>
      <c r="L6" s="146">
        <v>20</v>
      </c>
      <c r="M6" s="147">
        <v>0.15</v>
      </c>
      <c r="N6" s="144"/>
      <c r="O6" s="146"/>
      <c r="P6" s="146"/>
    </row>
    <row r="7" spans="1:16" x14ac:dyDescent="0.3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K7" s="165" t="s">
        <v>159</v>
      </c>
      <c r="L7" s="146">
        <v>0</v>
      </c>
      <c r="M7" s="147">
        <v>0.15</v>
      </c>
      <c r="N7" s="144"/>
      <c r="O7" s="146"/>
      <c r="P7" s="146"/>
    </row>
    <row r="8" spans="1:16" ht="15" thickBot="1" x14ac:dyDescent="0.35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K8" s="165" t="s">
        <v>165</v>
      </c>
      <c r="L8" s="146">
        <v>0</v>
      </c>
      <c r="M8" s="147">
        <v>0.1</v>
      </c>
      <c r="N8" s="144"/>
      <c r="O8" s="146"/>
      <c r="P8" s="146"/>
    </row>
    <row r="9" spans="1:16" ht="15" thickBot="1" x14ac:dyDescent="0.35">
      <c r="A9" s="5"/>
      <c r="B9" s="3"/>
      <c r="C9" s="3"/>
      <c r="D9" s="5"/>
      <c r="E9" s="3"/>
      <c r="F9" s="3"/>
      <c r="G9" s="5"/>
      <c r="H9" s="3"/>
      <c r="I9" s="3"/>
      <c r="K9" s="145"/>
      <c r="L9" s="146" t="s">
        <v>166</v>
      </c>
      <c r="M9" s="149">
        <f>ROUND((L3*0.33333+ L4*0.33333 + L5*0.33333),2)</f>
        <v>15.1</v>
      </c>
      <c r="N9" s="144"/>
      <c r="O9" s="146"/>
      <c r="P9" s="146"/>
    </row>
    <row r="10" spans="1:16" ht="15" thickBot="1" x14ac:dyDescent="0.3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K10" s="145"/>
      <c r="L10" s="148" t="s">
        <v>167</v>
      </c>
      <c r="M10" s="149">
        <f>(L3*M3 + L4*M4+ L5*M5 + L6*M6+ L7*M7+L8*M8)</f>
        <v>12.06</v>
      </c>
      <c r="N10" s="144"/>
      <c r="O10" s="146"/>
      <c r="P10" s="146">
        <v>13</v>
      </c>
    </row>
    <row r="11" spans="1:16" x14ac:dyDescent="0.3">
      <c r="A11" s="5"/>
      <c r="B11" s="5"/>
      <c r="C11" s="5"/>
      <c r="D11" s="5"/>
      <c r="E11" s="5"/>
      <c r="F11" s="5"/>
      <c r="G11" s="5"/>
      <c r="H11" s="5"/>
      <c r="I11" s="5"/>
      <c r="K11" s="145"/>
      <c r="L11" s="145"/>
      <c r="M11" s="145"/>
      <c r="N11" s="144"/>
      <c r="O11" s="144"/>
      <c r="P11" s="144"/>
    </row>
    <row r="12" spans="1:1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x14ac:dyDescent="0.3">
      <c r="A13" s="3" t="s">
        <v>23</v>
      </c>
      <c r="B13" s="3">
        <f>(C10+F10+I10+M10)/4</f>
        <v>11.015000000000001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72"/>
      <c r="M18" s="72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72"/>
      <c r="M19" s="72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72"/>
      <c r="M20" s="72"/>
    </row>
    <row r="21" spans="1:13" x14ac:dyDescent="0.3">
      <c r="L21" s="72"/>
      <c r="M21" s="72"/>
    </row>
    <row r="22" spans="1:13" x14ac:dyDescent="0.3">
      <c r="L22" s="72"/>
      <c r="M22" s="72"/>
    </row>
    <row r="23" spans="1:13" x14ac:dyDescent="0.3">
      <c r="L23" s="72"/>
      <c r="M23" s="72"/>
    </row>
    <row r="24" spans="1:13" x14ac:dyDescent="0.3">
      <c r="L24" s="72"/>
      <c r="M24" s="72"/>
    </row>
    <row r="25" spans="1:13" x14ac:dyDescent="0.3">
      <c r="L25" s="72"/>
      <c r="M25" s="72"/>
    </row>
    <row r="26" spans="1:13" x14ac:dyDescent="0.3">
      <c r="L26" s="72"/>
      <c r="M26" s="72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2º ANO - 2º Semestre</vt:lpstr>
      <vt:lpstr>1º ANO - 2º Semestre</vt:lpstr>
      <vt:lpstr>3º ANO - 1º Semestre</vt:lpstr>
      <vt:lpstr>2º ANO - 1º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2024-01-28T00:15:56Z</dcterms:modified>
</cp:coreProperties>
</file>