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34BBE7E5-3C85-44EF-8429-3F378D63E820}" xr6:coauthVersionLast="47" xr6:coauthVersionMax="47" xr10:uidLastSave="{00000000-0000-0000-0000-000000000000}"/>
  <bookViews>
    <workbookView xWindow="1500" yWindow="1500" windowWidth="17280" windowHeight="8964" tabRatio="797" activeTab="1" xr2:uid="{29B19686-80AD-465B-A46E-BA6EA21EF685}"/>
  </bookViews>
  <sheets>
    <sheet name="Tudo" sheetId="1" r:id="rId1"/>
    <sheet name="Estudar" sheetId="7" r:id="rId2"/>
    <sheet name="3º ANO - 1º Semestre" sheetId="6" r:id="rId3"/>
    <sheet name="2º ANO - 2º Semestre" sheetId="5" r:id="rId4"/>
    <sheet name="2º ANO - 1º Semestre" sheetId="4" r:id="rId5"/>
    <sheet name="1º ANO - 2º Semestre" sheetId="3" r:id="rId6"/>
    <sheet name="1º ANO - 1º Semestre" sheetId="2" r:id="rId7"/>
  </sheets>
  <definedNames>
    <definedName name="topo" localSheetId="0">Tudo!$C$9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L10" i="3" a="1"/>
  <c r="L10" i="3" s="1"/>
  <c r="C10" i="5" a="1"/>
  <c r="C10" i="5" s="1"/>
  <c r="E7" i="1" a="1"/>
  <c r="E7" i="1" s="1"/>
  <c r="F3" i="1" a="1"/>
  <c r="F3" i="1" s="1"/>
  <c r="E26" i="1" a="1"/>
  <c r="E26" i="1" s="1"/>
  <c r="E3" i="1" a="1"/>
  <c r="E3" i="1" s="1"/>
  <c r="E12" i="1" a="1"/>
  <c r="E12" i="1" s="1"/>
  <c r="E17" i="1" a="1"/>
  <c r="E17" i="1" s="1"/>
  <c r="F22" i="1" a="1"/>
  <c r="F22" i="1" s="1"/>
  <c r="E22" i="1" a="1"/>
  <c r="E22" i="1" s="1"/>
  <c r="F12" i="1" a="1"/>
  <c r="F12" i="1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F10" i="5" a="1"/>
  <c r="F10" i="5" s="1"/>
  <c r="R10" i="5" a="1"/>
  <c r="R10" i="5" s="1"/>
  <c r="O10" i="5" a="1"/>
  <c r="O10" i="5" s="1"/>
  <c r="I10" i="6" a="1"/>
  <c r="I10" i="6" s="1"/>
  <c r="C11" i="6" a="1"/>
  <c r="C11" i="6" s="1"/>
  <c r="C10" i="6" a="1"/>
  <c r="C10" i="6" s="1"/>
  <c r="L10" i="5" a="1"/>
  <c r="L10" i="5" s="1"/>
  <c r="F5" i="5"/>
  <c r="F4" i="5"/>
  <c r="O10" i="3" a="1"/>
  <c r="O10" i="3" s="1"/>
  <c r="C10" i="4" a="1"/>
  <c r="C10" i="4" s="1"/>
  <c r="L10" i="4" a="1"/>
  <c r="L10" i="4" s="1"/>
  <c r="F10" i="4"/>
  <c r="I7" i="4"/>
  <c r="I6" i="4"/>
  <c r="I5" i="4"/>
  <c r="I4" i="4"/>
  <c r="I3" i="4"/>
  <c r="C5" i="4"/>
  <c r="C4" i="4"/>
  <c r="C3" i="4"/>
  <c r="L4" i="4"/>
  <c r="L3" i="4"/>
  <c r="C10" i="3" a="1"/>
  <c r="C10" i="3" s="1"/>
  <c r="L10" i="2" a="1"/>
  <c r="L10" i="2" s="1"/>
  <c r="F10" i="2" a="1"/>
  <c r="F10" i="2" s="1"/>
  <c r="I10" i="2" a="1"/>
  <c r="I10" i="2" s="1"/>
  <c r="B13" i="2" l="1"/>
  <c r="G3" i="1" a="1"/>
  <c r="G3" i="1" s="1"/>
  <c r="B14" i="6"/>
  <c r="B13" i="5"/>
  <c r="B13" i="4"/>
  <c r="B1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<sst xmlns="http://schemas.openxmlformats.org/spreadsheetml/2006/main" count="104" uniqueCount="76">
  <si>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</si>
  <si>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</si>
  <si>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</si>
  <si>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</si>
  <si>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</si>
  <si>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</si>
  <si>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</si>
  <si>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</si>
  <si>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</si>
  <si>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</si>
  <si>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</si>
  <si>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</si>
  <si>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</si>
  <si>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</si>
  <si>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</si>
  <si>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</si>
  <si>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</si>
  <si>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</si>
  <si>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</si>
  <si>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</si>
  <si>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</si>
  <si>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</si>
  <si>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</si>
  <si>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</si>
  <si>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</si>
  <si>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</si>
  <si>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</si>
  <si>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Melhoria Teoria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</si>
  <si>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</si>
  <si>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</si>
  <si>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</si>
  <si>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</si>
  <si>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</si>
  <si>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</si>
  <si>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</si>
  <si>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</si>
  <si>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</si>
  <si>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</si>
  <si>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</si>
  <si>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</si>
  <si>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</si>
  <si>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 xml:space="preserve">           Cálculo 2</t>
  </si>
  <si>
    <t xml:space="preserve">            Cálculo 1</t>
  </si>
  <si>
    <t xml:space="preserve">       Programação 1</t>
  </si>
  <si>
    <t>em aula T</t>
  </si>
  <si>
    <t>em aula TP</t>
  </si>
  <si>
    <t>Algoritmos e estruturas de dados</t>
  </si>
  <si>
    <t>ARRED(SOMA(C3:C6*D3:D6)/SOMA(D3:D6);2)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</si>
  <si>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</si>
  <si>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</si>
  <si>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</si>
  <si>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</si>
  <si>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</si>
  <si>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</si>
  <si>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</si>
  <si>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</si>
  <si>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entrega de as</t>
  </si>
  <si>
    <t>RC2 PRATICA</t>
  </si>
  <si>
    <t>SSE PRATICA</t>
  </si>
  <si>
    <t>TP1 POO</t>
  </si>
  <si>
    <t>RC2</t>
  </si>
  <si>
    <t>SSE</t>
  </si>
  <si>
    <t>exame1</t>
  </si>
  <si>
    <t>exame2</t>
  </si>
  <si>
    <t>POO</t>
  </si>
  <si>
    <t>AS</t>
  </si>
  <si>
    <t>2.3 3.5-alex</t>
  </si>
  <si>
    <t>SSE/POO</t>
  </si>
  <si>
    <t>ficha1</t>
  </si>
  <si>
    <t>ficha2</t>
  </si>
  <si>
    <t>ficha3</t>
  </si>
  <si>
    <t>ficha4</t>
  </si>
  <si>
    <t>guiao de poo</t>
  </si>
  <si>
    <t>poo</t>
  </si>
  <si>
    <t>labi tem 8 ects</t>
  </si>
  <si>
    <t>(alterar as merdas de 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</si>
</sst>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name val="Noto Sans"/>
      <family val="2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2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4" fillId="0" borderId="0" xfId="0" applyFont="1"/>
    <xf numFmtId="0" fontId="3" fillId="10" borderId="1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G30"/>
  <sheetViews>
    <sheetView zoomScale="85" zoomScaleNormal="85" workbookViewId="0">
      <selection activeCell="C29" sqref="C29"/>
    </sheetView>
  </sheetViews>
  <sheetFormatPr defaultRowHeight="14.4" x14ac:dyDescent="0.3"/>
  <cols>
    <col min="1" max="1" width="6.5546875" bestFit="1" customWidth="1"/>
    <col min="2" max="2" width="46.77734375" bestFit="1" customWidth="1"/>
    <col min="3" max="3" width="11.33203125" customWidth="1"/>
    <col min="4" max="4" width="5.21875" customWidth="1"/>
    <col min="5" max="5" width="56.33203125" customWidth="1"/>
    <col min="6" max="6" width="7.6640625" customWidth="1"/>
    <col min="7" max="7" width="10.44140625" customWidth="1"/>
  </cols>
  <sheetData>
    <row r="1" spans="1:7" ht="15" thickBot="1" x14ac:dyDescent="0.35">
      <c r="E1" t="s">
        <v>47</v>
      </c>
    </row>
    <row r="2" spans="1:7" ht="15" thickBot="1" x14ac:dyDescent="0.35">
      <c r="A2" s="7"/>
      <c r="B2" s="17" t="s">
        <v>0</v>
      </c>
      <c r="C2" s="18" t="s">
        <v>8</v>
      </c>
      <c r="D2" s="19" t="s">
        <v>1</v>
      </c>
      <c r="E2" s="7"/>
      <c r="F2" s="7"/>
      <c r="G2" s="7"/>
    </row>
    <row r="3" spans="1:7" x14ac:dyDescent="0.3">
      <c r="A3" s="78" t="s">
        <v>19</v>
      </c>
      <c r="B3" s="23" t="s">
        <v>2</v>
      </c>
      <c r="C3" s="32">
        <v>10</v>
      </c>
      <c r="D3" s="25">
        <v>6</v>
      </c>
      <c r="E3" s="81" cm="1">
        <f t="array" ref="E3">ROUND(SUM(C3:C6*D3:D6)/SUM(D3:D6),2)</f>
        <v>8.15</v>
      </c>
      <c r="F3" s="84" cm="1">
        <f t="array" ref="F3" xml:space="preserve"> SUM(C3:C11*D3:D11)/SUM(D3:D11)</f>
        <v>9.2258064516129039</v>
      </c>
      <c r="G3" s="84" cm="1">
        <f t="array" ref="G3">ROUND(SUMPRODUCT(IF(C3:C30&lt;&gt;"",C3:C30*D3:D30,0))/SUM(IF(C3:C30&lt;&gt;"", D3:D30,0)),2)</f>
        <v>11.53</v>
      </c>
    </row>
    <row r="4" spans="1:7" x14ac:dyDescent="0.3">
      <c r="A4" s="79"/>
      <c r="B4" s="26" t="s">
        <v>7</v>
      </c>
      <c r="C4" s="5">
        <v>12</v>
      </c>
      <c r="D4" s="27">
        <v>6</v>
      </c>
      <c r="E4" s="82"/>
      <c r="F4" s="85"/>
      <c r="G4" s="85"/>
    </row>
    <row r="5" spans="1:7" x14ac:dyDescent="0.3">
      <c r="A5" s="79"/>
      <c r="B5" s="26" t="s">
        <v>6</v>
      </c>
      <c r="C5" s="20"/>
      <c r="D5" s="27">
        <v>6</v>
      </c>
      <c r="E5" s="82"/>
      <c r="F5" s="85"/>
      <c r="G5" s="85"/>
    </row>
    <row r="6" spans="1:7" ht="15" thickBot="1" x14ac:dyDescent="0.35">
      <c r="A6" s="79"/>
      <c r="B6" s="36" t="s">
        <v>5</v>
      </c>
      <c r="C6" s="22">
        <v>10</v>
      </c>
      <c r="D6" s="37">
        <v>8</v>
      </c>
      <c r="E6" s="83"/>
      <c r="F6" s="85"/>
      <c r="G6" s="85"/>
    </row>
    <row r="7" spans="1:7" x14ac:dyDescent="0.3">
      <c r="A7" s="79"/>
      <c r="B7" s="38" t="s">
        <v>3</v>
      </c>
      <c r="C7" s="32">
        <v>10</v>
      </c>
      <c r="D7" s="25">
        <v>6</v>
      </c>
      <c r="E7" s="81" cm="1">
        <f t="array" ref="E7">ROUND(SUM(C7:C11*D7:D11)/SUM(D7:D11),2)</f>
        <v>10</v>
      </c>
      <c r="F7" s="85"/>
      <c r="G7" s="85"/>
    </row>
    <row r="8" spans="1:7" x14ac:dyDescent="0.3">
      <c r="A8" s="79"/>
      <c r="B8" s="28" t="s">
        <v>4</v>
      </c>
      <c r="C8" s="5">
        <v>11</v>
      </c>
      <c r="D8" s="27">
        <v>6</v>
      </c>
      <c r="E8" s="82"/>
      <c r="F8" s="85"/>
      <c r="G8" s="85"/>
    </row>
    <row r="9" spans="1:7" x14ac:dyDescent="0.3">
      <c r="A9" s="79"/>
      <c r="B9" s="28" t="s">
        <v>9</v>
      </c>
      <c r="C9" s="5">
        <v>13</v>
      </c>
      <c r="D9" s="27">
        <v>6</v>
      </c>
      <c r="E9" s="82"/>
      <c r="F9" s="85"/>
      <c r="G9" s="85"/>
    </row>
    <row r="10" spans="1:7" x14ac:dyDescent="0.3">
      <c r="A10" s="79"/>
      <c r="B10" s="28" t="s">
        <v>14</v>
      </c>
      <c r="C10" s="20"/>
      <c r="D10" s="27">
        <v>6</v>
      </c>
      <c r="E10" s="82"/>
      <c r="F10" s="85"/>
      <c r="G10" s="85"/>
    </row>
    <row r="11" spans="1:7" ht="15" thickBot="1" x14ac:dyDescent="0.35">
      <c r="A11" s="80"/>
      <c r="B11" s="29" t="s">
        <v>10</v>
      </c>
      <c r="C11" s="35">
        <v>13</v>
      </c>
      <c r="D11" s="31">
        <v>12</v>
      </c>
      <c r="E11" s="83"/>
      <c r="F11" s="86"/>
      <c r="G11" s="85"/>
    </row>
    <row r="12" spans="1:7" x14ac:dyDescent="0.3">
      <c r="A12" s="87" t="s">
        <v>20</v>
      </c>
      <c r="B12" s="23" t="s">
        <v>11</v>
      </c>
      <c r="C12" s="32">
        <v>10</v>
      </c>
      <c r="D12" s="25">
        <v>6</v>
      </c>
      <c r="E12" s="81" cm="1">
        <f t="array" ref="E12" xml:space="preserve"> ROUND(SUM(C12:C16*D12:D16)/SUM(D12:D16),2)</f>
        <v>9.4</v>
      </c>
      <c r="F12" s="84" cm="1">
        <f t="array" ref="F12" xml:space="preserve"> SUM(C12:C21*D12:D21)/SUM(D12:D21)</f>
        <v>5.9</v>
      </c>
      <c r="G12" s="85"/>
    </row>
    <row r="13" spans="1:7" x14ac:dyDescent="0.3">
      <c r="A13" s="88"/>
      <c r="B13" s="26" t="s">
        <v>12</v>
      </c>
      <c r="C13" s="5">
        <v>13</v>
      </c>
      <c r="D13" s="27">
        <v>6</v>
      </c>
      <c r="E13" s="82"/>
      <c r="F13" s="85"/>
      <c r="G13" s="85"/>
    </row>
    <row r="14" spans="1:7" x14ac:dyDescent="0.3">
      <c r="A14" s="88"/>
      <c r="B14" s="26" t="s">
        <v>24</v>
      </c>
      <c r="C14" s="5">
        <v>13</v>
      </c>
      <c r="D14" s="27">
        <v>6</v>
      </c>
      <c r="E14" s="82"/>
      <c r="F14" s="85"/>
      <c r="G14" s="85"/>
    </row>
    <row r="15" spans="1:7" x14ac:dyDescent="0.3">
      <c r="A15" s="88"/>
      <c r="B15" s="26" t="s">
        <v>13</v>
      </c>
      <c r="C15" s="20"/>
      <c r="D15" s="27">
        <v>6</v>
      </c>
      <c r="E15" s="82"/>
      <c r="F15" s="85"/>
      <c r="G15" s="85"/>
    </row>
    <row r="16" spans="1:7" ht="15" thickBot="1" x14ac:dyDescent="0.35">
      <c r="A16" s="88"/>
      <c r="B16" s="36" t="s">
        <v>46</v>
      </c>
      <c r="C16" s="39">
        <v>11</v>
      </c>
      <c r="D16" s="37">
        <v>6</v>
      </c>
      <c r="E16" s="83"/>
      <c r="F16" s="85"/>
      <c r="G16" s="85"/>
    </row>
    <row r="17" spans="1:7" x14ac:dyDescent="0.3">
      <c r="A17" s="88"/>
      <c r="B17" s="42" t="s">
        <v>15</v>
      </c>
      <c r="C17" s="24"/>
      <c r="D17" s="25">
        <v>6</v>
      </c>
      <c r="E17" s="90" cm="1">
        <f t="array" ref="E17" xml:space="preserve"> ROUND(SUM(C17:C21*D17:D21)/30,2)</f>
        <v>2.4</v>
      </c>
      <c r="F17" s="85"/>
      <c r="G17" s="85"/>
    </row>
    <row r="18" spans="1:7" x14ac:dyDescent="0.3">
      <c r="A18" s="88"/>
      <c r="B18" s="33" t="s">
        <v>17</v>
      </c>
      <c r="C18" s="5">
        <v>12</v>
      </c>
      <c r="D18" s="27">
        <v>6</v>
      </c>
      <c r="E18" s="91"/>
      <c r="F18" s="85"/>
      <c r="G18" s="85"/>
    </row>
    <row r="19" spans="1:7" x14ac:dyDescent="0.3">
      <c r="A19" s="88"/>
      <c r="B19" s="33" t="s">
        <v>25</v>
      </c>
      <c r="C19" s="20"/>
      <c r="D19" s="27">
        <v>6</v>
      </c>
      <c r="E19" s="91"/>
      <c r="F19" s="85"/>
      <c r="G19" s="85"/>
    </row>
    <row r="20" spans="1:7" x14ac:dyDescent="0.3">
      <c r="A20" s="88"/>
      <c r="B20" s="33" t="s">
        <v>16</v>
      </c>
      <c r="C20" s="20"/>
      <c r="D20" s="27">
        <v>6</v>
      </c>
      <c r="E20" s="91"/>
      <c r="F20" s="85"/>
      <c r="G20" s="85"/>
    </row>
    <row r="21" spans="1:7" ht="15" thickBot="1" x14ac:dyDescent="0.35">
      <c r="A21" s="89"/>
      <c r="B21" s="34" t="s">
        <v>18</v>
      </c>
      <c r="C21" s="30"/>
      <c r="D21" s="31">
        <v>6</v>
      </c>
      <c r="E21" s="92"/>
      <c r="F21" s="86"/>
      <c r="G21" s="85"/>
    </row>
    <row r="22" spans="1:7" x14ac:dyDescent="0.3">
      <c r="A22" s="78" t="s">
        <v>30</v>
      </c>
      <c r="B22" s="23" t="s">
        <v>31</v>
      </c>
      <c r="C22" s="24"/>
      <c r="D22" s="25">
        <v>6</v>
      </c>
      <c r="E22" s="81" cm="1">
        <f t="array" ref="E22">SUMPRODUCT(IF(C22:C25&lt;&gt;"",C22:C25*D22:D25,0))/SUM(IF(C22:C25&lt;&gt;"", D22:D25,0))</f>
        <v>11</v>
      </c>
      <c r="F22" s="84" cm="1">
        <f t="array" ref="F22">SUMPRODUCT(IF(C22:C30&lt;&gt;"",C22:C30*D22:D30,0))/SUM(IF(C22:C30&lt;&gt;"", D22:D30,0))</f>
        <v>11</v>
      </c>
      <c r="G22" s="85"/>
    </row>
    <row r="23" spans="1:7" x14ac:dyDescent="0.3">
      <c r="A23" s="79"/>
      <c r="B23" s="26" t="s">
        <v>32</v>
      </c>
      <c r="C23" s="20"/>
      <c r="D23" s="27">
        <v>6</v>
      </c>
      <c r="E23" s="82"/>
      <c r="F23" s="85"/>
      <c r="G23" s="85"/>
    </row>
    <row r="24" spans="1:7" x14ac:dyDescent="0.3">
      <c r="A24" s="79"/>
      <c r="B24" s="26" t="s">
        <v>33</v>
      </c>
      <c r="C24" s="20"/>
      <c r="D24" s="27">
        <v>6</v>
      </c>
      <c r="E24" s="82"/>
      <c r="F24" s="85"/>
      <c r="G24" s="85"/>
    </row>
    <row r="25" spans="1:7" ht="15" thickBot="1" x14ac:dyDescent="0.35">
      <c r="A25" s="79"/>
      <c r="B25" s="43" t="s">
        <v>34</v>
      </c>
      <c r="C25" s="35">
        <v>11</v>
      </c>
      <c r="D25" s="31">
        <v>6</v>
      </c>
      <c r="E25" s="83"/>
      <c r="F25" s="85"/>
      <c r="G25" s="85"/>
    </row>
    <row r="26" spans="1:7" x14ac:dyDescent="0.3">
      <c r="A26" s="79"/>
      <c r="B26" s="40" t="s">
        <v>35</v>
      </c>
      <c r="C26" s="21"/>
      <c r="D26" s="41">
        <v>6</v>
      </c>
      <c r="E26" s="81" t="e" cm="1">
        <f t="array" ref="E26">SUMPRODUCT(IF(C26:C30&lt;&gt;"",C26:C30*D26:D30,0))/SUM(IF(C26:C30&lt;&gt;"", D26:D30,0))</f>
        <v>#DIV/0!</v>
      </c>
      <c r="F26" s="85"/>
      <c r="G26" s="85"/>
    </row>
    <row r="27" spans="1:7" x14ac:dyDescent="0.3">
      <c r="A27" s="79"/>
      <c r="B27" s="28" t="s">
        <v>36</v>
      </c>
      <c r="C27" s="20"/>
      <c r="D27" s="27">
        <v>6</v>
      </c>
      <c r="E27" s="82"/>
      <c r="F27" s="85"/>
      <c r="G27" s="85"/>
    </row>
    <row r="28" spans="1:7" x14ac:dyDescent="0.3">
      <c r="A28" s="79"/>
      <c r="B28" s="28" t="s">
        <v>37</v>
      </c>
      <c r="C28" s="20"/>
      <c r="D28" s="27">
        <v>6</v>
      </c>
      <c r="E28" s="82"/>
      <c r="F28" s="85"/>
      <c r="G28" s="85"/>
    </row>
    <row r="29" spans="1:7" x14ac:dyDescent="0.3">
      <c r="A29" s="79"/>
      <c r="B29" s="28" t="s">
        <v>38</v>
      </c>
      <c r="C29" s="20"/>
      <c r="D29" s="27">
        <v>6</v>
      </c>
      <c r="E29" s="82"/>
      <c r="F29" s="85"/>
      <c r="G29" s="85"/>
    </row>
    <row r="30" spans="1:7" ht="15" thickBot="1" x14ac:dyDescent="0.35">
      <c r="A30" s="80"/>
      <c r="B30" s="29" t="s">
        <v>39</v>
      </c>
      <c r="C30" s="30"/>
      <c r="D30" s="31">
        <v>12</v>
      </c>
      <c r="E30" s="83"/>
      <c r="F30" s="86"/>
      <c r="G30" s="86"/>
    </row>
  </sheetData>
  <mergeCells count="13">
    <mergeCell ref="A22:A30"/>
    <mergeCell ref="E22:E25"/>
    <mergeCell ref="F22:F30"/>
    <mergeCell ref="E26:E30"/>
    <mergeCell ref="G3:G30"/>
    <mergeCell ref="F3:F11"/>
    <mergeCell ref="F12:F21"/>
    <mergeCell ref="A3:A11"/>
    <mergeCell ref="A12:A21"/>
    <mergeCell ref="E3:E6"/>
    <mergeCell ref="E7:E11"/>
    <mergeCell ref="E12:E16"/>
    <mergeCell ref="E17:E21"/>
  </mergeCells>
  <pageMargins left="0.7" right="0.7" top="0.75" bottom="0.75" header="0.3" footer="0.3"/>
  <pageSetup paperSize="9" orientation="portrait" r:id="rId1"/>
  <ignoredErrors>
    <ignoredError sqref="E4:G6 E23:G25 G22 E27:G30 F26:G26 E22:F22 F18:G21 F16:G16 F17:G17 F13:G15 F12:G12 E8:G11 F7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J18"/>
  <sheetViews>
    <sheetView tabSelected="1" workbookViewId="0">
      <selection activeCell="H10" sqref="H10"/>
    </sheetView>
  </sheetViews>
  <sheetFormatPr defaultRowHeight="14.4" x14ac:dyDescent="0.3"/>
  <cols>
    <col min="2" max="7" width="13.33203125" bestFit="1" customWidth="1"/>
    <col min="8" max="8" width="24.33203125" bestFit="1" customWidth="1"/>
    <col min="9" max="9" width="13.6640625" bestFit="1" customWidth="1"/>
  </cols>
  <sheetData>
    <row r="1" spans="1:10" ht="16.2" thickBot="1" x14ac:dyDescent="0.35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0" ht="16.2" thickBot="1" x14ac:dyDescent="0.35">
      <c r="A2" s="54"/>
      <c r="B2" s="55" t="s">
        <v>48</v>
      </c>
      <c r="C2" s="55" t="s">
        <v>49</v>
      </c>
      <c r="D2" s="55" t="s">
        <v>50</v>
      </c>
      <c r="E2" s="55" t="s">
        <v>51</v>
      </c>
      <c r="F2" s="55" t="s">
        <v>52</v>
      </c>
      <c r="G2" s="55" t="s">
        <v>53</v>
      </c>
      <c r="H2" s="55" t="s">
        <v>54</v>
      </c>
      <c r="I2" s="55" t="s">
        <v>55</v>
      </c>
      <c r="J2" s="54"/>
    </row>
    <row r="3" spans="1:10" ht="16.2" thickBot="1" x14ac:dyDescent="0.35">
      <c r="A3" s="54"/>
      <c r="B3" s="56">
        <v>27</v>
      </c>
      <c r="C3" s="57"/>
      <c r="D3" s="58"/>
      <c r="E3" s="58"/>
      <c r="F3" s="58"/>
      <c r="G3" s="58"/>
      <c r="H3" s="58"/>
      <c r="I3" s="71" t="s">
        <v>61</v>
      </c>
      <c r="J3" s="54"/>
    </row>
    <row r="4" spans="1:10" ht="16.2" thickBot="1" x14ac:dyDescent="0.35">
      <c r="A4" s="54"/>
      <c r="B4" s="61">
        <v>3</v>
      </c>
      <c r="C4" s="72" t="s">
        <v>67</v>
      </c>
      <c r="D4" s="73"/>
      <c r="E4" s="73"/>
      <c r="F4" s="75" t="s">
        <v>73</v>
      </c>
      <c r="G4" s="74" t="s">
        <v>72</v>
      </c>
      <c r="H4" s="59" t="s">
        <v>75</v>
      </c>
      <c r="I4" s="63"/>
      <c r="J4" s="54"/>
    </row>
    <row r="5" spans="1:10" ht="16.2" thickBot="1" x14ac:dyDescent="0.35">
      <c r="A5" s="54"/>
      <c r="B5" s="55">
        <v>10</v>
      </c>
      <c r="C5" s="64"/>
      <c r="D5" s="59"/>
      <c r="E5" s="59"/>
      <c r="F5" s="59"/>
      <c r="G5" s="59"/>
      <c r="H5" s="59"/>
      <c r="I5" s="76" t="s">
        <v>56</v>
      </c>
      <c r="J5" s="54"/>
    </row>
    <row r="6" spans="1:10" ht="16.2" thickBot="1" x14ac:dyDescent="0.35">
      <c r="A6" s="54"/>
      <c r="B6" s="61">
        <v>17</v>
      </c>
      <c r="C6" s="65" t="s">
        <v>57</v>
      </c>
      <c r="D6" s="66" t="s">
        <v>58</v>
      </c>
      <c r="E6" s="66" t="s">
        <v>59</v>
      </c>
      <c r="F6" s="62"/>
      <c r="G6" s="62"/>
      <c r="H6" s="62"/>
      <c r="I6" s="63"/>
      <c r="J6" s="54"/>
    </row>
    <row r="7" spans="1:10" ht="16.2" thickBot="1" x14ac:dyDescent="0.35">
      <c r="A7" s="54"/>
      <c r="B7" s="55">
        <v>24</v>
      </c>
      <c r="C7" s="64"/>
      <c r="D7" s="59"/>
      <c r="E7" s="59"/>
      <c r="F7" s="59"/>
      <c r="G7" s="59"/>
      <c r="H7" s="59"/>
      <c r="I7" s="60"/>
      <c r="J7" s="54"/>
    </row>
    <row r="8" spans="1:10" ht="16.2" thickBot="1" x14ac:dyDescent="0.35">
      <c r="A8" s="54"/>
      <c r="B8" s="56">
        <v>1</v>
      </c>
      <c r="C8" s="67"/>
      <c r="D8" s="68"/>
      <c r="E8" s="68"/>
      <c r="F8" s="68"/>
      <c r="G8" s="68"/>
      <c r="H8" s="68"/>
      <c r="I8" s="69"/>
      <c r="J8" s="54"/>
    </row>
    <row r="9" spans="1:10" ht="15.6" x14ac:dyDescent="0.3">
      <c r="A9" s="54"/>
      <c r="B9" s="54"/>
      <c r="C9" s="54"/>
      <c r="D9" s="54"/>
      <c r="E9" s="54"/>
      <c r="F9" s="54"/>
      <c r="G9" s="54"/>
      <c r="H9" s="54"/>
      <c r="I9" s="54"/>
      <c r="J9" s="54"/>
    </row>
    <row r="10" spans="1:10" ht="15.6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</row>
    <row r="11" spans="1:10" ht="15.6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</row>
    <row r="12" spans="1:10" ht="15.6" x14ac:dyDescent="0.3">
      <c r="A12" s="54"/>
      <c r="B12" s="54" t="s">
        <v>60</v>
      </c>
      <c r="C12" s="54"/>
      <c r="D12" s="54"/>
      <c r="E12" s="54"/>
      <c r="F12" s="54"/>
      <c r="G12" s="54"/>
      <c r="H12" s="54"/>
      <c r="I12" s="54"/>
      <c r="J12" s="54"/>
    </row>
    <row r="13" spans="1:10" ht="15.6" x14ac:dyDescent="0.3">
      <c r="A13" s="54"/>
      <c r="B13" s="54" t="s">
        <v>61</v>
      </c>
      <c r="C13" s="54" t="s">
        <v>62</v>
      </c>
      <c r="D13" s="54" t="s">
        <v>63</v>
      </c>
      <c r="E13" s="54" t="s">
        <v>68</v>
      </c>
      <c r="F13" s="54" t="s">
        <v>69</v>
      </c>
      <c r="G13" s="54" t="s">
        <v>70</v>
      </c>
      <c r="H13" s="54" t="s">
        <v>71</v>
      </c>
      <c r="I13" s="54"/>
      <c r="J13" s="54"/>
    </row>
    <row r="14" spans="1:10" ht="15.6" x14ac:dyDescent="0.3">
      <c r="A14" s="54"/>
      <c r="B14" s="54" t="s">
        <v>64</v>
      </c>
      <c r="C14" s="54"/>
      <c r="D14" s="54"/>
      <c r="E14" s="54"/>
      <c r="F14" s="54"/>
      <c r="G14" s="54"/>
      <c r="H14" s="54"/>
      <c r="I14" s="54"/>
      <c r="J14" s="54"/>
    </row>
    <row r="15" spans="1:10" ht="15.6" x14ac:dyDescent="0.35">
      <c r="A15" s="54"/>
      <c r="B15" s="54" t="s">
        <v>65</v>
      </c>
      <c r="C15" s="70" t="s">
        <v>66</v>
      </c>
      <c r="D15" s="54"/>
      <c r="E15" s="54"/>
      <c r="F15" s="54"/>
      <c r="G15" s="54"/>
      <c r="H15" s="54"/>
      <c r="I15" s="54"/>
      <c r="J15" s="54"/>
    </row>
    <row r="16" spans="1:10" ht="15.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15.6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workbookViewId="0">
      <selection activeCell="F9" sqref="F9"/>
    </sheetView>
  </sheetViews>
  <sheetFormatPr defaultRowHeight="14.4" x14ac:dyDescent="0.3"/>
  <cols>
    <col min="2" max="2" width="10" customWidth="1"/>
    <col min="5" max="5" width="15.88671875" customWidth="1"/>
    <col min="6" max="6" width="19.44140625" customWidth="1"/>
    <col min="8" max="8" width="23.88671875" customWidth="1"/>
    <col min="9" max="9" width="20.21875" customWidth="1"/>
  </cols>
  <sheetData>
    <row r="2" spans="1:15" x14ac:dyDescent="0.3">
      <c r="B2" s="93" t="s">
        <v>31</v>
      </c>
      <c r="C2" s="94"/>
      <c r="E2" s="3" t="s">
        <v>32</v>
      </c>
      <c r="F2" s="2"/>
      <c r="H2" s="3" t="s">
        <v>33</v>
      </c>
      <c r="I2" s="2"/>
      <c r="K2" s="93" t="s">
        <v>34</v>
      </c>
      <c r="L2" s="94"/>
    </row>
    <row r="3" spans="1:15" x14ac:dyDescent="0.3">
      <c r="A3" s="44"/>
      <c r="B3" s="45">
        <v>10</v>
      </c>
      <c r="C3" s="46">
        <v>0.45</v>
      </c>
      <c r="D3" s="44"/>
      <c r="E3" s="45">
        <v>10</v>
      </c>
      <c r="F3" s="47">
        <f>25%</f>
        <v>0.25</v>
      </c>
      <c r="G3" s="44"/>
      <c r="H3" s="45">
        <v>10</v>
      </c>
      <c r="I3" s="48">
        <v>0.2</v>
      </c>
      <c r="J3" s="44"/>
      <c r="K3" s="45">
        <v>10.4</v>
      </c>
      <c r="L3" s="48">
        <f>10%</f>
        <v>0.1</v>
      </c>
      <c r="M3" s="44"/>
      <c r="O3" s="4"/>
    </row>
    <row r="4" spans="1:15" x14ac:dyDescent="0.3">
      <c r="A4" s="44"/>
      <c r="B4" s="45">
        <v>10</v>
      </c>
      <c r="C4" s="49">
        <v>0.25</v>
      </c>
      <c r="D4" s="44"/>
      <c r="E4" s="45">
        <v>10</v>
      </c>
      <c r="F4" s="49">
        <f>25%</f>
        <v>0.25</v>
      </c>
      <c r="G4" s="44"/>
      <c r="H4" s="45">
        <v>10</v>
      </c>
      <c r="I4" s="48">
        <v>0.1</v>
      </c>
      <c r="J4" s="44"/>
      <c r="K4" s="45">
        <v>12.3</v>
      </c>
      <c r="L4" s="48">
        <f>10%</f>
        <v>0.1</v>
      </c>
      <c r="M4" s="44"/>
      <c r="O4" s="4"/>
    </row>
    <row r="5" spans="1:15" x14ac:dyDescent="0.3">
      <c r="A5" s="44"/>
      <c r="B5" s="45">
        <v>10</v>
      </c>
      <c r="C5" s="49">
        <v>0.3</v>
      </c>
      <c r="D5" s="44"/>
      <c r="E5" s="45">
        <v>10</v>
      </c>
      <c r="F5" s="46">
        <f>25%</f>
        <v>0.25</v>
      </c>
      <c r="G5" s="44"/>
      <c r="H5" s="45">
        <v>10</v>
      </c>
      <c r="I5" s="48">
        <v>0.17499999999999999</v>
      </c>
      <c r="J5" s="44"/>
      <c r="K5" s="45">
        <v>16.3</v>
      </c>
      <c r="L5" s="48">
        <f>25%</f>
        <v>0.25</v>
      </c>
      <c r="M5" s="44"/>
      <c r="O5" s="4"/>
    </row>
    <row r="6" spans="1:15" x14ac:dyDescent="0.3">
      <c r="A6" s="44"/>
      <c r="B6" s="45"/>
      <c r="C6" s="49"/>
      <c r="D6" s="44"/>
      <c r="E6" s="45">
        <v>10</v>
      </c>
      <c r="F6" s="50">
        <f>25%</f>
        <v>0.25</v>
      </c>
      <c r="G6" s="44"/>
      <c r="H6" s="45">
        <v>10</v>
      </c>
      <c r="I6" s="51">
        <v>0.25</v>
      </c>
      <c r="J6" s="44"/>
      <c r="K6" s="45">
        <v>14.4</v>
      </c>
      <c r="L6" s="48">
        <f>10%</f>
        <v>0.1</v>
      </c>
      <c r="M6" s="44"/>
      <c r="O6" s="4"/>
    </row>
    <row r="7" spans="1:15" x14ac:dyDescent="0.3">
      <c r="A7" s="44"/>
      <c r="B7" s="45"/>
      <c r="C7" s="45"/>
      <c r="D7" s="44"/>
      <c r="E7" s="45"/>
      <c r="F7" s="49"/>
      <c r="G7" s="44"/>
      <c r="H7" s="45">
        <v>10</v>
      </c>
      <c r="I7" s="51">
        <v>0.1</v>
      </c>
      <c r="J7" s="44"/>
      <c r="K7" s="45">
        <v>8</v>
      </c>
      <c r="L7" s="51">
        <f>45%</f>
        <v>0.45</v>
      </c>
      <c r="M7" s="44"/>
      <c r="O7" s="4"/>
    </row>
    <row r="8" spans="1:15" x14ac:dyDescent="0.3">
      <c r="A8" s="44"/>
      <c r="B8" s="45"/>
      <c r="C8" s="45"/>
      <c r="D8" s="44"/>
      <c r="E8" s="45"/>
      <c r="F8" s="45"/>
      <c r="G8" s="44"/>
      <c r="H8" s="45">
        <v>10</v>
      </c>
      <c r="I8" s="48">
        <v>0.17499999999999999</v>
      </c>
      <c r="J8" s="44"/>
      <c r="K8" s="45"/>
      <c r="L8" s="45"/>
      <c r="M8" s="44"/>
      <c r="O8" s="4"/>
    </row>
    <row r="9" spans="1:15" x14ac:dyDescent="0.3">
      <c r="A9" s="44"/>
      <c r="B9" s="45"/>
      <c r="C9" s="45"/>
      <c r="D9" s="44"/>
      <c r="E9" s="45"/>
      <c r="F9" s="49"/>
      <c r="G9" s="44"/>
      <c r="H9" s="45"/>
      <c r="I9" s="52"/>
      <c r="J9" s="44"/>
      <c r="K9" s="45"/>
      <c r="L9" s="45"/>
      <c r="M9" s="44"/>
    </row>
    <row r="10" spans="1:15" x14ac:dyDescent="0.3">
      <c r="A10" s="45" t="s">
        <v>21</v>
      </c>
      <c r="B10" s="53"/>
      <c r="C10" s="45" cm="1">
        <f t="array" ref="C10">SUMPRODUCT(IF(B3:B5&lt;&gt;"",B3:B5*C3:C5,0))/SUM(IF(B3:B5&lt;&gt;"", C3:C5,0))</f>
        <v>10</v>
      </c>
      <c r="D10" s="44"/>
      <c r="E10" s="45"/>
      <c r="F10" s="45" cm="1">
        <f t="array" ref="F10">ROUND(SUMPRODUCT(IF(E3:E6&lt;&gt;"",E3:E6*F3:F6,0))/SUM(IF(E3:E6&lt;&gt;"", F3:F6,0)),0)</f>
        <v>10</v>
      </c>
      <c r="G10" s="44"/>
      <c r="H10" s="45"/>
      <c r="I10" s="45" cm="1">
        <f t="array" ref="I10">ROUND(SUMPRODUCT(IF(H3:H8&lt;&gt;"",H3:H8*I3:I8,0))/SUM(IF(H3:H8&lt;&gt;"", I3:I8,0)),0)</f>
        <v>10</v>
      </c>
      <c r="J10" s="44"/>
      <c r="K10" s="45"/>
      <c r="L10" s="45" cm="1">
        <f t="array" ref="L10">ROUND(SUMPRODUCT(IF(K3:K7&lt;&gt;"",K3:K7*L3:L7,0))/SUM(IF(K3:K7&lt;&gt;"", L3:L7,0)),0)</f>
        <v>11</v>
      </c>
      <c r="M10" s="44"/>
    </row>
    <row r="11" spans="1:15" x14ac:dyDescent="0.3">
      <c r="A11" s="44"/>
      <c r="B11" s="44"/>
      <c r="C11" s="44" cm="1">
        <f t="array" ref="C11">ROUND(SUM(B3:B5*C3:C5),2)</f>
        <v>10</v>
      </c>
      <c r="D11" s="44"/>
      <c r="E11" s="44"/>
      <c r="F11" s="44" cm="1">
        <f t="array" ref="F11">ROUND(SUM(E3:E6*F3:F6),2)</f>
        <v>10</v>
      </c>
      <c r="G11" s="44"/>
      <c r="H11" s="44"/>
      <c r="I11" s="44" cm="1">
        <f t="array" ref="I11">ROUND(SUM(H3:H8*I3:I8),2)</f>
        <v>10</v>
      </c>
      <c r="J11" s="44"/>
      <c r="K11" s="44"/>
      <c r="L11" s="44" cm="1">
        <f t="array" ref="L11">ROUND(SUM(K3:K7*L3:L7),2)</f>
        <v>11.39</v>
      </c>
      <c r="M11" s="44"/>
    </row>
    <row r="12" spans="1:1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5" x14ac:dyDescent="0.3">
      <c r="A13" s="45" t="s">
        <v>23</v>
      </c>
      <c r="B13" s="45">
        <f>(C10+F10+I10+L10)/4</f>
        <v>10.25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5" x14ac:dyDescent="0.3">
      <c r="A14" s="44"/>
      <c r="B14" s="44">
        <f>SUM(C11,I11,L11,F11)/4</f>
        <v>10.3475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</sheetData>
  <mergeCells count="2">
    <mergeCell ref="K2:L2"/>
    <mergeCell ref="B2:C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F1" workbookViewId="0">
      <selection activeCell="H2" sqref="H2:I10"/>
    </sheetView>
  </sheetViews>
  <sheetFormatPr defaultRowHeight="14.4" x14ac:dyDescent="0.3"/>
  <cols>
    <col min="5" max="5" width="12.109375" customWidth="1"/>
    <col min="6" max="6" width="12.77734375" customWidth="1"/>
    <col min="8" max="8" width="13.109375" customWidth="1"/>
    <col min="9" max="9" width="16.21875" customWidth="1"/>
    <col min="11" max="11" width="11.77734375" customWidth="1"/>
    <col min="12" max="12" width="10.88671875" customWidth="1"/>
    <col min="14" max="14" width="13.44140625" customWidth="1"/>
    <col min="15" max="15" width="13.109375" customWidth="1"/>
    <col min="17" max="17" width="11.5546875" customWidth="1"/>
    <col min="18" max="18" width="12.44140625" customWidth="1"/>
  </cols>
  <sheetData>
    <row r="2" spans="1:18" x14ac:dyDescent="0.3">
      <c r="B2" s="1" t="s">
        <v>15</v>
      </c>
      <c r="C2" s="1"/>
      <c r="E2" s="15" t="s">
        <v>17</v>
      </c>
      <c r="F2" s="15"/>
      <c r="K2" s="1" t="s">
        <v>25</v>
      </c>
      <c r="L2" s="1"/>
      <c r="N2" s="1" t="s">
        <v>16</v>
      </c>
      <c r="O2" s="1"/>
      <c r="Q2" s="1" t="s">
        <v>18</v>
      </c>
      <c r="R2" s="1"/>
    </row>
    <row r="3" spans="1:18" x14ac:dyDescent="0.3">
      <c r="B3" s="5">
        <v>2.5</v>
      </c>
      <c r="C3" s="8">
        <v>0.15</v>
      </c>
      <c r="D3" s="7"/>
      <c r="E3" s="5">
        <v>11</v>
      </c>
      <c r="F3" s="8">
        <v>0.33</v>
      </c>
      <c r="G3" s="14" t="s">
        <v>44</v>
      </c>
      <c r="J3" s="7"/>
      <c r="K3" s="5">
        <v>10</v>
      </c>
      <c r="L3" s="9">
        <v>0.25</v>
      </c>
      <c r="M3" s="7"/>
      <c r="N3" s="5">
        <v>10</v>
      </c>
      <c r="O3" s="8">
        <v>0.18</v>
      </c>
      <c r="P3" s="7"/>
      <c r="Q3" s="5">
        <v>10</v>
      </c>
      <c r="R3" s="8">
        <v>0.16</v>
      </c>
    </row>
    <row r="4" spans="1:18" x14ac:dyDescent="0.3">
      <c r="B4" s="77">
        <v>10</v>
      </c>
      <c r="C4" s="8">
        <v>0.25</v>
      </c>
      <c r="D4" s="7"/>
      <c r="E4" s="5">
        <v>15</v>
      </c>
      <c r="F4" s="8">
        <f>33%</f>
        <v>0.33</v>
      </c>
      <c r="G4" s="14" t="s">
        <v>45</v>
      </c>
      <c r="J4" s="7"/>
      <c r="K4" s="5">
        <v>10</v>
      </c>
      <c r="L4" s="9">
        <v>0.25</v>
      </c>
      <c r="M4" s="7"/>
      <c r="N4" s="5">
        <v>10</v>
      </c>
      <c r="O4" s="8">
        <v>0.22</v>
      </c>
      <c r="P4" s="7"/>
      <c r="Q4" s="5">
        <v>10</v>
      </c>
      <c r="R4" s="8">
        <v>0.24</v>
      </c>
    </row>
    <row r="5" spans="1:18" x14ac:dyDescent="0.3">
      <c r="B5" s="77">
        <v>10</v>
      </c>
      <c r="C5" s="8">
        <v>0.2</v>
      </c>
      <c r="D5" s="7"/>
      <c r="E5" s="5">
        <v>10</v>
      </c>
      <c r="F5" s="8">
        <f>33%</f>
        <v>0.33</v>
      </c>
      <c r="G5" s="13">
        <v>45035</v>
      </c>
      <c r="J5" s="7"/>
      <c r="K5" s="5">
        <v>10</v>
      </c>
      <c r="L5" s="9">
        <v>0.5</v>
      </c>
      <c r="M5" s="7"/>
      <c r="N5" s="5">
        <v>10</v>
      </c>
      <c r="O5" s="8">
        <v>0.6</v>
      </c>
      <c r="P5" s="7"/>
      <c r="Q5" s="5">
        <v>10</v>
      </c>
      <c r="R5" s="8">
        <v>0.6</v>
      </c>
    </row>
    <row r="6" spans="1:18" x14ac:dyDescent="0.3">
      <c r="B6" s="77">
        <v>10</v>
      </c>
      <c r="C6" s="8">
        <v>0.4</v>
      </c>
      <c r="D6" s="7"/>
      <c r="E6" s="5"/>
      <c r="F6" s="8"/>
      <c r="G6" s="14">
        <v>45077</v>
      </c>
      <c r="J6" s="7"/>
      <c r="K6" s="5"/>
      <c r="L6" s="5"/>
      <c r="M6" s="7"/>
      <c r="N6" s="5" t="s">
        <v>29</v>
      </c>
      <c r="O6" s="12">
        <v>10</v>
      </c>
      <c r="P6" s="7"/>
      <c r="Q6" s="5" t="s">
        <v>29</v>
      </c>
      <c r="R6" s="5">
        <v>10</v>
      </c>
    </row>
    <row r="7" spans="1:18" x14ac:dyDescent="0.3">
      <c r="B7" s="5"/>
      <c r="C7" s="5"/>
      <c r="D7" s="7"/>
      <c r="E7" s="5"/>
      <c r="F7" s="8"/>
      <c r="G7" s="13">
        <v>45077</v>
      </c>
      <c r="J7" s="7"/>
      <c r="K7" s="5"/>
      <c r="L7" s="5"/>
      <c r="M7" s="7"/>
      <c r="N7" s="5"/>
      <c r="O7" s="8"/>
      <c r="P7" s="7"/>
      <c r="Q7" s="5"/>
      <c r="R7" s="5"/>
    </row>
    <row r="8" spans="1:18" x14ac:dyDescent="0.3">
      <c r="A8" s="7"/>
      <c r="B8" s="5"/>
      <c r="C8" s="5"/>
      <c r="D8" s="7"/>
      <c r="E8" s="5"/>
      <c r="F8" s="5"/>
      <c r="G8" s="7"/>
      <c r="J8" s="7"/>
      <c r="K8" s="5"/>
      <c r="L8" s="5"/>
      <c r="M8" s="7"/>
      <c r="N8" s="5"/>
      <c r="O8" s="8"/>
      <c r="P8" s="7"/>
      <c r="Q8" s="5"/>
      <c r="R8" s="5"/>
    </row>
    <row r="9" spans="1:18" x14ac:dyDescent="0.3">
      <c r="A9" s="7"/>
      <c r="B9" s="5"/>
      <c r="C9" s="5"/>
      <c r="D9" s="7"/>
      <c r="E9" s="5"/>
      <c r="F9" s="8"/>
      <c r="G9" s="7"/>
      <c r="J9" s="7"/>
      <c r="K9" s="5"/>
      <c r="L9" s="5"/>
      <c r="M9" s="7"/>
      <c r="N9" s="5"/>
      <c r="O9" s="5"/>
      <c r="P9" s="7"/>
      <c r="Q9" s="5"/>
      <c r="R9" s="5"/>
    </row>
    <row r="10" spans="1:18" x14ac:dyDescent="0.3">
      <c r="A10" s="5" t="s">
        <v>21</v>
      </c>
      <c r="B10" s="6"/>
      <c r="C10" s="5" cm="1">
        <f t="array" ref="C10">ROUND(SUM(B3:B6*C3:C6),0)</f>
        <v>9</v>
      </c>
      <c r="D10" s="7"/>
      <c r="E10" s="5"/>
      <c r="F10" s="5" cm="1">
        <f t="array" ref="F10">ROUND(SUM(E3:E7*F3:F7),0)</f>
        <v>12</v>
      </c>
      <c r="G10" s="7"/>
      <c r="J10" s="7"/>
      <c r="K10" s="5"/>
      <c r="L10" s="5" cm="1">
        <f t="array" ref="L10">ROUND(SUM(K3:K5*L3:L5),0)</f>
        <v>10</v>
      </c>
      <c r="M10" s="7"/>
      <c r="N10" s="5"/>
      <c r="O10" s="5" cm="1">
        <f t="array" ref="O10">ROUND(SUM(N3:N4*O3:O4) + 0.6 * O6,0)</f>
        <v>10</v>
      </c>
      <c r="P10" s="7"/>
      <c r="Q10" s="5"/>
      <c r="R10" s="5" cm="1">
        <f t="array" ref="R10">ROUND(SUM(Q3:Q4*R3:R4) + 0.6 * R6,0)</f>
        <v>10</v>
      </c>
    </row>
    <row r="11" spans="1:1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5" t="s">
        <v>23</v>
      </c>
      <c r="B13" s="5">
        <f>(C10+F10+'1º ANO - 2º Semestre'!L10+L10+O10+R10)/6</f>
        <v>10.166666666666666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N16"/>
  <sheetViews>
    <sheetView workbookViewId="0">
      <selection activeCell="F10" sqref="F10"/>
    </sheetView>
  </sheetViews>
  <sheetFormatPr defaultRowHeight="14.4" x14ac:dyDescent="0.3"/>
  <cols>
    <col min="2" max="2" width="15.88671875" customWidth="1"/>
    <col min="3" max="3" width="14.5546875" customWidth="1"/>
    <col min="5" max="5" width="13.21875" customWidth="1"/>
    <col min="6" max="6" width="12.33203125" customWidth="1"/>
    <col min="8" max="8" width="10.88671875" customWidth="1"/>
    <col min="9" max="9" width="11.21875" customWidth="1"/>
    <col min="11" max="11" width="15.33203125" customWidth="1"/>
    <col min="12" max="12" width="12.21875" customWidth="1"/>
  </cols>
  <sheetData>
    <row r="2" spans="1:14" x14ac:dyDescent="0.3">
      <c r="B2" s="15" t="s">
        <v>11</v>
      </c>
      <c r="C2" s="15"/>
      <c r="E2" s="15" t="s">
        <v>12</v>
      </c>
      <c r="F2" s="15"/>
      <c r="H2" s="15" t="s">
        <v>24</v>
      </c>
      <c r="I2" s="15"/>
      <c r="K2" s="1" t="s">
        <v>13</v>
      </c>
      <c r="L2" s="1"/>
    </row>
    <row r="3" spans="1:14" x14ac:dyDescent="0.3">
      <c r="B3" s="5">
        <v>10</v>
      </c>
      <c r="C3" s="11">
        <f>5%*70%</f>
        <v>3.4999999999999996E-2</v>
      </c>
      <c r="D3" s="7"/>
      <c r="E3" s="5">
        <v>11</v>
      </c>
      <c r="F3" s="11">
        <v>0.33329999999999999</v>
      </c>
      <c r="G3" s="7"/>
      <c r="H3" s="5">
        <v>10</v>
      </c>
      <c r="I3" s="8">
        <f>30%*40%</f>
        <v>0.12</v>
      </c>
      <c r="J3" s="7"/>
      <c r="K3" s="5">
        <v>10</v>
      </c>
      <c r="L3" s="8">
        <f>40%*40%</f>
        <v>0.16000000000000003</v>
      </c>
      <c r="M3" s="7"/>
      <c r="N3" s="7"/>
    </row>
    <row r="4" spans="1:14" x14ac:dyDescent="0.3">
      <c r="B4" s="5">
        <v>10</v>
      </c>
      <c r="C4" s="11">
        <f>5%*70%</f>
        <v>3.4999999999999996E-2</v>
      </c>
      <c r="D4" s="7"/>
      <c r="E4" s="5">
        <v>11</v>
      </c>
      <c r="F4" s="11">
        <v>0.33329999999999999</v>
      </c>
      <c r="G4" s="7"/>
      <c r="H4" s="5">
        <v>10</v>
      </c>
      <c r="I4" s="11">
        <f>30%*40%</f>
        <v>0.12</v>
      </c>
      <c r="J4" s="7"/>
      <c r="K4" s="5">
        <v>10</v>
      </c>
      <c r="L4" s="8">
        <f>60%*40%</f>
        <v>0.24</v>
      </c>
      <c r="M4" s="7"/>
      <c r="N4" s="7"/>
    </row>
    <row r="5" spans="1:14" x14ac:dyDescent="0.3">
      <c r="B5" s="5">
        <v>10</v>
      </c>
      <c r="C5" s="11">
        <f>5%*70%</f>
        <v>3.4999999999999996E-2</v>
      </c>
      <c r="D5" s="7"/>
      <c r="E5" s="5">
        <v>18</v>
      </c>
      <c r="F5" s="11">
        <v>0.33329999999999999</v>
      </c>
      <c r="G5" s="7"/>
      <c r="H5" s="5">
        <v>10</v>
      </c>
      <c r="I5" s="8">
        <f>25%*40%</f>
        <v>0.1</v>
      </c>
      <c r="J5" s="7"/>
      <c r="K5" s="5">
        <v>10</v>
      </c>
      <c r="L5" s="8">
        <v>0.6</v>
      </c>
      <c r="M5" s="7"/>
      <c r="N5" s="7"/>
    </row>
    <row r="6" spans="1:14" x14ac:dyDescent="0.3">
      <c r="B6" s="5">
        <v>10</v>
      </c>
      <c r="C6" s="8">
        <v>0.3</v>
      </c>
      <c r="D6" s="7"/>
      <c r="E6" s="5"/>
      <c r="F6" s="5"/>
      <c r="G6" s="7"/>
      <c r="H6" s="5">
        <v>10</v>
      </c>
      <c r="I6" s="11">
        <f>15%*40%</f>
        <v>0.06</v>
      </c>
      <c r="J6" s="7"/>
      <c r="K6" s="5"/>
      <c r="L6" s="5"/>
      <c r="M6" s="7"/>
      <c r="N6" s="7"/>
    </row>
    <row r="7" spans="1:14" x14ac:dyDescent="0.3">
      <c r="B7" s="5">
        <v>10</v>
      </c>
      <c r="C7" s="8">
        <v>0.59499999999999997</v>
      </c>
      <c r="D7" s="7"/>
      <c r="E7" s="5"/>
      <c r="F7" s="5"/>
      <c r="G7" s="7"/>
      <c r="H7" s="5">
        <v>10</v>
      </c>
      <c r="I7" s="11">
        <f>60%*100%</f>
        <v>0.6</v>
      </c>
      <c r="J7" s="7"/>
      <c r="K7" s="5"/>
      <c r="L7" s="5"/>
      <c r="M7" s="7"/>
      <c r="N7" s="7"/>
    </row>
    <row r="8" spans="1:14" x14ac:dyDescent="0.3">
      <c r="B8" s="5"/>
      <c r="C8" s="11"/>
      <c r="D8" s="7"/>
      <c r="E8" s="5"/>
      <c r="F8" s="5"/>
      <c r="G8" s="7"/>
      <c r="H8" s="5" t="s">
        <v>27</v>
      </c>
      <c r="I8" s="5">
        <v>10</v>
      </c>
      <c r="J8" s="7"/>
      <c r="K8" s="5"/>
      <c r="L8" s="5"/>
      <c r="M8" s="7"/>
      <c r="N8" s="7"/>
    </row>
    <row r="9" spans="1:14" x14ac:dyDescent="0.3">
      <c r="B9" s="5"/>
      <c r="C9" s="5"/>
      <c r="D9" s="7"/>
      <c r="E9" s="5"/>
      <c r="F9" s="5"/>
      <c r="G9" s="7"/>
      <c r="H9" s="5"/>
      <c r="I9" s="5"/>
      <c r="J9" s="7"/>
      <c r="K9" s="5"/>
      <c r="L9" s="5"/>
      <c r="M9" s="7"/>
      <c r="N9" s="7"/>
    </row>
    <row r="10" spans="1:14" x14ac:dyDescent="0.3">
      <c r="A10" s="5" t="s">
        <v>26</v>
      </c>
      <c r="B10" s="5"/>
      <c r="C10" s="5" cm="1">
        <f t="array" ref="C10">ROUND(SUM(B3:B7*C3:C7),0)</f>
        <v>10</v>
      </c>
      <c r="D10" s="7"/>
      <c r="E10" s="5"/>
      <c r="F10" s="5">
        <f>ROUND(SUM(E3:E5)/3,0)</f>
        <v>13</v>
      </c>
      <c r="G10" s="7"/>
      <c r="H10" s="5"/>
      <c r="I10" s="5">
        <v>10</v>
      </c>
      <c r="J10" s="7"/>
      <c r="K10" s="5"/>
      <c r="L10" s="5" cm="1">
        <f t="array" ref="L10">ROUND(SUM(K3:K5*L3:L5),0)</f>
        <v>10</v>
      </c>
      <c r="M10" s="7"/>
      <c r="N10" s="7"/>
    </row>
    <row r="11" spans="1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5" t="s">
        <v>23</v>
      </c>
      <c r="B13" s="5">
        <f>(C10+F10+I10+L10)/4</f>
        <v>10.75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topLeftCell="B1" workbookViewId="0">
      <selection activeCell="D15" sqref="D15"/>
    </sheetView>
  </sheetViews>
  <sheetFormatPr defaultRowHeight="14.4" x14ac:dyDescent="0.3"/>
  <cols>
    <col min="2" max="2" width="8.88671875" customWidth="1"/>
    <col min="6" max="6" width="9.33203125" customWidth="1"/>
    <col min="8" max="8" width="13.44140625" customWidth="1"/>
    <col min="9" max="9" width="13.5546875" customWidth="1"/>
    <col min="11" max="11" width="15.5546875" customWidth="1"/>
    <col min="12" max="12" width="14.109375" customWidth="1"/>
    <col min="14" max="14" width="12.109375" customWidth="1"/>
    <col min="15" max="15" width="11.6640625" customWidth="1"/>
  </cols>
  <sheetData>
    <row r="2" spans="1:15" x14ac:dyDescent="0.3">
      <c r="B2" s="15" t="s">
        <v>41</v>
      </c>
      <c r="C2" s="15"/>
      <c r="E2" s="15" t="s">
        <v>4</v>
      </c>
      <c r="F2" s="15"/>
      <c r="H2" s="15" t="s">
        <v>9</v>
      </c>
      <c r="I2" s="15"/>
      <c r="K2" s="1" t="s">
        <v>28</v>
      </c>
      <c r="L2" s="1"/>
      <c r="N2" s="15" t="s">
        <v>10</v>
      </c>
      <c r="O2" s="15"/>
    </row>
    <row r="3" spans="1:15" x14ac:dyDescent="0.3">
      <c r="A3" s="7"/>
      <c r="B3" s="5">
        <v>10</v>
      </c>
      <c r="C3" s="8">
        <v>0.15</v>
      </c>
      <c r="D3" s="7"/>
      <c r="E3" s="5">
        <v>10</v>
      </c>
      <c r="F3" s="8">
        <v>0.1</v>
      </c>
      <c r="G3" s="7"/>
      <c r="H3" s="5">
        <v>10</v>
      </c>
      <c r="I3" s="8">
        <v>0.24</v>
      </c>
      <c r="J3" s="7"/>
      <c r="K3" s="5">
        <v>0</v>
      </c>
      <c r="L3" s="8">
        <v>0.05</v>
      </c>
      <c r="M3" s="7"/>
      <c r="N3" s="5">
        <v>10</v>
      </c>
      <c r="O3" s="8">
        <v>0.1</v>
      </c>
    </row>
    <row r="4" spans="1:15" x14ac:dyDescent="0.3">
      <c r="A4" s="7"/>
      <c r="B4" s="5">
        <v>10</v>
      </c>
      <c r="C4" s="8">
        <v>0.35</v>
      </c>
      <c r="D4" s="7"/>
      <c r="E4" s="5">
        <v>10</v>
      </c>
      <c r="F4" s="8">
        <v>0.3</v>
      </c>
      <c r="G4" s="7"/>
      <c r="H4" s="5">
        <v>10</v>
      </c>
      <c r="I4" s="8">
        <v>0.36</v>
      </c>
      <c r="J4" s="7"/>
      <c r="K4" s="5">
        <v>10</v>
      </c>
      <c r="L4" s="8">
        <v>0.15</v>
      </c>
      <c r="M4" s="7"/>
      <c r="N4" s="5">
        <v>10</v>
      </c>
      <c r="O4" s="8">
        <v>0.15</v>
      </c>
    </row>
    <row r="5" spans="1:15" x14ac:dyDescent="0.3">
      <c r="A5" s="7"/>
      <c r="B5" s="5">
        <v>10</v>
      </c>
      <c r="C5" s="8">
        <v>0.15</v>
      </c>
      <c r="D5" s="7"/>
      <c r="E5" s="5">
        <v>10</v>
      </c>
      <c r="F5" s="8">
        <v>0.3</v>
      </c>
      <c r="G5" s="7"/>
      <c r="H5" s="5" t="s">
        <v>22</v>
      </c>
      <c r="I5" s="8">
        <v>1</v>
      </c>
      <c r="J5" s="7"/>
      <c r="K5" s="5">
        <v>10</v>
      </c>
      <c r="L5" s="8">
        <v>0.2</v>
      </c>
      <c r="M5" s="7"/>
      <c r="N5" s="5">
        <v>10</v>
      </c>
      <c r="O5" s="8">
        <v>0.1</v>
      </c>
    </row>
    <row r="6" spans="1:15" x14ac:dyDescent="0.3">
      <c r="A6" s="7"/>
      <c r="B6" s="5">
        <v>10</v>
      </c>
      <c r="C6" s="8">
        <v>0.35</v>
      </c>
      <c r="D6" s="7"/>
      <c r="E6" s="5">
        <v>10</v>
      </c>
      <c r="F6" s="8">
        <v>0.3</v>
      </c>
      <c r="G6" s="7"/>
      <c r="H6" s="5">
        <v>10</v>
      </c>
      <c r="I6" s="8">
        <v>0.4</v>
      </c>
      <c r="J6" s="7"/>
      <c r="K6" s="5">
        <v>10</v>
      </c>
      <c r="L6" s="8">
        <v>0.2</v>
      </c>
      <c r="M6" s="7"/>
      <c r="N6" s="5">
        <v>10</v>
      </c>
      <c r="O6" s="8">
        <v>0.25</v>
      </c>
    </row>
    <row r="7" spans="1:15" x14ac:dyDescent="0.3">
      <c r="A7" s="7"/>
      <c r="B7" s="5"/>
      <c r="C7" s="5"/>
      <c r="D7" s="7"/>
      <c r="E7" s="5" t="s">
        <v>22</v>
      </c>
      <c r="F7" s="8">
        <v>1</v>
      </c>
      <c r="G7" s="7"/>
      <c r="H7" s="5">
        <v>10</v>
      </c>
      <c r="I7" s="8">
        <v>0.6</v>
      </c>
      <c r="J7" s="7"/>
      <c r="K7" s="5">
        <v>10</v>
      </c>
      <c r="L7" s="8">
        <v>0.4</v>
      </c>
      <c r="M7" s="7"/>
      <c r="N7" s="5">
        <v>10</v>
      </c>
      <c r="O7" s="8">
        <v>0.2</v>
      </c>
    </row>
    <row r="8" spans="1:15" x14ac:dyDescent="0.3">
      <c r="A8" s="7"/>
      <c r="B8" s="5"/>
      <c r="C8" s="5"/>
      <c r="D8" s="7"/>
      <c r="E8" s="5"/>
      <c r="F8" s="5"/>
      <c r="G8" s="7"/>
      <c r="H8" s="5"/>
      <c r="I8" s="5"/>
      <c r="J8" s="7"/>
      <c r="K8" s="5"/>
      <c r="L8" s="5"/>
      <c r="M8" s="7"/>
      <c r="N8" s="5">
        <v>10</v>
      </c>
      <c r="O8" s="8">
        <v>0.2</v>
      </c>
    </row>
    <row r="9" spans="1:15" x14ac:dyDescent="0.3">
      <c r="A9" s="7"/>
      <c r="B9" s="5"/>
      <c r="C9" s="5"/>
      <c r="D9" s="7"/>
      <c r="E9" s="5"/>
      <c r="F9" s="8"/>
      <c r="G9" s="7"/>
      <c r="H9" s="5"/>
      <c r="I9" s="10"/>
      <c r="J9" s="7"/>
      <c r="K9" s="5"/>
      <c r="L9" s="5"/>
      <c r="M9" s="7"/>
      <c r="N9" s="5"/>
      <c r="O9" s="5"/>
    </row>
    <row r="10" spans="1:15" x14ac:dyDescent="0.3">
      <c r="A10" s="5" t="s">
        <v>21</v>
      </c>
      <c r="B10" s="6"/>
      <c r="C10" s="5" cm="1">
        <f t="array" ref="C10">ROUND(SUM(B3:B6*C3:C6),0)</f>
        <v>10</v>
      </c>
      <c r="D10" s="7"/>
      <c r="E10" s="5"/>
      <c r="F10" s="5">
        <v>10</v>
      </c>
      <c r="G10" s="7"/>
      <c r="H10" s="5"/>
      <c r="I10" s="5">
        <v>10</v>
      </c>
      <c r="J10" s="7"/>
      <c r="K10" s="5"/>
      <c r="L10" s="5" cm="1">
        <f t="array" ref="L10">ROUND(SUM(K4:K7:K3*L4:L7:L3),0)</f>
        <v>10</v>
      </c>
      <c r="M10" s="7"/>
      <c r="N10" s="5"/>
      <c r="O10" s="5" cm="1">
        <f t="array" ref="O10">ROUND(SUM(N3:N8*O3:O8),0)</f>
        <v>10</v>
      </c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1" t="s">
        <v>23</v>
      </c>
      <c r="B13" s="1">
        <f>(C10+F10+I10+L10+O10)/5</f>
        <v>10</v>
      </c>
      <c r="C1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L20"/>
  <sheetViews>
    <sheetView workbookViewId="0">
      <selection activeCell="N13" sqref="N13"/>
    </sheetView>
  </sheetViews>
  <sheetFormatPr defaultRowHeight="14.4" x14ac:dyDescent="0.3"/>
  <cols>
    <col min="8" max="8" width="15.5546875" customWidth="1"/>
    <col min="9" max="9" width="15.109375" customWidth="1"/>
    <col min="11" max="11" width="13.88671875" customWidth="1"/>
    <col min="12" max="12" width="13.5546875" customWidth="1"/>
  </cols>
  <sheetData>
    <row r="2" spans="1:12" x14ac:dyDescent="0.3">
      <c r="B2" s="15" t="s">
        <v>42</v>
      </c>
      <c r="C2" s="15"/>
      <c r="E2" s="15" t="s">
        <v>43</v>
      </c>
      <c r="F2" s="15"/>
      <c r="H2" s="15" t="s">
        <v>7</v>
      </c>
      <c r="I2" s="15"/>
      <c r="K2" s="1" t="s">
        <v>6</v>
      </c>
      <c r="L2" s="1"/>
    </row>
    <row r="3" spans="1:12" x14ac:dyDescent="0.3">
      <c r="A3" s="7"/>
      <c r="B3" s="5">
        <v>10</v>
      </c>
      <c r="C3" s="9">
        <v>0.3</v>
      </c>
      <c r="D3" s="7"/>
      <c r="E3" s="5">
        <v>10</v>
      </c>
      <c r="F3" s="9">
        <v>0.1</v>
      </c>
      <c r="G3" s="7"/>
      <c r="H3" s="5">
        <v>10</v>
      </c>
      <c r="I3" s="8">
        <v>0.2</v>
      </c>
      <c r="J3" s="7"/>
      <c r="K3" s="5">
        <v>10</v>
      </c>
      <c r="L3" s="8">
        <v>0.2</v>
      </c>
    </row>
    <row r="4" spans="1:12" x14ac:dyDescent="0.3">
      <c r="A4" s="7"/>
      <c r="B4" s="5">
        <v>10</v>
      </c>
      <c r="C4" s="9">
        <v>0.4</v>
      </c>
      <c r="D4" s="7"/>
      <c r="E4" s="5">
        <v>10</v>
      </c>
      <c r="F4" s="9">
        <v>0.1</v>
      </c>
      <c r="G4" s="7"/>
      <c r="H4" s="5">
        <v>10</v>
      </c>
      <c r="I4" s="8">
        <v>0.3</v>
      </c>
      <c r="J4" s="7"/>
      <c r="K4" s="5">
        <v>10</v>
      </c>
      <c r="L4" s="8">
        <v>0.25</v>
      </c>
    </row>
    <row r="5" spans="1:12" x14ac:dyDescent="0.3">
      <c r="A5" s="7"/>
      <c r="B5" s="5">
        <v>10</v>
      </c>
      <c r="C5" s="9">
        <v>0.3</v>
      </c>
      <c r="D5" s="7"/>
      <c r="E5" s="5">
        <v>10</v>
      </c>
      <c r="F5" s="9">
        <v>0.1</v>
      </c>
      <c r="G5" s="7"/>
      <c r="H5" s="5">
        <v>10</v>
      </c>
      <c r="I5" s="8">
        <v>0.5</v>
      </c>
      <c r="J5" s="7"/>
      <c r="K5" s="5">
        <v>10</v>
      </c>
      <c r="L5" s="8">
        <v>0.1</v>
      </c>
    </row>
    <row r="6" spans="1:12" x14ac:dyDescent="0.3">
      <c r="A6" s="7"/>
      <c r="B6" s="5"/>
      <c r="C6" s="5"/>
      <c r="D6" s="7"/>
      <c r="E6" s="5">
        <v>10</v>
      </c>
      <c r="F6" s="9">
        <v>0.1</v>
      </c>
      <c r="G6" s="7"/>
      <c r="H6" s="5"/>
      <c r="I6" s="5"/>
      <c r="J6" s="7"/>
      <c r="K6" s="5">
        <v>10</v>
      </c>
      <c r="L6" s="8">
        <v>0.45</v>
      </c>
    </row>
    <row r="7" spans="1:12" x14ac:dyDescent="0.3">
      <c r="A7" s="7"/>
      <c r="B7" s="5"/>
      <c r="C7" s="5"/>
      <c r="D7" s="7"/>
      <c r="E7" s="5">
        <v>10</v>
      </c>
      <c r="F7" s="9">
        <v>0.25</v>
      </c>
      <c r="G7" s="7"/>
      <c r="H7" s="5"/>
      <c r="I7" s="5"/>
      <c r="J7" s="7"/>
      <c r="K7" s="5"/>
      <c r="L7" s="5"/>
    </row>
    <row r="8" spans="1:12" x14ac:dyDescent="0.3">
      <c r="A8" s="7"/>
      <c r="B8" s="5"/>
      <c r="C8" s="5"/>
      <c r="D8" s="7"/>
      <c r="E8" s="5">
        <v>10</v>
      </c>
      <c r="F8" s="9">
        <v>0.35</v>
      </c>
      <c r="G8" s="7"/>
      <c r="H8" s="5"/>
      <c r="I8" s="5"/>
      <c r="J8" s="7"/>
      <c r="K8" s="5"/>
      <c r="L8" s="5"/>
    </row>
    <row r="9" spans="1:12" x14ac:dyDescent="0.3">
      <c r="A9" s="7"/>
      <c r="B9" s="5"/>
      <c r="C9" s="5"/>
      <c r="D9" s="7"/>
      <c r="E9" s="5"/>
      <c r="F9" s="5"/>
      <c r="G9" s="7"/>
      <c r="H9" s="5"/>
      <c r="I9" s="5"/>
      <c r="J9" s="7"/>
      <c r="K9" s="5"/>
      <c r="L9" s="5"/>
    </row>
    <row r="10" spans="1:12" x14ac:dyDescent="0.3">
      <c r="A10" s="5" t="s">
        <v>21</v>
      </c>
      <c r="B10" s="5"/>
      <c r="C10" s="5">
        <v>10</v>
      </c>
      <c r="D10" s="7"/>
      <c r="E10" s="8"/>
      <c r="F10" s="5" cm="1">
        <f t="array" ref="F10">ROUND(SUM(E3:E8*F3:F8),0)</f>
        <v>10</v>
      </c>
      <c r="G10" s="7"/>
      <c r="H10" s="5"/>
      <c r="I10" s="5" cm="1">
        <f t="array" ref="I10">ROUND(SUM(H3:H5*I3:I5),0)</f>
        <v>10</v>
      </c>
      <c r="J10" s="7"/>
      <c r="K10" s="5"/>
      <c r="L10" s="5" cm="1">
        <f t="array" ref="L10">ROUND((SUM(K3:K6*L3:L6)),0)</f>
        <v>10</v>
      </c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5" t="s">
        <v>23</v>
      </c>
      <c r="B13" s="5">
        <f>(C10+F10+I10+L10)/4</f>
        <v>10</v>
      </c>
      <c r="C13" s="16" t="s">
        <v>40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Tudo</vt:lpstr>
      <vt:lpstr>Estudar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2023-04-07T20:58:59Z</dcterms:modified>
</cp:coreProperties>
</file>