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<sst xmlns="http://schemas.openxmlformats.org/spreadsheetml/2006/main" uniqueCount="103">
  <si>
    <t>start</t>
  </si>
  <si>
    <t>content</t>
  </si>
  <si>
    <t>group</t>
  </si>
  <si>
    <t>Categoria</t>
  </si>
  <si>
    <t>Transfer in</t>
  </si>
  <si>
    <t>Dinner Restaurant Xalet de Montjuic</t>
  </si>
  <si>
    <t>Morning</t>
  </si>
  <si>
    <t>Meeting</t>
  </si>
  <si>
    <t>Lunch</t>
  </si>
  <si>
    <t>Catamaran Sailing Activity</t>
  </si>
  <si>
    <t>Afternoon</t>
  </si>
  <si>
    <t>Lunch on board the catamaran</t>
  </si>
  <si>
    <t>Dinner</t>
  </si>
  <si>
    <t>Free Time</t>
  </si>
  <si>
    <t xml:space="preserve">Dinner at El Principal </t>
  </si>
  <si>
    <t>Free time</t>
  </si>
  <si>
    <t xml:space="preserve">Alternative: Camp Nou Visit </t>
  </si>
  <si>
    <t xml:space="preserve">Alternative: Sagrada Familia Visit </t>
  </si>
  <si>
    <t>Lunch at Can Travi Nou</t>
  </si>
  <si>
    <t>Codorniu - welcome drink and private train visit</t>
  </si>
  <si>
    <t>Codorniu - Gala Dinner</t>
  </si>
  <si>
    <t>Tapas Tour</t>
  </si>
  <si>
    <t>Transfer out</t>
  </si>
  <si>
    <t>DATE</t>
  </si>
  <si>
    <t>CAT</t>
  </si>
  <si>
    <t>Owner</t>
  </si>
  <si>
    <t>Quantity</t>
  </si>
  <si>
    <t>Concept</t>
  </si>
  <si>
    <t>withVAT</t>
  </si>
  <si>
    <t>Total</t>
  </si>
  <si>
    <t>27-June</t>
  </si>
  <si>
    <t>transf</t>
  </si>
  <si>
    <t>Transfer</t>
  </si>
  <si>
    <t>50 seaters bus transfer from the Airport to the hotel</t>
  </si>
  <si>
    <t>50 seaters bus at disposal for dinner  (4h)</t>
  </si>
  <si>
    <t>rest</t>
  </si>
  <si>
    <t>Xalet de Montjuic</t>
  </si>
  <si>
    <t>Welcome drink from</t>
  </si>
  <si>
    <t>3 courses menu including drinks (1 bottle of wine each 3 pax, water and coffee), from</t>
  </si>
  <si>
    <t>Accom</t>
  </si>
  <si>
    <t>Hilton Diagonal Mar</t>
  </si>
  <si>
    <t>Double room for single use, breakfast inc</t>
  </si>
  <si>
    <t>Touristic tax</t>
  </si>
  <si>
    <t>28-June</t>
  </si>
  <si>
    <t>Act</t>
  </si>
  <si>
    <t xml:space="preserve">Meeting room rental </t>
  </si>
  <si>
    <t xml:space="preserve">Coffee break </t>
  </si>
  <si>
    <t>50 seaters bus at disposal for the activity  (5h)</t>
  </si>
  <si>
    <t>act</t>
  </si>
  <si>
    <t>Catamaran</t>
  </si>
  <si>
    <t>Catamaran up to 100 pax rental for 4h, including soft-drinks, water, fuel, crew and mooring taxes at Barcelona Port Olimpic, from</t>
  </si>
  <si>
    <t xml:space="preserve">welcome glass of cava on board, from </t>
  </si>
  <si>
    <t>Lunch menu - buffet style on board, from</t>
  </si>
  <si>
    <t>Open bar of wine, beer , sangria and cava, from (rates per 2h)</t>
  </si>
  <si>
    <t>El Principal</t>
  </si>
  <si>
    <t>Exclusivity free of cost if the group is more than 150 pax</t>
  </si>
  <si>
    <t>29-June</t>
  </si>
  <si>
    <t xml:space="preserve">act </t>
  </si>
  <si>
    <t>Free morning</t>
  </si>
  <si>
    <t>50 seaters bus at disposal for the activity  (4h)- rates per bus</t>
  </si>
  <si>
    <t>Optional</t>
  </si>
  <si>
    <t xml:space="preserve">VR Camp Nou Tour entrance tickets (rates per person) including Visit to the Barça Museum, Camp Nou tour, Barça virtual Experience with VR glasses, multimedia audio-guide available in 12 languages. </t>
  </si>
  <si>
    <t xml:space="preserve">Guided visit to Sagrada Familia, including 1 Official guide each 30 pax and entrance tickets for the monument , rates per person from </t>
  </si>
  <si>
    <t>50 seaters bus at disposal for lunch (4h)- rates per bus</t>
  </si>
  <si>
    <t>Rest</t>
  </si>
  <si>
    <t>Can Travi Nou</t>
  </si>
  <si>
    <t>50 seaters bus at disposal for activity and dinner (6h)- rates per bus</t>
  </si>
  <si>
    <t xml:space="preserve">Codorniu </t>
  </si>
  <si>
    <t>Celler Gran and Museum rental for the gala dinner</t>
  </si>
  <si>
    <t>Cavas subterraneas visit - visit to the winery by train, each train is up to 30 pax - rates per train during 1 hour</t>
  </si>
  <si>
    <t>cloakroom service including 2 staff people</t>
  </si>
  <si>
    <t xml:space="preserve">Catering- Gala menu including standup welcome cocktail + 3 courses menu + open bar of wine during dinner </t>
  </si>
  <si>
    <t>2 h open bar after dinner , from</t>
  </si>
  <si>
    <t>Special lighting of the Dining room</t>
  </si>
  <si>
    <t>Basic Sound System including technicians</t>
  </si>
  <si>
    <t>After Dinner Entertainment - Rumba Catalana, from</t>
  </si>
  <si>
    <t>Welcome drink Entertainment - Spanish guitarists duo, including basic sound system for the outdoors welcome cocktail, technician, from</t>
  </si>
  <si>
    <t>30-June</t>
  </si>
  <si>
    <t xml:space="preserve">Tapas Tour - 1 guide each 25/30 pax, they will do a walking tour including 2 stops to eat tapas ( a total of 8 tapas and 2 drinks), rates per person from </t>
  </si>
  <si>
    <t>50 seaters bus at disposal for the activity and transfer to the Airport</t>
  </si>
  <si>
    <t>TOTAL</t>
  </si>
  <si>
    <t>Category</t>
  </si>
  <si>
    <t>Location</t>
  </si>
  <si>
    <t>Longitude</t>
  </si>
  <si>
    <t>Latitude</t>
  </si>
  <si>
    <t>Address</t>
  </si>
  <si>
    <t>City</t>
  </si>
  <si>
    <t>Hilton Diagonal MAr</t>
  </si>
  <si>
    <t>2.2177557</t>
  </si>
  <si>
    <t>41.4084365</t>
  </si>
  <si>
    <t>Barcelona</t>
  </si>
  <si>
    <t>Hotel Arts</t>
  </si>
  <si>
    <t>2.1962221</t>
  </si>
  <si>
    <t>41.3868915</t>
  </si>
  <si>
    <t>2.1641142</t>
  </si>
  <si>
    <t>41.3693765</t>
  </si>
  <si>
    <t>2.154299</t>
  </si>
  <si>
    <t>41.3893106</t>
  </si>
  <si>
    <t>2.1520599</t>
  </si>
  <si>
    <t>41.4311008</t>
  </si>
  <si>
    <t>Codorniu</t>
  </si>
  <si>
    <t>1.793</t>
  </si>
  <si>
    <t>41.4347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</si>
</sst>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0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 wrapText="1"/>
    </xf>
    <xf numFmtId="16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7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5.6719" style="1" customWidth="1"/>
    <col min="3" max="3" width="36.5" style="1" customWidth="1"/>
    <col min="4" max="7" width="8.85156" style="1" customWidth="1"/>
    <col min="8" max="256" width="8.85156" style="1" customWidth="1"/>
  </cols>
  <sheetData>
    <row r="1" ht="13.55" customHeight="1">
      <c r="A1" s="2"/>
      <c r="B1" s="3"/>
      <c r="C1" s="2"/>
      <c r="D1" s="2"/>
      <c r="E1" s="2"/>
      <c r="F1" s="2"/>
      <c r="G1" s="2"/>
    </row>
    <row r="2" ht="13.55" customHeight="1">
      <c r="A2" s="2"/>
      <c r="B2" t="s" s="4">
        <v>0</v>
      </c>
      <c r="C2" t="s" s="5">
        <v>1</v>
      </c>
      <c r="D2" t="s" s="5">
        <v>2</v>
      </c>
      <c r="E2" s="2"/>
      <c r="F2" t="s" s="5">
        <v>2</v>
      </c>
      <c r="G2" t="s" s="5">
        <v>3</v>
      </c>
    </row>
    <row r="3" ht="13.55" customHeight="1">
      <c r="A3" s="2"/>
      <c r="B3" s="6">
        <v>43643.708333333336</v>
      </c>
      <c r="C3" t="s" s="5">
        <v>4</v>
      </c>
      <c r="D3" s="7">
        <v>3</v>
      </c>
      <c r="E3" s="2"/>
      <c r="F3" s="2"/>
      <c r="G3" s="2"/>
    </row>
    <row r="4" ht="13.55" customHeight="1">
      <c r="A4" s="2"/>
      <c r="B4" s="6">
        <v>43643.854166666664</v>
      </c>
      <c r="C4" t="s" s="5">
        <v>5</v>
      </c>
      <c r="D4" s="7">
        <v>4</v>
      </c>
      <c r="E4" s="2"/>
      <c r="F4" s="7">
        <v>1</v>
      </c>
      <c r="G4" t="s" s="5">
        <v>6</v>
      </c>
    </row>
    <row r="5" ht="13.55" customHeight="1">
      <c r="A5" s="2"/>
      <c r="B5" s="6">
        <v>43644.354166666664</v>
      </c>
      <c r="C5" t="s" s="5">
        <v>7</v>
      </c>
      <c r="D5" s="7">
        <v>4</v>
      </c>
      <c r="E5" s="2"/>
      <c r="F5" s="7">
        <v>2</v>
      </c>
      <c r="G5" t="s" s="5">
        <v>8</v>
      </c>
    </row>
    <row r="6" ht="13.55" customHeight="1">
      <c r="A6" s="2"/>
      <c r="B6" s="6">
        <v>43644.479166666664</v>
      </c>
      <c r="C6" t="s" s="5">
        <v>9</v>
      </c>
      <c r="D6" s="7">
        <v>1</v>
      </c>
      <c r="E6" s="2"/>
      <c r="F6" s="7">
        <v>3</v>
      </c>
      <c r="G6" t="s" s="5">
        <v>10</v>
      </c>
    </row>
    <row r="7" ht="13.55" customHeight="1">
      <c r="A7" s="2"/>
      <c r="B7" s="6">
        <v>43644.541666666664</v>
      </c>
      <c r="C7" t="s" s="5">
        <v>11</v>
      </c>
      <c r="D7" s="7">
        <v>2</v>
      </c>
      <c r="E7" s="2"/>
      <c r="F7" s="7">
        <v>4</v>
      </c>
      <c r="G7" t="s" s="5">
        <v>12</v>
      </c>
    </row>
    <row r="8" ht="13.55" customHeight="1">
      <c r="A8" s="2"/>
      <c r="B8" s="6">
        <v>43644.666666666664</v>
      </c>
      <c r="C8" t="s" s="5">
        <v>13</v>
      </c>
      <c r="D8" s="7">
        <v>3</v>
      </c>
      <c r="E8" s="2"/>
      <c r="F8" s="2"/>
      <c r="G8" s="2"/>
    </row>
    <row r="9" ht="13.55" customHeight="1">
      <c r="A9" s="2"/>
      <c r="B9" s="6">
        <v>43644.833333333336</v>
      </c>
      <c r="C9" t="s" s="5">
        <v>14</v>
      </c>
      <c r="D9" s="7">
        <v>4</v>
      </c>
      <c r="E9" s="2"/>
      <c r="F9" s="2"/>
      <c r="G9" s="2"/>
    </row>
    <row r="10" ht="13.55" customHeight="1">
      <c r="A10" s="2"/>
      <c r="B10" s="6">
        <v>43645.375</v>
      </c>
      <c r="C10" t="s" s="5">
        <v>15</v>
      </c>
      <c r="D10" s="7">
        <v>1</v>
      </c>
      <c r="E10" s="2"/>
      <c r="F10" s="2"/>
      <c r="G10" s="2"/>
    </row>
    <row r="11" ht="13.55" customHeight="1">
      <c r="A11" s="2"/>
      <c r="B11" s="6">
        <v>43645.375</v>
      </c>
      <c r="C11" t="s" s="5">
        <v>16</v>
      </c>
      <c r="D11" s="7">
        <v>1</v>
      </c>
      <c r="E11" s="2"/>
      <c r="F11" s="2"/>
      <c r="G11" s="2"/>
    </row>
    <row r="12" ht="13.55" customHeight="1">
      <c r="A12" s="2"/>
      <c r="B12" s="6">
        <v>43645.375</v>
      </c>
      <c r="C12" t="s" s="5">
        <v>17</v>
      </c>
      <c r="D12" s="7">
        <v>1</v>
      </c>
      <c r="E12" s="2"/>
      <c r="F12" s="2"/>
      <c r="G12" s="2"/>
    </row>
    <row r="13" ht="13.55" customHeight="1">
      <c r="A13" s="2"/>
      <c r="B13" s="6">
        <v>43645.541666666664</v>
      </c>
      <c r="C13" t="s" s="5">
        <v>18</v>
      </c>
      <c r="D13" s="7">
        <v>2</v>
      </c>
      <c r="E13" s="2"/>
      <c r="F13" s="2"/>
      <c r="G13" s="2"/>
    </row>
    <row r="14" ht="13.55" customHeight="1">
      <c r="A14" s="2"/>
      <c r="B14" s="6">
        <v>43645.791666666664</v>
      </c>
      <c r="C14" t="s" s="5">
        <v>19</v>
      </c>
      <c r="D14" s="7">
        <v>4</v>
      </c>
      <c r="E14" s="2"/>
      <c r="F14" s="2"/>
      <c r="G14" s="2"/>
    </row>
    <row r="15" ht="13.55" customHeight="1">
      <c r="A15" s="2"/>
      <c r="B15" s="6">
        <v>43645.833333333336</v>
      </c>
      <c r="C15" t="s" s="5">
        <v>20</v>
      </c>
      <c r="D15" s="7">
        <v>4</v>
      </c>
      <c r="E15" s="2"/>
      <c r="F15" s="2"/>
      <c r="G15" s="2"/>
    </row>
    <row r="16" ht="13.55" customHeight="1">
      <c r="A16" s="2"/>
      <c r="B16" s="6">
        <v>43646.416666666664</v>
      </c>
      <c r="C16" t="s" s="5">
        <v>21</v>
      </c>
      <c r="D16" s="7">
        <v>1</v>
      </c>
      <c r="E16" s="2"/>
      <c r="F16" s="2"/>
      <c r="G16" s="2"/>
    </row>
    <row r="17" ht="13.55" customHeight="1">
      <c r="A17" s="2"/>
      <c r="B17" s="6">
        <v>43646.583333333336</v>
      </c>
      <c r="C17" t="s" s="5">
        <v>22</v>
      </c>
      <c r="D17" s="7">
        <v>2</v>
      </c>
      <c r="E17" s="2"/>
      <c r="F17" s="2"/>
      <c r="G17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4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8" customWidth="1"/>
    <col min="2" max="2" width="12.3047" style="8" customWidth="1"/>
    <col min="3" max="3" width="8.85156" style="8" customWidth="1"/>
    <col min="4" max="4" width="25.6719" style="8" customWidth="1"/>
    <col min="5" max="5" width="7.5" style="8" customWidth="1"/>
    <col min="6" max="6" width="46.8828" style="8" customWidth="1"/>
    <col min="7" max="7" width="8.85156" style="8" customWidth="1"/>
    <col min="8" max="8" width="12.6719" style="8" customWidth="1"/>
    <col min="9" max="256" width="8.85156" style="8" customWidth="1"/>
  </cols>
  <sheetData>
    <row r="1" ht="13.55" customHeight="1">
      <c r="A1" s="2"/>
      <c r="B1" s="2"/>
      <c r="C1" s="2"/>
      <c r="D1" s="2"/>
      <c r="E1" s="2"/>
      <c r="F1" s="2"/>
      <c r="G1" s="2"/>
      <c r="H1" s="2"/>
    </row>
    <row r="2" ht="13.55" customHeight="1">
      <c r="A2" s="2"/>
      <c r="B2" t="s" s="5">
        <v>23</v>
      </c>
      <c r="C2" t="s" s="5">
        <v>24</v>
      </c>
      <c r="D2" t="s" s="5">
        <v>25</v>
      </c>
      <c r="E2" t="s" s="5">
        <v>26</v>
      </c>
      <c r="F2" t="s" s="5">
        <v>27</v>
      </c>
      <c r="G2" t="s" s="5">
        <v>28</v>
      </c>
      <c r="H2" t="s" s="5">
        <v>29</v>
      </c>
    </row>
    <row r="3" ht="13.55" customHeight="1">
      <c r="A3" s="2"/>
      <c r="B3" t="s" s="5">
        <v>30</v>
      </c>
      <c r="C3" t="s" s="5">
        <v>31</v>
      </c>
      <c r="D3" t="s" s="5">
        <v>32</v>
      </c>
      <c r="E3" s="7">
        <v>4</v>
      </c>
      <c r="F3" t="s" s="9">
        <v>33</v>
      </c>
      <c r="G3" s="7">
        <f>(182.6/0.8)/1.1</f>
        <v>207.5</v>
      </c>
      <c r="H3" s="7">
        <f>G3*E3</f>
        <v>829.9999999999999</v>
      </c>
    </row>
    <row r="4" ht="13.55" customHeight="1">
      <c r="A4" s="2"/>
      <c r="B4" t="s" s="5">
        <v>30</v>
      </c>
      <c r="C4" t="s" s="5">
        <v>31</v>
      </c>
      <c r="D4" t="s" s="5">
        <v>32</v>
      </c>
      <c r="E4" s="7">
        <v>4</v>
      </c>
      <c r="F4" t="s" s="9">
        <v>34</v>
      </c>
      <c r="G4" s="7">
        <f t="shared" si="2" ref="G4:G16">(376.2/0.8)/1.1</f>
        <v>427.4999999999999</v>
      </c>
      <c r="H4" s="7">
        <f>G4*E4</f>
        <v>1710</v>
      </c>
    </row>
    <row r="5" ht="13.55" customHeight="1">
      <c r="A5" s="2"/>
      <c r="B5" t="s" s="5">
        <v>30</v>
      </c>
      <c r="C5" t="s" s="5">
        <v>35</v>
      </c>
      <c r="D5" t="s" s="5">
        <v>36</v>
      </c>
      <c r="E5" s="7">
        <v>160</v>
      </c>
      <c r="F5" t="s" s="9">
        <v>37</v>
      </c>
      <c r="G5" s="7">
        <v>8.5</v>
      </c>
      <c r="H5" s="7">
        <f>G5*E5</f>
        <v>1360</v>
      </c>
    </row>
    <row r="6" ht="26.55" customHeight="1">
      <c r="A6" s="2"/>
      <c r="B6" t="s" s="5">
        <v>30</v>
      </c>
      <c r="C6" t="s" s="5">
        <v>35</v>
      </c>
      <c r="D6" t="s" s="5">
        <v>36</v>
      </c>
      <c r="E6" s="7">
        <v>160</v>
      </c>
      <c r="F6" t="s" s="9">
        <v>38</v>
      </c>
      <c r="G6" s="7">
        <f>(55/0.8)</f>
        <v>68.75</v>
      </c>
      <c r="H6" s="7">
        <f>G6*E6</f>
        <v>11000</v>
      </c>
    </row>
    <row r="7" ht="13.55" customHeight="1">
      <c r="A7" s="2"/>
      <c r="B7" t="s" s="5">
        <v>30</v>
      </c>
      <c r="C7" t="s" s="5">
        <v>39</v>
      </c>
      <c r="D7" t="s" s="5">
        <v>40</v>
      </c>
      <c r="E7" s="7">
        <v>160</v>
      </c>
      <c r="F7" t="s" s="9">
        <v>41</v>
      </c>
      <c r="G7" s="7">
        <v>227</v>
      </c>
      <c r="H7" s="7">
        <f>G7*E7</f>
        <v>36320</v>
      </c>
    </row>
    <row r="8" ht="13.55" customHeight="1">
      <c r="A8" s="2"/>
      <c r="B8" t="s" s="5">
        <v>30</v>
      </c>
      <c r="C8" t="s" s="5">
        <v>39</v>
      </c>
      <c r="D8" t="s" s="5">
        <v>40</v>
      </c>
      <c r="E8" s="7">
        <v>160</v>
      </c>
      <c r="F8" t="s" s="9">
        <v>42</v>
      </c>
      <c r="G8" s="7">
        <v>1.21</v>
      </c>
      <c r="H8" s="7">
        <f>G8*E8</f>
        <v>193.6</v>
      </c>
    </row>
    <row r="9" ht="13.55" customHeight="1">
      <c r="A9" s="2"/>
      <c r="B9" t="s" s="5">
        <v>43</v>
      </c>
      <c r="C9" t="s" s="5">
        <v>44</v>
      </c>
      <c r="D9" t="s" s="5">
        <v>40</v>
      </c>
      <c r="E9" s="7">
        <v>1</v>
      </c>
      <c r="F9" t="s" s="9">
        <v>45</v>
      </c>
      <c r="G9" s="7">
        <v>810</v>
      </c>
      <c r="H9" s="7">
        <f>G9*E9</f>
        <v>810</v>
      </c>
    </row>
    <row r="10" ht="13.55" customHeight="1">
      <c r="A10" s="2"/>
      <c r="B10" t="s" s="5">
        <v>43</v>
      </c>
      <c r="C10" t="s" s="5">
        <v>44</v>
      </c>
      <c r="D10" t="s" s="5">
        <v>40</v>
      </c>
      <c r="E10" s="7">
        <v>30</v>
      </c>
      <c r="F10" t="s" s="9">
        <v>46</v>
      </c>
      <c r="G10" s="7">
        <v>13.5</v>
      </c>
      <c r="H10" s="7">
        <f>G10*E10</f>
        <v>405</v>
      </c>
    </row>
    <row r="11" ht="13.55" customHeight="1">
      <c r="A11" s="2"/>
      <c r="B11" t="s" s="5">
        <v>43</v>
      </c>
      <c r="C11" t="s" s="5">
        <v>31</v>
      </c>
      <c r="D11" t="s" s="5">
        <v>32</v>
      </c>
      <c r="E11" s="7">
        <v>4</v>
      </c>
      <c r="F11" t="s" s="9">
        <v>47</v>
      </c>
      <c r="G11" s="7">
        <f>(321/0.8)</f>
        <v>401.25</v>
      </c>
      <c r="H11" s="7">
        <f>G11*E11</f>
        <v>1605</v>
      </c>
    </row>
    <row r="12" ht="39.55" customHeight="1">
      <c r="A12" s="2"/>
      <c r="B12" t="s" s="5">
        <v>43</v>
      </c>
      <c r="C12" t="s" s="5">
        <v>48</v>
      </c>
      <c r="D12" t="s" s="5">
        <v>49</v>
      </c>
      <c r="E12" s="7">
        <v>2</v>
      </c>
      <c r="F12" t="s" s="9">
        <v>50</v>
      </c>
      <c r="G12" s="7">
        <f>(3460/0.8)</f>
        <v>4325</v>
      </c>
      <c r="H12" s="7">
        <f>G12*E12</f>
        <v>8650</v>
      </c>
    </row>
    <row r="13" ht="13.55" customHeight="1">
      <c r="A13" s="2"/>
      <c r="B13" t="s" s="5">
        <v>43</v>
      </c>
      <c r="C13" s="2"/>
      <c r="D13" s="2"/>
      <c r="E13" s="7">
        <v>160</v>
      </c>
      <c r="F13" t="s" s="9">
        <v>51</v>
      </c>
      <c r="G13" s="7">
        <f>(11/0.8)</f>
        <v>13.75</v>
      </c>
      <c r="H13" s="7">
        <f>G13*E13</f>
        <v>2200</v>
      </c>
    </row>
    <row r="14" ht="13.55" customHeight="1">
      <c r="A14" s="2"/>
      <c r="B14" t="s" s="5">
        <v>43</v>
      </c>
      <c r="C14" s="2"/>
      <c r="D14" s="2"/>
      <c r="E14" s="7">
        <v>160</v>
      </c>
      <c r="F14" t="s" s="9">
        <v>52</v>
      </c>
      <c r="G14" s="7">
        <f>(31.5/0.8)</f>
        <v>39.375</v>
      </c>
      <c r="H14" s="7">
        <f>G14*E14</f>
        <v>6300</v>
      </c>
    </row>
    <row r="15" ht="13.55" customHeight="1">
      <c r="A15" s="2"/>
      <c r="B15" t="s" s="5">
        <v>43</v>
      </c>
      <c r="C15" s="2"/>
      <c r="D15" s="2"/>
      <c r="E15" s="7">
        <v>160</v>
      </c>
      <c r="F15" t="s" s="9">
        <v>53</v>
      </c>
      <c r="G15" s="7">
        <f>(30/0.8)</f>
        <v>37.5</v>
      </c>
      <c r="H15" s="7">
        <f>G15*E15</f>
        <v>6000</v>
      </c>
    </row>
    <row r="16" ht="13.55" customHeight="1">
      <c r="A16" s="2"/>
      <c r="B16" t="s" s="5">
        <v>43</v>
      </c>
      <c r="C16" t="s" s="5">
        <v>31</v>
      </c>
      <c r="D16" t="s" s="5">
        <v>32</v>
      </c>
      <c r="E16" s="7">
        <v>4</v>
      </c>
      <c r="F16" t="s" s="9">
        <v>34</v>
      </c>
      <c r="G16" s="7">
        <f t="shared" si="2"/>
        <v>427.4999999999999</v>
      </c>
      <c r="H16" s="7">
        <f>G16*E16</f>
        <v>1710</v>
      </c>
    </row>
    <row r="17" ht="13.55" customHeight="1">
      <c r="A17" s="2"/>
      <c r="B17" t="s" s="5">
        <v>43</v>
      </c>
      <c r="C17" t="s" s="5">
        <v>35</v>
      </c>
      <c r="D17" t="s" s="5">
        <v>54</v>
      </c>
      <c r="E17" s="7">
        <v>160</v>
      </c>
      <c r="F17" t="s" s="9">
        <v>55</v>
      </c>
      <c r="G17" s="7">
        <v>0</v>
      </c>
      <c r="H17" s="7">
        <v>0</v>
      </c>
    </row>
    <row r="18" ht="13.55" customHeight="1">
      <c r="A18" s="2"/>
      <c r="B18" t="s" s="5">
        <v>43</v>
      </c>
      <c r="C18" t="s" s="5">
        <v>35</v>
      </c>
      <c r="D18" t="s" s="5">
        <v>54</v>
      </c>
      <c r="E18" s="7">
        <v>160</v>
      </c>
      <c r="F18" t="s" s="9">
        <v>37</v>
      </c>
      <c r="G18" s="7">
        <f>(7/0.8)</f>
        <v>8.75</v>
      </c>
      <c r="H18" s="7">
        <f>G18*E18</f>
        <v>1400</v>
      </c>
    </row>
    <row r="19" ht="26.55" customHeight="1">
      <c r="A19" s="2"/>
      <c r="B19" t="s" s="5">
        <v>43</v>
      </c>
      <c r="C19" t="s" s="5">
        <v>35</v>
      </c>
      <c r="D19" t="s" s="5">
        <v>54</v>
      </c>
      <c r="E19" s="7">
        <v>160</v>
      </c>
      <c r="F19" t="s" s="9">
        <v>38</v>
      </c>
      <c r="G19" s="7">
        <f>(55/0.8)/1.1</f>
        <v>62.49999999999999</v>
      </c>
      <c r="H19" s="7">
        <f>G19*E19</f>
        <v>9999.999999999998</v>
      </c>
    </row>
    <row r="20" ht="13.55" customHeight="1">
      <c r="A20" s="2"/>
      <c r="B20" t="s" s="5">
        <v>43</v>
      </c>
      <c r="C20" t="s" s="5">
        <v>39</v>
      </c>
      <c r="D20" t="s" s="5">
        <v>40</v>
      </c>
      <c r="E20" s="7">
        <v>160</v>
      </c>
      <c r="F20" t="s" s="9">
        <v>41</v>
      </c>
      <c r="G20" s="7">
        <v>227</v>
      </c>
      <c r="H20" s="7">
        <f>G20*E20</f>
        <v>36320</v>
      </c>
    </row>
    <row r="21" ht="13.55" customHeight="1">
      <c r="A21" s="2"/>
      <c r="B21" t="s" s="5">
        <v>43</v>
      </c>
      <c r="C21" t="s" s="5">
        <v>39</v>
      </c>
      <c r="D21" t="s" s="5">
        <v>40</v>
      </c>
      <c r="E21" s="7">
        <v>160</v>
      </c>
      <c r="F21" t="s" s="9">
        <v>42</v>
      </c>
      <c r="G21" s="7">
        <v>1.21</v>
      </c>
      <c r="H21" s="7">
        <f>G21*E21</f>
        <v>193.6</v>
      </c>
    </row>
    <row r="22" ht="13.55" customHeight="1">
      <c r="A22" s="2"/>
      <c r="B22" t="s" s="5">
        <v>56</v>
      </c>
      <c r="C22" t="s" s="5">
        <v>57</v>
      </c>
      <c r="D22" s="2"/>
      <c r="E22" s="2"/>
      <c r="F22" t="s" s="9">
        <v>58</v>
      </c>
      <c r="G22" s="2"/>
      <c r="H22" s="2"/>
    </row>
    <row r="23" ht="13.55" customHeight="1">
      <c r="A23" s="2"/>
      <c r="B23" t="s" s="5">
        <v>56</v>
      </c>
      <c r="C23" t="s" s="5">
        <v>31</v>
      </c>
      <c r="D23" t="s" s="5">
        <v>32</v>
      </c>
      <c r="E23" s="2"/>
      <c r="F23" t="s" s="9">
        <v>59</v>
      </c>
      <c r="G23" s="7">
        <f t="shared" si="29" ref="G23:G27">(300/0.8)</f>
        <v>375</v>
      </c>
      <c r="H23" s="7">
        <f>G23*E23</f>
        <v>0</v>
      </c>
    </row>
    <row r="24" ht="52.55" customHeight="1">
      <c r="A24" s="2"/>
      <c r="B24" t="s" s="5">
        <v>56</v>
      </c>
      <c r="C24" t="s" s="5">
        <v>48</v>
      </c>
      <c r="D24" t="s" s="5">
        <v>60</v>
      </c>
      <c r="E24" s="2"/>
      <c r="F24" t="s" s="9">
        <v>61</v>
      </c>
      <c r="G24" s="7">
        <v>36.5</v>
      </c>
      <c r="H24" s="7">
        <f>G24*E24</f>
        <v>0</v>
      </c>
    </row>
    <row r="25" ht="13.55" customHeight="1">
      <c r="A25" s="2"/>
      <c r="B25" t="s" s="5">
        <v>56</v>
      </c>
      <c r="C25" t="s" s="5">
        <v>31</v>
      </c>
      <c r="D25" t="s" s="5">
        <v>32</v>
      </c>
      <c r="E25" s="2"/>
      <c r="F25" t="s" s="9">
        <v>59</v>
      </c>
      <c r="G25" s="7">
        <f t="shared" si="29"/>
        <v>375</v>
      </c>
      <c r="H25" s="7">
        <f>G25*E25</f>
        <v>0</v>
      </c>
    </row>
    <row r="26" ht="39.55" customHeight="1">
      <c r="A26" s="2"/>
      <c r="B26" t="s" s="5">
        <v>56</v>
      </c>
      <c r="C26" t="s" s="5">
        <v>48</v>
      </c>
      <c r="D26" t="s" s="5">
        <v>60</v>
      </c>
      <c r="E26" s="2"/>
      <c r="F26" t="s" s="9">
        <v>62</v>
      </c>
      <c r="G26" s="7">
        <v>30</v>
      </c>
      <c r="H26" s="7">
        <f>G26*E26</f>
        <v>0</v>
      </c>
    </row>
    <row r="27" ht="13.55" customHeight="1">
      <c r="A27" s="2"/>
      <c r="B27" t="s" s="5">
        <v>56</v>
      </c>
      <c r="C27" t="s" s="5">
        <v>31</v>
      </c>
      <c r="D27" t="s" s="5">
        <v>32</v>
      </c>
      <c r="E27" s="7">
        <v>4</v>
      </c>
      <c r="F27" t="s" s="9">
        <v>63</v>
      </c>
      <c r="G27" s="7">
        <f t="shared" si="29"/>
        <v>375</v>
      </c>
      <c r="H27" s="7">
        <f>G27*E27</f>
        <v>1500</v>
      </c>
    </row>
    <row r="28" ht="13.55" customHeight="1">
      <c r="A28" s="2"/>
      <c r="B28" t="s" s="5">
        <v>56</v>
      </c>
      <c r="C28" t="s" s="5">
        <v>64</v>
      </c>
      <c r="D28" t="s" s="5">
        <v>65</v>
      </c>
      <c r="E28" s="7">
        <v>160</v>
      </c>
      <c r="F28" t="s" s="9">
        <v>37</v>
      </c>
      <c r="G28" s="7">
        <f>(6.9/0.8)</f>
        <v>8.625</v>
      </c>
      <c r="H28" s="7">
        <f>G28*E28</f>
        <v>1380</v>
      </c>
    </row>
    <row r="29" ht="26.55" customHeight="1">
      <c r="A29" s="2"/>
      <c r="B29" t="s" s="5">
        <v>56</v>
      </c>
      <c r="C29" t="s" s="5">
        <v>64</v>
      </c>
      <c r="D29" t="s" s="5">
        <v>65</v>
      </c>
      <c r="E29" s="7">
        <v>160</v>
      </c>
      <c r="F29" t="s" s="9">
        <v>38</v>
      </c>
      <c r="G29" s="7">
        <f>(42.9/0.8)/1.1</f>
        <v>48.74999999999999</v>
      </c>
      <c r="H29" s="7">
        <f>G29*E29</f>
        <v>7799.999999999999</v>
      </c>
    </row>
    <row r="30" ht="26.55" customHeight="1">
      <c r="A30" s="2"/>
      <c r="B30" t="s" s="5">
        <v>56</v>
      </c>
      <c r="C30" t="s" s="5">
        <v>31</v>
      </c>
      <c r="D30" t="s" s="5">
        <v>32</v>
      </c>
      <c r="E30" s="7">
        <v>4</v>
      </c>
      <c r="F30" t="s" s="9">
        <v>66</v>
      </c>
      <c r="G30" s="7">
        <f>(568.7/0.8)/1.1</f>
        <v>646.25</v>
      </c>
      <c r="H30" s="7">
        <f>G30*E30</f>
        <v>2585</v>
      </c>
    </row>
    <row r="31" ht="13.55" customHeight="1">
      <c r="A31" s="2"/>
      <c r="B31" t="s" s="5">
        <v>56</v>
      </c>
      <c r="C31" t="s" s="5">
        <v>64</v>
      </c>
      <c r="D31" t="s" s="5">
        <v>67</v>
      </c>
      <c r="E31" s="7">
        <v>1</v>
      </c>
      <c r="F31" t="s" s="9">
        <v>68</v>
      </c>
      <c r="G31" s="7">
        <f>(4750/0.8)</f>
        <v>5937.5</v>
      </c>
      <c r="H31" s="7">
        <f>G31*E31</f>
        <v>5937.5</v>
      </c>
    </row>
    <row r="32" ht="26.55" customHeight="1">
      <c r="A32" s="2"/>
      <c r="B32" t="s" s="5">
        <v>56</v>
      </c>
      <c r="C32" t="s" s="5">
        <v>64</v>
      </c>
      <c r="D32" t="s" s="5">
        <v>67</v>
      </c>
      <c r="E32" s="7">
        <v>4</v>
      </c>
      <c r="F32" t="s" s="9">
        <v>69</v>
      </c>
      <c r="G32" s="7">
        <f>(600/0.8)</f>
        <v>750</v>
      </c>
      <c r="H32" s="7">
        <f>G32*E32</f>
        <v>3000</v>
      </c>
    </row>
    <row r="33" ht="13.55" customHeight="1">
      <c r="A33" s="2"/>
      <c r="B33" t="s" s="5">
        <v>56</v>
      </c>
      <c r="C33" t="s" s="5">
        <v>64</v>
      </c>
      <c r="D33" t="s" s="5">
        <v>67</v>
      </c>
      <c r="E33" s="7">
        <v>1</v>
      </c>
      <c r="F33" t="s" s="9">
        <v>70</v>
      </c>
      <c r="G33" s="7">
        <f>((250+350)/0.8)</f>
        <v>750</v>
      </c>
      <c r="H33" s="7">
        <f>G33*E33</f>
        <v>750</v>
      </c>
    </row>
    <row r="34" ht="26.55" customHeight="1">
      <c r="A34" s="2"/>
      <c r="B34" t="s" s="5">
        <v>56</v>
      </c>
      <c r="C34" t="s" s="5">
        <v>64</v>
      </c>
      <c r="D34" t="s" s="5">
        <v>67</v>
      </c>
      <c r="E34" s="7">
        <v>160</v>
      </c>
      <c r="F34" t="s" s="9">
        <v>71</v>
      </c>
      <c r="G34" s="7">
        <f>(100/0.8)</f>
        <v>125</v>
      </c>
      <c r="H34" s="7">
        <f>G34*E34</f>
        <v>20000</v>
      </c>
    </row>
    <row r="35" ht="13.55" customHeight="1">
      <c r="A35" s="2"/>
      <c r="B35" t="s" s="5">
        <v>56</v>
      </c>
      <c r="C35" t="s" s="5">
        <v>64</v>
      </c>
      <c r="D35" t="s" s="5">
        <v>67</v>
      </c>
      <c r="E35" s="7">
        <v>160</v>
      </c>
      <c r="F35" t="s" s="9">
        <v>72</v>
      </c>
      <c r="G35" s="7">
        <f>(25/0.8)</f>
        <v>31.25</v>
      </c>
      <c r="H35" s="7">
        <f>G35*E35</f>
        <v>5000</v>
      </c>
    </row>
    <row r="36" ht="13.55" customHeight="1">
      <c r="A36" s="2"/>
      <c r="B36" t="s" s="5">
        <v>56</v>
      </c>
      <c r="C36" t="s" s="5">
        <v>64</v>
      </c>
      <c r="D36" t="s" s="5">
        <v>67</v>
      </c>
      <c r="E36" s="7">
        <v>1</v>
      </c>
      <c r="F36" t="s" s="9">
        <v>73</v>
      </c>
      <c r="G36" s="7">
        <v>2300</v>
      </c>
      <c r="H36" s="7">
        <f>G36*E36</f>
        <v>2300</v>
      </c>
    </row>
    <row r="37" ht="13.55" customHeight="1">
      <c r="A37" s="2"/>
      <c r="B37" t="s" s="5">
        <v>56</v>
      </c>
      <c r="C37" t="s" s="5">
        <v>64</v>
      </c>
      <c r="D37" t="s" s="5">
        <v>67</v>
      </c>
      <c r="E37" s="7">
        <v>1</v>
      </c>
      <c r="F37" t="s" s="9">
        <v>74</v>
      </c>
      <c r="G37" s="7">
        <v>2315</v>
      </c>
      <c r="H37" s="7">
        <f>G37*E37</f>
        <v>2315</v>
      </c>
    </row>
    <row r="38" ht="13.55" customHeight="1">
      <c r="A38" s="2"/>
      <c r="B38" t="s" s="5">
        <v>56</v>
      </c>
      <c r="C38" t="s" s="5">
        <v>64</v>
      </c>
      <c r="D38" t="s" s="5">
        <v>67</v>
      </c>
      <c r="E38" s="7">
        <v>1</v>
      </c>
      <c r="F38" t="s" s="9">
        <v>75</v>
      </c>
      <c r="G38" s="7">
        <f>(1800/0.8)</f>
        <v>2250</v>
      </c>
      <c r="H38" s="7">
        <f>G38*E38</f>
        <v>2250</v>
      </c>
    </row>
    <row r="39" ht="39.55" customHeight="1">
      <c r="A39" s="2"/>
      <c r="B39" t="s" s="5">
        <v>56</v>
      </c>
      <c r="C39" t="s" s="5">
        <v>64</v>
      </c>
      <c r="D39" t="s" s="5">
        <v>67</v>
      </c>
      <c r="E39" s="7">
        <v>1</v>
      </c>
      <c r="F39" t="s" s="9">
        <v>76</v>
      </c>
      <c r="G39" s="7">
        <f>((800+300+160+300+180)/0.8)</f>
        <v>2175</v>
      </c>
      <c r="H39" s="7">
        <f>G39*E39</f>
        <v>2175</v>
      </c>
    </row>
    <row r="40" ht="13.55" customHeight="1">
      <c r="A40" s="2"/>
      <c r="B40" t="s" s="5">
        <v>56</v>
      </c>
      <c r="C40" t="s" s="5">
        <v>39</v>
      </c>
      <c r="D40" t="s" s="5">
        <v>40</v>
      </c>
      <c r="E40" s="7">
        <v>160</v>
      </c>
      <c r="F40" t="s" s="9">
        <v>41</v>
      </c>
      <c r="G40" s="7">
        <v>227</v>
      </c>
      <c r="H40" s="7">
        <f>G40*E40</f>
        <v>36320</v>
      </c>
    </row>
    <row r="41" ht="13.55" customHeight="1">
      <c r="A41" s="2"/>
      <c r="B41" t="s" s="5">
        <v>56</v>
      </c>
      <c r="C41" t="s" s="5">
        <v>39</v>
      </c>
      <c r="D41" t="s" s="5">
        <v>40</v>
      </c>
      <c r="E41" s="7">
        <v>160</v>
      </c>
      <c r="F41" t="s" s="9">
        <v>42</v>
      </c>
      <c r="G41" s="7">
        <v>1.21</v>
      </c>
      <c r="H41" s="7">
        <f>G41*E41</f>
        <v>193.6</v>
      </c>
    </row>
    <row r="42" ht="39.55" customHeight="1">
      <c r="A42" s="2"/>
      <c r="B42" t="s" s="5">
        <v>77</v>
      </c>
      <c r="C42" t="s" s="5">
        <v>48</v>
      </c>
      <c r="D42" s="2"/>
      <c r="E42" s="7">
        <v>160</v>
      </c>
      <c r="F42" t="s" s="9">
        <v>78</v>
      </c>
      <c r="G42" s="7">
        <f>(60/0.8)</f>
        <v>75</v>
      </c>
      <c r="H42" s="7">
        <f>G42*E42</f>
        <v>12000</v>
      </c>
    </row>
    <row r="43" ht="26.55" customHeight="1">
      <c r="A43" s="2"/>
      <c r="B43" t="s" s="5">
        <v>77</v>
      </c>
      <c r="C43" t="s" s="5">
        <v>31</v>
      </c>
      <c r="D43" t="s" s="5">
        <v>32</v>
      </c>
      <c r="E43" s="7">
        <v>4</v>
      </c>
      <c r="F43" t="s" s="9">
        <v>79</v>
      </c>
      <c r="G43" s="7">
        <f>(425/0.8)</f>
        <v>531.25</v>
      </c>
      <c r="H43" s="7">
        <f>G43*E43</f>
        <v>2125</v>
      </c>
    </row>
    <row r="44" ht="13.55" customHeight="1">
      <c r="A44" s="2"/>
      <c r="B44" s="10"/>
      <c r="C44" t="s" s="5">
        <v>80</v>
      </c>
      <c r="D44" s="2"/>
      <c r="E44" s="2"/>
      <c r="F44" s="11"/>
      <c r="G44" s="2"/>
      <c r="H44" s="7">
        <f>SUM(H3:H43)</f>
        <v>234638.3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8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12" customWidth="1"/>
    <col min="3" max="3" width="19.5" style="12" customWidth="1"/>
    <col min="4" max="4" width="11.5" style="12" customWidth="1"/>
    <col min="5" max="5" width="11.1719" style="12" customWidth="1"/>
    <col min="6" max="6" width="33.5" style="12" customWidth="1"/>
    <col min="7" max="7" width="8.85156" style="12" customWidth="1"/>
    <col min="8" max="256" width="8.85156" style="12" customWidth="1"/>
  </cols>
  <sheetData>
    <row r="1" ht="13.55" customHeight="1">
      <c r="A1" s="2"/>
      <c r="B1" s="2"/>
      <c r="C1" s="2"/>
      <c r="D1" s="2"/>
      <c r="E1" s="2"/>
      <c r="F1" s="2"/>
      <c r="G1" s="2"/>
    </row>
    <row r="2" ht="13.55" customHeight="1">
      <c r="A2" s="2"/>
      <c r="B2" t="s" s="5">
        <v>81</v>
      </c>
      <c r="C2" t="s" s="5">
        <v>82</v>
      </c>
      <c r="D2" t="s" s="5">
        <v>83</v>
      </c>
      <c r="E2" t="s" s="5">
        <v>84</v>
      </c>
      <c r="F2" t="s" s="5">
        <v>85</v>
      </c>
      <c r="G2" t="s" s="5">
        <v>86</v>
      </c>
    </row>
    <row r="3" ht="13.65" customHeight="1">
      <c r="A3" s="2"/>
      <c r="B3" t="s" s="5">
        <v>39</v>
      </c>
      <c r="C3" t="s" s="5">
        <v>87</v>
      </c>
      <c r="D3" t="s" s="5">
        <v>88</v>
      </c>
      <c r="E3" t="s" s="5">
        <v>89</v>
      </c>
      <c r="F3" s="13"/>
      <c r="G3" t="s" s="5">
        <v>90</v>
      </c>
    </row>
    <row r="4" ht="16.5" customHeight="1">
      <c r="A4" s="2"/>
      <c r="B4" t="s" s="5">
        <v>39</v>
      </c>
      <c r="C4" t="s" s="5">
        <v>91</v>
      </c>
      <c r="D4" t="s" s="5">
        <v>92</v>
      </c>
      <c r="E4" t="s" s="5">
        <v>93</v>
      </c>
      <c r="F4" s="13"/>
      <c r="G4" t="s" s="5">
        <v>90</v>
      </c>
    </row>
    <row r="5" ht="13.55" customHeight="1">
      <c r="A5" s="2"/>
      <c r="B5" t="s" s="5">
        <v>64</v>
      </c>
      <c r="C5" t="s" s="5">
        <v>36</v>
      </c>
      <c r="D5" t="s" s="5">
        <v>94</v>
      </c>
      <c r="E5" t="s" s="5">
        <v>95</v>
      </c>
      <c r="F5" s="2"/>
      <c r="G5" s="2"/>
    </row>
    <row r="6" ht="13.55" customHeight="1">
      <c r="A6" s="2"/>
      <c r="B6" t="s" s="5">
        <v>64</v>
      </c>
      <c r="C6" t="s" s="5">
        <v>54</v>
      </c>
      <c r="D6" t="s" s="5">
        <v>96</v>
      </c>
      <c r="E6" t="s" s="5">
        <v>97</v>
      </c>
      <c r="F6" s="2"/>
      <c r="G6" s="2"/>
    </row>
    <row r="7" ht="13.55" customHeight="1">
      <c r="A7" s="2"/>
      <c r="B7" t="s" s="5">
        <v>64</v>
      </c>
      <c r="C7" t="s" s="5">
        <v>65</v>
      </c>
      <c r="D7" t="s" s="5">
        <v>98</v>
      </c>
      <c r="E7" t="s" s="5">
        <v>99</v>
      </c>
      <c r="F7" s="2"/>
      <c r="G7" s="2"/>
    </row>
    <row r="8" ht="13.55" customHeight="1">
      <c r="A8" s="2"/>
      <c r="B8" t="s" s="5">
        <v>64</v>
      </c>
      <c r="C8" t="s" s="5">
        <v>100</v>
      </c>
      <c r="D8" t="s" s="5">
        <v>101</v>
      </c>
      <c r="E8" t="s" s="5">
        <v>102</v>
      </c>
      <c r="F8" s="2"/>
      <c r="G8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