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leja\OneDrive\Documentos\GitHub\Trabajo-De-Grado\español\resources\others\xlsx\"/>
    </mc:Choice>
  </mc:AlternateContent>
  <xr:revisionPtr revIDLastSave="0" documentId="13_ncr:1_{CFC2EF62-5067-41E4-B569-4DC9DEB929E4}" xr6:coauthVersionLast="47" xr6:coauthVersionMax="47" xr10:uidLastSave="{00000000-0000-0000-0000-000000000000}"/>
  <bookViews>
    <workbookView xWindow="-108" yWindow="-108" windowWidth="23256" windowHeight="12456" tabRatio="703" firstSheet="7" activeTab="13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Hoja1" sheetId="18" state="hidden" r:id="rId7"/>
    <sheet name="6- Flexibilidad" sheetId="7" r:id="rId8"/>
    <sheet name="8- Prevención de erro" sheetId="9" r:id="rId9"/>
    <sheet name="9- Diseño estético" sheetId="10" r:id="rId10"/>
    <sheet name="Hoja2" sheetId="19" state="hidden" r:id="rId11"/>
    <sheet name="10- Ayuda y documentación" sheetId="11" r:id="rId12"/>
    <sheet name="12- Color y legibilidad" sheetId="13" r:id="rId13"/>
    <sheet name="RESULTADOS" sheetId="17" r:id="rId14"/>
  </sheets>
  <definedNames>
    <definedName name="Values">RESULTADOS!$A$97:$A$104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E8" i="2" s="1"/>
  <c r="C7" i="2"/>
  <c r="E7" i="2" s="1"/>
  <c r="C6" i="2"/>
  <c r="E6" i="2" s="1"/>
  <c r="C5" i="2"/>
  <c r="E5" i="2" s="1"/>
  <c r="C4" i="2"/>
  <c r="D4" i="2" s="1"/>
  <c r="C7" i="3"/>
  <c r="D7" i="3" s="1"/>
  <c r="C6" i="3"/>
  <c r="E6" i="3" s="1"/>
  <c r="C5" i="3"/>
  <c r="D5" i="3" s="1"/>
  <c r="C4" i="3"/>
  <c r="D4" i="3" s="1"/>
  <c r="C6" i="4"/>
  <c r="E6" i="4" s="1"/>
  <c r="C5" i="4"/>
  <c r="D5" i="4" s="1"/>
  <c r="C4" i="4"/>
  <c r="E4" i="4" s="1"/>
  <c r="C9" i="5"/>
  <c r="D9" i="5" s="1"/>
  <c r="C8" i="5"/>
  <c r="E8" i="5" s="1"/>
  <c r="C7" i="5"/>
  <c r="D7" i="5" s="1"/>
  <c r="C6" i="5"/>
  <c r="E6" i="5" s="1"/>
  <c r="C5" i="5"/>
  <c r="D5" i="5" s="1"/>
  <c r="C4" i="5"/>
  <c r="E4" i="5" s="1"/>
  <c r="C8" i="6"/>
  <c r="E8" i="6" s="1"/>
  <c r="C7" i="6"/>
  <c r="E7" i="6" s="1"/>
  <c r="C6" i="6"/>
  <c r="E6" i="6" s="1"/>
  <c r="C5" i="6"/>
  <c r="E5" i="6" s="1"/>
  <c r="C4" i="6"/>
  <c r="E4" i="6" s="1"/>
  <c r="H7" i="17" s="1"/>
  <c r="C9" i="7"/>
  <c r="E9" i="7" s="1"/>
  <c r="C8" i="7"/>
  <c r="D8" i="7" s="1"/>
  <c r="C7" i="7"/>
  <c r="D7" i="7" s="1"/>
  <c r="C6" i="7"/>
  <c r="D6" i="7" s="1"/>
  <c r="C5" i="7"/>
  <c r="D5" i="7" s="1"/>
  <c r="C4" i="7"/>
  <c r="E4" i="7" s="1"/>
  <c r="C6" i="9"/>
  <c r="E6" i="9" s="1"/>
  <c r="C5" i="9"/>
  <c r="D5" i="9" s="1"/>
  <c r="C4" i="9"/>
  <c r="E4" i="9" s="1"/>
  <c r="C7" i="10"/>
  <c r="E7" i="10" s="1"/>
  <c r="C6" i="10"/>
  <c r="E6" i="10" s="1"/>
  <c r="C5" i="10"/>
  <c r="E5" i="10" s="1"/>
  <c r="C4" i="10"/>
  <c r="E4" i="10" s="1"/>
  <c r="H10" i="17" s="1"/>
  <c r="D8" i="11"/>
  <c r="F8" i="11" s="1"/>
  <c r="D7" i="11"/>
  <c r="E7" i="11" s="1"/>
  <c r="D6" i="11"/>
  <c r="F6" i="11" s="1"/>
  <c r="D5" i="11"/>
  <c r="E5" i="11" s="1"/>
  <c r="D4" i="11"/>
  <c r="E4" i="11" s="1"/>
  <c r="D7" i="13"/>
  <c r="F7" i="13" s="1"/>
  <c r="D6" i="13"/>
  <c r="F6" i="13" s="1"/>
  <c r="H12" i="17" s="1"/>
  <c r="D5" i="13"/>
  <c r="F5" i="13" s="1"/>
  <c r="D4" i="13"/>
  <c r="F4" i="13" s="1"/>
  <c r="H5" i="17" l="1"/>
  <c r="E5" i="13"/>
  <c r="D5" i="10"/>
  <c r="D7" i="6"/>
  <c r="E5" i="3"/>
  <c r="F5" i="11"/>
  <c r="D7" i="10"/>
  <c r="E7" i="3"/>
  <c r="E6" i="11"/>
  <c r="E5" i="7"/>
  <c r="H8" i="17" s="1"/>
  <c r="E5" i="5"/>
  <c r="H6" i="17" s="1"/>
  <c r="D6" i="2"/>
  <c r="F7" i="11"/>
  <c r="E7" i="7"/>
  <c r="E9" i="5"/>
  <c r="D8" i="2"/>
  <c r="E7" i="13"/>
  <c r="E6" i="13"/>
  <c r="E4" i="13"/>
  <c r="E8" i="11"/>
  <c r="F4" i="11"/>
  <c r="D6" i="10"/>
  <c r="D4" i="10"/>
  <c r="E5" i="9"/>
  <c r="H9" i="17" s="1"/>
  <c r="D6" i="9"/>
  <c r="D4" i="9"/>
  <c r="E6" i="7"/>
  <c r="E8" i="7"/>
  <c r="D9" i="7"/>
  <c r="D4" i="7"/>
  <c r="D5" i="6"/>
  <c r="D6" i="6"/>
  <c r="D8" i="6"/>
  <c r="D4" i="6"/>
  <c r="D6" i="5"/>
  <c r="D8" i="5"/>
  <c r="E7" i="5"/>
  <c r="D4" i="5"/>
  <c r="E5" i="4"/>
  <c r="D6" i="4"/>
  <c r="D4" i="4"/>
  <c r="D6" i="3"/>
  <c r="E4" i="3"/>
  <c r="H4" i="17" s="1"/>
  <c r="D5" i="2"/>
  <c r="D7" i="2"/>
  <c r="E4" i="2"/>
  <c r="H3" i="17" s="1"/>
  <c r="H11" i="17" l="1"/>
  <c r="H13" i="17" s="1"/>
  <c r="F9" i="17"/>
  <c r="F5" i="17"/>
  <c r="F7" i="17"/>
  <c r="F11" i="17"/>
  <c r="F8" i="17"/>
  <c r="F4" i="17"/>
  <c r="F3" i="17"/>
  <c r="B11" i="17"/>
  <c r="F12" i="17"/>
  <c r="F10" i="17"/>
  <c r="F6" i="17"/>
  <c r="B12" i="17"/>
  <c r="B8" i="17"/>
  <c r="B7" i="17"/>
  <c r="B6" i="17"/>
  <c r="B4" i="17"/>
  <c r="B9" i="17"/>
  <c r="B5" i="17"/>
  <c r="B10" i="17"/>
  <c r="B18" i="17" l="1"/>
  <c r="A12" i="17"/>
  <c r="A11" i="17"/>
  <c r="A10" i="17"/>
  <c r="A9" i="17"/>
  <c r="A8" i="17"/>
  <c r="A7" i="17"/>
  <c r="A6" i="17"/>
  <c r="A5" i="17"/>
  <c r="A4" i="17"/>
  <c r="A3" i="17"/>
  <c r="E3" i="17"/>
  <c r="E4" i="17"/>
  <c r="D4" i="17" s="1"/>
  <c r="E5" i="17"/>
  <c r="E6" i="17"/>
  <c r="E7" i="17"/>
  <c r="E8" i="17"/>
  <c r="E9" i="17"/>
  <c r="E10" i="17"/>
  <c r="E11" i="17"/>
  <c r="E12" i="17"/>
  <c r="E13" i="17" l="1"/>
  <c r="C16" i="17" s="1"/>
  <c r="D9" i="17"/>
  <c r="G5" i="17"/>
  <c r="C5" i="17" s="1"/>
  <c r="G8" i="17"/>
  <c r="C8" i="17" s="1"/>
  <c r="D12" i="17"/>
  <c r="D8" i="17"/>
  <c r="D5" i="17"/>
  <c r="D6" i="17"/>
  <c r="G12" i="17"/>
  <c r="C12" i="17" s="1"/>
  <c r="G9" i="17"/>
  <c r="C9" i="17" s="1"/>
  <c r="D7" i="17"/>
  <c r="G6" i="17"/>
  <c r="C6" i="17" s="1"/>
  <c r="G7" i="17"/>
  <c r="C7" i="17" s="1"/>
  <c r="G11" i="17"/>
  <c r="C11" i="17" s="1"/>
  <c r="D11" i="17"/>
  <c r="D10" i="17"/>
  <c r="D3" i="17"/>
  <c r="G3" i="17"/>
  <c r="C3" i="17" s="1"/>
  <c r="B3" i="17"/>
  <c r="G4" i="17" l="1"/>
  <c r="C4" i="17" s="1"/>
  <c r="B13" i="17"/>
  <c r="G10" i="17"/>
  <c r="C10" i="17" s="1"/>
  <c r="D13" i="17"/>
  <c r="B15" i="17" s="1"/>
  <c r="F13" i="17"/>
  <c r="F14" i="17" s="1"/>
  <c r="D14" i="17" l="1"/>
  <c r="B14" i="17"/>
  <c r="G13" i="17"/>
  <c r="C13" i="17" l="1"/>
  <c r="B20" i="17" s="1"/>
  <c r="B17" i="17"/>
  <c r="B16" i="17"/>
</calcChain>
</file>

<file path=xl/sharedStrings.xml><?xml version="1.0" encoding="utf-8"?>
<sst xmlns="http://schemas.openxmlformats.org/spreadsheetml/2006/main" count="188" uniqueCount="101">
  <si>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</si>
  <si>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</si>
  <si>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</si>
  <si>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t>Plataforma universidad de ibague SIGA</t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</si>
  <si>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</si>
  <si>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</si>
  <si>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t>Paula andrea velez trujillo</t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</si>
  <si>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</si>
  <si>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t>Estudiante</t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</si>
  <si>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</si>
  <si>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t>Ingenieria industrial</t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</si>
  <si>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</si>
  <si>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t>19/07/2022</t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</si>
  <si>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</si>
  <si>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</si>
  <si>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</si>
  <si>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</si>
  <si>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</si>
  <si>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</si>
  <si>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</si>
  <si>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t>value</t>
  </si>
  <si>
    <t>NA-NP</t>
  </si>
  <si>
    <t>WR</t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</si>
  <si>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</si>
  <si>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YES, in ALL cases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</si>
  <si>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</si>
  <si>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</si>
  <si>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</si>
  <si>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</si>
  <si>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Yes, but some cases missing</t>
  </si>
  <si>
    <t>link to RESULTS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</si>
  <si>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</si>
  <si>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</si>
  <si>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</si>
  <si>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t>Not always</t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</si>
  <si>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</si>
  <si>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</si>
  <si>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</si>
  <si>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</si>
  <si>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</si>
  <si>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</si>
  <si>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</si>
  <si>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</si>
  <si>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</si>
  <si>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</si>
  <si>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</si>
  <si>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t>Not applicable</t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</si>
  <si>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</si>
  <si>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t>NO</t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</si>
  <si>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</si>
  <si>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</si>
  <si>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</si>
  <si>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</si>
  <si>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</si>
  <si>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</si>
  <si>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</si>
  <si>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</si>
  <si>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</si>
  <si>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</si>
  <si>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t>___</t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</si>
  <si>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</si>
  <si>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</si>
  <si>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</si>
  <si>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</si>
  <si>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</si>
  <si>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</si>
  <si>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</si>
  <si>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</si>
  <si>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</si>
  <si>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</si>
  <si>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</si>
  <si>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</si>
  <si>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</si>
  <si>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</si>
  <si>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</si>
  <si>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</si>
  <si>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</si>
  <si>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</si>
  <si>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</si>
  <si>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</si>
  <si>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</si>
  <si>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</si>
  <si>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</si>
  <si>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</si>
  <si>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</si>
  <si>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</si>
  <si>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</si>
  <si>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</si>
  <si>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</si>
  <si>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 - NO problema</t>
  </si>
  <si>
    <t># WARNINGS</t>
  </si>
  <si>
    <t>Completed Test</t>
  </si>
  <si>
    <t>MISSING questions</t>
  </si>
  <si>
    <t># Countable questions</t>
  </si>
  <si>
    <t># NON countable questions (Not applicable &amp; Not a problem)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</si>
  <si>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</si>
  <si>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-</t>
  </si>
  <si>
    <t>NA</t>
  </si>
  <si>
    <t>It is NOT a Problem</t>
  </si>
  <si>
    <t>NP</t>
  </si>
  <si>
    <t>WARNING (imposible to 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</si>
</sst>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1" fontId="0" fillId="0" borderId="0" xfId="0" applyNumberFormat="1"/>
    <xf numFmtId="0" fontId="6" fillId="0" borderId="1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6" fillId="0" borderId="0" xfId="0" applyFont="1"/>
    <xf numFmtId="164" fontId="1" fillId="0" borderId="0" xfId="1" applyNumberFormat="1" applyFont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14" fillId="0" borderId="1" xfId="2" applyBorder="1"/>
    <xf numFmtId="0" fontId="14" fillId="8" borderId="1" xfId="2" applyFill="1" applyBorder="1" applyAlignment="1">
      <alignment horizontal="left" wrapText="1"/>
    </xf>
    <xf numFmtId="0" fontId="14" fillId="8" borderId="1" xfId="2" applyFill="1" applyBorder="1" applyAlignment="1">
      <alignment horizontal="left"/>
    </xf>
    <xf numFmtId="0" fontId="14" fillId="0" borderId="1" xfId="2" applyBorder="1" applyAlignment="1">
      <alignment horizontal="left" wrapText="1"/>
    </xf>
    <xf numFmtId="0" fontId="14" fillId="8" borderId="1" xfId="2" applyFill="1" applyBorder="1"/>
    <xf numFmtId="0" fontId="14" fillId="8" borderId="1" xfId="2" applyFill="1" applyBorder="1" applyAlignment="1">
      <alignment horizontal="left" vertical="center"/>
    </xf>
    <xf numFmtId="0" fontId="17" fillId="0" borderId="0" xfId="0" applyFont="1"/>
    <xf numFmtId="0" fontId="13" fillId="0" borderId="0" xfId="0" applyFont="1"/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3" fillId="0" borderId="6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4" fillId="0" borderId="0" xfId="2" applyFill="1" applyBorder="1" applyAlignment="1">
      <alignment horizontal="right" vertical="top" wrapText="1"/>
    </xf>
    <xf numFmtId="14" fontId="0" fillId="9" borderId="15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3" fillId="0" borderId="9" xfId="0" applyFont="1" applyBorder="1" applyAlignment="1">
      <alignment horizontal="left" wrapText="1"/>
    </xf>
    <xf numFmtId="0" fontId="14" fillId="3" borderId="2" xfId="2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14" fillId="7" borderId="0" xfId="2" applyFill="1" applyAlignment="1">
      <alignment horizontal="left"/>
    </xf>
    <xf numFmtId="0" fontId="15" fillId="6" borderId="0" xfId="0" applyFont="1" applyFill="1" applyAlignment="1">
      <alignment horizontal="center" vertical="top" wrapText="1"/>
    </xf>
    <xf numFmtId="0" fontId="14" fillId="6" borderId="0" xfId="2" applyFill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65"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8696B"/>
      <color rgb="FFFF5050"/>
      <color rgb="FF5DD5FF"/>
      <color rgb="FFFF7C80"/>
      <color rgb="FFFF6600"/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 invitado" id="{4CEA0DA8-7E92-44EC-8B23-00726A1651B8}" userId="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zoomScaleNormal="100" workbookViewId="0">
      <selection activeCell="G1" sqref="G1"/>
    </sheetView>
  </sheetViews>
  <sheetFormatPr baseColWidth="10" defaultColWidth="11.5546875" defaultRowHeight="14.4" x14ac:dyDescent="0.3"/>
  <cols>
    <col min="1" max="2" width="38.6640625" style="38" customWidth="1"/>
    <col min="3" max="6" width="11.5546875" style="38"/>
    <col min="7" max="7" width="24.33203125" style="38" customWidth="1"/>
    <col min="8" max="16384" width="11.5546875" style="38"/>
  </cols>
  <sheetData>
    <row r="1" spans="1:7" ht="39" customHeight="1" thickBot="1" x14ac:dyDescent="0.35">
      <c r="A1" s="60" t="s">
        <v>0</v>
      </c>
      <c r="B1" s="61"/>
      <c r="C1" s="61"/>
      <c r="D1" s="61"/>
      <c r="E1" s="62"/>
      <c r="F1" s="39"/>
      <c r="G1" s="39"/>
    </row>
    <row r="2" spans="1:7" ht="30" customHeight="1" x14ac:dyDescent="0.3">
      <c r="A2" s="56" t="s">
        <v>1</v>
      </c>
      <c r="B2" s="56"/>
      <c r="C2" s="56"/>
      <c r="D2" s="56"/>
      <c r="E2" s="56"/>
      <c r="F2" s="39"/>
      <c r="G2" s="39"/>
    </row>
    <row r="3" spans="1:7" ht="13.2" customHeight="1" x14ac:dyDescent="0.3">
      <c r="A3" s="40"/>
      <c r="B3" s="40"/>
      <c r="C3" s="40"/>
      <c r="D3" s="40"/>
      <c r="E3" s="40"/>
      <c r="F3" s="39"/>
      <c r="G3" s="39"/>
    </row>
    <row r="4" spans="1:7" ht="7.2" customHeight="1" thickBot="1" x14ac:dyDescent="0.35">
      <c r="A4" s="39"/>
      <c r="B4" s="39"/>
      <c r="C4" s="39"/>
      <c r="D4" s="39"/>
      <c r="E4" s="39"/>
      <c r="F4" s="39"/>
      <c r="G4" s="39"/>
    </row>
    <row r="5" spans="1:7" ht="33" thickBot="1" x14ac:dyDescent="0.35">
      <c r="A5" s="41" t="s">
        <v>2</v>
      </c>
      <c r="B5" s="57" t="s">
        <v>3</v>
      </c>
      <c r="C5" s="58"/>
      <c r="D5" s="58"/>
      <c r="E5" s="59"/>
      <c r="F5" s="39"/>
      <c r="G5" s="39"/>
    </row>
    <row r="6" spans="1:7" ht="5.4" customHeight="1" x14ac:dyDescent="0.3">
      <c r="A6" s="39"/>
      <c r="B6" s="39"/>
      <c r="C6" s="39"/>
      <c r="D6" s="39"/>
      <c r="E6" s="39"/>
      <c r="F6" s="39"/>
      <c r="G6" s="39"/>
    </row>
    <row r="7" spans="1:7" ht="18.600000000000001" thickBot="1" x14ac:dyDescent="0.4">
      <c r="A7" s="42" t="s">
        <v>4</v>
      </c>
      <c r="B7" s="39"/>
      <c r="C7" s="39"/>
      <c r="D7" s="39"/>
      <c r="E7" s="39"/>
      <c r="F7" s="39"/>
      <c r="G7" s="39"/>
    </row>
    <row r="8" spans="1:7" x14ac:dyDescent="0.3">
      <c r="A8" s="43" t="s">
        <v>5</v>
      </c>
      <c r="B8" s="63" t="s">
        <v>6</v>
      </c>
      <c r="C8" s="63"/>
      <c r="D8" s="63"/>
      <c r="E8" s="63"/>
      <c r="F8" s="39"/>
      <c r="G8" s="39"/>
    </row>
    <row r="9" spans="1:7" x14ac:dyDescent="0.3">
      <c r="A9" s="44" t="s">
        <v>7</v>
      </c>
      <c r="B9" s="64" t="s">
        <v>8</v>
      </c>
      <c r="C9" s="64"/>
      <c r="D9" s="64"/>
      <c r="E9" s="64"/>
      <c r="F9" s="39"/>
      <c r="G9" s="39"/>
    </row>
    <row r="10" spans="1:7" x14ac:dyDescent="0.3">
      <c r="A10" s="44" t="s">
        <v>9</v>
      </c>
      <c r="B10" s="64" t="s">
        <v>10</v>
      </c>
      <c r="C10" s="64"/>
      <c r="D10" s="64"/>
      <c r="E10" s="64"/>
      <c r="F10" s="39"/>
      <c r="G10" s="39"/>
    </row>
    <row r="11" spans="1:7" ht="15" thickBot="1" x14ac:dyDescent="0.35">
      <c r="A11" s="45" t="s">
        <v>11</v>
      </c>
      <c r="B11" s="54" t="s">
        <v>12</v>
      </c>
      <c r="C11" s="55"/>
      <c r="D11" s="55"/>
      <c r="E11" s="55"/>
      <c r="F11" s="39"/>
      <c r="G11" s="39"/>
    </row>
    <row r="12" spans="1:7" ht="6" customHeight="1" x14ac:dyDescent="0.35">
      <c r="A12" s="42"/>
      <c r="B12" s="39"/>
      <c r="C12" s="39"/>
      <c r="D12" s="39"/>
      <c r="E12" s="39"/>
      <c r="F12" s="39"/>
      <c r="G12" s="39"/>
    </row>
    <row r="13" spans="1:7" ht="15.6" customHeight="1" x14ac:dyDescent="0.3">
      <c r="A13" s="67" t="s">
        <v>13</v>
      </c>
      <c r="B13" s="67"/>
      <c r="C13" s="67"/>
      <c r="D13" s="67"/>
      <c r="E13" s="67"/>
      <c r="F13" s="39"/>
      <c r="G13" s="39"/>
    </row>
    <row r="14" spans="1:7" ht="15.6" customHeight="1" x14ac:dyDescent="0.3">
      <c r="A14" s="67"/>
      <c r="B14" s="67"/>
      <c r="C14" s="67"/>
      <c r="D14" s="67"/>
      <c r="E14" s="67"/>
      <c r="F14" s="39"/>
      <c r="G14" s="39"/>
    </row>
    <row r="15" spans="1:7" ht="15.6" customHeight="1" x14ac:dyDescent="0.3">
      <c r="A15" s="67"/>
      <c r="B15" s="67"/>
      <c r="C15" s="67"/>
      <c r="D15" s="67"/>
      <c r="E15" s="67"/>
      <c r="F15" s="39"/>
      <c r="G15" s="39"/>
    </row>
    <row r="16" spans="1:7" x14ac:dyDescent="0.3">
      <c r="A16" s="68" t="s">
        <v>14</v>
      </c>
      <c r="B16" s="68"/>
      <c r="C16" s="68"/>
      <c r="D16" s="68"/>
      <c r="E16" s="68"/>
      <c r="F16" s="39"/>
      <c r="G16" s="39"/>
    </row>
    <row r="17" spans="1:5" x14ac:dyDescent="0.3">
      <c r="A17" s="68" t="s">
        <v>15</v>
      </c>
      <c r="B17" s="68"/>
      <c r="C17" s="68"/>
      <c r="D17" s="68"/>
      <c r="E17" s="68"/>
    </row>
    <row r="18" spans="1:5" x14ac:dyDescent="0.3">
      <c r="A18" s="65" t="s">
        <v>16</v>
      </c>
      <c r="B18" s="65"/>
      <c r="C18" s="65"/>
      <c r="D18" s="65"/>
      <c r="E18" s="65"/>
    </row>
    <row r="19" spans="1:5" x14ac:dyDescent="0.3">
      <c r="A19" s="65"/>
      <c r="B19" s="65"/>
      <c r="C19" s="65"/>
      <c r="D19" s="65"/>
      <c r="E19" s="65"/>
    </row>
    <row r="20" spans="1:5" x14ac:dyDescent="0.3">
      <c r="A20" s="65"/>
      <c r="B20" s="65"/>
      <c r="C20" s="65"/>
      <c r="D20" s="65"/>
      <c r="E20" s="65"/>
    </row>
    <row r="21" spans="1:5" x14ac:dyDescent="0.3">
      <c r="A21" s="66" t="s">
        <v>14</v>
      </c>
      <c r="B21" s="66"/>
      <c r="C21" s="66"/>
      <c r="D21" s="66"/>
      <c r="E21" s="66"/>
    </row>
    <row r="22" spans="1:5" x14ac:dyDescent="0.3">
      <c r="A22" s="66" t="s">
        <v>15</v>
      </c>
      <c r="B22" s="66"/>
      <c r="C22" s="66"/>
      <c r="D22" s="66"/>
      <c r="E22" s="66"/>
    </row>
  </sheetData>
  <mergeCells count="13">
    <mergeCell ref="A18:E20"/>
    <mergeCell ref="A21:E21"/>
    <mergeCell ref="A22:E22"/>
    <mergeCell ref="A13:E15"/>
    <mergeCell ref="A16:E16"/>
    <mergeCell ref="A17:E17"/>
    <mergeCell ref="B11:E11"/>
    <mergeCell ref="A2:E2"/>
    <mergeCell ref="B5:E5"/>
    <mergeCell ref="A1:E1"/>
    <mergeCell ref="B8:E8"/>
    <mergeCell ref="B9:E9"/>
    <mergeCell ref="B10:E10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</hyperlinks>
  <pageMargins left="0.7" right="0.7" top="0.75" bottom="0.75" header="0.3" footer="0.3"/>
  <pageSetup paperSize="9" orientation="portrait" horizontalDpi="360" verticalDpi="36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B7" sqref="B7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5" width="5.33203125" hidden="1" customWidth="1"/>
  </cols>
  <sheetData>
    <row r="1" spans="1:5" ht="33" customHeight="1" x14ac:dyDescent="0.3">
      <c r="A1" s="70" t="s">
        <v>68</v>
      </c>
      <c r="B1" s="70"/>
    </row>
    <row r="3" spans="1:5" ht="28.8" x14ac:dyDescent="0.3">
      <c r="B3" s="10" t="s">
        <v>18</v>
      </c>
      <c r="C3" s="50" t="s">
        <v>20</v>
      </c>
      <c r="D3" s="50" t="s">
        <v>21</v>
      </c>
      <c r="E3" s="50" t="s">
        <v>22</v>
      </c>
    </row>
    <row r="4" spans="1:5" ht="30" customHeight="1" x14ac:dyDescent="0.3">
      <c r="A4" s="11" t="s">
        <v>69</v>
      </c>
      <c r="B4" s="46" t="s">
        <v>48</v>
      </c>
      <c r="C4" s="48">
        <f>VLOOKUP(B4,RESULTADOS!$A$97:$B$104,2,FALSE)</f>
        <v>0</v>
      </c>
      <c r="D4" s="48">
        <f>IF(OR(C4=RESULTADOS!$B$102,C4=RESULTADOS!$B$103),1,0)</f>
        <v>0</v>
      </c>
      <c r="E4" s="48">
        <f>IF(C4=RESULTADOS!$B$104,1,0)</f>
        <v>0</v>
      </c>
    </row>
    <row r="5" spans="1:5" ht="30" customHeight="1" x14ac:dyDescent="0.3">
      <c r="A5" s="4" t="s">
        <v>70</v>
      </c>
      <c r="B5" s="46" t="s">
        <v>24</v>
      </c>
      <c r="C5" s="48">
        <f>VLOOKUP(B5,RESULTADOS!$A$97:$B$104,2,FALSE)</f>
        <v>1</v>
      </c>
      <c r="D5" s="48">
        <f>IF(OR(C5=RESULTADOS!$B$102,C5=RESULTADOS!$B$103),1,0)</f>
        <v>0</v>
      </c>
      <c r="E5" s="48">
        <f>IF(C5=RESULTADOS!$B$104,1,0)</f>
        <v>0</v>
      </c>
    </row>
    <row r="6" spans="1:5" ht="30" customHeight="1" x14ac:dyDescent="0.3">
      <c r="A6" s="4" t="s">
        <v>71</v>
      </c>
      <c r="B6" s="46" t="s">
        <v>29</v>
      </c>
      <c r="C6" s="48">
        <f>VLOOKUP(B6,RESULTADOS!$A$97:$B$104,2,FALSE)</f>
        <v>0.66</v>
      </c>
      <c r="D6" s="48">
        <f>IF(OR(C6=RESULTADOS!$B$102,C6=RESULTADOS!$B$103),1,0)</f>
        <v>0</v>
      </c>
      <c r="E6" s="48">
        <f>IF(C6=RESULTADOS!$B$104,1,0)</f>
        <v>0</v>
      </c>
    </row>
    <row r="7" spans="1:5" ht="30" customHeight="1" x14ac:dyDescent="0.3">
      <c r="A7" s="4" t="s">
        <v>72</v>
      </c>
      <c r="B7" s="46" t="s">
        <v>29</v>
      </c>
      <c r="C7" s="48">
        <f>VLOOKUP(B7,RESULTADOS!$A$97:$B$104,2,FALSE)</f>
        <v>0.66</v>
      </c>
      <c r="D7" s="48">
        <f>IF(OR(C7=RESULTADOS!$B$102,C7=RESULTADOS!$B$103),1,0)</f>
        <v>0</v>
      </c>
      <c r="E7" s="48">
        <f>IF(C7=RESULTADOS!$B$104,1,0)</f>
        <v>0</v>
      </c>
    </row>
  </sheetData>
  <mergeCells count="1">
    <mergeCell ref="A1:B1"/>
  </mergeCells>
  <dataValidations count="1">
    <dataValidation type="list" allowBlank="1" showInputMessage="1" showErrorMessage="1" sqref="B4:B7" xr:uid="{00000000-0002-0000-0900-000000000000}">
      <formula1>Values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EE0358EB-15FC-455B-AF03-5ADD65773C6F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7413D302-E804-4C8C-88D5-9FDF474BAFEE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399D708A-5B50-4871-974D-8225B5ECD3EC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D9890FAE-13A7-44C1-88AF-28048AE34D33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  <x14:conditionalFormatting xmlns:xm="http://schemas.microsoft.com/office/excel/2006/main">
          <x14:cfRule type="cellIs" priority="2" operator="equal" id="{1EBF4351-3174-47A7-94EC-B83118CC6BD3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B4:B7</xm:sqref>
        </x14:conditionalFormatting>
        <x14:conditionalFormatting xmlns:xm="http://schemas.microsoft.com/office/excel/2006/main">
          <x14:cfRule type="cellIs" priority="1" operator="equal" id="{C28AE98B-F920-46B8-8DD3-B6D810900448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EB3B-9099-46DF-8F8F-FF81E4FBB89E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"/>
  <sheetViews>
    <sheetView workbookViewId="0">
      <selection activeCell="B7" sqref="B7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customWidth="1"/>
    <col min="4" max="6" width="5.33203125" hidden="1" customWidth="1"/>
  </cols>
  <sheetData>
    <row r="1" spans="1:6" ht="33" customHeight="1" x14ac:dyDescent="0.3">
      <c r="A1" s="70" t="s">
        <v>73</v>
      </c>
      <c r="B1" s="70"/>
      <c r="C1" s="70"/>
    </row>
    <row r="3" spans="1:6" ht="28.8" x14ac:dyDescent="0.3">
      <c r="B3" s="10" t="s">
        <v>18</v>
      </c>
      <c r="C3" s="6" t="s">
        <v>19</v>
      </c>
      <c r="D3" s="50" t="s">
        <v>20</v>
      </c>
      <c r="E3" s="50" t="s">
        <v>21</v>
      </c>
      <c r="F3" s="50" t="s">
        <v>22</v>
      </c>
    </row>
    <row r="4" spans="1:6" ht="30" customHeight="1" x14ac:dyDescent="0.3">
      <c r="A4" s="11" t="s">
        <v>74</v>
      </c>
      <c r="B4" s="46" t="s">
        <v>98</v>
      </c>
      <c r="C4" s="47"/>
      <c r="D4" s="48" t="str">
        <f>VLOOKUP(B4,RESULTADOS!$A$97:$B$104,2,FALSE)</f>
        <v>NP</v>
      </c>
      <c r="E4" s="48">
        <f>IF(OR(D4=RESULTADOS!$B$102,D4=RESULTADOS!$B$103),1,0)</f>
        <v>1</v>
      </c>
      <c r="F4" s="48">
        <f>IF(D4=RESULTADOS!$B$104,1,0)</f>
        <v>0</v>
      </c>
    </row>
    <row r="5" spans="1:6" ht="30" customHeight="1" x14ac:dyDescent="0.3">
      <c r="A5" s="4" t="s">
        <v>75</v>
      </c>
      <c r="B5" s="46" t="s">
        <v>46</v>
      </c>
      <c r="C5" s="47"/>
      <c r="D5" s="48" t="str">
        <f>VLOOKUP(B5,RESULTADOS!$A$97:$B$104,2,FALSE)</f>
        <v>NA</v>
      </c>
      <c r="E5" s="48">
        <f>IF(OR(D5=RESULTADOS!$B$102,D5=RESULTADOS!$B$103),1,0)</f>
        <v>1</v>
      </c>
      <c r="F5" s="48">
        <f>IF(D5=RESULTADOS!$B$104,1,0)</f>
        <v>0</v>
      </c>
    </row>
    <row r="6" spans="1:6" ht="30" customHeight="1" x14ac:dyDescent="0.3">
      <c r="A6" s="4" t="s">
        <v>76</v>
      </c>
      <c r="B6" s="46" t="s">
        <v>46</v>
      </c>
      <c r="C6" s="47"/>
      <c r="D6" s="48" t="str">
        <f>VLOOKUP(B6,RESULTADOS!$A$97:$B$104,2,FALSE)</f>
        <v>NA</v>
      </c>
      <c r="E6" s="48">
        <f>IF(OR(D6=RESULTADOS!$B$102,D6=RESULTADOS!$B$103),1,0)</f>
        <v>1</v>
      </c>
      <c r="F6" s="48">
        <f>IF(D6=RESULTADOS!$B$104,1,0)</f>
        <v>0</v>
      </c>
    </row>
    <row r="7" spans="1:6" ht="30" customHeight="1" x14ac:dyDescent="0.3">
      <c r="A7" s="4" t="s">
        <v>77</v>
      </c>
      <c r="B7" s="46" t="s">
        <v>48</v>
      </c>
      <c r="C7" s="47"/>
      <c r="D7" s="48">
        <f>VLOOKUP(B7,RESULTADOS!$A$97:$B$104,2,FALSE)</f>
        <v>0</v>
      </c>
      <c r="E7" s="48">
        <f>IF(OR(D7=RESULTADOS!$B$102,D7=RESULTADOS!$B$103),1,0)</f>
        <v>0</v>
      </c>
      <c r="F7" s="48">
        <f>IF(D7=RESULTADOS!$B$104,1,0)</f>
        <v>0</v>
      </c>
    </row>
    <row r="8" spans="1:6" ht="30" customHeight="1" x14ac:dyDescent="0.3">
      <c r="A8" s="11" t="s">
        <v>78</v>
      </c>
      <c r="B8" s="46" t="s">
        <v>46</v>
      </c>
      <c r="C8" s="47"/>
      <c r="D8" s="48" t="str">
        <f>VLOOKUP(B8,RESULTADOS!$A$97:$B$104,2,FALSE)</f>
        <v>NA</v>
      </c>
      <c r="E8" s="48">
        <f>IF(OR(D8=RESULTADOS!$B$102,D8=RESULTADOS!$B$103),1,0)</f>
        <v>1</v>
      </c>
      <c r="F8" s="48">
        <f>IF(D8=RESULTADOS!$B$104,1,0)</f>
        <v>0</v>
      </c>
    </row>
    <row r="9" spans="1:6" x14ac:dyDescent="0.3">
      <c r="A9" s="13"/>
    </row>
    <row r="10" spans="1:6" x14ac:dyDescent="0.3">
      <c r="C10" s="53" t="s">
        <v>30</v>
      </c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Values</formula1>
    </dataValidation>
  </dataValidations>
  <hyperlinks>
    <hyperlink ref="C10" location="RESULTADOS!A1" display="link to RESULTS" xr:uid="{00000000-0004-0000-0A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BF616C1C-B7C7-417D-B379-42D8EC85E222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07904D8C-8420-4EE8-B3E9-7BA56D412691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115105A9-E872-4229-BA67-2E9B55BE70CC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D19CA801-97B6-4B84-AF08-E89185E2E939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  <x14:conditionalFormatting xmlns:xm="http://schemas.microsoft.com/office/excel/2006/main">
          <x14:cfRule type="cellIs" priority="2" operator="equal" id="{4281D066-6135-4565-AFE7-8A12364A7AF4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B4:B8</xm:sqref>
        </x14:conditionalFormatting>
        <x14:conditionalFormatting xmlns:xm="http://schemas.microsoft.com/office/excel/2006/main">
          <x14:cfRule type="cellIs" priority="1" operator="equal" id="{499415F4-375C-4765-A889-68E2A3A01DF7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"/>
  <sheetViews>
    <sheetView workbookViewId="0">
      <selection activeCell="B7" sqref="B7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customWidth="1"/>
    <col min="4" max="6" width="5.33203125" hidden="1" customWidth="1"/>
  </cols>
  <sheetData>
    <row r="1" spans="1:6" ht="33" customHeight="1" x14ac:dyDescent="0.3">
      <c r="A1" s="70" t="s">
        <v>79</v>
      </c>
      <c r="B1" s="70"/>
      <c r="C1" s="70"/>
    </row>
    <row r="3" spans="1:6" ht="28.8" x14ac:dyDescent="0.3">
      <c r="B3" s="10" t="s">
        <v>18</v>
      </c>
      <c r="C3" s="6" t="s">
        <v>19</v>
      </c>
      <c r="D3" s="50" t="s">
        <v>20</v>
      </c>
      <c r="E3" s="50" t="s">
        <v>21</v>
      </c>
      <c r="F3" s="50" t="s">
        <v>22</v>
      </c>
    </row>
    <row r="4" spans="1:6" ht="30" customHeight="1" x14ac:dyDescent="0.3">
      <c r="A4" s="4" t="s">
        <v>80</v>
      </c>
      <c r="B4" s="46" t="s">
        <v>24</v>
      </c>
      <c r="C4" s="47"/>
      <c r="D4" s="48">
        <f>VLOOKUP(B4,RESULTADOS!$A$97:$B$104,2,FALSE)</f>
        <v>1</v>
      </c>
      <c r="E4" s="48">
        <f>IF(OR(D4=RESULTADOS!$B$102,D4=RESULTADOS!$B$103),1,0)</f>
        <v>0</v>
      </c>
      <c r="F4" s="48">
        <f>IF(D4=RESULTADOS!$B$104,1,0)</f>
        <v>0</v>
      </c>
    </row>
    <row r="5" spans="1:6" ht="30" customHeight="1" x14ac:dyDescent="0.3">
      <c r="A5" s="4" t="s">
        <v>81</v>
      </c>
      <c r="B5" s="46" t="s">
        <v>24</v>
      </c>
      <c r="C5" s="47"/>
      <c r="D5" s="48">
        <f>VLOOKUP(B5,RESULTADOS!$A$97:$B$104,2,FALSE)</f>
        <v>1</v>
      </c>
      <c r="E5" s="48">
        <f>IF(OR(D5=RESULTADOS!$B$102,D5=RESULTADOS!$B$103),1,0)</f>
        <v>0</v>
      </c>
      <c r="F5" s="48">
        <f>IF(D5=RESULTADOS!$B$104,1,0)</f>
        <v>0</v>
      </c>
    </row>
    <row r="6" spans="1:6" ht="30" customHeight="1" x14ac:dyDescent="0.3">
      <c r="A6" s="15" t="s">
        <v>82</v>
      </c>
      <c r="B6" s="46" t="s">
        <v>24</v>
      </c>
      <c r="C6" s="47"/>
      <c r="D6" s="48">
        <f>VLOOKUP(B6,RESULTADOS!$A$97:$B$104,2,FALSE)</f>
        <v>1</v>
      </c>
      <c r="E6" s="48">
        <f>IF(OR(D6=RESULTADOS!$B$102,D6=RESULTADOS!$B$103),1,0)</f>
        <v>0</v>
      </c>
      <c r="F6" s="48">
        <f>IF(D6=RESULTADOS!$B$104,1,0)</f>
        <v>0</v>
      </c>
    </row>
    <row r="7" spans="1:6" ht="30" customHeight="1" x14ac:dyDescent="0.3">
      <c r="A7" s="11" t="s">
        <v>83</v>
      </c>
      <c r="B7" s="46" t="s">
        <v>46</v>
      </c>
      <c r="C7" s="47"/>
      <c r="D7" s="48" t="str">
        <f>VLOOKUP(B7,RESULTADOS!$A$97:$B$104,2,FALSE)</f>
        <v>NA</v>
      </c>
      <c r="E7" s="48">
        <f>IF(OR(D7=RESULTADOS!$B$102,D7=RESULTADOS!$B$103),1,0)</f>
        <v>1</v>
      </c>
      <c r="F7" s="48">
        <f>IF(D7=RESULTADOS!$B$104,1,0)</f>
        <v>0</v>
      </c>
    </row>
    <row r="9" spans="1:6" x14ac:dyDescent="0.3">
      <c r="C9" s="53" t="s">
        <v>30</v>
      </c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Values</formula1>
    </dataValidation>
  </dataValidations>
  <hyperlinks>
    <hyperlink ref="C9" location="RESULTADOS!A1" display="link to RESULTS" xr:uid="{00000000-0004-0000-0C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2EB9B607-38AD-4935-B531-FEFE66C0AE15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CADE3C41-C6ED-45BB-9D01-A8E76D5783F9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131A640C-C140-43CA-A684-DF76DA5AD888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98040C2A-153A-41B9-B22D-83E25EE0BB63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  <x14:conditionalFormatting xmlns:xm="http://schemas.microsoft.com/office/excel/2006/main">
          <x14:cfRule type="cellIs" priority="2" operator="equal" id="{25AF0AB8-3E70-41D7-971D-7E85A12B3BE9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B4:B7</xm:sqref>
        </x14:conditionalFormatting>
        <x14:conditionalFormatting xmlns:xm="http://schemas.microsoft.com/office/excel/2006/main">
          <x14:cfRule type="cellIs" priority="1" operator="equal" id="{C9428DD1-45FD-426C-AB25-88908B8F8BFD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tabSelected="1" topLeftCell="A2" zoomScale="80" zoomScaleNormal="80" workbookViewId="0">
      <selection activeCell="B26" sqref="B26"/>
    </sheetView>
  </sheetViews>
  <sheetFormatPr baseColWidth="10" defaultColWidth="11.44140625" defaultRowHeight="14.4" x14ac:dyDescent="0.3"/>
  <cols>
    <col min="1" max="1" width="80.6640625" customWidth="1"/>
    <col min="2" max="2" width="19.33203125" customWidth="1"/>
    <col min="3" max="3" width="5" customWidth="1"/>
    <col min="4" max="4" width="16.6640625" hidden="1" customWidth="1"/>
    <col min="5" max="5" width="13.33203125" customWidth="1"/>
    <col min="6" max="6" width="11.44140625" customWidth="1"/>
    <col min="7" max="7" width="23.109375" customWidth="1"/>
    <col min="8" max="8" width="11.44140625" customWidth="1"/>
  </cols>
  <sheetData>
    <row r="1" spans="1:14" ht="33" customHeight="1" x14ac:dyDescent="0.3">
      <c r="A1" s="70" t="s">
        <v>84</v>
      </c>
      <c r="B1" s="70"/>
      <c r="C1" s="21"/>
    </row>
    <row r="2" spans="1:14" ht="37.200000000000003" customHeight="1" x14ac:dyDescent="0.3">
      <c r="B2" s="16" t="s">
        <v>85</v>
      </c>
      <c r="C2" s="20"/>
      <c r="D2" s="22" t="s">
        <v>86</v>
      </c>
      <c r="E2" s="22" t="s">
        <v>87</v>
      </c>
      <c r="F2" s="22" t="s">
        <v>88</v>
      </c>
      <c r="G2" s="22" t="s">
        <v>89</v>
      </c>
      <c r="H2" s="22" t="s">
        <v>90</v>
      </c>
      <c r="K2" s="8"/>
    </row>
    <row r="3" spans="1:14" x14ac:dyDescent="0.3">
      <c r="A3" s="32" t="str">
        <f>'1- Visibilidad y estado sist.'!A1:B1</f>
        <v>1- Visibilidad y estado del sistema / Visibility and system state</v>
      </c>
      <c r="B3" s="5">
        <f>SUM('1- Visibilidad y estado sist.'!C:C)</f>
        <v>3.66</v>
      </c>
      <c r="C3" s="51">
        <f>E3-G3-H3</f>
        <v>4</v>
      </c>
      <c r="D3" s="7">
        <f t="shared" ref="D3:D12" si="0">E3-F3</f>
        <v>0</v>
      </c>
      <c r="E3" s="7">
        <f>COUNTA('1- Visibilidad y estado sist.'!A:A)-1</f>
        <v>5</v>
      </c>
      <c r="F3" s="7">
        <f>COUNTA('1- Visibilidad y estado sist.'!C:C)-COUNTIF('1- Visibilidad y estado sist.'!C:C,"-")-1</f>
        <v>5</v>
      </c>
      <c r="G3" s="7">
        <f>SUM('1- Visibilidad y estado sist.'!D:D)</f>
        <v>1</v>
      </c>
      <c r="H3" s="7">
        <f>SUM('1- Visibilidad y estado sist.'!E:E)</f>
        <v>0</v>
      </c>
      <c r="K3" s="7"/>
      <c r="L3" s="7"/>
      <c r="M3" s="7"/>
      <c r="N3" s="2"/>
    </row>
    <row r="4" spans="1:14" ht="28.8" x14ac:dyDescent="0.3">
      <c r="A4" s="33" t="str">
        <f>'2- Conexión con el mundo'!A1:B1</f>
        <v>2 - Connexión entre el sistema y el mundo real, uso de metáforas y objetos humanos / 
Connection between the system and the real world, metaphor usage and human objects</v>
      </c>
      <c r="B4" s="5">
        <f>SUM('2- Conexión con el mundo'!C:C)</f>
        <v>1.99</v>
      </c>
      <c r="C4" s="51">
        <f>E4-G4-H4</f>
        <v>4</v>
      </c>
      <c r="D4" s="7">
        <f t="shared" si="0"/>
        <v>0</v>
      </c>
      <c r="E4" s="7">
        <f>COUNTA('2- Conexión con el mundo'!A:A)-1</f>
        <v>4</v>
      </c>
      <c r="F4" s="7">
        <f>COUNTA('2- Conexión con el mundo'!C:C)-COUNTIF('2- Conexión con el mundo'!C:C,"-")-1</f>
        <v>4</v>
      </c>
      <c r="G4" s="7">
        <f>SUM('2- Conexión con el mundo'!D:D)</f>
        <v>0</v>
      </c>
      <c r="H4" s="7">
        <f>SUM('2- Conexión con el mundo'!E:E)</f>
        <v>0</v>
      </c>
      <c r="K4" s="7"/>
      <c r="L4" s="7"/>
      <c r="M4" s="7"/>
      <c r="N4" s="2"/>
    </row>
    <row r="5" spans="1:14" x14ac:dyDescent="0.3">
      <c r="A5" s="32" t="str">
        <f>'3- Control usuario'!A1:B1</f>
        <v>3 - Control y libertad del usuario / User control and freedom</v>
      </c>
      <c r="B5" s="5">
        <f>SUM('3- Control usuario'!C:C)</f>
        <v>1.6600000000000001</v>
      </c>
      <c r="C5" s="51">
        <f>E5-G5-H5</f>
        <v>2</v>
      </c>
      <c r="D5" s="7">
        <f t="shared" si="0"/>
        <v>0</v>
      </c>
      <c r="E5" s="7">
        <f>COUNTA('3- Control usuario'!A:A)-1</f>
        <v>3</v>
      </c>
      <c r="F5" s="7">
        <f>COUNTA('3- Control usuario'!C:C)-COUNTIF('3- Control usuario'!C:C,"-")-1</f>
        <v>3</v>
      </c>
      <c r="G5" s="7">
        <f>SUM('3- Control usuario'!D:D)</f>
        <v>1</v>
      </c>
      <c r="H5" s="7">
        <f>SUM('3- Control usuario'!E:E)</f>
        <v>0</v>
      </c>
      <c r="K5" s="7"/>
      <c r="L5" s="7"/>
      <c r="M5" s="7"/>
      <c r="N5" s="2"/>
    </row>
    <row r="6" spans="1:14" x14ac:dyDescent="0.3">
      <c r="A6" s="34" t="str">
        <f>'4- Consistencia y estándares'!A1:B1</f>
        <v>4 - Consistencia y estándares / Consistency and standards</v>
      </c>
      <c r="B6" s="5">
        <f>SUM('4- Consistencia y estándares'!C:C)</f>
        <v>4</v>
      </c>
      <c r="C6" s="51">
        <f>E6-G6-H6</f>
        <v>4</v>
      </c>
      <c r="D6" s="7">
        <f t="shared" si="0"/>
        <v>0</v>
      </c>
      <c r="E6" s="7">
        <f>COUNTA('4- Consistencia y estándares'!A:A)-1</f>
        <v>6</v>
      </c>
      <c r="F6" s="7">
        <f>COUNTA('4- Consistencia y estándares'!C:C)-COUNTIF('4- Consistencia y estándares'!C:C,"-")-1</f>
        <v>6</v>
      </c>
      <c r="G6" s="7">
        <f>SUM('4- Consistencia y estándares'!D:D)</f>
        <v>2</v>
      </c>
      <c r="H6" s="7">
        <f>SUM('4- Consistencia y estándares'!E:E)</f>
        <v>0</v>
      </c>
      <c r="K6" s="7"/>
      <c r="L6" s="7"/>
      <c r="M6" s="7"/>
      <c r="N6" s="2"/>
    </row>
    <row r="7" spans="1:14" ht="28.8" x14ac:dyDescent="0.3">
      <c r="A7" s="35" t="str">
        <f>'5- Reconocimiento'!A1:B1</f>
        <v>5 - Reconocimiento en lugar de memoria, aprendizaje y anticipación / 
Recognition rather than memory, learning and anticipation</v>
      </c>
      <c r="B7" s="5">
        <f>SUM('5- Reconocimiento'!C:C)</f>
        <v>2.33</v>
      </c>
      <c r="C7" s="51">
        <f>E7-G7-H7</f>
        <v>4</v>
      </c>
      <c r="D7" s="7">
        <f t="shared" si="0"/>
        <v>0</v>
      </c>
      <c r="E7" s="7">
        <f>COUNTA('5- Reconocimiento'!A:A)-1</f>
        <v>5</v>
      </c>
      <c r="F7" s="7">
        <f>COUNTA('5- Reconocimiento'!C:C)-COUNTIF('5- Reconocimiento'!C:C,"-")-1</f>
        <v>5</v>
      </c>
      <c r="G7" s="7">
        <f>SUM('5- Reconocimiento'!D:D)</f>
        <v>1</v>
      </c>
      <c r="H7" s="7">
        <f>SUM('5- Reconocimiento'!E:E)</f>
        <v>0</v>
      </c>
      <c r="K7" s="7"/>
      <c r="L7" s="7"/>
      <c r="M7" s="7"/>
      <c r="N7" s="2"/>
    </row>
    <row r="8" spans="1:14" x14ac:dyDescent="0.3">
      <c r="A8" s="34" t="str">
        <f>'6- Flexibilidad'!A1:B1</f>
        <v>6 - Flexibilidad y eficiéncia de uso / Flexibility and efficiency of use</v>
      </c>
      <c r="B8" s="5">
        <f>SUM('6- Flexibilidad'!C:C)</f>
        <v>1.9900000000000002</v>
      </c>
      <c r="C8" s="51">
        <f>E8-G8-H8</f>
        <v>4</v>
      </c>
      <c r="D8" s="7">
        <f t="shared" si="0"/>
        <v>0</v>
      </c>
      <c r="E8" s="7">
        <f>COUNTA('6- Flexibilidad'!A:A)-1</f>
        <v>6</v>
      </c>
      <c r="F8" s="7">
        <f>COUNTA('6- Flexibilidad'!C:C)-COUNTIF('6- Flexibilidad'!C:C,"-")-1</f>
        <v>6</v>
      </c>
      <c r="G8" s="7">
        <f>SUM('6- Flexibilidad'!D:D)</f>
        <v>2</v>
      </c>
      <c r="H8" s="7">
        <f>SUM('6- Flexibilidad'!E:E)</f>
        <v>0</v>
      </c>
      <c r="K8" s="7"/>
      <c r="L8" s="7"/>
      <c r="M8" s="7"/>
      <c r="N8" s="2"/>
    </row>
    <row r="9" spans="1:14" x14ac:dyDescent="0.3">
      <c r="A9" s="36" t="str">
        <f>'8- Prevención de erro'!A1:B1</f>
        <v>8 - Prevención de errores / Preventing errors</v>
      </c>
      <c r="B9" s="5">
        <f>SUM('8- Prevención de erro'!C:C)</f>
        <v>0.33</v>
      </c>
      <c r="C9" s="51">
        <f>E9-G9-H9</f>
        <v>2</v>
      </c>
      <c r="D9" s="7">
        <f t="shared" si="0"/>
        <v>0</v>
      </c>
      <c r="E9" s="7">
        <f>COUNTA('8- Prevención de erro'!A:A)-1</f>
        <v>3</v>
      </c>
      <c r="F9" s="7">
        <f>COUNTA('8- Prevención de erro'!C:C)-COUNTIF('8- Prevención de erro'!C:C,"-")-1</f>
        <v>3</v>
      </c>
      <c r="G9" s="7">
        <f>SUM('8- Prevención de erro'!D:D)</f>
        <v>1</v>
      </c>
      <c r="H9" s="7">
        <f>SUM('8- Prevención de erro'!E:E)</f>
        <v>0</v>
      </c>
      <c r="K9" s="7"/>
      <c r="L9" s="7"/>
      <c r="M9" s="7"/>
      <c r="N9" s="2"/>
    </row>
    <row r="10" spans="1:14" x14ac:dyDescent="0.3">
      <c r="A10" s="32" t="str">
        <f>'9- Diseño estético'!A1:B1</f>
        <v>9 - Diseño estético y minimalista / Aesthetic and minimalist design</v>
      </c>
      <c r="B10" s="5">
        <f>SUM('9- Diseño estético'!C:C)</f>
        <v>2.3200000000000003</v>
      </c>
      <c r="C10" s="51">
        <f>E10-G10-H10</f>
        <v>4</v>
      </c>
      <c r="D10" s="7">
        <f t="shared" si="0"/>
        <v>0</v>
      </c>
      <c r="E10" s="7">
        <f>COUNTA('9- Diseño estético'!A:A)-1</f>
        <v>4</v>
      </c>
      <c r="F10" s="7">
        <f>COUNTA('9- Diseño estético'!C:C)-COUNTIF('9- Diseño estético'!C:C,"-")-1</f>
        <v>4</v>
      </c>
      <c r="G10" s="7">
        <f>SUM('9- Diseño estético'!D:D)</f>
        <v>0</v>
      </c>
      <c r="H10" s="7">
        <f>SUM('9- Diseño estético'!E:E)</f>
        <v>0</v>
      </c>
      <c r="K10" s="7"/>
      <c r="L10" s="7"/>
      <c r="M10" s="7"/>
      <c r="N10" s="2"/>
    </row>
    <row r="11" spans="1:14" x14ac:dyDescent="0.3">
      <c r="A11" s="36" t="str">
        <f>'10- Ayuda y documentación'!A1:C1</f>
        <v>10 - Ayuda y documentación / Help and documentation</v>
      </c>
      <c r="B11" s="5">
        <f>SUM('10- Ayuda y documentación'!D:D)</f>
        <v>0</v>
      </c>
      <c r="C11" s="51">
        <f>E11-G11-H11</f>
        <v>1</v>
      </c>
      <c r="D11" s="7">
        <f t="shared" si="0"/>
        <v>0</v>
      </c>
      <c r="E11" s="7">
        <f>COUNTA('10- Ayuda y documentación'!A:A)-1</f>
        <v>5</v>
      </c>
      <c r="F11" s="7">
        <f>COUNTA('10- Ayuda y documentación'!D:D)-COUNTIF('10- Ayuda y documentación'!D:D,"-")-1</f>
        <v>5</v>
      </c>
      <c r="G11" s="7">
        <f>SUM('10- Ayuda y documentación'!E:E)</f>
        <v>4</v>
      </c>
      <c r="H11" s="7">
        <f>SUM('10- Ayuda y documentación'!F:F)</f>
        <v>0</v>
      </c>
      <c r="K11" s="7"/>
      <c r="L11" s="7"/>
      <c r="M11" s="7"/>
      <c r="N11" s="2"/>
    </row>
    <row r="12" spans="1:14" x14ac:dyDescent="0.3">
      <c r="A12" s="37" t="str">
        <f>'12- Color y legibilidad'!A1:C1</f>
        <v>12 - Color y legibilidad / Color and readability</v>
      </c>
      <c r="B12" s="5">
        <f>SUM('12- Color y legibilidad'!D:D)</f>
        <v>3</v>
      </c>
      <c r="C12" s="51">
        <f>E12-G12-H12</f>
        <v>3</v>
      </c>
      <c r="D12" s="7">
        <f t="shared" si="0"/>
        <v>0</v>
      </c>
      <c r="E12" s="7">
        <f>COUNTA('12- Color y legibilidad'!A:A)-1</f>
        <v>4</v>
      </c>
      <c r="F12" s="7">
        <f>COUNTA('12- Color y legibilidad'!D:D)-COUNTIF('12- Color y legibilidad'!D:D,"-")-1</f>
        <v>4</v>
      </c>
      <c r="G12" s="7">
        <f>SUM('12- Color y legibilidad'!E:E)</f>
        <v>1</v>
      </c>
      <c r="H12" s="7">
        <f>SUM('12- Color y legibilidad'!F:F)</f>
        <v>0</v>
      </c>
      <c r="K12" s="7"/>
      <c r="L12" s="7"/>
      <c r="M12" s="7"/>
      <c r="N12" s="2"/>
    </row>
    <row r="13" spans="1:14" ht="18" x14ac:dyDescent="0.3">
      <c r="A13" s="25">
        <v>0</v>
      </c>
      <c r="B13" s="28">
        <f>SUM(B3:B12)</f>
        <v>21.28</v>
      </c>
      <c r="C13" s="51">
        <f>E13-G13</f>
        <v>32</v>
      </c>
      <c r="D13" s="23">
        <f>SUM(D3:D12)</f>
        <v>0</v>
      </c>
      <c r="E13" s="23">
        <f>SUM(E3:E12)</f>
        <v>45</v>
      </c>
      <c r="F13" s="23">
        <f>SUM(F3:F12)</f>
        <v>45</v>
      </c>
      <c r="G13" s="23">
        <f>SUM(G3:G12)</f>
        <v>13</v>
      </c>
      <c r="H13" s="23">
        <f>SUM(H3:H12)</f>
        <v>0</v>
      </c>
    </row>
    <row r="14" spans="1:14" ht="18" x14ac:dyDescent="0.3">
      <c r="A14" s="49" t="s">
        <v>91</v>
      </c>
      <c r="B14" s="29">
        <f>F14</f>
        <v>1</v>
      </c>
      <c r="C14" s="7"/>
      <c r="D14" s="26">
        <f>D13/E13</f>
        <v>0</v>
      </c>
      <c r="E14" s="23"/>
      <c r="F14" s="26">
        <f>F13/E13</f>
        <v>1</v>
      </c>
      <c r="G14" s="23"/>
    </row>
    <row r="15" spans="1:14" ht="18" x14ac:dyDescent="0.3">
      <c r="A15" s="30" t="s">
        <v>92</v>
      </c>
      <c r="B15" s="31">
        <f>D13</f>
        <v>0</v>
      </c>
      <c r="C15" s="7"/>
      <c r="D15" s="26"/>
      <c r="E15" s="23"/>
      <c r="F15" s="26"/>
      <c r="G15" s="23"/>
    </row>
    <row r="16" spans="1:14" ht="18" x14ac:dyDescent="0.3">
      <c r="A16" s="30" t="s">
        <v>93</v>
      </c>
      <c r="B16" s="31">
        <f>F13-G13-H13</f>
        <v>32</v>
      </c>
      <c r="C16" s="74">
        <f>E13</f>
        <v>45</v>
      </c>
      <c r="D16" s="24"/>
      <c r="E16" s="23"/>
      <c r="F16" s="26"/>
      <c r="G16" s="23"/>
    </row>
    <row r="17" spans="1:7" ht="18" x14ac:dyDescent="0.3">
      <c r="A17" s="30" t="s">
        <v>94</v>
      </c>
      <c r="B17" s="31">
        <f>G13</f>
        <v>13</v>
      </c>
      <c r="C17" s="74"/>
      <c r="D17" s="24"/>
      <c r="E17" s="23"/>
      <c r="F17" s="26"/>
      <c r="G17" s="23"/>
    </row>
    <row r="18" spans="1:7" ht="18" x14ac:dyDescent="0.3">
      <c r="A18" s="30" t="s">
        <v>90</v>
      </c>
      <c r="B18" s="31">
        <f>H13</f>
        <v>0</v>
      </c>
      <c r="C18" s="74"/>
      <c r="D18" s="24"/>
      <c r="E18" s="23"/>
      <c r="F18" s="26"/>
      <c r="G18" s="23"/>
    </row>
    <row r="19" spans="1:7" ht="7.2" customHeight="1" x14ac:dyDescent="0.35">
      <c r="A19" s="3"/>
      <c r="B19" s="27"/>
      <c r="C19" s="7"/>
      <c r="D19" s="24"/>
      <c r="E19" s="23"/>
      <c r="F19" s="26"/>
      <c r="G19" s="23"/>
    </row>
    <row r="20" spans="1:7" ht="51.6" x14ac:dyDescent="0.5">
      <c r="A20" s="9" t="s">
        <v>95</v>
      </c>
      <c r="B20" s="52">
        <f>B13/C13</f>
        <v>0.66500000000000004</v>
      </c>
      <c r="C20" s="17"/>
    </row>
    <row r="21" spans="1:7" x14ac:dyDescent="0.3">
      <c r="E21" s="7"/>
      <c r="F21" s="7"/>
    </row>
    <row r="22" spans="1:7" x14ac:dyDescent="0.3">
      <c r="B22" s="18"/>
      <c r="C22" s="18"/>
      <c r="E22" s="7"/>
      <c r="F22" s="7"/>
    </row>
    <row r="23" spans="1:7" x14ac:dyDescent="0.3">
      <c r="F23" s="2"/>
    </row>
    <row r="24" spans="1:7" x14ac:dyDescent="0.3">
      <c r="E24" s="7"/>
      <c r="F24" s="2"/>
    </row>
    <row r="97" spans="1:2" x14ac:dyDescent="0.3">
      <c r="A97" t="s">
        <v>59</v>
      </c>
      <c r="B97" t="s">
        <v>96</v>
      </c>
    </row>
    <row r="98" spans="1:2" x14ac:dyDescent="0.3">
      <c r="A98" t="s">
        <v>24</v>
      </c>
      <c r="B98">
        <v>1</v>
      </c>
    </row>
    <row r="99" spans="1:2" x14ac:dyDescent="0.3">
      <c r="A99" t="s">
        <v>29</v>
      </c>
      <c r="B99">
        <v>0.66</v>
      </c>
    </row>
    <row r="100" spans="1:2" x14ac:dyDescent="0.3">
      <c r="A100" t="s">
        <v>34</v>
      </c>
      <c r="B100">
        <v>0.33</v>
      </c>
    </row>
    <row r="101" spans="1:2" x14ac:dyDescent="0.3">
      <c r="A101" t="s">
        <v>48</v>
      </c>
      <c r="B101">
        <v>0</v>
      </c>
    </row>
    <row r="102" spans="1:2" x14ac:dyDescent="0.3">
      <c r="A102" t="s">
        <v>46</v>
      </c>
      <c r="B102" t="s">
        <v>97</v>
      </c>
    </row>
    <row r="103" spans="1:2" x14ac:dyDescent="0.3">
      <c r="A103" t="s">
        <v>98</v>
      </c>
      <c r="B103" t="s">
        <v>99</v>
      </c>
    </row>
    <row r="104" spans="1:2" x14ac:dyDescent="0.3">
      <c r="A104" t="s">
        <v>100</v>
      </c>
      <c r="B104" t="s">
        <v>22</v>
      </c>
    </row>
  </sheetData>
  <mergeCells count="2">
    <mergeCell ref="A1:B1"/>
    <mergeCell ref="C16:C18"/>
  </mergeCells>
  <conditionalFormatting sqref="K4:K12 D3:D12">
    <cfRule type="cellIs" dxfId="4" priority="54" operator="greaterThan">
      <formula>0</formula>
    </cfRule>
  </conditionalFormatting>
  <conditionalFormatting sqref="B20">
    <cfRule type="colorScale" priority="53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K3">
    <cfRule type="cellIs" dxfId="2" priority="52" operator="greaterThan">
      <formula>0</formula>
    </cfRule>
  </conditionalFormatting>
  <conditionalFormatting sqref="B15">
    <cfRule type="cellIs" dxfId="1" priority="49" operator="greaterThan">
      <formula>0</formula>
    </cfRule>
  </conditionalFormatting>
  <conditionalFormatting sqref="B3">
    <cfRule type="expression" priority="13" stopIfTrue="1">
      <formula>$C$3=0</formula>
    </cfRule>
    <cfRule type="colorScale" priority="31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expression" priority="17" stopIfTrue="1">
      <formula>$C$4=0</formula>
    </cfRule>
    <cfRule type="colorScale" priority="30">
      <colorScale>
        <cfvo type="num" val="0"/>
        <cfvo type="num" val="$C$4/2"/>
        <cfvo type="num" val="$C$4"/>
        <color rgb="FFF8696B"/>
        <color rgb="FFFFEB84"/>
        <color rgb="FF63BE7B"/>
      </colorScale>
    </cfRule>
  </conditionalFormatting>
  <conditionalFormatting sqref="B5">
    <cfRule type="expression" priority="16" stopIfTrue="1">
      <formula>$C$5=0</formula>
    </cfRule>
    <cfRule type="colorScale" priority="29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expression" priority="15" stopIfTrue="1">
      <formula>$C$6=0</formula>
    </cfRule>
    <cfRule type="colorScale" priority="28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expression" priority="14" stopIfTrue="1">
      <formula>$C$7=0</formula>
    </cfRule>
    <cfRule type="colorScale" priority="27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expression" priority="12" stopIfTrue="1">
      <formula>$C$8=0</formula>
    </cfRule>
    <cfRule type="colorScale" priority="26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expression" priority="10" stopIfTrue="1">
      <formula>$C$9=0</formula>
    </cfRule>
    <cfRule type="colorScale" priority="24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expression" priority="9" stopIfTrue="1">
      <formula>$C$10=0</formula>
    </cfRule>
    <cfRule type="colorScale" priority="23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expression" priority="8" stopIfTrue="1">
      <formula>$C$11=0</formula>
    </cfRule>
    <cfRule type="colorScale" priority="22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expression" priority="6" stopIfTrue="1">
      <formula>$C$12=0</formula>
    </cfRule>
    <cfRule type="colorScale" priority="20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8">
    <cfRule type="cellIs" dxfId="0" priority="1" operator="greaterThan">
      <formula>0</formula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8- Prevención de errores'!A1" display="'8- Prevención de errores'!A1" xr:uid="{00000000-0004-0000-1000-000007000000}"/>
    <hyperlink ref="A10" location="'9- Diseño estético'!A1" display="'9- Diseño estético'!A1" xr:uid="{00000000-0004-0000-1000-000008000000}"/>
    <hyperlink ref="A11" location="'10- Ayuda y documentación'!A1" display="'10- Ayuda y documentación'!A1" xr:uid="{00000000-0004-0000-1000-000009000000}"/>
    <hyperlink ref="A12" location="'12- Color y legibilidad'!A1" display="'12- Color y legibilidad'!A1" xr:uid="{00000000-0004-0000-1000-00000B000000}"/>
  </hyperlinks>
  <pageMargins left="0.7" right="0.7" top="0.75" bottom="0.75" header="0.3" footer="0.3"/>
  <pageSetup paperSize="9" orientation="portrait" horizontalDpi="360" verticalDpi="360" r:id="rId1"/>
  <ignoredErrors>
    <ignoredError sqref="C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Normal="100" workbookViewId="0">
      <selection activeCell="G6" sqref="G6"/>
    </sheetView>
  </sheetViews>
  <sheetFormatPr baseColWidth="10" defaultColWidth="11.44140625" defaultRowHeight="14.4" x14ac:dyDescent="0.3"/>
  <cols>
    <col min="1" max="1" width="71.6640625" customWidth="1"/>
    <col min="2" max="2" width="27.6640625" bestFit="1" customWidth="1"/>
    <col min="3" max="3" width="5.33203125" style="7" hidden="1" customWidth="1"/>
    <col min="4" max="5" width="5.33203125" hidden="1" customWidth="1"/>
  </cols>
  <sheetData>
    <row r="1" spans="1:5" ht="33.6" customHeight="1" x14ac:dyDescent="0.3">
      <c r="A1" s="69" t="s">
        <v>17</v>
      </c>
      <c r="B1" s="70"/>
    </row>
    <row r="2" spans="1:5" x14ac:dyDescent="0.3">
      <c r="A2" s="71"/>
      <c r="B2" s="71"/>
    </row>
    <row r="3" spans="1:5" ht="28.2" customHeight="1" x14ac:dyDescent="0.3">
      <c r="B3" s="10" t="s">
        <v>18</v>
      </c>
      <c r="C3" s="50" t="s">
        <v>20</v>
      </c>
      <c r="D3" s="50" t="s">
        <v>21</v>
      </c>
      <c r="E3" s="50" t="s">
        <v>22</v>
      </c>
    </row>
    <row r="4" spans="1:5" ht="30" customHeight="1" x14ac:dyDescent="0.3">
      <c r="A4" s="4" t="s">
        <v>23</v>
      </c>
      <c r="B4" s="46" t="s">
        <v>24</v>
      </c>
      <c r="C4" s="48">
        <f>VLOOKUP(B4,RESULTADOS!$A$97:$B$104,2,FALSE)</f>
        <v>1</v>
      </c>
      <c r="D4" s="48">
        <f>IF(OR(C4=RESULTADOS!$B$102,C4=RESULTADOS!$B$103),1,0)</f>
        <v>0</v>
      </c>
      <c r="E4" s="48">
        <f>IF(C4=RESULTADOS!$B$104,1,0)</f>
        <v>0</v>
      </c>
    </row>
    <row r="5" spans="1:5" ht="30" customHeight="1" x14ac:dyDescent="0.3">
      <c r="A5" s="4" t="s">
        <v>25</v>
      </c>
      <c r="B5" s="46" t="s">
        <v>24</v>
      </c>
      <c r="C5" s="48">
        <f>VLOOKUP(B5,RESULTADOS!$A$97:$B$104,2,FALSE)</f>
        <v>1</v>
      </c>
      <c r="D5" s="48">
        <f>IF(OR(C5=RESULTADOS!$B$102,C5=RESULTADOS!$B$103),1,0)</f>
        <v>0</v>
      </c>
      <c r="E5" s="48">
        <f>IF(C5=RESULTADOS!$B$104,1,0)</f>
        <v>0</v>
      </c>
    </row>
    <row r="6" spans="1:5" ht="30" customHeight="1" x14ac:dyDescent="0.3">
      <c r="A6" s="4" t="s">
        <v>26</v>
      </c>
      <c r="B6" s="46" t="s">
        <v>46</v>
      </c>
      <c r="C6" s="48" t="str">
        <f>VLOOKUP(B6,RESULTADOS!$A$97:$B$104,2,FALSE)</f>
        <v>NA</v>
      </c>
      <c r="D6" s="48">
        <f>IF(OR(C6=RESULTADOS!$B$102,C6=RESULTADOS!$B$103),1,0)</f>
        <v>1</v>
      </c>
      <c r="E6" s="48">
        <f>IF(C6=RESULTADOS!$B$104,1,0)</f>
        <v>0</v>
      </c>
    </row>
    <row r="7" spans="1:5" ht="30" customHeight="1" x14ac:dyDescent="0.3">
      <c r="A7" s="4" t="s">
        <v>27</v>
      </c>
      <c r="B7" s="46" t="s">
        <v>29</v>
      </c>
      <c r="C7" s="48">
        <f>VLOOKUP(B7,RESULTADOS!$A$97:$B$104,2,FALSE)</f>
        <v>0.66</v>
      </c>
      <c r="D7" s="48">
        <f>IF(OR(C7=RESULTADOS!$B$102,C7=RESULTADOS!$B$103),1,0)</f>
        <v>0</v>
      </c>
      <c r="E7" s="48">
        <f>IF(C7=RESULTADOS!$B$104,1,0)</f>
        <v>0</v>
      </c>
    </row>
    <row r="8" spans="1:5" ht="30" customHeight="1" x14ac:dyDescent="0.3">
      <c r="A8" s="4" t="s">
        <v>28</v>
      </c>
      <c r="B8" s="46" t="s">
        <v>24</v>
      </c>
      <c r="C8" s="48">
        <f>VLOOKUP(B8,RESULTADOS!$A$97:$B$104,2,FALSE)</f>
        <v>1</v>
      </c>
      <c r="D8" s="48">
        <f>IF(OR(C8=RESULTADOS!$B$102,C8=RESULTADOS!$B$103),1,0)</f>
        <v>0</v>
      </c>
      <c r="E8" s="48">
        <f>IF(C8=RESULTADOS!$B$104,1,0)</f>
        <v>0</v>
      </c>
    </row>
  </sheetData>
  <mergeCells count="2">
    <mergeCell ref="A1:B1"/>
    <mergeCell ref="A2:B2"/>
  </mergeCells>
  <dataValidations count="1">
    <dataValidation type="list" allowBlank="1" showInputMessage="1" showErrorMessage="1" sqref="B4:B8" xr:uid="{00000000-0002-0000-0100-000000000000}">
      <formula1>Values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63E66368-AC15-45C8-B628-D4F1F6B783C4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92CB837E-AF10-47FA-A444-12797039BE33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14057332-1BFC-452D-9DCF-A98FEEBA6CE8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0DF6E719-17EC-4D4A-A1B9-8E416C6868F0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  <x14:conditionalFormatting xmlns:xm="http://schemas.microsoft.com/office/excel/2006/main">
          <x14:cfRule type="cellIs" priority="2" operator="equal" id="{04CC9A48-EE70-404D-9BE5-27825D6E4AE1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B4:B8</xm:sqref>
        </x14:conditionalFormatting>
        <x14:conditionalFormatting xmlns:xm="http://schemas.microsoft.com/office/excel/2006/main">
          <x14:cfRule type="cellIs" priority="1" operator="equal" id="{1817D576-D580-4454-8E45-75CC5D42CFDC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C2" sqref="C1:C1048576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5" width="5.33203125" hidden="1" customWidth="1"/>
  </cols>
  <sheetData>
    <row r="1" spans="1:5" ht="76.2" customHeight="1" x14ac:dyDescent="0.3">
      <c r="A1" s="69" t="s">
        <v>31</v>
      </c>
      <c r="B1" s="70"/>
    </row>
    <row r="3" spans="1:5" ht="28.2" customHeight="1" x14ac:dyDescent="0.3">
      <c r="B3" s="10" t="s">
        <v>18</v>
      </c>
      <c r="C3" s="50" t="s">
        <v>20</v>
      </c>
      <c r="D3" s="50" t="s">
        <v>21</v>
      </c>
      <c r="E3" s="50" t="s">
        <v>22</v>
      </c>
    </row>
    <row r="4" spans="1:5" ht="30" customHeight="1" x14ac:dyDescent="0.3">
      <c r="A4" s="11" t="s">
        <v>32</v>
      </c>
      <c r="B4" s="46" t="s">
        <v>29</v>
      </c>
      <c r="C4" s="48">
        <f>VLOOKUP(B4,RESULTADOS!$A$97:$B$104,2,FALSE)</f>
        <v>0.66</v>
      </c>
      <c r="D4" s="48">
        <f>IF(OR(C4=RESULTADOS!$B$102,C4=RESULTADOS!$B$103),1,0)</f>
        <v>0</v>
      </c>
      <c r="E4" s="48">
        <f>IF(C4=RESULTADOS!$B$104,1,0)</f>
        <v>0</v>
      </c>
    </row>
    <row r="5" spans="1:5" ht="30" customHeight="1" x14ac:dyDescent="0.3">
      <c r="A5" s="12" t="s">
        <v>33</v>
      </c>
      <c r="B5" s="46" t="s">
        <v>34</v>
      </c>
      <c r="C5" s="48">
        <f>VLOOKUP(B5,RESULTADOS!$A$97:$B$104,2,FALSE)</f>
        <v>0.33</v>
      </c>
      <c r="D5" s="48">
        <f>IF(OR(C5=RESULTADOS!$B$102,C5=RESULTADOS!$B$103),1,0)</f>
        <v>0</v>
      </c>
      <c r="E5" s="48">
        <f>IF(C5=RESULTADOS!$B$104,1,0)</f>
        <v>0</v>
      </c>
    </row>
    <row r="6" spans="1:5" ht="30" customHeight="1" x14ac:dyDescent="0.3">
      <c r="A6" s="11" t="s">
        <v>35</v>
      </c>
      <c r="B6" s="46" t="s">
        <v>24</v>
      </c>
      <c r="C6" s="48">
        <f>VLOOKUP(B6,RESULTADOS!$A$97:$B$104,2,FALSE)</f>
        <v>1</v>
      </c>
      <c r="D6" s="48">
        <f>IF(OR(C6=RESULTADOS!$B$102,C6=RESULTADOS!$B$103),1,0)</f>
        <v>0</v>
      </c>
      <c r="E6" s="48">
        <f>IF(C6=RESULTADOS!$B$104,1,0)</f>
        <v>0</v>
      </c>
    </row>
    <row r="7" spans="1:5" ht="30" customHeight="1" x14ac:dyDescent="0.3">
      <c r="A7" s="11" t="s">
        <v>36</v>
      </c>
      <c r="B7" s="46" t="s">
        <v>48</v>
      </c>
      <c r="C7" s="48">
        <f>VLOOKUP(B7,RESULTADOS!$A$97:$B$104,2,FALSE)</f>
        <v>0</v>
      </c>
      <c r="D7" s="48">
        <f>IF(OR(C7=RESULTADOS!$B$102,C7=RESULTADOS!$B$103),1,0)</f>
        <v>0</v>
      </c>
      <c r="E7" s="48">
        <f>IF(C7=RESULTADOS!$B$104,1,0)</f>
        <v>0</v>
      </c>
    </row>
    <row r="8" spans="1:5" x14ac:dyDescent="0.3">
      <c r="A8" s="1"/>
      <c r="B8" s="2"/>
      <c r="C8" s="7"/>
    </row>
    <row r="9" spans="1:5" x14ac:dyDescent="0.3">
      <c r="A9" s="1"/>
    </row>
  </sheetData>
  <mergeCells count="1">
    <mergeCell ref="A1:B1"/>
  </mergeCells>
  <dataValidations count="1">
    <dataValidation type="list" allowBlank="1" showInputMessage="1" showErrorMessage="1" sqref="B4:B7" xr:uid="{00000000-0002-0000-0200-000000000000}">
      <formula1>Values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2B032DCF-B4D5-49CC-83AC-5B4EA8B884ED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5FF52E07-9E63-4F7C-B49B-9C32624739BD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9F042BDD-C04C-4AED-B46E-7FAED028EC98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4596344B-4598-4E69-8B5D-2020A0201ADB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  <x14:conditionalFormatting xmlns:xm="http://schemas.microsoft.com/office/excel/2006/main">
          <x14:cfRule type="cellIs" priority="2" operator="equal" id="{7D5365E3-310A-45DD-99B4-A3E0C991EF97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B4:B7</xm:sqref>
        </x14:conditionalFormatting>
        <x14:conditionalFormatting xmlns:xm="http://schemas.microsoft.com/office/excel/2006/main">
          <x14:cfRule type="cellIs" priority="1" operator="equal" id="{24B10686-52DB-43CB-8615-636CB150773A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" sqref="C1:C1048576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5" width="5.33203125" hidden="1" customWidth="1"/>
  </cols>
  <sheetData>
    <row r="1" spans="1:5" ht="33" customHeight="1" x14ac:dyDescent="0.3">
      <c r="A1" s="70" t="s">
        <v>37</v>
      </c>
      <c r="B1" s="70"/>
    </row>
    <row r="3" spans="1:5" ht="28.8" x14ac:dyDescent="0.3">
      <c r="B3" s="10" t="s">
        <v>18</v>
      </c>
      <c r="C3" s="50" t="s">
        <v>20</v>
      </c>
      <c r="D3" s="50" t="s">
        <v>21</v>
      </c>
      <c r="E3" s="50" t="s">
        <v>22</v>
      </c>
    </row>
    <row r="4" spans="1:5" ht="26.4" x14ac:dyDescent="0.3">
      <c r="A4" s="4" t="s">
        <v>38</v>
      </c>
      <c r="B4" s="46" t="s">
        <v>24</v>
      </c>
      <c r="C4" s="48">
        <f>VLOOKUP(B4,RESULTADOS!$A$97:$B$104,2,FALSE)</f>
        <v>1</v>
      </c>
      <c r="D4" s="48">
        <f>IF(OR(C4=RESULTADOS!$B$102,C4=RESULTADOS!$B$103),1,0)</f>
        <v>0</v>
      </c>
      <c r="E4" s="48">
        <f>IF(C4=RESULTADOS!$B$104,1,0)</f>
        <v>0</v>
      </c>
    </row>
    <row r="5" spans="1:5" ht="30" customHeight="1" x14ac:dyDescent="0.3">
      <c r="A5" s="4" t="s">
        <v>39</v>
      </c>
      <c r="B5" s="46" t="s">
        <v>46</v>
      </c>
      <c r="C5" s="48" t="str">
        <f>VLOOKUP(B5,RESULTADOS!$A$97:$B$104,2,FALSE)</f>
        <v>NA</v>
      </c>
      <c r="D5" s="48">
        <f>IF(OR(C5=RESULTADOS!$B$102,C5=RESULTADOS!$B$103),1,0)</f>
        <v>1</v>
      </c>
      <c r="E5" s="48">
        <f>IF(C5=RESULTADOS!$B$104,1,0)</f>
        <v>0</v>
      </c>
    </row>
    <row r="6" spans="1:5" ht="30" customHeight="1" x14ac:dyDescent="0.3">
      <c r="A6" s="11" t="s">
        <v>40</v>
      </c>
      <c r="B6" s="46" t="s">
        <v>29</v>
      </c>
      <c r="C6" s="48">
        <f>VLOOKUP(B6,RESULTADOS!$A$97:$B$104,2,FALSE)</f>
        <v>0.66</v>
      </c>
      <c r="D6" s="48">
        <f>IF(OR(C6=RESULTADOS!$B$102,C6=RESULTADOS!$B$103),1,0)</f>
        <v>0</v>
      </c>
      <c r="E6" s="48">
        <f>IF(C6=RESULTADOS!$B$104,1,0)</f>
        <v>0</v>
      </c>
    </row>
  </sheetData>
  <mergeCells count="1">
    <mergeCell ref="A1:B1"/>
  </mergeCells>
  <dataValidations count="1">
    <dataValidation type="list" allowBlank="1" showInputMessage="1" showErrorMessage="1" sqref="B4:B6" xr:uid="{00000000-0002-0000-0300-000000000000}">
      <formula1>Values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57394521-BCA6-41F4-8B5D-4F99341D700F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E29AD614-774A-4A13-AEF4-B2BF195472E7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BB2EAAC4-C6DF-42BC-BCF0-96DDAF1ECF46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13D9B88D-1FAD-48E5-8A1A-BBF74C4A5A8E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  <x14:conditionalFormatting xmlns:xm="http://schemas.microsoft.com/office/excel/2006/main">
          <x14:cfRule type="cellIs" priority="2" operator="equal" id="{1C964DC3-A0BA-4C46-818C-965A94ABC922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B4:B6</xm:sqref>
        </x14:conditionalFormatting>
        <x14:conditionalFormatting xmlns:xm="http://schemas.microsoft.com/office/excel/2006/main">
          <x14:cfRule type="cellIs" priority="1" operator="equal" id="{057BF8AA-DB0D-488F-88A1-8ACE94F1B57C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C2" sqref="C1:C1048576"/>
    </sheetView>
  </sheetViews>
  <sheetFormatPr baseColWidth="10" defaultColWidth="11.44140625" defaultRowHeight="14.4" x14ac:dyDescent="0.3"/>
  <cols>
    <col min="1" max="1" width="75" customWidth="1"/>
    <col min="2" max="2" width="26.6640625" customWidth="1"/>
    <col min="3" max="5" width="5.33203125" hidden="1" customWidth="1"/>
  </cols>
  <sheetData>
    <row r="1" spans="1:5" ht="33" customHeight="1" x14ac:dyDescent="0.3">
      <c r="A1" s="72" t="s">
        <v>41</v>
      </c>
      <c r="B1" s="73"/>
    </row>
    <row r="3" spans="1:5" ht="28.2" customHeight="1" x14ac:dyDescent="0.3">
      <c r="B3" s="10" t="s">
        <v>18</v>
      </c>
      <c r="C3" s="50" t="s">
        <v>20</v>
      </c>
      <c r="D3" s="50" t="s">
        <v>21</v>
      </c>
      <c r="E3" s="50" t="s">
        <v>22</v>
      </c>
    </row>
    <row r="4" spans="1:5" ht="30" customHeight="1" x14ac:dyDescent="0.3">
      <c r="A4" s="4" t="s">
        <v>42</v>
      </c>
      <c r="B4" s="46" t="s">
        <v>24</v>
      </c>
      <c r="C4" s="48">
        <f>VLOOKUP(B4,RESULTADOS!$A$97:$B$104,2,FALSE)</f>
        <v>1</v>
      </c>
      <c r="D4" s="48">
        <f>IF(OR(C4=RESULTADOS!$B$102,C4=RESULTADOS!$B$103),1,0)</f>
        <v>0</v>
      </c>
      <c r="E4" s="48">
        <f>IF(C4=RESULTADOS!$B$104,1,0)</f>
        <v>0</v>
      </c>
    </row>
    <row r="5" spans="1:5" ht="30" customHeight="1" x14ac:dyDescent="0.3">
      <c r="A5" s="4" t="s">
        <v>43</v>
      </c>
      <c r="B5" s="46" t="s">
        <v>24</v>
      </c>
      <c r="C5" s="48">
        <f>VLOOKUP(B5,RESULTADOS!$A$97:$B$104,2,FALSE)</f>
        <v>1</v>
      </c>
      <c r="D5" s="48">
        <f>IF(OR(C5=RESULTADOS!$B$102,C5=RESULTADOS!$B$103),1,0)</f>
        <v>0</v>
      </c>
      <c r="E5" s="48">
        <f>IF(C5=RESULTADOS!$B$104,1,0)</f>
        <v>0</v>
      </c>
    </row>
    <row r="6" spans="1:5" ht="30" customHeight="1" x14ac:dyDescent="0.3">
      <c r="A6" s="4" t="s">
        <v>44</v>
      </c>
      <c r="B6" s="46" t="s">
        <v>46</v>
      </c>
      <c r="C6" s="48" t="str">
        <f>VLOOKUP(B6,RESULTADOS!$A$97:$B$104,2,FALSE)</f>
        <v>NA</v>
      </c>
      <c r="D6" s="48">
        <f>IF(OR(C6=RESULTADOS!$B$102,C6=RESULTADOS!$B$103),1,0)</f>
        <v>1</v>
      </c>
      <c r="E6" s="48">
        <f>IF(C6=RESULTADOS!$B$104,1,0)</f>
        <v>0</v>
      </c>
    </row>
    <row r="7" spans="1:5" ht="30" customHeight="1" x14ac:dyDescent="0.3">
      <c r="A7" s="4" t="s">
        <v>45</v>
      </c>
      <c r="B7" s="46" t="s">
        <v>46</v>
      </c>
      <c r="C7" s="48" t="str">
        <f>VLOOKUP(B7,RESULTADOS!$A$97:$B$104,2,FALSE)</f>
        <v>NA</v>
      </c>
      <c r="D7" s="48">
        <f>IF(OR(C7=RESULTADOS!$B$102,C7=RESULTADOS!$B$103),1,0)</f>
        <v>1</v>
      </c>
      <c r="E7" s="48">
        <f>IF(C7=RESULTADOS!$B$104,1,0)</f>
        <v>0</v>
      </c>
    </row>
    <row r="8" spans="1:5" ht="30" customHeight="1" x14ac:dyDescent="0.3">
      <c r="A8" s="19" t="s">
        <v>47</v>
      </c>
      <c r="B8" s="46" t="s">
        <v>24</v>
      </c>
      <c r="C8" s="48">
        <f>VLOOKUP(B8,RESULTADOS!$A$97:$B$104,2,FALSE)</f>
        <v>1</v>
      </c>
      <c r="D8" s="48">
        <f>IF(OR(C8=RESULTADOS!$B$102,C8=RESULTADOS!$B$103),1,0)</f>
        <v>0</v>
      </c>
      <c r="E8" s="48">
        <f>IF(C8=RESULTADOS!$B$104,1,0)</f>
        <v>0</v>
      </c>
    </row>
    <row r="9" spans="1:5" ht="30" customHeight="1" x14ac:dyDescent="0.3">
      <c r="A9" s="11" t="s">
        <v>49</v>
      </c>
      <c r="B9" s="46" t="s">
        <v>24</v>
      </c>
      <c r="C9" s="48">
        <f>VLOOKUP(B9,RESULTADOS!$A$97:$B$104,2,FALSE)</f>
        <v>1</v>
      </c>
      <c r="D9" s="48">
        <f>IF(OR(C9=RESULTADOS!$B$102,C9=RESULTADOS!$B$103),1,0)</f>
        <v>0</v>
      </c>
      <c r="E9" s="48">
        <f>IF(C9=RESULTADOS!$B$104,1,0)</f>
        <v>0</v>
      </c>
    </row>
  </sheetData>
  <mergeCells count="1">
    <mergeCell ref="A1:B1"/>
  </mergeCells>
  <dataValidations count="1">
    <dataValidation type="list" allowBlank="1" showInputMessage="1" showErrorMessage="1" sqref="B4:B9" xr:uid="{00000000-0002-0000-0400-000000000000}">
      <formula1>Values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1497326E-54A2-44C0-B721-AA76C70064CC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E263A554-FDBD-43DA-AFA2-C0A9964A1F55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07412B8E-82B8-4457-B533-DFBCC72E512D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DB0930C0-A28B-498A-A6CE-781C571B8873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  <x14:conditionalFormatting xmlns:xm="http://schemas.microsoft.com/office/excel/2006/main">
          <x14:cfRule type="cellIs" priority="2" operator="equal" id="{28C9B7EB-354C-4799-B35D-E86C3E4F5BEE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B4:B9</xm:sqref>
        </x14:conditionalFormatting>
        <x14:conditionalFormatting xmlns:xm="http://schemas.microsoft.com/office/excel/2006/main">
          <x14:cfRule type="cellIs" priority="1" operator="equal" id="{752BB15F-137A-472A-B6D0-FEEF9D5EB931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B9" sqref="B9"/>
    </sheetView>
  </sheetViews>
  <sheetFormatPr baseColWidth="10" defaultColWidth="11.44140625" defaultRowHeight="14.4" x14ac:dyDescent="0.3"/>
  <cols>
    <col min="1" max="1" width="86.109375" customWidth="1"/>
    <col min="2" max="2" width="26.6640625" customWidth="1"/>
    <col min="3" max="5" width="5.33203125" hidden="1" customWidth="1"/>
  </cols>
  <sheetData>
    <row r="1" spans="1:5" ht="39" customHeight="1" x14ac:dyDescent="0.3">
      <c r="A1" s="69" t="s">
        <v>50</v>
      </c>
      <c r="B1" s="70"/>
    </row>
    <row r="3" spans="1:5" ht="28.8" x14ac:dyDescent="0.3">
      <c r="B3" s="10" t="s">
        <v>18</v>
      </c>
      <c r="C3" s="50" t="s">
        <v>20</v>
      </c>
      <c r="D3" s="50" t="s">
        <v>21</v>
      </c>
      <c r="E3" s="50" t="s">
        <v>22</v>
      </c>
    </row>
    <row r="4" spans="1:5" ht="30" customHeight="1" x14ac:dyDescent="0.3">
      <c r="A4" s="4" t="s">
        <v>51</v>
      </c>
      <c r="B4" s="46" t="s">
        <v>24</v>
      </c>
      <c r="C4" s="48">
        <f>VLOOKUP(B4,RESULTADOS!$A$97:$B$104,2,FALSE)</f>
        <v>1</v>
      </c>
      <c r="D4" s="48">
        <f>IF(OR(C4=RESULTADOS!$B$102,C4=RESULTADOS!$B$103),1,0)</f>
        <v>0</v>
      </c>
      <c r="E4" s="48">
        <f>IF(C4=RESULTADOS!$B$104,1,0)</f>
        <v>0</v>
      </c>
    </row>
    <row r="5" spans="1:5" ht="30" customHeight="1" x14ac:dyDescent="0.3">
      <c r="A5" s="4" t="s">
        <v>52</v>
      </c>
      <c r="B5" s="46" t="s">
        <v>24</v>
      </c>
      <c r="C5" s="48">
        <f>VLOOKUP(B5,RESULTADOS!$A$97:$B$104,2,FALSE)</f>
        <v>1</v>
      </c>
      <c r="D5" s="48">
        <f>IF(OR(C5=RESULTADOS!$B$102,C5=RESULTADOS!$B$103),1,0)</f>
        <v>0</v>
      </c>
      <c r="E5" s="48">
        <f>IF(C5=RESULTADOS!$B$104,1,0)</f>
        <v>0</v>
      </c>
    </row>
    <row r="6" spans="1:5" ht="30" customHeight="1" x14ac:dyDescent="0.3">
      <c r="A6" s="14" t="s">
        <v>53</v>
      </c>
      <c r="B6" s="46" t="s">
        <v>34</v>
      </c>
      <c r="C6" s="48">
        <f>VLOOKUP(B6,RESULTADOS!$A$97:$B$104,2,FALSE)</f>
        <v>0.33</v>
      </c>
      <c r="D6" s="48">
        <f>IF(OR(C6=RESULTADOS!$B$102,C6=RESULTADOS!$B$103),1,0)</f>
        <v>0</v>
      </c>
      <c r="E6" s="48">
        <f>IF(C6=RESULTADOS!$B$104,1,0)</f>
        <v>0</v>
      </c>
    </row>
    <row r="7" spans="1:5" ht="30" customHeight="1" x14ac:dyDescent="0.3">
      <c r="A7" s="4" t="s">
        <v>54</v>
      </c>
      <c r="B7" s="46" t="s">
        <v>48</v>
      </c>
      <c r="C7" s="48">
        <f>VLOOKUP(B7,RESULTADOS!$A$97:$B$104,2,FALSE)</f>
        <v>0</v>
      </c>
      <c r="D7" s="48">
        <f>IF(OR(C7=RESULTADOS!$B$102,C7=RESULTADOS!$B$103),1,0)</f>
        <v>0</v>
      </c>
      <c r="E7" s="48">
        <f>IF(C7=RESULTADOS!$B$104,1,0)</f>
        <v>0</v>
      </c>
    </row>
    <row r="8" spans="1:5" ht="30" customHeight="1" x14ac:dyDescent="0.3">
      <c r="A8" s="11" t="s">
        <v>55</v>
      </c>
      <c r="B8" s="46" t="s">
        <v>98</v>
      </c>
      <c r="C8" s="48" t="str">
        <f>VLOOKUP(B8,RESULTADOS!$A$97:$B$104,2,FALSE)</f>
        <v>NP</v>
      </c>
      <c r="D8" s="48">
        <f>IF(OR(C8=RESULTADOS!$B$102,C8=RESULTADOS!$B$103),1,0)</f>
        <v>1</v>
      </c>
      <c r="E8" s="48">
        <f>IF(C8=RESULTADOS!$B$104,1,0)</f>
        <v>0</v>
      </c>
    </row>
  </sheetData>
  <mergeCells count="1">
    <mergeCell ref="A1:B1"/>
  </mergeCells>
  <dataValidations count="1">
    <dataValidation type="list" allowBlank="1" showInputMessage="1" showErrorMessage="1" sqref="B4:B8" xr:uid="{00000000-0002-0000-0500-000000000000}">
      <formula1>Values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C68684B3-F368-4430-9D57-C1D562EC82AC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0" operator="equal" id="{50E3FC2A-2212-4B38-81E3-C02587EF7665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11" operator="equal" id="{07F4C137-D24A-4121-A630-F80532CB82ED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12" operator="equal" id="{67FCB6B3-6996-448A-B1A1-D1B208AABBE7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  <x14:conditionalFormatting xmlns:xm="http://schemas.microsoft.com/office/excel/2006/main">
          <x14:cfRule type="cellIs" priority="8" operator="equal" id="{DC6014C2-3227-435D-9AA7-23E07EBB0A21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B4:B8</xm:sqref>
        </x14:conditionalFormatting>
        <x14:conditionalFormatting xmlns:xm="http://schemas.microsoft.com/office/excel/2006/main">
          <x14:cfRule type="cellIs" priority="7" operator="equal" id="{7FDB82DA-47C6-4573-A79E-7892E25A5CD6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0FF1-89A1-412A-967D-DAEA10238A5A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C2" sqref="C1:C1048576"/>
    </sheetView>
  </sheetViews>
  <sheetFormatPr baseColWidth="10" defaultColWidth="11.44140625" defaultRowHeight="14.4" x14ac:dyDescent="0.3"/>
  <cols>
    <col min="1" max="1" width="68.109375" bestFit="1" customWidth="1"/>
    <col min="2" max="2" width="26.6640625" customWidth="1"/>
    <col min="3" max="5" width="5.33203125" hidden="1" customWidth="1"/>
  </cols>
  <sheetData>
    <row r="1" spans="1:5" ht="33" customHeight="1" x14ac:dyDescent="0.3">
      <c r="A1" s="70" t="s">
        <v>56</v>
      </c>
      <c r="B1" s="70"/>
    </row>
    <row r="3" spans="1:5" ht="28.8" x14ac:dyDescent="0.3">
      <c r="B3" s="10" t="s">
        <v>18</v>
      </c>
      <c r="C3" s="50" t="s">
        <v>20</v>
      </c>
      <c r="D3" s="50" t="s">
        <v>21</v>
      </c>
      <c r="E3" s="50" t="s">
        <v>22</v>
      </c>
    </row>
    <row r="4" spans="1:5" ht="30" customHeight="1" x14ac:dyDescent="0.3">
      <c r="A4" s="4" t="s">
        <v>57</v>
      </c>
      <c r="B4" s="46" t="s">
        <v>48</v>
      </c>
      <c r="C4" s="48">
        <f>VLOOKUP(B4,RESULTADOS!$A$97:$B$104,2,FALSE)</f>
        <v>0</v>
      </c>
      <c r="D4" s="48">
        <f>IF(OR(C4=RESULTADOS!$B$102,C4=RESULTADOS!$B$103),1,0)</f>
        <v>0</v>
      </c>
      <c r="E4" s="48">
        <f>IF(C4=RESULTADOS!$B$104,1,0)</f>
        <v>0</v>
      </c>
    </row>
    <row r="5" spans="1:5" ht="30" customHeight="1" x14ac:dyDescent="0.3">
      <c r="A5" s="4" t="s">
        <v>58</v>
      </c>
      <c r="B5" s="46" t="s">
        <v>46</v>
      </c>
      <c r="C5" s="48" t="str">
        <f>VLOOKUP(B5,RESULTADOS!$A$97:$B$104,2,FALSE)</f>
        <v>NA</v>
      </c>
      <c r="D5" s="48">
        <f>IF(OR(C5=RESULTADOS!$B$102,C5=RESULTADOS!$B$103),1,0)</f>
        <v>1</v>
      </c>
      <c r="E5" s="48">
        <f>IF(C5=RESULTADOS!$B$104,1,0)</f>
        <v>0</v>
      </c>
    </row>
    <row r="6" spans="1:5" ht="30" customHeight="1" x14ac:dyDescent="0.3">
      <c r="A6" s="4" t="s">
        <v>60</v>
      </c>
      <c r="B6" s="46" t="s">
        <v>24</v>
      </c>
      <c r="C6" s="48">
        <f>VLOOKUP(B6,RESULTADOS!$A$97:$B$104,2,FALSE)</f>
        <v>1</v>
      </c>
      <c r="D6" s="48">
        <f>IF(OR(C6=RESULTADOS!$B$102,C6=RESULTADOS!$B$103),1,0)</f>
        <v>0</v>
      </c>
      <c r="E6" s="48">
        <f>IF(C6=RESULTADOS!$B$104,1,0)</f>
        <v>0</v>
      </c>
    </row>
    <row r="7" spans="1:5" ht="30" customHeight="1" x14ac:dyDescent="0.3">
      <c r="A7" s="4" t="s">
        <v>61</v>
      </c>
      <c r="B7" s="46" t="s">
        <v>34</v>
      </c>
      <c r="C7" s="48">
        <f>VLOOKUP(B7,RESULTADOS!$A$97:$B$104,2,FALSE)</f>
        <v>0.33</v>
      </c>
      <c r="D7" s="48">
        <f>IF(OR(C7=RESULTADOS!$B$102,C7=RESULTADOS!$B$103),1,0)</f>
        <v>0</v>
      </c>
      <c r="E7" s="48">
        <f>IF(C7=RESULTADOS!$B$104,1,0)</f>
        <v>0</v>
      </c>
    </row>
    <row r="8" spans="1:5" ht="30" customHeight="1" x14ac:dyDescent="0.3">
      <c r="A8" s="4" t="s">
        <v>62</v>
      </c>
      <c r="B8" s="46" t="s">
        <v>46</v>
      </c>
      <c r="C8" s="48" t="str">
        <f>VLOOKUP(B8,RESULTADOS!$A$97:$B$104,2,FALSE)</f>
        <v>NA</v>
      </c>
      <c r="D8" s="48">
        <f>IF(OR(C8=RESULTADOS!$B$102,C8=RESULTADOS!$B$103),1,0)</f>
        <v>1</v>
      </c>
      <c r="E8" s="48">
        <f>IF(C8=RESULTADOS!$B$104,1,0)</f>
        <v>0</v>
      </c>
    </row>
    <row r="9" spans="1:5" ht="30" customHeight="1" x14ac:dyDescent="0.3">
      <c r="A9" s="11" t="s">
        <v>63</v>
      </c>
      <c r="B9" s="46" t="s">
        <v>29</v>
      </c>
      <c r="C9" s="48">
        <f>VLOOKUP(B9,RESULTADOS!$A$97:$B$104,2,FALSE)</f>
        <v>0.66</v>
      </c>
      <c r="D9" s="48">
        <f>IF(OR(C9=RESULTADOS!$B$102,C9=RESULTADOS!$B$103),1,0)</f>
        <v>0</v>
      </c>
      <c r="E9" s="48">
        <f>IF(C9=RESULTADOS!$B$104,1,0)</f>
        <v>0</v>
      </c>
    </row>
  </sheetData>
  <mergeCells count="1">
    <mergeCell ref="A1:B1"/>
  </mergeCells>
  <dataValidations count="1">
    <dataValidation type="list" allowBlank="1" showInputMessage="1" showErrorMessage="1" sqref="B4:B9" xr:uid="{00000000-0002-0000-0600-000000000000}">
      <formula1>Values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B50FDDD8-5F01-410D-BEC5-F538E90E6E25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E1A34D1C-FF61-4932-B514-89CDE8601EB0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56F91204-1FBB-4AF8-B6B1-C6707D8A6338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82D75E8F-EC04-4B8B-954C-BB66375D5795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  <x14:conditionalFormatting xmlns:xm="http://schemas.microsoft.com/office/excel/2006/main">
          <x14:cfRule type="cellIs" priority="2" operator="equal" id="{C9A778B7-EACA-420B-AF96-2ADFB62381F6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B4:B9</xm:sqref>
        </x14:conditionalFormatting>
        <x14:conditionalFormatting xmlns:xm="http://schemas.microsoft.com/office/excel/2006/main">
          <x14:cfRule type="cellIs" priority="1" operator="equal" id="{E16F6789-0CA5-4D34-BC66-783033A6981C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workbookViewId="0">
      <selection activeCell="B6" sqref="B6"/>
    </sheetView>
  </sheetViews>
  <sheetFormatPr baseColWidth="10" defaultColWidth="11.44140625" defaultRowHeight="14.4" x14ac:dyDescent="0.3"/>
  <cols>
    <col min="1" max="1" width="60.88671875" bestFit="1" customWidth="1"/>
    <col min="2" max="2" width="26.6640625" customWidth="1"/>
    <col min="3" max="3" width="5.33203125" style="7" hidden="1" customWidth="1"/>
    <col min="4" max="5" width="5.33203125" hidden="1" customWidth="1"/>
  </cols>
  <sheetData>
    <row r="1" spans="1:5" ht="33" customHeight="1" x14ac:dyDescent="0.3">
      <c r="A1" s="70" t="s">
        <v>64</v>
      </c>
      <c r="B1" s="70"/>
    </row>
    <row r="3" spans="1:5" ht="28.8" x14ac:dyDescent="0.3">
      <c r="A3" s="10"/>
      <c r="B3" s="10" t="s">
        <v>18</v>
      </c>
      <c r="C3" s="50" t="s">
        <v>20</v>
      </c>
      <c r="D3" s="50" t="s">
        <v>21</v>
      </c>
      <c r="E3" s="50" t="s">
        <v>22</v>
      </c>
    </row>
    <row r="4" spans="1:5" ht="30" customHeight="1" x14ac:dyDescent="0.3">
      <c r="A4" s="4" t="s">
        <v>65</v>
      </c>
      <c r="B4" s="46" t="s">
        <v>48</v>
      </c>
      <c r="C4" s="48">
        <f>VLOOKUP(B4,RESULTADOS!$A$97:$B$104,2,FALSE)</f>
        <v>0</v>
      </c>
      <c r="D4" s="48">
        <f>IF(OR(C4=RESULTADOS!$B$102,C4=RESULTADOS!$B$103),1,0)</f>
        <v>0</v>
      </c>
      <c r="E4" s="48">
        <f>IF(C4=RESULTADOS!$B$104,1,0)</f>
        <v>0</v>
      </c>
    </row>
    <row r="5" spans="1:5" ht="30" customHeight="1" x14ac:dyDescent="0.3">
      <c r="A5" s="4" t="s">
        <v>66</v>
      </c>
      <c r="B5" s="46" t="s">
        <v>34</v>
      </c>
      <c r="C5" s="48">
        <f>VLOOKUP(B5,RESULTADOS!$A$97:$B$104,2,FALSE)</f>
        <v>0.33</v>
      </c>
      <c r="D5" s="48">
        <f>IF(OR(C5=RESULTADOS!$B$102,C5=RESULTADOS!$B$103),1,0)</f>
        <v>0</v>
      </c>
      <c r="E5" s="48">
        <f>IF(C5=RESULTADOS!$B$104,1,0)</f>
        <v>0</v>
      </c>
    </row>
    <row r="6" spans="1:5" ht="30" customHeight="1" x14ac:dyDescent="0.3">
      <c r="A6" s="11" t="s">
        <v>67</v>
      </c>
      <c r="B6" s="46" t="s">
        <v>46</v>
      </c>
      <c r="C6" s="48" t="str">
        <f>VLOOKUP(B6,RESULTADOS!$A$97:$B$104,2,FALSE)</f>
        <v>NA</v>
      </c>
      <c r="D6" s="48">
        <f>IF(OR(C6=RESULTADOS!$B$102,C6=RESULTADOS!$B$103),1,0)</f>
        <v>1</v>
      </c>
      <c r="E6" s="48">
        <f>IF(C6=RESULTADOS!$B$104,1,0)</f>
        <v>0</v>
      </c>
    </row>
    <row r="9" spans="1:5" x14ac:dyDescent="0.3">
      <c r="A9" s="7"/>
    </row>
  </sheetData>
  <mergeCells count="1">
    <mergeCell ref="A1:B1"/>
  </mergeCells>
  <dataValidations count="1">
    <dataValidation type="list" allowBlank="1" showInputMessage="1" showErrorMessage="1" sqref="B4:B6" xr:uid="{00000000-0002-0000-0800-000000000000}">
      <formula1>Values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BD00FB5E-EAD9-42E8-AC42-BB786A937E35}">
            <xm:f>RESULTADOS!$A$102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14:cfRule type="cellIs" priority="4" operator="equal" id="{7A5979DE-886E-4299-BFB7-B624C02DE378}">
            <xm:f>RESULTADOS!$A$101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7CBF7D97-0D04-49E0-9B5A-BDF3A4F8CC73}">
            <xm:f>RESULTADOS!$A$100</xm:f>
            <x14:dxf>
              <fill>
                <patternFill>
                  <bgColor rgb="FFFF6600"/>
                </patternFill>
              </fill>
            </x14:dxf>
          </x14:cfRule>
          <x14:cfRule type="cellIs" priority="6" operator="equal" id="{2D05FAC7-4F54-411C-898A-F00696611C1B}">
            <xm:f>RESULTADOS!$A$98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  <x14:conditionalFormatting xmlns:xm="http://schemas.microsoft.com/office/excel/2006/main">
          <x14:cfRule type="cellIs" priority="2" operator="equal" id="{E2C08215-34D2-4602-9D36-D9CD136A35E5}">
            <xm:f>RESULTADOS!$A$99</xm:f>
            <x14:dxf>
              <fill>
                <patternFill>
                  <bgColor rgb="FFFFC000"/>
                </patternFill>
              </fill>
            </x14:dxf>
          </x14:cfRule>
          <xm:sqref>B4:B6</xm:sqref>
        </x14:conditionalFormatting>
        <x14:conditionalFormatting xmlns:xm="http://schemas.microsoft.com/office/excel/2006/main">
          <x14:cfRule type="cellIs" priority="1" operator="equal" id="{6334704D-7395-4103-8C27-DCBE790B2666}">
            <xm:f>RESULTADOS!$A$103</xm:f>
            <x14:dxf>
              <font>
                <b val="0"/>
                <i/>
              </font>
              <fill>
                <patternFill patternType="none">
                  <bgColor auto="1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Hoja1</vt:lpstr>
      <vt:lpstr>6- Flexibilidad</vt:lpstr>
      <vt:lpstr>8- Prevención de erro</vt:lpstr>
      <vt:lpstr>9- Diseño estético</vt:lpstr>
      <vt:lpstr>Hoja2</vt:lpstr>
      <vt:lpstr>10- Ayuda y documentación</vt:lpstr>
      <vt:lpstr>12- Color y legibilidad</vt:lpstr>
      <vt:lpstr>RESULTADOS</vt:lpstr>
      <vt:lpstr>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Maria Alejandra Reyes González</cp:lastModifiedBy>
  <cp:revision/>
  <dcterms:created xsi:type="dcterms:W3CDTF">2017-04-21T14:42:14Z</dcterms:created>
  <dcterms:modified xsi:type="dcterms:W3CDTF">2023-05-25T01:10:51Z</dcterms:modified>
  <cp:category/>
  <cp:contentStatus/>
</cp:coreProperties>
</file>