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ntea\Lectures\iccd332ArqComp-2024-A\calificaciones\"/>
    </mc:Choice>
  </mc:AlternateContent>
  <xr:revisionPtr revIDLastSave="0" documentId="13_ncr:1_{019A1ED7-228E-4558-95F2-F4DC3DE16759}" xr6:coauthVersionLast="47" xr6:coauthVersionMax="47" xr10:uidLastSave="{00000000-0000-0000-0000-000000000000}"/>
  <bookViews>
    <workbookView xWindow="-120" yWindow="-120" windowWidth="23640" windowHeight="15720" xr2:uid="{00000000-000D-0000-FFFF-FFFF00000000}"/>
  </bookViews>
  <sheets>
    <sheet name="ListaPrincipal" sheetId="1" r:id="rId1"/>
  </sheets>
  <definedNames>
    <definedName name="_xlnm._FilterDatabase" localSheetId="0" hidden="1">ListaPrincipal!$A$1:$J$33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31" i="1"/>
  <c r="L33" i="1"/>
  <c r="J16" i="1"/>
  <c r="L16" i="1" s="1"/>
  <c r="J8" i="1"/>
  <c r="L8" i="1" s="1"/>
  <c r="J32" i="1"/>
  <c r="L32" i="1" s="1"/>
  <c r="J21" i="1"/>
  <c r="L21" i="1" s="1"/>
  <c r="J19" i="1"/>
  <c r="L19" i="1" s="1"/>
  <c r="J17" i="1"/>
  <c r="L17" i="1" s="1"/>
  <c r="J6" i="1"/>
  <c r="L6" i="1" s="1"/>
  <c r="J30" i="1"/>
  <c r="L30" i="1" s="1"/>
  <c r="J11" i="1"/>
  <c r="L11" i="1" s="1"/>
  <c r="J29" i="1"/>
  <c r="L29" i="1" s="1"/>
  <c r="J22" i="1"/>
  <c r="L22" i="1" s="1"/>
  <c r="J24" i="1"/>
  <c r="L24" i="1" s="1"/>
  <c r="J27" i="1"/>
  <c r="L27" i="1" s="1"/>
  <c r="J23" i="1"/>
  <c r="L23" i="1" s="1"/>
  <c r="J28" i="1"/>
  <c r="L28" i="1" s="1"/>
  <c r="J4" i="1"/>
  <c r="J20" i="1"/>
  <c r="L20" i="1" s="1"/>
  <c r="J9" i="1"/>
  <c r="L9" i="1" s="1"/>
  <c r="J5" i="1"/>
  <c r="L5" i="1" s="1"/>
  <c r="J10" i="1"/>
  <c r="L10" i="1" s="1"/>
  <c r="J3" i="1"/>
  <c r="J12" i="1"/>
  <c r="L12" i="1" s="1"/>
  <c r="J25" i="1"/>
  <c r="L25" i="1" s="1"/>
  <c r="J31" i="1"/>
  <c r="J2" i="1"/>
  <c r="L2" i="1" s="1"/>
  <c r="J15" i="1"/>
  <c r="L15" i="1" s="1"/>
  <c r="J26" i="1"/>
  <c r="L26" i="1" s="1"/>
  <c r="J18" i="1"/>
  <c r="L18" i="1" s="1"/>
  <c r="J7" i="1"/>
  <c r="L7" i="1" s="1"/>
  <c r="J13" i="1"/>
  <c r="L13" i="1" s="1"/>
  <c r="J14" i="1"/>
  <c r="L14" i="1" s="1"/>
</calcChain>
</file>

<file path=xl/sharedStrings.xml><?xml version="1.0" encoding="utf-8"?>
<sst xmlns="http://schemas.openxmlformats.org/spreadsheetml/2006/main" count="232" uniqueCount="172">
  <si>
    <t>Nro.</t>
  </si>
  <si>
    <t>Código</t>
  </si>
  <si>
    <t>Estudiante</t>
  </si>
  <si>
    <t>E-mail Personal</t>
  </si>
  <si>
    <t>E-mail EPN</t>
  </si>
  <si>
    <t>Teléfono1</t>
  </si>
  <si>
    <t>Teléfono2</t>
  </si>
  <si>
    <t>Carrera</t>
  </si>
  <si>
    <t>Estatus</t>
  </si>
  <si>
    <t>Prueba</t>
  </si>
  <si>
    <t>TallerRecueracion</t>
  </si>
  <si>
    <t>NotaPrueba</t>
  </si>
  <si>
    <t>Examen</t>
  </si>
  <si>
    <t>202211157</t>
  </si>
  <si>
    <t>BAUTISTA MIÑO ALEXIS FERNANDO</t>
  </si>
  <si>
    <t>alexisterw@gmail.com</t>
  </si>
  <si>
    <t>alexis.bautista@epn.edu.ec</t>
  </si>
  <si>
    <t>0963215908</t>
  </si>
  <si>
    <t>(RRA20) COMPUTACIÓN</t>
  </si>
  <si>
    <t>Inscritos</t>
  </si>
  <si>
    <t>202120468</t>
  </si>
  <si>
    <t>BRAVO QUINTEROS SEBASTIAN ANDRES</t>
  </si>
  <si>
    <t>sebasb1955@hotmail.com</t>
  </si>
  <si>
    <t>sebastian.bravo@epn.edu.ec</t>
  </si>
  <si>
    <t>023103100</t>
  </si>
  <si>
    <t>202211108</t>
  </si>
  <si>
    <t>CORREA ANRANGO FRANCISCO ADRIAN</t>
  </si>
  <si>
    <t>Adriancorrea1234518@gmail.com</t>
  </si>
  <si>
    <t>francisco.correa01@epn.edu.ec</t>
  </si>
  <si>
    <t>022828432</t>
  </si>
  <si>
    <t>202211085</t>
  </si>
  <si>
    <t>CRIOLLO PAREDES CHRISTOPHER ALEXANDER</t>
  </si>
  <si>
    <t>chriscriollo2309@gmail.com</t>
  </si>
  <si>
    <t>christopher.criollo@epn.edu.ec</t>
  </si>
  <si>
    <t>025108824</t>
  </si>
  <si>
    <t>202210786</t>
  </si>
  <si>
    <t>EGAS SOLIS DAVID IGNACIO</t>
  </si>
  <si>
    <t>nachoegas@gmail.com</t>
  </si>
  <si>
    <t>david.egas@epn.edu.ec</t>
  </si>
  <si>
    <t>022640781</t>
  </si>
  <si>
    <t>202220828</t>
  </si>
  <si>
    <t>FLORES ESPIN DANIEL ISMAEL</t>
  </si>
  <si>
    <t>floresdanielism05@gmail.com</t>
  </si>
  <si>
    <t>daniel.flores01@epn.edu.ec</t>
  </si>
  <si>
    <t>024762355</t>
  </si>
  <si>
    <t>202120485</t>
  </si>
  <si>
    <t>GARCES PROAÑO BORIS GABRIEL</t>
  </si>
  <si>
    <t>gabrielgarcesp@gmail.com</t>
  </si>
  <si>
    <t>boris.garces@epn.edu.ec</t>
  </si>
  <si>
    <t>022350400</t>
  </si>
  <si>
    <t>202210444</t>
  </si>
  <si>
    <t>JIMENEZ ROMERO JOSEPH ANDRES</t>
  </si>
  <si>
    <t>andyjr2003@yahoo.com</t>
  </si>
  <si>
    <t>joseph.jimenez@epn.edu.ec</t>
  </si>
  <si>
    <t>022202179</t>
  </si>
  <si>
    <t>202210245</t>
  </si>
  <si>
    <t>JIMENEZ UNAUCHO FREDDY ADHAYR</t>
  </si>
  <si>
    <t>freddyjimenez2003@gmail.com</t>
  </si>
  <si>
    <t>freddy.jimenez01@epn.edu.ec</t>
  </si>
  <si>
    <t>024516705</t>
  </si>
  <si>
    <t>202210531</t>
  </si>
  <si>
    <t>LEMA DELGADO LUIS ALEXANDER</t>
  </si>
  <si>
    <t>luislema254@gmail.com</t>
  </si>
  <si>
    <t>luis.lema@epn.edu.ec</t>
  </si>
  <si>
    <t>023817025</t>
  </si>
  <si>
    <t>202120508</t>
  </si>
  <si>
    <t>LOPEZ NUÑEZ HODALYS ANAHI</t>
  </si>
  <si>
    <t>hodalys.lopez3006@gmail.com</t>
  </si>
  <si>
    <t>hodalys.lopez@epn.edu.ec</t>
  </si>
  <si>
    <t>024762625</t>
  </si>
  <si>
    <t>202210823</t>
  </si>
  <si>
    <t>MOLINA BALLADARES OLGUER MIJAEL</t>
  </si>
  <si>
    <t>molinamijael@gmail.com</t>
  </si>
  <si>
    <t>olguer.molina@epn.edu.ec</t>
  </si>
  <si>
    <t>0989392383</t>
  </si>
  <si>
    <t>202120335</t>
  </si>
  <si>
    <t>MOLINA ESTRELLA MATEO MOISES</t>
  </si>
  <si>
    <t>mateostar02@gmail.com</t>
  </si>
  <si>
    <t>mateo.molina@epn.edu.ec</t>
  </si>
  <si>
    <t>022611123</t>
  </si>
  <si>
    <t>202120548</t>
  </si>
  <si>
    <t>MORALES CEDEÑO SEBASTIAN ALEXANDER</t>
  </si>
  <si>
    <t>moralessebas493@gmail.com</t>
  </si>
  <si>
    <t>sebastian.morales02@epn.edu.ec</t>
  </si>
  <si>
    <t>023282923</t>
  </si>
  <si>
    <t>202121111</t>
  </si>
  <si>
    <t>MORALES TITUAÑA BRYAN MAURICIO</t>
  </si>
  <si>
    <t>mauriceuve3221@gmail.com</t>
  </si>
  <si>
    <t>bryan.morales06@epn.edu.ec</t>
  </si>
  <si>
    <t>022839137</t>
  </si>
  <si>
    <t>202110402</t>
  </si>
  <si>
    <t>MOROCHO SALAZAR LUIS ANGEL</t>
  </si>
  <si>
    <t>luis.angel.m.salazar544@gmail.com</t>
  </si>
  <si>
    <t>luis.morocho01@epn.edu.ec</t>
  </si>
  <si>
    <t>022694593</t>
  </si>
  <si>
    <t>202210809</t>
  </si>
  <si>
    <t>OCHOA VELEZ AUBERTIN LEANDRO</t>
  </si>
  <si>
    <t>aubertin2508@gmail.com</t>
  </si>
  <si>
    <t>aubertin.ochoa@epn.edu.ec</t>
  </si>
  <si>
    <t>023803594</t>
  </si>
  <si>
    <t>202110102</t>
  </si>
  <si>
    <t>PAILLACHO PAILLACHO KEVIN ALEXANDER</t>
  </si>
  <si>
    <t>kevinpaillacho251@gmail.com</t>
  </si>
  <si>
    <t>kevin.paillacho@epn.edu.ec</t>
  </si>
  <si>
    <t>024799725</t>
  </si>
  <si>
    <t>202120765</t>
  </si>
  <si>
    <t>PAREDES LEON JONATHAN VICENTE</t>
  </si>
  <si>
    <t>jonathanparedes3423@gmail.com</t>
  </si>
  <si>
    <t>jonathan.paredes01@epn.edu.ec</t>
  </si>
  <si>
    <t>022418929</t>
  </si>
  <si>
    <t>202220135</t>
  </si>
  <si>
    <t>PASQUEL MONTENEGRO JOHANN VLADIMIR</t>
  </si>
  <si>
    <t>johannpasquel@gmail.com</t>
  </si>
  <si>
    <t>johann.pasquel@epn.edu.ec</t>
  </si>
  <si>
    <t>0996857747</t>
  </si>
  <si>
    <t>202220331</t>
  </si>
  <si>
    <t>PEREIRA TUQUERES ALICIA DAYANA</t>
  </si>
  <si>
    <t>daya.pt04@gmail.com</t>
  </si>
  <si>
    <t>alicia.pereira@epn.edu.ec</t>
  </si>
  <si>
    <t>023280789</t>
  </si>
  <si>
    <t>202010333</t>
  </si>
  <si>
    <t>PEREZ SEÑALIN LUIS ENRIQUE</t>
  </si>
  <si>
    <t>enriqueperezse21@gmail.com</t>
  </si>
  <si>
    <t>luis.perez05@epn.edu.ec</t>
  </si>
  <si>
    <t>072930793</t>
  </si>
  <si>
    <t>202210710</t>
  </si>
  <si>
    <t>PINEDA TORRES MOISES SANTIAGO</t>
  </si>
  <si>
    <t>moisessart123@gmail.com</t>
  </si>
  <si>
    <t>moises.pineda@epn.edu.ec</t>
  </si>
  <si>
    <t>023694355</t>
  </si>
  <si>
    <t>202210381</t>
  </si>
  <si>
    <t>PUGA NOVOA DAVID ALEJANDRO</t>
  </si>
  <si>
    <t>biqo@outlook.es</t>
  </si>
  <si>
    <t>david.puga@epn.edu.ec</t>
  </si>
  <si>
    <t>022420485</t>
  </si>
  <si>
    <t>202111047</t>
  </si>
  <si>
    <t>QUISHPE CABEZAS STIV STALYN</t>
  </si>
  <si>
    <t>stalynquishpe22@gmail.com</t>
  </si>
  <si>
    <t>stiv.quishpe@epn.edu.ec</t>
  </si>
  <si>
    <t>022127817</t>
  </si>
  <si>
    <t>202120938</t>
  </si>
  <si>
    <t>RAURA ANTE MARIA BELEN</t>
  </si>
  <si>
    <t>maria93belen@gmail.com</t>
  </si>
  <si>
    <t>maria.raura@epn.edu.ec</t>
  </si>
  <si>
    <t>023030488</t>
  </si>
  <si>
    <t>202221254</t>
  </si>
  <si>
    <t>TORRES MALDONADO JORGE ALEJANDRO</t>
  </si>
  <si>
    <t>jorgea.torresm@hotmail.com</t>
  </si>
  <si>
    <t>jorge.torres03@epn.edu.ec</t>
  </si>
  <si>
    <t>023188270</t>
  </si>
  <si>
    <t>202220788</t>
  </si>
  <si>
    <t>VASCO TANDALLA ALEXIS SEBASTIAN</t>
  </si>
  <si>
    <t>alexisvascot@hotmail.com</t>
  </si>
  <si>
    <t>alexis.vasco@epn.edu.ec</t>
  </si>
  <si>
    <t>023048308</t>
  </si>
  <si>
    <t>202020337</t>
  </si>
  <si>
    <t>VISCAINO OCHOA STIVEN ANDRES</t>
  </si>
  <si>
    <t>stivenandi@hotmail.com</t>
  </si>
  <si>
    <t>stiven.viscaino@epn.edu.ec</t>
  </si>
  <si>
    <t>032813664</t>
  </si>
  <si>
    <t>202120287</t>
  </si>
  <si>
    <t>YANEZ SANDOVAL JORGE LUIS</t>
  </si>
  <si>
    <t>jorgelys2310@gmail.com</t>
  </si>
  <si>
    <t>jorge.yanez01@epn.edu.ec</t>
  </si>
  <si>
    <t>022617147</t>
  </si>
  <si>
    <t>202010924</t>
  </si>
  <si>
    <t>ZAPATA CHILLA CESAR JOSUE</t>
  </si>
  <si>
    <t>fonfini123@gmail.com</t>
  </si>
  <si>
    <t>cesar.zapata@epn.edu.ec</t>
  </si>
  <si>
    <t>022695827</t>
  </si>
  <si>
    <t>RENGIFO LANDETA JOSE ANNDY</t>
  </si>
  <si>
    <t>anndy.rengifo@epn.edu.ec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</si>
</sst>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12" xfId="0" applyBorder="1"/>
    <xf numFmtId="0" fontId="0" fillId="0" borderId="14" xfId="0" applyBorder="1" applyAlignment="1">
      <alignment wrapText="1"/>
    </xf>
    <xf numFmtId="49" fontId="0" fillId="0" borderId="14" xfId="0" applyNumberForma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0" xfId="0" applyBorder="1"/>
    <xf numFmtId="0" fontId="18" fillId="0" borderId="10" xfId="42" applyFill="1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3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dy.rengifo@epn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showGridLines="0"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9" sqref="A9:XFD9"/>
    </sheetView>
  </sheetViews>
  <sheetFormatPr defaultRowHeight="15" x14ac:dyDescent="0.25"/>
  <cols>
    <col min="1" max="1" width="4.85546875" bestFit="1" customWidth="1"/>
    <col min="2" max="2" width="19.5703125" customWidth="1"/>
    <col min="3" max="3" width="36.5703125" customWidth="1"/>
    <col min="4" max="4" width="34.140625" customWidth="1"/>
    <col min="5" max="5" width="31.7109375" customWidth="1"/>
    <col min="6" max="6" width="11" customWidth="1"/>
    <col min="7" max="7" width="10" customWidth="1"/>
    <col min="8" max="8" width="22" customWidth="1"/>
    <col min="9" max="9" width="8.710937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30" x14ac:dyDescent="0.25">
      <c r="A2" s="2">
        <v>1</v>
      </c>
      <c r="B2" s="3" t="s">
        <v>13</v>
      </c>
      <c r="C2" s="2" t="s">
        <v>14</v>
      </c>
      <c r="D2" s="2" t="s">
        <v>15</v>
      </c>
      <c r="E2" s="2" t="s">
        <v>16</v>
      </c>
      <c r="F2" s="3" t="s">
        <v>17</v>
      </c>
      <c r="G2" s="2"/>
      <c r="H2" s="2" t="s">
        <v>18</v>
      </c>
      <c r="I2" s="5" t="s">
        <v>19</v>
      </c>
      <c r="J2" s="12">
        <f>1.5+1+0.5+0.5+2+2+2</f>
        <v>9.5</v>
      </c>
      <c r="K2" s="6">
        <v>9</v>
      </c>
      <c r="L2" s="6">
        <f>+MAX(J2:K2)</f>
        <v>9.5</v>
      </c>
    </row>
    <row r="3" spans="1:13" ht="30" x14ac:dyDescent="0.25">
      <c r="A3" s="2">
        <v>2</v>
      </c>
      <c r="B3" s="3" t="s">
        <v>20</v>
      </c>
      <c r="C3" s="2" t="s">
        <v>21</v>
      </c>
      <c r="D3" s="2" t="s">
        <v>22</v>
      </c>
      <c r="E3" s="2" t="s">
        <v>23</v>
      </c>
      <c r="F3" s="3" t="s">
        <v>24</v>
      </c>
      <c r="G3" s="2"/>
      <c r="H3" s="2" t="s">
        <v>18</v>
      </c>
      <c r="I3" s="5" t="s">
        <v>19</v>
      </c>
      <c r="J3" s="12">
        <f>1.5+1+0.5+1+1+2+0.5</f>
        <v>7.5</v>
      </c>
      <c r="K3" s="6">
        <v>9</v>
      </c>
      <c r="L3" s="6">
        <f t="shared" ref="L3:L33" si="0">+MAX(J3:K3)</f>
        <v>9</v>
      </c>
    </row>
    <row r="4" spans="1:13" ht="30" x14ac:dyDescent="0.25">
      <c r="A4" s="2">
        <v>3</v>
      </c>
      <c r="B4" s="3" t="s">
        <v>25</v>
      </c>
      <c r="C4" s="2" t="s">
        <v>26</v>
      </c>
      <c r="D4" s="2" t="s">
        <v>27</v>
      </c>
      <c r="E4" s="2" t="s">
        <v>28</v>
      </c>
      <c r="F4" s="3" t="s">
        <v>29</v>
      </c>
      <c r="G4" s="2"/>
      <c r="H4" s="2" t="s">
        <v>18</v>
      </c>
      <c r="I4" s="5" t="s">
        <v>19</v>
      </c>
      <c r="J4" s="12">
        <f>1.5+1+0.5+0.5+2+1.9+0</f>
        <v>7.4</v>
      </c>
      <c r="K4" s="6">
        <v>10</v>
      </c>
      <c r="L4" s="6">
        <f t="shared" si="0"/>
        <v>10</v>
      </c>
    </row>
    <row r="5" spans="1:13" ht="30" x14ac:dyDescent="0.25">
      <c r="A5" s="2">
        <v>4</v>
      </c>
      <c r="B5" s="3" t="s">
        <v>30</v>
      </c>
      <c r="C5" s="2" t="s">
        <v>31</v>
      </c>
      <c r="D5" s="2" t="s">
        <v>32</v>
      </c>
      <c r="E5" s="2" t="s">
        <v>33</v>
      </c>
      <c r="F5" s="3" t="s">
        <v>34</v>
      </c>
      <c r="G5" s="2"/>
      <c r="H5" s="2" t="s">
        <v>18</v>
      </c>
      <c r="I5" s="5" t="s">
        <v>19</v>
      </c>
      <c r="J5" s="12">
        <f>1.5+0.5+0.4+0+1+0+0</f>
        <v>3.4</v>
      </c>
      <c r="K5" s="6">
        <v>7.5</v>
      </c>
      <c r="L5" s="6">
        <f t="shared" si="0"/>
        <v>7.5</v>
      </c>
    </row>
    <row r="6" spans="1:13" ht="30" x14ac:dyDescent="0.25">
      <c r="A6" s="2">
        <v>5</v>
      </c>
      <c r="B6" s="3" t="s">
        <v>35</v>
      </c>
      <c r="C6" s="2" t="s">
        <v>36</v>
      </c>
      <c r="D6" s="2" t="s">
        <v>37</v>
      </c>
      <c r="E6" s="2" t="s">
        <v>38</v>
      </c>
      <c r="F6" s="3" t="s">
        <v>39</v>
      </c>
      <c r="G6" s="2"/>
      <c r="H6" s="2" t="s">
        <v>18</v>
      </c>
      <c r="I6" s="5" t="s">
        <v>19</v>
      </c>
      <c r="J6" s="12">
        <f>1+0.5+0.5+0.5+1.5+0.5+1.5</f>
        <v>6</v>
      </c>
      <c r="K6" s="6">
        <v>9</v>
      </c>
      <c r="L6" s="6">
        <f t="shared" si="0"/>
        <v>9</v>
      </c>
    </row>
    <row r="7" spans="1:13" ht="30" x14ac:dyDescent="0.25">
      <c r="A7" s="2">
        <v>6</v>
      </c>
      <c r="B7" s="3" t="s">
        <v>40</v>
      </c>
      <c r="C7" s="2" t="s">
        <v>41</v>
      </c>
      <c r="D7" s="2" t="s">
        <v>42</v>
      </c>
      <c r="E7" s="2" t="s">
        <v>43</v>
      </c>
      <c r="F7" s="3" t="s">
        <v>44</v>
      </c>
      <c r="G7" s="2"/>
      <c r="H7" s="2" t="s">
        <v>18</v>
      </c>
      <c r="I7" s="5" t="s">
        <v>19</v>
      </c>
      <c r="J7" s="12">
        <f>1.5+1+0.5+1+2+0+2</f>
        <v>8</v>
      </c>
      <c r="K7" s="6"/>
      <c r="L7" s="6">
        <f t="shared" si="0"/>
        <v>8</v>
      </c>
    </row>
    <row r="8" spans="1:13" ht="30" x14ac:dyDescent="0.25">
      <c r="A8" s="2">
        <v>7</v>
      </c>
      <c r="B8" s="3" t="s">
        <v>45</v>
      </c>
      <c r="C8" s="2" t="s">
        <v>46</v>
      </c>
      <c r="D8" s="2" t="s">
        <v>47</v>
      </c>
      <c r="E8" s="2" t="s">
        <v>48</v>
      </c>
      <c r="F8" s="3" t="s">
        <v>49</v>
      </c>
      <c r="G8" s="2"/>
      <c r="H8" s="2" t="s">
        <v>18</v>
      </c>
      <c r="I8" s="5" t="s">
        <v>19</v>
      </c>
      <c r="J8" s="12">
        <f>1.5+1+0.5+0.8+1.2+0+1</f>
        <v>6</v>
      </c>
      <c r="K8" s="6">
        <v>10</v>
      </c>
      <c r="L8" s="6">
        <f t="shared" si="0"/>
        <v>10</v>
      </c>
    </row>
    <row r="9" spans="1:13" ht="30" x14ac:dyDescent="0.25">
      <c r="A9" s="2">
        <v>9</v>
      </c>
      <c r="B9" s="3" t="s">
        <v>50</v>
      </c>
      <c r="C9" s="2" t="s">
        <v>51</v>
      </c>
      <c r="D9" s="2" t="s">
        <v>52</v>
      </c>
      <c r="E9" s="2" t="s">
        <v>53</v>
      </c>
      <c r="F9" s="3" t="s">
        <v>54</v>
      </c>
      <c r="G9" s="2"/>
      <c r="H9" s="2" t="s">
        <v>18</v>
      </c>
      <c r="I9" s="5" t="s">
        <v>19</v>
      </c>
      <c r="J9" s="12">
        <f>0.5+0.5+0+0+2+2+1</f>
        <v>6</v>
      </c>
      <c r="K9" s="6">
        <v>7.5</v>
      </c>
      <c r="L9" s="6">
        <f t="shared" si="0"/>
        <v>7.5</v>
      </c>
    </row>
    <row r="10" spans="1:13" ht="30" x14ac:dyDescent="0.25">
      <c r="A10" s="2">
        <v>10</v>
      </c>
      <c r="B10" s="3" t="s">
        <v>55</v>
      </c>
      <c r="C10" s="2" t="s">
        <v>56</v>
      </c>
      <c r="D10" s="2" t="s">
        <v>57</v>
      </c>
      <c r="E10" s="2" t="s">
        <v>58</v>
      </c>
      <c r="F10" s="3" t="s">
        <v>59</v>
      </c>
      <c r="G10" s="2"/>
      <c r="H10" s="2" t="s">
        <v>18</v>
      </c>
      <c r="I10" s="5" t="s">
        <v>19</v>
      </c>
      <c r="J10" s="12">
        <f>1.5+1+0.5+1+1.5+2+0.5</f>
        <v>8</v>
      </c>
      <c r="K10" s="6"/>
      <c r="L10" s="6">
        <f t="shared" si="0"/>
        <v>8</v>
      </c>
    </row>
    <row r="11" spans="1:13" ht="30" x14ac:dyDescent="0.25">
      <c r="A11" s="2">
        <v>11</v>
      </c>
      <c r="B11" s="3" t="s">
        <v>60</v>
      </c>
      <c r="C11" s="2" t="s">
        <v>61</v>
      </c>
      <c r="D11" s="2" t="s">
        <v>62</v>
      </c>
      <c r="E11" s="2" t="s">
        <v>63</v>
      </c>
      <c r="F11" s="3" t="s">
        <v>64</v>
      </c>
      <c r="G11" s="2"/>
      <c r="H11" s="2" t="s">
        <v>18</v>
      </c>
      <c r="I11" s="5" t="s">
        <v>19</v>
      </c>
      <c r="J11" s="12">
        <f>1.5+1+0.5+0.5+2+1.5+0.5</f>
        <v>7.5</v>
      </c>
      <c r="K11" s="6">
        <v>4.5</v>
      </c>
      <c r="L11" s="6">
        <f t="shared" si="0"/>
        <v>7.5</v>
      </c>
    </row>
    <row r="12" spans="1:13" ht="30" x14ac:dyDescent="0.25">
      <c r="A12" s="2">
        <v>12</v>
      </c>
      <c r="B12" s="3" t="s">
        <v>65</v>
      </c>
      <c r="C12" s="2" t="s">
        <v>66</v>
      </c>
      <c r="D12" s="2" t="s">
        <v>67</v>
      </c>
      <c r="E12" s="2" t="s">
        <v>68</v>
      </c>
      <c r="F12" s="3" t="s">
        <v>69</v>
      </c>
      <c r="G12" s="2"/>
      <c r="H12" s="2" t="s">
        <v>18</v>
      </c>
      <c r="I12" s="5" t="s">
        <v>19</v>
      </c>
      <c r="J12" s="12">
        <f>1.5+0+0.5+0+2+2+0</f>
        <v>6</v>
      </c>
      <c r="K12" s="6">
        <v>10</v>
      </c>
      <c r="L12" s="6">
        <f t="shared" si="0"/>
        <v>10</v>
      </c>
    </row>
    <row r="13" spans="1:13" ht="30" x14ac:dyDescent="0.25">
      <c r="A13" s="2">
        <v>13</v>
      </c>
      <c r="B13" s="3" t="s">
        <v>70</v>
      </c>
      <c r="C13" s="2" t="s">
        <v>71</v>
      </c>
      <c r="D13" s="2" t="s">
        <v>72</v>
      </c>
      <c r="E13" s="2" t="s">
        <v>73</v>
      </c>
      <c r="F13" s="3" t="s">
        <v>74</v>
      </c>
      <c r="G13" s="2"/>
      <c r="H13" s="2" t="s">
        <v>18</v>
      </c>
      <c r="I13" s="5" t="s">
        <v>19</v>
      </c>
      <c r="J13" s="12">
        <f>0.5+0+0+1+2+2+0.5</f>
        <v>6</v>
      </c>
      <c r="K13" s="6">
        <v>9</v>
      </c>
      <c r="L13" s="6">
        <f t="shared" si="0"/>
        <v>9</v>
      </c>
    </row>
    <row r="14" spans="1:13" ht="30" x14ac:dyDescent="0.25">
      <c r="A14" s="2">
        <v>14</v>
      </c>
      <c r="B14" s="3" t="s">
        <v>75</v>
      </c>
      <c r="C14" s="2" t="s">
        <v>76</v>
      </c>
      <c r="D14" s="2" t="s">
        <v>77</v>
      </c>
      <c r="E14" s="2" t="s">
        <v>78</v>
      </c>
      <c r="F14" s="3" t="s">
        <v>79</v>
      </c>
      <c r="G14" s="2"/>
      <c r="H14" s="2" t="s">
        <v>18</v>
      </c>
      <c r="I14" s="5" t="s">
        <v>19</v>
      </c>
      <c r="J14" s="12">
        <f>1.5+1+0.5+1+2+2+2</f>
        <v>10</v>
      </c>
      <c r="K14" s="6"/>
      <c r="L14" s="6">
        <f t="shared" si="0"/>
        <v>10</v>
      </c>
    </row>
    <row r="15" spans="1:13" ht="30" x14ac:dyDescent="0.25">
      <c r="A15" s="2">
        <v>15</v>
      </c>
      <c r="B15" s="3" t="s">
        <v>80</v>
      </c>
      <c r="C15" s="2" t="s">
        <v>81</v>
      </c>
      <c r="D15" s="2" t="s">
        <v>82</v>
      </c>
      <c r="E15" s="2" t="s">
        <v>83</v>
      </c>
      <c r="F15" s="3" t="s">
        <v>84</v>
      </c>
      <c r="G15" s="2"/>
      <c r="H15" s="2" t="s">
        <v>18</v>
      </c>
      <c r="I15" s="5" t="s">
        <v>19</v>
      </c>
      <c r="J15" s="12">
        <f>1.5+1+0.5+0.5+2+2+1.5</f>
        <v>9</v>
      </c>
      <c r="K15" s="6"/>
      <c r="L15" s="6">
        <f t="shared" si="0"/>
        <v>9</v>
      </c>
    </row>
    <row r="16" spans="1:13" ht="30" x14ac:dyDescent="0.25">
      <c r="A16" s="2">
        <v>16</v>
      </c>
      <c r="B16" s="3" t="s">
        <v>85</v>
      </c>
      <c r="C16" s="2" t="s">
        <v>86</v>
      </c>
      <c r="D16" s="2" t="s">
        <v>87</v>
      </c>
      <c r="E16" s="2" t="s">
        <v>88</v>
      </c>
      <c r="F16" s="3" t="s">
        <v>89</v>
      </c>
      <c r="G16" s="2"/>
      <c r="H16" s="2" t="s">
        <v>18</v>
      </c>
      <c r="I16" s="5" t="s">
        <v>19</v>
      </c>
      <c r="J16" s="12">
        <f>1.5+1+0.5+0.5+2+2+1.5</f>
        <v>9</v>
      </c>
      <c r="K16" s="6"/>
      <c r="L16" s="6">
        <f t="shared" si="0"/>
        <v>9</v>
      </c>
    </row>
    <row r="17" spans="1:12" ht="30" x14ac:dyDescent="0.25">
      <c r="A17" s="2">
        <v>17</v>
      </c>
      <c r="B17" s="3" t="s">
        <v>90</v>
      </c>
      <c r="C17" s="2" t="s">
        <v>91</v>
      </c>
      <c r="D17" s="2" t="s">
        <v>92</v>
      </c>
      <c r="E17" s="2" t="s">
        <v>93</v>
      </c>
      <c r="F17" s="3" t="s">
        <v>94</v>
      </c>
      <c r="G17" s="2"/>
      <c r="H17" s="2" t="s">
        <v>18</v>
      </c>
      <c r="I17" s="5" t="s">
        <v>19</v>
      </c>
      <c r="J17" s="12">
        <f>0.75+1+0.5+0.5+0+2+1.5+0.75</f>
        <v>7</v>
      </c>
      <c r="K17" s="6">
        <v>8</v>
      </c>
      <c r="L17" s="6">
        <f t="shared" si="0"/>
        <v>8</v>
      </c>
    </row>
    <row r="18" spans="1:12" ht="30" x14ac:dyDescent="0.25">
      <c r="A18" s="2">
        <v>18</v>
      </c>
      <c r="B18" s="3" t="s">
        <v>95</v>
      </c>
      <c r="C18" s="2" t="s">
        <v>96</v>
      </c>
      <c r="D18" s="2" t="s">
        <v>97</v>
      </c>
      <c r="E18" s="2" t="s">
        <v>98</v>
      </c>
      <c r="F18" s="3" t="s">
        <v>99</v>
      </c>
      <c r="G18" s="2"/>
      <c r="H18" s="2" t="s">
        <v>18</v>
      </c>
      <c r="I18" s="5" t="s">
        <v>19</v>
      </c>
      <c r="J18" s="12">
        <f>1.5+1+0.5+0.5+2+2+1.9</f>
        <v>9.4</v>
      </c>
      <c r="K18" s="6">
        <v>10</v>
      </c>
      <c r="L18" s="6">
        <f t="shared" si="0"/>
        <v>10</v>
      </c>
    </row>
    <row r="19" spans="1:12" ht="30" x14ac:dyDescent="0.25">
      <c r="A19" s="2">
        <v>19</v>
      </c>
      <c r="B19" s="3" t="s">
        <v>100</v>
      </c>
      <c r="C19" s="2" t="s">
        <v>101</v>
      </c>
      <c r="D19" s="2" t="s">
        <v>102</v>
      </c>
      <c r="E19" s="2" t="s">
        <v>103</v>
      </c>
      <c r="F19" s="3" t="s">
        <v>104</v>
      </c>
      <c r="G19" s="2"/>
      <c r="H19" s="2" t="s">
        <v>18</v>
      </c>
      <c r="I19" s="5" t="s">
        <v>19</v>
      </c>
      <c r="J19" s="12">
        <f>1.5+1+0.5+0.5+1+1.8+1</f>
        <v>7.3</v>
      </c>
      <c r="K19" s="6">
        <v>9.5</v>
      </c>
      <c r="L19" s="6">
        <f t="shared" si="0"/>
        <v>9.5</v>
      </c>
    </row>
    <row r="20" spans="1:12" ht="30" x14ac:dyDescent="0.25">
      <c r="A20" s="2">
        <v>20</v>
      </c>
      <c r="B20" s="3" t="s">
        <v>105</v>
      </c>
      <c r="C20" s="2" t="s">
        <v>106</v>
      </c>
      <c r="D20" s="2" t="s">
        <v>107</v>
      </c>
      <c r="E20" s="2" t="s">
        <v>108</v>
      </c>
      <c r="F20" s="3" t="s">
        <v>109</v>
      </c>
      <c r="G20" s="2"/>
      <c r="H20" s="2" t="s">
        <v>18</v>
      </c>
      <c r="I20" s="5" t="s">
        <v>19</v>
      </c>
      <c r="J20" s="12">
        <f>1.5+0.5+0.25+0.25+0+0+2</f>
        <v>4.5</v>
      </c>
      <c r="K20" s="6">
        <v>8</v>
      </c>
      <c r="L20" s="6">
        <f t="shared" si="0"/>
        <v>8</v>
      </c>
    </row>
    <row r="21" spans="1:12" ht="30" x14ac:dyDescent="0.25">
      <c r="A21" s="2">
        <v>21</v>
      </c>
      <c r="B21" s="3" t="s">
        <v>110</v>
      </c>
      <c r="C21" s="2" t="s">
        <v>111</v>
      </c>
      <c r="D21" s="2" t="s">
        <v>112</v>
      </c>
      <c r="E21" s="2" t="s">
        <v>113</v>
      </c>
      <c r="F21" s="3" t="s">
        <v>114</v>
      </c>
      <c r="G21" s="2"/>
      <c r="H21" s="2" t="s">
        <v>18</v>
      </c>
      <c r="I21" s="5" t="s">
        <v>19</v>
      </c>
      <c r="J21" s="12">
        <f>1.5+0.9+0.5+1+2+2+0+1.1</f>
        <v>9</v>
      </c>
      <c r="K21" s="6"/>
      <c r="L21" s="6">
        <f t="shared" si="0"/>
        <v>9</v>
      </c>
    </row>
    <row r="22" spans="1:12" ht="30" x14ac:dyDescent="0.25">
      <c r="A22" s="2">
        <v>22</v>
      </c>
      <c r="B22" s="3" t="s">
        <v>115</v>
      </c>
      <c r="C22" s="2" t="s">
        <v>116</v>
      </c>
      <c r="D22" s="2" t="s">
        <v>117</v>
      </c>
      <c r="E22" s="2" t="s">
        <v>118</v>
      </c>
      <c r="F22" s="3" t="s">
        <v>119</v>
      </c>
      <c r="G22" s="2"/>
      <c r="H22" s="2" t="s">
        <v>18</v>
      </c>
      <c r="I22" s="5" t="s">
        <v>19</v>
      </c>
      <c r="J22" s="12">
        <f>0.5+0.5+0.5+0.75+1.9+0+0</f>
        <v>4.1500000000000004</v>
      </c>
      <c r="K22" s="6">
        <v>10</v>
      </c>
      <c r="L22" s="6">
        <f t="shared" si="0"/>
        <v>10</v>
      </c>
    </row>
    <row r="23" spans="1:12" ht="30" x14ac:dyDescent="0.25">
      <c r="A23" s="2">
        <v>23</v>
      </c>
      <c r="B23" s="3" t="s">
        <v>120</v>
      </c>
      <c r="C23" s="2" t="s">
        <v>121</v>
      </c>
      <c r="D23" s="2" t="s">
        <v>122</v>
      </c>
      <c r="E23" s="2" t="s">
        <v>123</v>
      </c>
      <c r="F23" s="3" t="s">
        <v>124</v>
      </c>
      <c r="G23" s="2"/>
      <c r="H23" s="2" t="s">
        <v>18</v>
      </c>
      <c r="I23" s="5" t="s">
        <v>19</v>
      </c>
      <c r="J23" s="12">
        <f>1.5+0.9+0.5+1+2+2+2</f>
        <v>9.9</v>
      </c>
      <c r="K23" s="6"/>
      <c r="L23" s="6">
        <f t="shared" si="0"/>
        <v>9.9</v>
      </c>
    </row>
    <row r="24" spans="1:12" ht="30" x14ac:dyDescent="0.25">
      <c r="A24" s="2">
        <v>24</v>
      </c>
      <c r="B24" s="3" t="s">
        <v>125</v>
      </c>
      <c r="C24" s="2" t="s">
        <v>126</v>
      </c>
      <c r="D24" s="2" t="s">
        <v>127</v>
      </c>
      <c r="E24" s="2" t="s">
        <v>128</v>
      </c>
      <c r="F24" s="3" t="s">
        <v>129</v>
      </c>
      <c r="G24" s="2"/>
      <c r="H24" s="2" t="s">
        <v>18</v>
      </c>
      <c r="I24" s="5" t="s">
        <v>19</v>
      </c>
      <c r="J24" s="12">
        <f>1.5+1+0.5+0.5+2+2+1.5</f>
        <v>9</v>
      </c>
      <c r="K24" s="6">
        <v>10</v>
      </c>
      <c r="L24" s="6">
        <f t="shared" si="0"/>
        <v>10</v>
      </c>
    </row>
    <row r="25" spans="1:12" ht="30" x14ac:dyDescent="0.25">
      <c r="A25" s="2">
        <v>25</v>
      </c>
      <c r="B25" s="3" t="s">
        <v>130</v>
      </c>
      <c r="C25" s="2" t="s">
        <v>131</v>
      </c>
      <c r="D25" s="2" t="s">
        <v>132</v>
      </c>
      <c r="E25" s="2" t="s">
        <v>133</v>
      </c>
      <c r="F25" s="3" t="s">
        <v>134</v>
      </c>
      <c r="G25" s="2"/>
      <c r="H25" s="2" t="s">
        <v>18</v>
      </c>
      <c r="I25" s="5" t="s">
        <v>19</v>
      </c>
      <c r="J25" s="12">
        <f>1+0.5+0.5+0+1+2+1</f>
        <v>6</v>
      </c>
      <c r="K25" s="6">
        <v>7</v>
      </c>
      <c r="L25" s="6">
        <f t="shared" si="0"/>
        <v>7</v>
      </c>
    </row>
    <row r="26" spans="1:12" ht="30" x14ac:dyDescent="0.25">
      <c r="A26" s="2">
        <v>26</v>
      </c>
      <c r="B26" s="3" t="s">
        <v>135</v>
      </c>
      <c r="C26" s="2" t="s">
        <v>136</v>
      </c>
      <c r="D26" s="2" t="s">
        <v>137</v>
      </c>
      <c r="E26" s="2" t="s">
        <v>138</v>
      </c>
      <c r="F26" s="3" t="s">
        <v>139</v>
      </c>
      <c r="G26" s="2"/>
      <c r="H26" s="2" t="s">
        <v>18</v>
      </c>
      <c r="I26" s="5" t="s">
        <v>19</v>
      </c>
      <c r="J26" s="12">
        <f>1.5+0.5+0.5+1+2+2+2</f>
        <v>9.5</v>
      </c>
      <c r="K26" s="6"/>
      <c r="L26" s="6">
        <f t="shared" si="0"/>
        <v>9.5</v>
      </c>
    </row>
    <row r="27" spans="1:12" ht="30" x14ac:dyDescent="0.25">
      <c r="A27" s="2">
        <v>27</v>
      </c>
      <c r="B27" s="3" t="s">
        <v>140</v>
      </c>
      <c r="C27" s="2" t="s">
        <v>141</v>
      </c>
      <c r="D27" s="2" t="s">
        <v>142</v>
      </c>
      <c r="E27" s="2" t="s">
        <v>143</v>
      </c>
      <c r="F27" s="3" t="s">
        <v>144</v>
      </c>
      <c r="G27" s="2"/>
      <c r="H27" s="2" t="s">
        <v>18</v>
      </c>
      <c r="I27" s="5" t="s">
        <v>19</v>
      </c>
      <c r="J27" s="12">
        <f>1.5+0+0.5+0.4+2+2+2</f>
        <v>8.4</v>
      </c>
      <c r="K27" s="6">
        <v>10</v>
      </c>
      <c r="L27" s="6">
        <f t="shared" si="0"/>
        <v>10</v>
      </c>
    </row>
    <row r="28" spans="1:12" ht="30" x14ac:dyDescent="0.25">
      <c r="A28" s="2">
        <v>29</v>
      </c>
      <c r="B28" s="3" t="s">
        <v>145</v>
      </c>
      <c r="C28" s="2" t="s">
        <v>146</v>
      </c>
      <c r="D28" s="2" t="s">
        <v>147</v>
      </c>
      <c r="E28" s="2" t="s">
        <v>148</v>
      </c>
      <c r="F28" s="3" t="s">
        <v>149</v>
      </c>
      <c r="G28" s="2"/>
      <c r="H28" s="2" t="s">
        <v>18</v>
      </c>
      <c r="I28" s="5" t="s">
        <v>19</v>
      </c>
      <c r="J28" s="12">
        <f>1.5+1+0.5+1+2+2+1.8</f>
        <v>9.8000000000000007</v>
      </c>
      <c r="K28" s="6"/>
      <c r="L28" s="6">
        <f t="shared" si="0"/>
        <v>9.8000000000000007</v>
      </c>
    </row>
    <row r="29" spans="1:12" ht="30" x14ac:dyDescent="0.25">
      <c r="A29" s="2">
        <v>30</v>
      </c>
      <c r="B29" s="3" t="s">
        <v>150</v>
      </c>
      <c r="C29" s="2" t="s">
        <v>151</v>
      </c>
      <c r="D29" s="2" t="s">
        <v>152</v>
      </c>
      <c r="E29" s="2" t="s">
        <v>153</v>
      </c>
      <c r="F29" s="3" t="s">
        <v>154</v>
      </c>
      <c r="G29" s="2"/>
      <c r="H29" s="2" t="s">
        <v>18</v>
      </c>
      <c r="I29" s="5" t="s">
        <v>19</v>
      </c>
      <c r="J29" s="12">
        <f>1.5+1+0.5+1+2+2+1</f>
        <v>9</v>
      </c>
      <c r="K29" s="6"/>
      <c r="L29" s="6">
        <f t="shared" si="0"/>
        <v>9</v>
      </c>
    </row>
    <row r="30" spans="1:12" ht="30" x14ac:dyDescent="0.25">
      <c r="A30" s="2">
        <v>31</v>
      </c>
      <c r="B30" s="3" t="s">
        <v>155</v>
      </c>
      <c r="C30" s="2" t="s">
        <v>156</v>
      </c>
      <c r="D30" s="2" t="s">
        <v>157</v>
      </c>
      <c r="E30" s="2" t="s">
        <v>158</v>
      </c>
      <c r="F30" s="3" t="s">
        <v>159</v>
      </c>
      <c r="G30" s="2"/>
      <c r="H30" s="2" t="s">
        <v>18</v>
      </c>
      <c r="I30" s="5" t="s">
        <v>19</v>
      </c>
      <c r="J30" s="12">
        <f>1.5+1+0.5+0.2+2+2+2</f>
        <v>9.1999999999999993</v>
      </c>
      <c r="K30" s="6"/>
      <c r="L30" s="6">
        <f t="shared" si="0"/>
        <v>9.1999999999999993</v>
      </c>
    </row>
    <row r="31" spans="1:12" ht="30" x14ac:dyDescent="0.25">
      <c r="A31" s="2">
        <v>32</v>
      </c>
      <c r="B31" s="3" t="s">
        <v>160</v>
      </c>
      <c r="C31" s="2" t="s">
        <v>161</v>
      </c>
      <c r="D31" s="2" t="s">
        <v>162</v>
      </c>
      <c r="E31" s="2" t="s">
        <v>163</v>
      </c>
      <c r="F31" s="3" t="s">
        <v>164</v>
      </c>
      <c r="G31" s="2"/>
      <c r="H31" s="2" t="s">
        <v>18</v>
      </c>
      <c r="I31" s="5" t="s">
        <v>19</v>
      </c>
      <c r="J31" s="12">
        <f>1.5+1+0.5+1+2+2+1.5</f>
        <v>9.5</v>
      </c>
      <c r="K31" s="6"/>
      <c r="L31" s="6">
        <f t="shared" si="0"/>
        <v>9.5</v>
      </c>
    </row>
    <row r="32" spans="1:12" ht="30" x14ac:dyDescent="0.25">
      <c r="A32" s="7">
        <v>33</v>
      </c>
      <c r="B32" s="8" t="s">
        <v>165</v>
      </c>
      <c r="C32" s="7" t="s">
        <v>166</v>
      </c>
      <c r="D32" s="7" t="s">
        <v>167</v>
      </c>
      <c r="E32" s="7" t="s">
        <v>168</v>
      </c>
      <c r="F32" s="8" t="s">
        <v>169</v>
      </c>
      <c r="G32" s="7"/>
      <c r="H32" s="7" t="s">
        <v>18</v>
      </c>
      <c r="I32" s="9" t="s">
        <v>19</v>
      </c>
      <c r="J32" s="13">
        <f>1.5+1+0.5+0.5+1.5+1+1.5</f>
        <v>7.5</v>
      </c>
      <c r="K32" s="6">
        <v>9</v>
      </c>
      <c r="L32" s="6">
        <f t="shared" si="0"/>
        <v>9</v>
      </c>
    </row>
    <row r="33" spans="1:12" x14ac:dyDescent="0.25">
      <c r="A33" s="2">
        <v>34</v>
      </c>
      <c r="B33" s="3">
        <v>202010032</v>
      </c>
      <c r="C33" s="2" t="s">
        <v>170</v>
      </c>
      <c r="D33" s="10"/>
      <c r="E33" s="11" t="s">
        <v>171</v>
      </c>
      <c r="F33" s="10"/>
      <c r="G33" s="10"/>
      <c r="H33" s="10"/>
      <c r="I33" s="10"/>
      <c r="J33" s="14">
        <v>6.2</v>
      </c>
      <c r="K33" s="6">
        <v>8</v>
      </c>
      <c r="L33" s="6">
        <f t="shared" si="0"/>
        <v>8</v>
      </c>
    </row>
  </sheetData>
  <autoFilter ref="A1:J33" xr:uid="{00000000-0009-0000-0000-000000000000}"/>
  <conditionalFormatting sqref="J2:J33">
    <cfRule type="cellIs" dxfId="0" priority="1" operator="lessThan">
      <formula>7</formula>
    </cfRule>
  </conditionalFormatting>
  <hyperlinks>
    <hyperlink ref="E33" r:id="rId1" xr:uid="{00000000-0004-0000-0000-000000000000}"/>
  </hyperlinks>
  <pageMargins left="0.75" right="0.75" top="1" bottom="1" header="0.5" footer="0.5"/>
  <pageSetup fitToWidth="0" orientation="portrait" horizontalDpi="200" verticalDpi="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ed3ee3a-893a-4177-8204-d1d7b5a3660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EE90FDF3A3654F89C0E4A04C7A6D12" ma:contentTypeVersion="11" ma:contentTypeDescription="Crear nuevo documento." ma:contentTypeScope="" ma:versionID="a1cd866befb01f787b276f1f769566c3">
  <xsd:schema xmlns:xsd="http://www.w3.org/2001/XMLSchema" xmlns:xs="http://www.w3.org/2001/XMLSchema" xmlns:p="http://schemas.microsoft.com/office/2006/metadata/properties" xmlns:ns3="8ed3ee3a-893a-4177-8204-d1d7b5a36606" xmlns:ns4="e479f2d9-8d33-421e-8d73-3c267062fa01" targetNamespace="http://schemas.microsoft.com/office/2006/metadata/properties" ma:root="true" ma:fieldsID="ed7592c3b4accedc096f0d8339497867" ns3:_="" ns4:_="">
    <xsd:import namespace="8ed3ee3a-893a-4177-8204-d1d7b5a36606"/>
    <xsd:import namespace="e479f2d9-8d33-421e-8d73-3c267062fa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3ee3a-893a-4177-8204-d1d7b5a366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79f2d9-8d33-421e-8d73-3c267062f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C429AD-91BC-4047-B3C4-C72ABB0F5110}">
  <ds:schemaRefs>
    <ds:schemaRef ds:uri="http://schemas.microsoft.com/office/2006/metadata/properties"/>
    <ds:schemaRef ds:uri="http://schemas.microsoft.com/office/infopath/2007/PartnerControls"/>
    <ds:schemaRef ds:uri="8ed3ee3a-893a-4177-8204-d1d7b5a36606"/>
  </ds:schemaRefs>
</ds:datastoreItem>
</file>

<file path=customXml/itemProps2.xml><?xml version="1.0" encoding="utf-8"?>
<ds:datastoreItem xmlns:ds="http://schemas.openxmlformats.org/officeDocument/2006/customXml" ds:itemID="{950B383D-CF6F-4E19-B2CC-580DB9E5E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d3ee3a-893a-4177-8204-d1d7b5a36606"/>
    <ds:schemaRef ds:uri="e479f2d9-8d33-421e-8d73-3c267062fa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896C47-5990-485A-BBB8-883C391740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ListaPrincipal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LENIN GONZALO FALCONI ESTRADA</cp:lastModifiedBy>
  <cp:revision/>
  <dcterms:created xsi:type="dcterms:W3CDTF">2024-05-29T01:43:38Z</dcterms:created>
  <dcterms:modified xsi:type="dcterms:W3CDTF">2024-06-19T18:22:26Z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0x010100B8EE90FDF3A3654F89C0E4A04C7A6D12</vt:lpwstr>
  </property>
</Properties>
</file>