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IMNE\DELTARES\Beams_project\curved_beams\"/>
    </mc:Choice>
  </mc:AlternateContent>
  <bookViews>
    <workbookView xWindow="4950" yWindow="0" windowWidth="18465" windowHeight="11880" activeTab="1"/>
  </bookViews>
  <sheets>
    <sheet name="Curve parametrization BAD" sheetId="1" r:id="rId1"/>
    <sheet name="deflection and rot interpolatio" sheetId="2" r:id="rId2"/>
  </sheets>
  <definedNames>
    <definedName name="a0_">'deflection and rot interpolatio'!$F$22</definedName>
    <definedName name="a1_">'deflection and rot interpolatio'!$F$23</definedName>
    <definedName name="a2_">'deflection and rot interpolatio'!$F$24</definedName>
    <definedName name="a3_">'deflection and rot interpolatio'!$F$25</definedName>
    <definedName name="a4_">'deflection and rot interpolatio'!$F$26</definedName>
    <definedName name="a5_">'deflection and rot interpolatio'!$F$27</definedName>
    <definedName name="alpha1">'Curve parametrization BAD'!$C$17</definedName>
    <definedName name="alpha2">'Curve parametrization BAD'!$C$19</definedName>
    <definedName name="alpha3">'Curve parametrization BAD'!$C$18</definedName>
    <definedName name="J1_">'deflection and rot interpolatio'!$C$40</definedName>
    <definedName name="J2_">'deflection and rot interpolatio'!$C$41</definedName>
    <definedName name="J3_">'deflection and rot interpolatio'!$C$42</definedName>
    <definedName name="k_s">'deflection and rot interpolatio'!$F$19</definedName>
    <definedName name="k01_">'deflection and rot interpolatio'!$C$32</definedName>
    <definedName name="k02_">'deflection and rot interpolatio'!$C$33</definedName>
    <definedName name="k03_">'deflection and rot interpolatio'!$C$34</definedName>
    <definedName name="p0">'Curve parametrization BAD'!$C$2</definedName>
    <definedName name="p1_">'Curve parametrization BAD'!$C$3</definedName>
    <definedName name="p2_">'Curve parametrization BAD'!$C$4</definedName>
    <definedName name="p3_">'Curve parametrization BAD'!$C$5</definedName>
    <definedName name="p4_">'Curve parametrization BAD'!$C$6</definedName>
    <definedName name="p5_">'Curve parametrization BAD'!$C$7</definedName>
    <definedName name="theta1">'deflection and rot interpolatio'!$C$28</definedName>
    <definedName name="theta2">'deflection and rot interpolatio'!$C$29</definedName>
    <definedName name="theta3">'deflection and rot interpolatio'!$C$30</definedName>
    <definedName name="u1_">'deflection and rot interpolatio'!$C$20</definedName>
    <definedName name="u2_">'deflection and rot interpolatio'!$C$21</definedName>
    <definedName name="u3_">'deflection and rot interpolatio'!$C$22</definedName>
    <definedName name="v1_">'deflection and rot interpolatio'!$C$24</definedName>
    <definedName name="v2_">'deflection and rot interpolatio'!$C$25</definedName>
    <definedName name="v3_">'deflection and rot interpolatio'!$C$26</definedName>
    <definedName name="x1_">'Curve parametrization BAD'!$C$9</definedName>
    <definedName name="x2_">'Curve parametrization BAD'!$C$11</definedName>
    <definedName name="x3_">'Curve parametrization BAD'!$C$10</definedName>
    <definedName name="y1_">'Curve parametrization BAD'!$C$13</definedName>
    <definedName name="y2_">'Curve parametrization BAD'!$C$15</definedName>
    <definedName name="y3_">'Curve parametrization BAD'!$C$14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2" l="1"/>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4" i="2"/>
  <c r="U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4" i="2"/>
  <c r="R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O4" i="2"/>
  <c r="F22" i="2"/>
  <c r="T4" i="2"/>
  <c r="Q4" i="2"/>
  <c r="N4" i="2"/>
  <c r="AA4" i="2" l="1"/>
  <c r="W4" i="2"/>
  <c r="M4" i="2"/>
  <c r="AB4" i="2" s="1"/>
  <c r="Z4" i="2"/>
  <c r="Y4" i="2"/>
  <c r="H5" i="2"/>
  <c r="H6" i="2" s="1"/>
  <c r="G4" i="2"/>
  <c r="L17" i="1"/>
  <c r="L16" i="1"/>
  <c r="M3" i="1" s="1"/>
  <c r="G5" i="2" l="1"/>
  <c r="C40" i="2"/>
  <c r="C32" i="2"/>
  <c r="O5" i="2"/>
  <c r="R5" i="2"/>
  <c r="Q5" i="2"/>
  <c r="U5" i="2"/>
  <c r="N5" i="2"/>
  <c r="T5" i="2"/>
  <c r="H7" i="2"/>
  <c r="O6" i="2"/>
  <c r="R6" i="2"/>
  <c r="U6" i="2"/>
  <c r="N6" i="2"/>
  <c r="Q6" i="2"/>
  <c r="T6" i="2"/>
  <c r="G6" i="2"/>
  <c r="C2" i="1"/>
  <c r="M6" i="2" l="1"/>
  <c r="M5" i="2"/>
  <c r="W6" i="2"/>
  <c r="Z6" i="2"/>
  <c r="Y6" i="2"/>
  <c r="AA6" i="2"/>
  <c r="H8" i="2"/>
  <c r="O7" i="2"/>
  <c r="R7" i="2"/>
  <c r="U7" i="2"/>
  <c r="N7" i="2"/>
  <c r="Q7" i="2"/>
  <c r="T7" i="2"/>
  <c r="Z5" i="2"/>
  <c r="AA5" i="2"/>
  <c r="W5" i="2"/>
  <c r="Y5" i="2"/>
  <c r="G7" i="2"/>
  <c r="M7" i="1"/>
  <c r="M4" i="1"/>
  <c r="M6" i="1"/>
  <c r="M5" i="1"/>
  <c r="AB5" i="2" l="1"/>
  <c r="AB6" i="2"/>
  <c r="M7" i="2"/>
  <c r="H9" i="2"/>
  <c r="N8" i="2"/>
  <c r="O8" i="2"/>
  <c r="R8" i="2"/>
  <c r="U8" i="2"/>
  <c r="T8" i="2"/>
  <c r="Q8" i="2"/>
  <c r="W7" i="2"/>
  <c r="Z7" i="2"/>
  <c r="Y7" i="2"/>
  <c r="AA7" i="2"/>
  <c r="G8" i="2"/>
  <c r="F3" i="1"/>
  <c r="F4" i="1" s="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C7" i="1"/>
  <c r="C6" i="1"/>
  <c r="C5" i="1"/>
  <c r="C4" i="1"/>
  <c r="C3" i="1"/>
  <c r="AB7" i="2" l="1"/>
  <c r="M8" i="2"/>
  <c r="H10" i="2"/>
  <c r="Q9" i="2"/>
  <c r="O9" i="2"/>
  <c r="R9" i="2"/>
  <c r="U9" i="2"/>
  <c r="N9" i="2"/>
  <c r="T9" i="2"/>
  <c r="Z8" i="2"/>
  <c r="Y8" i="2"/>
  <c r="AA8" i="2"/>
  <c r="W8" i="2"/>
  <c r="G9" i="2"/>
  <c r="H3" i="1"/>
  <c r="O3" i="1"/>
  <c r="P3" i="1" s="1"/>
  <c r="Q3" i="1" s="1"/>
  <c r="I5" i="1"/>
  <c r="I17" i="1"/>
  <c r="I29" i="1"/>
  <c r="I41" i="1"/>
  <c r="I53" i="1"/>
  <c r="I65" i="1"/>
  <c r="I77" i="1"/>
  <c r="I89" i="1"/>
  <c r="I101" i="1"/>
  <c r="I19" i="1"/>
  <c r="I31" i="1"/>
  <c r="I43" i="1"/>
  <c r="I67" i="1"/>
  <c r="I91" i="1"/>
  <c r="I10" i="1"/>
  <c r="I46" i="1"/>
  <c r="I70" i="1"/>
  <c r="I94" i="1"/>
  <c r="I51" i="1"/>
  <c r="I64" i="1"/>
  <c r="I6" i="1"/>
  <c r="I18" i="1"/>
  <c r="I30" i="1"/>
  <c r="I42" i="1"/>
  <c r="I54" i="1"/>
  <c r="I66" i="1"/>
  <c r="I78" i="1"/>
  <c r="I90" i="1"/>
  <c r="I102" i="1"/>
  <c r="I7" i="1"/>
  <c r="I55" i="1"/>
  <c r="I79" i="1"/>
  <c r="I103" i="1"/>
  <c r="I22" i="1"/>
  <c r="I58" i="1"/>
  <c r="I15" i="1"/>
  <c r="I40" i="1"/>
  <c r="I8" i="1"/>
  <c r="I20" i="1"/>
  <c r="I32" i="1"/>
  <c r="I44" i="1"/>
  <c r="I56" i="1"/>
  <c r="I68" i="1"/>
  <c r="I80" i="1"/>
  <c r="I92" i="1"/>
  <c r="I9" i="1"/>
  <c r="I21" i="1"/>
  <c r="I33" i="1"/>
  <c r="I45" i="1"/>
  <c r="I57" i="1"/>
  <c r="I69" i="1"/>
  <c r="I81" i="1"/>
  <c r="I93" i="1"/>
  <c r="I34" i="1"/>
  <c r="I82" i="1"/>
  <c r="I39" i="1"/>
  <c r="I52" i="1"/>
  <c r="I11" i="1"/>
  <c r="I23" i="1"/>
  <c r="I35" i="1"/>
  <c r="I47" i="1"/>
  <c r="I59" i="1"/>
  <c r="I71" i="1"/>
  <c r="I83" i="1"/>
  <c r="I95" i="1"/>
  <c r="I12" i="1"/>
  <c r="I24" i="1"/>
  <c r="I36" i="1"/>
  <c r="I48" i="1"/>
  <c r="I60" i="1"/>
  <c r="I72" i="1"/>
  <c r="I96" i="1"/>
  <c r="I3" i="1"/>
  <c r="I26" i="1"/>
  <c r="I62" i="1"/>
  <c r="I98" i="1"/>
  <c r="I27" i="1"/>
  <c r="I99" i="1"/>
  <c r="I16" i="1"/>
  <c r="I100" i="1"/>
  <c r="I84" i="1"/>
  <c r="I50" i="1"/>
  <c r="I63" i="1"/>
  <c r="I28" i="1"/>
  <c r="I13" i="1"/>
  <c r="I25" i="1"/>
  <c r="I37" i="1"/>
  <c r="I49" i="1"/>
  <c r="I61" i="1"/>
  <c r="I73" i="1"/>
  <c r="I85" i="1"/>
  <c r="I97" i="1"/>
  <c r="I38" i="1"/>
  <c r="I86" i="1"/>
  <c r="I75" i="1"/>
  <c r="I76" i="1"/>
  <c r="I14" i="1"/>
  <c r="I74" i="1"/>
  <c r="I87" i="1"/>
  <c r="I4" i="1"/>
  <c r="I88" i="1"/>
  <c r="O4" i="1"/>
  <c r="P4" i="1" s="1"/>
  <c r="Q4" i="1" s="1"/>
  <c r="O5" i="1"/>
  <c r="P5" i="1" s="1"/>
  <c r="Q5" i="1" s="1"/>
  <c r="O6" i="1"/>
  <c r="P6" i="1" s="1"/>
  <c r="Q6" i="1" s="1"/>
  <c r="O7" i="1"/>
  <c r="P7" i="1" s="1"/>
  <c r="Q7" i="1" s="1"/>
  <c r="G54" i="1"/>
  <c r="G55" i="1"/>
  <c r="H54" i="1"/>
  <c r="H55" i="1"/>
  <c r="H56" i="1"/>
  <c r="G56" i="1"/>
  <c r="F58" i="1"/>
  <c r="H57" i="1"/>
  <c r="G57" i="1"/>
  <c r="H4" i="1"/>
  <c r="H13" i="1"/>
  <c r="H12" i="1"/>
  <c r="H11" i="1"/>
  <c r="H46" i="1"/>
  <c r="H34" i="1"/>
  <c r="H22" i="1"/>
  <c r="H10" i="1"/>
  <c r="H49" i="1"/>
  <c r="H37" i="1"/>
  <c r="H25" i="1"/>
  <c r="H9" i="1"/>
  <c r="H48" i="1"/>
  <c r="H36" i="1"/>
  <c r="H24" i="1"/>
  <c r="H35" i="1"/>
  <c r="H45" i="1"/>
  <c r="H21" i="1"/>
  <c r="H44" i="1"/>
  <c r="H32" i="1"/>
  <c r="H20" i="1"/>
  <c r="H8" i="1"/>
  <c r="H47" i="1"/>
  <c r="H23" i="1"/>
  <c r="H33" i="1"/>
  <c r="H43" i="1"/>
  <c r="H31" i="1"/>
  <c r="H19" i="1"/>
  <c r="H7" i="1"/>
  <c r="H50" i="1"/>
  <c r="H38" i="1"/>
  <c r="H26" i="1"/>
  <c r="H14" i="1"/>
  <c r="H42" i="1"/>
  <c r="H30" i="1"/>
  <c r="H18" i="1"/>
  <c r="H6" i="1"/>
  <c r="H51" i="1"/>
  <c r="H39" i="1"/>
  <c r="H27" i="1"/>
  <c r="H15" i="1"/>
  <c r="H53" i="1"/>
  <c r="H41" i="1"/>
  <c r="H29" i="1"/>
  <c r="H17" i="1"/>
  <c r="H5" i="1"/>
  <c r="H52" i="1"/>
  <c r="H40" i="1"/>
  <c r="H28" i="1"/>
  <c r="H16" i="1"/>
  <c r="G4" i="1"/>
  <c r="G51" i="1"/>
  <c r="G27" i="1"/>
  <c r="G53" i="1"/>
  <c r="G41" i="1"/>
  <c r="G29" i="1"/>
  <c r="G17" i="1"/>
  <c r="G5" i="1"/>
  <c r="G39" i="1"/>
  <c r="G15" i="1"/>
  <c r="G37" i="1"/>
  <c r="G13" i="1"/>
  <c r="G36" i="1"/>
  <c r="G47" i="1"/>
  <c r="G10" i="1"/>
  <c r="G48" i="1"/>
  <c r="G12" i="1"/>
  <c r="G23" i="1"/>
  <c r="G11" i="1"/>
  <c r="G46" i="1"/>
  <c r="G34" i="1"/>
  <c r="G22" i="1"/>
  <c r="G45" i="1"/>
  <c r="G33" i="1"/>
  <c r="G21" i="1"/>
  <c r="G9" i="1"/>
  <c r="G50" i="1"/>
  <c r="G38" i="1"/>
  <c r="G26" i="1"/>
  <c r="G14" i="1"/>
  <c r="G49" i="1"/>
  <c r="G25" i="1"/>
  <c r="G24" i="1"/>
  <c r="G44" i="1"/>
  <c r="G32" i="1"/>
  <c r="G20" i="1"/>
  <c r="G8" i="1"/>
  <c r="G35" i="1"/>
  <c r="G43" i="1"/>
  <c r="G31" i="1"/>
  <c r="G19" i="1"/>
  <c r="G7" i="1"/>
  <c r="G3" i="1"/>
  <c r="G42" i="1"/>
  <c r="G30" i="1"/>
  <c r="G18" i="1"/>
  <c r="G6" i="1"/>
  <c r="G52" i="1"/>
  <c r="G40" i="1"/>
  <c r="G28" i="1"/>
  <c r="G16" i="1"/>
  <c r="AB8" i="2" l="1"/>
  <c r="M9" i="2"/>
  <c r="Z9" i="2"/>
  <c r="Y9" i="2"/>
  <c r="AA9" i="2"/>
  <c r="W9" i="2"/>
  <c r="H11" i="2"/>
  <c r="O10" i="2"/>
  <c r="N10" i="2"/>
  <c r="R10" i="2"/>
  <c r="U10" i="2"/>
  <c r="T10" i="2"/>
  <c r="Q10" i="2"/>
  <c r="G10" i="2"/>
  <c r="Q9" i="1"/>
  <c r="L19" i="1" s="1"/>
  <c r="G58" i="1"/>
  <c r="H58" i="1"/>
  <c r="F59" i="1"/>
  <c r="AB9" i="2" l="1"/>
  <c r="M10" i="2"/>
  <c r="AA10" i="2"/>
  <c r="W10" i="2"/>
  <c r="Z10" i="2"/>
  <c r="Y10" i="2"/>
  <c r="H12" i="2"/>
  <c r="O11" i="2"/>
  <c r="R11" i="2"/>
  <c r="N11" i="2"/>
  <c r="Q11" i="2"/>
  <c r="U11" i="2"/>
  <c r="T11" i="2"/>
  <c r="G11" i="2"/>
  <c r="G59" i="1"/>
  <c r="H59" i="1"/>
  <c r="F60" i="1"/>
  <c r="AB10" i="2" l="1"/>
  <c r="M11" i="2"/>
  <c r="H13" i="2"/>
  <c r="U12" i="2"/>
  <c r="N12" i="2"/>
  <c r="O12" i="2"/>
  <c r="R12" i="2"/>
  <c r="Q12" i="2"/>
  <c r="T12" i="2"/>
  <c r="AA11" i="2"/>
  <c r="Z11" i="2"/>
  <c r="W11" i="2"/>
  <c r="Y11" i="2"/>
  <c r="G12" i="2"/>
  <c r="G60" i="1"/>
  <c r="H60" i="1"/>
  <c r="F61" i="1"/>
  <c r="AB11" i="2" l="1"/>
  <c r="M12" i="2"/>
  <c r="Y12" i="2"/>
  <c r="AA12" i="2"/>
  <c r="W12" i="2"/>
  <c r="Z12" i="2"/>
  <c r="H14" i="2"/>
  <c r="U13" i="2"/>
  <c r="Q13" i="2"/>
  <c r="O13" i="2"/>
  <c r="R13" i="2"/>
  <c r="T13" i="2"/>
  <c r="N13" i="2"/>
  <c r="G13" i="2"/>
  <c r="F62" i="1"/>
  <c r="H61" i="1"/>
  <c r="G61" i="1"/>
  <c r="AB12" i="2" l="1"/>
  <c r="M13" i="2"/>
  <c r="Y13" i="2"/>
  <c r="AA13" i="2"/>
  <c r="Z13" i="2"/>
  <c r="W13" i="2"/>
  <c r="R14" i="2"/>
  <c r="U14" i="2"/>
  <c r="N14" i="2"/>
  <c r="O14" i="2"/>
  <c r="Q14" i="2"/>
  <c r="T14" i="2"/>
  <c r="G14" i="2"/>
  <c r="H15" i="2"/>
  <c r="G62" i="1"/>
  <c r="H62" i="1"/>
  <c r="F63" i="1"/>
  <c r="AB13" i="2" l="1"/>
  <c r="M14" i="2"/>
  <c r="R15" i="2"/>
  <c r="U15" i="2"/>
  <c r="N15" i="2"/>
  <c r="Q15" i="2"/>
  <c r="T15" i="2"/>
  <c r="O15" i="2"/>
  <c r="H16" i="2"/>
  <c r="G15" i="2"/>
  <c r="Y14" i="2"/>
  <c r="AA14" i="2"/>
  <c r="Z14" i="2"/>
  <c r="W14" i="2"/>
  <c r="G63" i="1"/>
  <c r="H63" i="1"/>
  <c r="F64" i="1"/>
  <c r="AB14" i="2" l="1"/>
  <c r="M15" i="2"/>
  <c r="O16" i="2"/>
  <c r="N16" i="2"/>
  <c r="R16" i="2"/>
  <c r="U16" i="2"/>
  <c r="Q16" i="2"/>
  <c r="T16" i="2"/>
  <c r="H17" i="2"/>
  <c r="G16" i="2"/>
  <c r="Y15" i="2"/>
  <c r="AA15" i="2"/>
  <c r="W15" i="2"/>
  <c r="Z15" i="2"/>
  <c r="G64" i="1"/>
  <c r="H64" i="1"/>
  <c r="F65" i="1"/>
  <c r="AB15" i="2" l="1"/>
  <c r="M16" i="2"/>
  <c r="O17" i="2"/>
  <c r="R17" i="2"/>
  <c r="Q17" i="2"/>
  <c r="U17" i="2"/>
  <c r="N17" i="2"/>
  <c r="T17" i="2"/>
  <c r="H18" i="2"/>
  <c r="G17" i="2"/>
  <c r="Y16" i="2"/>
  <c r="AA16" i="2"/>
  <c r="W16" i="2"/>
  <c r="Z16" i="2"/>
  <c r="F66" i="1"/>
  <c r="H65" i="1"/>
  <c r="G65" i="1"/>
  <c r="AB16" i="2" l="1"/>
  <c r="M17" i="2"/>
  <c r="O18" i="2"/>
  <c r="R18" i="2"/>
  <c r="U18" i="2"/>
  <c r="N18" i="2"/>
  <c r="T18" i="2"/>
  <c r="Q18" i="2"/>
  <c r="H19" i="2"/>
  <c r="G18" i="2"/>
  <c r="Z17" i="2"/>
  <c r="Y17" i="2"/>
  <c r="AA17" i="2"/>
  <c r="W17" i="2"/>
  <c r="G66" i="1"/>
  <c r="H66" i="1"/>
  <c r="F67" i="1"/>
  <c r="AB17" i="2" l="1"/>
  <c r="M18" i="2"/>
  <c r="W18" i="2"/>
  <c r="Z18" i="2"/>
  <c r="Y18" i="2"/>
  <c r="AA18" i="2"/>
  <c r="O19" i="2"/>
  <c r="R19" i="2"/>
  <c r="U19" i="2"/>
  <c r="N19" i="2"/>
  <c r="Q19" i="2"/>
  <c r="T19" i="2"/>
  <c r="G19" i="2"/>
  <c r="H20" i="2"/>
  <c r="G67" i="1"/>
  <c r="H67" i="1"/>
  <c r="F68" i="1"/>
  <c r="AB18" i="2" l="1"/>
  <c r="M19" i="2"/>
  <c r="Z19" i="2"/>
  <c r="Y19" i="2"/>
  <c r="AA19" i="2"/>
  <c r="W19" i="2"/>
  <c r="N20" i="2"/>
  <c r="O20" i="2"/>
  <c r="R20" i="2"/>
  <c r="U20" i="2"/>
  <c r="Q20" i="2"/>
  <c r="T20" i="2"/>
  <c r="G20" i="2"/>
  <c r="H21" i="2"/>
  <c r="G68" i="1"/>
  <c r="H68" i="1"/>
  <c r="F69" i="1"/>
  <c r="AB19" i="2" l="1"/>
  <c r="M20" i="2"/>
  <c r="Z20" i="2"/>
  <c r="Y20" i="2"/>
  <c r="AA20" i="2"/>
  <c r="W20" i="2"/>
  <c r="Q21" i="2"/>
  <c r="O21" i="2"/>
  <c r="R21" i="2"/>
  <c r="U21" i="2"/>
  <c r="N21" i="2"/>
  <c r="T21" i="2"/>
  <c r="H22" i="2"/>
  <c r="G21" i="2"/>
  <c r="F70" i="1"/>
  <c r="H69" i="1"/>
  <c r="G69" i="1"/>
  <c r="AB20" i="2" l="1"/>
  <c r="M21" i="2"/>
  <c r="Z21" i="2"/>
  <c r="Y21" i="2"/>
  <c r="AA21" i="2"/>
  <c r="W21" i="2"/>
  <c r="O22" i="2"/>
  <c r="N22" i="2"/>
  <c r="R22" i="2"/>
  <c r="U22" i="2"/>
  <c r="Q22" i="2"/>
  <c r="T22" i="2"/>
  <c r="H23" i="2"/>
  <c r="G22" i="2"/>
  <c r="G70" i="1"/>
  <c r="H70" i="1"/>
  <c r="F71" i="1"/>
  <c r="AB21" i="2" l="1"/>
  <c r="M22" i="2"/>
  <c r="AB22" i="2" s="1"/>
  <c r="AA22" i="2"/>
  <c r="W22" i="2"/>
  <c r="Z22" i="2"/>
  <c r="Y22" i="2"/>
  <c r="O23" i="2"/>
  <c r="R23" i="2"/>
  <c r="N23" i="2"/>
  <c r="Q23" i="2"/>
  <c r="T23" i="2"/>
  <c r="U23" i="2"/>
  <c r="H24" i="2"/>
  <c r="G23" i="2"/>
  <c r="G71" i="1"/>
  <c r="H71" i="1"/>
  <c r="F72" i="1"/>
  <c r="M23" i="2" l="1"/>
  <c r="AA23" i="2"/>
  <c r="Z23" i="2"/>
  <c r="W23" i="2"/>
  <c r="Y23" i="2"/>
  <c r="U24" i="2"/>
  <c r="N24" i="2"/>
  <c r="O24" i="2"/>
  <c r="R24" i="2"/>
  <c r="T24" i="2"/>
  <c r="Q24" i="2"/>
  <c r="H25" i="2"/>
  <c r="G24" i="2"/>
  <c r="G72" i="1"/>
  <c r="H72" i="1"/>
  <c r="F73" i="1"/>
  <c r="AB23" i="2" l="1"/>
  <c r="M24" i="2"/>
  <c r="Y24" i="2"/>
  <c r="AA24" i="2"/>
  <c r="W24" i="2"/>
  <c r="Z24" i="2"/>
  <c r="H26" i="2"/>
  <c r="U25" i="2"/>
  <c r="Q25" i="2"/>
  <c r="O25" i="2"/>
  <c r="N25" i="2"/>
  <c r="R25" i="2"/>
  <c r="T25" i="2"/>
  <c r="G25" i="2"/>
  <c r="F74" i="1"/>
  <c r="H73" i="1"/>
  <c r="G73" i="1"/>
  <c r="AB24" i="2" l="1"/>
  <c r="M25" i="2"/>
  <c r="H27" i="2"/>
  <c r="R26" i="2"/>
  <c r="U26" i="2"/>
  <c r="N26" i="2"/>
  <c r="O26" i="2"/>
  <c r="Q26" i="2"/>
  <c r="T26" i="2"/>
  <c r="G26" i="2"/>
  <c r="Y25" i="2"/>
  <c r="AA25" i="2"/>
  <c r="Z25" i="2"/>
  <c r="W25" i="2"/>
  <c r="G74" i="1"/>
  <c r="H74" i="1"/>
  <c r="F75" i="1"/>
  <c r="AB25" i="2" l="1"/>
  <c r="M26" i="2"/>
  <c r="Y26" i="2"/>
  <c r="AA26" i="2"/>
  <c r="Z26" i="2"/>
  <c r="W26" i="2"/>
  <c r="H28" i="2"/>
  <c r="R27" i="2"/>
  <c r="U27" i="2"/>
  <c r="N27" i="2"/>
  <c r="Q27" i="2"/>
  <c r="T27" i="2"/>
  <c r="O27" i="2"/>
  <c r="G27" i="2"/>
  <c r="G75" i="1"/>
  <c r="H75" i="1"/>
  <c r="F76" i="1"/>
  <c r="AB26" i="2" l="1"/>
  <c r="M27" i="2"/>
  <c r="Y27" i="2"/>
  <c r="AA27" i="2"/>
  <c r="W27" i="2"/>
  <c r="Z27" i="2"/>
  <c r="H29" i="2"/>
  <c r="O28" i="2"/>
  <c r="N28" i="2"/>
  <c r="R28" i="2"/>
  <c r="U28" i="2"/>
  <c r="T28" i="2"/>
  <c r="Q28" i="2"/>
  <c r="G28" i="2"/>
  <c r="G76" i="1"/>
  <c r="H76" i="1"/>
  <c r="F77" i="1"/>
  <c r="Y28" i="2" l="1"/>
  <c r="AB27" i="2"/>
  <c r="M28" i="2"/>
  <c r="AA28" i="2"/>
  <c r="W28" i="2"/>
  <c r="Z28" i="2"/>
  <c r="H30" i="2"/>
  <c r="O29" i="2"/>
  <c r="R29" i="2"/>
  <c r="Q29" i="2"/>
  <c r="U29" i="2"/>
  <c r="N29" i="2"/>
  <c r="T29" i="2"/>
  <c r="G29" i="2"/>
  <c r="F78" i="1"/>
  <c r="H77" i="1"/>
  <c r="G77" i="1"/>
  <c r="AB28" i="2" l="1"/>
  <c r="M29" i="2"/>
  <c r="H31" i="2"/>
  <c r="O30" i="2"/>
  <c r="R30" i="2"/>
  <c r="U30" i="2"/>
  <c r="N30" i="2"/>
  <c r="Q30" i="2"/>
  <c r="T30" i="2"/>
  <c r="G30" i="2"/>
  <c r="Z29" i="2"/>
  <c r="Y29" i="2"/>
  <c r="AA29" i="2"/>
  <c r="W29" i="2"/>
  <c r="G78" i="1"/>
  <c r="H78" i="1"/>
  <c r="F79" i="1"/>
  <c r="AB29" i="2" l="1"/>
  <c r="M30" i="2"/>
  <c r="W30" i="2"/>
  <c r="Z30" i="2"/>
  <c r="Y30" i="2"/>
  <c r="AA30" i="2"/>
  <c r="H32" i="2"/>
  <c r="O31" i="2"/>
  <c r="R31" i="2"/>
  <c r="U31" i="2"/>
  <c r="N31" i="2"/>
  <c r="Q31" i="2"/>
  <c r="T31" i="2"/>
  <c r="G31" i="2"/>
  <c r="G79" i="1"/>
  <c r="H79" i="1"/>
  <c r="F80" i="1"/>
  <c r="AB30" i="2" l="1"/>
  <c r="M31" i="2"/>
  <c r="Z31" i="2"/>
  <c r="Y31" i="2"/>
  <c r="AA31" i="2"/>
  <c r="W31" i="2"/>
  <c r="H33" i="2"/>
  <c r="N32" i="2"/>
  <c r="O32" i="2"/>
  <c r="R32" i="2"/>
  <c r="U32" i="2"/>
  <c r="Q32" i="2"/>
  <c r="T32" i="2"/>
  <c r="G32" i="2"/>
  <c r="G80" i="1"/>
  <c r="H80" i="1"/>
  <c r="F81" i="1"/>
  <c r="AB31" i="2" l="1"/>
  <c r="M32" i="2"/>
  <c r="Z32" i="2"/>
  <c r="Y32" i="2"/>
  <c r="AA32" i="2"/>
  <c r="W32" i="2"/>
  <c r="H34" i="2"/>
  <c r="Q33" i="2"/>
  <c r="O33" i="2"/>
  <c r="R33" i="2"/>
  <c r="U33" i="2"/>
  <c r="N33" i="2"/>
  <c r="T33" i="2"/>
  <c r="G33" i="2"/>
  <c r="F82" i="1"/>
  <c r="H81" i="1"/>
  <c r="G81" i="1"/>
  <c r="AB32" i="2" l="1"/>
  <c r="M33" i="2"/>
  <c r="Z33" i="2"/>
  <c r="Y33" i="2"/>
  <c r="W33" i="2"/>
  <c r="AA33" i="2"/>
  <c r="H35" i="2"/>
  <c r="O34" i="2"/>
  <c r="N34" i="2"/>
  <c r="R34" i="2"/>
  <c r="U34" i="2"/>
  <c r="T34" i="2"/>
  <c r="Q34" i="2"/>
  <c r="G34" i="2"/>
  <c r="G82" i="1"/>
  <c r="H82" i="1"/>
  <c r="F83" i="1"/>
  <c r="AB33" i="2" l="1"/>
  <c r="M34" i="2"/>
  <c r="AA34" i="2"/>
  <c r="W34" i="2"/>
  <c r="Z34" i="2"/>
  <c r="Y34" i="2"/>
  <c r="H36" i="2"/>
  <c r="O35" i="2"/>
  <c r="R35" i="2"/>
  <c r="N35" i="2"/>
  <c r="Q35" i="2"/>
  <c r="U35" i="2"/>
  <c r="T35" i="2"/>
  <c r="G35" i="2"/>
  <c r="G83" i="1"/>
  <c r="H83" i="1"/>
  <c r="F84" i="1"/>
  <c r="AB34" i="2" l="1"/>
  <c r="M35" i="2"/>
  <c r="H37" i="2"/>
  <c r="U36" i="2"/>
  <c r="N36" i="2"/>
  <c r="O36" i="2"/>
  <c r="R36" i="2"/>
  <c r="Q36" i="2"/>
  <c r="T36" i="2"/>
  <c r="G36" i="2"/>
  <c r="AA35" i="2"/>
  <c r="Z35" i="2"/>
  <c r="Y35" i="2"/>
  <c r="W35" i="2"/>
  <c r="G84" i="1"/>
  <c r="H84" i="1"/>
  <c r="F85" i="1"/>
  <c r="AB35" i="2" l="1"/>
  <c r="M36" i="2"/>
  <c r="AB36" i="2" s="1"/>
  <c r="H38" i="2"/>
  <c r="U37" i="2"/>
  <c r="Q37" i="2"/>
  <c r="O37" i="2"/>
  <c r="N37" i="2"/>
  <c r="T37" i="2"/>
  <c r="R37" i="2"/>
  <c r="G37" i="2"/>
  <c r="Y36" i="2"/>
  <c r="AA36" i="2"/>
  <c r="W36" i="2"/>
  <c r="Z36" i="2"/>
  <c r="F86" i="1"/>
  <c r="H85" i="1"/>
  <c r="G85" i="1"/>
  <c r="M37" i="2" l="1"/>
  <c r="Y37" i="2"/>
  <c r="AA37" i="2"/>
  <c r="Z37" i="2"/>
  <c r="W37" i="2"/>
  <c r="H39" i="2"/>
  <c r="R38" i="2"/>
  <c r="U38" i="2"/>
  <c r="N38" i="2"/>
  <c r="O38" i="2"/>
  <c r="Q38" i="2"/>
  <c r="T38" i="2"/>
  <c r="G38" i="2"/>
  <c r="G86" i="1"/>
  <c r="H86" i="1"/>
  <c r="F87" i="1"/>
  <c r="AB37" i="2" l="1"/>
  <c r="M38" i="2"/>
  <c r="Y38" i="2"/>
  <c r="AA38" i="2"/>
  <c r="Z38" i="2"/>
  <c r="W38" i="2"/>
  <c r="H40" i="2"/>
  <c r="R39" i="2"/>
  <c r="U39" i="2"/>
  <c r="N39" i="2"/>
  <c r="Q39" i="2"/>
  <c r="T39" i="2"/>
  <c r="O39" i="2"/>
  <c r="G39" i="2"/>
  <c r="G87" i="1"/>
  <c r="H87" i="1"/>
  <c r="F88" i="1"/>
  <c r="AB38" i="2" l="1"/>
  <c r="M39" i="2"/>
  <c r="Y39" i="2"/>
  <c r="AA39" i="2"/>
  <c r="W39" i="2"/>
  <c r="Z39" i="2"/>
  <c r="H41" i="2"/>
  <c r="O40" i="2"/>
  <c r="N40" i="2"/>
  <c r="R40" i="2"/>
  <c r="U40" i="2"/>
  <c r="Q40" i="2"/>
  <c r="T40" i="2"/>
  <c r="G40" i="2"/>
  <c r="G88" i="1"/>
  <c r="H88" i="1"/>
  <c r="F89" i="1"/>
  <c r="AB39" i="2" l="1"/>
  <c r="M40" i="2"/>
  <c r="H42" i="2"/>
  <c r="O41" i="2"/>
  <c r="R41" i="2"/>
  <c r="Q41" i="2"/>
  <c r="U41" i="2"/>
  <c r="N41" i="2"/>
  <c r="T41" i="2"/>
  <c r="G41" i="2"/>
  <c r="Y40" i="2"/>
  <c r="AA40" i="2"/>
  <c r="W40" i="2"/>
  <c r="Z40" i="2"/>
  <c r="F90" i="1"/>
  <c r="G89" i="1"/>
  <c r="H89" i="1"/>
  <c r="AB40" i="2" l="1"/>
  <c r="M41" i="2"/>
  <c r="H43" i="2"/>
  <c r="O42" i="2"/>
  <c r="R42" i="2"/>
  <c r="U42" i="2"/>
  <c r="N42" i="2"/>
  <c r="T42" i="2"/>
  <c r="Q42" i="2"/>
  <c r="G42" i="2"/>
  <c r="Z41" i="2"/>
  <c r="Y41" i="2"/>
  <c r="AA41" i="2"/>
  <c r="W41" i="2"/>
  <c r="G90" i="1"/>
  <c r="H90" i="1"/>
  <c r="F91" i="1"/>
  <c r="AB41" i="2" l="1"/>
  <c r="M42" i="2"/>
  <c r="W42" i="2"/>
  <c r="Z42" i="2"/>
  <c r="Y42" i="2"/>
  <c r="AA42" i="2"/>
  <c r="H44" i="2"/>
  <c r="O43" i="2"/>
  <c r="R43" i="2"/>
  <c r="U43" i="2"/>
  <c r="N43" i="2"/>
  <c r="Q43" i="2"/>
  <c r="T43" i="2"/>
  <c r="G43" i="2"/>
  <c r="G91" i="1"/>
  <c r="H91" i="1"/>
  <c r="F92" i="1"/>
  <c r="AB42" i="2" l="1"/>
  <c r="M43" i="2"/>
  <c r="AB43" i="2" s="1"/>
  <c r="Z43" i="2"/>
  <c r="Y43" i="2"/>
  <c r="AA43" i="2"/>
  <c r="W43" i="2"/>
  <c r="H45" i="2"/>
  <c r="N44" i="2"/>
  <c r="O44" i="2"/>
  <c r="R44" i="2"/>
  <c r="U44" i="2"/>
  <c r="Q44" i="2"/>
  <c r="T44" i="2"/>
  <c r="G44" i="2"/>
  <c r="G92" i="1"/>
  <c r="H92" i="1"/>
  <c r="F93" i="1"/>
  <c r="M44" i="2" l="1"/>
  <c r="Z44" i="2"/>
  <c r="Y44" i="2"/>
  <c r="AA44" i="2"/>
  <c r="W44" i="2"/>
  <c r="H46" i="2"/>
  <c r="Q45" i="2"/>
  <c r="O45" i="2"/>
  <c r="R45" i="2"/>
  <c r="U45" i="2"/>
  <c r="N45" i="2"/>
  <c r="T45" i="2"/>
  <c r="G45" i="2"/>
  <c r="F94" i="1"/>
  <c r="H93" i="1"/>
  <c r="G93" i="1"/>
  <c r="AB44" i="2" l="1"/>
  <c r="M45" i="2"/>
  <c r="H47" i="2"/>
  <c r="O46" i="2"/>
  <c r="N46" i="2"/>
  <c r="R46" i="2"/>
  <c r="U46" i="2"/>
  <c r="Q46" i="2"/>
  <c r="T46" i="2"/>
  <c r="G46" i="2"/>
  <c r="Z45" i="2"/>
  <c r="Y45" i="2"/>
  <c r="AA45" i="2"/>
  <c r="W45" i="2"/>
  <c r="G94" i="1"/>
  <c r="H94" i="1"/>
  <c r="F95" i="1"/>
  <c r="AB45" i="2" l="1"/>
  <c r="M46" i="2"/>
  <c r="AB46" i="2" s="1"/>
  <c r="AA46" i="2"/>
  <c r="W46" i="2"/>
  <c r="Z46" i="2"/>
  <c r="Y46" i="2"/>
  <c r="H48" i="2"/>
  <c r="O47" i="2"/>
  <c r="R47" i="2"/>
  <c r="N47" i="2"/>
  <c r="Q47" i="2"/>
  <c r="U47" i="2"/>
  <c r="T47" i="2"/>
  <c r="G47" i="2"/>
  <c r="G95" i="1"/>
  <c r="H95" i="1"/>
  <c r="F96" i="1"/>
  <c r="M47" i="2" l="1"/>
  <c r="AB47" i="2" s="1"/>
  <c r="AA47" i="2"/>
  <c r="Z47" i="2"/>
  <c r="Y47" i="2"/>
  <c r="W47" i="2"/>
  <c r="H49" i="2"/>
  <c r="U48" i="2"/>
  <c r="N48" i="2"/>
  <c r="O48" i="2"/>
  <c r="R48" i="2"/>
  <c r="T48" i="2"/>
  <c r="Q48" i="2"/>
  <c r="G48" i="2"/>
  <c r="G96" i="1"/>
  <c r="H96" i="1"/>
  <c r="F97" i="1"/>
  <c r="M48" i="2" l="1"/>
  <c r="AB48" i="2" s="1"/>
  <c r="Y48" i="2"/>
  <c r="AA48" i="2"/>
  <c r="W48" i="2"/>
  <c r="Z48" i="2"/>
  <c r="H50" i="2"/>
  <c r="U49" i="2"/>
  <c r="Q49" i="2"/>
  <c r="O49" i="2"/>
  <c r="T49" i="2"/>
  <c r="N49" i="2"/>
  <c r="R49" i="2"/>
  <c r="G49" i="2"/>
  <c r="F98" i="1"/>
  <c r="H97" i="1"/>
  <c r="G97" i="1"/>
  <c r="M49" i="2" l="1"/>
  <c r="H51" i="2"/>
  <c r="R50" i="2"/>
  <c r="U50" i="2"/>
  <c r="N50" i="2"/>
  <c r="O50" i="2"/>
  <c r="Q50" i="2"/>
  <c r="T50" i="2"/>
  <c r="G50" i="2"/>
  <c r="Y49" i="2"/>
  <c r="AA49" i="2"/>
  <c r="Z49" i="2"/>
  <c r="W49" i="2"/>
  <c r="G98" i="1"/>
  <c r="H98" i="1"/>
  <c r="F99" i="1"/>
  <c r="AB49" i="2" l="1"/>
  <c r="M50" i="2"/>
  <c r="Y50" i="2"/>
  <c r="AA50" i="2"/>
  <c r="Z50" i="2"/>
  <c r="W50" i="2"/>
  <c r="H52" i="2"/>
  <c r="R51" i="2"/>
  <c r="U51" i="2"/>
  <c r="N51" i="2"/>
  <c r="Q51" i="2"/>
  <c r="T51" i="2"/>
  <c r="O51" i="2"/>
  <c r="G51" i="2"/>
  <c r="G99" i="1"/>
  <c r="H99" i="1"/>
  <c r="F100" i="1"/>
  <c r="AB50" i="2" l="1"/>
  <c r="M51" i="2"/>
  <c r="Y51" i="2"/>
  <c r="AA51" i="2"/>
  <c r="W51" i="2"/>
  <c r="Z51" i="2"/>
  <c r="H53" i="2"/>
  <c r="H54" i="2" s="1"/>
  <c r="O52" i="2"/>
  <c r="N52" i="2"/>
  <c r="R52" i="2"/>
  <c r="U52" i="2"/>
  <c r="Q52" i="2"/>
  <c r="T52" i="2"/>
  <c r="G52" i="2"/>
  <c r="G100" i="1"/>
  <c r="H100" i="1"/>
  <c r="F101" i="1"/>
  <c r="AB51" i="2" l="1"/>
  <c r="M52" i="2"/>
  <c r="Y52" i="2"/>
  <c r="AA52" i="2"/>
  <c r="W52" i="2"/>
  <c r="Z52" i="2"/>
  <c r="O53" i="2"/>
  <c r="R53" i="2"/>
  <c r="Q53" i="2"/>
  <c r="U53" i="2"/>
  <c r="N53" i="2"/>
  <c r="T53" i="2"/>
  <c r="G53" i="2"/>
  <c r="F102" i="1"/>
  <c r="G101" i="1"/>
  <c r="H101" i="1"/>
  <c r="AB52" i="2" l="1"/>
  <c r="M53" i="2"/>
  <c r="H55" i="2"/>
  <c r="O54" i="2"/>
  <c r="R54" i="2"/>
  <c r="U54" i="2"/>
  <c r="N54" i="2"/>
  <c r="T54" i="2"/>
  <c r="Q54" i="2"/>
  <c r="G54" i="2"/>
  <c r="Z53" i="2"/>
  <c r="Y53" i="2"/>
  <c r="AA53" i="2"/>
  <c r="W53" i="2"/>
  <c r="G102" i="1"/>
  <c r="H102" i="1"/>
  <c r="F103" i="1"/>
  <c r="AB53" i="2" l="1"/>
  <c r="M54" i="2"/>
  <c r="W54" i="2"/>
  <c r="Z54" i="2"/>
  <c r="Y54" i="2"/>
  <c r="AA54" i="2"/>
  <c r="H56" i="2"/>
  <c r="O55" i="2"/>
  <c r="R55" i="2"/>
  <c r="U55" i="2"/>
  <c r="N55" i="2"/>
  <c r="Q55" i="2"/>
  <c r="T55" i="2"/>
  <c r="G55" i="2"/>
  <c r="G103" i="1"/>
  <c r="H103" i="1"/>
  <c r="AB54" i="2" l="1"/>
  <c r="C34" i="2" s="1"/>
  <c r="C42" i="2"/>
  <c r="M55" i="2"/>
  <c r="Z55" i="2"/>
  <c r="Y55" i="2"/>
  <c r="AA55" i="2"/>
  <c r="W55" i="2"/>
  <c r="H57" i="2"/>
  <c r="N56" i="2"/>
  <c r="O56" i="2"/>
  <c r="R56" i="2"/>
  <c r="U56" i="2"/>
  <c r="T56" i="2"/>
  <c r="Q56" i="2"/>
  <c r="G56" i="2"/>
  <c r="AB55" i="2" l="1"/>
  <c r="M56" i="2"/>
  <c r="Z56" i="2"/>
  <c r="Y56" i="2"/>
  <c r="AA56" i="2"/>
  <c r="W56" i="2"/>
  <c r="H58" i="2"/>
  <c r="Q57" i="2"/>
  <c r="O57" i="2"/>
  <c r="R57" i="2"/>
  <c r="U57" i="2"/>
  <c r="N57" i="2"/>
  <c r="T57" i="2"/>
  <c r="G57" i="2"/>
  <c r="AB56" i="2" l="1"/>
  <c r="M57" i="2"/>
  <c r="H59" i="2"/>
  <c r="O58" i="2"/>
  <c r="N58" i="2"/>
  <c r="R58" i="2"/>
  <c r="U58" i="2"/>
  <c r="Q58" i="2"/>
  <c r="T58" i="2"/>
  <c r="G58" i="2"/>
  <c r="Z57" i="2"/>
  <c r="Y57" i="2"/>
  <c r="W57" i="2"/>
  <c r="AA57" i="2"/>
  <c r="AB57" i="2" l="1"/>
  <c r="M58" i="2"/>
  <c r="AA58" i="2"/>
  <c r="W58" i="2"/>
  <c r="Z58" i="2"/>
  <c r="Y58" i="2"/>
  <c r="H60" i="2"/>
  <c r="O59" i="2"/>
  <c r="R59" i="2"/>
  <c r="N59" i="2"/>
  <c r="Q59" i="2"/>
  <c r="U59" i="2"/>
  <c r="T59" i="2"/>
  <c r="G59" i="2"/>
  <c r="AB58" i="2" l="1"/>
  <c r="M59" i="2"/>
  <c r="H61" i="2"/>
  <c r="U60" i="2"/>
  <c r="N60" i="2"/>
  <c r="O60" i="2"/>
  <c r="R60" i="2"/>
  <c r="Q60" i="2"/>
  <c r="T60" i="2"/>
  <c r="G60" i="2"/>
  <c r="AA59" i="2"/>
  <c r="Z59" i="2"/>
  <c r="Y59" i="2"/>
  <c r="W59" i="2"/>
  <c r="AB59" i="2" l="1"/>
  <c r="M60" i="2"/>
  <c r="Y60" i="2"/>
  <c r="AA60" i="2"/>
  <c r="W60" i="2"/>
  <c r="Z60" i="2"/>
  <c r="H62" i="2"/>
  <c r="U61" i="2"/>
  <c r="Q61" i="2"/>
  <c r="O61" i="2"/>
  <c r="N61" i="2"/>
  <c r="R61" i="2"/>
  <c r="T61" i="2"/>
  <c r="G61" i="2"/>
  <c r="AB60" i="2" l="1"/>
  <c r="M61" i="2"/>
  <c r="H63" i="2"/>
  <c r="R62" i="2"/>
  <c r="U62" i="2"/>
  <c r="N62" i="2"/>
  <c r="O62" i="2"/>
  <c r="Q62" i="2"/>
  <c r="T62" i="2"/>
  <c r="G62" i="2"/>
  <c r="Y61" i="2"/>
  <c r="AA61" i="2"/>
  <c r="Z61" i="2"/>
  <c r="W61" i="2"/>
  <c r="AB61" i="2" l="1"/>
  <c r="M62" i="2"/>
  <c r="Y62" i="2"/>
  <c r="AA62" i="2"/>
  <c r="Z62" i="2"/>
  <c r="W62" i="2"/>
  <c r="H64" i="2"/>
  <c r="R63" i="2"/>
  <c r="U63" i="2"/>
  <c r="N63" i="2"/>
  <c r="Q63" i="2"/>
  <c r="T63" i="2"/>
  <c r="O63" i="2"/>
  <c r="G63" i="2"/>
  <c r="AB62" i="2" l="1"/>
  <c r="M63" i="2"/>
  <c r="H65" i="2"/>
  <c r="O64" i="2"/>
  <c r="N64" i="2"/>
  <c r="R64" i="2"/>
  <c r="U64" i="2"/>
  <c r="Q64" i="2"/>
  <c r="T64" i="2"/>
  <c r="G64" i="2"/>
  <c r="Y63" i="2"/>
  <c r="AA63" i="2"/>
  <c r="W63" i="2"/>
  <c r="Z63" i="2"/>
  <c r="AB63" i="2" l="1"/>
  <c r="M64" i="2"/>
  <c r="Y64" i="2"/>
  <c r="AA64" i="2"/>
  <c r="W64" i="2"/>
  <c r="Z64" i="2"/>
  <c r="H66" i="2"/>
  <c r="O65" i="2"/>
  <c r="R65" i="2"/>
  <c r="Q65" i="2"/>
  <c r="U65" i="2"/>
  <c r="T65" i="2"/>
  <c r="N65" i="2"/>
  <c r="G65" i="2"/>
  <c r="AB64" i="2" l="1"/>
  <c r="M65" i="2"/>
  <c r="O66" i="2"/>
  <c r="R66" i="2"/>
  <c r="U66" i="2"/>
  <c r="N66" i="2"/>
  <c r="Q66" i="2"/>
  <c r="T66" i="2"/>
  <c r="H67" i="2"/>
  <c r="G66" i="2"/>
  <c r="Z65" i="2"/>
  <c r="Y65" i="2"/>
  <c r="AA65" i="2"/>
  <c r="W65" i="2"/>
  <c r="AB65" i="2" l="1"/>
  <c r="M66" i="2"/>
  <c r="H68" i="2"/>
  <c r="O67" i="2"/>
  <c r="R67" i="2"/>
  <c r="U67" i="2"/>
  <c r="N67" i="2"/>
  <c r="Q67" i="2"/>
  <c r="T67" i="2"/>
  <c r="G67" i="2"/>
  <c r="W66" i="2"/>
  <c r="Z66" i="2"/>
  <c r="Y66" i="2"/>
  <c r="AA66" i="2"/>
  <c r="AB66" i="2" l="1"/>
  <c r="M67" i="2"/>
  <c r="Z67" i="2"/>
  <c r="AA67" i="2"/>
  <c r="Y67" i="2"/>
  <c r="W67" i="2"/>
  <c r="H69" i="2"/>
  <c r="N68" i="2"/>
  <c r="O68" i="2"/>
  <c r="R68" i="2"/>
  <c r="U68" i="2"/>
  <c r="T68" i="2"/>
  <c r="Q68" i="2"/>
  <c r="G68" i="2"/>
  <c r="AB67" i="2" l="1"/>
  <c r="M68" i="2"/>
  <c r="Z68" i="2"/>
  <c r="Y68" i="2"/>
  <c r="AA68" i="2"/>
  <c r="W68" i="2"/>
  <c r="H70" i="2"/>
  <c r="Q69" i="2"/>
  <c r="O69" i="2"/>
  <c r="R69" i="2"/>
  <c r="U69" i="2"/>
  <c r="N69" i="2"/>
  <c r="T69" i="2"/>
  <c r="G69" i="2"/>
  <c r="AB68" i="2" l="1"/>
  <c r="M69" i="2"/>
  <c r="H71" i="2"/>
  <c r="O70" i="2"/>
  <c r="N70" i="2"/>
  <c r="R70" i="2"/>
  <c r="U70" i="2"/>
  <c r="Q70" i="2"/>
  <c r="T70" i="2"/>
  <c r="G70" i="2"/>
  <c r="Z69" i="2"/>
  <c r="Y69" i="2"/>
  <c r="AA69" i="2"/>
  <c r="W69" i="2"/>
  <c r="AB69" i="2" l="1"/>
  <c r="M70" i="2"/>
  <c r="AA70" i="2"/>
  <c r="W70" i="2"/>
  <c r="Z70" i="2"/>
  <c r="Y70" i="2"/>
  <c r="H72" i="2"/>
  <c r="O71" i="2"/>
  <c r="R71" i="2"/>
  <c r="N71" i="2"/>
  <c r="Q71" i="2"/>
  <c r="T71" i="2"/>
  <c r="U71" i="2"/>
  <c r="G71" i="2"/>
  <c r="AB70" i="2" l="1"/>
  <c r="M71" i="2"/>
  <c r="H73" i="2"/>
  <c r="U72" i="2"/>
  <c r="N72" i="2"/>
  <c r="O72" i="2"/>
  <c r="R72" i="2"/>
  <c r="Q72" i="2"/>
  <c r="T72" i="2"/>
  <c r="G72" i="2"/>
  <c r="AA71" i="2"/>
  <c r="Z71" i="2"/>
  <c r="Y71" i="2"/>
  <c r="W71" i="2"/>
  <c r="AB71" i="2" l="1"/>
  <c r="M72" i="2"/>
  <c r="Y72" i="2"/>
  <c r="AA72" i="2"/>
  <c r="W72" i="2"/>
  <c r="Z72" i="2"/>
  <c r="H74" i="2"/>
  <c r="U73" i="2"/>
  <c r="Q73" i="2"/>
  <c r="O73" i="2"/>
  <c r="T73" i="2"/>
  <c r="N73" i="2"/>
  <c r="R73" i="2"/>
  <c r="G73" i="2"/>
  <c r="AB72" i="2" l="1"/>
  <c r="M73" i="2"/>
  <c r="AB73" i="2" s="1"/>
  <c r="H75" i="2"/>
  <c r="R74" i="2"/>
  <c r="U74" i="2"/>
  <c r="N74" i="2"/>
  <c r="O74" i="2"/>
  <c r="Q74" i="2"/>
  <c r="T74" i="2"/>
  <c r="G74" i="2"/>
  <c r="Y73" i="2"/>
  <c r="AA73" i="2"/>
  <c r="Z73" i="2"/>
  <c r="W73" i="2"/>
  <c r="M74" i="2" l="1"/>
  <c r="AB74" i="2" s="1"/>
  <c r="Y74" i="2"/>
  <c r="AA74" i="2"/>
  <c r="Z74" i="2"/>
  <c r="W74" i="2"/>
  <c r="H76" i="2"/>
  <c r="R75" i="2"/>
  <c r="U75" i="2"/>
  <c r="N75" i="2"/>
  <c r="Q75" i="2"/>
  <c r="O75" i="2"/>
  <c r="T75" i="2"/>
  <c r="G75" i="2"/>
  <c r="M75" i="2" l="1"/>
  <c r="H77" i="2"/>
  <c r="O76" i="2"/>
  <c r="N76" i="2"/>
  <c r="R76" i="2"/>
  <c r="U76" i="2"/>
  <c r="T76" i="2"/>
  <c r="Q76" i="2"/>
  <c r="G76" i="2"/>
  <c r="AA75" i="2"/>
  <c r="W75" i="2"/>
  <c r="Z75" i="2"/>
  <c r="Y75" i="2"/>
  <c r="AB75" i="2" l="1"/>
  <c r="M76" i="2"/>
  <c r="Y76" i="2"/>
  <c r="AA76" i="2"/>
  <c r="W76" i="2"/>
  <c r="Z76" i="2"/>
  <c r="H78" i="2"/>
  <c r="O77" i="2"/>
  <c r="R77" i="2"/>
  <c r="Q77" i="2"/>
  <c r="U77" i="2"/>
  <c r="N77" i="2"/>
  <c r="T77" i="2"/>
  <c r="G77" i="2"/>
  <c r="AB76" i="2" l="1"/>
  <c r="M77" i="2"/>
  <c r="H79" i="2"/>
  <c r="O78" i="2"/>
  <c r="R78" i="2"/>
  <c r="U78" i="2"/>
  <c r="N78" i="2"/>
  <c r="Q78" i="2"/>
  <c r="T78" i="2"/>
  <c r="G78" i="2"/>
  <c r="Z77" i="2"/>
  <c r="AA77" i="2"/>
  <c r="W77" i="2"/>
  <c r="Y77" i="2"/>
  <c r="AB77" i="2" l="1"/>
  <c r="M78" i="2"/>
  <c r="W78" i="2"/>
  <c r="Z78" i="2"/>
  <c r="Y78" i="2"/>
  <c r="AA78" i="2"/>
  <c r="H80" i="2"/>
  <c r="O79" i="2"/>
  <c r="R79" i="2"/>
  <c r="U79" i="2"/>
  <c r="N79" i="2"/>
  <c r="Q79" i="2"/>
  <c r="T79" i="2"/>
  <c r="G79" i="2"/>
  <c r="AB78" i="2" l="1"/>
  <c r="M79" i="2"/>
  <c r="H81" i="2"/>
  <c r="N80" i="2"/>
  <c r="O80" i="2"/>
  <c r="R80" i="2"/>
  <c r="U80" i="2"/>
  <c r="T80" i="2"/>
  <c r="Q80" i="2"/>
  <c r="G80" i="2"/>
  <c r="Z79" i="2"/>
  <c r="Y79" i="2"/>
  <c r="AA79" i="2"/>
  <c r="W79" i="2"/>
  <c r="AB79" i="2" l="1"/>
  <c r="M80" i="2"/>
  <c r="Z80" i="2"/>
  <c r="AA80" i="2"/>
  <c r="W80" i="2"/>
  <c r="Y80" i="2"/>
  <c r="H82" i="2"/>
  <c r="Q81" i="2"/>
  <c r="O81" i="2"/>
  <c r="R81" i="2"/>
  <c r="U81" i="2"/>
  <c r="N81" i="2"/>
  <c r="T81" i="2"/>
  <c r="G81" i="2"/>
  <c r="AB80" i="2" l="1"/>
  <c r="M81" i="2"/>
  <c r="AB81" i="2" s="1"/>
  <c r="H83" i="2"/>
  <c r="O82" i="2"/>
  <c r="N82" i="2"/>
  <c r="R82" i="2"/>
  <c r="U82" i="2"/>
  <c r="T82" i="2"/>
  <c r="Q82" i="2"/>
  <c r="G82" i="2"/>
  <c r="Z81" i="2"/>
  <c r="Y81" i="2"/>
  <c r="W81" i="2"/>
  <c r="AA81" i="2"/>
  <c r="M82" i="2" l="1"/>
  <c r="AA82" i="2"/>
  <c r="W82" i="2"/>
  <c r="Z82" i="2"/>
  <c r="Y82" i="2"/>
  <c r="H84" i="2"/>
  <c r="O83" i="2"/>
  <c r="R83" i="2"/>
  <c r="N83" i="2"/>
  <c r="Q83" i="2"/>
  <c r="T83" i="2"/>
  <c r="U83" i="2"/>
  <c r="G83" i="2"/>
  <c r="AB82" i="2" l="1"/>
  <c r="M83" i="2"/>
  <c r="H85" i="2"/>
  <c r="U84" i="2"/>
  <c r="N84" i="2"/>
  <c r="O84" i="2"/>
  <c r="R84" i="2"/>
  <c r="Q84" i="2"/>
  <c r="T84" i="2"/>
  <c r="G84" i="2"/>
  <c r="AA83" i="2"/>
  <c r="Z83" i="2"/>
  <c r="W83" i="2"/>
  <c r="Y83" i="2"/>
  <c r="AB83" i="2" l="1"/>
  <c r="M84" i="2"/>
  <c r="Y84" i="2"/>
  <c r="AA84" i="2"/>
  <c r="W84" i="2"/>
  <c r="Z84" i="2"/>
  <c r="H86" i="2"/>
  <c r="U85" i="2"/>
  <c r="Q85" i="2"/>
  <c r="O85" i="2"/>
  <c r="N85" i="2"/>
  <c r="T85" i="2"/>
  <c r="R85" i="2"/>
  <c r="G85" i="2"/>
  <c r="AB84" i="2" l="1"/>
  <c r="M85" i="2"/>
  <c r="AB85" i="2" s="1"/>
  <c r="H87" i="2"/>
  <c r="R86" i="2"/>
  <c r="U86" i="2"/>
  <c r="N86" i="2"/>
  <c r="O86" i="2"/>
  <c r="Q86" i="2"/>
  <c r="T86" i="2"/>
  <c r="G86" i="2"/>
  <c r="Y85" i="2"/>
  <c r="AA85" i="2"/>
  <c r="Z85" i="2"/>
  <c r="W85" i="2"/>
  <c r="M86" i="2" l="1"/>
  <c r="AA86" i="2"/>
  <c r="Z86" i="2"/>
  <c r="Y86" i="2"/>
  <c r="W86" i="2"/>
  <c r="H88" i="2"/>
  <c r="R87" i="2"/>
  <c r="U87" i="2"/>
  <c r="N87" i="2"/>
  <c r="Q87" i="2"/>
  <c r="O87" i="2"/>
  <c r="T87" i="2"/>
  <c r="G87" i="2"/>
  <c r="AB86" i="2" l="1"/>
  <c r="M87" i="2"/>
  <c r="AB87" i="2" s="1"/>
  <c r="H89" i="2"/>
  <c r="O88" i="2"/>
  <c r="N88" i="2"/>
  <c r="R88" i="2"/>
  <c r="U88" i="2"/>
  <c r="Q88" i="2"/>
  <c r="T88" i="2"/>
  <c r="G88" i="2"/>
  <c r="AA87" i="2"/>
  <c r="W87" i="2"/>
  <c r="Z87" i="2"/>
  <c r="Y87" i="2"/>
  <c r="M88" i="2" l="1"/>
  <c r="AB88" i="2" s="1"/>
  <c r="Y88" i="2"/>
  <c r="AA88" i="2"/>
  <c r="W88" i="2"/>
  <c r="Z88" i="2"/>
  <c r="H90" i="2"/>
  <c r="O89" i="2"/>
  <c r="R89" i="2"/>
  <c r="Q89" i="2"/>
  <c r="U89" i="2"/>
  <c r="N89" i="2"/>
  <c r="T89" i="2"/>
  <c r="G89" i="2"/>
  <c r="M89" i="2" l="1"/>
  <c r="H91" i="2"/>
  <c r="O90" i="2"/>
  <c r="R90" i="2"/>
  <c r="U90" i="2"/>
  <c r="N90" i="2"/>
  <c r="Q90" i="2"/>
  <c r="T90" i="2"/>
  <c r="G90" i="2"/>
  <c r="Z89" i="2"/>
  <c r="AA89" i="2"/>
  <c r="Y89" i="2"/>
  <c r="W89" i="2"/>
  <c r="AB89" i="2" l="1"/>
  <c r="M90" i="2"/>
  <c r="W90" i="2"/>
  <c r="Z90" i="2"/>
  <c r="Y90" i="2"/>
  <c r="AA90" i="2"/>
  <c r="H92" i="2"/>
  <c r="O91" i="2"/>
  <c r="R91" i="2"/>
  <c r="U91" i="2"/>
  <c r="N91" i="2"/>
  <c r="Q91" i="2"/>
  <c r="T91" i="2"/>
  <c r="G91" i="2"/>
  <c r="AB90" i="2" l="1"/>
  <c r="M91" i="2"/>
  <c r="H93" i="2"/>
  <c r="N92" i="2"/>
  <c r="O92" i="2"/>
  <c r="R92" i="2"/>
  <c r="U92" i="2"/>
  <c r="Q92" i="2"/>
  <c r="T92" i="2"/>
  <c r="G92" i="2"/>
  <c r="Z91" i="2"/>
  <c r="Y91" i="2"/>
  <c r="AA91" i="2"/>
  <c r="W91" i="2"/>
  <c r="AB91" i="2" l="1"/>
  <c r="M92" i="2"/>
  <c r="Z92" i="2"/>
  <c r="AA92" i="2"/>
  <c r="Y92" i="2"/>
  <c r="W92" i="2"/>
  <c r="H94" i="2"/>
  <c r="Q93" i="2"/>
  <c r="O93" i="2"/>
  <c r="R93" i="2"/>
  <c r="U93" i="2"/>
  <c r="N93" i="2"/>
  <c r="T93" i="2"/>
  <c r="G93" i="2"/>
  <c r="AB92" i="2" l="1"/>
  <c r="M93" i="2"/>
  <c r="H95" i="2"/>
  <c r="O94" i="2"/>
  <c r="N94" i="2"/>
  <c r="R94" i="2"/>
  <c r="U94" i="2"/>
  <c r="Q94" i="2"/>
  <c r="T94" i="2"/>
  <c r="G94" i="2"/>
  <c r="Z93" i="2"/>
  <c r="Y93" i="2"/>
  <c r="AA93" i="2"/>
  <c r="W93" i="2"/>
  <c r="AB93" i="2" l="1"/>
  <c r="M94" i="2"/>
  <c r="AA94" i="2"/>
  <c r="W94" i="2"/>
  <c r="Z94" i="2"/>
  <c r="Y94" i="2"/>
  <c r="H96" i="2"/>
  <c r="O95" i="2"/>
  <c r="R95" i="2"/>
  <c r="N95" i="2"/>
  <c r="Q95" i="2"/>
  <c r="T95" i="2"/>
  <c r="U95" i="2"/>
  <c r="G95" i="2"/>
  <c r="AB94" i="2" l="1"/>
  <c r="M95" i="2"/>
  <c r="H97" i="2"/>
  <c r="U96" i="2"/>
  <c r="N96" i="2"/>
  <c r="O96" i="2"/>
  <c r="R96" i="2"/>
  <c r="T96" i="2"/>
  <c r="Q96" i="2"/>
  <c r="G96" i="2"/>
  <c r="AA95" i="2"/>
  <c r="Z95" i="2"/>
  <c r="W95" i="2"/>
  <c r="Y95" i="2"/>
  <c r="AB95" i="2" l="1"/>
  <c r="M96" i="2"/>
  <c r="Y96" i="2"/>
  <c r="AA96" i="2"/>
  <c r="W96" i="2"/>
  <c r="Z96" i="2"/>
  <c r="H98" i="2"/>
  <c r="U97" i="2"/>
  <c r="Q97" i="2"/>
  <c r="O97" i="2"/>
  <c r="R97" i="2"/>
  <c r="T97" i="2"/>
  <c r="N97" i="2"/>
  <c r="G97" i="2"/>
  <c r="AB96" i="2" l="1"/>
  <c r="M97" i="2"/>
  <c r="AB97" i="2" s="1"/>
  <c r="H99" i="2"/>
  <c r="R98" i="2"/>
  <c r="U98" i="2"/>
  <c r="N98" i="2"/>
  <c r="O98" i="2"/>
  <c r="Q98" i="2"/>
  <c r="T98" i="2"/>
  <c r="G98" i="2"/>
  <c r="Y97" i="2"/>
  <c r="AA97" i="2"/>
  <c r="Z97" i="2"/>
  <c r="W97" i="2"/>
  <c r="M98" i="2" l="1"/>
  <c r="AB98" i="2"/>
  <c r="AA98" i="2"/>
  <c r="Z98" i="2"/>
  <c r="Y98" i="2"/>
  <c r="W98" i="2"/>
  <c r="H100" i="2"/>
  <c r="R99" i="2"/>
  <c r="U99" i="2"/>
  <c r="N99" i="2"/>
  <c r="Q99" i="2"/>
  <c r="O99" i="2"/>
  <c r="T99" i="2"/>
  <c r="G99" i="2"/>
  <c r="M99" i="2" l="1"/>
  <c r="H101" i="2"/>
  <c r="O100" i="2"/>
  <c r="N100" i="2"/>
  <c r="R100" i="2"/>
  <c r="U100" i="2"/>
  <c r="Q100" i="2"/>
  <c r="T100" i="2"/>
  <c r="G100" i="2"/>
  <c r="AA99" i="2"/>
  <c r="W99" i="2"/>
  <c r="Z99" i="2"/>
  <c r="Y99" i="2"/>
  <c r="AB99" i="2" l="1"/>
  <c r="M100" i="2"/>
  <c r="Y100" i="2"/>
  <c r="AA100" i="2"/>
  <c r="W100" i="2"/>
  <c r="Z100" i="2"/>
  <c r="H102" i="2"/>
  <c r="O101" i="2"/>
  <c r="R101" i="2"/>
  <c r="Q101" i="2"/>
  <c r="U101" i="2"/>
  <c r="N101" i="2"/>
  <c r="T101" i="2"/>
  <c r="G101" i="2"/>
  <c r="AB100" i="2" l="1"/>
  <c r="M101" i="2"/>
  <c r="H103" i="2"/>
  <c r="O102" i="2"/>
  <c r="R102" i="2"/>
  <c r="U102" i="2"/>
  <c r="N102" i="2"/>
  <c r="T102" i="2"/>
  <c r="Q102" i="2"/>
  <c r="G102" i="2"/>
  <c r="Z101" i="2"/>
  <c r="AA101" i="2"/>
  <c r="W101" i="2"/>
  <c r="Y101" i="2"/>
  <c r="AB101" i="2" l="1"/>
  <c r="M102" i="2"/>
  <c r="AB102" i="2" s="1"/>
  <c r="W102" i="2"/>
  <c r="Z102" i="2"/>
  <c r="Y102" i="2"/>
  <c r="AA102" i="2"/>
  <c r="H104" i="2"/>
  <c r="O103" i="2"/>
  <c r="R103" i="2"/>
  <c r="U103" i="2"/>
  <c r="N103" i="2"/>
  <c r="Q103" i="2"/>
  <c r="T103" i="2"/>
  <c r="G103" i="2"/>
  <c r="M103" i="2" l="1"/>
  <c r="N104" i="2"/>
  <c r="O104" i="2"/>
  <c r="R104" i="2"/>
  <c r="U104" i="2"/>
  <c r="T104" i="2"/>
  <c r="Q104" i="2"/>
  <c r="G104" i="2"/>
  <c r="Z103" i="2"/>
  <c r="AA103" i="2"/>
  <c r="W103" i="2"/>
  <c r="Y103" i="2"/>
  <c r="AB103" i="2" l="1"/>
  <c r="M104" i="2"/>
  <c r="Z104" i="2"/>
  <c r="AA104" i="2"/>
  <c r="W104" i="2"/>
  <c r="Y104" i="2"/>
  <c r="AB104" i="2" l="1"/>
  <c r="C33" i="2" s="1"/>
  <c r="C41" i="2"/>
  <c r="AH40" i="2" l="1"/>
  <c r="AM52" i="2"/>
  <c r="AM65" i="2"/>
  <c r="AM35" i="2"/>
  <c r="AM91" i="2"/>
  <c r="AM80" i="2"/>
  <c r="AM81" i="2"/>
  <c r="AM10" i="2"/>
  <c r="AM38" i="2"/>
  <c r="AM29" i="2"/>
  <c r="AM40" i="2"/>
  <c r="AM68" i="2"/>
  <c r="AM15" i="2"/>
  <c r="AM64" i="2"/>
  <c r="AM77" i="2"/>
  <c r="AM83" i="2"/>
  <c r="AM103" i="2"/>
  <c r="AM92" i="2"/>
  <c r="AM93" i="2"/>
  <c r="AM11" i="2"/>
  <c r="AM50" i="2"/>
  <c r="AM71" i="2"/>
  <c r="AM97" i="2"/>
  <c r="AM53" i="2"/>
  <c r="AM69" i="2"/>
  <c r="AM27" i="2"/>
  <c r="AM76" i="2"/>
  <c r="AM89" i="2"/>
  <c r="AM48" i="2"/>
  <c r="AM34" i="2"/>
  <c r="AM104" i="2"/>
  <c r="AH4" i="2"/>
  <c r="AM12" i="2"/>
  <c r="AM62" i="2"/>
  <c r="AM86" i="2"/>
  <c r="AM98" i="2"/>
  <c r="AM9" i="2"/>
  <c r="AM99" i="2"/>
  <c r="AM47" i="2"/>
  <c r="AM16" i="2"/>
  <c r="AM39" i="2"/>
  <c r="AM88" i="2"/>
  <c r="AM101" i="2"/>
  <c r="AM96" i="2"/>
  <c r="AM70" i="2"/>
  <c r="AM23" i="2"/>
  <c r="AM22" i="2"/>
  <c r="AM13" i="2"/>
  <c r="AM74" i="2"/>
  <c r="AM43" i="2"/>
  <c r="AM55" i="2"/>
  <c r="AJ5" i="2"/>
  <c r="AM102" i="2"/>
  <c r="AM26" i="2"/>
  <c r="AM51" i="2"/>
  <c r="AM100" i="2"/>
  <c r="AM18" i="2"/>
  <c r="AM6" i="2"/>
  <c r="AM59" i="2"/>
  <c r="AM95" i="2"/>
  <c r="AM46" i="2"/>
  <c r="AM25" i="2"/>
  <c r="AM82" i="2"/>
  <c r="AM17" i="2"/>
  <c r="AM44" i="2"/>
  <c r="AM57" i="2"/>
  <c r="AM79" i="2"/>
  <c r="AM60" i="2"/>
  <c r="AM63" i="2"/>
  <c r="AM36" i="2"/>
  <c r="AM30" i="2"/>
  <c r="AM7" i="2"/>
  <c r="AM72" i="2"/>
  <c r="AM24" i="2"/>
  <c r="AM58" i="2"/>
  <c r="AM37" i="2"/>
  <c r="AM14" i="2"/>
  <c r="AM66" i="2"/>
  <c r="AM45" i="2"/>
  <c r="AM75" i="2"/>
  <c r="AF4" i="2"/>
  <c r="AM42" i="2"/>
  <c r="AM19" i="2"/>
  <c r="AM8" i="2"/>
  <c r="AM49" i="2"/>
  <c r="AM32" i="2"/>
  <c r="AM73" i="2"/>
  <c r="AM78" i="2"/>
  <c r="AM85" i="2"/>
  <c r="AM87" i="2"/>
  <c r="AM5" i="2"/>
  <c r="AM54" i="2"/>
  <c r="AM31" i="2"/>
  <c r="AM20" i="2"/>
  <c r="AM21" i="2"/>
  <c r="AM94" i="2"/>
  <c r="AM61" i="2"/>
  <c r="AM84" i="2"/>
  <c r="AM33" i="2"/>
  <c r="AM28" i="2"/>
  <c r="AM41" i="2"/>
  <c r="AM90" i="2"/>
  <c r="AM67" i="2"/>
  <c r="AM56" i="2"/>
  <c r="AN31" i="2"/>
  <c r="AN33" i="2"/>
  <c r="AN55" i="2"/>
  <c r="AN23" i="2"/>
  <c r="AN27" i="2"/>
  <c r="AN25" i="2"/>
  <c r="AL50" i="2"/>
  <c r="AK30" i="2"/>
  <c r="AL15" i="2"/>
  <c r="AK5" i="2"/>
  <c r="AL52" i="2"/>
  <c r="AK56" i="2"/>
  <c r="AL25" i="2"/>
  <c r="AL37" i="2"/>
  <c r="AL14" i="2"/>
  <c r="AI5" i="2"/>
  <c r="AF6" i="2"/>
  <c r="AJ25" i="2"/>
  <c r="AI35" i="2"/>
  <c r="AF38" i="2"/>
  <c r="AG15" i="2"/>
  <c r="AH43" i="2"/>
  <c r="AG34" i="2"/>
  <c r="AH23" i="2"/>
  <c r="AH9" i="2"/>
  <c r="AJ26" i="2"/>
  <c r="AI39" i="2"/>
  <c r="AI48" i="2"/>
  <c r="AG56" i="2"/>
  <c r="AF44" i="2"/>
  <c r="AJ24" i="2"/>
  <c r="AF15" i="2"/>
  <c r="AF25" i="2"/>
  <c r="AF49" i="2"/>
  <c r="AH41" i="2"/>
  <c r="AF51" i="2"/>
  <c r="AF22" i="2"/>
  <c r="AF48" i="2"/>
  <c r="AF45" i="2"/>
  <c r="AG37" i="2"/>
  <c r="AN21" i="2"/>
  <c r="AN40" i="2"/>
  <c r="AN15" i="2"/>
  <c r="AK42" i="2"/>
  <c r="AL17" i="2"/>
  <c r="AK11" i="2"/>
  <c r="AL35" i="2"/>
  <c r="AK24" i="2"/>
  <c r="AL39" i="2"/>
  <c r="AL51" i="2"/>
  <c r="AL44" i="2"/>
  <c r="AL56" i="2"/>
  <c r="AI30" i="2"/>
  <c r="AG27" i="2"/>
  <c r="AJ19" i="2"/>
  <c r="AG10" i="2"/>
  <c r="AF19" i="2"/>
  <c r="AG9" i="2"/>
  <c r="AG45" i="2"/>
  <c r="AG40" i="2"/>
  <c r="AJ43" i="2"/>
  <c r="AF8" i="2"/>
  <c r="F24" i="2"/>
  <c r="AG52" i="2"/>
  <c r="AG11" i="2"/>
  <c r="AF35" i="2"/>
  <c r="AH8" i="2"/>
  <c r="AI19" i="2"/>
  <c r="AI14" i="2"/>
  <c r="AF28" i="2"/>
  <c r="AG39" i="2"/>
  <c r="AI43" i="2"/>
  <c r="AI6" i="2"/>
  <c r="AH42" i="2"/>
  <c r="AH53" i="2"/>
  <c r="AF10" i="2"/>
  <c r="AF36" i="2"/>
  <c r="AF9" i="2"/>
  <c r="AH13" i="2"/>
  <c r="F23" i="2"/>
  <c r="AN45" i="2"/>
  <c r="AN10" i="2"/>
  <c r="AN38" i="2"/>
  <c r="AN5" i="2"/>
  <c r="AK8" i="2"/>
  <c r="AL19" i="2"/>
  <c r="AL20" i="2"/>
  <c r="AK33" i="2"/>
  <c r="AK18" i="2"/>
  <c r="AK47" i="2"/>
  <c r="AL16" i="2"/>
  <c r="AK36" i="2"/>
  <c r="AL36" i="2"/>
  <c r="AF14" i="2"/>
  <c r="AI23" i="2"/>
  <c r="AF52" i="2"/>
  <c r="AH56" i="2"/>
  <c r="F27" i="2"/>
  <c r="AJ37" i="2"/>
  <c r="AI53" i="2"/>
  <c r="AG28" i="2"/>
  <c r="AI45" i="2"/>
  <c r="AH26" i="2"/>
  <c r="AI27" i="2"/>
  <c r="AF53" i="2"/>
  <c r="AJ4" i="2"/>
  <c r="AI18" i="2"/>
  <c r="AG4" i="2"/>
  <c r="AJ32" i="2"/>
  <c r="AI10" i="2"/>
  <c r="AI8" i="2"/>
  <c r="AH54" i="2"/>
  <c r="AH49" i="2"/>
  <c r="AJ53" i="2"/>
  <c r="AI25" i="2"/>
  <c r="AI55" i="2"/>
  <c r="AH44" i="2"/>
  <c r="AN6" i="2"/>
  <c r="AL45" i="2"/>
  <c r="AG18" i="2"/>
  <c r="AH30" i="2"/>
  <c r="AI51" i="2"/>
  <c r="AN13" i="2"/>
  <c r="AN42" i="2"/>
  <c r="AK45" i="2"/>
  <c r="AL21" i="2"/>
  <c r="AL28" i="2"/>
  <c r="AK44" i="2"/>
  <c r="AL53" i="2"/>
  <c r="AK43" i="2"/>
  <c r="AK14" i="2"/>
  <c r="AL30" i="2"/>
  <c r="AK10" i="2"/>
  <c r="AJ36" i="2"/>
  <c r="AF7" i="2"/>
  <c r="AF46" i="2"/>
  <c r="AG26" i="2"/>
  <c r="AH36" i="2"/>
  <c r="AI24" i="2"/>
  <c r="AG22" i="2"/>
  <c r="AG20" i="2"/>
  <c r="AH11" i="2"/>
  <c r="AF29" i="2"/>
  <c r="AG46" i="2"/>
  <c r="AF23" i="2"/>
  <c r="AF32" i="2"/>
  <c r="AH47" i="2"/>
  <c r="AI44" i="2"/>
  <c r="AH39" i="2"/>
  <c r="AG29" i="2"/>
  <c r="AH45" i="2"/>
  <c r="AH51" i="2"/>
  <c r="AI26" i="2"/>
  <c r="AJ12" i="2"/>
  <c r="AI38" i="2"/>
  <c r="AJ20" i="2"/>
  <c r="AG50" i="2"/>
  <c r="AG6" i="2"/>
  <c r="AN50" i="2"/>
  <c r="AK28" i="2"/>
  <c r="AK19" i="2"/>
  <c r="AJ17" i="2"/>
  <c r="AG49" i="2"/>
  <c r="AN12" i="2"/>
  <c r="AN22" i="2"/>
  <c r="AN8" i="2"/>
  <c r="AN35" i="2"/>
  <c r="AN37" i="2"/>
  <c r="AN28" i="2"/>
  <c r="AN7" i="2"/>
  <c r="AK34" i="2"/>
  <c r="AK53" i="2"/>
  <c r="AL34" i="2"/>
  <c r="AL27" i="2"/>
  <c r="AK25" i="2"/>
  <c r="AL42" i="2"/>
  <c r="AK26" i="2"/>
  <c r="AL32" i="2"/>
  <c r="AK57" i="2"/>
  <c r="AG21" i="2"/>
  <c r="AI36" i="2"/>
  <c r="AH34" i="2"/>
  <c r="AF33" i="2"/>
  <c r="AJ30" i="2"/>
  <c r="AJ31" i="2"/>
  <c r="AI33" i="2"/>
  <c r="AJ14" i="2"/>
  <c r="AG54" i="2"/>
  <c r="AG14" i="2"/>
  <c r="AI57" i="2"/>
  <c r="AH35" i="2"/>
  <c r="AJ39" i="2"/>
  <c r="AJ22" i="2"/>
  <c r="AH32" i="2"/>
  <c r="AJ50" i="2"/>
  <c r="AI40" i="2"/>
  <c r="AI37" i="2"/>
  <c r="AJ6" i="2"/>
  <c r="AN43" i="2"/>
  <c r="AK16" i="2"/>
  <c r="AF11" i="2"/>
  <c r="AJ41" i="2"/>
  <c r="AN17" i="2"/>
  <c r="AN9" i="2"/>
  <c r="AN30" i="2"/>
  <c r="AN32" i="2"/>
  <c r="AN52" i="2"/>
  <c r="AL11" i="2"/>
  <c r="AK40" i="2"/>
  <c r="AL46" i="2"/>
  <c r="AK23" i="2"/>
  <c r="AL55" i="2"/>
  <c r="AL24" i="2"/>
  <c r="AL6" i="2"/>
  <c r="AL4" i="2"/>
  <c r="AK21" i="2"/>
  <c r="AJ13" i="2"/>
  <c r="AJ55" i="2"/>
  <c r="AJ45" i="2"/>
  <c r="AI21" i="2"/>
  <c r="AJ27" i="2"/>
  <c r="AG16" i="2"/>
  <c r="AF17" i="2"/>
  <c r="AF54" i="2"/>
  <c r="AI41" i="2"/>
  <c r="AJ15" i="2"/>
  <c r="AJ28" i="2"/>
  <c r="AJ10" i="2"/>
  <c r="AG24" i="2"/>
  <c r="AG55" i="2"/>
  <c r="AH33" i="2"/>
  <c r="AG35" i="2"/>
  <c r="AF24" i="2"/>
  <c r="AG17" i="2"/>
  <c r="AI4" i="2"/>
  <c r="AJ44" i="2"/>
  <c r="AF39" i="2"/>
  <c r="AJ56" i="2"/>
  <c r="AF43" i="2"/>
  <c r="AF21" i="2"/>
  <c r="AL13" i="2"/>
  <c r="AI54" i="2"/>
  <c r="AJ42" i="2"/>
  <c r="AN24" i="2"/>
  <c r="AN48" i="2"/>
  <c r="AN20" i="2"/>
  <c r="AN4" i="2"/>
  <c r="AL5" i="2"/>
  <c r="AK54" i="2"/>
  <c r="AK22" i="2"/>
  <c r="AK38" i="2"/>
  <c r="AK35" i="2"/>
  <c r="AK27" i="2"/>
  <c r="AL48" i="2"/>
  <c r="AK49" i="2"/>
  <c r="AL22" i="2"/>
  <c r="AJ7" i="2"/>
  <c r="AI56" i="2"/>
  <c r="AG19" i="2"/>
  <c r="AG30" i="2"/>
  <c r="AF5" i="2"/>
  <c r="AG13" i="2"/>
  <c r="AH46" i="2"/>
  <c r="AH55" i="2"/>
  <c r="AF55" i="2"/>
  <c r="AJ23" i="2"/>
  <c r="AF42" i="2"/>
  <c r="AH27" i="2"/>
  <c r="AG31" i="2"/>
  <c r="AF20" i="2"/>
  <c r="AG43" i="2"/>
  <c r="AJ8" i="2"/>
  <c r="AJ54" i="2"/>
  <c r="AH12" i="2"/>
  <c r="F25" i="2"/>
  <c r="AG47" i="2"/>
  <c r="AG41" i="2"/>
  <c r="AF57" i="2"/>
  <c r="AH10" i="2"/>
  <c r="AJ21" i="2"/>
  <c r="AG32" i="2"/>
  <c r="AJ46" i="2"/>
  <c r="AI22" i="2"/>
  <c r="AH15" i="2"/>
  <c r="AH48" i="2"/>
  <c r="AN51" i="2"/>
  <c r="AN19" i="2"/>
  <c r="AN14" i="2"/>
  <c r="AN26" i="2"/>
  <c r="AN34" i="2"/>
  <c r="AN54" i="2"/>
  <c r="AK48" i="2"/>
  <c r="AL26" i="2"/>
  <c r="AL29" i="2"/>
  <c r="AL41" i="2"/>
  <c r="AK31" i="2"/>
  <c r="AL57" i="2"/>
  <c r="AK37" i="2"/>
  <c r="AL8" i="2"/>
  <c r="AL12" i="2"/>
  <c r="AI50" i="2"/>
  <c r="AF40" i="2"/>
  <c r="AJ35" i="2"/>
  <c r="AI17" i="2"/>
  <c r="AH7" i="2"/>
  <c r="AG44" i="2"/>
  <c r="AJ57" i="2"/>
  <c r="AI46" i="2"/>
  <c r="AI7" i="2"/>
  <c r="AG8" i="2"/>
  <c r="AG38" i="2"/>
  <c r="AG23" i="2"/>
  <c r="AG7" i="2"/>
  <c r="AJ40" i="2"/>
  <c r="AH50" i="2"/>
  <c r="AG5" i="2"/>
  <c r="AH5" i="2"/>
  <c r="AF13" i="2"/>
  <c r="AI28" i="2"/>
  <c r="AI49" i="2"/>
  <c r="AJ9" i="2"/>
  <c r="AI32" i="2"/>
  <c r="AG53" i="2"/>
  <c r="AH14" i="2"/>
  <c r="AI16" i="2"/>
  <c r="AK32" i="2"/>
  <c r="AG33" i="2"/>
  <c r="F26" i="2"/>
  <c r="AN49" i="2"/>
  <c r="AN11" i="2"/>
  <c r="AN36" i="2"/>
  <c r="AN16" i="2"/>
  <c r="AN46" i="2"/>
  <c r="AN44" i="2"/>
  <c r="AL7" i="2"/>
  <c r="AK20" i="2"/>
  <c r="AL31" i="2"/>
  <c r="AK13" i="2"/>
  <c r="AL18" i="2"/>
  <c r="AK17" i="2"/>
  <c r="AK9" i="2"/>
  <c r="AK51" i="2"/>
  <c r="AK55" i="2"/>
  <c r="AF34" i="2"/>
  <c r="AG51" i="2"/>
  <c r="AF56" i="2"/>
  <c r="AI42" i="2"/>
  <c r="AI34" i="2"/>
  <c r="AJ38" i="2"/>
  <c r="AG42" i="2"/>
  <c r="AF30" i="2"/>
  <c r="AJ18" i="2"/>
  <c r="AF50" i="2"/>
  <c r="AJ16" i="2"/>
  <c r="AI20" i="2"/>
  <c r="AJ47" i="2"/>
  <c r="AG25" i="2"/>
  <c r="AH20" i="2"/>
  <c r="AF47" i="2"/>
  <c r="AG48" i="2"/>
  <c r="AH37" i="2"/>
  <c r="AF12" i="2"/>
  <c r="AH17" i="2"/>
  <c r="AI52" i="2"/>
  <c r="AF16" i="2"/>
  <c r="AJ51" i="2"/>
  <c r="AJ29" i="2"/>
  <c r="AN29" i="2"/>
  <c r="AK6" i="2"/>
  <c r="AH31" i="2"/>
  <c r="AI31" i="2"/>
  <c r="AN41" i="2"/>
  <c r="AN18" i="2"/>
  <c r="AK50" i="2"/>
  <c r="AK46" i="2"/>
  <c r="AL33" i="2"/>
  <c r="AL43" i="2"/>
  <c r="AL10" i="2"/>
  <c r="AL47" i="2"/>
  <c r="AK39" i="2"/>
  <c r="AK4" i="2"/>
  <c r="AL40" i="2"/>
  <c r="AH22" i="2"/>
  <c r="AI9" i="2"/>
  <c r="AF41" i="2"/>
  <c r="AF26" i="2"/>
  <c r="AF18" i="2"/>
  <c r="AF27" i="2"/>
  <c r="AI29" i="2"/>
  <c r="AI47" i="2"/>
  <c r="AI13" i="2"/>
  <c r="AH18" i="2"/>
  <c r="AK52" i="2"/>
  <c r="AI11" i="2"/>
  <c r="AN39" i="2"/>
  <c r="AN53" i="2"/>
  <c r="AN47" i="2"/>
  <c r="AN56" i="2"/>
  <c r="AL9" i="2"/>
  <c r="AL54" i="2"/>
  <c r="AL23" i="2"/>
  <c r="AK15" i="2"/>
  <c r="AL49" i="2"/>
  <c r="AK7" i="2"/>
  <c r="AK29" i="2"/>
  <c r="AK41" i="2"/>
  <c r="AK12" i="2"/>
  <c r="AJ33" i="2"/>
  <c r="AH52" i="2"/>
  <c r="AG12" i="2"/>
  <c r="AJ48" i="2"/>
  <c r="AH19" i="2"/>
  <c r="AH16" i="2"/>
  <c r="AJ11" i="2"/>
  <c r="AF31" i="2"/>
  <c r="AJ52" i="2"/>
  <c r="AG57" i="2"/>
  <c r="AI15" i="2"/>
  <c r="AI12" i="2"/>
  <c r="AH38" i="2"/>
  <c r="AH21" i="2"/>
  <c r="AG36" i="2"/>
  <c r="AJ34" i="2"/>
  <c r="AH6" i="2"/>
  <c r="AH29" i="2"/>
  <c r="AH25" i="2"/>
  <c r="AH57" i="2"/>
  <c r="AH24" i="2"/>
  <c r="AH28" i="2"/>
  <c r="AL38" i="2"/>
  <c r="AJ49" i="2"/>
  <c r="AF37" i="2"/>
  <c r="AN57" i="2"/>
  <c r="AH58" i="2"/>
  <c r="AG58" i="2"/>
  <c r="AK58" i="2"/>
  <c r="AI58" i="2"/>
  <c r="AF58" i="2"/>
  <c r="AN58" i="2"/>
  <c r="AJ58" i="2"/>
  <c r="AL58" i="2"/>
  <c r="AN59" i="2"/>
  <c r="AK59" i="2"/>
  <c r="AG59" i="2"/>
  <c r="AL59" i="2"/>
  <c r="AI59" i="2"/>
  <c r="AH59" i="2"/>
  <c r="AJ59" i="2"/>
  <c r="AF59" i="2"/>
  <c r="AJ60" i="2"/>
  <c r="AH60" i="2"/>
  <c r="AL60" i="2"/>
  <c r="AF60" i="2"/>
  <c r="AG60" i="2"/>
  <c r="AI60" i="2"/>
  <c r="AK60" i="2"/>
  <c r="AN60" i="2"/>
  <c r="AF61" i="2"/>
  <c r="AH61" i="2"/>
  <c r="AL61" i="2"/>
  <c r="AI61" i="2"/>
  <c r="AG61" i="2"/>
  <c r="AJ61" i="2"/>
  <c r="AN61" i="2"/>
  <c r="AK61" i="2"/>
  <c r="AN62" i="2"/>
  <c r="AK62" i="2"/>
  <c r="AF62" i="2"/>
  <c r="AI62" i="2"/>
  <c r="AG62" i="2"/>
  <c r="AJ62" i="2"/>
  <c r="AH62" i="2"/>
  <c r="AL62" i="2"/>
  <c r="AH63" i="2"/>
  <c r="AI63" i="2"/>
  <c r="AG63" i="2"/>
  <c r="AF63" i="2"/>
  <c r="AK63" i="2"/>
  <c r="AN63" i="2"/>
  <c r="AJ63" i="2"/>
  <c r="AL63" i="2"/>
  <c r="AL64" i="2"/>
  <c r="AJ64" i="2"/>
  <c r="AH64" i="2"/>
  <c r="AN64" i="2"/>
  <c r="AF64" i="2"/>
  <c r="AG64" i="2"/>
  <c r="AK64" i="2"/>
  <c r="AI64" i="2"/>
  <c r="AK65" i="2"/>
  <c r="AF65" i="2"/>
  <c r="AH65" i="2"/>
  <c r="AG65" i="2"/>
  <c r="AJ65" i="2"/>
  <c r="AI65" i="2"/>
  <c r="AL65" i="2"/>
  <c r="AN65" i="2"/>
  <c r="AI66" i="2"/>
  <c r="AH66" i="2"/>
  <c r="AN66" i="2"/>
  <c r="AG66" i="2"/>
  <c r="AF66" i="2"/>
  <c r="AL66" i="2"/>
  <c r="AJ66" i="2"/>
  <c r="AK66" i="2"/>
  <c r="AG67" i="2"/>
  <c r="AL67" i="2"/>
  <c r="AH67" i="2"/>
  <c r="AN67" i="2"/>
  <c r="AK67" i="2"/>
  <c r="AJ67" i="2"/>
  <c r="AF67" i="2"/>
  <c r="AI67" i="2"/>
  <c r="AI68" i="2"/>
  <c r="AF68" i="2"/>
  <c r="AN68" i="2"/>
  <c r="AG68" i="2"/>
  <c r="AL68" i="2"/>
  <c r="AJ68" i="2"/>
  <c r="AH68" i="2"/>
  <c r="AK68" i="2"/>
  <c r="AL69" i="2"/>
  <c r="AI69" i="2"/>
  <c r="AF69" i="2"/>
  <c r="AN69" i="2"/>
  <c r="AJ69" i="2"/>
  <c r="AH69" i="2"/>
  <c r="AG69" i="2"/>
  <c r="AK69" i="2"/>
  <c r="AF70" i="2"/>
  <c r="AI70" i="2"/>
  <c r="AG70" i="2"/>
  <c r="AH70" i="2"/>
  <c r="AN70" i="2"/>
  <c r="AK70" i="2"/>
  <c r="AL70" i="2"/>
  <c r="AJ70" i="2"/>
  <c r="AJ71" i="2"/>
  <c r="AG71" i="2"/>
  <c r="AF71" i="2"/>
  <c r="AL71" i="2"/>
  <c r="AN71" i="2"/>
  <c r="AK71" i="2"/>
  <c r="AH71" i="2"/>
  <c r="AI71" i="2"/>
  <c r="AN72" i="2"/>
  <c r="AH72" i="2"/>
  <c r="AK72" i="2"/>
  <c r="AL72" i="2"/>
  <c r="AJ72" i="2"/>
  <c r="AI72" i="2"/>
  <c r="AG72" i="2"/>
  <c r="AF72" i="2"/>
  <c r="AH73" i="2"/>
  <c r="AF73" i="2"/>
  <c r="AI73" i="2"/>
  <c r="AN73" i="2"/>
  <c r="AL73" i="2"/>
  <c r="AG73" i="2"/>
  <c r="AJ73" i="2"/>
  <c r="AK73" i="2"/>
  <c r="AN74" i="2"/>
  <c r="AH74" i="2"/>
  <c r="AK74" i="2"/>
  <c r="AF74" i="2"/>
  <c r="AI74" i="2"/>
  <c r="AG74" i="2"/>
  <c r="AL74" i="2"/>
  <c r="AJ74" i="2"/>
  <c r="AK75" i="2"/>
  <c r="AG75" i="2"/>
  <c r="AF75" i="2"/>
  <c r="AL75" i="2"/>
  <c r="AI75" i="2"/>
  <c r="AN75" i="2"/>
  <c r="AH75" i="2"/>
  <c r="AJ75" i="2"/>
  <c r="AG76" i="2"/>
  <c r="AL76" i="2"/>
  <c r="AF76" i="2"/>
  <c r="AJ76" i="2"/>
  <c r="AK76" i="2"/>
  <c r="AN76" i="2"/>
  <c r="AI76" i="2"/>
  <c r="AH76" i="2"/>
  <c r="AF77" i="2"/>
  <c r="AG77" i="2"/>
  <c r="AK77" i="2"/>
  <c r="AI77" i="2"/>
  <c r="AJ77" i="2"/>
  <c r="AN77" i="2"/>
  <c r="AL77" i="2"/>
  <c r="AH77" i="2"/>
  <c r="AK78" i="2"/>
  <c r="AL78" i="2"/>
  <c r="AF78" i="2"/>
  <c r="AH78" i="2"/>
  <c r="AI78" i="2"/>
  <c r="AN78" i="2"/>
  <c r="AJ78" i="2"/>
  <c r="AG78" i="2"/>
  <c r="AF79" i="2"/>
  <c r="AK79" i="2"/>
  <c r="AJ79" i="2"/>
  <c r="AN79" i="2"/>
  <c r="AL79" i="2"/>
  <c r="AG79" i="2"/>
  <c r="AH79" i="2"/>
  <c r="AI79" i="2"/>
  <c r="AG80" i="2"/>
  <c r="AH80" i="2"/>
  <c r="AJ80" i="2"/>
  <c r="AF80" i="2"/>
  <c r="AI80" i="2"/>
  <c r="AL80" i="2"/>
  <c r="AN80" i="2"/>
  <c r="AK80" i="2"/>
  <c r="AF81" i="2"/>
  <c r="AL81" i="2"/>
  <c r="AH81" i="2"/>
  <c r="AI81" i="2"/>
  <c r="AG81" i="2"/>
  <c r="AN81" i="2"/>
  <c r="AJ81" i="2"/>
  <c r="AK81" i="2"/>
  <c r="AI82" i="2"/>
  <c r="AF82" i="2"/>
  <c r="AJ82" i="2"/>
  <c r="AK82" i="2"/>
  <c r="AL82" i="2"/>
  <c r="AG82" i="2"/>
  <c r="AH82" i="2"/>
  <c r="AN82" i="2"/>
  <c r="AF83" i="2"/>
  <c r="AJ83" i="2"/>
  <c r="AI83" i="2"/>
  <c r="AL83" i="2"/>
  <c r="AN83" i="2"/>
  <c r="AH83" i="2"/>
  <c r="AG83" i="2"/>
  <c r="AK83" i="2"/>
  <c r="AG84" i="2"/>
  <c r="AI84" i="2"/>
  <c r="AH84" i="2"/>
  <c r="AF84" i="2"/>
  <c r="AN84" i="2"/>
  <c r="AL84" i="2"/>
  <c r="AJ84" i="2"/>
  <c r="AK84" i="2"/>
  <c r="AJ85" i="2"/>
  <c r="AI85" i="2"/>
  <c r="AN85" i="2"/>
  <c r="AH85" i="2"/>
  <c r="AL85" i="2"/>
  <c r="AK85" i="2"/>
  <c r="AG85" i="2"/>
  <c r="AF85" i="2"/>
  <c r="AL86" i="2"/>
  <c r="AN86" i="2"/>
  <c r="AJ86" i="2"/>
  <c r="AG86" i="2"/>
  <c r="AH86" i="2"/>
  <c r="AF86" i="2"/>
  <c r="AK86" i="2"/>
  <c r="AI86" i="2"/>
  <c r="AG87" i="2"/>
  <c r="AJ87" i="2"/>
  <c r="AK87" i="2"/>
  <c r="AN87" i="2"/>
  <c r="AI87" i="2"/>
  <c r="AH87" i="2"/>
  <c r="AF87" i="2"/>
  <c r="AL87" i="2"/>
  <c r="AJ88" i="2"/>
  <c r="AI88" i="2"/>
  <c r="AN88" i="2"/>
  <c r="AK88" i="2"/>
  <c r="AF88" i="2"/>
  <c r="AG88" i="2"/>
  <c r="AH88" i="2"/>
  <c r="AL88" i="2"/>
  <c r="AI89" i="2"/>
  <c r="AK89" i="2"/>
  <c r="AF89" i="2"/>
  <c r="AH89" i="2"/>
  <c r="AL89" i="2"/>
  <c r="AJ89" i="2"/>
  <c r="AG89" i="2"/>
  <c r="AN89" i="2"/>
  <c r="AL90" i="2"/>
  <c r="AJ90" i="2"/>
  <c r="AK90" i="2"/>
  <c r="AN90" i="2"/>
  <c r="AI90" i="2"/>
  <c r="AF90" i="2"/>
  <c r="AG90" i="2"/>
  <c r="AH90" i="2"/>
  <c r="AJ91" i="2"/>
  <c r="AH91" i="2"/>
  <c r="AG91" i="2"/>
  <c r="AI91" i="2"/>
  <c r="AN91" i="2"/>
  <c r="AF91" i="2"/>
  <c r="AL91" i="2"/>
  <c r="AK91" i="2"/>
  <c r="AK92" i="2"/>
  <c r="AN92" i="2"/>
  <c r="AJ92" i="2"/>
  <c r="AG92" i="2"/>
  <c r="AH92" i="2"/>
  <c r="AI92" i="2"/>
  <c r="AL92" i="2"/>
  <c r="AF92" i="2"/>
  <c r="AI93" i="2"/>
  <c r="AF93" i="2"/>
  <c r="AN93" i="2"/>
  <c r="AL93" i="2"/>
  <c r="AK93" i="2"/>
  <c r="AJ93" i="2"/>
  <c r="AH93" i="2"/>
  <c r="AG93" i="2"/>
  <c r="AJ94" i="2"/>
  <c r="AI94" i="2"/>
  <c r="AN94" i="2"/>
  <c r="AL94" i="2"/>
  <c r="AF94" i="2"/>
  <c r="AH94" i="2"/>
  <c r="AK94" i="2"/>
  <c r="AG94" i="2"/>
  <c r="AG95" i="2"/>
  <c r="AN95" i="2"/>
  <c r="AI95" i="2"/>
  <c r="AJ95" i="2"/>
  <c r="AL95" i="2"/>
  <c r="AK95" i="2"/>
  <c r="AH95" i="2"/>
  <c r="AF95" i="2"/>
  <c r="AL96" i="2"/>
  <c r="AI96" i="2"/>
  <c r="AG96" i="2"/>
  <c r="AH96" i="2"/>
  <c r="AN96" i="2"/>
  <c r="AK96" i="2"/>
  <c r="AF96" i="2"/>
  <c r="AJ96" i="2"/>
  <c r="AI97" i="2"/>
  <c r="AL97" i="2"/>
  <c r="AK97" i="2"/>
  <c r="AN97" i="2"/>
  <c r="AJ97" i="2"/>
  <c r="AG97" i="2"/>
  <c r="AH97" i="2"/>
  <c r="AF97" i="2"/>
  <c r="AK98" i="2"/>
  <c r="AG98" i="2"/>
  <c r="AJ98" i="2"/>
  <c r="AF98" i="2"/>
  <c r="AN98" i="2"/>
  <c r="AI98" i="2"/>
  <c r="AH98" i="2"/>
  <c r="AL98" i="2"/>
  <c r="AI99" i="2"/>
  <c r="AJ99" i="2"/>
  <c r="AG99" i="2"/>
  <c r="AF99" i="2"/>
  <c r="AK99" i="2"/>
  <c r="AN99" i="2"/>
  <c r="AL99" i="2"/>
  <c r="AH99" i="2"/>
  <c r="AJ100" i="2"/>
  <c r="AL100" i="2"/>
  <c r="AH100" i="2"/>
  <c r="AF100" i="2"/>
  <c r="AK100" i="2"/>
  <c r="AN100" i="2"/>
  <c r="AG100" i="2"/>
  <c r="AI100" i="2"/>
  <c r="AN101" i="2"/>
  <c r="AH101" i="2"/>
  <c r="AK101" i="2"/>
  <c r="AL101" i="2"/>
  <c r="AJ101" i="2"/>
  <c r="AG101" i="2"/>
  <c r="AF101" i="2"/>
  <c r="AI101" i="2"/>
  <c r="AG102" i="2"/>
  <c r="AH102" i="2"/>
  <c r="AL102" i="2"/>
  <c r="AI102" i="2"/>
  <c r="AF102" i="2"/>
  <c r="AK102" i="2"/>
  <c r="AJ102" i="2"/>
  <c r="AN102" i="2"/>
  <c r="AH103" i="2"/>
  <c r="AG103" i="2"/>
  <c r="AF103" i="2"/>
  <c r="AL103" i="2"/>
  <c r="AJ103" i="2"/>
  <c r="AK103" i="2"/>
  <c r="AI103" i="2"/>
  <c r="AN103" i="2"/>
  <c r="AJ104" i="2"/>
  <c r="AK104" i="2"/>
  <c r="AH104" i="2"/>
  <c r="AF104" i="2"/>
  <c r="AG104" i="2"/>
  <c r="AN104" i="2"/>
  <c r="AL104" i="2"/>
  <c r="AI104" i="2"/>
  <c r="AP30" i="2" l="1"/>
  <c r="J4" i="2"/>
  <c r="K4" i="2"/>
  <c r="AP37" i="2"/>
  <c r="AP27" i="2"/>
  <c r="AP31" i="2"/>
  <c r="AP101"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AP103" i="2"/>
  <c r="AP99" i="2"/>
  <c r="AP96" i="2"/>
  <c r="AP71" i="2"/>
  <c r="AP70" i="2"/>
  <c r="AP63" i="2"/>
  <c r="AP13" i="2"/>
  <c r="AP97" i="2"/>
  <c r="AP88" i="2"/>
  <c r="AP85" i="2"/>
  <c r="AP75" i="2"/>
  <c r="AP64" i="2"/>
  <c r="AP12" i="2"/>
  <c r="AP5" i="2"/>
  <c r="AP28" i="2"/>
  <c r="AP79" i="2"/>
  <c r="AP60" i="2"/>
  <c r="AP19" i="2"/>
  <c r="AP45" i="2"/>
  <c r="AP84" i="2"/>
  <c r="AP83" i="2"/>
  <c r="AP80" i="2"/>
  <c r="AP21" i="2"/>
  <c r="AP6" i="2"/>
  <c r="AP76" i="2"/>
  <c r="AP47" i="2"/>
  <c r="AP40" i="2"/>
  <c r="AP20" i="2"/>
  <c r="AP43" i="2"/>
  <c r="AP33" i="2"/>
  <c r="AP52" i="2"/>
  <c r="AP9" i="2"/>
  <c r="AP48" i="2"/>
  <c r="AP68" i="2"/>
  <c r="AP18" i="2"/>
  <c r="AP56" i="2"/>
  <c r="AP46" i="2"/>
  <c r="AP35" i="2"/>
  <c r="AP22" i="2"/>
  <c r="AP100" i="2"/>
  <c r="AP90" i="2"/>
  <c r="AP86" i="2"/>
  <c r="AP26" i="2"/>
  <c r="AP39" i="2"/>
  <c r="AP7" i="2"/>
  <c r="AP36" i="2"/>
  <c r="AP51" i="2"/>
  <c r="AP44" i="2"/>
  <c r="AP102" i="2"/>
  <c r="AP95" i="2"/>
  <c r="AP94" i="2"/>
  <c r="AP89" i="2"/>
  <c r="AP69" i="2"/>
  <c r="AP58" i="2"/>
  <c r="AP41" i="2"/>
  <c r="AP34" i="2"/>
  <c r="AP42" i="2"/>
  <c r="AP54" i="2"/>
  <c r="AP32" i="2"/>
  <c r="AP53" i="2"/>
  <c r="AP14" i="2"/>
  <c r="AP10" i="2"/>
  <c r="AP93" i="2"/>
  <c r="AP87" i="2"/>
  <c r="AP73" i="2"/>
  <c r="AP67" i="2"/>
  <c r="AP66" i="2"/>
  <c r="AP65" i="2"/>
  <c r="AP59" i="2"/>
  <c r="AP57" i="2"/>
  <c r="AP17" i="2"/>
  <c r="AP23" i="2"/>
  <c r="AP49" i="2"/>
  <c r="AP98" i="2"/>
  <c r="AP91" i="2"/>
  <c r="AP81" i="2"/>
  <c r="AP77" i="2"/>
  <c r="AP74" i="2"/>
  <c r="AP61" i="2"/>
  <c r="AP55" i="2"/>
  <c r="AP8" i="2"/>
  <c r="AP25" i="2"/>
  <c r="AP104" i="2"/>
  <c r="AP92" i="2"/>
  <c r="AP78" i="2"/>
  <c r="AP72" i="2"/>
  <c r="AP62" i="2"/>
  <c r="AP16" i="2"/>
  <c r="AP50" i="2"/>
  <c r="AP24" i="2"/>
  <c r="AP11" i="2"/>
  <c r="AP29" i="2"/>
  <c r="AP15" i="2"/>
  <c r="AP38" i="2"/>
  <c r="AP82" i="2"/>
  <c r="AP4" i="2"/>
  <c r="I11" i="2" l="1"/>
  <c r="I4" i="2"/>
  <c r="I99" i="2"/>
  <c r="I87" i="2"/>
  <c r="I75" i="2"/>
  <c r="I63" i="2"/>
  <c r="I25" i="2"/>
  <c r="I47" i="2"/>
  <c r="I5" i="2"/>
  <c r="I45" i="2"/>
  <c r="I101" i="2"/>
  <c r="I89" i="2"/>
  <c r="I77" i="2"/>
  <c r="I65" i="2"/>
  <c r="I28" i="2"/>
  <c r="I56" i="2"/>
  <c r="I29" i="2"/>
  <c r="I17" i="2"/>
  <c r="I8" i="2"/>
  <c r="I100" i="2"/>
  <c r="I88" i="2"/>
  <c r="I76" i="2"/>
  <c r="I64" i="2"/>
  <c r="I48" i="2"/>
  <c r="I20" i="2"/>
  <c r="I44" i="2"/>
  <c r="I7" i="2"/>
  <c r="I98" i="2"/>
  <c r="I86" i="2"/>
  <c r="I74" i="2"/>
  <c r="I62" i="2"/>
  <c r="I26" i="2"/>
  <c r="I33" i="2"/>
  <c r="I43" i="2"/>
  <c r="I40" i="2"/>
  <c r="I97" i="2"/>
  <c r="I85" i="2"/>
  <c r="I73" i="2"/>
  <c r="I61" i="2"/>
  <c r="I23" i="2"/>
  <c r="I9" i="2"/>
  <c r="I6" i="2"/>
  <c r="I34" i="2"/>
  <c r="I96" i="2"/>
  <c r="I84" i="2"/>
  <c r="I72" i="2"/>
  <c r="I60" i="2"/>
  <c r="I37" i="2"/>
  <c r="I10" i="2"/>
  <c r="I35" i="2"/>
  <c r="I27" i="2"/>
  <c r="I95" i="2"/>
  <c r="I83" i="2"/>
  <c r="I71" i="2"/>
  <c r="I59" i="2"/>
  <c r="I30" i="2"/>
  <c r="I53" i="2"/>
  <c r="I16" i="2"/>
  <c r="I94" i="2"/>
  <c r="I82" i="2"/>
  <c r="I70" i="2"/>
  <c r="I58" i="2"/>
  <c r="I39" i="2"/>
  <c r="I15" i="2"/>
  <c r="I49" i="2"/>
  <c r="I54" i="2"/>
  <c r="I93" i="2"/>
  <c r="I81" i="2"/>
  <c r="I69" i="2"/>
  <c r="I57" i="2"/>
  <c r="I46" i="2"/>
  <c r="I31" i="2"/>
  <c r="I50" i="2"/>
  <c r="I12" i="2"/>
  <c r="I104" i="2"/>
  <c r="I92" i="2"/>
  <c r="I80" i="2"/>
  <c r="I68" i="2"/>
  <c r="I51" i="2"/>
  <c r="I36" i="2"/>
  <c r="I38" i="2"/>
  <c r="I13" i="2"/>
  <c r="I21" i="2"/>
  <c r="I103" i="2"/>
  <c r="I91" i="2"/>
  <c r="I79" i="2"/>
  <c r="I67" i="2"/>
  <c r="I55" i="2"/>
  <c r="I41" i="2"/>
  <c r="I42" i="2"/>
  <c r="I22" i="2"/>
  <c r="I52" i="2"/>
  <c r="I102" i="2"/>
  <c r="I90" i="2"/>
  <c r="I78" i="2"/>
  <c r="I66" i="2"/>
  <c r="I24" i="2"/>
  <c r="I19" i="2"/>
  <c r="I14" i="2"/>
  <c r="I18" i="2"/>
  <c r="I32" i="2"/>
</calcChain>
</file>

<file path=xl/comments1.xml><?xml version="1.0" encoding="utf-8"?>
<comments xmlns="http://schemas.openxmlformats.org/spreadsheetml/2006/main">
  <authors>
    <author>Cornejo</author>
  </authors>
  <commentList>
    <comment ref="F19" authorId="0" shapeId="0">
      <text>
        <r>
          <rPr>
            <b/>
            <sz val="9"/>
            <color indexed="81"/>
            <rFont val="Tahoma"/>
            <family val="2"/>
          </rPr>
          <t>Cornejo:</t>
        </r>
        <r>
          <rPr>
            <sz val="9"/>
            <color indexed="81"/>
            <rFont val="Tahoma"/>
            <family val="2"/>
          </rPr>
          <t xml:space="preserve">
0 means Euler-Bernouilli</t>
        </r>
      </text>
    </comment>
    <comment ref="B32" authorId="0" shapeId="0">
      <text>
        <r>
          <rPr>
            <b/>
            <sz val="9"/>
            <color indexed="81"/>
            <rFont val="Tahoma"/>
            <family val="2"/>
          </rPr>
          <t>Cornejo:</t>
        </r>
        <r>
          <rPr>
            <sz val="9"/>
            <color indexed="81"/>
            <rFont val="Tahoma"/>
            <family val="2"/>
          </rPr>
          <t xml:space="preserve">
Computed according to the isoparam standard quadratic shape functions. K=dAlpha/ds
</t>
        </r>
      </text>
    </comment>
  </commentList>
</comments>
</file>

<file path=xl/sharedStrings.xml><?xml version="1.0" encoding="utf-8"?>
<sst xmlns="http://schemas.openxmlformats.org/spreadsheetml/2006/main" count="107" uniqueCount="106">
  <si>
    <t>x1</t>
  </si>
  <si>
    <t>x2</t>
  </si>
  <si>
    <t>x3</t>
  </si>
  <si>
    <t>y1</t>
  </si>
  <si>
    <t>y2</t>
  </si>
  <si>
    <t>y3</t>
  </si>
  <si>
    <t>X</t>
  </si>
  <si>
    <t>Y</t>
  </si>
  <si>
    <t>alpha1</t>
  </si>
  <si>
    <t>alpha2</t>
  </si>
  <si>
    <t>alpha3</t>
  </si>
  <si>
    <t>dy/dx</t>
  </si>
  <si>
    <t>Solving the system…</t>
  </si>
  <si>
    <t>ξ0</t>
  </si>
  <si>
    <t>ξ1</t>
  </si>
  <si>
    <t>ξ2</t>
  </si>
  <si>
    <t>ξ3</t>
  </si>
  <si>
    <t>ξ4</t>
  </si>
  <si>
    <t>w0</t>
  </si>
  <si>
    <t>w1</t>
  </si>
  <si>
    <t>w2</t>
  </si>
  <si>
    <t>w3</t>
  </si>
  <si>
    <t>w4</t>
  </si>
  <si>
    <t>https://en.wikipedia.org/wiki/Gaussian_quadrature</t>
  </si>
  <si>
    <t>b-a / 2</t>
  </si>
  <si>
    <t>a+b /2</t>
  </si>
  <si>
    <t>df/dx</t>
  </si>
  <si>
    <t>sqrt(1+(dfdx)^2)</t>
  </si>
  <si>
    <t>wi*sqrt(-)</t>
  </si>
  <si>
    <t>SUM =</t>
  </si>
  <si>
    <t>shifted ξ</t>
  </si>
  <si>
    <t xml:space="preserve">L = </t>
  </si>
  <si>
    <t>NOTE</t>
  </si>
  <si>
    <t>This script checks that the polynomial constants properly interpolate the coordinates of a given arbitrary curved beam. Next, we check the computation of the total length of the beam according to differential calculus and shifted Gauss quadratures. The beam is supposed to be interpolated by a 5th order polynomial (consistent withe its shape functions)</t>
  </si>
  <si>
    <t>Angle</t>
  </si>
  <si>
    <t>d2y/dx2</t>
  </si>
  <si>
    <t>κ</t>
  </si>
  <si>
    <t>p0</t>
  </si>
  <si>
    <t>p1</t>
  </si>
  <si>
    <t>p2</t>
  </si>
  <si>
    <t>p3</t>
  </si>
  <si>
    <t>p4</t>
  </si>
  <si>
    <t>p5</t>
  </si>
  <si>
    <t>Node 1</t>
  </si>
  <si>
    <t>Node 2</t>
  </si>
  <si>
    <t>Node 3</t>
  </si>
  <si>
    <t>ξ</t>
  </si>
  <si>
    <t>v</t>
  </si>
  <si>
    <t>θ</t>
  </si>
  <si>
    <t>u1</t>
  </si>
  <si>
    <t>u2</t>
  </si>
  <si>
    <t>u3</t>
  </si>
  <si>
    <t>v1</t>
  </si>
  <si>
    <t>v2</t>
  </si>
  <si>
    <t>v3</t>
  </si>
  <si>
    <t>θ1</t>
  </si>
  <si>
    <t>θ2</t>
  </si>
  <si>
    <t>θ3</t>
  </si>
  <si>
    <t>Input</t>
  </si>
  <si>
    <t>k01</t>
  </si>
  <si>
    <t>k02</t>
  </si>
  <si>
    <t>k03</t>
  </si>
  <si>
    <t>ks</t>
  </si>
  <si>
    <t>J1</t>
  </si>
  <si>
    <t>J2</t>
  </si>
  <si>
    <t>J3</t>
  </si>
  <si>
    <t>Terms N poly</t>
  </si>
  <si>
    <t>a0</t>
  </si>
  <si>
    <t>a1</t>
  </si>
  <si>
    <t>a2</t>
  </si>
  <si>
    <t>a3</t>
  </si>
  <si>
    <t>a4</t>
  </si>
  <si>
    <t>a5</t>
  </si>
  <si>
    <t>using raw poly</t>
  </si>
  <si>
    <t>k0</t>
  </si>
  <si>
    <t>u quadratic interpolation</t>
  </si>
  <si>
    <t>N1</t>
  </si>
  <si>
    <t>N2</t>
  </si>
  <si>
    <t>N3</t>
  </si>
  <si>
    <t>J</t>
  </si>
  <si>
    <t>dvds</t>
  </si>
  <si>
    <t>ks*d3v_ds3</t>
  </si>
  <si>
    <t>using shape functions N</t>
  </si>
  <si>
    <t>Nu1</t>
  </si>
  <si>
    <t>Nv1</t>
  </si>
  <si>
    <t>Nt1</t>
  </si>
  <si>
    <t>Nu2</t>
  </si>
  <si>
    <t>Nv2</t>
  </si>
  <si>
    <t>Nt2</t>
  </si>
  <si>
    <t>X_isoparam</t>
  </si>
  <si>
    <t>Y_isoparam</t>
  </si>
  <si>
    <t>Nu3</t>
  </si>
  <si>
    <t>Nv3</t>
  </si>
  <si>
    <t>Nt3</t>
  </si>
  <si>
    <t>dN1dξ</t>
  </si>
  <si>
    <t>d2N1dξ2</t>
  </si>
  <si>
    <t>dN2dξ</t>
  </si>
  <si>
    <t>d2N2dξ2</t>
  </si>
  <si>
    <t>dN3dξ</t>
  </si>
  <si>
    <t>d2N3dξ2</t>
  </si>
  <si>
    <t>v = {Nu1, Nv1, Nt1, Nu2, Nv2, Nt2, Nu3, Nv3, Nt3} · {u1, v1, theta1, u2, v2, theta2, u3, v3, theta3} = N·u</t>
  </si>
  <si>
    <t>u0(xi)</t>
  </si>
  <si>
    <t>Node2</t>
  </si>
  <si>
    <t>Node3</t>
  </si>
  <si>
    <t>Inputs</t>
  </si>
  <si>
    <t>alpha 0 isoparam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</si>
</sst>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E+00"/>
    <numFmt numFmtId="165" formatCode="0.000E+00"/>
    <numFmt numFmtId="166" formatCode="0.0000"/>
    <numFmt numFmtId="167" formatCode="0.0"/>
  </numFmts>
  <fonts count="15">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sz val="8"/>
      <color theme="1"/>
      <name val="Calibri"/>
      <family val="2"/>
      <scheme val="minor"/>
    </font>
    <font>
      <b/>
      <sz val="11"/>
      <color theme="1"/>
      <name val="Calibri"/>
      <family val="2"/>
    </font>
    <font>
      <sz val="9"/>
      <color indexed="81"/>
      <name val="Tahoma"/>
      <family val="2"/>
    </font>
    <font>
      <b/>
      <sz val="9"/>
      <color indexed="81"/>
      <name val="Tahoma"/>
      <family val="2"/>
    </font>
    <font>
      <sz val="11"/>
      <name val="Calibri"/>
      <family val="2"/>
      <scheme val="minor"/>
    </font>
    <font>
      <sz val="11"/>
      <color theme="0" tint="-0.34998626667073579"/>
      <name val="Calibri"/>
      <family val="2"/>
      <scheme val="minor"/>
    </font>
    <font>
      <sz val="11"/>
      <color theme="0" tint="-0.34998626667073579"/>
      <name val="Calibri"/>
      <family val="2"/>
    </font>
    <font>
      <sz val="11"/>
      <color rgb="FFC00000"/>
      <name val="JetBrains Mono"/>
      <family val="3"/>
    </font>
    <font>
      <sz val="11"/>
      <color rgb="FFC00000"/>
      <name val="Calibri"/>
      <family val="2"/>
      <scheme val="minor"/>
    </font>
    <font>
      <b/>
      <sz val="11"/>
      <name val="Calibri"/>
      <family val="2"/>
      <scheme val="minor"/>
    </font>
    <font>
      <b/>
      <sz val="11"/>
      <name val="Calibri"/>
      <family val="2"/>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00B050"/>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s>
  <cellStyleXfs count="1">
    <xf numFmtId="0" fontId="0" fillId="0" borderId="0"/>
  </cellStyleXfs>
  <cellXfs count="89">
    <xf numFmtId="0" fontId="0" fillId="0" borderId="0" xfId="0"/>
    <xf numFmtId="11" fontId="0" fillId="0" borderId="0" xfId="0" applyNumberFormat="1"/>
    <xf numFmtId="0" fontId="0" fillId="2" borderId="0" xfId="0" applyFill="1"/>
    <xf numFmtId="0" fontId="0" fillId="0" borderId="1" xfId="0" applyBorder="1"/>
    <xf numFmtId="164" fontId="0" fillId="0" borderId="2" xfId="0" applyNumberFormat="1" applyBorder="1"/>
    <xf numFmtId="0" fontId="0" fillId="0" borderId="3" xfId="0" applyBorder="1"/>
    <xf numFmtId="164" fontId="0" fillId="0" borderId="4" xfId="0" applyNumberFormat="1" applyBorder="1"/>
    <xf numFmtId="0" fontId="0" fillId="0" borderId="5" xfId="0" applyBorder="1"/>
    <xf numFmtId="164" fontId="0" fillId="0" borderId="6" xfId="0" applyNumberFormat="1" applyBorder="1"/>
    <xf numFmtId="0" fontId="0" fillId="2" borderId="0" xfId="0" applyFill="1" applyAlignment="1">
      <alignment horizontal="center"/>
    </xf>
    <xf numFmtId="0" fontId="2" fillId="2" borderId="0" xfId="0" applyFont="1" applyFill="1" applyAlignment="1">
      <alignment horizontal="center"/>
    </xf>
    <xf numFmtId="0" fontId="3"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0" xfId="0" applyFill="1" applyBorder="1"/>
    <xf numFmtId="0" fontId="4" fillId="0" borderId="0" xfId="0" applyFont="1"/>
    <xf numFmtId="165" fontId="0" fillId="0" borderId="0" xfId="0" applyNumberFormat="1"/>
    <xf numFmtId="0" fontId="0" fillId="0" borderId="0" xfId="0" applyAlignment="1"/>
    <xf numFmtId="0" fontId="0" fillId="0" borderId="0" xfId="0" applyAlignment="1">
      <alignment horizontal="right"/>
    </xf>
    <xf numFmtId="0" fontId="1" fillId="3" borderId="0" xfId="0" applyFont="1" applyFill="1" applyAlignment="1">
      <alignment horizontal="right"/>
    </xf>
    <xf numFmtId="11" fontId="1" fillId="3" borderId="0" xfId="0" applyNumberFormat="1" applyFont="1" applyFill="1"/>
    <xf numFmtId="11" fontId="0" fillId="0" borderId="7" xfId="0" applyNumberFormat="1" applyBorder="1"/>
    <xf numFmtId="0" fontId="0" fillId="2" borderId="0" xfId="0" applyFont="1" applyFill="1" applyAlignment="1">
      <alignment horizontal="center"/>
    </xf>
    <xf numFmtId="164" fontId="0" fillId="0" borderId="0" xfId="0" applyNumberFormat="1"/>
    <xf numFmtId="0" fontId="3" fillId="0" borderId="0" xfId="0" applyFont="1" applyAlignment="1">
      <alignment horizontal="center"/>
    </xf>
    <xf numFmtId="11" fontId="0" fillId="3" borderId="0" xfId="0" applyNumberFormat="1" applyFill="1"/>
    <xf numFmtId="0" fontId="0" fillId="0" borderId="7" xfId="0" applyBorder="1" applyAlignment="1">
      <alignment horizontal="center"/>
    </xf>
    <xf numFmtId="0" fontId="3" fillId="0" borderId="7" xfId="0" applyFont="1" applyBorder="1" applyAlignment="1">
      <alignment horizontal="center"/>
    </xf>
    <xf numFmtId="0" fontId="5" fillId="0" borderId="8" xfId="0" applyFont="1" applyBorder="1" applyAlignment="1">
      <alignment horizontal="center"/>
    </xf>
    <xf numFmtId="0" fontId="0" fillId="0" borderId="9" xfId="0" applyBorder="1" applyAlignment="1">
      <alignment horizontal="center"/>
    </xf>
    <xf numFmtId="0" fontId="0" fillId="0" borderId="1" xfId="0" applyBorder="1" applyAlignment="1">
      <alignment horizontal="right"/>
    </xf>
    <xf numFmtId="0" fontId="0" fillId="0" borderId="2" xfId="0" applyBorder="1" applyAlignment="1">
      <alignment horizontal="center"/>
    </xf>
    <xf numFmtId="0" fontId="0" fillId="0" borderId="3" xfId="0" applyBorder="1" applyAlignment="1">
      <alignment horizontal="right"/>
    </xf>
    <xf numFmtId="0" fontId="0" fillId="0" borderId="4" xfId="0" applyBorder="1" applyAlignment="1">
      <alignment horizontal="center"/>
    </xf>
    <xf numFmtId="0" fontId="0" fillId="0" borderId="5" xfId="0" applyBorder="1" applyAlignment="1">
      <alignment horizontal="right"/>
    </xf>
    <xf numFmtId="0" fontId="0" fillId="0" borderId="6" xfId="0" applyBorder="1" applyAlignment="1">
      <alignment horizontal="center"/>
    </xf>
    <xf numFmtId="0" fontId="0" fillId="0" borderId="0" xfId="0" applyAlignment="1">
      <alignment horizontal="center"/>
    </xf>
    <xf numFmtId="11" fontId="0" fillId="0" borderId="0" xfId="0" applyNumberFormat="1" applyAlignment="1">
      <alignment horizontal="center"/>
    </xf>
    <xf numFmtId="0" fontId="3" fillId="0" borderId="0" xfId="0" applyFont="1" applyFill="1" applyBorder="1" applyAlignment="1">
      <alignment horizontal="center"/>
    </xf>
    <xf numFmtId="0" fontId="3" fillId="0" borderId="7" xfId="0" applyFont="1" applyFill="1" applyBorder="1" applyAlignment="1">
      <alignment horizontal="center"/>
    </xf>
    <xf numFmtId="167" fontId="0" fillId="0" borderId="0" xfId="0" applyNumberFormat="1" applyAlignment="1">
      <alignment horizontal="center"/>
    </xf>
    <xf numFmtId="2" fontId="0" fillId="0" borderId="0" xfId="0" applyNumberFormat="1" applyAlignment="1">
      <alignment horizontal="center"/>
    </xf>
    <xf numFmtId="0" fontId="0" fillId="0" borderId="7" xfId="0" applyFont="1" applyBorder="1" applyAlignment="1">
      <alignment horizontal="center"/>
    </xf>
    <xf numFmtId="0" fontId="0" fillId="6" borderId="0" xfId="0" applyFill="1"/>
    <xf numFmtId="0" fontId="9" fillId="0" borderId="0" xfId="0" applyFont="1"/>
    <xf numFmtId="0" fontId="9" fillId="0" borderId="0" xfId="0" applyFont="1" applyAlignment="1">
      <alignment horizontal="center"/>
    </xf>
    <xf numFmtId="0" fontId="10" fillId="0" borderId="7" xfId="0" applyFont="1" applyFill="1" applyBorder="1" applyAlignment="1">
      <alignment horizontal="center"/>
    </xf>
    <xf numFmtId="11" fontId="9" fillId="0" borderId="0" xfId="0" applyNumberFormat="1" applyFont="1" applyAlignment="1">
      <alignment horizontal="center"/>
    </xf>
    <xf numFmtId="0" fontId="9" fillId="0" borderId="1" xfId="0" applyFont="1" applyBorder="1"/>
    <xf numFmtId="0" fontId="9" fillId="0" borderId="3" xfId="0" applyFont="1" applyBorder="1"/>
    <xf numFmtId="0" fontId="9" fillId="0" borderId="0" xfId="0" applyFont="1" applyFill="1" applyBorder="1" applyAlignment="1">
      <alignment horizontal="right"/>
    </xf>
    <xf numFmtId="166" fontId="9" fillId="0" borderId="4" xfId="0" applyNumberFormat="1" applyFont="1" applyBorder="1"/>
    <xf numFmtId="0" fontId="9" fillId="0" borderId="0" xfId="0" applyFont="1" applyBorder="1"/>
    <xf numFmtId="0" fontId="9" fillId="0" borderId="4" xfId="0" applyFont="1" applyBorder="1"/>
    <xf numFmtId="0" fontId="3" fillId="3" borderId="7" xfId="0" applyFont="1" applyFill="1" applyBorder="1" applyAlignment="1">
      <alignment horizontal="center"/>
    </xf>
    <xf numFmtId="0" fontId="11" fillId="0" borderId="0" xfId="0" applyFont="1" applyAlignment="1">
      <alignment vertical="center"/>
    </xf>
    <xf numFmtId="0" fontId="12" fillId="0" borderId="0" xfId="0" applyFont="1"/>
    <xf numFmtId="0" fontId="3" fillId="0" borderId="12" xfId="0" applyFont="1" applyFill="1" applyBorder="1" applyAlignment="1">
      <alignment horizontal="center"/>
    </xf>
    <xf numFmtId="0" fontId="3" fillId="0" borderId="14" xfId="0" applyFont="1" applyFill="1" applyBorder="1" applyAlignment="1">
      <alignment horizontal="center"/>
    </xf>
    <xf numFmtId="0" fontId="3" fillId="0" borderId="13" xfId="0" applyFont="1" applyFill="1" applyBorder="1" applyAlignment="1">
      <alignment horizontal="center"/>
    </xf>
    <xf numFmtId="0" fontId="0" fillId="3" borderId="0" xfId="0" applyFill="1" applyAlignment="1">
      <alignment horizontal="center"/>
    </xf>
    <xf numFmtId="0" fontId="0" fillId="3" borderId="9" xfId="0" applyFill="1" applyBorder="1" applyAlignment="1">
      <alignment horizontal="center"/>
    </xf>
    <xf numFmtId="0" fontId="8" fillId="0" borderId="10" xfId="0" applyFont="1" applyFill="1" applyBorder="1" applyAlignment="1">
      <alignment horizontal="right"/>
    </xf>
    <xf numFmtId="166" fontId="8" fillId="0" borderId="2" xfId="0" applyNumberFormat="1" applyFont="1" applyBorder="1"/>
    <xf numFmtId="0" fontId="8" fillId="0" borderId="0" xfId="0" applyFont="1" applyFill="1" applyBorder="1" applyAlignment="1">
      <alignment horizontal="right"/>
    </xf>
    <xf numFmtId="166" fontId="8" fillId="0" borderId="4" xfId="0" applyNumberFormat="1" applyFont="1" applyBorder="1"/>
    <xf numFmtId="0" fontId="8" fillId="0" borderId="11" xfId="0" applyFont="1" applyFill="1" applyBorder="1" applyAlignment="1">
      <alignment horizontal="right"/>
    </xf>
    <xf numFmtId="166" fontId="8" fillId="0" borderId="6" xfId="0" applyNumberFormat="1" applyFont="1" applyBorder="1"/>
    <xf numFmtId="0" fontId="0" fillId="0" borderId="12" xfId="0" applyBorder="1" applyAlignment="1">
      <alignment horizontal="right"/>
    </xf>
    <xf numFmtId="0" fontId="0" fillId="0" borderId="13" xfId="0" applyBorder="1" applyAlignment="1">
      <alignment horizontal="center"/>
    </xf>
    <xf numFmtId="0" fontId="1" fillId="7" borderId="7" xfId="0" applyFont="1" applyFill="1" applyBorder="1" applyAlignment="1">
      <alignment horizontal="center"/>
    </xf>
    <xf numFmtId="0" fontId="8" fillId="0" borderId="3" xfId="0" applyFont="1" applyBorder="1" applyAlignment="1">
      <alignment horizontal="right"/>
    </xf>
    <xf numFmtId="166" fontId="8" fillId="0" borderId="4" xfId="0" applyNumberFormat="1" applyFont="1" applyBorder="1" applyAlignment="1">
      <alignment horizontal="center"/>
    </xf>
    <xf numFmtId="0" fontId="8" fillId="0" borderId="5" xfId="0" applyFont="1" applyBorder="1" applyAlignment="1">
      <alignment horizontal="right"/>
    </xf>
    <xf numFmtId="166" fontId="8" fillId="0" borderId="6" xfId="0" applyNumberFormat="1" applyFont="1" applyBorder="1" applyAlignment="1">
      <alignment horizontal="center"/>
    </xf>
    <xf numFmtId="0" fontId="2" fillId="0" borderId="0" xfId="0" applyFont="1" applyAlignment="1"/>
    <xf numFmtId="0" fontId="0" fillId="4" borderId="0" xfId="0" applyFill="1" applyAlignment="1">
      <alignment horizontal="left" vertical="center" wrapText="1"/>
    </xf>
    <xf numFmtId="0" fontId="13" fillId="0" borderId="12" xfId="0" applyFont="1" applyBorder="1" applyAlignment="1">
      <alignment horizontal="center"/>
    </xf>
    <xf numFmtId="0" fontId="13" fillId="0" borderId="13" xfId="0" applyFont="1" applyBorder="1" applyAlignment="1">
      <alignment horizontal="center"/>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1" fillId="5" borderId="0" xfId="0" applyFont="1" applyFill="1" applyAlignment="1">
      <alignment horizontal="center"/>
    </xf>
    <xf numFmtId="0" fontId="10" fillId="0" borderId="7" xfId="0" applyFont="1" applyBorder="1" applyAlignment="1">
      <alignment horizontal="center"/>
    </xf>
    <xf numFmtId="0" fontId="0" fillId="0" borderId="11" xfId="0" applyBorder="1" applyAlignment="1">
      <alignment horizontal="center"/>
    </xf>
    <xf numFmtId="0" fontId="14" fillId="0" borderId="1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Nodes</c:v>
          </c:tx>
          <c:spPr>
            <a:ln w="19050" cap="rnd">
              <a:noFill/>
              <a:round/>
            </a:ln>
            <a:effectLst/>
          </c:spPr>
          <c:marker>
            <c:symbol val="circle"/>
            <c:size val="5"/>
            <c:spPr>
              <a:noFill/>
              <a:ln w="57150">
                <a:solidFill>
                  <a:schemeClr val="tx1"/>
                </a:solidFill>
              </a:ln>
              <a:effectLst/>
            </c:spPr>
          </c:marker>
          <c:dPt>
            <c:idx val="2"/>
            <c:marker>
              <c:symbol val="circle"/>
              <c:size val="5"/>
              <c:spPr>
                <a:noFill/>
                <a:ln w="50800">
                  <a:solidFill>
                    <a:schemeClr val="tx1"/>
                  </a:solidFill>
                </a:ln>
                <a:effectLst/>
              </c:spPr>
            </c:marker>
            <c:bubble3D val="0"/>
            <c:extLst>
              <c:ext xmlns:c16="http://schemas.microsoft.com/office/drawing/2014/chart" uri="{C3380CC4-5D6E-409C-BE32-E72D297353CC}">
                <c16:uniqueId val="{00000002-A613-4FE0-BE02-742DBBFD6B97}"/>
              </c:ext>
            </c:extLst>
          </c:dPt>
          <c:xVal>
            <c:numRef>
              <c:f>'Curve parametrization BAD'!$C$9:$C$11</c:f>
              <c:numCache>
                <c:formatCode>General</c:formatCode>
                <c:ptCount val="3"/>
                <c:pt idx="0">
                  <c:v>0</c:v>
                </c:pt>
                <c:pt idx="1">
                  <c:v>1</c:v>
                </c:pt>
                <c:pt idx="2">
                  <c:v>2</c:v>
                </c:pt>
              </c:numCache>
            </c:numRef>
          </c:xVal>
          <c:yVal>
            <c:numRef>
              <c:f>'Curve parametrization BAD'!$C$13:$C$15</c:f>
              <c:numCache>
                <c:formatCode>General</c:formatCode>
                <c:ptCount val="3"/>
                <c:pt idx="0">
                  <c:v>0</c:v>
                </c:pt>
                <c:pt idx="1">
                  <c:v>1</c:v>
                </c:pt>
                <c:pt idx="2">
                  <c:v>0</c:v>
                </c:pt>
              </c:numCache>
            </c:numRef>
          </c:yVal>
          <c:smooth val="0"/>
          <c:extLst>
            <c:ext xmlns:c16="http://schemas.microsoft.com/office/drawing/2014/chart" uri="{C3380CC4-5D6E-409C-BE32-E72D297353CC}">
              <c16:uniqueId val="{00000000-A613-4FE0-BE02-742DBBFD6B97}"/>
            </c:ext>
          </c:extLst>
        </c:ser>
        <c:ser>
          <c:idx val="1"/>
          <c:order val="1"/>
          <c:tx>
            <c:v>Interpolation</c:v>
          </c:tx>
          <c:spPr>
            <a:ln w="22225" cap="rnd">
              <a:solidFill>
                <a:srgbClr val="C00000"/>
              </a:solidFill>
              <a:round/>
            </a:ln>
            <a:effectLst/>
          </c:spPr>
          <c:marker>
            <c:symbol val="none"/>
          </c:marker>
          <c:xVal>
            <c:numRef>
              <c:f>'Curve parametrization BAD'!$F$3:$F$293</c:f>
              <c:numCache>
                <c:formatCode>0.00E+00</c:formatCode>
                <c:ptCount val="291"/>
                <c:pt idx="0">
                  <c:v>0</c:v>
                </c:pt>
                <c:pt idx="1">
                  <c:v>0.02</c:v>
                </c:pt>
                <c:pt idx="2">
                  <c:v>0.04</c:v>
                </c:pt>
                <c:pt idx="3">
                  <c:v>0.06</c:v>
                </c:pt>
                <c:pt idx="4">
                  <c:v>0.08</c:v>
                </c:pt>
                <c:pt idx="5">
                  <c:v>0.1</c:v>
                </c:pt>
                <c:pt idx="6">
                  <c:v>0.12000000000000001</c:v>
                </c:pt>
                <c:pt idx="7">
                  <c:v>0.14000000000000001</c:v>
                </c:pt>
                <c:pt idx="8">
                  <c:v>0.16</c:v>
                </c:pt>
                <c:pt idx="9">
                  <c:v>0.18</c:v>
                </c:pt>
                <c:pt idx="10">
                  <c:v>0.19999999999999998</c:v>
                </c:pt>
                <c:pt idx="11">
                  <c:v>0.21999999999999997</c:v>
                </c:pt>
                <c:pt idx="12">
                  <c:v>0.23999999999999996</c:v>
                </c:pt>
                <c:pt idx="13">
                  <c:v>0.25999999999999995</c:v>
                </c:pt>
                <c:pt idx="14">
                  <c:v>0.27999999999999997</c:v>
                </c:pt>
                <c:pt idx="15">
                  <c:v>0.3</c:v>
                </c:pt>
                <c:pt idx="16">
                  <c:v>0.32</c:v>
                </c:pt>
                <c:pt idx="17">
                  <c:v>0.34</c:v>
                </c:pt>
                <c:pt idx="18">
                  <c:v>0.36000000000000004</c:v>
                </c:pt>
                <c:pt idx="19">
                  <c:v>0.38000000000000006</c:v>
                </c:pt>
                <c:pt idx="20">
                  <c:v>0.40000000000000008</c:v>
                </c:pt>
                <c:pt idx="21">
                  <c:v>0.4200000000000001</c:v>
                </c:pt>
                <c:pt idx="22">
                  <c:v>0.44000000000000011</c:v>
                </c:pt>
                <c:pt idx="23">
                  <c:v>0.46000000000000013</c:v>
                </c:pt>
                <c:pt idx="24">
                  <c:v>0.48000000000000015</c:v>
                </c:pt>
                <c:pt idx="25">
                  <c:v>0.50000000000000011</c:v>
                </c:pt>
                <c:pt idx="26">
                  <c:v>0.52000000000000013</c:v>
                </c:pt>
                <c:pt idx="27">
                  <c:v>0.54000000000000015</c:v>
                </c:pt>
                <c:pt idx="28">
                  <c:v>0.56000000000000016</c:v>
                </c:pt>
                <c:pt idx="29">
                  <c:v>0.58000000000000018</c:v>
                </c:pt>
                <c:pt idx="30">
                  <c:v>0.6000000000000002</c:v>
                </c:pt>
                <c:pt idx="31">
                  <c:v>0.62000000000000022</c:v>
                </c:pt>
                <c:pt idx="32">
                  <c:v>0.64000000000000024</c:v>
                </c:pt>
                <c:pt idx="33">
                  <c:v>0.66000000000000025</c:v>
                </c:pt>
                <c:pt idx="34">
                  <c:v>0.68000000000000027</c:v>
                </c:pt>
                <c:pt idx="35">
                  <c:v>0.70000000000000029</c:v>
                </c:pt>
                <c:pt idx="36">
                  <c:v>0.72000000000000031</c:v>
                </c:pt>
                <c:pt idx="37">
                  <c:v>0.74000000000000032</c:v>
                </c:pt>
                <c:pt idx="38">
                  <c:v>0.76000000000000034</c:v>
                </c:pt>
                <c:pt idx="39">
                  <c:v>0.78000000000000036</c:v>
                </c:pt>
                <c:pt idx="40">
                  <c:v>0.80000000000000038</c:v>
                </c:pt>
                <c:pt idx="41">
                  <c:v>0.8200000000000004</c:v>
                </c:pt>
                <c:pt idx="42">
                  <c:v>0.84000000000000041</c:v>
                </c:pt>
                <c:pt idx="43">
                  <c:v>0.86000000000000043</c:v>
                </c:pt>
                <c:pt idx="44">
                  <c:v>0.88000000000000045</c:v>
                </c:pt>
                <c:pt idx="45">
                  <c:v>0.90000000000000047</c:v>
                </c:pt>
                <c:pt idx="46">
                  <c:v>0.92000000000000048</c:v>
                </c:pt>
                <c:pt idx="47">
                  <c:v>0.9400000000000005</c:v>
                </c:pt>
                <c:pt idx="48">
                  <c:v>0.96000000000000052</c:v>
                </c:pt>
                <c:pt idx="49">
                  <c:v>0.98000000000000054</c:v>
                </c:pt>
                <c:pt idx="50">
                  <c:v>1.0000000000000004</c:v>
                </c:pt>
                <c:pt idx="51">
                  <c:v>1.0200000000000005</c:v>
                </c:pt>
                <c:pt idx="52">
                  <c:v>1.0400000000000005</c:v>
                </c:pt>
                <c:pt idx="53">
                  <c:v>1.0600000000000005</c:v>
                </c:pt>
                <c:pt idx="54">
                  <c:v>1.0800000000000005</c:v>
                </c:pt>
                <c:pt idx="55">
                  <c:v>1.1000000000000005</c:v>
                </c:pt>
                <c:pt idx="56">
                  <c:v>1.1200000000000006</c:v>
                </c:pt>
                <c:pt idx="57">
                  <c:v>1.1400000000000006</c:v>
                </c:pt>
                <c:pt idx="58">
                  <c:v>1.1600000000000006</c:v>
                </c:pt>
                <c:pt idx="59">
                  <c:v>1.1800000000000006</c:v>
                </c:pt>
                <c:pt idx="60">
                  <c:v>1.2000000000000006</c:v>
                </c:pt>
                <c:pt idx="61">
                  <c:v>1.2200000000000006</c:v>
                </c:pt>
                <c:pt idx="62">
                  <c:v>1.2400000000000007</c:v>
                </c:pt>
                <c:pt idx="63">
                  <c:v>1.2600000000000007</c:v>
                </c:pt>
                <c:pt idx="64">
                  <c:v>1.2800000000000007</c:v>
                </c:pt>
                <c:pt idx="65">
                  <c:v>1.3000000000000007</c:v>
                </c:pt>
                <c:pt idx="66">
                  <c:v>1.3200000000000007</c:v>
                </c:pt>
                <c:pt idx="67">
                  <c:v>1.3400000000000007</c:v>
                </c:pt>
                <c:pt idx="68">
                  <c:v>1.3600000000000008</c:v>
                </c:pt>
                <c:pt idx="69">
                  <c:v>1.3800000000000008</c:v>
                </c:pt>
                <c:pt idx="70">
                  <c:v>1.4000000000000008</c:v>
                </c:pt>
                <c:pt idx="71">
                  <c:v>1.4200000000000008</c:v>
                </c:pt>
                <c:pt idx="72">
                  <c:v>1.4400000000000008</c:v>
                </c:pt>
                <c:pt idx="73">
                  <c:v>1.4600000000000009</c:v>
                </c:pt>
                <c:pt idx="74">
                  <c:v>1.4800000000000009</c:v>
                </c:pt>
                <c:pt idx="75">
                  <c:v>1.5000000000000009</c:v>
                </c:pt>
                <c:pt idx="76">
                  <c:v>1.5200000000000009</c:v>
                </c:pt>
                <c:pt idx="77">
                  <c:v>1.5400000000000009</c:v>
                </c:pt>
                <c:pt idx="78">
                  <c:v>1.5600000000000009</c:v>
                </c:pt>
                <c:pt idx="79">
                  <c:v>1.580000000000001</c:v>
                </c:pt>
                <c:pt idx="80">
                  <c:v>1.600000000000001</c:v>
                </c:pt>
                <c:pt idx="81">
                  <c:v>1.620000000000001</c:v>
                </c:pt>
                <c:pt idx="82">
                  <c:v>1.640000000000001</c:v>
                </c:pt>
                <c:pt idx="83">
                  <c:v>1.660000000000001</c:v>
                </c:pt>
                <c:pt idx="84">
                  <c:v>1.680000000000001</c:v>
                </c:pt>
                <c:pt idx="85">
                  <c:v>1.7000000000000011</c:v>
                </c:pt>
                <c:pt idx="86">
                  <c:v>1.7200000000000011</c:v>
                </c:pt>
                <c:pt idx="87">
                  <c:v>1.7400000000000011</c:v>
                </c:pt>
                <c:pt idx="88">
                  <c:v>1.7600000000000011</c:v>
                </c:pt>
                <c:pt idx="89">
                  <c:v>1.7800000000000011</c:v>
                </c:pt>
                <c:pt idx="90">
                  <c:v>1.8000000000000012</c:v>
                </c:pt>
                <c:pt idx="91">
                  <c:v>1.8200000000000012</c:v>
                </c:pt>
                <c:pt idx="92">
                  <c:v>1.8400000000000012</c:v>
                </c:pt>
                <c:pt idx="93">
                  <c:v>1.8600000000000012</c:v>
                </c:pt>
                <c:pt idx="94">
                  <c:v>1.8800000000000012</c:v>
                </c:pt>
                <c:pt idx="95">
                  <c:v>1.9000000000000012</c:v>
                </c:pt>
                <c:pt idx="96">
                  <c:v>1.9200000000000013</c:v>
                </c:pt>
                <c:pt idx="97">
                  <c:v>1.9400000000000013</c:v>
                </c:pt>
                <c:pt idx="98">
                  <c:v>1.9600000000000013</c:v>
                </c:pt>
                <c:pt idx="99">
                  <c:v>1.9800000000000013</c:v>
                </c:pt>
                <c:pt idx="100">
                  <c:v>2.0000000000000013</c:v>
                </c:pt>
              </c:numCache>
            </c:numRef>
          </c:xVal>
          <c:yVal>
            <c:numRef>
              <c:f>'Curve parametrization BAD'!$G$3:$G$293</c:f>
              <c:numCache>
                <c:formatCode>0.00E+00</c:formatCode>
                <c:ptCount val="291"/>
                <c:pt idx="0">
                  <c:v>0</c:v>
                </c:pt>
                <c:pt idx="1">
                  <c:v>2.0584080000000001E-2</c:v>
                </c:pt>
                <c:pt idx="2">
                  <c:v>4.2273279999999996E-2</c:v>
                </c:pt>
                <c:pt idx="3">
                  <c:v>6.4974480000000001E-2</c:v>
                </c:pt>
                <c:pt idx="4">
                  <c:v>8.8596480000000005E-2</c:v>
                </c:pt>
                <c:pt idx="5">
                  <c:v>0.11305</c:v>
                </c:pt>
                <c:pt idx="6">
                  <c:v>0.13824767999999998</c:v>
                </c:pt>
                <c:pt idx="7">
                  <c:v>0.16410408000000004</c:v>
                </c:pt>
                <c:pt idx="8">
                  <c:v>0.19053568000000001</c:v>
                </c:pt>
                <c:pt idx="9">
                  <c:v>0.21746088</c:v>
                </c:pt>
                <c:pt idx="10">
                  <c:v>0.24479999999999996</c:v>
                </c:pt>
                <c:pt idx="11">
                  <c:v>0.27247527999999999</c:v>
                </c:pt>
                <c:pt idx="12">
                  <c:v>0.30041087999999988</c:v>
                </c:pt>
                <c:pt idx="13">
                  <c:v>0.32853287999999997</c:v>
                </c:pt>
                <c:pt idx="14">
                  <c:v>0.35676927999999997</c:v>
                </c:pt>
                <c:pt idx="15">
                  <c:v>0.38505</c:v>
                </c:pt>
                <c:pt idx="16">
                  <c:v>0.41330687999999999</c:v>
                </c:pt>
                <c:pt idx="17">
                  <c:v>0.44147368000000009</c:v>
                </c:pt>
                <c:pt idx="18">
                  <c:v>0.46948608000000003</c:v>
                </c:pt>
                <c:pt idx="19">
                  <c:v>0.49728168000000006</c:v>
                </c:pt>
                <c:pt idx="20">
                  <c:v>0.52480000000000004</c:v>
                </c:pt>
                <c:pt idx="21">
                  <c:v>0.55198248000000016</c:v>
                </c:pt>
                <c:pt idx="22">
                  <c:v>0.57877248000000014</c:v>
                </c:pt>
                <c:pt idx="23">
                  <c:v>0.60511528000000014</c:v>
                </c:pt>
                <c:pt idx="24">
                  <c:v>0.6309580800000002</c:v>
                </c:pt>
                <c:pt idx="25">
                  <c:v>0.65625</c:v>
                </c:pt>
                <c:pt idx="26">
                  <c:v>0.68094208000000012</c:v>
                </c:pt>
                <c:pt idx="27">
                  <c:v>0.70498728000000022</c:v>
                </c:pt>
                <c:pt idx="28">
                  <c:v>0.72834048000000029</c:v>
                </c:pt>
                <c:pt idx="29">
                  <c:v>0.75095848000000021</c:v>
                </c:pt>
                <c:pt idx="30">
                  <c:v>0.77280000000000026</c:v>
                </c:pt>
                <c:pt idx="31">
                  <c:v>0.79382568000000009</c:v>
                </c:pt>
                <c:pt idx="32">
                  <c:v>0.8139980800000004</c:v>
                </c:pt>
                <c:pt idx="33">
                  <c:v>0.83328168000000014</c:v>
                </c:pt>
                <c:pt idx="34">
                  <c:v>0.85164288000000021</c:v>
                </c:pt>
                <c:pt idx="35">
                  <c:v>0.86905000000000032</c:v>
                </c:pt>
                <c:pt idx="36">
                  <c:v>0.88547328000000025</c:v>
                </c:pt>
                <c:pt idx="37">
                  <c:v>0.90088488000000033</c:v>
                </c:pt>
                <c:pt idx="38">
                  <c:v>0.91525888000000022</c:v>
                </c:pt>
                <c:pt idx="39">
                  <c:v>0.92857128000000044</c:v>
                </c:pt>
                <c:pt idx="40">
                  <c:v>0.94080000000000008</c:v>
                </c:pt>
                <c:pt idx="41">
                  <c:v>0.95192488000000031</c:v>
                </c:pt>
                <c:pt idx="42">
                  <c:v>0.96192768000000006</c:v>
                </c:pt>
                <c:pt idx="43">
                  <c:v>0.97079208000000028</c:v>
                </c:pt>
                <c:pt idx="44">
                  <c:v>0.97850368000000021</c:v>
                </c:pt>
                <c:pt idx="45">
                  <c:v>0.98504999999999998</c:v>
                </c:pt>
                <c:pt idx="46">
                  <c:v>0.99042048000000005</c:v>
                </c:pt>
                <c:pt idx="47">
                  <c:v>0.99460648000000007</c:v>
                </c:pt>
                <c:pt idx="48">
                  <c:v>0.99760127999999981</c:v>
                </c:pt>
                <c:pt idx="49">
                  <c:v>0.99940008000000013</c:v>
                </c:pt>
                <c:pt idx="50">
                  <c:v>1</c:v>
                </c:pt>
                <c:pt idx="51">
                  <c:v>0.99940007999999969</c:v>
                </c:pt>
                <c:pt idx="52">
                  <c:v>0.99760127999999992</c:v>
                </c:pt>
                <c:pt idx="53">
                  <c:v>0.99460647999999974</c:v>
                </c:pt>
                <c:pt idx="54">
                  <c:v>0.99042047999999983</c:v>
                </c:pt>
                <c:pt idx="55">
                  <c:v>0.98505000000000009</c:v>
                </c:pt>
                <c:pt idx="56">
                  <c:v>0.97850367999999976</c:v>
                </c:pt>
                <c:pt idx="57">
                  <c:v>0.97079207999999928</c:v>
                </c:pt>
                <c:pt idx="58">
                  <c:v>0.96192767999999995</c:v>
                </c:pt>
                <c:pt idx="59">
                  <c:v>0.95192487999999986</c:v>
                </c:pt>
                <c:pt idx="60">
                  <c:v>0.94079999999999986</c:v>
                </c:pt>
                <c:pt idx="61">
                  <c:v>0.92857127999999967</c:v>
                </c:pt>
                <c:pt idx="62">
                  <c:v>0.91525887999999989</c:v>
                </c:pt>
                <c:pt idx="63">
                  <c:v>0.90088487999999911</c:v>
                </c:pt>
                <c:pt idx="64">
                  <c:v>0.88547327999999981</c:v>
                </c:pt>
                <c:pt idx="65">
                  <c:v>0.86904999999999966</c:v>
                </c:pt>
                <c:pt idx="66">
                  <c:v>0.85164287999999955</c:v>
                </c:pt>
                <c:pt idx="67">
                  <c:v>0.83328167999999958</c:v>
                </c:pt>
                <c:pt idx="68">
                  <c:v>0.81399807999999907</c:v>
                </c:pt>
                <c:pt idx="69">
                  <c:v>0.79382567999999898</c:v>
                </c:pt>
                <c:pt idx="70">
                  <c:v>0.77279999999999838</c:v>
                </c:pt>
                <c:pt idx="71">
                  <c:v>0.75095847999999865</c:v>
                </c:pt>
                <c:pt idx="72">
                  <c:v>0.72834047999999951</c:v>
                </c:pt>
                <c:pt idx="73">
                  <c:v>0.70498727999999877</c:v>
                </c:pt>
                <c:pt idx="74">
                  <c:v>0.68094207999999901</c:v>
                </c:pt>
                <c:pt idx="75">
                  <c:v>0.65624999999999911</c:v>
                </c:pt>
                <c:pt idx="76">
                  <c:v>0.6309580799999992</c:v>
                </c:pt>
                <c:pt idx="77">
                  <c:v>0.60511527999999926</c:v>
                </c:pt>
                <c:pt idx="78">
                  <c:v>0.57877247999999826</c:v>
                </c:pt>
                <c:pt idx="79">
                  <c:v>0.55198247999999905</c:v>
                </c:pt>
                <c:pt idx="80">
                  <c:v>0.52479999999999949</c:v>
                </c:pt>
                <c:pt idx="81">
                  <c:v>0.49728167999999906</c:v>
                </c:pt>
                <c:pt idx="82">
                  <c:v>0.46948607999999847</c:v>
                </c:pt>
                <c:pt idx="83">
                  <c:v>0.44147367999999876</c:v>
                </c:pt>
                <c:pt idx="84">
                  <c:v>0.41330687999999816</c:v>
                </c:pt>
                <c:pt idx="85">
                  <c:v>0.38504999999999878</c:v>
                </c:pt>
                <c:pt idx="86">
                  <c:v>0.35676927999999819</c:v>
                </c:pt>
                <c:pt idx="87">
                  <c:v>0.32853287999999914</c:v>
                </c:pt>
                <c:pt idx="88">
                  <c:v>0.30041087999999849</c:v>
                </c:pt>
                <c:pt idx="89">
                  <c:v>0.27247527999999832</c:v>
                </c:pt>
                <c:pt idx="90">
                  <c:v>0.24479999999999791</c:v>
                </c:pt>
                <c:pt idx="91">
                  <c:v>0.21746087999999908</c:v>
                </c:pt>
                <c:pt idx="92">
                  <c:v>0.19053567999999732</c:v>
                </c:pt>
                <c:pt idx="93">
                  <c:v>0.16410407999999777</c:v>
                </c:pt>
                <c:pt idx="94">
                  <c:v>0.13824767999999832</c:v>
                </c:pt>
                <c:pt idx="95">
                  <c:v>0.11304999999999854</c:v>
                </c:pt>
                <c:pt idx="96">
                  <c:v>8.8596479999998756E-2</c:v>
                </c:pt>
                <c:pt idx="97">
                  <c:v>6.4974479999999168E-2</c:v>
                </c:pt>
                <c:pt idx="98">
                  <c:v>4.2273279999999858E-2</c:v>
                </c:pt>
                <c:pt idx="99">
                  <c:v>2.0584079999999894E-2</c:v>
                </c:pt>
                <c:pt idx="100">
                  <c:v>-1.7763568394002505E-15</c:v>
                </c:pt>
              </c:numCache>
            </c:numRef>
          </c:yVal>
          <c:smooth val="0"/>
          <c:extLst>
            <c:ext xmlns:c16="http://schemas.microsoft.com/office/drawing/2014/chart" uri="{C3380CC4-5D6E-409C-BE32-E72D297353CC}">
              <c16:uniqueId val="{00000001-A613-4FE0-BE02-742DBBFD6B97}"/>
            </c:ext>
          </c:extLst>
        </c:ser>
        <c:dLbls>
          <c:showLegendKey val="0"/>
          <c:showVal val="0"/>
          <c:showCatName val="0"/>
          <c:showSerName val="0"/>
          <c:showPercent val="0"/>
          <c:showBubbleSize val="0"/>
        </c:dLbls>
        <c:axId val="1283915439"/>
        <c:axId val="1283916271"/>
      </c:scatterChart>
      <c:valAx>
        <c:axId val="1283915439"/>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X</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6271"/>
        <c:crosses val="autoZero"/>
        <c:crossBetween val="midCat"/>
      </c:valAx>
      <c:valAx>
        <c:axId val="1283916271"/>
        <c:scaling>
          <c:orientation val="minMax"/>
          <c:max val="3"/>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Y</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543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v>Nodes</c:v>
          </c:tx>
          <c:spPr>
            <a:ln>
              <a:noFill/>
            </a:ln>
          </c:spPr>
          <c:marker>
            <c:symbol val="circle"/>
            <c:size val="7"/>
            <c:spPr>
              <a:solidFill>
                <a:schemeClr val="tx1"/>
              </a:solidFill>
              <a:ln w="38100">
                <a:solidFill>
                  <a:schemeClr val="tx1"/>
                </a:solidFill>
              </a:ln>
            </c:spPr>
          </c:marker>
          <c:dPt>
            <c:idx val="2"/>
            <c:bubble3D val="0"/>
            <c:extLst>
              <c:ext xmlns:c16="http://schemas.microsoft.com/office/drawing/2014/chart" uri="{C3380CC4-5D6E-409C-BE32-E72D297353CC}">
                <c16:uniqueId val="{00000000-F5CA-428C-ACDE-27CB530E1F03}"/>
              </c:ext>
            </c:extLst>
          </c:dPt>
          <c:xVal>
            <c:numRef>
              <c:f>'Curve parametrization BAD'!$C$9:$C$11</c:f>
              <c:numCache>
                <c:formatCode>General</c:formatCode>
                <c:ptCount val="3"/>
                <c:pt idx="0">
                  <c:v>0</c:v>
                </c:pt>
                <c:pt idx="1">
                  <c:v>1</c:v>
                </c:pt>
                <c:pt idx="2">
                  <c:v>2</c:v>
                </c:pt>
              </c:numCache>
            </c:numRef>
          </c:xVal>
          <c:yVal>
            <c:numRef>
              <c:f>'Curve parametrization BAD'!$C$13:$C$15</c:f>
              <c:numCache>
                <c:formatCode>General</c:formatCode>
                <c:ptCount val="3"/>
                <c:pt idx="0">
                  <c:v>0</c:v>
                </c:pt>
                <c:pt idx="1">
                  <c:v>1</c:v>
                </c:pt>
                <c:pt idx="2">
                  <c:v>0</c:v>
                </c:pt>
              </c:numCache>
            </c:numRef>
          </c:yVal>
          <c:smooth val="0"/>
          <c:extLst>
            <c:ext xmlns:c16="http://schemas.microsoft.com/office/drawing/2014/chart" uri="{C3380CC4-5D6E-409C-BE32-E72D297353CC}">
              <c16:uniqueId val="{00000006-56D5-415F-9A63-E0EC45B3CBCB}"/>
            </c:ext>
          </c:extLst>
        </c:ser>
        <c:ser>
          <c:idx val="3"/>
          <c:order val="1"/>
          <c:tx>
            <c:v>Geometry Interpolation</c:v>
          </c:tx>
          <c:spPr>
            <a:ln w="19050">
              <a:noFill/>
            </a:ln>
          </c:spPr>
          <c:marker>
            <c:symbol val="none"/>
          </c:marker>
          <c:xVal>
            <c:numRef>
              <c:f>'deflection and rot interpolatio'!$G$4:$G$104</c:f>
              <c:numCache>
                <c:formatCode>General</c:formatCode>
                <c:ptCount val="101"/>
                <c:pt idx="0">
                  <c:v>0</c:v>
                </c:pt>
                <c:pt idx="1">
                  <c:v>2.0000000000000018E-2</c:v>
                </c:pt>
                <c:pt idx="2">
                  <c:v>4.0000000000000036E-2</c:v>
                </c:pt>
                <c:pt idx="3">
                  <c:v>6.0000000000000053E-2</c:v>
                </c:pt>
                <c:pt idx="4">
                  <c:v>8.0000000000000071E-2</c:v>
                </c:pt>
                <c:pt idx="5">
                  <c:v>0.10000000000000009</c:v>
                </c:pt>
                <c:pt idx="6">
                  <c:v>0.12000000000000011</c:v>
                </c:pt>
                <c:pt idx="7">
                  <c:v>0.14000000000000012</c:v>
                </c:pt>
                <c:pt idx="8">
                  <c:v>0.16000000000000014</c:v>
                </c:pt>
                <c:pt idx="9">
                  <c:v>0.18000000000000016</c:v>
                </c:pt>
                <c:pt idx="10">
                  <c:v>0.20000000000000018</c:v>
                </c:pt>
                <c:pt idx="11">
                  <c:v>0.2200000000000002</c:v>
                </c:pt>
                <c:pt idx="12">
                  <c:v>0.24000000000000021</c:v>
                </c:pt>
                <c:pt idx="13">
                  <c:v>0.26000000000000023</c:v>
                </c:pt>
                <c:pt idx="14">
                  <c:v>0.28000000000000025</c:v>
                </c:pt>
                <c:pt idx="15">
                  <c:v>0.30000000000000027</c:v>
                </c:pt>
                <c:pt idx="16">
                  <c:v>0.32000000000000028</c:v>
                </c:pt>
                <c:pt idx="17">
                  <c:v>0.3400000000000003</c:v>
                </c:pt>
                <c:pt idx="18">
                  <c:v>0.36000000000000032</c:v>
                </c:pt>
                <c:pt idx="19">
                  <c:v>0.38000000000000034</c:v>
                </c:pt>
                <c:pt idx="20">
                  <c:v>0.40000000000000036</c:v>
                </c:pt>
                <c:pt idx="21">
                  <c:v>0.42000000000000037</c:v>
                </c:pt>
                <c:pt idx="22">
                  <c:v>0.44000000000000039</c:v>
                </c:pt>
                <c:pt idx="23">
                  <c:v>0.46000000000000041</c:v>
                </c:pt>
                <c:pt idx="24">
                  <c:v>0.48000000000000043</c:v>
                </c:pt>
                <c:pt idx="25">
                  <c:v>0.50000000000000044</c:v>
                </c:pt>
                <c:pt idx="26">
                  <c:v>0.52000000000000046</c:v>
                </c:pt>
                <c:pt idx="27">
                  <c:v>0.54000000000000048</c:v>
                </c:pt>
                <c:pt idx="28">
                  <c:v>0.5600000000000005</c:v>
                </c:pt>
                <c:pt idx="29">
                  <c:v>0.58000000000000052</c:v>
                </c:pt>
                <c:pt idx="30">
                  <c:v>0.60000000000000053</c:v>
                </c:pt>
                <c:pt idx="31">
                  <c:v>0.62000000000000055</c:v>
                </c:pt>
                <c:pt idx="32">
                  <c:v>0.64000000000000057</c:v>
                </c:pt>
                <c:pt idx="33">
                  <c:v>0.66000000000000059</c:v>
                </c:pt>
                <c:pt idx="34">
                  <c:v>0.6800000000000006</c:v>
                </c:pt>
                <c:pt idx="35">
                  <c:v>0.70000000000000062</c:v>
                </c:pt>
                <c:pt idx="36">
                  <c:v>0.72000000000000064</c:v>
                </c:pt>
                <c:pt idx="37">
                  <c:v>0.74000000000000066</c:v>
                </c:pt>
                <c:pt idx="38">
                  <c:v>0.76000000000000068</c:v>
                </c:pt>
                <c:pt idx="39">
                  <c:v>0.78000000000000069</c:v>
                </c:pt>
                <c:pt idx="40">
                  <c:v>0.8000000000000006</c:v>
                </c:pt>
                <c:pt idx="41">
                  <c:v>0.82000000000000062</c:v>
                </c:pt>
                <c:pt idx="42">
                  <c:v>0.84000000000000064</c:v>
                </c:pt>
                <c:pt idx="43">
                  <c:v>0.86000000000000054</c:v>
                </c:pt>
                <c:pt idx="44">
                  <c:v>0.88000000000000056</c:v>
                </c:pt>
                <c:pt idx="45">
                  <c:v>0.90000000000000058</c:v>
                </c:pt>
                <c:pt idx="46">
                  <c:v>0.9200000000000006</c:v>
                </c:pt>
                <c:pt idx="47">
                  <c:v>0.94000000000000061</c:v>
                </c:pt>
                <c:pt idx="48">
                  <c:v>0.96000000000000063</c:v>
                </c:pt>
                <c:pt idx="49">
                  <c:v>0.98000000000000065</c:v>
                </c:pt>
                <c:pt idx="50">
                  <c:v>1.0000000000000007</c:v>
                </c:pt>
                <c:pt idx="51">
                  <c:v>1.0200000000000007</c:v>
                </c:pt>
                <c:pt idx="52">
                  <c:v>1.0400000000000007</c:v>
                </c:pt>
                <c:pt idx="53">
                  <c:v>1.0600000000000007</c:v>
                </c:pt>
                <c:pt idx="54">
                  <c:v>1.0800000000000005</c:v>
                </c:pt>
                <c:pt idx="55">
                  <c:v>1.1000000000000005</c:v>
                </c:pt>
                <c:pt idx="56">
                  <c:v>1.1200000000000006</c:v>
                </c:pt>
                <c:pt idx="57">
                  <c:v>1.1400000000000006</c:v>
                </c:pt>
                <c:pt idx="58">
                  <c:v>1.1600000000000006</c:v>
                </c:pt>
                <c:pt idx="59">
                  <c:v>1.1800000000000006</c:v>
                </c:pt>
                <c:pt idx="60">
                  <c:v>1.2000000000000006</c:v>
                </c:pt>
                <c:pt idx="61">
                  <c:v>1.2200000000000006</c:v>
                </c:pt>
                <c:pt idx="62">
                  <c:v>1.2400000000000007</c:v>
                </c:pt>
                <c:pt idx="63">
                  <c:v>1.2600000000000007</c:v>
                </c:pt>
                <c:pt idx="64">
                  <c:v>1.2800000000000007</c:v>
                </c:pt>
                <c:pt idx="65">
                  <c:v>1.3000000000000007</c:v>
                </c:pt>
                <c:pt idx="66">
                  <c:v>1.3200000000000007</c:v>
                </c:pt>
                <c:pt idx="67">
                  <c:v>1.3400000000000007</c:v>
                </c:pt>
                <c:pt idx="68">
                  <c:v>1.3600000000000008</c:v>
                </c:pt>
                <c:pt idx="69">
                  <c:v>1.3800000000000008</c:v>
                </c:pt>
                <c:pt idx="70">
                  <c:v>1.4000000000000008</c:v>
                </c:pt>
                <c:pt idx="71">
                  <c:v>1.4200000000000008</c:v>
                </c:pt>
                <c:pt idx="72">
                  <c:v>1.4400000000000008</c:v>
                </c:pt>
                <c:pt idx="73">
                  <c:v>1.4600000000000009</c:v>
                </c:pt>
                <c:pt idx="74">
                  <c:v>1.4800000000000009</c:v>
                </c:pt>
                <c:pt idx="75">
                  <c:v>1.5000000000000009</c:v>
                </c:pt>
                <c:pt idx="76">
                  <c:v>1.5200000000000009</c:v>
                </c:pt>
                <c:pt idx="77">
                  <c:v>1.5400000000000009</c:v>
                </c:pt>
                <c:pt idx="78">
                  <c:v>1.5600000000000009</c:v>
                </c:pt>
                <c:pt idx="79">
                  <c:v>1.580000000000001</c:v>
                </c:pt>
                <c:pt idx="80">
                  <c:v>1.600000000000001</c:v>
                </c:pt>
                <c:pt idx="81">
                  <c:v>1.620000000000001</c:v>
                </c:pt>
                <c:pt idx="82">
                  <c:v>1.640000000000001</c:v>
                </c:pt>
                <c:pt idx="83">
                  <c:v>1.660000000000001</c:v>
                </c:pt>
                <c:pt idx="84">
                  <c:v>1.680000000000001</c:v>
                </c:pt>
                <c:pt idx="85">
                  <c:v>1.7000000000000011</c:v>
                </c:pt>
                <c:pt idx="86">
                  <c:v>1.7200000000000011</c:v>
                </c:pt>
                <c:pt idx="87">
                  <c:v>1.7400000000000011</c:v>
                </c:pt>
                <c:pt idx="88">
                  <c:v>1.7600000000000011</c:v>
                </c:pt>
                <c:pt idx="89">
                  <c:v>1.7800000000000011</c:v>
                </c:pt>
                <c:pt idx="90">
                  <c:v>1.8000000000000012</c:v>
                </c:pt>
                <c:pt idx="91">
                  <c:v>1.8200000000000012</c:v>
                </c:pt>
                <c:pt idx="92">
                  <c:v>1.8400000000000012</c:v>
                </c:pt>
                <c:pt idx="93">
                  <c:v>1.8600000000000012</c:v>
                </c:pt>
                <c:pt idx="94">
                  <c:v>1.8800000000000012</c:v>
                </c:pt>
                <c:pt idx="95">
                  <c:v>1.9000000000000012</c:v>
                </c:pt>
                <c:pt idx="96">
                  <c:v>1.9200000000000013</c:v>
                </c:pt>
                <c:pt idx="97">
                  <c:v>1.9400000000000013</c:v>
                </c:pt>
                <c:pt idx="98">
                  <c:v>1.9600000000000013</c:v>
                </c:pt>
                <c:pt idx="99">
                  <c:v>1.9800000000000013</c:v>
                </c:pt>
                <c:pt idx="100">
                  <c:v>2.0000000000000009</c:v>
                </c:pt>
              </c:numCache>
              <c:extLst xmlns:c15="http://schemas.microsoft.com/office/drawing/2012/chart"/>
            </c:numRef>
          </c:xVal>
          <c:yVal>
            <c:numRef>
              <c:f>'deflection and rot interpolatio'!#REF!</c:f>
              <c:numCache>
                <c:formatCode>General</c:formatCode>
                <c:ptCount val="1"/>
                <c:pt idx="0">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56D5-415F-9A63-E0EC45B3CBCB}"/>
            </c:ext>
          </c:extLst>
        </c:ser>
        <c:ser>
          <c:idx val="0"/>
          <c:order val="3"/>
          <c:tx>
            <c:v>Isoparam int</c:v>
          </c:tx>
          <c:spPr>
            <a:ln w="19050">
              <a:solidFill>
                <a:sysClr val="windowText" lastClr="000000"/>
              </a:solidFill>
            </a:ln>
          </c:spPr>
          <c:marker>
            <c:symbol val="none"/>
          </c:marker>
          <c:xVal>
            <c:numRef>
              <c:f>'deflection and rot interpolatio'!$Y$4:$Y$104</c:f>
              <c:numCache>
                <c:formatCode>0.00</c:formatCode>
                <c:ptCount val="101"/>
                <c:pt idx="0">
                  <c:v>0</c:v>
                </c:pt>
                <c:pt idx="1">
                  <c:v>2.0000000000000063E-2</c:v>
                </c:pt>
                <c:pt idx="2">
                  <c:v>3.9999999999999994E-2</c:v>
                </c:pt>
                <c:pt idx="3">
                  <c:v>6.0000000000000012E-2</c:v>
                </c:pt>
                <c:pt idx="4">
                  <c:v>8.0000000000000127E-2</c:v>
                </c:pt>
                <c:pt idx="5">
                  <c:v>0.1000000000000001</c:v>
                </c:pt>
                <c:pt idx="6">
                  <c:v>0.12000000000000005</c:v>
                </c:pt>
                <c:pt idx="7">
                  <c:v>0.1400000000000001</c:v>
                </c:pt>
                <c:pt idx="8">
                  <c:v>0.16000000000000011</c:v>
                </c:pt>
                <c:pt idx="9">
                  <c:v>0.18000000000000013</c:v>
                </c:pt>
                <c:pt idx="10">
                  <c:v>0.20000000000000021</c:v>
                </c:pt>
                <c:pt idx="11">
                  <c:v>0.22000000000000017</c:v>
                </c:pt>
                <c:pt idx="12">
                  <c:v>0.24000000000000021</c:v>
                </c:pt>
                <c:pt idx="13">
                  <c:v>0.26000000000000023</c:v>
                </c:pt>
                <c:pt idx="14">
                  <c:v>0.28000000000000025</c:v>
                </c:pt>
                <c:pt idx="15">
                  <c:v>0.30000000000000038</c:v>
                </c:pt>
                <c:pt idx="16">
                  <c:v>0.32000000000000028</c:v>
                </c:pt>
                <c:pt idx="17">
                  <c:v>0.34000000000000036</c:v>
                </c:pt>
                <c:pt idx="18">
                  <c:v>0.36000000000000043</c:v>
                </c:pt>
                <c:pt idx="19">
                  <c:v>0.38000000000000028</c:v>
                </c:pt>
                <c:pt idx="20">
                  <c:v>0.40000000000000024</c:v>
                </c:pt>
                <c:pt idx="21">
                  <c:v>0.42000000000000037</c:v>
                </c:pt>
                <c:pt idx="22">
                  <c:v>0.44000000000000039</c:v>
                </c:pt>
                <c:pt idx="23">
                  <c:v>0.4600000000000003</c:v>
                </c:pt>
                <c:pt idx="24">
                  <c:v>0.48000000000000043</c:v>
                </c:pt>
                <c:pt idx="25">
                  <c:v>0.50000000000000044</c:v>
                </c:pt>
                <c:pt idx="26">
                  <c:v>0.52000000000000046</c:v>
                </c:pt>
                <c:pt idx="27">
                  <c:v>0.54000000000000048</c:v>
                </c:pt>
                <c:pt idx="28">
                  <c:v>0.5600000000000005</c:v>
                </c:pt>
                <c:pt idx="29">
                  <c:v>0.58000000000000052</c:v>
                </c:pt>
                <c:pt idx="30">
                  <c:v>0.60000000000000053</c:v>
                </c:pt>
                <c:pt idx="31">
                  <c:v>0.62000000000000055</c:v>
                </c:pt>
                <c:pt idx="32">
                  <c:v>0.64000000000000057</c:v>
                </c:pt>
                <c:pt idx="33">
                  <c:v>0.66000000000000059</c:v>
                </c:pt>
                <c:pt idx="34">
                  <c:v>0.6800000000000006</c:v>
                </c:pt>
                <c:pt idx="35">
                  <c:v>0.70000000000000062</c:v>
                </c:pt>
                <c:pt idx="36">
                  <c:v>0.72000000000000064</c:v>
                </c:pt>
                <c:pt idx="37">
                  <c:v>0.74000000000000066</c:v>
                </c:pt>
                <c:pt idx="38">
                  <c:v>0.76000000000000068</c:v>
                </c:pt>
                <c:pt idx="39">
                  <c:v>0.78000000000000058</c:v>
                </c:pt>
                <c:pt idx="40">
                  <c:v>0.80000000000000071</c:v>
                </c:pt>
                <c:pt idx="41">
                  <c:v>0.82000000000000062</c:v>
                </c:pt>
                <c:pt idx="42">
                  <c:v>0.84000000000000052</c:v>
                </c:pt>
                <c:pt idx="43">
                  <c:v>0.86000000000000054</c:v>
                </c:pt>
                <c:pt idx="44">
                  <c:v>0.88000000000000056</c:v>
                </c:pt>
                <c:pt idx="45">
                  <c:v>0.90000000000000058</c:v>
                </c:pt>
                <c:pt idx="46">
                  <c:v>0.92000000000000071</c:v>
                </c:pt>
                <c:pt idx="47">
                  <c:v>0.94000000000000061</c:v>
                </c:pt>
                <c:pt idx="48">
                  <c:v>0.96000000000000063</c:v>
                </c:pt>
                <c:pt idx="49">
                  <c:v>0.98000000000000065</c:v>
                </c:pt>
                <c:pt idx="50">
                  <c:v>1.0000000000000007</c:v>
                </c:pt>
                <c:pt idx="51">
                  <c:v>1.0200000000000007</c:v>
                </c:pt>
                <c:pt idx="52">
                  <c:v>1.0400000000000007</c:v>
                </c:pt>
                <c:pt idx="53">
                  <c:v>1.0600000000000007</c:v>
                </c:pt>
                <c:pt idx="54">
                  <c:v>1.0800000000000007</c:v>
                </c:pt>
                <c:pt idx="55">
                  <c:v>1.1000000000000005</c:v>
                </c:pt>
                <c:pt idx="56">
                  <c:v>1.1200000000000006</c:v>
                </c:pt>
                <c:pt idx="57">
                  <c:v>1.1400000000000006</c:v>
                </c:pt>
                <c:pt idx="58">
                  <c:v>1.1600000000000006</c:v>
                </c:pt>
                <c:pt idx="59">
                  <c:v>1.1800000000000006</c:v>
                </c:pt>
                <c:pt idx="60">
                  <c:v>1.2000000000000006</c:v>
                </c:pt>
                <c:pt idx="61">
                  <c:v>1.2200000000000006</c:v>
                </c:pt>
                <c:pt idx="62">
                  <c:v>1.2400000000000007</c:v>
                </c:pt>
                <c:pt idx="63">
                  <c:v>1.2600000000000007</c:v>
                </c:pt>
                <c:pt idx="64">
                  <c:v>1.2800000000000007</c:v>
                </c:pt>
                <c:pt idx="65">
                  <c:v>1.3000000000000007</c:v>
                </c:pt>
                <c:pt idx="66">
                  <c:v>1.3200000000000007</c:v>
                </c:pt>
                <c:pt idx="67">
                  <c:v>1.3400000000000007</c:v>
                </c:pt>
                <c:pt idx="68">
                  <c:v>1.3600000000000008</c:v>
                </c:pt>
                <c:pt idx="69">
                  <c:v>1.3800000000000008</c:v>
                </c:pt>
                <c:pt idx="70">
                  <c:v>1.4000000000000008</c:v>
                </c:pt>
                <c:pt idx="71">
                  <c:v>1.4200000000000008</c:v>
                </c:pt>
                <c:pt idx="72">
                  <c:v>1.4400000000000008</c:v>
                </c:pt>
                <c:pt idx="73">
                  <c:v>1.4600000000000009</c:v>
                </c:pt>
                <c:pt idx="74">
                  <c:v>1.4800000000000009</c:v>
                </c:pt>
                <c:pt idx="75">
                  <c:v>1.5000000000000009</c:v>
                </c:pt>
                <c:pt idx="76">
                  <c:v>1.5200000000000009</c:v>
                </c:pt>
                <c:pt idx="77">
                  <c:v>1.5400000000000009</c:v>
                </c:pt>
                <c:pt idx="78">
                  <c:v>1.5600000000000009</c:v>
                </c:pt>
                <c:pt idx="79">
                  <c:v>1.580000000000001</c:v>
                </c:pt>
                <c:pt idx="80">
                  <c:v>1.600000000000001</c:v>
                </c:pt>
                <c:pt idx="81">
                  <c:v>1.620000000000001</c:v>
                </c:pt>
                <c:pt idx="82">
                  <c:v>1.640000000000001</c:v>
                </c:pt>
                <c:pt idx="83">
                  <c:v>1.660000000000001</c:v>
                </c:pt>
                <c:pt idx="84">
                  <c:v>1.680000000000001</c:v>
                </c:pt>
                <c:pt idx="85">
                  <c:v>1.7000000000000011</c:v>
                </c:pt>
                <c:pt idx="86">
                  <c:v>1.7200000000000011</c:v>
                </c:pt>
                <c:pt idx="87">
                  <c:v>1.7400000000000011</c:v>
                </c:pt>
                <c:pt idx="88">
                  <c:v>1.7600000000000011</c:v>
                </c:pt>
                <c:pt idx="89">
                  <c:v>1.7800000000000011</c:v>
                </c:pt>
                <c:pt idx="90">
                  <c:v>1.8000000000000012</c:v>
                </c:pt>
                <c:pt idx="91">
                  <c:v>1.8200000000000012</c:v>
                </c:pt>
                <c:pt idx="92">
                  <c:v>1.8400000000000012</c:v>
                </c:pt>
                <c:pt idx="93">
                  <c:v>1.8600000000000012</c:v>
                </c:pt>
                <c:pt idx="94">
                  <c:v>1.8800000000000012</c:v>
                </c:pt>
                <c:pt idx="95">
                  <c:v>1.9000000000000012</c:v>
                </c:pt>
                <c:pt idx="96">
                  <c:v>1.9200000000000013</c:v>
                </c:pt>
                <c:pt idx="97">
                  <c:v>1.9400000000000013</c:v>
                </c:pt>
                <c:pt idx="98">
                  <c:v>1.9600000000000013</c:v>
                </c:pt>
                <c:pt idx="99">
                  <c:v>1.9800000000000013</c:v>
                </c:pt>
                <c:pt idx="100">
                  <c:v>2.0000000000000009</c:v>
                </c:pt>
              </c:numCache>
            </c:numRef>
          </c:xVal>
          <c:yVal>
            <c:numRef>
              <c:f>'deflection and rot interpolatio'!$Z$4:$Z$104</c:f>
              <c:numCache>
                <c:formatCode>0.00</c:formatCode>
                <c:ptCount val="101"/>
                <c:pt idx="0">
                  <c:v>0</c:v>
                </c:pt>
                <c:pt idx="1">
                  <c:v>3.960000000000008E-2</c:v>
                </c:pt>
                <c:pt idx="2">
                  <c:v>7.8400000000000025E-2</c:v>
                </c:pt>
                <c:pt idx="3">
                  <c:v>0.11640000000000006</c:v>
                </c:pt>
                <c:pt idx="4">
                  <c:v>0.15360000000000018</c:v>
                </c:pt>
                <c:pt idx="5">
                  <c:v>0.19000000000000017</c:v>
                </c:pt>
                <c:pt idx="6">
                  <c:v>0.22560000000000013</c:v>
                </c:pt>
                <c:pt idx="7">
                  <c:v>0.26040000000000019</c:v>
                </c:pt>
                <c:pt idx="8">
                  <c:v>0.29440000000000022</c:v>
                </c:pt>
                <c:pt idx="9">
                  <c:v>0.32760000000000022</c:v>
                </c:pt>
                <c:pt idx="10">
                  <c:v>0.36000000000000032</c:v>
                </c:pt>
                <c:pt idx="11">
                  <c:v>0.39160000000000028</c:v>
                </c:pt>
                <c:pt idx="12">
                  <c:v>0.42240000000000033</c:v>
                </c:pt>
                <c:pt idx="13">
                  <c:v>0.45240000000000036</c:v>
                </c:pt>
                <c:pt idx="14">
                  <c:v>0.48160000000000036</c:v>
                </c:pt>
                <c:pt idx="15">
                  <c:v>0.51000000000000045</c:v>
                </c:pt>
                <c:pt idx="16">
                  <c:v>0.53760000000000041</c:v>
                </c:pt>
                <c:pt idx="17">
                  <c:v>0.56440000000000046</c:v>
                </c:pt>
                <c:pt idx="18">
                  <c:v>0.59040000000000048</c:v>
                </c:pt>
                <c:pt idx="19">
                  <c:v>0.61560000000000037</c:v>
                </c:pt>
                <c:pt idx="20">
                  <c:v>0.64000000000000035</c:v>
                </c:pt>
                <c:pt idx="21">
                  <c:v>0.66360000000000041</c:v>
                </c:pt>
                <c:pt idx="22">
                  <c:v>0.68640000000000045</c:v>
                </c:pt>
                <c:pt idx="23">
                  <c:v>0.70840000000000036</c:v>
                </c:pt>
                <c:pt idx="24">
                  <c:v>0.72960000000000047</c:v>
                </c:pt>
                <c:pt idx="25">
                  <c:v>0.75000000000000044</c:v>
                </c:pt>
                <c:pt idx="26">
                  <c:v>0.76960000000000051</c:v>
                </c:pt>
                <c:pt idx="27">
                  <c:v>0.78840000000000043</c:v>
                </c:pt>
                <c:pt idx="28">
                  <c:v>0.80640000000000045</c:v>
                </c:pt>
                <c:pt idx="29">
                  <c:v>0.82360000000000044</c:v>
                </c:pt>
                <c:pt idx="30">
                  <c:v>0.84000000000000041</c:v>
                </c:pt>
                <c:pt idx="31">
                  <c:v>0.85560000000000036</c:v>
                </c:pt>
                <c:pt idx="32">
                  <c:v>0.8704000000000004</c:v>
                </c:pt>
                <c:pt idx="33">
                  <c:v>0.88440000000000041</c:v>
                </c:pt>
                <c:pt idx="34">
                  <c:v>0.8976000000000004</c:v>
                </c:pt>
                <c:pt idx="35">
                  <c:v>0.91000000000000036</c:v>
                </c:pt>
                <c:pt idx="36">
                  <c:v>0.92160000000000042</c:v>
                </c:pt>
                <c:pt idx="37">
                  <c:v>0.93240000000000034</c:v>
                </c:pt>
                <c:pt idx="38">
                  <c:v>0.94240000000000035</c:v>
                </c:pt>
                <c:pt idx="39">
                  <c:v>0.95160000000000022</c:v>
                </c:pt>
                <c:pt idx="40">
                  <c:v>0.9600000000000003</c:v>
                </c:pt>
                <c:pt idx="41">
                  <c:v>0.96760000000000024</c:v>
                </c:pt>
                <c:pt idx="42">
                  <c:v>0.97440000000000015</c:v>
                </c:pt>
                <c:pt idx="43">
                  <c:v>0.98040000000000016</c:v>
                </c:pt>
                <c:pt idx="44">
                  <c:v>0.98560000000000014</c:v>
                </c:pt>
                <c:pt idx="45">
                  <c:v>0.9900000000000001</c:v>
                </c:pt>
                <c:pt idx="46">
                  <c:v>0.99360000000000015</c:v>
                </c:pt>
                <c:pt idx="47">
                  <c:v>0.99640000000000006</c:v>
                </c:pt>
                <c:pt idx="48">
                  <c:v>0.99840000000000007</c:v>
                </c:pt>
                <c:pt idx="49">
                  <c:v>0.99960000000000004</c:v>
                </c:pt>
                <c:pt idx="50">
                  <c:v>1</c:v>
                </c:pt>
                <c:pt idx="51">
                  <c:v>0.99959999999999993</c:v>
                </c:pt>
                <c:pt idx="52">
                  <c:v>0.99839999999999995</c:v>
                </c:pt>
                <c:pt idx="53">
                  <c:v>0.99639999999999995</c:v>
                </c:pt>
                <c:pt idx="54">
                  <c:v>0.99359999999999993</c:v>
                </c:pt>
                <c:pt idx="55">
                  <c:v>0.98999999999999988</c:v>
                </c:pt>
                <c:pt idx="56">
                  <c:v>0.98559999999999981</c:v>
                </c:pt>
                <c:pt idx="57">
                  <c:v>0.98039999999999983</c:v>
                </c:pt>
                <c:pt idx="58">
                  <c:v>0.97439999999999982</c:v>
                </c:pt>
                <c:pt idx="59">
                  <c:v>0.96759999999999979</c:v>
                </c:pt>
                <c:pt idx="60">
                  <c:v>0.95999999999999974</c:v>
                </c:pt>
                <c:pt idx="61">
                  <c:v>0.95159999999999978</c:v>
                </c:pt>
                <c:pt idx="62">
                  <c:v>0.94239999999999968</c:v>
                </c:pt>
                <c:pt idx="63">
                  <c:v>0.93239999999999967</c:v>
                </c:pt>
                <c:pt idx="64">
                  <c:v>0.92159999999999964</c:v>
                </c:pt>
                <c:pt idx="65">
                  <c:v>0.9099999999999997</c:v>
                </c:pt>
                <c:pt idx="66">
                  <c:v>0.89759999999999962</c:v>
                </c:pt>
                <c:pt idx="67">
                  <c:v>0.88439999999999952</c:v>
                </c:pt>
                <c:pt idx="68">
                  <c:v>0.87039999999999951</c:v>
                </c:pt>
                <c:pt idx="69">
                  <c:v>0.85559999999999947</c:v>
                </c:pt>
                <c:pt idx="70">
                  <c:v>0.83999999999999941</c:v>
                </c:pt>
                <c:pt idx="71">
                  <c:v>0.82359999999999944</c:v>
                </c:pt>
                <c:pt idx="72">
                  <c:v>0.80639999999999934</c:v>
                </c:pt>
                <c:pt idx="73">
                  <c:v>0.78839999999999932</c:v>
                </c:pt>
                <c:pt idx="74">
                  <c:v>0.76959999999999928</c:v>
                </c:pt>
                <c:pt idx="75">
                  <c:v>0.74999999999999922</c:v>
                </c:pt>
                <c:pt idx="76">
                  <c:v>0.72959999999999914</c:v>
                </c:pt>
                <c:pt idx="77">
                  <c:v>0.70839999999999914</c:v>
                </c:pt>
                <c:pt idx="78">
                  <c:v>0.68639999999999901</c:v>
                </c:pt>
                <c:pt idx="79">
                  <c:v>0.66359999999999908</c:v>
                </c:pt>
                <c:pt idx="80">
                  <c:v>0.63999999999999901</c:v>
                </c:pt>
                <c:pt idx="81">
                  <c:v>0.61559999999999893</c:v>
                </c:pt>
                <c:pt idx="82">
                  <c:v>0.59039999999999893</c:v>
                </c:pt>
                <c:pt idx="83">
                  <c:v>0.56439999999999879</c:v>
                </c:pt>
                <c:pt idx="84">
                  <c:v>0.53759999999999875</c:v>
                </c:pt>
                <c:pt idx="85">
                  <c:v>0.50999999999999868</c:v>
                </c:pt>
                <c:pt idx="86">
                  <c:v>0.48159999999999858</c:v>
                </c:pt>
                <c:pt idx="87">
                  <c:v>0.45239999999999858</c:v>
                </c:pt>
                <c:pt idx="88">
                  <c:v>0.42239999999999844</c:v>
                </c:pt>
                <c:pt idx="89">
                  <c:v>0.39159999999999839</c:v>
                </c:pt>
                <c:pt idx="90">
                  <c:v>0.35999999999999832</c:v>
                </c:pt>
                <c:pt idx="91">
                  <c:v>0.32759999999999823</c:v>
                </c:pt>
                <c:pt idx="92">
                  <c:v>0.29439999999999822</c:v>
                </c:pt>
                <c:pt idx="93">
                  <c:v>0.26039999999999808</c:v>
                </c:pt>
                <c:pt idx="94">
                  <c:v>0.22559999999999802</c:v>
                </c:pt>
                <c:pt idx="95">
                  <c:v>0.18999999999999795</c:v>
                </c:pt>
                <c:pt idx="96">
                  <c:v>0.15359999999999785</c:v>
                </c:pt>
                <c:pt idx="97">
                  <c:v>0.11639999999999784</c:v>
                </c:pt>
                <c:pt idx="98">
                  <c:v>7.8399999999997694E-2</c:v>
                </c:pt>
                <c:pt idx="99">
                  <c:v>3.9599999999997637E-2</c:v>
                </c:pt>
                <c:pt idx="100">
                  <c:v>-2.2204460492503131E-15</c:v>
                </c:pt>
              </c:numCache>
            </c:numRef>
          </c:yVal>
          <c:smooth val="0"/>
          <c:extLst>
            <c:ext xmlns:c16="http://schemas.microsoft.com/office/drawing/2014/chart" uri="{C3380CC4-5D6E-409C-BE32-E72D297353CC}">
              <c16:uniqueId val="{00000008-56D5-415F-9A63-E0EC45B3CBCB}"/>
            </c:ext>
          </c:extLst>
        </c:ser>
        <c:dLbls>
          <c:showLegendKey val="0"/>
          <c:showVal val="0"/>
          <c:showCatName val="0"/>
          <c:showSerName val="0"/>
          <c:showPercent val="0"/>
          <c:showBubbleSize val="0"/>
        </c:dLbls>
        <c:axId val="1283915439"/>
        <c:axId val="1283916271"/>
        <c:extLst>
          <c:ext xmlns:c15="http://schemas.microsoft.com/office/drawing/2012/chart" uri="{02D57815-91ED-43cb-92C2-25804820EDAC}">
            <c15:filteredScatterSeries>
              <c15:ser>
                <c:idx val="1"/>
                <c:order val="2"/>
                <c:tx>
                  <c:v>Geometry Interpolation</c:v>
                </c:tx>
                <c:spPr>
                  <a:ln w="22225">
                    <a:solidFill>
                      <a:srgbClr val="C00000"/>
                    </a:solidFill>
                  </a:ln>
                </c:spPr>
                <c:xVal>
                  <c:numRef>
                    <c:extLst>
                      <c:ext uri="{02D57815-91ED-43cb-92C2-25804820EDAC}">
                        <c15:formulaRef>
                          <c15:sqref>'Curve parametrization BAD'!$F$3:$F$293</c15:sqref>
                        </c15:formulaRef>
                      </c:ext>
                    </c:extLst>
                    <c:numCache>
                      <c:formatCode>0.00E+00</c:formatCode>
                      <c:ptCount val="291"/>
                      <c:pt idx="0">
                        <c:v>0</c:v>
                      </c:pt>
                      <c:pt idx="1">
                        <c:v>0.02</c:v>
                      </c:pt>
                      <c:pt idx="2">
                        <c:v>0.04</c:v>
                      </c:pt>
                      <c:pt idx="3">
                        <c:v>0.06</c:v>
                      </c:pt>
                      <c:pt idx="4">
                        <c:v>0.08</c:v>
                      </c:pt>
                      <c:pt idx="5">
                        <c:v>0.1</c:v>
                      </c:pt>
                      <c:pt idx="6">
                        <c:v>0.12000000000000001</c:v>
                      </c:pt>
                      <c:pt idx="7">
                        <c:v>0.14000000000000001</c:v>
                      </c:pt>
                      <c:pt idx="8">
                        <c:v>0.16</c:v>
                      </c:pt>
                      <c:pt idx="9">
                        <c:v>0.18</c:v>
                      </c:pt>
                      <c:pt idx="10">
                        <c:v>0.19999999999999998</c:v>
                      </c:pt>
                      <c:pt idx="11">
                        <c:v>0.21999999999999997</c:v>
                      </c:pt>
                      <c:pt idx="12">
                        <c:v>0.23999999999999996</c:v>
                      </c:pt>
                      <c:pt idx="13">
                        <c:v>0.25999999999999995</c:v>
                      </c:pt>
                      <c:pt idx="14">
                        <c:v>0.27999999999999997</c:v>
                      </c:pt>
                      <c:pt idx="15">
                        <c:v>0.3</c:v>
                      </c:pt>
                      <c:pt idx="16">
                        <c:v>0.32</c:v>
                      </c:pt>
                      <c:pt idx="17">
                        <c:v>0.34</c:v>
                      </c:pt>
                      <c:pt idx="18">
                        <c:v>0.36000000000000004</c:v>
                      </c:pt>
                      <c:pt idx="19">
                        <c:v>0.38000000000000006</c:v>
                      </c:pt>
                      <c:pt idx="20">
                        <c:v>0.40000000000000008</c:v>
                      </c:pt>
                      <c:pt idx="21">
                        <c:v>0.4200000000000001</c:v>
                      </c:pt>
                      <c:pt idx="22">
                        <c:v>0.44000000000000011</c:v>
                      </c:pt>
                      <c:pt idx="23">
                        <c:v>0.46000000000000013</c:v>
                      </c:pt>
                      <c:pt idx="24">
                        <c:v>0.48000000000000015</c:v>
                      </c:pt>
                      <c:pt idx="25">
                        <c:v>0.50000000000000011</c:v>
                      </c:pt>
                      <c:pt idx="26">
                        <c:v>0.52000000000000013</c:v>
                      </c:pt>
                      <c:pt idx="27">
                        <c:v>0.54000000000000015</c:v>
                      </c:pt>
                      <c:pt idx="28">
                        <c:v>0.56000000000000016</c:v>
                      </c:pt>
                      <c:pt idx="29">
                        <c:v>0.58000000000000018</c:v>
                      </c:pt>
                      <c:pt idx="30">
                        <c:v>0.6000000000000002</c:v>
                      </c:pt>
                      <c:pt idx="31">
                        <c:v>0.62000000000000022</c:v>
                      </c:pt>
                      <c:pt idx="32">
                        <c:v>0.64000000000000024</c:v>
                      </c:pt>
                      <c:pt idx="33">
                        <c:v>0.66000000000000025</c:v>
                      </c:pt>
                      <c:pt idx="34">
                        <c:v>0.68000000000000027</c:v>
                      </c:pt>
                      <c:pt idx="35">
                        <c:v>0.70000000000000029</c:v>
                      </c:pt>
                      <c:pt idx="36">
                        <c:v>0.72000000000000031</c:v>
                      </c:pt>
                      <c:pt idx="37">
                        <c:v>0.74000000000000032</c:v>
                      </c:pt>
                      <c:pt idx="38">
                        <c:v>0.76000000000000034</c:v>
                      </c:pt>
                      <c:pt idx="39">
                        <c:v>0.78000000000000036</c:v>
                      </c:pt>
                      <c:pt idx="40">
                        <c:v>0.80000000000000038</c:v>
                      </c:pt>
                      <c:pt idx="41">
                        <c:v>0.8200000000000004</c:v>
                      </c:pt>
                      <c:pt idx="42">
                        <c:v>0.84000000000000041</c:v>
                      </c:pt>
                      <c:pt idx="43">
                        <c:v>0.86000000000000043</c:v>
                      </c:pt>
                      <c:pt idx="44">
                        <c:v>0.88000000000000045</c:v>
                      </c:pt>
                      <c:pt idx="45">
                        <c:v>0.90000000000000047</c:v>
                      </c:pt>
                      <c:pt idx="46">
                        <c:v>0.92000000000000048</c:v>
                      </c:pt>
                      <c:pt idx="47">
                        <c:v>0.9400000000000005</c:v>
                      </c:pt>
                      <c:pt idx="48">
                        <c:v>0.96000000000000052</c:v>
                      </c:pt>
                      <c:pt idx="49">
                        <c:v>0.98000000000000054</c:v>
                      </c:pt>
                      <c:pt idx="50">
                        <c:v>1.0000000000000004</c:v>
                      </c:pt>
                      <c:pt idx="51">
                        <c:v>1.0200000000000005</c:v>
                      </c:pt>
                      <c:pt idx="52">
                        <c:v>1.0400000000000005</c:v>
                      </c:pt>
                      <c:pt idx="53">
                        <c:v>1.0600000000000005</c:v>
                      </c:pt>
                      <c:pt idx="54">
                        <c:v>1.0800000000000005</c:v>
                      </c:pt>
                      <c:pt idx="55">
                        <c:v>1.1000000000000005</c:v>
                      </c:pt>
                      <c:pt idx="56">
                        <c:v>1.1200000000000006</c:v>
                      </c:pt>
                      <c:pt idx="57">
                        <c:v>1.1400000000000006</c:v>
                      </c:pt>
                      <c:pt idx="58">
                        <c:v>1.1600000000000006</c:v>
                      </c:pt>
                      <c:pt idx="59">
                        <c:v>1.1800000000000006</c:v>
                      </c:pt>
                      <c:pt idx="60">
                        <c:v>1.2000000000000006</c:v>
                      </c:pt>
                      <c:pt idx="61">
                        <c:v>1.2200000000000006</c:v>
                      </c:pt>
                      <c:pt idx="62">
                        <c:v>1.2400000000000007</c:v>
                      </c:pt>
                      <c:pt idx="63">
                        <c:v>1.2600000000000007</c:v>
                      </c:pt>
                      <c:pt idx="64">
                        <c:v>1.2800000000000007</c:v>
                      </c:pt>
                      <c:pt idx="65">
                        <c:v>1.3000000000000007</c:v>
                      </c:pt>
                      <c:pt idx="66">
                        <c:v>1.3200000000000007</c:v>
                      </c:pt>
                      <c:pt idx="67">
                        <c:v>1.3400000000000007</c:v>
                      </c:pt>
                      <c:pt idx="68">
                        <c:v>1.3600000000000008</c:v>
                      </c:pt>
                      <c:pt idx="69">
                        <c:v>1.3800000000000008</c:v>
                      </c:pt>
                      <c:pt idx="70">
                        <c:v>1.4000000000000008</c:v>
                      </c:pt>
                      <c:pt idx="71">
                        <c:v>1.4200000000000008</c:v>
                      </c:pt>
                      <c:pt idx="72">
                        <c:v>1.4400000000000008</c:v>
                      </c:pt>
                      <c:pt idx="73">
                        <c:v>1.4600000000000009</c:v>
                      </c:pt>
                      <c:pt idx="74">
                        <c:v>1.4800000000000009</c:v>
                      </c:pt>
                      <c:pt idx="75">
                        <c:v>1.5000000000000009</c:v>
                      </c:pt>
                      <c:pt idx="76">
                        <c:v>1.5200000000000009</c:v>
                      </c:pt>
                      <c:pt idx="77">
                        <c:v>1.5400000000000009</c:v>
                      </c:pt>
                      <c:pt idx="78">
                        <c:v>1.5600000000000009</c:v>
                      </c:pt>
                      <c:pt idx="79">
                        <c:v>1.580000000000001</c:v>
                      </c:pt>
                      <c:pt idx="80">
                        <c:v>1.600000000000001</c:v>
                      </c:pt>
                      <c:pt idx="81">
                        <c:v>1.620000000000001</c:v>
                      </c:pt>
                      <c:pt idx="82">
                        <c:v>1.640000000000001</c:v>
                      </c:pt>
                      <c:pt idx="83">
                        <c:v>1.660000000000001</c:v>
                      </c:pt>
                      <c:pt idx="84">
                        <c:v>1.680000000000001</c:v>
                      </c:pt>
                      <c:pt idx="85">
                        <c:v>1.7000000000000011</c:v>
                      </c:pt>
                      <c:pt idx="86">
                        <c:v>1.7200000000000011</c:v>
                      </c:pt>
                      <c:pt idx="87">
                        <c:v>1.7400000000000011</c:v>
                      </c:pt>
                      <c:pt idx="88">
                        <c:v>1.7600000000000011</c:v>
                      </c:pt>
                      <c:pt idx="89">
                        <c:v>1.7800000000000011</c:v>
                      </c:pt>
                      <c:pt idx="90">
                        <c:v>1.8000000000000012</c:v>
                      </c:pt>
                      <c:pt idx="91">
                        <c:v>1.8200000000000012</c:v>
                      </c:pt>
                      <c:pt idx="92">
                        <c:v>1.8400000000000012</c:v>
                      </c:pt>
                      <c:pt idx="93">
                        <c:v>1.8600000000000012</c:v>
                      </c:pt>
                      <c:pt idx="94">
                        <c:v>1.8800000000000012</c:v>
                      </c:pt>
                      <c:pt idx="95">
                        <c:v>1.9000000000000012</c:v>
                      </c:pt>
                      <c:pt idx="96">
                        <c:v>1.9200000000000013</c:v>
                      </c:pt>
                      <c:pt idx="97">
                        <c:v>1.9400000000000013</c:v>
                      </c:pt>
                      <c:pt idx="98">
                        <c:v>1.9600000000000013</c:v>
                      </c:pt>
                      <c:pt idx="99">
                        <c:v>1.9800000000000013</c:v>
                      </c:pt>
                      <c:pt idx="100">
                        <c:v>2.0000000000000013</c:v>
                      </c:pt>
                    </c:numCache>
                  </c:numRef>
                </c:xVal>
                <c:yVal>
                  <c:numRef>
                    <c:extLst>
                      <c:ext uri="{02D57815-91ED-43cb-92C2-25804820EDAC}">
                        <c15:formulaRef>
                          <c15:sqref>'Curve parametrization BAD'!$G$3:$G$293</c15:sqref>
                        </c15:formulaRef>
                      </c:ext>
                    </c:extLst>
                    <c:numCache>
                      <c:formatCode>0.00E+00</c:formatCode>
                      <c:ptCount val="291"/>
                      <c:pt idx="0">
                        <c:v>0</c:v>
                      </c:pt>
                      <c:pt idx="1">
                        <c:v>2.0584080000000001E-2</c:v>
                      </c:pt>
                      <c:pt idx="2">
                        <c:v>4.2273279999999996E-2</c:v>
                      </c:pt>
                      <c:pt idx="3">
                        <c:v>6.4974480000000001E-2</c:v>
                      </c:pt>
                      <c:pt idx="4">
                        <c:v>8.8596480000000005E-2</c:v>
                      </c:pt>
                      <c:pt idx="5">
                        <c:v>0.11305</c:v>
                      </c:pt>
                      <c:pt idx="6">
                        <c:v>0.13824767999999998</c:v>
                      </c:pt>
                      <c:pt idx="7">
                        <c:v>0.16410408000000004</c:v>
                      </c:pt>
                      <c:pt idx="8">
                        <c:v>0.19053568000000001</c:v>
                      </c:pt>
                      <c:pt idx="9">
                        <c:v>0.21746088</c:v>
                      </c:pt>
                      <c:pt idx="10">
                        <c:v>0.24479999999999996</c:v>
                      </c:pt>
                      <c:pt idx="11">
                        <c:v>0.27247527999999999</c:v>
                      </c:pt>
                      <c:pt idx="12">
                        <c:v>0.30041087999999988</c:v>
                      </c:pt>
                      <c:pt idx="13">
                        <c:v>0.32853287999999997</c:v>
                      </c:pt>
                      <c:pt idx="14">
                        <c:v>0.35676927999999997</c:v>
                      </c:pt>
                      <c:pt idx="15">
                        <c:v>0.38505</c:v>
                      </c:pt>
                      <c:pt idx="16">
                        <c:v>0.41330687999999999</c:v>
                      </c:pt>
                      <c:pt idx="17">
                        <c:v>0.44147368000000009</c:v>
                      </c:pt>
                      <c:pt idx="18">
                        <c:v>0.46948608000000003</c:v>
                      </c:pt>
                      <c:pt idx="19">
                        <c:v>0.49728168000000006</c:v>
                      </c:pt>
                      <c:pt idx="20">
                        <c:v>0.52480000000000004</c:v>
                      </c:pt>
                      <c:pt idx="21">
                        <c:v>0.55198248000000016</c:v>
                      </c:pt>
                      <c:pt idx="22">
                        <c:v>0.57877248000000014</c:v>
                      </c:pt>
                      <c:pt idx="23">
                        <c:v>0.60511528000000014</c:v>
                      </c:pt>
                      <c:pt idx="24">
                        <c:v>0.6309580800000002</c:v>
                      </c:pt>
                      <c:pt idx="25">
                        <c:v>0.65625</c:v>
                      </c:pt>
                      <c:pt idx="26">
                        <c:v>0.68094208000000012</c:v>
                      </c:pt>
                      <c:pt idx="27">
                        <c:v>0.70498728000000022</c:v>
                      </c:pt>
                      <c:pt idx="28">
                        <c:v>0.72834048000000029</c:v>
                      </c:pt>
                      <c:pt idx="29">
                        <c:v>0.75095848000000021</c:v>
                      </c:pt>
                      <c:pt idx="30">
                        <c:v>0.77280000000000026</c:v>
                      </c:pt>
                      <c:pt idx="31">
                        <c:v>0.79382568000000009</c:v>
                      </c:pt>
                      <c:pt idx="32">
                        <c:v>0.8139980800000004</c:v>
                      </c:pt>
                      <c:pt idx="33">
                        <c:v>0.83328168000000014</c:v>
                      </c:pt>
                      <c:pt idx="34">
                        <c:v>0.85164288000000021</c:v>
                      </c:pt>
                      <c:pt idx="35">
                        <c:v>0.86905000000000032</c:v>
                      </c:pt>
                      <c:pt idx="36">
                        <c:v>0.88547328000000025</c:v>
                      </c:pt>
                      <c:pt idx="37">
                        <c:v>0.90088488000000033</c:v>
                      </c:pt>
                      <c:pt idx="38">
                        <c:v>0.91525888000000022</c:v>
                      </c:pt>
                      <c:pt idx="39">
                        <c:v>0.92857128000000044</c:v>
                      </c:pt>
                      <c:pt idx="40">
                        <c:v>0.94080000000000008</c:v>
                      </c:pt>
                      <c:pt idx="41">
                        <c:v>0.95192488000000031</c:v>
                      </c:pt>
                      <c:pt idx="42">
                        <c:v>0.96192768000000006</c:v>
                      </c:pt>
                      <c:pt idx="43">
                        <c:v>0.97079208000000028</c:v>
                      </c:pt>
                      <c:pt idx="44">
                        <c:v>0.97850368000000021</c:v>
                      </c:pt>
                      <c:pt idx="45">
                        <c:v>0.98504999999999998</c:v>
                      </c:pt>
                      <c:pt idx="46">
                        <c:v>0.99042048000000005</c:v>
                      </c:pt>
                      <c:pt idx="47">
                        <c:v>0.99460648000000007</c:v>
                      </c:pt>
                      <c:pt idx="48">
                        <c:v>0.99760127999999981</c:v>
                      </c:pt>
                      <c:pt idx="49">
                        <c:v>0.99940008000000013</c:v>
                      </c:pt>
                      <c:pt idx="50">
                        <c:v>1</c:v>
                      </c:pt>
                      <c:pt idx="51">
                        <c:v>0.99940007999999969</c:v>
                      </c:pt>
                      <c:pt idx="52">
                        <c:v>0.99760127999999992</c:v>
                      </c:pt>
                      <c:pt idx="53">
                        <c:v>0.99460647999999974</c:v>
                      </c:pt>
                      <c:pt idx="54">
                        <c:v>0.99042047999999983</c:v>
                      </c:pt>
                      <c:pt idx="55">
                        <c:v>0.98505000000000009</c:v>
                      </c:pt>
                      <c:pt idx="56">
                        <c:v>0.97850367999999976</c:v>
                      </c:pt>
                      <c:pt idx="57">
                        <c:v>0.97079207999999928</c:v>
                      </c:pt>
                      <c:pt idx="58">
                        <c:v>0.96192767999999995</c:v>
                      </c:pt>
                      <c:pt idx="59">
                        <c:v>0.95192487999999986</c:v>
                      </c:pt>
                      <c:pt idx="60">
                        <c:v>0.94079999999999986</c:v>
                      </c:pt>
                      <c:pt idx="61">
                        <c:v>0.92857127999999967</c:v>
                      </c:pt>
                      <c:pt idx="62">
                        <c:v>0.91525887999999989</c:v>
                      </c:pt>
                      <c:pt idx="63">
                        <c:v>0.90088487999999911</c:v>
                      </c:pt>
                      <c:pt idx="64">
                        <c:v>0.88547327999999981</c:v>
                      </c:pt>
                      <c:pt idx="65">
                        <c:v>0.86904999999999966</c:v>
                      </c:pt>
                      <c:pt idx="66">
                        <c:v>0.85164287999999955</c:v>
                      </c:pt>
                      <c:pt idx="67">
                        <c:v>0.83328167999999958</c:v>
                      </c:pt>
                      <c:pt idx="68">
                        <c:v>0.81399807999999907</c:v>
                      </c:pt>
                      <c:pt idx="69">
                        <c:v>0.79382567999999898</c:v>
                      </c:pt>
                      <c:pt idx="70">
                        <c:v>0.77279999999999838</c:v>
                      </c:pt>
                      <c:pt idx="71">
                        <c:v>0.75095847999999865</c:v>
                      </c:pt>
                      <c:pt idx="72">
                        <c:v>0.72834047999999951</c:v>
                      </c:pt>
                      <c:pt idx="73">
                        <c:v>0.70498727999999877</c:v>
                      </c:pt>
                      <c:pt idx="74">
                        <c:v>0.68094207999999901</c:v>
                      </c:pt>
                      <c:pt idx="75">
                        <c:v>0.65624999999999911</c:v>
                      </c:pt>
                      <c:pt idx="76">
                        <c:v>0.6309580799999992</c:v>
                      </c:pt>
                      <c:pt idx="77">
                        <c:v>0.60511527999999926</c:v>
                      </c:pt>
                      <c:pt idx="78">
                        <c:v>0.57877247999999826</c:v>
                      </c:pt>
                      <c:pt idx="79">
                        <c:v>0.55198247999999905</c:v>
                      </c:pt>
                      <c:pt idx="80">
                        <c:v>0.52479999999999949</c:v>
                      </c:pt>
                      <c:pt idx="81">
                        <c:v>0.49728167999999906</c:v>
                      </c:pt>
                      <c:pt idx="82">
                        <c:v>0.46948607999999847</c:v>
                      </c:pt>
                      <c:pt idx="83">
                        <c:v>0.44147367999999876</c:v>
                      </c:pt>
                      <c:pt idx="84">
                        <c:v>0.41330687999999816</c:v>
                      </c:pt>
                      <c:pt idx="85">
                        <c:v>0.38504999999999878</c:v>
                      </c:pt>
                      <c:pt idx="86">
                        <c:v>0.35676927999999819</c:v>
                      </c:pt>
                      <c:pt idx="87">
                        <c:v>0.32853287999999914</c:v>
                      </c:pt>
                      <c:pt idx="88">
                        <c:v>0.30041087999999849</c:v>
                      </c:pt>
                      <c:pt idx="89">
                        <c:v>0.27247527999999832</c:v>
                      </c:pt>
                      <c:pt idx="90">
                        <c:v>0.24479999999999791</c:v>
                      </c:pt>
                      <c:pt idx="91">
                        <c:v>0.21746087999999908</c:v>
                      </c:pt>
                      <c:pt idx="92">
                        <c:v>0.19053567999999732</c:v>
                      </c:pt>
                      <c:pt idx="93">
                        <c:v>0.16410407999999777</c:v>
                      </c:pt>
                      <c:pt idx="94">
                        <c:v>0.13824767999999832</c:v>
                      </c:pt>
                      <c:pt idx="95">
                        <c:v>0.11304999999999854</c:v>
                      </c:pt>
                      <c:pt idx="96">
                        <c:v>8.8596479999998756E-2</c:v>
                      </c:pt>
                      <c:pt idx="97">
                        <c:v>6.4974479999999168E-2</c:v>
                      </c:pt>
                      <c:pt idx="98">
                        <c:v>4.2273279999999858E-2</c:v>
                      </c:pt>
                      <c:pt idx="99">
                        <c:v>2.0584079999999894E-2</c:v>
                      </c:pt>
                      <c:pt idx="100">
                        <c:v>-1.7763568394002505E-15</c:v>
                      </c:pt>
                    </c:numCache>
                  </c:numRef>
                </c:yVal>
                <c:smooth val="0"/>
                <c:extLst>
                  <c:ext xmlns:c16="http://schemas.microsoft.com/office/drawing/2014/chart" uri="{C3380CC4-5D6E-409C-BE32-E72D297353CC}">
                    <c16:uniqueId val="{00000005-56D5-415F-9A63-E0EC45B3CBCB}"/>
                  </c:ext>
                </c:extLst>
              </c15:ser>
            </c15:filteredScatterSeries>
          </c:ext>
        </c:extLst>
      </c:scatterChart>
      <c:valAx>
        <c:axId val="1283915439"/>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X</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6271"/>
        <c:crosses val="autoZero"/>
        <c:crossBetween val="midCat"/>
      </c:valAx>
      <c:valAx>
        <c:axId val="1283916271"/>
        <c:scaling>
          <c:orientation val="minMax"/>
          <c:max val="3"/>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Y</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5439"/>
        <c:crosses val="autoZero"/>
        <c:crossBetween val="midCat"/>
      </c:valAx>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legend>
    <c:plotVisOnly val="1"/>
    <c:dispBlanksAs val="gap"/>
    <c:showDLblsOverMax val="0"/>
  </c:chart>
  <c:txPr>
    <a:bodyPr/>
    <a:lstStyle/>
    <a:p>
      <a:pPr>
        <a:defRPr sz="1200">
          <a:solidFill>
            <a:sysClr val="windowText" lastClr="000000"/>
          </a:solidFill>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v(xi)</c:v>
          </c:tx>
          <c:spPr>
            <a:ln w="19050" cap="rnd">
              <a:solidFill>
                <a:schemeClr val="accent1"/>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interpolatio'!#REF!</c:f>
              <c:numCache>
                <c:formatCode>General</c:formatCode>
                <c:ptCount val="1"/>
                <c:pt idx="0">
                  <c:v>1</c:v>
                </c:pt>
              </c:numCache>
            </c:numRef>
          </c:yVal>
          <c:smooth val="0"/>
          <c:extLst>
            <c:ext xmlns:c16="http://schemas.microsoft.com/office/drawing/2014/chart" uri="{C3380CC4-5D6E-409C-BE32-E72D297353CC}">
              <c16:uniqueId val="{00000003-A0DC-4174-8940-FB2CE797DEB8}"/>
            </c:ext>
          </c:extLst>
        </c:ser>
        <c:ser>
          <c:idx val="1"/>
          <c:order val="1"/>
          <c:tx>
            <c:v>v(n)</c:v>
          </c:tx>
          <c:spPr>
            <a:ln w="19050" cap="rnd">
              <a:solidFill>
                <a:schemeClr val="accent2"/>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interpolatio'!$AP$4:$AP$104</c:f>
              <c:numCache>
                <c:formatCode>0.00E+00</c:formatCode>
                <c:ptCount val="101"/>
                <c:pt idx="0">
                  <c:v>0</c:v>
                </c:pt>
                <c:pt idx="1">
                  <c:v>1.5681599999999181E-3</c:v>
                </c:pt>
                <c:pt idx="2">
                  <c:v>6.1465600000000968E-3</c:v>
                </c:pt>
                <c:pt idx="3">
                  <c:v>1.3548960000000084E-2</c:v>
                </c:pt>
                <c:pt idx="4">
                  <c:v>2.3592960000000107E-2</c:v>
                </c:pt>
                <c:pt idx="5">
                  <c:v>3.6099999999999931E-2</c:v>
                </c:pt>
                <c:pt idx="6">
                  <c:v>5.0895360000000008E-2</c:v>
                </c:pt>
                <c:pt idx="7">
                  <c:v>6.7808160000000048E-2</c:v>
                </c:pt>
                <c:pt idx="8">
                  <c:v>8.6671360000000128E-2</c:v>
                </c:pt>
                <c:pt idx="9">
                  <c:v>0.1073217600000002</c:v>
                </c:pt>
                <c:pt idx="10">
                  <c:v>0.12960000000000044</c:v>
                </c:pt>
                <c:pt idx="11">
                  <c:v>0.15335056000000025</c:v>
                </c:pt>
                <c:pt idx="12">
                  <c:v>0.17842176000000035</c:v>
                </c:pt>
                <c:pt idx="13">
                  <c:v>0.20466576000000039</c:v>
                </c:pt>
                <c:pt idx="14">
                  <c:v>0.23193856000000029</c:v>
                </c:pt>
                <c:pt idx="15">
                  <c:v>0.26010000000000044</c:v>
                </c:pt>
                <c:pt idx="16">
                  <c:v>0.28901376000000051</c:v>
                </c:pt>
                <c:pt idx="17">
                  <c:v>0.3185473600000005</c:v>
                </c:pt>
                <c:pt idx="18">
                  <c:v>0.34857216000000046</c:v>
                </c:pt>
                <c:pt idx="19">
                  <c:v>0.37896336000000047</c:v>
                </c:pt>
                <c:pt idx="20">
                  <c:v>0.40960000000000052</c:v>
                </c:pt>
                <c:pt idx="21">
                  <c:v>0.44036496000000058</c:v>
                </c:pt>
                <c:pt idx="22">
                  <c:v>0.47114496000000067</c:v>
                </c:pt>
                <c:pt idx="23">
                  <c:v>0.50183056000000059</c:v>
                </c:pt>
                <c:pt idx="24">
                  <c:v>0.5323161600000007</c:v>
                </c:pt>
                <c:pt idx="25">
                  <c:v>0.56250000000000056</c:v>
                </c:pt>
                <c:pt idx="26">
                  <c:v>0.59228416000000061</c:v>
                </c:pt>
                <c:pt idx="27">
                  <c:v>0.62157456000000066</c:v>
                </c:pt>
                <c:pt idx="28">
                  <c:v>0.65028096000000069</c:v>
                </c:pt>
                <c:pt idx="29">
                  <c:v>0.67831696000000075</c:v>
                </c:pt>
                <c:pt idx="30">
                  <c:v>0.70560000000000067</c:v>
                </c:pt>
                <c:pt idx="31">
                  <c:v>0.73205136000000071</c:v>
                </c:pt>
                <c:pt idx="32">
                  <c:v>0.75759616000000063</c:v>
                </c:pt>
                <c:pt idx="33">
                  <c:v>0.78216336000000064</c:v>
                </c:pt>
                <c:pt idx="34">
                  <c:v>0.80568576000000069</c:v>
                </c:pt>
                <c:pt idx="35">
                  <c:v>0.82810000000000072</c:v>
                </c:pt>
                <c:pt idx="36">
                  <c:v>0.84934656000000075</c:v>
                </c:pt>
                <c:pt idx="37">
                  <c:v>0.86936976000000066</c:v>
                </c:pt>
                <c:pt idx="38">
                  <c:v>0.88811776000000053</c:v>
                </c:pt>
                <c:pt idx="39">
                  <c:v>0.90554256000000055</c:v>
                </c:pt>
                <c:pt idx="40">
                  <c:v>0.92160000000000053</c:v>
                </c:pt>
                <c:pt idx="41">
                  <c:v>0.93624976000000038</c:v>
                </c:pt>
                <c:pt idx="42">
                  <c:v>0.94945536000000041</c:v>
                </c:pt>
                <c:pt idx="43">
                  <c:v>0.96118416000000029</c:v>
                </c:pt>
                <c:pt idx="44">
                  <c:v>0.97140736000000028</c:v>
                </c:pt>
                <c:pt idx="45">
                  <c:v>0.98010000000000019</c:v>
                </c:pt>
                <c:pt idx="46">
                  <c:v>0.98724096000000017</c:v>
                </c:pt>
                <c:pt idx="47">
                  <c:v>0.99281296000000008</c:v>
                </c:pt>
                <c:pt idx="48">
                  <c:v>0.99680256000000012</c:v>
                </c:pt>
                <c:pt idx="49">
                  <c:v>0.99920016</c:v>
                </c:pt>
                <c:pt idx="50">
                  <c:v>1</c:v>
                </c:pt>
                <c:pt idx="51">
                  <c:v>0.99920015999999989</c:v>
                </c:pt>
                <c:pt idx="52">
                  <c:v>0.99680255999999989</c:v>
                </c:pt>
                <c:pt idx="53">
                  <c:v>0.99281295999999986</c:v>
                </c:pt>
                <c:pt idx="54">
                  <c:v>0.98724095999999972</c:v>
                </c:pt>
                <c:pt idx="55">
                  <c:v>0.98009999999999975</c:v>
                </c:pt>
                <c:pt idx="56">
                  <c:v>0.97140735999999961</c:v>
                </c:pt>
                <c:pt idx="57">
                  <c:v>0.96118415999999962</c:v>
                </c:pt>
                <c:pt idx="58">
                  <c:v>0.94945535999999953</c:v>
                </c:pt>
                <c:pt idx="59">
                  <c:v>0.9362497599999996</c:v>
                </c:pt>
                <c:pt idx="60">
                  <c:v>0.92159999999999953</c:v>
                </c:pt>
                <c:pt idx="61">
                  <c:v>0.90554255999999955</c:v>
                </c:pt>
                <c:pt idx="62">
                  <c:v>0.88811775999999942</c:v>
                </c:pt>
                <c:pt idx="63">
                  <c:v>0.86936975999999944</c:v>
                </c:pt>
                <c:pt idx="64">
                  <c:v>0.84934655999999942</c:v>
                </c:pt>
                <c:pt idx="65">
                  <c:v>0.82809999999999928</c:v>
                </c:pt>
                <c:pt idx="66">
                  <c:v>0.80568575999999925</c:v>
                </c:pt>
                <c:pt idx="67">
                  <c:v>0.7821633599999992</c:v>
                </c:pt>
                <c:pt idx="68">
                  <c:v>0.75759615999999919</c:v>
                </c:pt>
                <c:pt idx="69">
                  <c:v>0.73205135999999915</c:v>
                </c:pt>
                <c:pt idx="70">
                  <c:v>0.70559999999999912</c:v>
                </c:pt>
                <c:pt idx="71">
                  <c:v>0.67831695999999908</c:v>
                </c:pt>
                <c:pt idx="72">
                  <c:v>0.65028095999999891</c:v>
                </c:pt>
                <c:pt idx="73">
                  <c:v>0.621574559999999</c:v>
                </c:pt>
                <c:pt idx="74">
                  <c:v>0.59228415999999895</c:v>
                </c:pt>
                <c:pt idx="75">
                  <c:v>0.56249999999999878</c:v>
                </c:pt>
                <c:pt idx="76">
                  <c:v>0.53231615999999882</c:v>
                </c:pt>
                <c:pt idx="77">
                  <c:v>0.50183055999999882</c:v>
                </c:pt>
                <c:pt idx="78">
                  <c:v>0.47114495999999878</c:v>
                </c:pt>
                <c:pt idx="79">
                  <c:v>0.4403649599999987</c:v>
                </c:pt>
                <c:pt idx="80">
                  <c:v>0.40959999999999869</c:v>
                </c:pt>
                <c:pt idx="81">
                  <c:v>0.37896335999999864</c:v>
                </c:pt>
                <c:pt idx="82">
                  <c:v>0.34857215999999863</c:v>
                </c:pt>
                <c:pt idx="83">
                  <c:v>0.31854735999999861</c:v>
                </c:pt>
                <c:pt idx="84">
                  <c:v>0.28901375999999862</c:v>
                </c:pt>
                <c:pt idx="85">
                  <c:v>0.26009999999999861</c:v>
                </c:pt>
                <c:pt idx="86">
                  <c:v>0.23193855999999857</c:v>
                </c:pt>
                <c:pt idx="87">
                  <c:v>0.20466575999999884</c:v>
                </c:pt>
                <c:pt idx="88">
                  <c:v>0.17842175999999879</c:v>
                </c:pt>
                <c:pt idx="89">
                  <c:v>0.15335055999999869</c:v>
                </c:pt>
                <c:pt idx="90">
                  <c:v>0.12959999999999899</c:v>
                </c:pt>
                <c:pt idx="91">
                  <c:v>0.10732175999999878</c:v>
                </c:pt>
                <c:pt idx="92">
                  <c:v>8.667135999999899E-2</c:v>
                </c:pt>
                <c:pt idx="93">
                  <c:v>6.780815999999891E-2</c:v>
                </c:pt>
                <c:pt idx="94">
                  <c:v>5.0895359999999154E-2</c:v>
                </c:pt>
                <c:pt idx="95">
                  <c:v>3.6099999999999223E-2</c:v>
                </c:pt>
                <c:pt idx="96">
                  <c:v>2.3592959999999396E-2</c:v>
                </c:pt>
                <c:pt idx="97">
                  <c:v>1.3548959999999517E-2</c:v>
                </c:pt>
                <c:pt idx="98">
                  <c:v>6.1465599999995287E-3</c:v>
                </c:pt>
                <c:pt idx="99">
                  <c:v>1.5681599999997759E-3</c:v>
                </c:pt>
                <c:pt idx="100">
                  <c:v>-1.4210854715201979E-16</c:v>
                </c:pt>
              </c:numCache>
            </c:numRef>
          </c:yVal>
          <c:smooth val="0"/>
          <c:extLst>
            <c:ext xmlns:c16="http://schemas.microsoft.com/office/drawing/2014/chart" uri="{C3380CC4-5D6E-409C-BE32-E72D297353CC}">
              <c16:uniqueId val="{00000004-A0DC-4174-8940-FB2CE797DEB8}"/>
            </c:ext>
          </c:extLst>
        </c:ser>
        <c:dLbls>
          <c:showLegendKey val="0"/>
          <c:showVal val="0"/>
          <c:showCatName val="0"/>
          <c:showSerName val="0"/>
          <c:showPercent val="0"/>
          <c:showBubbleSize val="0"/>
        </c:dLbls>
        <c:axId val="1283915439"/>
        <c:axId val="1283916271"/>
      </c:scatterChart>
      <c:valAx>
        <c:axId val="1283915439"/>
        <c:scaling>
          <c:orientation val="minMax"/>
          <c:max val="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xi</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6271"/>
        <c:crosses val="autoZero"/>
        <c:crossBetween val="midCat"/>
      </c:valAx>
      <c:valAx>
        <c:axId val="128391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v</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543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solidFill>
            <a:sysClr val="windowText" lastClr="000000"/>
          </a:solidFill>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theta</c:v>
          </c:tx>
          <c:spPr>
            <a:ln w="19050" cap="rnd">
              <a:solidFill>
                <a:schemeClr val="accent1"/>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interpolatio'!$I$4:$I$104</c:f>
              <c:numCache>
                <c:formatCode>0.00E+00</c:formatCode>
                <c:ptCount val="101"/>
                <c:pt idx="0">
                  <c:v>0</c:v>
                </c:pt>
                <c:pt idx="1">
                  <c:v>7.0548340080892169E-2</c:v>
                </c:pt>
                <c:pt idx="2">
                  <c:v>0.13906812839738239</c:v>
                </c:pt>
                <c:pt idx="3">
                  <c:v>0.20553269220559248</c:v>
                </c:pt>
                <c:pt idx="4">
                  <c:v>0.26991344934068651</c:v>
                </c:pt>
                <c:pt idx="5">
                  <c:v>0.33217976492618467</c:v>
                </c:pt>
                <c:pt idx="6">
                  <c:v>0.39229879869561723</c:v>
                </c:pt>
                <c:pt idx="7">
                  <c:v>0.45023534282512784</c:v>
                </c:pt>
                <c:pt idx="8">
                  <c:v>0.50595165034043577</c:v>
                </c:pt>
                <c:pt idx="9">
                  <c:v>0.55940725438025263</c:v>
                </c:pt>
                <c:pt idx="10">
                  <c:v>0.61055877888366372</c:v>
                </c:pt>
                <c:pt idx="11">
                  <c:v>0.65935974163650646</c:v>
                </c:pt>
                <c:pt idx="12">
                  <c:v>0.70576035107968105</c:v>
                </c:pt>
                <c:pt idx="13">
                  <c:v>0.7497072988719975</c:v>
                </c:pt>
                <c:pt idx="14">
                  <c:v>0.79114355093651889</c:v>
                </c:pt>
                <c:pt idx="15">
                  <c:v>0.83000814063087025</c:v>
                </c:pt>
                <c:pt idx="16">
                  <c:v>0.86623596880066167</c:v>
                </c:pt>
                <c:pt idx="17">
                  <c:v>0.89975761683624744</c:v>
                </c:pt>
                <c:pt idx="18">
                  <c:v>0.93049918049396496</c:v>
                </c:pt>
                <c:pt idx="19">
                  <c:v>0.958382134202026</c:v>
                </c:pt>
                <c:pt idx="20">
                  <c:v>0.98332323788464138</c:v>
                </c:pt>
                <c:pt idx="21">
                  <c:v>1.005234501036286</c:v>
                </c:pt>
                <c:pt idx="22">
                  <c:v>1.024023221880056</c:v>
                </c:pt>
                <c:pt idx="23">
                  <c:v>1.0395921229489424</c:v>
                </c:pt>
                <c:pt idx="24">
                  <c:v>1.0518396083047885</c:v>
                </c:pt>
                <c:pt idx="25">
                  <c:v>1.0606601717798214</c:v>
                </c:pt>
                <c:pt idx="26">
                  <c:v>1.065944989949607</c:v>
                </c:pt>
                <c:pt idx="27">
                  <c:v>1.0675827377983689</c:v>
                </c:pt>
                <c:pt idx="28">
                  <c:v>1.0654606688818575</c:v>
                </c:pt>
                <c:pt idx="29">
                  <c:v>1.0594660047564155</c:v>
                </c:pt>
                <c:pt idx="30">
                  <c:v>1.0494876798914325</c:v>
                </c:pt>
                <c:pt idx="31">
                  <c:v>1.0354184874034238</c:v>
                </c:pt>
                <c:pt idx="32">
                  <c:v>1.0171576667511075</c:v>
                </c:pt>
                <c:pt idx="33">
                  <c:v>0.99461396586519457</c:v>
                </c:pt>
                <c:pt idx="34">
                  <c:v>0.9677091958192281</c:v>
                </c:pt>
                <c:pt idx="35">
                  <c:v>0.93638227487809733</c:v>
                </c:pt>
                <c:pt idx="36">
                  <c:v>0.90059372961517226</c:v>
                </c:pt>
                <c:pt idx="37">
                  <c:v>0.86033058328998047</c:v>
                </c:pt>
                <c:pt idx="38">
                  <c:v>0.81561151618377536</c:v>
                </c:pt>
                <c:pt idx="39">
                  <c:v>0.76649213067108157</c:v>
                </c:pt>
                <c:pt idx="40">
                  <c:v>0.71307009859987747</c:v>
                </c:pt>
                <c:pt idx="41">
                  <c:v>0.65548991500140785</c:v>
                </c:pt>
                <c:pt idx="42">
                  <c:v>0.59394693697985179</c:v>
                </c:pt>
                <c:pt idx="43">
                  <c:v>0.52869035795955699</c:v>
                </c:pt>
                <c:pt idx="44">
                  <c:v>0.46002476391935693</c:v>
                </c:pt>
                <c:pt idx="45">
                  <c:v>0.38830994757360215</c:v>
                </c:pt>
                <c:pt idx="46">
                  <c:v>0.313958723799178</c:v>
                </c:pt>
                <c:pt idx="47">
                  <c:v>0.23743259564840624</c:v>
                </c:pt>
                <c:pt idx="48">
                  <c:v>0.15923525985447234</c:v>
                </c:pt>
                <c:pt idx="49">
                  <c:v>7.99041022670616E-2</c:v>
                </c:pt>
                <c:pt idx="50">
                  <c:v>-2.4702462297909733E-15</c:v>
                </c:pt>
                <c:pt idx="51">
                  <c:v>-7.9904102267066526E-2</c:v>
                </c:pt>
                <c:pt idx="52">
                  <c:v>-0.1592352598544772</c:v>
                </c:pt>
                <c:pt idx="53">
                  <c:v>-0.23743259564841104</c:v>
                </c:pt>
                <c:pt idx="54">
                  <c:v>-0.31395872379918272</c:v>
                </c:pt>
                <c:pt idx="55">
                  <c:v>-0.38830994757360671</c:v>
                </c:pt>
                <c:pt idx="56">
                  <c:v>-0.46002476391936131</c:v>
                </c:pt>
                <c:pt idx="57">
                  <c:v>-0.5286903579595611</c:v>
                </c:pt>
                <c:pt idx="58">
                  <c:v>-0.59394693697985568</c:v>
                </c:pt>
                <c:pt idx="59">
                  <c:v>-0.65548991500141152</c:v>
                </c:pt>
                <c:pt idx="60">
                  <c:v>-0.71307009859988091</c:v>
                </c:pt>
                <c:pt idx="61">
                  <c:v>-0.7664921306710849</c:v>
                </c:pt>
                <c:pt idx="62">
                  <c:v>-0.81561151618377836</c:v>
                </c:pt>
                <c:pt idx="63">
                  <c:v>-0.86033058328998324</c:v>
                </c:pt>
                <c:pt idx="64">
                  <c:v>-0.90059372961517448</c:v>
                </c:pt>
                <c:pt idx="65">
                  <c:v>-0.93638227487809933</c:v>
                </c:pt>
                <c:pt idx="66">
                  <c:v>-0.96770919581922976</c:v>
                </c:pt>
                <c:pt idx="67">
                  <c:v>-0.99461396586519613</c:v>
                </c:pt>
                <c:pt idx="68">
                  <c:v>-1.0171576667511089</c:v>
                </c:pt>
                <c:pt idx="69">
                  <c:v>-1.0354184874034249</c:v>
                </c:pt>
                <c:pt idx="70">
                  <c:v>-1.049487679891433</c:v>
                </c:pt>
                <c:pt idx="71">
                  <c:v>-1.0594660047564159</c:v>
                </c:pt>
                <c:pt idx="72">
                  <c:v>-1.0654606688818575</c:v>
                </c:pt>
                <c:pt idx="73">
                  <c:v>-1.0675827377983689</c:v>
                </c:pt>
                <c:pt idx="74">
                  <c:v>-1.065944989949607</c:v>
                </c:pt>
                <c:pt idx="75">
                  <c:v>-1.060660171779821</c:v>
                </c:pt>
                <c:pt idx="76">
                  <c:v>-1.0518396083047878</c:v>
                </c:pt>
                <c:pt idx="77">
                  <c:v>-1.0395921229489418</c:v>
                </c:pt>
                <c:pt idx="78">
                  <c:v>-1.0240232218800549</c:v>
                </c:pt>
                <c:pt idx="79">
                  <c:v>-1.0052345010362846</c:v>
                </c:pt>
                <c:pt idx="80">
                  <c:v>-0.98332323788463993</c:v>
                </c:pt>
                <c:pt idx="81">
                  <c:v>-0.95838213420202445</c:v>
                </c:pt>
                <c:pt idx="82">
                  <c:v>-0.93049918049396296</c:v>
                </c:pt>
                <c:pt idx="83">
                  <c:v>-0.89975761683624533</c:v>
                </c:pt>
                <c:pt idx="84">
                  <c:v>-0.86623596880065967</c:v>
                </c:pt>
                <c:pt idx="85">
                  <c:v>-0.8300081406308677</c:v>
                </c:pt>
                <c:pt idx="86">
                  <c:v>-0.79114355093651634</c:v>
                </c:pt>
                <c:pt idx="87">
                  <c:v>-0.74970729887199494</c:v>
                </c:pt>
                <c:pt idx="88">
                  <c:v>-0.70576035107967827</c:v>
                </c:pt>
                <c:pt idx="89">
                  <c:v>-0.65935974163650346</c:v>
                </c:pt>
                <c:pt idx="90">
                  <c:v>-0.61055877888366072</c:v>
                </c:pt>
                <c:pt idx="91">
                  <c:v>-0.55940725438024941</c:v>
                </c:pt>
                <c:pt idx="92">
                  <c:v>-0.50595165034043244</c:v>
                </c:pt>
                <c:pt idx="93">
                  <c:v>-0.45023534282512423</c:v>
                </c:pt>
                <c:pt idx="94">
                  <c:v>-0.39229879869561363</c:v>
                </c:pt>
                <c:pt idx="95">
                  <c:v>-0.33217976492618084</c:v>
                </c:pt>
                <c:pt idx="96">
                  <c:v>-0.26991344934068262</c:v>
                </c:pt>
                <c:pt idx="97">
                  <c:v>-0.20553269220558851</c:v>
                </c:pt>
                <c:pt idx="98">
                  <c:v>-0.13906812839737837</c:v>
                </c:pt>
                <c:pt idx="99">
                  <c:v>-7.0548340080887853E-2</c:v>
                </c:pt>
                <c:pt idx="100">
                  <c:v>3.972054645195633E-15</c:v>
                </c:pt>
              </c:numCache>
            </c:numRef>
          </c:yVal>
          <c:smooth val="0"/>
          <c:extLst>
            <c:ext xmlns:c16="http://schemas.microsoft.com/office/drawing/2014/chart" uri="{C3380CC4-5D6E-409C-BE32-E72D297353CC}">
              <c16:uniqueId val="{00000000-6390-42DF-88DE-A8A5B2071319}"/>
            </c:ext>
          </c:extLst>
        </c:ser>
        <c:dLbls>
          <c:showLegendKey val="0"/>
          <c:showVal val="0"/>
          <c:showCatName val="0"/>
          <c:showSerName val="0"/>
          <c:showPercent val="0"/>
          <c:showBubbleSize val="0"/>
        </c:dLbls>
        <c:axId val="1283915439"/>
        <c:axId val="1283916271"/>
      </c:scatterChart>
      <c:valAx>
        <c:axId val="1283915439"/>
        <c:scaling>
          <c:orientation val="minMax"/>
          <c:max val="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xi</a:t>
                </a:r>
              </a:p>
            </c:rich>
          </c:tx>
          <c:layout>
            <c:manualLayout>
              <c:xMode val="edge"/>
              <c:yMode val="edge"/>
              <c:x val="0.4647737038410365"/>
              <c:y val="0.7975382204379856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6271"/>
        <c:crosses val="autoZero"/>
        <c:crossBetween val="midCat"/>
      </c:valAx>
      <c:valAx>
        <c:axId val="128391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s-ES"/>
                  <a:t>theta</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128391543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solidFill>
            <a:sysClr val="windowText" lastClr="000000"/>
          </a:solidFill>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Nu1</c:v>
          </c:tx>
          <c:spPr>
            <a:ln w="19050" cap="rnd">
              <a:solidFill>
                <a:schemeClr val="accent1"/>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interpolatio'!$AF$4:$AF$104</c:f>
              <c:numCache>
                <c:formatCode>0.00E+00</c:formatCode>
                <c:ptCount val="101"/>
                <c:pt idx="0">
                  <c:v>0</c:v>
                </c:pt>
                <c:pt idx="1">
                  <c:v>1.8825760800000035E-2</c:v>
                </c:pt>
                <c:pt idx="2">
                  <c:v>3.5404185599999964E-2</c:v>
                </c:pt>
                <c:pt idx="3">
                  <c:v>4.9882754400000014E-2</c:v>
                </c:pt>
                <c:pt idx="4">
                  <c:v>6.2403379200000088E-2</c:v>
                </c:pt>
                <c:pt idx="5">
                  <c:v>7.3102500000000084E-2</c:v>
                </c:pt>
                <c:pt idx="6">
                  <c:v>8.2111180800000058E-2</c:v>
                </c:pt>
                <c:pt idx="7">
                  <c:v>8.9555205600000021E-2</c:v>
                </c:pt>
                <c:pt idx="8">
                  <c:v>9.5555174400000012E-2</c:v>
                </c:pt>
                <c:pt idx="9">
                  <c:v>0.10022659920000004</c:v>
                </c:pt>
                <c:pt idx="10">
                  <c:v>0.10368000000000004</c:v>
                </c:pt>
                <c:pt idx="11">
                  <c:v>0.10602100079999999</c:v>
                </c:pt>
                <c:pt idx="12">
                  <c:v>0.10735042559999999</c:v>
                </c:pt>
                <c:pt idx="13">
                  <c:v>0.10776439439999998</c:v>
                </c:pt>
                <c:pt idx="14">
                  <c:v>0.10735441920000001</c:v>
                </c:pt>
                <c:pt idx="15">
                  <c:v>0.10620749999999998</c:v>
                </c:pt>
                <c:pt idx="16">
                  <c:v>0.10440622079999998</c:v>
                </c:pt>
                <c:pt idx="17">
                  <c:v>0.10202884559999995</c:v>
                </c:pt>
                <c:pt idx="18">
                  <c:v>9.9149414399999969E-2</c:v>
                </c:pt>
                <c:pt idx="19">
                  <c:v>9.5837839199999927E-2</c:v>
                </c:pt>
                <c:pt idx="20">
                  <c:v>9.2159999999999923E-2</c:v>
                </c:pt>
                <c:pt idx="21">
                  <c:v>8.8177840799999935E-2</c:v>
                </c:pt>
                <c:pt idx="22">
                  <c:v>8.3949465599999898E-2</c:v>
                </c:pt>
                <c:pt idx="23">
                  <c:v>7.9529234399999912E-2</c:v>
                </c:pt>
                <c:pt idx="24">
                  <c:v>7.4967859199999903E-2</c:v>
                </c:pt>
                <c:pt idx="25">
                  <c:v>7.0312499999999903E-2</c:v>
                </c:pt>
                <c:pt idx="26">
                  <c:v>6.5606860799999903E-2</c:v>
                </c:pt>
                <c:pt idx="27">
                  <c:v>6.0891285599999886E-2</c:v>
                </c:pt>
                <c:pt idx="28">
                  <c:v>5.6202854399999884E-2</c:v>
                </c:pt>
                <c:pt idx="29">
                  <c:v>5.1575479199999885E-2</c:v>
                </c:pt>
                <c:pt idx="30">
                  <c:v>4.7039999999999881E-2</c:v>
                </c:pt>
                <c:pt idx="31">
                  <c:v>4.2624280799999886E-2</c:v>
                </c:pt>
                <c:pt idx="32">
                  <c:v>3.8353305599999887E-2</c:v>
                </c:pt>
                <c:pt idx="33">
                  <c:v>3.4249274399999884E-2</c:v>
                </c:pt>
                <c:pt idx="34">
                  <c:v>3.0331699199999885E-2</c:v>
                </c:pt>
                <c:pt idx="35">
                  <c:v>2.6617499999999884E-2</c:v>
                </c:pt>
                <c:pt idx="36">
                  <c:v>2.3121100799999891E-2</c:v>
                </c:pt>
                <c:pt idx="37">
                  <c:v>1.9854525599999895E-2</c:v>
                </c:pt>
                <c:pt idx="38">
                  <c:v>1.6827494399999907E-2</c:v>
                </c:pt>
                <c:pt idx="39">
                  <c:v>1.4047519199999917E-2</c:v>
                </c:pt>
                <c:pt idx="40">
                  <c:v>1.1519999999999924E-2</c:v>
                </c:pt>
                <c:pt idx="41">
                  <c:v>9.2483207999999335E-3</c:v>
                </c:pt>
                <c:pt idx="42">
                  <c:v>7.2339455999999433E-3</c:v>
                </c:pt>
                <c:pt idx="43">
                  <c:v>5.4765143999999516E-3</c:v>
                </c:pt>
                <c:pt idx="44">
                  <c:v>3.9739391999999586E-3</c:v>
                </c:pt>
                <c:pt idx="45">
                  <c:v>2.7224999999999658E-3</c:v>
                </c:pt>
                <c:pt idx="46">
                  <c:v>1.7169407999999731E-3</c:v>
                </c:pt>
                <c:pt idx="47">
                  <c:v>9.5056559999998015E-4</c:v>
                </c:pt>
                <c:pt idx="48">
                  <c:v>4.1533439999998697E-4</c:v>
                </c:pt>
                <c:pt idx="49">
                  <c:v>1.0195919999999366E-4</c:v>
                </c:pt>
                <c:pt idx="50">
                  <c:v>9.534556930932054E-32</c:v>
                </c:pt>
                <c:pt idx="51">
                  <c:v>9.7960800000005996E-5</c:v>
                </c:pt>
                <c:pt idx="52">
                  <c:v>3.8338560000001156E-4</c:v>
                </c:pt>
                <c:pt idx="53">
                  <c:v>8.4295440000001676E-4</c:v>
                </c:pt>
                <c:pt idx="54">
                  <c:v>1.4625792000000218E-3</c:v>
                </c:pt>
                <c:pt idx="55">
                  <c:v>2.2275000000000263E-3</c:v>
                </c:pt>
                <c:pt idx="56">
                  <c:v>3.1223808000000303E-3</c:v>
                </c:pt>
                <c:pt idx="57">
                  <c:v>4.1314056000000344E-3</c:v>
                </c:pt>
                <c:pt idx="58">
                  <c:v>5.2383744000000353E-3</c:v>
                </c:pt>
                <c:pt idx="59">
                  <c:v>6.4267992000000378E-3</c:v>
                </c:pt>
                <c:pt idx="60">
                  <c:v>7.6800000000000366E-3</c:v>
                </c:pt>
                <c:pt idx="61">
                  <c:v>8.9812008000000384E-3</c:v>
                </c:pt>
                <c:pt idx="62">
                  <c:v>1.0313625600000039E-2</c:v>
                </c:pt>
                <c:pt idx="63">
                  <c:v>1.166059440000004E-2</c:v>
                </c:pt>
                <c:pt idx="64">
                  <c:v>1.3005619200000039E-2</c:v>
                </c:pt>
                <c:pt idx="65">
                  <c:v>1.433250000000004E-2</c:v>
                </c:pt>
                <c:pt idx="66">
                  <c:v>1.5625420800000039E-2</c:v>
                </c:pt>
                <c:pt idx="67">
                  <c:v>1.6869045600000042E-2</c:v>
                </c:pt>
                <c:pt idx="68">
                  <c:v>1.8048614400000038E-2</c:v>
                </c:pt>
                <c:pt idx="69">
                  <c:v>1.9150039200000035E-2</c:v>
                </c:pt>
                <c:pt idx="70">
                  <c:v>2.0160000000000029E-2</c:v>
                </c:pt>
                <c:pt idx="71">
                  <c:v>2.1066040800000029E-2</c:v>
                </c:pt>
                <c:pt idx="72">
                  <c:v>2.1856665600000019E-2</c:v>
                </c:pt>
                <c:pt idx="73">
                  <c:v>2.2521434400000023E-2</c:v>
                </c:pt>
                <c:pt idx="74">
                  <c:v>2.3051059200000012E-2</c:v>
                </c:pt>
                <c:pt idx="75">
                  <c:v>2.3437500000000014E-2</c:v>
                </c:pt>
                <c:pt idx="76">
                  <c:v>2.3674060800000007E-2</c:v>
                </c:pt>
                <c:pt idx="77">
                  <c:v>2.3755485600000008E-2</c:v>
                </c:pt>
                <c:pt idx="78">
                  <c:v>2.3678054399999985E-2</c:v>
                </c:pt>
                <c:pt idx="79">
                  <c:v>2.3439679199999994E-2</c:v>
                </c:pt>
                <c:pt idx="80">
                  <c:v>2.3039999999999974E-2</c:v>
                </c:pt>
                <c:pt idx="81">
                  <c:v>2.248048079999998E-2</c:v>
                </c:pt>
                <c:pt idx="82">
                  <c:v>2.1764505599999973E-2</c:v>
                </c:pt>
                <c:pt idx="83">
                  <c:v>2.0897474399999946E-2</c:v>
                </c:pt>
                <c:pt idx="84">
                  <c:v>1.9886899199999954E-2</c:v>
                </c:pt>
                <c:pt idx="85">
                  <c:v>1.8742499999999933E-2</c:v>
                </c:pt>
                <c:pt idx="86">
                  <c:v>1.7476300799999938E-2</c:v>
                </c:pt>
                <c:pt idx="87">
                  <c:v>1.6102725599999923E-2</c:v>
                </c:pt>
                <c:pt idx="88">
                  <c:v>1.4638694399999921E-2</c:v>
                </c:pt>
                <c:pt idx="89">
                  <c:v>1.3103719199999938E-2</c:v>
                </c:pt>
                <c:pt idx="90">
                  <c:v>1.1519999999999902E-2</c:v>
                </c:pt>
                <c:pt idx="91">
                  <c:v>9.9125207999999181E-3</c:v>
                </c:pt>
                <c:pt idx="92">
                  <c:v>8.3091455999999148E-3</c:v>
                </c:pt>
                <c:pt idx="93">
                  <c:v>6.7407143999999048E-3</c:v>
                </c:pt>
                <c:pt idx="94">
                  <c:v>5.2411391999998983E-3</c:v>
                </c:pt>
                <c:pt idx="95">
                  <c:v>3.8474999999999261E-3</c:v>
                </c:pt>
                <c:pt idx="96">
                  <c:v>2.6001407999999369E-3</c:v>
                </c:pt>
                <c:pt idx="97">
                  <c:v>1.5427655999999575E-3</c:v>
                </c:pt>
                <c:pt idx="98">
                  <c:v>7.2253440000000658E-4</c:v>
                </c:pt>
                <c:pt idx="99">
                  <c:v>1.9015920000001042E-4</c:v>
                </c:pt>
                <c:pt idx="100">
                  <c:v>3.5527136788004948E-17</c:v>
                </c:pt>
              </c:numCache>
            </c:numRef>
          </c:yVal>
          <c:smooth val="1"/>
          <c:extLst>
            <c:ext xmlns:c16="http://schemas.microsoft.com/office/drawing/2014/chart" uri="{C3380CC4-5D6E-409C-BE32-E72D297353CC}">
              <c16:uniqueId val="{00000000-EB77-4A26-B941-EB69F8B652E1}"/>
            </c:ext>
          </c:extLst>
        </c:ser>
        <c:ser>
          <c:idx val="1"/>
          <c:order val="1"/>
          <c:tx>
            <c:v>Nv1</c:v>
          </c:tx>
          <c:spPr>
            <a:ln w="19050" cap="rnd">
              <a:solidFill>
                <a:schemeClr val="accent2"/>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interpolatio'!$AG$4:$AG$104</c:f>
              <c:numCache>
                <c:formatCode>0.00E+00</c:formatCode>
                <c:ptCount val="101"/>
                <c:pt idx="0">
                  <c:v>0.99999999999999989</c:v>
                </c:pt>
                <c:pt idx="1">
                  <c:v>0.99776532239999993</c:v>
                </c:pt>
                <c:pt idx="2">
                  <c:v>0.99131719679999986</c:v>
                </c:pt>
                <c:pt idx="3">
                  <c:v>0.98102750319999987</c:v>
                </c:pt>
                <c:pt idx="4">
                  <c:v>0.96725237759999994</c:v>
                </c:pt>
                <c:pt idx="5">
                  <c:v>0.95033249999999991</c:v>
                </c:pt>
                <c:pt idx="6">
                  <c:v>0.93059338239999989</c:v>
                </c:pt>
                <c:pt idx="7">
                  <c:v>0.90834565679999979</c:v>
                </c:pt>
                <c:pt idx="8">
                  <c:v>0.88388536319999966</c:v>
                </c:pt>
                <c:pt idx="9">
                  <c:v>0.85749423759999976</c:v>
                </c:pt>
                <c:pt idx="10">
                  <c:v>0.82943999999999973</c:v>
                </c:pt>
                <c:pt idx="11">
                  <c:v>0.79997664239999966</c:v>
                </c:pt>
                <c:pt idx="12">
                  <c:v>0.76934471679999961</c:v>
                </c:pt>
                <c:pt idx="13">
                  <c:v>0.73777162319999967</c:v>
                </c:pt>
                <c:pt idx="14">
                  <c:v>0.70547189759999962</c:v>
                </c:pt>
                <c:pt idx="15">
                  <c:v>0.67264749999999951</c:v>
                </c:pt>
                <c:pt idx="16">
                  <c:v>0.63948810239999943</c:v>
                </c:pt>
                <c:pt idx="17">
                  <c:v>0.60617137679999944</c:v>
                </c:pt>
                <c:pt idx="18">
                  <c:v>0.57286328319999946</c:v>
                </c:pt>
                <c:pt idx="19">
                  <c:v>0.53971835759999942</c:v>
                </c:pt>
                <c:pt idx="20">
                  <c:v>0.50687999999999944</c:v>
                </c:pt>
                <c:pt idx="21">
                  <c:v>0.47448076239999937</c:v>
                </c:pt>
                <c:pt idx="22">
                  <c:v>0.44264263679999938</c:v>
                </c:pt>
                <c:pt idx="23">
                  <c:v>0.4114773431999994</c:v>
                </c:pt>
                <c:pt idx="24">
                  <c:v>0.38108661759999934</c:v>
                </c:pt>
                <c:pt idx="25">
                  <c:v>0.35156249999999939</c:v>
                </c:pt>
                <c:pt idx="26">
                  <c:v>0.32298762239999934</c:v>
                </c:pt>
                <c:pt idx="27">
                  <c:v>0.29543549679999936</c:v>
                </c:pt>
                <c:pt idx="28">
                  <c:v>0.26897080319999933</c:v>
                </c:pt>
                <c:pt idx="29">
                  <c:v>0.24364967759999936</c:v>
                </c:pt>
                <c:pt idx="30">
                  <c:v>0.21951999999999938</c:v>
                </c:pt>
                <c:pt idx="31">
                  <c:v>0.19662168239999939</c:v>
                </c:pt>
                <c:pt idx="32">
                  <c:v>0.17498695679999943</c:v>
                </c:pt>
                <c:pt idx="33">
                  <c:v>0.15464066319999945</c:v>
                </c:pt>
                <c:pt idx="34">
                  <c:v>0.13560053759999943</c:v>
                </c:pt>
                <c:pt idx="35">
                  <c:v>0.11787749999999945</c:v>
                </c:pt>
                <c:pt idx="36">
                  <c:v>0.10147594239999949</c:v>
                </c:pt>
                <c:pt idx="37">
                  <c:v>8.6394016799999515E-2</c:v>
                </c:pt>
                <c:pt idx="38">
                  <c:v>7.2623923199999579E-2</c:v>
                </c:pt>
                <c:pt idx="39">
                  <c:v>6.0152197599999624E-2</c:v>
                </c:pt>
                <c:pt idx="40">
                  <c:v>4.8959999999999677E-2</c:v>
                </c:pt>
                <c:pt idx="41">
                  <c:v>3.9023402399999713E-2</c:v>
                </c:pt>
                <c:pt idx="42">
                  <c:v>3.0313676799999755E-2</c:v>
                </c:pt>
                <c:pt idx="43">
                  <c:v>2.2797583199999791E-2</c:v>
                </c:pt>
                <c:pt idx="44">
                  <c:v>1.6437657599999825E-2</c:v>
                </c:pt>
                <c:pt idx="45">
                  <c:v>1.1192499999999857E-2</c:v>
                </c:pt>
                <c:pt idx="46">
                  <c:v>7.0170623999998884E-3</c:v>
                </c:pt>
                <c:pt idx="47">
                  <c:v>3.8629367999999187E-3</c:v>
                </c:pt>
                <c:pt idx="48">
                  <c:v>1.678643199999947E-3</c:v>
                </c:pt>
                <c:pt idx="49">
                  <c:v>4.0991759999997439E-4</c:v>
                </c:pt>
                <c:pt idx="50">
                  <c:v>3.8138227723728212E-31</c:v>
                </c:pt>
                <c:pt idx="51">
                  <c:v>3.8992240000002378E-4</c:v>
                </c:pt>
                <c:pt idx="52">
                  <c:v>1.5187968000000456E-3</c:v>
                </c:pt>
                <c:pt idx="53">
                  <c:v>3.3241032000000657E-3</c:v>
                </c:pt>
                <c:pt idx="54">
                  <c:v>5.7419776000000849E-3</c:v>
                </c:pt>
                <c:pt idx="55">
                  <c:v>8.7075000000001023E-3</c:v>
                </c:pt>
                <c:pt idx="56">
                  <c:v>1.2154982400000118E-2</c:v>
                </c:pt>
                <c:pt idx="57">
                  <c:v>1.601825680000013E-2</c:v>
                </c:pt>
                <c:pt idx="58">
                  <c:v>2.0230963200000136E-2</c:v>
                </c:pt>
                <c:pt idx="59">
                  <c:v>2.4726837600000141E-2</c:v>
                </c:pt>
                <c:pt idx="60">
                  <c:v>2.9440000000000136E-2</c:v>
                </c:pt>
                <c:pt idx="61">
                  <c:v>3.4305242400000144E-2</c:v>
                </c:pt>
                <c:pt idx="62">
                  <c:v>3.9258316800000137E-2</c:v>
                </c:pt>
                <c:pt idx="63">
                  <c:v>4.4236223200000147E-2</c:v>
                </c:pt>
                <c:pt idx="64">
                  <c:v>4.917749760000014E-2</c:v>
                </c:pt>
                <c:pt idx="65">
                  <c:v>5.402250000000014E-2</c:v>
                </c:pt>
                <c:pt idx="66">
                  <c:v>5.8713702400000151E-2</c:v>
                </c:pt>
                <c:pt idx="67">
                  <c:v>6.319597680000015E-2</c:v>
                </c:pt>
                <c:pt idx="68">
                  <c:v>6.7416883200000124E-2</c:v>
                </c:pt>
                <c:pt idx="69">
                  <c:v>7.1326957600000115E-2</c:v>
                </c:pt>
                <c:pt idx="70">
                  <c:v>7.4880000000000113E-2</c:v>
                </c:pt>
                <c:pt idx="71">
                  <c:v>7.8033362400000097E-2</c:v>
                </c:pt>
                <c:pt idx="72">
                  <c:v>8.0748236800000095E-2</c:v>
                </c:pt>
                <c:pt idx="73">
                  <c:v>8.2989943200000096E-2</c:v>
                </c:pt>
                <c:pt idx="74">
                  <c:v>8.4728217600000044E-2</c:v>
                </c:pt>
                <c:pt idx="75">
                  <c:v>8.5937500000000028E-2</c:v>
                </c:pt>
                <c:pt idx="76">
                  <c:v>8.6597222400000035E-2</c:v>
                </c:pt>
                <c:pt idx="77">
                  <c:v>8.6692096800000007E-2</c:v>
                </c:pt>
                <c:pt idx="78">
                  <c:v>8.6212403199999982E-2</c:v>
                </c:pt>
                <c:pt idx="79">
                  <c:v>8.5154277600000008E-2</c:v>
                </c:pt>
                <c:pt idx="80">
                  <c:v>8.35199999999999E-2</c:v>
                </c:pt>
                <c:pt idx="81">
                  <c:v>8.13182823999999E-2</c:v>
                </c:pt>
                <c:pt idx="82">
                  <c:v>7.8564556799999893E-2</c:v>
                </c:pt>
                <c:pt idx="83">
                  <c:v>7.5281263199999851E-2</c:v>
                </c:pt>
                <c:pt idx="84">
                  <c:v>7.1498137599999817E-2</c:v>
                </c:pt>
                <c:pt idx="85">
                  <c:v>6.7252499999999771E-2</c:v>
                </c:pt>
                <c:pt idx="86">
                  <c:v>6.2589542399999837E-2</c:v>
                </c:pt>
                <c:pt idx="87">
                  <c:v>5.7562616799999702E-2</c:v>
                </c:pt>
                <c:pt idx="88">
                  <c:v>5.2233523199999805E-2</c:v>
                </c:pt>
                <c:pt idx="89">
                  <c:v>4.6672797599999774E-2</c:v>
                </c:pt>
                <c:pt idx="90">
                  <c:v>4.0959999999999684E-2</c:v>
                </c:pt>
                <c:pt idx="91">
                  <c:v>3.5184002399999713E-2</c:v>
                </c:pt>
                <c:pt idx="92">
                  <c:v>2.9443276799999814E-2</c:v>
                </c:pt>
                <c:pt idx="93">
                  <c:v>2.3846183199999829E-2</c:v>
                </c:pt>
                <c:pt idx="94">
                  <c:v>1.8511257599999564E-2</c:v>
                </c:pt>
                <c:pt idx="95">
                  <c:v>1.3567499999999887E-2</c:v>
                </c:pt>
                <c:pt idx="96">
                  <c:v>9.1546623999997061E-3</c:v>
                </c:pt>
                <c:pt idx="97">
                  <c:v>5.4235367999998993E-3</c:v>
                </c:pt>
                <c:pt idx="98">
                  <c:v>2.5362432000002812E-3</c:v>
                </c:pt>
                <c:pt idx="99">
                  <c:v>6.665175999999906E-4</c:v>
                </c:pt>
                <c:pt idx="100">
                  <c:v>2.8421709430403959E-16</c:v>
                </c:pt>
              </c:numCache>
            </c:numRef>
          </c:yVal>
          <c:smooth val="1"/>
          <c:extLst>
            <c:ext xmlns:c16="http://schemas.microsoft.com/office/drawing/2014/chart" uri="{C3380CC4-5D6E-409C-BE32-E72D297353CC}">
              <c16:uniqueId val="{00000001-EB77-4A26-B941-EB69F8B652E1}"/>
            </c:ext>
          </c:extLst>
        </c:ser>
        <c:ser>
          <c:idx val="2"/>
          <c:order val="2"/>
          <c:tx>
            <c:v>Nt1</c:v>
          </c:tx>
          <c:spPr>
            <a:ln w="19050" cap="rnd">
              <a:solidFill>
                <a:schemeClr val="accent3"/>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interpolatio'!$AH$4:$AH$104</c:f>
              <c:numCache>
                <c:formatCode>0.00E+00</c:formatCode>
                <c:ptCount val="101"/>
                <c:pt idx="0">
                  <c:v>0</c:v>
                </c:pt>
                <c:pt idx="1">
                  <c:v>4.2095680876950967E-2</c:v>
                </c:pt>
                <c:pt idx="2">
                  <c:v>7.9166165689619136E-2</c:v>
                </c:pt>
                <c:pt idx="3">
                  <c:v>0.11154122974332675</c:v>
                </c:pt>
                <c:pt idx="4">
                  <c:v>0.13953819791689664</c:v>
                </c:pt>
                <c:pt idx="5">
                  <c:v>0.16346215932517852</c:v>
                </c:pt>
                <c:pt idx="6">
                  <c:v>0.18360618198157558</c:v>
                </c:pt>
                <c:pt idx="7">
                  <c:v>0.20025152746056998</c:v>
                </c:pt>
                <c:pt idx="8">
                  <c:v>0.21366786556024769</c:v>
                </c:pt>
                <c:pt idx="9">
                  <c:v>0.22411348896482611</c:v>
                </c:pt>
                <c:pt idx="10">
                  <c:v>0.23183552790717829</c:v>
                </c:pt>
                <c:pt idx="11">
                  <c:v>0.23707016483135954</c:v>
                </c:pt>
                <c:pt idx="12">
                  <c:v>0.24004284905513373</c:v>
                </c:pt>
                <c:pt idx="13">
                  <c:v>0.24096851143249767</c:v>
                </c:pt>
                <c:pt idx="14">
                  <c:v>0.24005177901620858</c:v>
                </c:pt>
                <c:pt idx="15">
                  <c:v>0.23748718972030888</c:v>
                </c:pt>
                <c:pt idx="16">
                  <c:v>0.23345940698265241</c:v>
                </c:pt>
                <c:pt idx="17">
                  <c:v>0.22814343442743024</c:v>
                </c:pt>
                <c:pt idx="18">
                  <c:v>0.22170483052769646</c:v>
                </c:pt>
                <c:pt idx="19">
                  <c:v>0.21429992326789396</c:v>
                </c:pt>
                <c:pt idx="20">
                  <c:v>0.20607602480638046</c:v>
                </c:pt>
                <c:pt idx="21">
                  <c:v>0.19717164613795427</c:v>
                </c:pt>
                <c:pt idx="22">
                  <c:v>0.18771671175638002</c:v>
                </c:pt>
                <c:pt idx="23">
                  <c:v>0.17783277431691449</c:v>
                </c:pt>
                <c:pt idx="24">
                  <c:v>0.16763322929883276</c:v>
                </c:pt>
                <c:pt idx="25">
                  <c:v>0.15722352966795375</c:v>
                </c:pt>
                <c:pt idx="26">
                  <c:v>0.146701400539166</c:v>
                </c:pt>
                <c:pt idx="27">
                  <c:v>0.13615705383895382</c:v>
                </c:pt>
                <c:pt idx="28">
                  <c:v>0.1256734029679229</c:v>
                </c:pt>
                <c:pt idx="29">
                  <c:v>0.1153262774633262</c:v>
                </c:pt>
                <c:pt idx="30">
                  <c:v>0.10518463766158985</c:v>
                </c:pt>
                <c:pt idx="31">
                  <c:v>9.5310789360838852E-2</c:v>
                </c:pt>
                <c:pt idx="32">
                  <c:v>8.5760598483423101E-2</c:v>
                </c:pt>
                <c:pt idx="33">
                  <c:v>7.6583705738443072E-2</c:v>
                </c:pt>
                <c:pt idx="34">
                  <c:v>6.7823741284275735E-2</c:v>
                </c:pt>
                <c:pt idx="35">
                  <c:v>5.9518539391100397E-2</c:v>
                </c:pt>
                <c:pt idx="36">
                  <c:v>5.1700353103424523E-2</c:v>
                </c:pt>
                <c:pt idx="37">
                  <c:v>4.4396068902609574E-2</c:v>
                </c:pt>
                <c:pt idx="38">
                  <c:v>3.7627421369396827E-2</c:v>
                </c:pt>
                <c:pt idx="39">
                  <c:v>3.1411207846433274E-2</c:v>
                </c:pt>
                <c:pt idx="40">
                  <c:v>2.5759503100797412E-2</c:v>
                </c:pt>
                <c:pt idx="41">
                  <c:v>2.0679873986525089E-2</c:v>
                </c:pt>
                <c:pt idx="42">
                  <c:v>1.6175594107135378E-2</c:v>
                </c:pt>
                <c:pt idx="43">
                  <c:v>1.2245858478156367E-2</c:v>
                </c:pt>
                <c:pt idx="44">
                  <c:v>8.8859981896510405E-3</c:v>
                </c:pt>
                <c:pt idx="45">
                  <c:v>6.0876950687431012E-3</c:v>
                </c:pt>
                <c:pt idx="46">
                  <c:v>3.8391963421428106E-3</c:v>
                </c:pt>
                <c:pt idx="47">
                  <c:v>2.1255292986728297E-3</c:v>
                </c:pt>
                <c:pt idx="48">
                  <c:v>9.2871595179405946E-4</c:v>
                </c:pt>
                <c:pt idx="49">
                  <c:v>2.2798770213148235E-4</c:v>
                </c:pt>
                <c:pt idx="50">
                  <c:v>2.131991743290584E-31</c:v>
                </c:pt>
                <c:pt idx="51">
                  <c:v>2.1904700793027481E-4</c:v>
                </c:pt>
                <c:pt idx="52">
                  <c:v>8.5727626319456946E-4</c:v>
                </c:pt>
                <c:pt idx="53">
                  <c:v>1.8849033403325864E-3</c:v>
                </c:pt>
                <c:pt idx="54">
                  <c:v>3.2704265136773093E-3</c:v>
                </c:pt>
                <c:pt idx="55">
                  <c:v>4.9808414198808416E-3</c:v>
                </c:pt>
                <c:pt idx="56">
                  <c:v>6.9818557204402434E-3</c:v>
                </c:pt>
                <c:pt idx="57">
                  <c:v>9.23810376422338E-3</c:v>
                </c:pt>
                <c:pt idx="58">
                  <c:v>1.1713361249994756E-2</c:v>
                </c:pt>
                <c:pt idx="59">
                  <c:v>1.4370759888941353E-2</c:v>
                </c:pt>
                <c:pt idx="60">
                  <c:v>1.7173002067198469E-2</c:v>
                </c:pt>
                <c:pt idx="61">
                  <c:v>2.0082575508375583E-2</c:v>
                </c:pt>
                <c:pt idx="62">
                  <c:v>2.3061967936082142E-2</c:v>
                </c:pt>
                <c:pt idx="63">
                  <c:v>2.6073881736453464E-2</c:v>
                </c:pt>
                <c:pt idx="64">
                  <c:v>2.9081448620676523E-2</c:v>
                </c:pt>
                <c:pt idx="65">
                  <c:v>3.2048444287515819E-2</c:v>
                </c:pt>
                <c:pt idx="66">
                  <c:v>3.4939503085839242E-2</c:v>
                </c:pt>
                <c:pt idx="67">
                  <c:v>3.7720332677143815E-2</c:v>
                </c:pt>
                <c:pt idx="68">
                  <c:v>4.0357928698081663E-2</c:v>
                </c:pt>
                <c:pt idx="69">
                  <c:v>4.2820789422985769E-2</c:v>
                </c:pt>
                <c:pt idx="70">
                  <c:v>4.507913042639583E-2</c:v>
                </c:pt>
                <c:pt idx="71">
                  <c:v>4.7105099245584113E-2</c:v>
                </c:pt>
                <c:pt idx="72">
                  <c:v>4.8872990043081294E-2</c:v>
                </c:pt>
                <c:pt idx="73">
                  <c:v>5.0359458269202247E-2</c:v>
                </c:pt>
                <c:pt idx="74">
                  <c:v>5.1543735324571946E-2</c:v>
                </c:pt>
                <c:pt idx="75">
                  <c:v>5.240784322265133E-2</c:v>
                </c:pt>
                <c:pt idx="76">
                  <c:v>5.2936809252263066E-2</c:v>
                </c:pt>
                <c:pt idx="77">
                  <c:v>5.3118880640117411E-2</c:v>
                </c:pt>
                <c:pt idx="78">
                  <c:v>5.2945739213337985E-2</c:v>
                </c:pt>
                <c:pt idx="79">
                  <c:v>5.2412716061987843E-2</c:v>
                </c:pt>
                <c:pt idx="80">
                  <c:v>5.1519006201595108E-2</c:v>
                </c:pt>
                <c:pt idx="81">
                  <c:v>5.0267883235678767E-2</c:v>
                </c:pt>
                <c:pt idx="82">
                  <c:v>4.8666914018274762E-2</c:v>
                </c:pt>
                <c:pt idx="83">
                  <c:v>4.672817331646157E-2</c:v>
                </c:pt>
                <c:pt idx="84">
                  <c:v>4.4468458472886101E-2</c:v>
                </c:pt>
                <c:pt idx="85">
                  <c:v>4.1909504068289645E-2</c:v>
                </c:pt>
                <c:pt idx="86">
                  <c:v>3.9078196584033803E-2</c:v>
                </c:pt>
                <c:pt idx="87">
                  <c:v>3.6006789064625913E-2</c:v>
                </c:pt>
                <c:pt idx="88">
                  <c:v>3.2733115780245341E-2</c:v>
                </c:pt>
                <c:pt idx="89">
                  <c:v>2.9300806889268984E-2</c:v>
                </c:pt>
                <c:pt idx="90">
                  <c:v>2.5759503100797429E-2</c:v>
                </c:pt>
                <c:pt idx="91">
                  <c:v>2.2165070337180414E-2</c:v>
                </c:pt>
                <c:pt idx="92">
                  <c:v>1.8579814396543139E-2</c:v>
                </c:pt>
                <c:pt idx="93">
                  <c:v>1.5072695615311434E-2</c:v>
                </c:pt>
                <c:pt idx="94">
                  <c:v>1.1719543530738698E-2</c:v>
                </c:pt>
                <c:pt idx="95">
                  <c:v>8.6032715434303103E-3</c:v>
                </c:pt>
                <c:pt idx="96">
                  <c:v>5.8140915798705964E-3</c:v>
                </c:pt>
                <c:pt idx="97">
                  <c:v>3.4497287549481765E-3</c:v>
                </c:pt>
                <c:pt idx="98">
                  <c:v>1.6156360344819348E-3</c:v>
                </c:pt>
                <c:pt idx="99">
                  <c:v>4.252088977469974E-4</c:v>
                </c:pt>
                <c:pt idx="100">
                  <c:v>0</c:v>
                </c:pt>
              </c:numCache>
            </c:numRef>
          </c:yVal>
          <c:smooth val="1"/>
          <c:extLst>
            <c:ext xmlns:c16="http://schemas.microsoft.com/office/drawing/2014/chart" uri="{C3380CC4-5D6E-409C-BE32-E72D297353CC}">
              <c16:uniqueId val="{00000004-EB77-4A26-B941-EB69F8B652E1}"/>
            </c:ext>
          </c:extLst>
        </c:ser>
        <c:ser>
          <c:idx val="3"/>
          <c:order val="3"/>
          <c:tx>
            <c:v>Nu2</c:v>
          </c:tx>
          <c:spPr>
            <a:ln w="19050" cap="rnd">
              <a:solidFill>
                <a:schemeClr val="accent4"/>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interpolatio'!$AI$4:$AI$104</c:f>
              <c:numCache>
                <c:formatCode>0.00E+00</c:formatCode>
                <c:ptCount val="101"/>
                <c:pt idx="0">
                  <c:v>0.5</c:v>
                </c:pt>
                <c:pt idx="1">
                  <c:v>0.45177023919999998</c:v>
                </c:pt>
                <c:pt idx="2">
                  <c:v>0.40696381439999996</c:v>
                </c:pt>
                <c:pt idx="3">
                  <c:v>0.36540924560000004</c:v>
                </c:pt>
                <c:pt idx="4">
                  <c:v>0.32694062079999991</c:v>
                </c:pt>
                <c:pt idx="5">
                  <c:v>0.29139749999999981</c:v>
                </c:pt>
                <c:pt idx="6">
                  <c:v>0.25862481919999986</c:v>
                </c:pt>
                <c:pt idx="7">
                  <c:v>0.22847279439999979</c:v>
                </c:pt>
                <c:pt idx="8">
                  <c:v>0.20079682559999978</c:v>
                </c:pt>
                <c:pt idx="9">
                  <c:v>0.17545740079999986</c:v>
                </c:pt>
                <c:pt idx="10">
                  <c:v>0.15231999999999976</c:v>
                </c:pt>
                <c:pt idx="11">
                  <c:v>0.13125499919999983</c:v>
                </c:pt>
                <c:pt idx="12">
                  <c:v>0.11213757439999983</c:v>
                </c:pt>
                <c:pt idx="13">
                  <c:v>9.4847605599999801E-2</c:v>
                </c:pt>
                <c:pt idx="14">
                  <c:v>7.9269580799999795E-2</c:v>
                </c:pt>
                <c:pt idx="15">
                  <c:v>6.5292499999999823E-2</c:v>
                </c:pt>
                <c:pt idx="16">
                  <c:v>5.2809779199999851E-2</c:v>
                </c:pt>
                <c:pt idx="17">
                  <c:v>4.1719154399999854E-2</c:v>
                </c:pt>
                <c:pt idx="18">
                  <c:v>3.1922585599999845E-2</c:v>
                </c:pt>
                <c:pt idx="19">
                  <c:v>2.3326160799999864E-2</c:v>
                </c:pt>
                <c:pt idx="20">
                  <c:v>1.5839999999999882E-2</c:v>
                </c:pt>
                <c:pt idx="21">
                  <c:v>9.3781591999998973E-3</c:v>
                </c:pt>
                <c:pt idx="22">
                  <c:v>3.8585343999999223E-3</c:v>
                </c:pt>
                <c:pt idx="23">
                  <c:v>-7.9723440000008282E-4</c:v>
                </c:pt>
                <c:pt idx="24">
                  <c:v>-4.663859200000068E-3</c:v>
                </c:pt>
                <c:pt idx="25">
                  <c:v>-7.8125000000000659E-3</c:v>
                </c:pt>
                <c:pt idx="26">
                  <c:v>-1.0310860800000059E-2</c:v>
                </c:pt>
                <c:pt idx="27">
                  <c:v>-1.2223285600000034E-2</c:v>
                </c:pt>
                <c:pt idx="28">
                  <c:v>-1.3610854400000032E-2</c:v>
                </c:pt>
                <c:pt idx="29">
                  <c:v>-1.4531479200000022E-2</c:v>
                </c:pt>
                <c:pt idx="30">
                  <c:v>-1.5040000000000005E-2</c:v>
                </c:pt>
                <c:pt idx="31">
                  <c:v>-1.51882808E-2</c:v>
                </c:pt>
                <c:pt idx="32">
                  <c:v>-1.5025305599999995E-2</c:v>
                </c:pt>
                <c:pt idx="33">
                  <c:v>-1.4597274399999987E-2</c:v>
                </c:pt>
                <c:pt idx="34">
                  <c:v>-1.3947699199999978E-2</c:v>
                </c:pt>
                <c:pt idx="35">
                  <c:v>-1.3117499999999968E-2</c:v>
                </c:pt>
                <c:pt idx="36">
                  <c:v>-1.2145100799999968E-2</c:v>
                </c:pt>
                <c:pt idx="37">
                  <c:v>-1.1066525599999965E-2</c:v>
                </c:pt>
                <c:pt idx="38">
                  <c:v>-9.9154943999999624E-3</c:v>
                </c:pt>
                <c:pt idx="39">
                  <c:v>-8.7235191999999618E-3</c:v>
                </c:pt>
                <c:pt idx="40">
                  <c:v>-7.5199999999999625E-3</c:v>
                </c:pt>
                <c:pt idx="41">
                  <c:v>-6.3323207999999645E-3</c:v>
                </c:pt>
                <c:pt idx="42">
                  <c:v>-5.1859455999999663E-3</c:v>
                </c:pt>
                <c:pt idx="43">
                  <c:v>-4.104514399999969E-3</c:v>
                </c:pt>
                <c:pt idx="44">
                  <c:v>-3.1099391999999718E-3</c:v>
                </c:pt>
                <c:pt idx="45">
                  <c:v>-2.2224999999999749E-3</c:v>
                </c:pt>
                <c:pt idx="46">
                  <c:v>-1.460940799999979E-3</c:v>
                </c:pt>
                <c:pt idx="47">
                  <c:v>-8.4256559999998338E-4</c:v>
                </c:pt>
                <c:pt idx="48">
                  <c:v>-3.8333439999998847E-4</c:v>
                </c:pt>
                <c:pt idx="49">
                  <c:v>-9.7959199999994012E-5</c:v>
                </c:pt>
                <c:pt idx="50">
                  <c:v>-9.5345569309320661E-32</c:v>
                </c:pt>
                <c:pt idx="51">
                  <c:v>-1.0196080000000636E-4</c:v>
                </c:pt>
                <c:pt idx="52">
                  <c:v>-4.1538560000001305E-4</c:v>
                </c:pt>
                <c:pt idx="53">
                  <c:v>-9.5095440000002003E-4</c:v>
                </c:pt>
                <c:pt idx="54">
                  <c:v>-1.7185792000000279E-3</c:v>
                </c:pt>
                <c:pt idx="55">
                  <c:v>-2.7275000000000359E-3</c:v>
                </c:pt>
                <c:pt idx="56">
                  <c:v>-3.9863808000000439E-3</c:v>
                </c:pt>
                <c:pt idx="57">
                  <c:v>-5.5034056000000525E-3</c:v>
                </c:pt>
                <c:pt idx="58">
                  <c:v>-7.2863744000000582E-3</c:v>
                </c:pt>
                <c:pt idx="59">
                  <c:v>-9.3427992000000674E-3</c:v>
                </c:pt>
                <c:pt idx="60">
                  <c:v>-1.1680000000000072E-2</c:v>
                </c:pt>
                <c:pt idx="61">
                  <c:v>-1.4305200800000079E-2</c:v>
                </c:pt>
                <c:pt idx="62">
                  <c:v>-1.7225625600000086E-2</c:v>
                </c:pt>
                <c:pt idx="63">
                  <c:v>-2.0448594400000096E-2</c:v>
                </c:pt>
                <c:pt idx="64">
                  <c:v>-2.3981619200000106E-2</c:v>
                </c:pt>
                <c:pt idx="65">
                  <c:v>-2.7832500000000118E-2</c:v>
                </c:pt>
                <c:pt idx="66">
                  <c:v>-3.2009420800000132E-2</c:v>
                </c:pt>
                <c:pt idx="67">
                  <c:v>-3.6521045600000156E-2</c:v>
                </c:pt>
                <c:pt idx="68">
                  <c:v>-4.1376614400000164E-2</c:v>
                </c:pt>
                <c:pt idx="69">
                  <c:v>-4.6586039200000179E-2</c:v>
                </c:pt>
                <c:pt idx="70">
                  <c:v>-5.2160000000000199E-2</c:v>
                </c:pt>
                <c:pt idx="71">
                  <c:v>-5.8110040800000221E-2</c:v>
                </c:pt>
                <c:pt idx="72">
                  <c:v>-6.4448665600000232E-2</c:v>
                </c:pt>
                <c:pt idx="73">
                  <c:v>-7.1189434400000265E-2</c:v>
                </c:pt>
                <c:pt idx="74">
                  <c:v>-7.8347059200000277E-2</c:v>
                </c:pt>
                <c:pt idx="75">
                  <c:v>-8.5937500000000319E-2</c:v>
                </c:pt>
                <c:pt idx="76">
                  <c:v>-9.3978060800000318E-2</c:v>
                </c:pt>
                <c:pt idx="77">
                  <c:v>-0.10248748560000034</c:v>
                </c:pt>
                <c:pt idx="78">
                  <c:v>-0.11148605440000038</c:v>
                </c:pt>
                <c:pt idx="79">
                  <c:v>-0.12099567920000041</c:v>
                </c:pt>
                <c:pt idx="80">
                  <c:v>-0.13104000000000043</c:v>
                </c:pt>
                <c:pt idx="81">
                  <c:v>-0.14164448080000047</c:v>
                </c:pt>
                <c:pt idx="82">
                  <c:v>-0.15283650560000053</c:v>
                </c:pt>
                <c:pt idx="83">
                  <c:v>-0.16464547440000055</c:v>
                </c:pt>
                <c:pt idx="84">
                  <c:v>-0.17710289920000055</c:v>
                </c:pt>
                <c:pt idx="85">
                  <c:v>-0.19024250000000065</c:v>
                </c:pt>
                <c:pt idx="86">
                  <c:v>-0.20410030080000069</c:v>
                </c:pt>
                <c:pt idx="87">
                  <c:v>-0.21871472560000071</c:v>
                </c:pt>
                <c:pt idx="88">
                  <c:v>-0.23412669440000083</c:v>
                </c:pt>
                <c:pt idx="89">
                  <c:v>-0.25037971920000091</c:v>
                </c:pt>
                <c:pt idx="90">
                  <c:v>-0.26752000000000092</c:v>
                </c:pt>
                <c:pt idx="91">
                  <c:v>-0.28559652080000097</c:v>
                </c:pt>
                <c:pt idx="92">
                  <c:v>-0.30466114560000107</c:v>
                </c:pt>
                <c:pt idx="93">
                  <c:v>-0.3247687144000011</c:v>
                </c:pt>
                <c:pt idx="94">
                  <c:v>-0.34597713920000123</c:v>
                </c:pt>
                <c:pt idx="95">
                  <c:v>-0.36834750000000138</c:v>
                </c:pt>
                <c:pt idx="96">
                  <c:v>-0.39194414080000134</c:v>
                </c:pt>
                <c:pt idx="97">
                  <c:v>-0.41683476560000143</c:v>
                </c:pt>
                <c:pt idx="98">
                  <c:v>-0.44309053440000168</c:v>
                </c:pt>
                <c:pt idx="99">
                  <c:v>-0.47078615920000172</c:v>
                </c:pt>
                <c:pt idx="100">
                  <c:v>-0.50000000000000167</c:v>
                </c:pt>
              </c:numCache>
            </c:numRef>
          </c:yVal>
          <c:smooth val="1"/>
          <c:extLst>
            <c:ext xmlns:c16="http://schemas.microsoft.com/office/drawing/2014/chart" uri="{C3380CC4-5D6E-409C-BE32-E72D297353CC}">
              <c16:uniqueId val="{00000005-EB77-4A26-B941-EB69F8B652E1}"/>
            </c:ext>
          </c:extLst>
        </c:ser>
        <c:ser>
          <c:idx val="4"/>
          <c:order val="4"/>
          <c:tx>
            <c:v>Nv2</c:v>
          </c:tx>
          <c:spPr>
            <a:ln w="19050" cap="rnd">
              <a:solidFill>
                <a:schemeClr val="accent5"/>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interpolatio'!$AJ$4:$AJ$104</c:f>
              <c:numCache>
                <c:formatCode>0.00E+00</c:formatCode>
                <c:ptCount val="101"/>
                <c:pt idx="0">
                  <c:v>1.4210854715201979E-16</c:v>
                </c:pt>
                <c:pt idx="1">
                  <c:v>6.6651760000013274E-4</c:v>
                </c:pt>
                <c:pt idx="2">
                  <c:v>2.5362432000001389E-3</c:v>
                </c:pt>
                <c:pt idx="3">
                  <c:v>5.4235368000000415E-3</c:v>
                </c:pt>
                <c:pt idx="4">
                  <c:v>9.1546623999999906E-3</c:v>
                </c:pt>
                <c:pt idx="5">
                  <c:v>1.3567500000000171E-2</c:v>
                </c:pt>
                <c:pt idx="6">
                  <c:v>1.8511257600000275E-2</c:v>
                </c:pt>
                <c:pt idx="7">
                  <c:v>2.3846183200000114E-2</c:v>
                </c:pt>
                <c:pt idx="8">
                  <c:v>2.9443276800000241E-2</c:v>
                </c:pt>
                <c:pt idx="9">
                  <c:v>3.5184002399999997E-2</c:v>
                </c:pt>
                <c:pt idx="10">
                  <c:v>4.0959999999999969E-2</c:v>
                </c:pt>
                <c:pt idx="11">
                  <c:v>4.6672797600000059E-2</c:v>
                </c:pt>
                <c:pt idx="12">
                  <c:v>5.223352320000002E-2</c:v>
                </c:pt>
                <c:pt idx="13">
                  <c:v>5.7562616800000133E-2</c:v>
                </c:pt>
                <c:pt idx="14">
                  <c:v>6.2589542400000045E-2</c:v>
                </c:pt>
                <c:pt idx="15">
                  <c:v>6.7252500000000048E-2</c:v>
                </c:pt>
                <c:pt idx="16">
                  <c:v>7.1498137600000025E-2</c:v>
                </c:pt>
                <c:pt idx="17">
                  <c:v>7.5281263200000004E-2</c:v>
                </c:pt>
                <c:pt idx="18">
                  <c:v>7.8564556800000046E-2</c:v>
                </c:pt>
                <c:pt idx="19">
                  <c:v>8.1318282400000122E-2</c:v>
                </c:pt>
                <c:pt idx="20">
                  <c:v>8.3520000000000039E-2</c:v>
                </c:pt>
                <c:pt idx="21">
                  <c:v>8.5154277600000008E-2</c:v>
                </c:pt>
                <c:pt idx="22">
                  <c:v>8.6212403199999982E-2</c:v>
                </c:pt>
                <c:pt idx="23">
                  <c:v>8.6692096799999979E-2</c:v>
                </c:pt>
                <c:pt idx="24">
                  <c:v>8.6597222399999965E-2</c:v>
                </c:pt>
                <c:pt idx="25">
                  <c:v>8.59375E-2</c:v>
                </c:pt>
                <c:pt idx="26">
                  <c:v>8.4728217599999989E-2</c:v>
                </c:pt>
                <c:pt idx="27">
                  <c:v>8.2989943199999944E-2</c:v>
                </c:pt>
                <c:pt idx="28">
                  <c:v>8.0748236799999928E-2</c:v>
                </c:pt>
                <c:pt idx="29">
                  <c:v>7.8033362399999917E-2</c:v>
                </c:pt>
                <c:pt idx="30">
                  <c:v>7.4879999999999919E-2</c:v>
                </c:pt>
                <c:pt idx="31">
                  <c:v>7.1326957599999907E-2</c:v>
                </c:pt>
                <c:pt idx="32">
                  <c:v>6.7416883199999902E-2</c:v>
                </c:pt>
                <c:pt idx="33">
                  <c:v>6.3195976799999873E-2</c:v>
                </c:pt>
                <c:pt idx="34">
                  <c:v>5.8713702399999859E-2</c:v>
                </c:pt>
                <c:pt idx="35">
                  <c:v>5.4022499999999841E-2</c:v>
                </c:pt>
                <c:pt idx="36">
                  <c:v>4.9177497599999842E-2</c:v>
                </c:pt>
                <c:pt idx="37">
                  <c:v>4.4236223199999834E-2</c:v>
                </c:pt>
                <c:pt idx="38">
                  <c:v>3.9258316799999832E-2</c:v>
                </c:pt>
                <c:pt idx="39">
                  <c:v>3.4305242399999845E-2</c:v>
                </c:pt>
                <c:pt idx="40">
                  <c:v>2.9439999999999852E-2</c:v>
                </c:pt>
                <c:pt idx="41">
                  <c:v>2.4726837599999857E-2</c:v>
                </c:pt>
                <c:pt idx="42">
                  <c:v>2.0230963199999868E-2</c:v>
                </c:pt>
                <c:pt idx="43">
                  <c:v>1.6018256799999877E-2</c:v>
                </c:pt>
                <c:pt idx="44">
                  <c:v>1.2154982399999889E-2</c:v>
                </c:pt>
                <c:pt idx="45">
                  <c:v>8.7074999999999028E-3</c:v>
                </c:pt>
                <c:pt idx="46">
                  <c:v>5.7419775999999183E-3</c:v>
                </c:pt>
                <c:pt idx="47">
                  <c:v>3.3241031999999351E-3</c:v>
                </c:pt>
                <c:pt idx="48">
                  <c:v>1.5187967999999545E-3</c:v>
                </c:pt>
                <c:pt idx="49">
                  <c:v>3.899223999999763E-4</c:v>
                </c:pt>
                <c:pt idx="50">
                  <c:v>3.8138227723728269E-31</c:v>
                </c:pt>
                <c:pt idx="51">
                  <c:v>4.0991760000002561E-4</c:v>
                </c:pt>
                <c:pt idx="52">
                  <c:v>1.678643200000053E-3</c:v>
                </c:pt>
                <c:pt idx="53">
                  <c:v>3.8629368000000826E-3</c:v>
                </c:pt>
                <c:pt idx="54">
                  <c:v>7.0170624000001148E-3</c:v>
                </c:pt>
                <c:pt idx="55">
                  <c:v>1.119250000000015E-2</c:v>
                </c:pt>
                <c:pt idx="56">
                  <c:v>1.6437657600000186E-2</c:v>
                </c:pt>
                <c:pt idx="57">
                  <c:v>2.2797583200000218E-2</c:v>
                </c:pt>
                <c:pt idx="58">
                  <c:v>3.0313676800000248E-2</c:v>
                </c:pt>
                <c:pt idx="59">
                  <c:v>3.9023402400000289E-2</c:v>
                </c:pt>
                <c:pt idx="60">
                  <c:v>4.8960000000000316E-2</c:v>
                </c:pt>
                <c:pt idx="61">
                  <c:v>6.0152197600000339E-2</c:v>
                </c:pt>
                <c:pt idx="62">
                  <c:v>7.262392320000037E-2</c:v>
                </c:pt>
                <c:pt idx="63">
                  <c:v>8.6394016800000403E-2</c:v>
                </c:pt>
                <c:pt idx="64">
                  <c:v>0.10147594240000046</c:v>
                </c:pt>
                <c:pt idx="65">
                  <c:v>0.11787750000000052</c:v>
                </c:pt>
                <c:pt idx="66">
                  <c:v>0.13560053760000057</c:v>
                </c:pt>
                <c:pt idx="67">
                  <c:v>0.15464066320000064</c:v>
                </c:pt>
                <c:pt idx="68">
                  <c:v>0.17498695680000068</c:v>
                </c:pt>
                <c:pt idx="69">
                  <c:v>0.19662168240000072</c:v>
                </c:pt>
                <c:pt idx="70">
                  <c:v>0.21952000000000083</c:v>
                </c:pt>
                <c:pt idx="71">
                  <c:v>0.24364967760000089</c:v>
                </c:pt>
                <c:pt idx="72">
                  <c:v>0.26897080320000089</c:v>
                </c:pt>
                <c:pt idx="73">
                  <c:v>0.29543549680000097</c:v>
                </c:pt>
                <c:pt idx="74">
                  <c:v>0.32298762240000101</c:v>
                </c:pt>
                <c:pt idx="75">
                  <c:v>0.35156250000000111</c:v>
                </c:pt>
                <c:pt idx="76">
                  <c:v>0.38108661760000118</c:v>
                </c:pt>
                <c:pt idx="77">
                  <c:v>0.41147734320000118</c:v>
                </c:pt>
                <c:pt idx="78">
                  <c:v>0.44264263680000121</c:v>
                </c:pt>
                <c:pt idx="79">
                  <c:v>0.47448076240000131</c:v>
                </c:pt>
                <c:pt idx="80">
                  <c:v>0.50688000000000144</c:v>
                </c:pt>
                <c:pt idx="81">
                  <c:v>0.53971835760000142</c:v>
                </c:pt>
                <c:pt idx="82">
                  <c:v>0.57286328320000157</c:v>
                </c:pt>
                <c:pt idx="83">
                  <c:v>0.60617137680000155</c:v>
                </c:pt>
                <c:pt idx="84">
                  <c:v>0.63948810240000142</c:v>
                </c:pt>
                <c:pt idx="85">
                  <c:v>0.67264750000000162</c:v>
                </c:pt>
                <c:pt idx="86">
                  <c:v>0.70547189760000162</c:v>
                </c:pt>
                <c:pt idx="87">
                  <c:v>0.73777162320000145</c:v>
                </c:pt>
                <c:pt idx="88">
                  <c:v>0.76934471680000149</c:v>
                </c:pt>
                <c:pt idx="89">
                  <c:v>0.79997664240000155</c:v>
                </c:pt>
                <c:pt idx="90">
                  <c:v>0.82944000000000129</c:v>
                </c:pt>
                <c:pt idx="91">
                  <c:v>0.85749423760000154</c:v>
                </c:pt>
                <c:pt idx="92">
                  <c:v>0.88388536320000133</c:v>
                </c:pt>
                <c:pt idx="93">
                  <c:v>0.90834565680000123</c:v>
                </c:pt>
                <c:pt idx="94">
                  <c:v>0.93059338240000133</c:v>
                </c:pt>
                <c:pt idx="95">
                  <c:v>0.95033250000000091</c:v>
                </c:pt>
                <c:pt idx="96">
                  <c:v>0.96725237760000071</c:v>
                </c:pt>
                <c:pt idx="97">
                  <c:v>0.98102750320000054</c:v>
                </c:pt>
                <c:pt idx="98">
                  <c:v>0.99131719680000019</c:v>
                </c:pt>
                <c:pt idx="99">
                  <c:v>0.99776532240000027</c:v>
                </c:pt>
                <c:pt idx="100">
                  <c:v>1</c:v>
                </c:pt>
              </c:numCache>
            </c:numRef>
          </c:yVal>
          <c:smooth val="1"/>
          <c:extLst>
            <c:ext xmlns:c16="http://schemas.microsoft.com/office/drawing/2014/chart" uri="{C3380CC4-5D6E-409C-BE32-E72D297353CC}">
              <c16:uniqueId val="{00000006-EB77-4A26-B941-EB69F8B652E1}"/>
            </c:ext>
          </c:extLst>
        </c:ser>
        <c:ser>
          <c:idx val="5"/>
          <c:order val="5"/>
          <c:tx>
            <c:v>Nt2</c:v>
          </c:tx>
          <c:spPr>
            <a:ln w="19050" cap="rnd">
              <a:solidFill>
                <a:schemeClr val="accent6"/>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interpolatio'!$AK$4:$AK$104</c:f>
              <c:numCache>
                <c:formatCode>0.00E+00</c:formatCode>
                <c:ptCount val="101"/>
                <c:pt idx="0">
                  <c:v>0</c:v>
                </c:pt>
                <c:pt idx="1">
                  <c:v>-4.252088977469974E-4</c:v>
                </c:pt>
                <c:pt idx="2">
                  <c:v>-1.6156360344820059E-3</c:v>
                </c:pt>
                <c:pt idx="3">
                  <c:v>-3.4497287549483187E-3</c:v>
                </c:pt>
                <c:pt idx="4">
                  <c:v>-5.8140915798706675E-3</c:v>
                </c:pt>
                <c:pt idx="5">
                  <c:v>-8.6032715434304508E-3</c:v>
                </c:pt>
                <c:pt idx="6">
                  <c:v>-1.1719543530738983E-2</c:v>
                </c:pt>
                <c:pt idx="7">
                  <c:v>-1.507269561531179E-2</c:v>
                </c:pt>
                <c:pt idx="8">
                  <c:v>-1.8579814396543354E-2</c:v>
                </c:pt>
                <c:pt idx="9">
                  <c:v>-2.2165070337180629E-2</c:v>
                </c:pt>
                <c:pt idx="10">
                  <c:v>-2.5759503100797644E-2</c:v>
                </c:pt>
                <c:pt idx="11">
                  <c:v>-2.9300806889269195E-2</c:v>
                </c:pt>
                <c:pt idx="12">
                  <c:v>-3.273311578024559E-2</c:v>
                </c:pt>
                <c:pt idx="13">
                  <c:v>-3.6006789064626198E-2</c:v>
                </c:pt>
                <c:pt idx="14">
                  <c:v>-3.9078196584034018E-2</c:v>
                </c:pt>
                <c:pt idx="15">
                  <c:v>-4.1909504068289853E-2</c:v>
                </c:pt>
                <c:pt idx="16">
                  <c:v>-4.4468458472886281E-2</c:v>
                </c:pt>
                <c:pt idx="17">
                  <c:v>-4.6728173316461709E-2</c:v>
                </c:pt>
                <c:pt idx="18">
                  <c:v>-4.8666914018274901E-2</c:v>
                </c:pt>
                <c:pt idx="19">
                  <c:v>-5.0267883235678941E-2</c:v>
                </c:pt>
                <c:pt idx="20">
                  <c:v>-5.1519006201595212E-2</c:v>
                </c:pt>
                <c:pt idx="21">
                  <c:v>-5.2412716061987934E-2</c:v>
                </c:pt>
                <c:pt idx="22">
                  <c:v>-5.2945739213338033E-2</c:v>
                </c:pt>
                <c:pt idx="23">
                  <c:v>-5.3118880640117445E-2</c:v>
                </c:pt>
                <c:pt idx="24">
                  <c:v>-5.293680925226308E-2</c:v>
                </c:pt>
                <c:pt idx="25">
                  <c:v>-5.2407843222651351E-2</c:v>
                </c:pt>
                <c:pt idx="26">
                  <c:v>-5.1543735324571946E-2</c:v>
                </c:pt>
                <c:pt idx="27">
                  <c:v>-5.0359458269202198E-2</c:v>
                </c:pt>
                <c:pt idx="28">
                  <c:v>-4.8872990043081245E-2</c:v>
                </c:pt>
                <c:pt idx="29">
                  <c:v>-4.7105099245584044E-2</c:v>
                </c:pt>
                <c:pt idx="30">
                  <c:v>-4.5079130426395754E-2</c:v>
                </c:pt>
                <c:pt idx="31">
                  <c:v>-4.2820789422985665E-2</c:v>
                </c:pt>
                <c:pt idx="32">
                  <c:v>-4.0357928698081545E-2</c:v>
                </c:pt>
                <c:pt idx="33">
                  <c:v>-3.7720332677143684E-2</c:v>
                </c:pt>
                <c:pt idx="34">
                  <c:v>-3.493950308583909E-2</c:v>
                </c:pt>
                <c:pt idx="35">
                  <c:v>-3.2048444287515673E-2</c:v>
                </c:pt>
                <c:pt idx="36">
                  <c:v>-2.908144862067636E-2</c:v>
                </c:pt>
                <c:pt idx="37">
                  <c:v>-2.6073881736453305E-2</c:v>
                </c:pt>
                <c:pt idx="38">
                  <c:v>-2.3061967936081978E-2</c:v>
                </c:pt>
                <c:pt idx="39">
                  <c:v>-2.008257550837542E-2</c:v>
                </c:pt>
                <c:pt idx="40">
                  <c:v>-1.7173002067198313E-2</c:v>
                </c:pt>
                <c:pt idx="41">
                  <c:v>-1.4370759888941194E-2</c:v>
                </c:pt>
                <c:pt idx="42">
                  <c:v>-1.1713361249994607E-2</c:v>
                </c:pt>
                <c:pt idx="43">
                  <c:v>-9.238103764223243E-3</c:v>
                </c:pt>
                <c:pt idx="44">
                  <c:v>-6.9818557204401176E-3</c:v>
                </c:pt>
                <c:pt idx="45">
                  <c:v>-4.9808414198807298E-3</c:v>
                </c:pt>
                <c:pt idx="46">
                  <c:v>-3.2704265136772165E-3</c:v>
                </c:pt>
                <c:pt idx="47">
                  <c:v>-1.8849033403325137E-3</c:v>
                </c:pt>
                <c:pt idx="48">
                  <c:v>-8.5727626319451829E-4</c:v>
                </c:pt>
                <c:pt idx="49">
                  <c:v>-2.1904700793024822E-4</c:v>
                </c:pt>
                <c:pt idx="50">
                  <c:v>-2.1319917432905884E-31</c:v>
                </c:pt>
                <c:pt idx="51">
                  <c:v>-2.2798770213151102E-4</c:v>
                </c:pt>
                <c:pt idx="52">
                  <c:v>-9.2871595179411888E-4</c:v>
                </c:pt>
                <c:pt idx="53">
                  <c:v>-2.1255292986729212E-3</c:v>
                </c:pt>
                <c:pt idx="54">
                  <c:v>-3.8391963421429364E-3</c:v>
                </c:pt>
                <c:pt idx="55">
                  <c:v>-6.0876950687432626E-3</c:v>
                </c:pt>
                <c:pt idx="56">
                  <c:v>-8.8859981896512383E-3</c:v>
                </c:pt>
                <c:pt idx="57">
                  <c:v>-1.2245858478156601E-2</c:v>
                </c:pt>
                <c:pt idx="58">
                  <c:v>-1.6175594107135646E-2</c:v>
                </c:pt>
                <c:pt idx="59">
                  <c:v>-2.0679873986525404E-2</c:v>
                </c:pt>
                <c:pt idx="60">
                  <c:v>-2.5759503100797759E-2</c:v>
                </c:pt>
                <c:pt idx="61">
                  <c:v>-3.1411207846433663E-2</c:v>
                </c:pt>
                <c:pt idx="62">
                  <c:v>-3.7627421369397257E-2</c:v>
                </c:pt>
                <c:pt idx="63">
                  <c:v>-4.4396068902610046E-2</c:v>
                </c:pt>
                <c:pt idx="64">
                  <c:v>-5.1700353103425044E-2</c:v>
                </c:pt>
                <c:pt idx="65">
                  <c:v>-5.9518539391100952E-2</c:v>
                </c:pt>
                <c:pt idx="66">
                  <c:v>-6.7823741284276318E-2</c:v>
                </c:pt>
                <c:pt idx="67">
                  <c:v>-7.6583705738443683E-2</c:v>
                </c:pt>
                <c:pt idx="68">
                  <c:v>-8.5760598483423739E-2</c:v>
                </c:pt>
                <c:pt idx="69">
                  <c:v>-9.5310789360839518E-2</c:v>
                </c:pt>
                <c:pt idx="70">
                  <c:v>-0.10518463766159057</c:v>
                </c:pt>
                <c:pt idx="71">
                  <c:v>-0.11532627746332694</c:v>
                </c:pt>
                <c:pt idx="72">
                  <c:v>-0.12567340296792365</c:v>
                </c:pt>
                <c:pt idx="73">
                  <c:v>-0.13615705383895457</c:v>
                </c:pt>
                <c:pt idx="74">
                  <c:v>-0.14670140053916678</c:v>
                </c:pt>
                <c:pt idx="75">
                  <c:v>-0.15722352966795453</c:v>
                </c:pt>
                <c:pt idx="76">
                  <c:v>-0.16763322929883354</c:v>
                </c:pt>
                <c:pt idx="77">
                  <c:v>-0.1778327743169153</c:v>
                </c:pt>
                <c:pt idx="78">
                  <c:v>-0.18771671175638072</c:v>
                </c:pt>
                <c:pt idx="79">
                  <c:v>-0.19717164613795499</c:v>
                </c:pt>
                <c:pt idx="80">
                  <c:v>-0.20607602480638121</c:v>
                </c:pt>
                <c:pt idx="81">
                  <c:v>-0.21429992326789463</c:v>
                </c:pt>
                <c:pt idx="82">
                  <c:v>-0.22170483052769704</c:v>
                </c:pt>
                <c:pt idx="83">
                  <c:v>-0.22814343442743082</c:v>
                </c:pt>
                <c:pt idx="84">
                  <c:v>-0.23345940698265291</c:v>
                </c:pt>
                <c:pt idx="85">
                  <c:v>-0.2374871897203093</c:v>
                </c:pt>
                <c:pt idx="86">
                  <c:v>-0.24005177901620894</c:v>
                </c:pt>
                <c:pt idx="87">
                  <c:v>-0.24096851143249792</c:v>
                </c:pt>
                <c:pt idx="88">
                  <c:v>-0.24004284905513373</c:v>
                </c:pt>
                <c:pt idx="89">
                  <c:v>-0.23707016483135954</c:v>
                </c:pt>
                <c:pt idx="90">
                  <c:v>-0.23183552790717807</c:v>
                </c:pt>
                <c:pt idx="91">
                  <c:v>-0.2241134889648258</c:v>
                </c:pt>
                <c:pt idx="92">
                  <c:v>-0.21366786556024719</c:v>
                </c:pt>
                <c:pt idx="93">
                  <c:v>-0.20025152746056926</c:v>
                </c:pt>
                <c:pt idx="94">
                  <c:v>-0.18360618198157472</c:v>
                </c:pt>
                <c:pt idx="95">
                  <c:v>-0.16346215932517724</c:v>
                </c:pt>
                <c:pt idx="96">
                  <c:v>-0.13953819791689517</c:v>
                </c:pt>
                <c:pt idx="97">
                  <c:v>-0.11154122974332512</c:v>
                </c:pt>
                <c:pt idx="98">
                  <c:v>-7.9166165689617082E-2</c:v>
                </c:pt>
                <c:pt idx="99">
                  <c:v>-4.2095680876948406E-2</c:v>
                </c:pt>
                <c:pt idx="100">
                  <c:v>2.4868995751603465E-15</c:v>
                </c:pt>
              </c:numCache>
            </c:numRef>
          </c:yVal>
          <c:smooth val="1"/>
          <c:extLst>
            <c:ext xmlns:c16="http://schemas.microsoft.com/office/drawing/2014/chart" uri="{C3380CC4-5D6E-409C-BE32-E72D297353CC}">
              <c16:uniqueId val="{00000007-EB77-4A26-B941-EB69F8B652E1}"/>
            </c:ext>
          </c:extLst>
        </c:ser>
        <c:ser>
          <c:idx val="6"/>
          <c:order val="6"/>
          <c:tx>
            <c:v>Nu3</c:v>
          </c:tx>
          <c:spPr>
            <a:ln w="19050" cap="rnd">
              <a:solidFill>
                <a:schemeClr val="accent1">
                  <a:lumMod val="60000"/>
                </a:schemeClr>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interpolatio'!$AL$4:$AL$104</c:f>
              <c:numCache>
                <c:formatCode>0.00E+00</c:formatCode>
                <c:ptCount val="101"/>
                <c:pt idx="0">
                  <c:v>0</c:v>
                </c:pt>
                <c:pt idx="1">
                  <c:v>-1.5367968000001015E-3</c:v>
                </c:pt>
                <c:pt idx="2">
                  <c:v>-5.9006976000000478E-3</c:v>
                </c:pt>
                <c:pt idx="3">
                  <c:v>-1.2736022400000003E-2</c:v>
                </c:pt>
                <c:pt idx="4">
                  <c:v>-2.1705523199999952E-2</c:v>
                </c:pt>
                <c:pt idx="5">
                  <c:v>-3.2489999999999894E-2</c:v>
                </c:pt>
                <c:pt idx="6">
                  <c:v>-4.478791680000007E-2</c:v>
                </c:pt>
                <c:pt idx="7">
                  <c:v>-5.831501760000013E-2</c:v>
                </c:pt>
                <c:pt idx="8">
                  <c:v>-7.2803942400000224E-2</c:v>
                </c:pt>
                <c:pt idx="9">
                  <c:v>-8.8003843200000056E-2</c:v>
                </c:pt>
                <c:pt idx="10">
                  <c:v>-0.10368000000000006</c:v>
                </c:pt>
                <c:pt idx="11">
                  <c:v>-0.11961343680000007</c:v>
                </c:pt>
                <c:pt idx="12">
                  <c:v>-0.13560053760000021</c:v>
                </c:pt>
                <c:pt idx="13">
                  <c:v>-0.1514526624000003</c:v>
                </c:pt>
                <c:pt idx="14">
                  <c:v>-0.1669957632000002</c:v>
                </c:pt>
                <c:pt idx="15">
                  <c:v>-0.18207000000000026</c:v>
                </c:pt>
                <c:pt idx="16">
                  <c:v>-0.19652935680000014</c:v>
                </c:pt>
                <c:pt idx="17">
                  <c:v>-0.21024125760000026</c:v>
                </c:pt>
                <c:pt idx="18">
                  <c:v>-0.22308618240000014</c:v>
                </c:pt>
                <c:pt idx="19">
                  <c:v>-0.23495728320000028</c:v>
                </c:pt>
                <c:pt idx="20">
                  <c:v>-0.24576000000000009</c:v>
                </c:pt>
                <c:pt idx="21">
                  <c:v>-0.25541167680000015</c:v>
                </c:pt>
                <c:pt idx="22">
                  <c:v>-0.26384117760000009</c:v>
                </c:pt>
                <c:pt idx="23">
                  <c:v>-0.27098850240000005</c:v>
                </c:pt>
                <c:pt idx="24">
                  <c:v>-0.27680440320000005</c:v>
                </c:pt>
                <c:pt idx="25">
                  <c:v>-0.28125000000000011</c:v>
                </c:pt>
                <c:pt idx="26">
                  <c:v>-0.28429639680000007</c:v>
                </c:pt>
                <c:pt idx="27">
                  <c:v>-0.28592429759999999</c:v>
                </c:pt>
                <c:pt idx="28">
                  <c:v>-0.28612362240000005</c:v>
                </c:pt>
                <c:pt idx="29">
                  <c:v>-0.28489312319999999</c:v>
                </c:pt>
                <c:pt idx="30">
                  <c:v>-0.28223999999999994</c:v>
                </c:pt>
                <c:pt idx="31">
                  <c:v>-0.27817951679999986</c:v>
                </c:pt>
                <c:pt idx="32">
                  <c:v>-0.27273461759999984</c:v>
                </c:pt>
                <c:pt idx="33">
                  <c:v>-0.26593554239999978</c:v>
                </c:pt>
                <c:pt idx="34">
                  <c:v>-0.25781944319999972</c:v>
                </c:pt>
                <c:pt idx="35">
                  <c:v>-0.24842999999999968</c:v>
                </c:pt>
                <c:pt idx="36">
                  <c:v>-0.23781703679999963</c:v>
                </c:pt>
                <c:pt idx="37">
                  <c:v>-0.2260361375999996</c:v>
                </c:pt>
                <c:pt idx="38">
                  <c:v>-0.21314826239999954</c:v>
                </c:pt>
                <c:pt idx="39">
                  <c:v>-0.19921936319999956</c:v>
                </c:pt>
                <c:pt idx="40">
                  <c:v>-0.18431999999999954</c:v>
                </c:pt>
                <c:pt idx="41">
                  <c:v>-0.16852495679999951</c:v>
                </c:pt>
                <c:pt idx="42">
                  <c:v>-0.15191285759999948</c:v>
                </c:pt>
                <c:pt idx="43">
                  <c:v>-0.13456578239999947</c:v>
                </c:pt>
                <c:pt idx="44">
                  <c:v>-0.11656888319999945</c:v>
                </c:pt>
                <c:pt idx="45">
                  <c:v>-9.8009999999999445E-2</c:v>
                </c:pt>
                <c:pt idx="46">
                  <c:v>-7.8979276799999415E-2</c:v>
                </c:pt>
                <c:pt idx="47">
                  <c:v>-5.9568777599999401E-2</c:v>
                </c:pt>
                <c:pt idx="48">
                  <c:v>-3.9872102399999387E-2</c:v>
                </c:pt>
                <c:pt idx="49">
                  <c:v>-1.9984003199999385E-2</c:v>
                </c:pt>
                <c:pt idx="50">
                  <c:v>6.1756155744774333E-16</c:v>
                </c:pt>
                <c:pt idx="51">
                  <c:v>1.9984003200000617E-2</c:v>
                </c:pt>
                <c:pt idx="52">
                  <c:v>3.9872102400000609E-2</c:v>
                </c:pt>
                <c:pt idx="53">
                  <c:v>5.9568777600000608E-2</c:v>
                </c:pt>
                <c:pt idx="54">
                  <c:v>7.8979276800000608E-2</c:v>
                </c:pt>
                <c:pt idx="55">
                  <c:v>9.8010000000000597E-2</c:v>
                </c:pt>
                <c:pt idx="56">
                  <c:v>0.11656888320000058</c:v>
                </c:pt>
                <c:pt idx="57">
                  <c:v>0.13456578240000056</c:v>
                </c:pt>
                <c:pt idx="58">
                  <c:v>0.15191285760000051</c:v>
                </c:pt>
                <c:pt idx="59">
                  <c:v>0.16852495680000049</c:v>
                </c:pt>
                <c:pt idx="60">
                  <c:v>0.18432000000000046</c:v>
                </c:pt>
                <c:pt idx="61">
                  <c:v>0.19921936320000042</c:v>
                </c:pt>
                <c:pt idx="62">
                  <c:v>0.2131482624000004</c:v>
                </c:pt>
                <c:pt idx="63">
                  <c:v>0.22603613760000035</c:v>
                </c:pt>
                <c:pt idx="64">
                  <c:v>0.23781703680000033</c:v>
                </c:pt>
                <c:pt idx="65">
                  <c:v>0.24843000000000029</c:v>
                </c:pt>
                <c:pt idx="66">
                  <c:v>0.25781944320000022</c:v>
                </c:pt>
                <c:pt idx="67">
                  <c:v>0.26593554240000022</c:v>
                </c:pt>
                <c:pt idx="68">
                  <c:v>0.27273461760000023</c:v>
                </c:pt>
                <c:pt idx="69">
                  <c:v>0.27817951680000019</c:v>
                </c:pt>
                <c:pt idx="70">
                  <c:v>0.2822400000000001</c:v>
                </c:pt>
                <c:pt idx="71">
                  <c:v>0.28489312320000004</c:v>
                </c:pt>
                <c:pt idx="72">
                  <c:v>0.28612362240000005</c:v>
                </c:pt>
                <c:pt idx="73">
                  <c:v>0.28592429759999993</c:v>
                </c:pt>
                <c:pt idx="74">
                  <c:v>0.28429639679999991</c:v>
                </c:pt>
                <c:pt idx="75">
                  <c:v>0.28124999999999983</c:v>
                </c:pt>
                <c:pt idx="76">
                  <c:v>0.27680440319999988</c:v>
                </c:pt>
                <c:pt idx="77">
                  <c:v>0.27098850239999978</c:v>
                </c:pt>
                <c:pt idx="78">
                  <c:v>0.26384117759999964</c:v>
                </c:pt>
                <c:pt idx="79">
                  <c:v>0.25541167679999971</c:v>
                </c:pt>
                <c:pt idx="80">
                  <c:v>0.24575999999999959</c:v>
                </c:pt>
                <c:pt idx="81">
                  <c:v>0.23495728319999951</c:v>
                </c:pt>
                <c:pt idx="82">
                  <c:v>0.2230861823999995</c:v>
                </c:pt>
                <c:pt idx="83">
                  <c:v>0.2102412575999994</c:v>
                </c:pt>
                <c:pt idx="84">
                  <c:v>0.19652935679999944</c:v>
                </c:pt>
                <c:pt idx="85">
                  <c:v>0.1820699999999992</c:v>
                </c:pt>
                <c:pt idx="86">
                  <c:v>0.1669957631999992</c:v>
                </c:pt>
                <c:pt idx="87">
                  <c:v>0.1514526623999993</c:v>
                </c:pt>
                <c:pt idx="88">
                  <c:v>0.13560053759999915</c:v>
                </c:pt>
                <c:pt idx="89">
                  <c:v>0.11961343679999921</c:v>
                </c:pt>
                <c:pt idx="90">
                  <c:v>0.1036799999999992</c:v>
                </c:pt>
                <c:pt idx="91">
                  <c:v>8.8003843199999057E-2</c:v>
                </c:pt>
                <c:pt idx="92">
                  <c:v>7.2803942399999377E-2</c:v>
                </c:pt>
                <c:pt idx="93">
                  <c:v>5.8315017599999137E-2</c:v>
                </c:pt>
                <c:pt idx="94">
                  <c:v>4.4787916799999078E-2</c:v>
                </c:pt>
                <c:pt idx="95">
                  <c:v>3.2489999999999325E-2</c:v>
                </c:pt>
                <c:pt idx="96">
                  <c:v>2.1705523199999525E-2</c:v>
                </c:pt>
                <c:pt idx="97">
                  <c:v>1.2736022399999576E-2</c:v>
                </c:pt>
                <c:pt idx="98">
                  <c:v>5.9006975999999055E-3</c:v>
                </c:pt>
                <c:pt idx="99">
                  <c:v>1.5367967999999595E-3</c:v>
                </c:pt>
                <c:pt idx="100">
                  <c:v>1.4210854715201979E-16</c:v>
                </c:pt>
              </c:numCache>
            </c:numRef>
          </c:yVal>
          <c:smooth val="1"/>
          <c:extLst>
            <c:ext xmlns:c16="http://schemas.microsoft.com/office/drawing/2014/chart" uri="{C3380CC4-5D6E-409C-BE32-E72D297353CC}">
              <c16:uniqueId val="{00000008-EB77-4A26-B941-EB69F8B652E1}"/>
            </c:ext>
          </c:extLst>
        </c:ser>
        <c:ser>
          <c:idx val="7"/>
          <c:order val="7"/>
          <c:tx>
            <c:v>Nv3</c:v>
          </c:tx>
          <c:spPr>
            <a:ln w="19050" cap="rnd">
              <a:solidFill>
                <a:schemeClr val="accent2">
                  <a:lumMod val="60000"/>
                </a:schemeClr>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interpolatio'!$AM$4:$AM$1048576</c:f>
              <c:numCache>
                <c:formatCode>0.00E+00</c:formatCode>
                <c:ptCount val="1048573"/>
                <c:pt idx="0">
                  <c:v>0</c:v>
                </c:pt>
                <c:pt idx="1">
                  <c:v>1.5681599999999181E-3</c:v>
                </c:pt>
                <c:pt idx="2">
                  <c:v>6.1465600000000968E-3</c:v>
                </c:pt>
                <c:pt idx="3">
                  <c:v>1.3548960000000084E-2</c:v>
                </c:pt>
                <c:pt idx="4">
                  <c:v>2.3592960000000107E-2</c:v>
                </c:pt>
                <c:pt idx="5">
                  <c:v>3.6099999999999931E-2</c:v>
                </c:pt>
                <c:pt idx="6">
                  <c:v>5.0895360000000008E-2</c:v>
                </c:pt>
                <c:pt idx="7">
                  <c:v>6.7808160000000048E-2</c:v>
                </c:pt>
                <c:pt idx="8">
                  <c:v>8.6671360000000128E-2</c:v>
                </c:pt>
                <c:pt idx="9">
                  <c:v>0.1073217600000002</c:v>
                </c:pt>
                <c:pt idx="10">
                  <c:v>0.12960000000000044</c:v>
                </c:pt>
                <c:pt idx="11">
                  <c:v>0.15335056000000025</c:v>
                </c:pt>
                <c:pt idx="12">
                  <c:v>0.17842176000000035</c:v>
                </c:pt>
                <c:pt idx="13">
                  <c:v>0.20466576000000039</c:v>
                </c:pt>
                <c:pt idx="14">
                  <c:v>0.23193856000000029</c:v>
                </c:pt>
                <c:pt idx="15">
                  <c:v>0.26010000000000044</c:v>
                </c:pt>
                <c:pt idx="16">
                  <c:v>0.28901376000000051</c:v>
                </c:pt>
                <c:pt idx="17">
                  <c:v>0.3185473600000005</c:v>
                </c:pt>
                <c:pt idx="18">
                  <c:v>0.34857216000000046</c:v>
                </c:pt>
                <c:pt idx="19">
                  <c:v>0.37896336000000047</c:v>
                </c:pt>
                <c:pt idx="20">
                  <c:v>0.40960000000000052</c:v>
                </c:pt>
                <c:pt idx="21">
                  <c:v>0.44036496000000058</c:v>
                </c:pt>
                <c:pt idx="22">
                  <c:v>0.47114496000000067</c:v>
                </c:pt>
                <c:pt idx="23">
                  <c:v>0.50183056000000059</c:v>
                </c:pt>
                <c:pt idx="24">
                  <c:v>0.5323161600000007</c:v>
                </c:pt>
                <c:pt idx="25">
                  <c:v>0.56250000000000056</c:v>
                </c:pt>
                <c:pt idx="26">
                  <c:v>0.59228416000000061</c:v>
                </c:pt>
                <c:pt idx="27">
                  <c:v>0.62157456000000066</c:v>
                </c:pt>
                <c:pt idx="28">
                  <c:v>0.65028096000000069</c:v>
                </c:pt>
                <c:pt idx="29">
                  <c:v>0.67831696000000075</c:v>
                </c:pt>
                <c:pt idx="30">
                  <c:v>0.70560000000000067</c:v>
                </c:pt>
                <c:pt idx="31">
                  <c:v>0.73205136000000071</c:v>
                </c:pt>
                <c:pt idx="32">
                  <c:v>0.75759616000000063</c:v>
                </c:pt>
                <c:pt idx="33">
                  <c:v>0.78216336000000064</c:v>
                </c:pt>
                <c:pt idx="34">
                  <c:v>0.80568576000000069</c:v>
                </c:pt>
                <c:pt idx="35">
                  <c:v>0.82810000000000072</c:v>
                </c:pt>
                <c:pt idx="36">
                  <c:v>0.84934656000000075</c:v>
                </c:pt>
                <c:pt idx="37">
                  <c:v>0.86936976000000066</c:v>
                </c:pt>
                <c:pt idx="38">
                  <c:v>0.88811776000000053</c:v>
                </c:pt>
                <c:pt idx="39">
                  <c:v>0.90554256000000055</c:v>
                </c:pt>
                <c:pt idx="40">
                  <c:v>0.92160000000000053</c:v>
                </c:pt>
                <c:pt idx="41">
                  <c:v>0.93624976000000038</c:v>
                </c:pt>
                <c:pt idx="42">
                  <c:v>0.94945536000000041</c:v>
                </c:pt>
                <c:pt idx="43">
                  <c:v>0.96118416000000029</c:v>
                </c:pt>
                <c:pt idx="44">
                  <c:v>0.97140736000000028</c:v>
                </c:pt>
                <c:pt idx="45">
                  <c:v>0.98010000000000019</c:v>
                </c:pt>
                <c:pt idx="46">
                  <c:v>0.98724096000000017</c:v>
                </c:pt>
                <c:pt idx="47">
                  <c:v>0.99281296000000008</c:v>
                </c:pt>
                <c:pt idx="48">
                  <c:v>0.99680256000000012</c:v>
                </c:pt>
                <c:pt idx="49">
                  <c:v>0.99920016</c:v>
                </c:pt>
                <c:pt idx="50">
                  <c:v>1</c:v>
                </c:pt>
                <c:pt idx="51">
                  <c:v>0.99920015999999989</c:v>
                </c:pt>
                <c:pt idx="52">
                  <c:v>0.99680255999999989</c:v>
                </c:pt>
                <c:pt idx="53">
                  <c:v>0.99281295999999986</c:v>
                </c:pt>
                <c:pt idx="54">
                  <c:v>0.98724095999999972</c:v>
                </c:pt>
                <c:pt idx="55">
                  <c:v>0.98009999999999975</c:v>
                </c:pt>
                <c:pt idx="56">
                  <c:v>0.97140735999999961</c:v>
                </c:pt>
                <c:pt idx="57">
                  <c:v>0.96118415999999962</c:v>
                </c:pt>
                <c:pt idx="58">
                  <c:v>0.94945535999999953</c:v>
                </c:pt>
                <c:pt idx="59">
                  <c:v>0.9362497599999996</c:v>
                </c:pt>
                <c:pt idx="60">
                  <c:v>0.92159999999999953</c:v>
                </c:pt>
                <c:pt idx="61">
                  <c:v>0.90554255999999955</c:v>
                </c:pt>
                <c:pt idx="62">
                  <c:v>0.88811775999999942</c:v>
                </c:pt>
                <c:pt idx="63">
                  <c:v>0.86936975999999944</c:v>
                </c:pt>
                <c:pt idx="64">
                  <c:v>0.84934655999999942</c:v>
                </c:pt>
                <c:pt idx="65">
                  <c:v>0.82809999999999928</c:v>
                </c:pt>
                <c:pt idx="66">
                  <c:v>0.80568575999999925</c:v>
                </c:pt>
                <c:pt idx="67">
                  <c:v>0.7821633599999992</c:v>
                </c:pt>
                <c:pt idx="68">
                  <c:v>0.75759615999999919</c:v>
                </c:pt>
                <c:pt idx="69">
                  <c:v>0.73205135999999915</c:v>
                </c:pt>
                <c:pt idx="70">
                  <c:v>0.70559999999999912</c:v>
                </c:pt>
                <c:pt idx="71">
                  <c:v>0.67831695999999908</c:v>
                </c:pt>
                <c:pt idx="72">
                  <c:v>0.65028095999999891</c:v>
                </c:pt>
                <c:pt idx="73">
                  <c:v>0.621574559999999</c:v>
                </c:pt>
                <c:pt idx="74">
                  <c:v>0.59228415999999895</c:v>
                </c:pt>
                <c:pt idx="75">
                  <c:v>0.56249999999999878</c:v>
                </c:pt>
                <c:pt idx="76">
                  <c:v>0.53231615999999882</c:v>
                </c:pt>
                <c:pt idx="77">
                  <c:v>0.50183055999999882</c:v>
                </c:pt>
                <c:pt idx="78">
                  <c:v>0.47114495999999878</c:v>
                </c:pt>
                <c:pt idx="79">
                  <c:v>0.4403649599999987</c:v>
                </c:pt>
                <c:pt idx="80">
                  <c:v>0.40959999999999869</c:v>
                </c:pt>
                <c:pt idx="81">
                  <c:v>0.37896335999999864</c:v>
                </c:pt>
                <c:pt idx="82">
                  <c:v>0.34857215999999863</c:v>
                </c:pt>
                <c:pt idx="83">
                  <c:v>0.31854735999999861</c:v>
                </c:pt>
                <c:pt idx="84">
                  <c:v>0.28901375999999862</c:v>
                </c:pt>
                <c:pt idx="85">
                  <c:v>0.26009999999999861</c:v>
                </c:pt>
                <c:pt idx="86">
                  <c:v>0.23193855999999857</c:v>
                </c:pt>
                <c:pt idx="87">
                  <c:v>0.20466575999999884</c:v>
                </c:pt>
                <c:pt idx="88">
                  <c:v>0.17842175999999879</c:v>
                </c:pt>
                <c:pt idx="89">
                  <c:v>0.15335055999999869</c:v>
                </c:pt>
                <c:pt idx="90">
                  <c:v>0.12959999999999899</c:v>
                </c:pt>
                <c:pt idx="91">
                  <c:v>0.10732175999999878</c:v>
                </c:pt>
                <c:pt idx="92">
                  <c:v>8.667135999999899E-2</c:v>
                </c:pt>
                <c:pt idx="93">
                  <c:v>6.780815999999891E-2</c:v>
                </c:pt>
                <c:pt idx="94">
                  <c:v>5.0895359999999154E-2</c:v>
                </c:pt>
                <c:pt idx="95">
                  <c:v>3.6099999999999223E-2</c:v>
                </c:pt>
                <c:pt idx="96">
                  <c:v>2.3592959999999396E-2</c:v>
                </c:pt>
                <c:pt idx="97">
                  <c:v>1.3548959999999517E-2</c:v>
                </c:pt>
                <c:pt idx="98">
                  <c:v>6.1465599999995287E-3</c:v>
                </c:pt>
                <c:pt idx="99">
                  <c:v>1.5681599999997759E-3</c:v>
                </c:pt>
                <c:pt idx="100">
                  <c:v>-1.4210854715201979E-16</c:v>
                </c:pt>
              </c:numCache>
            </c:numRef>
          </c:yVal>
          <c:smooth val="1"/>
          <c:extLst>
            <c:ext xmlns:c16="http://schemas.microsoft.com/office/drawing/2014/chart" uri="{C3380CC4-5D6E-409C-BE32-E72D297353CC}">
              <c16:uniqueId val="{00000009-EB77-4A26-B941-EB69F8B652E1}"/>
            </c:ext>
          </c:extLst>
        </c:ser>
        <c:ser>
          <c:idx val="8"/>
          <c:order val="8"/>
          <c:tx>
            <c:v>Nt3</c:v>
          </c:tx>
          <c:spPr>
            <a:ln w="19050" cap="rnd">
              <a:solidFill>
                <a:schemeClr val="accent3">
                  <a:lumMod val="60000"/>
                </a:schemeClr>
              </a:solidFill>
              <a:round/>
            </a:ln>
            <a:effectLst/>
          </c:spPr>
          <c:marker>
            <c:symbol val="none"/>
          </c:marker>
          <c:xVal>
            <c:numRef>
              <c:f>'deflection and rot interpolatio'!$H$4:$H$104</c:f>
              <c:numCache>
                <c:formatCode>General</c:formatCode>
                <c:ptCount val="101"/>
                <c:pt idx="0">
                  <c:v>-1</c:v>
                </c:pt>
                <c:pt idx="1">
                  <c:v>-0.98</c:v>
                </c:pt>
                <c:pt idx="2">
                  <c:v>-0.96</c:v>
                </c:pt>
                <c:pt idx="3">
                  <c:v>-0.94</c:v>
                </c:pt>
                <c:pt idx="4">
                  <c:v>-0.91999999999999993</c:v>
                </c:pt>
                <c:pt idx="5">
                  <c:v>-0.89999999999999991</c:v>
                </c:pt>
                <c:pt idx="6">
                  <c:v>-0.87999999999999989</c:v>
                </c:pt>
                <c:pt idx="7">
                  <c:v>-0.85999999999999988</c:v>
                </c:pt>
                <c:pt idx="8">
                  <c:v>-0.83999999999999986</c:v>
                </c:pt>
                <c:pt idx="9">
                  <c:v>-0.81999999999999984</c:v>
                </c:pt>
                <c:pt idx="10">
                  <c:v>-0.79999999999999982</c:v>
                </c:pt>
                <c:pt idx="11">
                  <c:v>-0.7799999999999998</c:v>
                </c:pt>
                <c:pt idx="12">
                  <c:v>-0.75999999999999979</c:v>
                </c:pt>
                <c:pt idx="13">
                  <c:v>-0.73999999999999977</c:v>
                </c:pt>
                <c:pt idx="14">
                  <c:v>-0.71999999999999975</c:v>
                </c:pt>
                <c:pt idx="15">
                  <c:v>-0.69999999999999973</c:v>
                </c:pt>
                <c:pt idx="16">
                  <c:v>-0.67999999999999972</c:v>
                </c:pt>
                <c:pt idx="17">
                  <c:v>-0.6599999999999997</c:v>
                </c:pt>
                <c:pt idx="18">
                  <c:v>-0.63999999999999968</c:v>
                </c:pt>
                <c:pt idx="19">
                  <c:v>-0.61999999999999966</c:v>
                </c:pt>
                <c:pt idx="20">
                  <c:v>-0.59999999999999964</c:v>
                </c:pt>
                <c:pt idx="21">
                  <c:v>-0.57999999999999963</c:v>
                </c:pt>
                <c:pt idx="22">
                  <c:v>-0.55999999999999961</c:v>
                </c:pt>
                <c:pt idx="23">
                  <c:v>-0.53999999999999959</c:v>
                </c:pt>
                <c:pt idx="24">
                  <c:v>-0.51999999999999957</c:v>
                </c:pt>
                <c:pt idx="25">
                  <c:v>-0.49999999999999956</c:v>
                </c:pt>
                <c:pt idx="26">
                  <c:v>-0.47999999999999954</c:v>
                </c:pt>
                <c:pt idx="27">
                  <c:v>-0.45999999999999952</c:v>
                </c:pt>
                <c:pt idx="28">
                  <c:v>-0.4399999999999995</c:v>
                </c:pt>
                <c:pt idx="29">
                  <c:v>-0.41999999999999948</c:v>
                </c:pt>
                <c:pt idx="30">
                  <c:v>-0.39999999999999947</c:v>
                </c:pt>
                <c:pt idx="31">
                  <c:v>-0.37999999999999945</c:v>
                </c:pt>
                <c:pt idx="32">
                  <c:v>-0.35999999999999943</c:v>
                </c:pt>
                <c:pt idx="33">
                  <c:v>-0.33999999999999941</c:v>
                </c:pt>
                <c:pt idx="34">
                  <c:v>-0.3199999999999994</c:v>
                </c:pt>
                <c:pt idx="35">
                  <c:v>-0.29999999999999938</c:v>
                </c:pt>
                <c:pt idx="36">
                  <c:v>-0.27999999999999936</c:v>
                </c:pt>
                <c:pt idx="37">
                  <c:v>-0.25999999999999934</c:v>
                </c:pt>
                <c:pt idx="38">
                  <c:v>-0.23999999999999935</c:v>
                </c:pt>
                <c:pt idx="39">
                  <c:v>-0.21999999999999936</c:v>
                </c:pt>
                <c:pt idx="40">
                  <c:v>-0.19999999999999937</c:v>
                </c:pt>
                <c:pt idx="41">
                  <c:v>-0.17999999999999938</c:v>
                </c:pt>
                <c:pt idx="42">
                  <c:v>-0.15999999999999939</c:v>
                </c:pt>
                <c:pt idx="43">
                  <c:v>-0.1399999999999994</c:v>
                </c:pt>
                <c:pt idx="44">
                  <c:v>-0.1199999999999994</c:v>
                </c:pt>
                <c:pt idx="45">
                  <c:v>-9.9999999999999395E-2</c:v>
                </c:pt>
                <c:pt idx="46">
                  <c:v>-7.9999999999999391E-2</c:v>
                </c:pt>
                <c:pt idx="47">
                  <c:v>-5.9999999999999387E-2</c:v>
                </c:pt>
                <c:pt idx="48">
                  <c:v>-3.9999999999999383E-2</c:v>
                </c:pt>
                <c:pt idx="49">
                  <c:v>-1.9999999999999383E-2</c:v>
                </c:pt>
                <c:pt idx="50">
                  <c:v>6.1756155744774333E-16</c:v>
                </c:pt>
                <c:pt idx="51">
                  <c:v>2.0000000000000618E-2</c:v>
                </c:pt>
                <c:pt idx="52">
                  <c:v>4.0000000000000618E-2</c:v>
                </c:pt>
                <c:pt idx="53">
                  <c:v>6.0000000000000622E-2</c:v>
                </c:pt>
                <c:pt idx="54">
                  <c:v>8.0000000000000626E-2</c:v>
                </c:pt>
                <c:pt idx="55">
                  <c:v>0.10000000000000063</c:v>
                </c:pt>
                <c:pt idx="56">
                  <c:v>0.12000000000000063</c:v>
                </c:pt>
                <c:pt idx="57">
                  <c:v>0.14000000000000062</c:v>
                </c:pt>
                <c:pt idx="58">
                  <c:v>0.16000000000000061</c:v>
                </c:pt>
                <c:pt idx="59">
                  <c:v>0.1800000000000006</c:v>
                </c:pt>
                <c:pt idx="60">
                  <c:v>0.20000000000000059</c:v>
                </c:pt>
                <c:pt idx="61">
                  <c:v>0.22000000000000058</c:v>
                </c:pt>
                <c:pt idx="62">
                  <c:v>0.24000000000000057</c:v>
                </c:pt>
                <c:pt idx="63">
                  <c:v>0.26000000000000056</c:v>
                </c:pt>
                <c:pt idx="64">
                  <c:v>0.28000000000000058</c:v>
                </c:pt>
                <c:pt idx="65">
                  <c:v>0.3000000000000006</c:v>
                </c:pt>
                <c:pt idx="66">
                  <c:v>0.32000000000000062</c:v>
                </c:pt>
                <c:pt idx="67">
                  <c:v>0.34000000000000064</c:v>
                </c:pt>
                <c:pt idx="68">
                  <c:v>0.36000000000000065</c:v>
                </c:pt>
                <c:pt idx="69">
                  <c:v>0.38000000000000067</c:v>
                </c:pt>
                <c:pt idx="70">
                  <c:v>0.40000000000000069</c:v>
                </c:pt>
                <c:pt idx="71">
                  <c:v>0.42000000000000071</c:v>
                </c:pt>
                <c:pt idx="72">
                  <c:v>0.44000000000000072</c:v>
                </c:pt>
                <c:pt idx="73">
                  <c:v>0.46000000000000074</c:v>
                </c:pt>
                <c:pt idx="74">
                  <c:v>0.48000000000000076</c:v>
                </c:pt>
                <c:pt idx="75">
                  <c:v>0.50000000000000078</c:v>
                </c:pt>
                <c:pt idx="76">
                  <c:v>0.52000000000000079</c:v>
                </c:pt>
                <c:pt idx="77">
                  <c:v>0.54000000000000081</c:v>
                </c:pt>
                <c:pt idx="78">
                  <c:v>0.56000000000000083</c:v>
                </c:pt>
                <c:pt idx="79">
                  <c:v>0.58000000000000085</c:v>
                </c:pt>
                <c:pt idx="80">
                  <c:v>0.60000000000000087</c:v>
                </c:pt>
                <c:pt idx="81">
                  <c:v>0.62000000000000088</c:v>
                </c:pt>
                <c:pt idx="82">
                  <c:v>0.6400000000000009</c:v>
                </c:pt>
                <c:pt idx="83">
                  <c:v>0.66000000000000092</c:v>
                </c:pt>
                <c:pt idx="84">
                  <c:v>0.68000000000000094</c:v>
                </c:pt>
                <c:pt idx="85">
                  <c:v>0.70000000000000095</c:v>
                </c:pt>
                <c:pt idx="86">
                  <c:v>0.72000000000000097</c:v>
                </c:pt>
                <c:pt idx="87">
                  <c:v>0.74000000000000099</c:v>
                </c:pt>
                <c:pt idx="88">
                  <c:v>0.76000000000000101</c:v>
                </c:pt>
                <c:pt idx="89">
                  <c:v>0.78000000000000103</c:v>
                </c:pt>
                <c:pt idx="90">
                  <c:v>0.80000000000000104</c:v>
                </c:pt>
                <c:pt idx="91">
                  <c:v>0.82000000000000106</c:v>
                </c:pt>
                <c:pt idx="92">
                  <c:v>0.84000000000000108</c:v>
                </c:pt>
                <c:pt idx="93">
                  <c:v>0.8600000000000011</c:v>
                </c:pt>
                <c:pt idx="94">
                  <c:v>0.88000000000000111</c:v>
                </c:pt>
                <c:pt idx="95">
                  <c:v>0.90000000000000113</c:v>
                </c:pt>
                <c:pt idx="96">
                  <c:v>0.92000000000000115</c:v>
                </c:pt>
                <c:pt idx="97">
                  <c:v>0.94000000000000117</c:v>
                </c:pt>
                <c:pt idx="98">
                  <c:v>0.96000000000000119</c:v>
                </c:pt>
                <c:pt idx="99">
                  <c:v>0.9800000000000012</c:v>
                </c:pt>
                <c:pt idx="100">
                  <c:v>1.0000000000000011</c:v>
                </c:pt>
              </c:numCache>
            </c:numRef>
          </c:xVal>
          <c:yVal>
            <c:numRef>
              <c:f>'deflection and rot interpolatio'!$AN$4:$AN$1048576</c:f>
              <c:numCache>
                <c:formatCode>0.00E+00</c:formatCode>
                <c:ptCount val="1048573"/>
                <c:pt idx="0">
                  <c:v>0</c:v>
                </c:pt>
                <c:pt idx="1">
                  <c:v>-1.5367968000001015E-3</c:v>
                </c:pt>
                <c:pt idx="2">
                  <c:v>-5.9006976000000478E-3</c:v>
                </c:pt>
                <c:pt idx="3">
                  <c:v>-1.2736022400000003E-2</c:v>
                </c:pt>
                <c:pt idx="4">
                  <c:v>-2.1705523199999952E-2</c:v>
                </c:pt>
                <c:pt idx="5">
                  <c:v>-3.2489999999999894E-2</c:v>
                </c:pt>
                <c:pt idx="6">
                  <c:v>-4.478791680000007E-2</c:v>
                </c:pt>
                <c:pt idx="7">
                  <c:v>-5.831501760000013E-2</c:v>
                </c:pt>
                <c:pt idx="8">
                  <c:v>-7.2803942400000224E-2</c:v>
                </c:pt>
                <c:pt idx="9">
                  <c:v>-8.8003843200000056E-2</c:v>
                </c:pt>
                <c:pt idx="10">
                  <c:v>-0.10368000000000006</c:v>
                </c:pt>
                <c:pt idx="11">
                  <c:v>-0.11961343680000007</c:v>
                </c:pt>
                <c:pt idx="12">
                  <c:v>-0.13560053760000021</c:v>
                </c:pt>
                <c:pt idx="13">
                  <c:v>-0.1514526624000003</c:v>
                </c:pt>
                <c:pt idx="14">
                  <c:v>-0.1669957632000002</c:v>
                </c:pt>
                <c:pt idx="15">
                  <c:v>-0.18207000000000026</c:v>
                </c:pt>
                <c:pt idx="16">
                  <c:v>-0.19652935680000014</c:v>
                </c:pt>
                <c:pt idx="17">
                  <c:v>-0.21024125760000026</c:v>
                </c:pt>
                <c:pt idx="18">
                  <c:v>-0.22308618240000014</c:v>
                </c:pt>
                <c:pt idx="19">
                  <c:v>-0.23495728320000028</c:v>
                </c:pt>
                <c:pt idx="20">
                  <c:v>-0.24576000000000009</c:v>
                </c:pt>
                <c:pt idx="21">
                  <c:v>-0.25541167680000015</c:v>
                </c:pt>
                <c:pt idx="22">
                  <c:v>-0.26384117760000009</c:v>
                </c:pt>
                <c:pt idx="23">
                  <c:v>-0.27098850240000005</c:v>
                </c:pt>
                <c:pt idx="24">
                  <c:v>-0.27680440320000005</c:v>
                </c:pt>
                <c:pt idx="25">
                  <c:v>-0.28125000000000011</c:v>
                </c:pt>
                <c:pt idx="26">
                  <c:v>-0.28429639680000007</c:v>
                </c:pt>
                <c:pt idx="27">
                  <c:v>-0.28592429759999999</c:v>
                </c:pt>
                <c:pt idx="28">
                  <c:v>-0.28612362240000005</c:v>
                </c:pt>
                <c:pt idx="29">
                  <c:v>-0.28489312319999999</c:v>
                </c:pt>
                <c:pt idx="30">
                  <c:v>-0.28223999999999994</c:v>
                </c:pt>
                <c:pt idx="31">
                  <c:v>-0.27817951679999986</c:v>
                </c:pt>
                <c:pt idx="32">
                  <c:v>-0.27273461759999984</c:v>
                </c:pt>
                <c:pt idx="33">
                  <c:v>-0.26593554239999978</c:v>
                </c:pt>
                <c:pt idx="34">
                  <c:v>-0.25781944319999972</c:v>
                </c:pt>
                <c:pt idx="35">
                  <c:v>-0.24842999999999968</c:v>
                </c:pt>
                <c:pt idx="36">
                  <c:v>-0.23781703679999963</c:v>
                </c:pt>
                <c:pt idx="37">
                  <c:v>-0.2260361375999996</c:v>
                </c:pt>
                <c:pt idx="38">
                  <c:v>-0.21314826239999954</c:v>
                </c:pt>
                <c:pt idx="39">
                  <c:v>-0.19921936319999956</c:v>
                </c:pt>
                <c:pt idx="40">
                  <c:v>-0.18431999999999954</c:v>
                </c:pt>
                <c:pt idx="41">
                  <c:v>-0.16852495679999951</c:v>
                </c:pt>
                <c:pt idx="42">
                  <c:v>-0.15191285759999948</c:v>
                </c:pt>
                <c:pt idx="43">
                  <c:v>-0.13456578239999947</c:v>
                </c:pt>
                <c:pt idx="44">
                  <c:v>-0.11656888319999945</c:v>
                </c:pt>
                <c:pt idx="45">
                  <c:v>-9.8009999999999445E-2</c:v>
                </c:pt>
                <c:pt idx="46">
                  <c:v>-7.8979276799999415E-2</c:v>
                </c:pt>
                <c:pt idx="47">
                  <c:v>-5.9568777599999401E-2</c:v>
                </c:pt>
                <c:pt idx="48">
                  <c:v>-3.9872102399999387E-2</c:v>
                </c:pt>
                <c:pt idx="49">
                  <c:v>-1.9984003199999385E-2</c:v>
                </c:pt>
                <c:pt idx="50">
                  <c:v>6.1756155744774333E-16</c:v>
                </c:pt>
                <c:pt idx="51">
                  <c:v>1.9984003200000617E-2</c:v>
                </c:pt>
                <c:pt idx="52">
                  <c:v>3.9872102400000609E-2</c:v>
                </c:pt>
                <c:pt idx="53">
                  <c:v>5.9568777600000608E-2</c:v>
                </c:pt>
                <c:pt idx="54">
                  <c:v>7.8979276800000608E-2</c:v>
                </c:pt>
                <c:pt idx="55">
                  <c:v>9.8010000000000597E-2</c:v>
                </c:pt>
                <c:pt idx="56">
                  <c:v>0.11656888320000058</c:v>
                </c:pt>
                <c:pt idx="57">
                  <c:v>0.13456578240000056</c:v>
                </c:pt>
                <c:pt idx="58">
                  <c:v>0.15191285760000051</c:v>
                </c:pt>
                <c:pt idx="59">
                  <c:v>0.16852495680000049</c:v>
                </c:pt>
                <c:pt idx="60">
                  <c:v>0.18432000000000046</c:v>
                </c:pt>
                <c:pt idx="61">
                  <c:v>0.19921936320000042</c:v>
                </c:pt>
                <c:pt idx="62">
                  <c:v>0.2131482624000004</c:v>
                </c:pt>
                <c:pt idx="63">
                  <c:v>0.22603613760000035</c:v>
                </c:pt>
                <c:pt idx="64">
                  <c:v>0.23781703680000033</c:v>
                </c:pt>
                <c:pt idx="65">
                  <c:v>0.24843000000000029</c:v>
                </c:pt>
                <c:pt idx="66">
                  <c:v>0.25781944320000022</c:v>
                </c:pt>
                <c:pt idx="67">
                  <c:v>0.26593554240000022</c:v>
                </c:pt>
                <c:pt idx="68">
                  <c:v>0.27273461760000023</c:v>
                </c:pt>
                <c:pt idx="69">
                  <c:v>0.27817951680000019</c:v>
                </c:pt>
                <c:pt idx="70">
                  <c:v>0.2822400000000001</c:v>
                </c:pt>
                <c:pt idx="71">
                  <c:v>0.28489312320000004</c:v>
                </c:pt>
                <c:pt idx="72">
                  <c:v>0.28612362240000005</c:v>
                </c:pt>
                <c:pt idx="73">
                  <c:v>0.28592429759999993</c:v>
                </c:pt>
                <c:pt idx="74">
                  <c:v>0.28429639679999991</c:v>
                </c:pt>
                <c:pt idx="75">
                  <c:v>0.28124999999999983</c:v>
                </c:pt>
                <c:pt idx="76">
                  <c:v>0.27680440319999988</c:v>
                </c:pt>
                <c:pt idx="77">
                  <c:v>0.27098850239999978</c:v>
                </c:pt>
                <c:pt idx="78">
                  <c:v>0.26384117759999964</c:v>
                </c:pt>
                <c:pt idx="79">
                  <c:v>0.25541167679999971</c:v>
                </c:pt>
                <c:pt idx="80">
                  <c:v>0.24575999999999959</c:v>
                </c:pt>
                <c:pt idx="81">
                  <c:v>0.23495728319999951</c:v>
                </c:pt>
                <c:pt idx="82">
                  <c:v>0.2230861823999995</c:v>
                </c:pt>
                <c:pt idx="83">
                  <c:v>0.2102412575999994</c:v>
                </c:pt>
                <c:pt idx="84">
                  <c:v>0.19652935679999944</c:v>
                </c:pt>
                <c:pt idx="85">
                  <c:v>0.1820699999999992</c:v>
                </c:pt>
                <c:pt idx="86">
                  <c:v>0.1669957631999992</c:v>
                </c:pt>
                <c:pt idx="87">
                  <c:v>0.1514526623999993</c:v>
                </c:pt>
                <c:pt idx="88">
                  <c:v>0.13560053759999915</c:v>
                </c:pt>
                <c:pt idx="89">
                  <c:v>0.11961343679999921</c:v>
                </c:pt>
                <c:pt idx="90">
                  <c:v>0.1036799999999992</c:v>
                </c:pt>
                <c:pt idx="91">
                  <c:v>8.8003843199999057E-2</c:v>
                </c:pt>
                <c:pt idx="92">
                  <c:v>7.2803942399999377E-2</c:v>
                </c:pt>
                <c:pt idx="93">
                  <c:v>5.8315017599999137E-2</c:v>
                </c:pt>
                <c:pt idx="94">
                  <c:v>4.4787916799999078E-2</c:v>
                </c:pt>
                <c:pt idx="95">
                  <c:v>3.2489999999999325E-2</c:v>
                </c:pt>
                <c:pt idx="96">
                  <c:v>2.1705523199999525E-2</c:v>
                </c:pt>
                <c:pt idx="97">
                  <c:v>1.2736022399999576E-2</c:v>
                </c:pt>
                <c:pt idx="98">
                  <c:v>5.9006975999999055E-3</c:v>
                </c:pt>
                <c:pt idx="99">
                  <c:v>1.5367967999999595E-3</c:v>
                </c:pt>
                <c:pt idx="100">
                  <c:v>1.4210854715201979E-16</c:v>
                </c:pt>
              </c:numCache>
            </c:numRef>
          </c:yVal>
          <c:smooth val="1"/>
          <c:extLst>
            <c:ext xmlns:c16="http://schemas.microsoft.com/office/drawing/2014/chart" uri="{C3380CC4-5D6E-409C-BE32-E72D297353CC}">
              <c16:uniqueId val="{0000000A-EB77-4A26-B941-EB69F8B652E1}"/>
            </c:ext>
          </c:extLst>
        </c:ser>
        <c:dLbls>
          <c:showLegendKey val="0"/>
          <c:showVal val="0"/>
          <c:showCatName val="0"/>
          <c:showSerName val="0"/>
          <c:showPercent val="0"/>
          <c:showBubbleSize val="0"/>
        </c:dLbls>
        <c:axId val="702364768"/>
        <c:axId val="702364352"/>
      </c:scatterChart>
      <c:valAx>
        <c:axId val="702364768"/>
        <c:scaling>
          <c:orientation val="minMax"/>
          <c:max val="1"/>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s-ES"/>
                  <a:t>xi</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ES"/>
          </a:p>
        </c:txPr>
        <c:crossAx val="702364352"/>
        <c:crosses val="autoZero"/>
        <c:crossBetween val="midCat"/>
        <c:majorUnit val="0.25"/>
      </c:valAx>
      <c:valAx>
        <c:axId val="7023643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ES"/>
          </a:p>
        </c:txPr>
        <c:crossAx val="7023647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68075</xdr:colOff>
      <xdr:row>9</xdr:row>
      <xdr:rowOff>64993</xdr:rowOff>
    </xdr:from>
    <xdr:to>
      <xdr:col>17</xdr:col>
      <xdr:colOff>414056</xdr:colOff>
      <xdr:row>25</xdr:row>
      <xdr:rowOff>90766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15</xdr:row>
      <xdr:rowOff>0</xdr:rowOff>
    </xdr:from>
    <xdr:to>
      <xdr:col>12</xdr:col>
      <xdr:colOff>304800</xdr:colOff>
      <xdr:row>16</xdr:row>
      <xdr:rowOff>114300</xdr:rowOff>
    </xdr:to>
    <xdr:sp macro="" textlink="">
      <xdr:nvSpPr>
        <xdr:cNvPr id="1025" name="AutoShape 1" descr="{\displaystyle \int _{a}^{b}f(x)\,dx=\int _{-1}^{1}f\left({\frac {b-a}{2}}\xi +{\frac {a+b}{2}}\right)\,{\frac {dx}{d\xi }}d\xi }"/>
        <xdr:cNvSpPr>
          <a:spLocks noChangeAspect="1" noChangeArrowheads="1"/>
        </xdr:cNvSpPr>
      </xdr:nvSpPr>
      <xdr:spPr bwMode="auto">
        <a:xfrm>
          <a:off x="9172575" y="28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733426</xdr:colOff>
      <xdr:row>19</xdr:row>
      <xdr:rowOff>152420</xdr:rowOff>
    </xdr:from>
    <xdr:to>
      <xdr:col>11</xdr:col>
      <xdr:colOff>430867</xdr:colOff>
      <xdr:row>22</xdr:row>
      <xdr:rowOff>18962</xdr:rowOff>
    </xdr:to>
    <xdr:pic>
      <xdr:nvPicPr>
        <xdr:cNvPr id="3" name="Imagen 2"/>
        <xdr:cNvPicPr>
          <a:picLocks noChangeAspect="1"/>
        </xdr:cNvPicPr>
      </xdr:nvPicPr>
      <xdr:blipFill>
        <a:blip xmlns:r="http://schemas.openxmlformats.org/officeDocument/2006/relationships" r:embed="rId2"/>
        <a:stretch>
          <a:fillRect/>
        </a:stretch>
      </xdr:blipFill>
      <xdr:spPr>
        <a:xfrm>
          <a:off x="6858001" y="3810020"/>
          <a:ext cx="2097741" cy="438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62192</xdr:colOff>
      <xdr:row>0</xdr:row>
      <xdr:rowOff>50987</xdr:rowOff>
    </xdr:from>
    <xdr:to>
      <xdr:col>5</xdr:col>
      <xdr:colOff>655823</xdr:colOff>
      <xdr:row>16</xdr:row>
      <xdr:rowOff>86285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23531</xdr:colOff>
      <xdr:row>10</xdr:row>
      <xdr:rowOff>146796</xdr:rowOff>
    </xdr:from>
    <xdr:to>
      <xdr:col>21</xdr:col>
      <xdr:colOff>448234</xdr:colOff>
      <xdr:row>26</xdr:row>
      <xdr:rowOff>142314</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23</xdr:row>
      <xdr:rowOff>0</xdr:rowOff>
    </xdr:from>
    <xdr:to>
      <xdr:col>1</xdr:col>
      <xdr:colOff>12292</xdr:colOff>
      <xdr:row>25</xdr:row>
      <xdr:rowOff>161925</xdr:rowOff>
    </xdr:to>
    <xdr:pic>
      <xdr:nvPicPr>
        <xdr:cNvPr id="5" name="Imagen 4"/>
        <xdr:cNvPicPr>
          <a:picLocks noChangeAspect="1"/>
        </xdr:cNvPicPr>
      </xdr:nvPicPr>
      <xdr:blipFill>
        <a:blip xmlns:r="http://schemas.openxmlformats.org/officeDocument/2006/relationships" r:embed="rId3"/>
        <a:stretch>
          <a:fillRect/>
        </a:stretch>
      </xdr:blipFill>
      <xdr:spPr>
        <a:xfrm>
          <a:off x="1" y="4410075"/>
          <a:ext cx="1126716" cy="542925"/>
        </a:xfrm>
        <a:prstGeom prst="rect">
          <a:avLst/>
        </a:prstGeom>
      </xdr:spPr>
    </xdr:pic>
    <xdr:clientData/>
  </xdr:twoCellAnchor>
  <xdr:twoCellAnchor>
    <xdr:from>
      <xdr:col>13</xdr:col>
      <xdr:colOff>26893</xdr:colOff>
      <xdr:row>27</xdr:row>
      <xdr:rowOff>19050</xdr:rowOff>
    </xdr:from>
    <xdr:to>
      <xdr:col>21</xdr:col>
      <xdr:colOff>414616</xdr:colOff>
      <xdr:row>43</xdr:row>
      <xdr:rowOff>36978</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302559</xdr:colOff>
      <xdr:row>5</xdr:row>
      <xdr:rowOff>161925</xdr:rowOff>
    </xdr:from>
    <xdr:to>
      <xdr:col>39</xdr:col>
      <xdr:colOff>448235</xdr:colOff>
      <xdr:row>35</xdr:row>
      <xdr:rowOff>156882</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7"/>
  <sheetViews>
    <sheetView zoomScaleNormal="100" workbookViewId="0">
      <selection activeCell="C11" sqref="C11"/>
    </sheetView>
  </sheetViews>
  <sheetFormatPr baseColWidth="10" defaultRowHeight="15"/>
  <cols>
    <col min="5" max="5" width="11.85546875" bestFit="1" customWidth="1"/>
    <col min="11" max="11" width="13.140625" customWidth="1"/>
    <col min="12" max="12" width="11.85546875" bestFit="1" customWidth="1"/>
    <col min="15" max="15" width="11.28515625" bestFit="1" customWidth="1"/>
    <col min="16" max="16" width="15.28515625" bestFit="1" customWidth="1"/>
  </cols>
  <sheetData>
    <row r="1" spans="2:17" ht="15.75" thickBot="1">
      <c r="B1" t="s">
        <v>12</v>
      </c>
      <c r="H1" t="s">
        <v>34</v>
      </c>
      <c r="I1" s="28" t="s">
        <v>36</v>
      </c>
      <c r="K1" s="19" t="s">
        <v>23</v>
      </c>
    </row>
    <row r="2" spans="2:17" ht="15.75" thickBot="1">
      <c r="B2" s="3" t="s">
        <v>37</v>
      </c>
      <c r="C2" s="4">
        <f>(-alpha1*x1_^3*x2_^5*x3_^2 + 3*alpha1*x1_^3*x2_^4*x3_^3 - 3*alpha1*x1_^3*x2_^3*x3_^4 + alpha1*x1_^3*x2_^2*x3_^5 + alpha1*x1_^2*x2_^6*x3_^2 - 2*alpha1*x1_^2*x2_^5*x3_^3 + 2*alpha1*x1_^2*x2_^3*x3_^5 - alpha1*x1_^2*x2_^2*x3_^6 - alpha1*x1_*x2_^6*x3_^3 + 3*alpha1*x1_*x2_^5*x3_^4 - 3*alpha1*x1_*x2_^4*x3_^5 + alpha1*x1_*x2_^3*x3_^6 - alpha2*x1_^6*x2_^2*x3_^2 + alpha2*x1_^6*x2_*x3_^3 + alpha2*x1_^5*x2_^3*x3_^2 + 2*alpha2*x1_^5*x2_^2*x3_^3 - 3*alpha2*x1_^5*x2_*x3_^4 - 3*alpha2*x1_^4*x2_^3*x3_^3 + 3*alpha2*x1_^4*x2_*x3_^5 + 3*alpha2*x1_^3*x2_^3*x3_^4 - 2*alpha2*x1_^3*x2_^2*x3_^5 - alpha2*x1_^3*x2_*x3_^6 - alpha2*x1_^2*x2_^3*x3_^5 + alpha2*x1_^2*x2_^2*x3_^6 - alpha3*x1_^6*x2_^3*x3_ + alpha3*x1_^6*x2_^2*x3_^2 + 3*alpha3*x1_^5*x2_^4*x3_ - 2*alpha3*x1_^5*x2_^3*x3_^2 - alpha3*x1_^5*x2_^2*x3_^3 - 3*alpha3*x1_^4*x2_^5*x3_ + 3*alpha3*x1_^4*x2_^3*x3_^3 + alpha3*x1_^3*x2_^6*x3_ + 2*alpha3*x1_^3*x2_^5*x3_^2 - 3*alpha3*x1_^3*x2_^4*x3_^3 - alpha3*x1_^2*x2_^6*x3_^2 + alpha3*x1_^2*x2_^5*x3_^3 + x1_^6*x2_^3*y3_ - 3*x1_^6*x2_^2*x3_*y3_ + 3*x1_^6*x2_*x3_^2*y2_ - x1_^6*x3_^3*y2_ - 3*x1_^5*x2_^4*y3_ + 6*x1_^5*x2_^3*x3_*y3_ - 5*x1_^5*x2_^2*x3_^2*y2_ + 5*x1_^5*x2_^2*x3_^2*y3_ - 6*x1_^5*x2_*x3_^3*y2_ + 3*x1_^5*x3_^4*y2_ + 3*x1_^4*x2_^5*y3_ - 15*x1_^4*x2_^3*x3_^2*y3_ + 15*x1_^4*x2_^2*x3_^3*y2_ - 3*x1_^4*x3_^5*y2_ - x1_^3*x2_^6*y3_ - 6*x1_^3*x2_^5*x3_*y3_ + 15*x1_^3*x2_^4*x3_^2*y3_ - 15*x1_^3*x2_^2*x3_^4*y2_ + 6*x1_^3*x2_*x3_^5*y2_ + x1_^3*x3_^6*y2_ + 3*x1_^2*x2_^6*x3_*y3_ + 5*x1_^2*x2_^5*x3_^2*y1_ - 5*x1_^2*x2_^5*x3_^2*y3_ - 15*x1_^2*x2_^4*x3_^3*y1_ + 15*x1_^2*x2_^3*x3_^4*y1_ - 5*x1_^2*x2_^2*x3_^5*y1_ + 5*x1_^2*x2_^2*x3_^5*y2_ - 3*x1_^2*x2_*x3_^6*y2_ - 3*x1_*x2_^6*x3_^2*y1_ + 6*x1_*x2_^5*x3_^3*y1_ - 6*x1_*x2_^3*x3_^5*y1_ + 3*x1_*x2_^2*x3_^6*y1_ + x2_^6*x3_^3*y1_ - 3*x2_^5*x3_^4*y1_ + 3*x2_^4*x3_^5*y1_ - x2_^3*x3_^6*y1_)/(x1_^6*x2_^3 - 3*x1_^6*x2_^2*x3_ + 3*x1_^6*x2_*x3_^2 - x1_^6*x3_^3 - 3*x1_^5*x2_^4 + 6*x1_^5*x2_^3*x3_ - 6*x1_^5*x2_*x3_^3 + 3*x1_^5*x3_^4 + 3*x1_^4*x2_^5 - 15*x1_^4*x2_^3*x3_^2 + 15*x1_^4*x2_^2*x3_^3 - 3*x1_^4*x3_^5 - x1_^3*x2_^6 - 6*x1_^3*x2_^5*x3_ + 15*x1_^3*x2_^4*x3_^2 - 15*x1_^3*x2_^2*x3_^4 + 6*x1_^3*x2_*x3_^5 + x1_^3*x3_^6 + 3*x1_^2*x2_^6*x3_ - 15*x1_^2*x2_^4*x3_^3 + 15*x1_^2*x2_^3*x3_^4 - 3*x1_^2*x2_*x3_^6 - 3*x1_*x2_^6*x3_^2 + 6*x1_*x2_^5*x3_^3 - 6*x1_*x2_^3*x3_^5 + 3*x1_*x2_^2*x3_^6 + x2_^6*x3_^3 - 3*x2_^5*x3_^4 + 3*x2_^4*x3_^5 - x2_^3*x3_^6)</f>
        <v>0</v>
      </c>
      <c r="F2" s="10" t="s">
        <v>6</v>
      </c>
      <c r="G2" s="10" t="s">
        <v>7</v>
      </c>
      <c r="H2" s="9" t="s">
        <v>11</v>
      </c>
      <c r="I2" s="26" t="s">
        <v>35</v>
      </c>
      <c r="K2" s="21"/>
      <c r="L2" s="21"/>
      <c r="M2" s="21" t="s">
        <v>30</v>
      </c>
      <c r="O2" t="s">
        <v>26</v>
      </c>
      <c r="P2" t="s">
        <v>27</v>
      </c>
      <c r="Q2" t="s">
        <v>28</v>
      </c>
    </row>
    <row r="3" spans="2:17">
      <c r="B3" s="5" t="s">
        <v>38</v>
      </c>
      <c r="C3" s="6">
        <f>(2*alpha1*x1_^3*x2_^5*x3_ - 4*alpha1*x1_^3*x2_^4*x3_^2 + 4*alpha1*x1_^3*x2_^2*x3_^4 - 2*alpha1*x1_^3*x2_*x3_^5 - 2*alpha1*x1_^2*x2_^6*x3_ + 3*alpha1*x1_^2*x2_^5*x3_^2 + alpha1*x1_^2*x2_^4*x3_^3 - alpha1*x1_^2*x2_^3*x3_^4 - 3*alpha1*x1_^2*x2_^2*x3_^5 + 2*alpha1*x1_^2*x2_*x3_^6 + alpha1*x1_*x2_^6*x3_^2 - 2*alpha1*x1_*x2_^5*x3_^3 + 2*alpha1*x1_*x2_^3*x3_^5 - alpha1*x1_*x2_^2*x3_^6 + alpha1*x2_^6*x3_^3 - 3*alpha1*x2_^5*x3_^4 + 3*alpha1*x2_^4*x3_^5 - alpha1*x2_^3*x3_^6 + 2*alpha2*x1_^6*x2_^2*x3_ - alpha2*x1_^6*x2_*x3_^2 - alpha2*x1_^6*x3_^3 - 2*alpha2*x1_^5*x2_^3*x3_ - 3*alpha2*x1_^5*x2_^2*x3_^2 + 2*alpha2*x1_^5*x2_*x3_^3 + 3*alpha2*x1_^5*x3_^4 + 4*alpha2*x1_^4*x2_^3*x3_^2 - alpha2*x1_^4*x2_^2*x3_^3 - 3*alpha2*x1_^4*x3_^5 + alpha2*x1_^3*x2_^2*x3_^4 - 2*alpha2*x1_^3*x2_*x3_^5 + alpha2*x1_^3*x3_^6 - 4*alpha2*x1_^2*x2_^3*x3_^4 + 3*alpha2*x1_^2*x2_^2*x3_^5 + alpha2*x1_^2*x2_*x3_^6 + 2*alpha2*x1_*x2_^3*x3_^5 - 2*alpha2*x1_*x2_^2*x3_^6 + alpha3*x1_^6*x2_^3 + alpha3*x1_^6*x2_^2*x3_ - 2*alpha3*x1_^6*x2_*x3_^2 - 3*alpha3*x1_^5*x2_^4 - 2*alpha3*x1_^5*x2_^3*x3_ + 3*alpha3*x1_^5*x2_^2*x3_^2 + 2*alpha3*x1_^5*x2_*x3_^3 + 3*alpha3*x1_^4*x2_^5 + alpha3*x1_^4*x2_^3*x3_^2 - 4*alpha3*x1_^4*x2_^2*x3_^3 - alpha3*x1_^3*x2_^6 + 2*alpha3*x1_^3*x2_^5*x3_ - alpha3*x1_^3*x2_^4*x3_^2 - alpha3*x1_^2*x2_^6*x3_ - 3*alpha3*x1_^2*x2_^5*x3_^2 + 4*alpha3*x1_^2*x2_^4*x3_^3 + 2*alpha3*x1_*x2_^6*x3_^2 - 2*alpha3*x1_*x2_^5*x3_^3 - 6*x1_^6*x2_*x3_*y2_ + 6*x1_^6*x2_*x3_*y3_ + 10*x1_^5*x2_^2*x3_*y2_ - 10*x1_^5*x2_^2*x3_*y3_ + 10*x1_^5*x2_*x3_^2*y2_ - 10*x1_^5*x2_*x3_^2*y3_ - 20*x1_^4*x2_^2*x3_^2*y2_ + 20*x1_^4*x2_^2*x3_^2*y3_ - 10*x1_^2*x2_^5*x3_*y1_ + 10*x1_^2*x2_^5*x3_*y3_ + 20*x1_^2*x2_^4*x3_^2*y1_ - 20*x1_^2*x2_^4*x3_^2*y3_ - 20*x1_^2*x2_^2*x3_^4*y1_ + 20*x1_^2*x2_^2*x3_^4*y2_ + 10*x1_^2*x2_*x3_^5*y1_ - 10*x1_^2*x2_*x3_^5*y2_ + 6*x1_*x2_^6*x3_*y1_ - 6*x1_*x2_^6*x3_*y3_ - 10*x1_*x2_^5*x3_^2*y1_ + 10*x1_*x2_^5*x3_^2*y3_ + 10*x1_*x2_^2*x3_^5*y1_ - 10*x1_*x2_^2*x3_^5*y2_ - 6*x1_*x2_*x3_^6*y1_ + 6*x1_*x2_*x3_^6*y2_)/(x1_^6*x2_^3 - 3*x1_^6*x2_^2*x3_ + 3*x1_^6*x2_*x3_^2 - x1_^6*x3_^3 - 3*x1_^5*x2_^4 + 6*x1_^5*x2_^3*x3_ - 6*x1_^5*x2_*x3_^3 + 3*x1_^5*x3_^4 + 3*x1_^4*x2_^5 - 15*x1_^4*x2_^3*x3_^2 + 15*x1_^4*x2_^2*x3_^3 - 3*x1_^4*x3_^5 - x1_^3*x2_^6 - 6*x1_^3*x2_^5*x3_ + 15*x1_^3*x2_^4*x3_^2 - 15*x1_^3*x2_^2*x3_^4 + 6*x1_^3*x2_*x3_^5 + x1_^3*x3_^6 + 3*x1_^2*x2_^6*x3_ - 15*x1_^2*x2_^4*x3_^3 + 15*x1_^2*x2_^3*x3_^4 - 3*x1_^2*x2_*x3_^6 - 3*x1_*x2_^6*x3_^2 + 6*x1_*x2_^5*x3_^3 - 6*x1_*x2_^3*x3_^5 + 3*x1_*x2_^2*x3_^6 + x2_^6*x3_^3 - 3*x2_^5*x3_^4 + 3*x2_^4*x3_^5 - x2_^3*x3_^6)</f>
        <v>1</v>
      </c>
      <c r="E3" t="s">
        <v>43</v>
      </c>
      <c r="F3" s="29">
        <f>x1_</f>
        <v>0</v>
      </c>
      <c r="G3" s="1">
        <f>C$2+C$3*F3+C$4*F3^2+C$5*F3^3+C$6*F3^4+C$7*F3^5</f>
        <v>0</v>
      </c>
      <c r="H3" s="1">
        <f>C$3+2*C$4*F3+3*C$5*F3^2+4*C$6*F3^3+5*C$7*F3^4</f>
        <v>1</v>
      </c>
      <c r="I3" s="27">
        <f>2*C$4+6*C$5*F3+12*C$6*F3^2+20*C$7*F3^3</f>
        <v>3</v>
      </c>
      <c r="K3" s="12" t="s">
        <v>13</v>
      </c>
      <c r="L3" s="13">
        <v>-0.90617999999999999</v>
      </c>
      <c r="M3">
        <f>L$16*L3+L$17</f>
        <v>9.3820000000000014E-2</v>
      </c>
      <c r="O3" s="20">
        <f>C$3+2*C$4*M3+3*C$5*M3^2+4*C$6*M3^3+5*C$7*M3^4</f>
        <v>1.2302984889819359</v>
      </c>
      <c r="P3" s="1">
        <f>SQRT(1+O3^2)</f>
        <v>1.5854445345048294</v>
      </c>
      <c r="Q3" s="1">
        <f>P3*L10</f>
        <v>0.37563461722662572</v>
      </c>
    </row>
    <row r="4" spans="2:17">
      <c r="B4" s="5" t="s">
        <v>39</v>
      </c>
      <c r="C4" s="6">
        <f>(-alpha1*x1_^3*x2_^5 - alpha1*x1_^3*x2_^4*x3_ + 8*alpha1*x1_^3*x2_^3*x3_^2 - 8*alpha1*x1_^3*x2_^2*x3_^3 + alpha1*x1_^3*x2_*x3_^4 + alpha1*x1_^3*x3_^5 + alpha1*x1_^2*x2_^6 - 3*alpha1*x1_^2*x2_^4*x3_^2 + 3*alpha1*x1_^2*x2_^2*x3_^4 - alpha1*x1_^2*x3_^6 + alpha1*x1_*x2_^6*x3_ - 3*alpha1*x1_*x2_^5*x3_^2 + 4*alpha1*x1_*x2_^4*x3_^3 - 4*alpha1*x1_*x2_^3*x3_^4 + 3*alpha1*x1_*x2_^2*x3_^5 - alpha1*x1_*x2_*x3_^6 - 2*alpha1*x2_^6*x3_^2 + 4*alpha1*x2_^5*x3_^3 - 4*alpha1*x2_^3*x3_^5 + 2*alpha1*x2_^2*x3_^6 - alpha2*x1_^6*x2_^2 - alpha2*x1_^6*x2_*x3_ + 2*alpha2*x1_^6*x3_^2 + alpha2*x1_^5*x2_^3 + 3*alpha2*x1_^5*x2_*x3_^2 - 4*alpha2*x1_^5*x3_^3 + alpha2*x1_^4*x2_^3*x3_ + 3*alpha2*x1_^4*x2_^2*x3_^2 - 4*alpha2*x1_^4*x2_*x3_^3 - 8*alpha2*x1_^3*x2_^3*x3_^2 + 4*alpha2*x1_^3*x2_*x3_^4 + 4*alpha2*x1_^3*x3_^5 + 8*alpha2*x1_^2*x2_^3*x3_^3 - 3*alpha2*x1_^2*x2_^2*x3_^4 - 3*alpha2*x1_^2*x2_*x3_^5 - 2*alpha2*x1_^2*x3_^6 - alpha2*x1_*x2_^3*x3_^4 + alpha2*x1_*x2_*x3_^6 - alpha2*x2_^3*x3_^5 + alpha2*x2_^2*x3_^6 - 2*alpha3*x1_^6*x2_^2 + alpha3*x1_^6*x2_*x3_ + alpha3*x1_^6*x3_^2 + 4*alpha3*x1_^5*x2_^3 - 3*alpha3*x1_^5*x2_^2*x3_ - alpha3*x1_^5*x3_^3 + 4*alpha3*x1_^4*x2_^3*x3_ - 3*alpha3*x1_^4*x2_^2*x3_^2 - alpha3*x1_^4*x2_*x3_^3 - 4*alpha3*x1_^3*x2_^5 - 4*alpha3*x1_^3*x2_^4*x3_ + 8*alpha3*x1_^3*x2_^2*x3_^3 + 2*alpha3*x1_^2*x2_^6 + 3*alpha3*x1_^2*x2_^5*x3_ + 3*alpha3*x1_^2*x2_^4*x3_^2 - 8*alpha3*x1_^2*x2_^3*x3_^3 - alpha3*x1_*x2_^6*x3_ + alpha3*x1_*x2_^4*x3_^3 - alpha3*x2_^6*x3_^2 + alpha3*x2_^5*x3_^3 + 3*x1_^6*x2_*y2_ - 3*x1_^6*x2_*y3_ + 3*x1_^6*x3_*y2_ - 3*x1_^6*x3_*y3_ - 5*x1_^5*x2_^2*y2_ + 5*x1_^5*x2_^2*y3_ - 2*x1_^5*x2_*x3_*y2_ + 2*x1_^5*x2_*x3_*y3_ - 5*x1_^5*x3_^2*y2_ + 5*x1_^5*x3_^2*y3_ - 5*x1_^4*x2_^2*x3_*y2_ + 5*x1_^4*x2_^2*x3_*y3_ - 5*x1_^4*x2_*x3_^2*y2_ + 5*x1_^4*x2_*x3_^2*y3_ + 40*x1_^3*x2_^2*x3_^2*y2_ - 40*x1_^3*x2_^2*x3_^2*y3_ + 5*x1_^2*x2_^5*y1_ - 5*x1_^2*x2_^5*y3_ + 5*x1_^2*x2_^4*x3_*y1_ - 5*x1_^2*x2_^4*x3_*y3_ - 40*x1_^2*x2_^3*x3_^2*y1_ + 40*x1_^2*x2_^3*x3_^2*y3_ + 40*x1_^2*x2_^2*x3_^3*y1_ - 40*x1_^2*x2_^2*x3_^3*y2_ - 5*x1_^2*x2_*x3_^4*y1_ + 5*x1_^2*x2_*x3_^4*y2_ - 5*x1_^2*x3_^5*y1_ + 5*x1_^2*x3_^5*y2_ - 3*x1_*x2_^6*y1_ + 3*x1_*x2_^6*y3_ + 2*x1_*x2_^5*x3_*y1_ - 2*x1_*x2_^5*x3_*y3_ + 5*x1_*x2_^4*x3_^2*y1_ - 5*x1_*x2_^4*x3_^2*y3_ - 5*x1_*x2_^2*x3_^4*y1_ + 5*x1_*x2_^2*x3_^4*y2_ - 2*x1_*x2_*x3_^5*y1_ + 2*x1_*x2_*x3_^5*y2_ + 3*x1_*x3_^6*y1_ - 3*x1_*x3_^6*y2_ - 3*x2_^6*x3_*y1_ + 3*x2_^6*x3_*y3_ + 5*x2_^5*x3_^2*y1_ - 5*x2_^5*x3_^2*y3_ - 5*x2_^2*x3_^5*y1_ + 5*x2_^2*x3_^5*y2_ + 3*x2_*x3_^6*y1_ - 3*x2_*x3_^6*y2_)/(x1_^6*x2_^3 - 3*x1_^6*x2_^2*x3_ + 3*x1_^6*x2_*x3_^2 - x1_^6*x3_^3 - 3*x1_^5*x2_^4 + 6*x1_^5*x2_^3*x3_ - 6*x1_^5*x2_*x3_^3 + 3*x1_^5*x3_^4 + 3*x1_^4*x2_^5 - 15*x1_^4*x2_^3*x3_^2 + 15*x1_^4*x2_^2*x3_^3 - 3*x1_^4*x3_^5 - x1_^3*x2_^6 - 6*x1_^3*x2_^5*x3_ + 15*x1_^3*x2_^4*x3_^2 - 15*x1_^3*x2_^2*x3_^4 + 6*x1_^3*x2_*x3_^5 + x1_^3*x3_^6 + 3*x1_^2*x2_^6*x3_ - 15*x1_^2*x2_^4*x3_^3 + 15*x1_^2*x2_^3*x3_^4 - 3*x1_^2*x2_*x3_^6 - 3*x1_*x2_^6*x3_^2 + 6*x1_*x2_^5*x3_^3 - 6*x1_*x2_^3*x3_^5 + 3*x1_*x2_^2*x3_^6 + x2_^6*x3_^3 - 3*x2_^5*x3_^4 + 3*x2_^4*x3_^5 - x2_^3*x3_^6)</f>
        <v>1.5</v>
      </c>
      <c r="F4" s="1">
        <f>F3+0.02</f>
        <v>0.02</v>
      </c>
      <c r="G4" s="1">
        <f t="shared" ref="G4:G53" si="0">C$2+C$3*F4+C$4*F4^2+C$5*F4^3+C$6*F4^4+C$7*F4^5</f>
        <v>2.0584080000000001E-2</v>
      </c>
      <c r="H4" s="1">
        <f t="shared" ref="H4:H53" si="1">C$3+2*C$4*F4+3*C$5*F4^2+4*C$6*F4^3+5*C$7*F4^4</f>
        <v>1.0576160000000001</v>
      </c>
      <c r="I4" s="27">
        <f t="shared" ref="I4:I67" si="2">2*C$4+6*C$5*F4+12*C$6*F4^2+20*C$7*F4^3</f>
        <v>2.7624</v>
      </c>
      <c r="K4" s="14" t="s">
        <v>14</v>
      </c>
      <c r="L4" s="15">
        <v>-0.53846899999999998</v>
      </c>
      <c r="M4">
        <f t="shared" ref="M4:M6" si="3">L$16*L4+L$17</f>
        <v>0.46153100000000002</v>
      </c>
      <c r="O4" s="20">
        <f t="shared" ref="O4:O7" si="4">C$3+2*C$4*M4+3*C$5*M4^2+4*C$6*M4^3+5*C$7*M4^4</f>
        <v>1.3031500503435687</v>
      </c>
      <c r="P4" s="1">
        <f t="shared" ref="P4:P7" si="5">SQRT(1+O4^2)</f>
        <v>1.6426198749894771</v>
      </c>
      <c r="Q4" s="1">
        <f t="shared" ref="Q4:Q6" si="6">P4*L11</f>
        <v>0.78620550814633849</v>
      </c>
    </row>
    <row r="5" spans="2:17">
      <c r="B5" s="5" t="s">
        <v>40</v>
      </c>
      <c r="C5" s="6">
        <f>(2*alpha1*x1_^3*x2_^4 - 4*alpha1*x1_^3*x2_^3*x3_ + 4*alpha1*x1_^3*x2_*x3_^3 - 2*alpha1*x1_^3*x3_^4 - alpha1*x1_^2*x2_^5 + 3*alpha1*x1_^2*x2_^4*x3_ - 4*alpha1*x1_^2*x2_^3*x3_^2 + 4*alpha1*x1_^2*x2_^2*x3_^3 - 3*alpha1*x1_^2*x2_*x3_^4 + alpha1*x1_^2*x3_^5 - alpha1*x1_*x2_^6 + 3*alpha1*x1_*x2_^4*x3_^2 - 3*alpha1*x1_*x2_^2*x3_^4 + alpha1*x1_*x3_^6 + alpha1*x2_^6*x3_ + alpha1*x2_^5*x3_^2 - 8*alpha1*x2_^4*x3_^3 + 8*alpha1*x2_^3*x3_^4 - alpha1*x2_^2*x3_^5 - alpha1*x2_*x3_^6 + alpha2*x1_^6*x2_ - alpha2*x1_^6*x3_ + alpha2*x1_^5*x2_^2 - alpha2*x1_^5*x3_^2 - 2*alpha2*x1_^4*x2_^3 - 3*alpha2*x1_^4*x2_^2*x3_ - 3*alpha2*x1_^4*x2_*x3_^2 + 8*alpha2*x1_^4*x3_^3 + 4*alpha2*x1_^3*x2_^3*x3_ + 4*alpha2*x1_^3*x2_^2*x3_^2 - 8*alpha2*x1_^3*x3_^4 - 4*alpha2*x1_^2*x2_^2*x3_^3 + 3*alpha2*x1_^2*x2_*x3_^4 + alpha2*x1_^2*x3_^5 - 4*alpha2*x1_*x2_^3*x3_^3 + 3*alpha2*x1_*x2_^2*x3_^4 + alpha2*x1_*x3_^6 + 2*alpha2*x2_^3*x3_^4 - alpha2*x2_^2*x3_^5 - alpha2*x2_*x3_^6 + alpha3*x1_^6*x2_ - alpha3*x1_^6*x3_ + alpha3*x1_^5*x2_^2 - alpha3*x1_^5*x3_^2 - 8*alpha3*x1_^4*x2_^3 + 3*alpha3*x1_^4*x2_^2*x3_ + 3*alpha3*x1_^4*x2_*x3_^2 + 2*alpha3*x1_^4*x3_^3 + 8*alpha3*x1_^3*x2_^4 - 4*alpha3*x1_^3*x2_^2*x3_^2 - 4*alpha3*x1_^3*x2_*x3_^3 - alpha3*x1_^2*x2_^5 - 3*alpha3*x1_^2*x2_^4*x3_ + 4*alpha3*x1_^2*x2_^3*x3_^2 - alpha3*x1_*x2_^6 - 3*alpha3*x1_*x2_^4*x3_^2 + 4*alpha3*x1_*x2_^3*x3_^3 + alpha3*x2_^6*x3_ + alpha3*x2_^5*x3_^2 - 2*alpha3*x2_^4*x3_^3 - 2*x1_^6*y2_ + 2*x1_^6*y3_ - 2*x1_^5*x2_*y2_ + 2*x1_^5*x2_*y3_ - 2*x1_^5*x3_*y2_ + 2*x1_^5*x3_*y3_ + 10*x1_^4*x2_^2*y2_ - 10*x1_^4*x2_^2*y3_ + 10*x1_^4*x2_*x3_*y2_ - 10*x1_^4*x2_*x3_*y3_ + 10*x1_^4*x3_^2*y2_ - 10*x1_^4*x3_^2*y3_ - 20*x1_^3*x2_^2*x3_*y2_ + 20*x1_^3*x2_^2*x3_*y3_ - 20*x1_^3*x2_*x3_^2*y2_ + 20*x1_^3*x2_*x3_^2*y3_ - 10*x1_^2*x2_^4*y1_ + 10*x1_^2*x2_^4*y3_ + 20*x1_^2*x2_^3*x3_*y1_ - 20*x1_^2*x2_^3*x3_*y3_ - 20*x1_^2*x2_*x3_^3*y1_ + 20*x1_^2*x2_*x3_^3*y2_ + 10*x1_^2*x3_^4*y1_ - 10*x1_^2*x3_^4*y2_ + 2*x1_*x2_^5*y1_ - 2*x1_*x2_^5*y3_ - 10*x1_*x2_^4*x3_*y1_ + 10*x1_*x2_^4*x3_*y3_ + 20*x1_*x2_^3*x3_^2*y1_ - 20*x1_*x2_^3*x3_^2*y3_ - 20*x1_*x2_^2*x3_^3*y1_ + 20*x1_*x2_^2*x3_^3*y2_ + 10*x1_*x2_*x3_^4*y1_ - 10*x1_*x2_*x3_^4*y2_ - 2*x1_*x3_^5*y1_ + 2*x1_*x3_^5*y2_ + 2*x2_^6*y1_ - 2*x2_^6*y3_ + 2*x2_^5*x3_*y1_ - 2*x2_^5*x3_*y3_ - 10*x2_^4*x3_^2*y1_ + 10*x2_^4*x3_^2*y3_ + 10*x2_^2*x3_^4*y1_ - 10*x2_^2*x3_^4*y2_ - 2*x2_*x3_^5*y1_ + 2*x2_*x3_^5*y2_ - 2*x3_^6*y1_ + 2*x3_^6*y2_)/(x1_^6*x2_^3 - 3*x1_^6*x2_^2*x3_ + 3*x1_^6*x2_*x3_^2 - x1_^6*x3_^3 - 3*x1_^5*x2_^4 + 6*x1_^5*x2_^3*x3_ - 6*x1_^5*x2_*x3_^3 + 3*x1_^5*x3_^4 + 3*x1_^4*x2_^5 - 15*x1_^4*x2_^3*x3_^2 + 15*x1_^4*x2_^2*x3_^3 - 3*x1_^4*x3_^5 - x1_^3*x2_^6 - 6*x1_^3*x2_^5*x3_ + 15*x1_^3*x2_^4*x3_^2 - 15*x1_^3*x2_^2*x3_^4 + 6*x1_^3*x2_*x3_^5 + x1_^3*x3_^6 + 3*x1_^2*x2_^6*x3_ - 15*x1_^2*x2_^4*x3_^3 + 15*x1_^2*x2_^3*x3_^4 - 3*x1_^2*x2_*x3_^6 - 3*x1_*x2_^6*x3_^2 + 6*x1_*x2_^5*x3_^3 - 6*x1_*x2_^3*x3_^5 + 3*x1_*x2_^2*x3_^6 + x2_^6*x3_^3 - 3*x2_^5*x3_^4 + 3*x2_^4*x3_^5 - x2_^3*x3_^6)</f>
        <v>-2</v>
      </c>
      <c r="F5" s="1">
        <f t="shared" ref="F5:F68" si="7">F4+0.02</f>
        <v>0.04</v>
      </c>
      <c r="G5" s="1">
        <f t="shared" si="0"/>
        <v>4.2273279999999996E-2</v>
      </c>
      <c r="H5" s="1">
        <f t="shared" si="1"/>
        <v>1.110528</v>
      </c>
      <c r="I5" s="27">
        <f t="shared" si="2"/>
        <v>2.5295999999999998</v>
      </c>
      <c r="K5" s="14" t="s">
        <v>15</v>
      </c>
      <c r="L5" s="15">
        <v>0</v>
      </c>
      <c r="M5">
        <f t="shared" si="3"/>
        <v>1</v>
      </c>
      <c r="O5" s="20">
        <f t="shared" si="4"/>
        <v>0</v>
      </c>
      <c r="P5" s="1">
        <f t="shared" si="5"/>
        <v>1</v>
      </c>
      <c r="Q5" s="1">
        <f t="shared" si="6"/>
        <v>0.56888899999999998</v>
      </c>
    </row>
    <row r="6" spans="2:17">
      <c r="B6" s="5" t="s">
        <v>41</v>
      </c>
      <c r="C6" s="6">
        <f>(-alpha1*x1_^3*x2_^3 + 3*alpha1*x1_^3*x2_^2*x3_ - 3*alpha1*x1_^3*x2_*x3_^2 + alpha1*x1_^3*x3_^3 - alpha1*x1_^2*x2_^4 + 2*alpha1*x1_^2*x2_^3*x3_ - 2*alpha1*x1_^2*x2_*x3_^3 + alpha1*x1_^2*x3_^4 + 2*alpha1*x1_*x2_^5 - 3*alpha1*x1_*x2_^4*x3_ - alpha1*x1_*x2_^3*x3_^2 + alpha1*x1_*x2_^2*x3_^3 + 3*alpha1*x1_*x2_*x3_^4 - 2*alpha1*x1_*x3_^5 - 2*alpha1*x2_^5*x3_ + 4*alpha1*x2_^4*x3_^2 - 4*alpha1*x2_^2*x3_^4 + 2*alpha1*x2_*x3_^5 - 2*alpha2*x1_^5*x2_ + 2*alpha2*x1_^5*x3_ + alpha2*x1_^4*x2_^2 + 3*alpha2*x1_^4*x2_*x3_ - 4*alpha2*x1_^4*x3_^2 + alpha2*x1_^3*x2_^3 - 2*alpha2*x1_^3*x2_^2*x3_ + alpha2*x1_^3*x2_*x3_^2 - 3*alpha2*x1_^2*x2_^3*x3_ - alpha2*x1_^2*x2_*x3_^3 + 4*alpha2*x1_^2*x3_^4 + 3*alpha2*x1_*x2_^3*x3_^2 + 2*alpha2*x1_*x2_^2*x3_^3 - 3*alpha2*x1_*x2_*x3_^4 - 2*alpha2*x1_*x3_^5 - alpha2*x2_^3*x3_^3 - alpha2*x2_^2*x3_^4 + 2*alpha2*x2_*x3_^5 - 2*alpha3*x1_^5*x2_ + 2*alpha3*x1_^5*x3_ + 4*alpha3*x1_^4*x2_^2 - 3*alpha3*x1_^4*x2_*x3_ - alpha3*x1_^4*x3_^2 - alpha3*x1_^3*x2_^2*x3_ + 2*alpha3*x1_^3*x2_*x3_^2 - alpha3*x1_^3*x3_^3 - 4*alpha3*x1_^2*x2_^4 + alpha3*x1_^2*x2_^3*x3_ + 3*alpha3*x1_^2*x2_*x3_^3 + 2*alpha3*x1_*x2_^5 + 3*alpha3*x1_*x2_^4*x3_ - 2*alpha3*x1_*x2_^3*x3_^2 - 3*alpha3*x1_*x2_^2*x3_^3 - 2*alpha3*x2_^5*x3_ + alpha3*x2_^4*x3_^2 + alpha3*x2_^3*x3_^3 + 4*x1_^5*y2_ - 4*x1_^5*y3_ - 5*x1_^4*x2_*y2_ + 5*x1_^4*x2_*y3_ - 5*x1_^4*x3_*y2_ + 5*x1_^4*x3_*y3_ - 5*x1_^3*x2_^2*y2_ + 5*x1_^3*x2_^2*y3_ + 10*x1_^3*x2_*x3_*y2_ - 10*x1_^3*x2_*x3_*y3_ - 5*x1_^3*x3_^2*y2_ + 5*x1_^3*x3_^2*y3_ + 5*x1_^2*x2_^3*y1_ - 5*x1_^2*x2_^3*y3_ - 15*x1_^2*x2_^2*x3_*y1_ + 15*x1_^2*x2_^2*x3_*y2_ + 15*x1_^2*x2_*x3_^2*y1_ - 15*x1_^2*x2_*x3_^2*y3_ - 5*x1_^2*x3_^3*y1_ + 5*x1_^2*x3_^3*y2_ + 5*x1_*x2_^4*y1_ - 5*x1_*x2_^4*y3_ - 10*x1_*x2_^3*x3_*y1_ + 10*x1_*x2_^3*x3_*y3_ - 15*x1_*x2_^2*x3_^2*y2_ + 15*x1_*x2_^2*x3_^2*y3_ + 10*x1_*x2_*x3_^3*y1_ - 10*x1_*x2_*x3_^3*y2_ - 5*x1_*x3_^4*y1_ + 5*x1_*x3_^4*y2_ - 4*x2_^5*y1_ + 4*x2_^5*y3_ + 5*x2_^4*x3_*y1_ - 5*x2_^4*x3_*y3_ + 5*x2_^3*x3_^2*y1_ - 5*x2_^3*x3_^2*y3_ - 5*x2_^2*x3_^3*y1_ + 5*x2_^2*x3_^3*y2_ - 5*x2_*x3_^4*y1_ + 5*x2_*x3_^4*y2_ + 4*x3_^5*y1_ - 4*x3_^5*y2_)/(x1_^6*x2_^3 - 3*x1_^6*x2_^2*x3_ + 3*x1_^6*x2_*x3_^2 - x1_^6*x3_^3 - 3*x1_^5*x2_^4 + 6*x1_^5*x2_^3*x3_ - 6*x1_^5*x2_*x3_^3 + 3*x1_^5*x3_^4 + 3*x1_^4*x2_^5 - 15*x1_^4*x2_^3*x3_^2 + 15*x1_^4*x2_^2*x3_^3 - 3*x1_^4*x3_^5 - x1_^3*x2_^6 - 6*x1_^3*x2_^5*x3_ + 15*x1_^3*x2_^4*x3_^2 - 15*x1_^3*x2_^2*x3_^4 + 6*x1_^3*x2_*x3_^5 + x1_^3*x3_^6 + 3*x1_^2*x2_^6*x3_ - 15*x1_^2*x2_^4*x3_^3 + 15*x1_^2*x2_^3*x3_^4 - 3*x1_^2*x2_*x3_^6 - 3*x1_*x2_^6*x3_^2 + 6*x1_*x2_^5*x3_^3 - 6*x1_*x2_^3*x3_^5 + 3*x1_*x2_^2*x3_^6 + x2_^6*x3_^3 - 3*x2_^5*x3_^4 + 3*x2_^4*x3_^5 - x2_^3*x3_^6)</f>
        <v>0.5</v>
      </c>
      <c r="F6" s="1">
        <f t="shared" si="7"/>
        <v>0.06</v>
      </c>
      <c r="G6" s="1">
        <f t="shared" si="0"/>
        <v>6.4974480000000001E-2</v>
      </c>
      <c r="H6" s="1">
        <f t="shared" si="1"/>
        <v>1.1588319999999999</v>
      </c>
      <c r="I6" s="27">
        <f t="shared" si="2"/>
        <v>2.3016000000000001</v>
      </c>
      <c r="K6" s="14" t="s">
        <v>16</v>
      </c>
      <c r="L6" s="15">
        <v>0.53846899999999998</v>
      </c>
      <c r="M6">
        <f t="shared" si="3"/>
        <v>1.5384690000000001</v>
      </c>
      <c r="O6" s="20">
        <f t="shared" si="4"/>
        <v>-1.303150050343568</v>
      </c>
      <c r="P6" s="1">
        <f t="shared" si="5"/>
        <v>1.6426198749894767</v>
      </c>
      <c r="Q6" s="1">
        <f t="shared" si="6"/>
        <v>0.78620550814633827</v>
      </c>
    </row>
    <row r="7" spans="2:17" ht="15.75" thickBot="1">
      <c r="B7" s="7" t="s">
        <v>42</v>
      </c>
      <c r="C7" s="8">
        <f>(alpha1*x1_^2*x2_^3 - 3*alpha1*x1_^2*x2_^2*x3_ + 3*alpha1*x1_^2*x2_*x3_^2 - alpha1*x1_^2*x3_^3 - alpha1*x1_*x2_^4 + 2*alpha1*x1_*x2_^3*x3_ - 2*alpha1*x1_*x2_*x3_^3 + alpha1*x1_*x3_^4 + alpha1*x2_^4*x3_ - 3*alpha1*x2_^3*x3_^2 + 3*alpha1*x2_^2*x3_^3 - alpha1*x2_*x3_^4 + alpha2*x1_^4*x2_ - alpha2*x1_^4*x3_ - alpha2*x1_^3*x2_^2 - 2*alpha2*x1_^3*x2_*x3_ + 3*alpha2*x1_^3*x3_^2 + 3*alpha2*x1_^2*x2_^2*x3_ - 3*alpha2*x1_^2*x3_^3 - 3*alpha2*x1_*x2_^2*x3_^2 + 2*alpha2*x1_*x2_*x3_^3 + alpha2*x1_*x3_^4 + alpha2*x2_^2*x3_^3 - alpha2*x2_*x3_^4 + alpha3*x1_^4*x2_ - alpha3*x1_^4*x3_ - 3*alpha3*x1_^3*x2_^2 + 2*alpha3*x1_^3*x2_*x3_ + alpha3*x1_^3*x3_^2 + 3*alpha3*x1_^2*x2_^3 - 3*alpha3*x1_^2*x2_*x3_^2 - alpha3*x1_*x2_^4 - 2*alpha3*x1_*x2_^3*x3_ + 3*alpha3*x1_*x2_^2*x3_^2 + alpha3*x2_^4*x3_ - alpha3*x2_^3*x3_^2 - 2*x1_^4*y2_ + 2*x1_^4*y3_ + 4*x1_^3*x2_*y2_ - 4*x1_^3*x2_*y3_ + 4*x1_^3*x3_*y2_ - 4*x1_^3*x3_*y3_ - 12*x1_^2*x2_*x3_*y2_ + 12*x1_^2*x2_*x3_*y3_ - 4*x1_*x2_^3*y1_ + 4*x1_*x2_^3*y3_ + 12*x1_*x2_^2*x3_*y1_ - 12*x1_*x2_^2*x3_*y3_ - 12*x1_*x2_*x3_^2*y1_ + 12*x1_*x2_*x3_^2*y2_ + 4*x1_*x3_^3*y1_ - 4*x1_*x3_^3*y2_ + 2*x2_^4*y1_ - 2*x2_^4*y3_ - 4*x2_^3*x3_*y1_ + 4*x2_^3*x3_*y3_ + 4*x2_*x3_^3*y1_ - 4*x2_*x3_^3*y2_ - 2*x3_^4*y1_ + 2*x3_^4*y2_)/(x1_^6*x2_^3 - 3*x1_^6*x2_^2*x3_ + 3*x1_^6*x2_*x3_^2 - x1_^6*x3_^3 - 3*x1_^5*x2_^4 + 6*x1_^5*x2_^3*x3_ - 6*x1_^5*x2_*x3_^3 + 3*x1_^5*x3_^4 + 3*x1_^4*x2_^5 - 15*x1_^4*x2_^3*x3_^2 + 15*x1_^4*x2_^2*x3_^3 - 3*x1_^4*x3_^5 - x1_^3*x2_^6 - 6*x1_^3*x2_^5*x3_ + 15*x1_^3*x2_^4*x3_^2 - 15*x1_^3*x2_^2*x3_^4 + 6*x1_^3*x2_*x3_^5 + x1_^3*x3_^6 + 3*x1_^2*x2_^6*x3_ - 15*x1_^2*x2_^4*x3_^3 + 15*x1_^2*x2_^3*x3_^4 - 3*x1_^2*x2_*x3_^6 - 3*x1_*x2_^6*x3_^2 + 6*x1_*x2_^5*x3_^3 - 6*x1_*x2_^3*x3_^5 + 3*x1_*x2_^2*x3_^6 + x2_^6*x3_^3 - 3*x2_^5*x3_^4 + 3*x2_^4*x3_^5 - x2_^3*x3_^6)</f>
        <v>0</v>
      </c>
      <c r="F7" s="1">
        <f t="shared" si="7"/>
        <v>0.08</v>
      </c>
      <c r="G7" s="1">
        <f t="shared" si="0"/>
        <v>8.8596480000000005E-2</v>
      </c>
      <c r="H7" s="1">
        <f t="shared" si="1"/>
        <v>1.2026239999999999</v>
      </c>
      <c r="I7" s="27">
        <f t="shared" si="2"/>
        <v>2.0784000000000002</v>
      </c>
      <c r="K7" s="14" t="s">
        <v>17</v>
      </c>
      <c r="L7" s="15">
        <v>0.90617999999999999</v>
      </c>
      <c r="M7">
        <f>L$16*L7+L$17</f>
        <v>1.90618</v>
      </c>
      <c r="O7" s="20">
        <f t="shared" si="4"/>
        <v>-1.2302984889819335</v>
      </c>
      <c r="P7" s="1">
        <f t="shared" si="5"/>
        <v>1.5854445345048274</v>
      </c>
      <c r="Q7" s="1">
        <f>P7*L14</f>
        <v>0.37563461722662522</v>
      </c>
    </row>
    <row r="8" spans="2:17">
      <c r="F8" s="1">
        <f t="shared" si="7"/>
        <v>0.1</v>
      </c>
      <c r="G8" s="1">
        <f t="shared" si="0"/>
        <v>0.11305</v>
      </c>
      <c r="H8" s="1">
        <f t="shared" si="1"/>
        <v>1.242</v>
      </c>
      <c r="I8" s="27">
        <f t="shared" si="2"/>
        <v>1.8599999999999999</v>
      </c>
      <c r="K8" s="14"/>
      <c r="L8" s="15"/>
    </row>
    <row r="9" spans="2:17">
      <c r="B9" s="2" t="s">
        <v>0</v>
      </c>
      <c r="C9" s="2">
        <v>0</v>
      </c>
      <c r="F9" s="1">
        <f t="shared" si="7"/>
        <v>0.12000000000000001</v>
      </c>
      <c r="G9" s="1">
        <f t="shared" si="0"/>
        <v>0.13824767999999998</v>
      </c>
      <c r="H9" s="1">
        <f t="shared" si="1"/>
        <v>1.277056</v>
      </c>
      <c r="I9" s="27">
        <f t="shared" si="2"/>
        <v>1.6463999999999999</v>
      </c>
      <c r="K9" s="14"/>
      <c r="L9" s="15"/>
      <c r="P9" s="22" t="s">
        <v>29</v>
      </c>
      <c r="Q9" s="25">
        <f>SUM(Q3:Q7)</f>
        <v>2.8925692507459275</v>
      </c>
    </row>
    <row r="10" spans="2:17">
      <c r="B10" s="2" t="s">
        <v>2</v>
      </c>
      <c r="C10" s="2">
        <v>1</v>
      </c>
      <c r="F10" s="1">
        <f t="shared" si="7"/>
        <v>0.14000000000000001</v>
      </c>
      <c r="G10" s="1">
        <f t="shared" si="0"/>
        <v>0.16410408000000004</v>
      </c>
      <c r="H10" s="1">
        <f t="shared" si="1"/>
        <v>1.3078879999999999</v>
      </c>
      <c r="I10" s="27">
        <f t="shared" si="2"/>
        <v>1.4375999999999998</v>
      </c>
      <c r="K10" s="14" t="s">
        <v>18</v>
      </c>
      <c r="L10" s="15">
        <v>0.236927</v>
      </c>
    </row>
    <row r="11" spans="2:17">
      <c r="B11" s="2" t="s">
        <v>1</v>
      </c>
      <c r="C11" s="2">
        <v>2</v>
      </c>
      <c r="F11" s="1">
        <f t="shared" si="7"/>
        <v>0.16</v>
      </c>
      <c r="G11" s="1">
        <f t="shared" si="0"/>
        <v>0.19053568000000001</v>
      </c>
      <c r="H11" s="1">
        <f t="shared" si="1"/>
        <v>1.334592</v>
      </c>
      <c r="I11" s="27">
        <f t="shared" si="2"/>
        <v>1.2336</v>
      </c>
      <c r="K11" s="14" t="s">
        <v>19</v>
      </c>
      <c r="L11" s="15">
        <v>0.47862900000000003</v>
      </c>
    </row>
    <row r="12" spans="2:17">
      <c r="F12" s="1">
        <f t="shared" si="7"/>
        <v>0.18</v>
      </c>
      <c r="G12" s="1">
        <f t="shared" si="0"/>
        <v>0.21746088</v>
      </c>
      <c r="H12" s="1">
        <f t="shared" si="1"/>
        <v>1.357264</v>
      </c>
      <c r="I12" s="27">
        <f t="shared" si="2"/>
        <v>1.0343999999999998</v>
      </c>
      <c r="K12" s="14" t="s">
        <v>20</v>
      </c>
      <c r="L12" s="15">
        <v>0.56888899999999998</v>
      </c>
    </row>
    <row r="13" spans="2:17">
      <c r="B13" s="2" t="s">
        <v>3</v>
      </c>
      <c r="C13" s="2">
        <v>0</v>
      </c>
      <c r="F13" s="1">
        <f t="shared" si="7"/>
        <v>0.19999999999999998</v>
      </c>
      <c r="G13" s="1">
        <f t="shared" si="0"/>
        <v>0.24479999999999996</v>
      </c>
      <c r="H13" s="1">
        <f t="shared" si="1"/>
        <v>1.3760000000000001</v>
      </c>
      <c r="I13" s="27">
        <f t="shared" si="2"/>
        <v>0.84000000000000008</v>
      </c>
      <c r="K13" s="14" t="s">
        <v>21</v>
      </c>
      <c r="L13" s="15">
        <v>0.47862900000000003</v>
      </c>
    </row>
    <row r="14" spans="2:17" ht="15.75" thickBot="1">
      <c r="B14" s="2" t="s">
        <v>5</v>
      </c>
      <c r="C14" s="2">
        <v>1</v>
      </c>
      <c r="F14" s="1">
        <f t="shared" si="7"/>
        <v>0.21999999999999997</v>
      </c>
      <c r="G14" s="1">
        <f t="shared" si="0"/>
        <v>0.27247527999999999</v>
      </c>
      <c r="H14" s="1">
        <f t="shared" si="1"/>
        <v>1.3908959999999999</v>
      </c>
      <c r="I14" s="27">
        <f t="shared" si="2"/>
        <v>0.65040000000000031</v>
      </c>
      <c r="K14" s="16" t="s">
        <v>22</v>
      </c>
      <c r="L14" s="17">
        <v>0.236927</v>
      </c>
    </row>
    <row r="15" spans="2:17">
      <c r="B15" s="2" t="s">
        <v>4</v>
      </c>
      <c r="C15" s="2">
        <v>0</v>
      </c>
      <c r="F15" s="1">
        <f t="shared" si="7"/>
        <v>0.23999999999999996</v>
      </c>
      <c r="G15" s="1">
        <f t="shared" si="0"/>
        <v>0.30041087999999988</v>
      </c>
      <c r="H15" s="1">
        <f t="shared" si="1"/>
        <v>1.4020479999999997</v>
      </c>
      <c r="I15" s="27">
        <f t="shared" si="2"/>
        <v>0.46560000000000046</v>
      </c>
    </row>
    <row r="16" spans="2:17">
      <c r="F16" s="1">
        <f t="shared" si="7"/>
        <v>0.25999999999999995</v>
      </c>
      <c r="G16" s="1">
        <f t="shared" si="0"/>
        <v>0.32853287999999997</v>
      </c>
      <c r="H16" s="1">
        <f t="shared" si="1"/>
        <v>1.4095520000000001</v>
      </c>
      <c r="I16" s="27">
        <f t="shared" si="2"/>
        <v>0.28560000000000063</v>
      </c>
      <c r="K16" s="18" t="s">
        <v>24</v>
      </c>
      <c r="L16" s="11">
        <f>0.5*(x2_-x1_)</f>
        <v>1</v>
      </c>
    </row>
    <row r="17" spans="1:12">
      <c r="B17" s="2" t="s">
        <v>8</v>
      </c>
      <c r="C17" s="2">
        <v>1</v>
      </c>
      <c r="F17" s="1">
        <f t="shared" si="7"/>
        <v>0.27999999999999997</v>
      </c>
      <c r="G17" s="1">
        <f t="shared" si="0"/>
        <v>0.35676927999999997</v>
      </c>
      <c r="H17" s="1">
        <f t="shared" si="1"/>
        <v>1.4135039999999999</v>
      </c>
      <c r="I17" s="27">
        <f t="shared" si="2"/>
        <v>0.1104000000000005</v>
      </c>
      <c r="K17" s="18" t="s">
        <v>25</v>
      </c>
      <c r="L17">
        <f>0.5*(x1_+x2_)</f>
        <v>1</v>
      </c>
    </row>
    <row r="18" spans="1:12">
      <c r="B18" s="2" t="s">
        <v>10</v>
      </c>
      <c r="C18" s="2">
        <v>0</v>
      </c>
      <c r="F18" s="1">
        <f t="shared" si="7"/>
        <v>0.3</v>
      </c>
      <c r="G18" s="1">
        <f t="shared" si="0"/>
        <v>0.38505</v>
      </c>
      <c r="H18" s="1">
        <f t="shared" si="1"/>
        <v>1.4139999999999999</v>
      </c>
      <c r="I18" s="27">
        <f t="shared" si="2"/>
        <v>-5.9999999999999609E-2</v>
      </c>
    </row>
    <row r="19" spans="1:12">
      <c r="B19" s="2" t="s">
        <v>9</v>
      </c>
      <c r="C19" s="2">
        <v>-1</v>
      </c>
      <c r="F19" s="1">
        <f t="shared" si="7"/>
        <v>0.32</v>
      </c>
      <c r="G19" s="1">
        <f t="shared" si="0"/>
        <v>0.41330687999999999</v>
      </c>
      <c r="H19" s="1">
        <f t="shared" si="1"/>
        <v>1.4111359999999999</v>
      </c>
      <c r="I19" s="27">
        <f t="shared" si="2"/>
        <v>-0.2255999999999998</v>
      </c>
      <c r="K19" s="23" t="s">
        <v>31</v>
      </c>
      <c r="L19" s="24">
        <f>L16*Q9</f>
        <v>2.8925692507459275</v>
      </c>
    </row>
    <row r="20" spans="1:12">
      <c r="F20" s="1">
        <f t="shared" si="7"/>
        <v>0.34</v>
      </c>
      <c r="G20" s="1">
        <f t="shared" si="0"/>
        <v>0.44147368000000009</v>
      </c>
      <c r="H20" s="1">
        <f t="shared" si="1"/>
        <v>1.405008</v>
      </c>
      <c r="I20" s="27">
        <f t="shared" si="2"/>
        <v>-0.38639999999999997</v>
      </c>
      <c r="L20" s="1"/>
    </row>
    <row r="21" spans="1:12">
      <c r="A21" t="s">
        <v>32</v>
      </c>
      <c r="F21" s="1">
        <f t="shared" si="7"/>
        <v>0.36000000000000004</v>
      </c>
      <c r="G21" s="1">
        <f t="shared" si="0"/>
        <v>0.46948608000000003</v>
      </c>
      <c r="H21" s="1">
        <f t="shared" si="1"/>
        <v>1.3957120000000001</v>
      </c>
      <c r="I21" s="27">
        <f t="shared" si="2"/>
        <v>-0.54240000000000022</v>
      </c>
    </row>
    <row r="22" spans="1:12">
      <c r="A22" s="80" t="s">
        <v>33</v>
      </c>
      <c r="B22" s="80"/>
      <c r="C22" s="80"/>
      <c r="D22" s="80"/>
      <c r="E22" s="80"/>
      <c r="F22" s="1">
        <f t="shared" si="7"/>
        <v>0.38000000000000006</v>
      </c>
      <c r="G22" s="1">
        <f t="shared" si="0"/>
        <v>0.49728168000000006</v>
      </c>
      <c r="H22" s="1">
        <f t="shared" si="1"/>
        <v>1.3833439999999999</v>
      </c>
      <c r="I22" s="27">
        <f t="shared" si="2"/>
        <v>-0.69360000000000022</v>
      </c>
    </row>
    <row r="23" spans="1:12">
      <c r="A23" s="80"/>
      <c r="B23" s="80"/>
      <c r="C23" s="80"/>
      <c r="D23" s="80"/>
      <c r="E23" s="80"/>
      <c r="F23" s="1">
        <f t="shared" si="7"/>
        <v>0.40000000000000008</v>
      </c>
      <c r="G23" s="1">
        <f t="shared" si="0"/>
        <v>0.52480000000000004</v>
      </c>
      <c r="H23" s="1">
        <f t="shared" si="1"/>
        <v>1.3679999999999999</v>
      </c>
      <c r="I23" s="27">
        <f t="shared" si="2"/>
        <v>-0.8400000000000003</v>
      </c>
    </row>
    <row r="24" spans="1:12">
      <c r="A24" s="80"/>
      <c r="B24" s="80"/>
      <c r="C24" s="80"/>
      <c r="D24" s="80"/>
      <c r="E24" s="80"/>
      <c r="F24" s="1">
        <f t="shared" si="7"/>
        <v>0.4200000000000001</v>
      </c>
      <c r="G24" s="1">
        <f t="shared" si="0"/>
        <v>0.55198248000000016</v>
      </c>
      <c r="H24" s="1">
        <f t="shared" si="1"/>
        <v>1.3497759999999999</v>
      </c>
      <c r="I24" s="27">
        <f t="shared" si="2"/>
        <v>-0.98160000000000047</v>
      </c>
    </row>
    <row r="25" spans="1:12">
      <c r="A25" s="80"/>
      <c r="B25" s="80"/>
      <c r="C25" s="80"/>
      <c r="D25" s="80"/>
      <c r="E25" s="80"/>
      <c r="F25" s="1">
        <f t="shared" si="7"/>
        <v>0.44000000000000011</v>
      </c>
      <c r="G25" s="1">
        <f t="shared" si="0"/>
        <v>0.57877248000000014</v>
      </c>
      <c r="H25" s="1">
        <f t="shared" si="1"/>
        <v>1.3287679999999997</v>
      </c>
      <c r="I25" s="27">
        <f t="shared" si="2"/>
        <v>-1.1184000000000005</v>
      </c>
    </row>
    <row r="26" spans="1:12">
      <c r="A26" s="80"/>
      <c r="B26" s="80"/>
      <c r="C26" s="80"/>
      <c r="D26" s="80"/>
      <c r="E26" s="80"/>
      <c r="F26" s="1">
        <f t="shared" si="7"/>
        <v>0.46000000000000013</v>
      </c>
      <c r="G26" s="1">
        <f t="shared" si="0"/>
        <v>0.60511528000000014</v>
      </c>
      <c r="H26" s="1">
        <f t="shared" si="1"/>
        <v>1.3050719999999998</v>
      </c>
      <c r="I26" s="27">
        <f t="shared" si="2"/>
        <v>-1.2504000000000006</v>
      </c>
    </row>
    <row r="27" spans="1:12">
      <c r="A27" s="80"/>
      <c r="B27" s="80"/>
      <c r="C27" s="80"/>
      <c r="D27" s="80"/>
      <c r="E27" s="80"/>
      <c r="F27" s="1">
        <f t="shared" si="7"/>
        <v>0.48000000000000015</v>
      </c>
      <c r="G27" s="1">
        <f t="shared" si="0"/>
        <v>0.6309580800000002</v>
      </c>
      <c r="H27" s="1">
        <f t="shared" si="1"/>
        <v>1.2787839999999999</v>
      </c>
      <c r="I27" s="27">
        <f t="shared" si="2"/>
        <v>-1.3776000000000008</v>
      </c>
      <c r="L27" s="1"/>
    </row>
    <row r="28" spans="1:12">
      <c r="A28" s="80"/>
      <c r="B28" s="80"/>
      <c r="C28" s="80"/>
      <c r="D28" s="80"/>
      <c r="E28" s="80"/>
      <c r="F28" s="1">
        <f t="shared" si="7"/>
        <v>0.50000000000000011</v>
      </c>
      <c r="G28" s="1">
        <f t="shared" si="0"/>
        <v>0.65625</v>
      </c>
      <c r="H28" s="1">
        <f t="shared" si="1"/>
        <v>1.25</v>
      </c>
      <c r="I28" s="27">
        <f t="shared" si="2"/>
        <v>-1.5000000000000011</v>
      </c>
    </row>
    <row r="29" spans="1:12">
      <c r="A29" s="80"/>
      <c r="B29" s="80"/>
      <c r="C29" s="80"/>
      <c r="D29" s="80"/>
      <c r="E29" s="80"/>
      <c r="F29" s="1">
        <f t="shared" si="7"/>
        <v>0.52000000000000013</v>
      </c>
      <c r="G29" s="1">
        <f t="shared" si="0"/>
        <v>0.68094208000000012</v>
      </c>
      <c r="H29" s="1">
        <f t="shared" si="1"/>
        <v>1.2188159999999999</v>
      </c>
      <c r="I29" s="27">
        <f t="shared" si="2"/>
        <v>-1.6176000000000013</v>
      </c>
    </row>
    <row r="30" spans="1:12">
      <c r="A30" s="80"/>
      <c r="B30" s="80"/>
      <c r="C30" s="80"/>
      <c r="D30" s="80"/>
      <c r="E30" s="80"/>
      <c r="F30" s="1">
        <f t="shared" si="7"/>
        <v>0.54000000000000015</v>
      </c>
      <c r="G30" s="1">
        <f t="shared" si="0"/>
        <v>0.70498728000000022</v>
      </c>
      <c r="H30" s="1">
        <f t="shared" si="1"/>
        <v>1.1853279999999997</v>
      </c>
      <c r="I30" s="27">
        <f t="shared" si="2"/>
        <v>-1.7304000000000013</v>
      </c>
    </row>
    <row r="31" spans="1:12">
      <c r="A31" s="80"/>
      <c r="B31" s="80"/>
      <c r="C31" s="80"/>
      <c r="D31" s="80"/>
      <c r="E31" s="80"/>
      <c r="F31" s="1">
        <f t="shared" si="7"/>
        <v>0.56000000000000016</v>
      </c>
      <c r="G31" s="1">
        <f t="shared" si="0"/>
        <v>0.72834048000000029</v>
      </c>
      <c r="H31" s="1">
        <f t="shared" si="1"/>
        <v>1.1496319999999998</v>
      </c>
      <c r="I31" s="27">
        <f t="shared" si="2"/>
        <v>-1.8384000000000014</v>
      </c>
    </row>
    <row r="32" spans="1:12">
      <c r="F32" s="1">
        <f t="shared" si="7"/>
        <v>0.58000000000000018</v>
      </c>
      <c r="G32" s="1">
        <f t="shared" si="0"/>
        <v>0.75095848000000021</v>
      </c>
      <c r="H32" s="1">
        <f t="shared" si="1"/>
        <v>1.1118239999999999</v>
      </c>
      <c r="I32" s="27">
        <f t="shared" si="2"/>
        <v>-1.9416000000000015</v>
      </c>
    </row>
    <row r="33" spans="6:9">
      <c r="F33" s="1">
        <f t="shared" si="7"/>
        <v>0.6000000000000002</v>
      </c>
      <c r="G33" s="1">
        <f t="shared" si="0"/>
        <v>0.77280000000000026</v>
      </c>
      <c r="H33" s="1">
        <f t="shared" si="1"/>
        <v>1.0719999999999996</v>
      </c>
      <c r="I33" s="27">
        <f t="shared" si="2"/>
        <v>-2.0400000000000014</v>
      </c>
    </row>
    <row r="34" spans="6:9">
      <c r="F34" s="1">
        <f t="shared" si="7"/>
        <v>0.62000000000000022</v>
      </c>
      <c r="G34" s="1">
        <f t="shared" si="0"/>
        <v>0.79382568000000009</v>
      </c>
      <c r="H34" s="1">
        <f t="shared" si="1"/>
        <v>1.0302559999999996</v>
      </c>
      <c r="I34" s="27">
        <f t="shared" si="2"/>
        <v>-2.1336000000000013</v>
      </c>
    </row>
    <row r="35" spans="6:9">
      <c r="F35" s="1">
        <f t="shared" si="7"/>
        <v>0.64000000000000024</v>
      </c>
      <c r="G35" s="1">
        <f t="shared" si="0"/>
        <v>0.8139980800000004</v>
      </c>
      <c r="H35" s="1">
        <f t="shared" si="1"/>
        <v>0.98668799999999934</v>
      </c>
      <c r="I35" s="27">
        <f t="shared" si="2"/>
        <v>-2.2224000000000013</v>
      </c>
    </row>
    <row r="36" spans="6:9">
      <c r="F36" s="1">
        <f t="shared" si="7"/>
        <v>0.66000000000000025</v>
      </c>
      <c r="G36" s="1">
        <f t="shared" si="0"/>
        <v>0.83328168000000014</v>
      </c>
      <c r="H36" s="1">
        <f t="shared" si="1"/>
        <v>0.94139199999999978</v>
      </c>
      <c r="I36" s="27">
        <f t="shared" si="2"/>
        <v>-2.3064000000000018</v>
      </c>
    </row>
    <row r="37" spans="6:9">
      <c r="F37" s="1">
        <f t="shared" si="7"/>
        <v>0.68000000000000027</v>
      </c>
      <c r="G37" s="1">
        <f t="shared" si="0"/>
        <v>0.85164288000000021</v>
      </c>
      <c r="H37" s="1">
        <f t="shared" si="1"/>
        <v>0.89446399999999948</v>
      </c>
      <c r="I37" s="27">
        <f t="shared" si="2"/>
        <v>-2.3856000000000015</v>
      </c>
    </row>
    <row r="38" spans="6:9">
      <c r="F38" s="1">
        <f t="shared" si="7"/>
        <v>0.70000000000000029</v>
      </c>
      <c r="G38" s="1">
        <f t="shared" si="0"/>
        <v>0.86905000000000032</v>
      </c>
      <c r="H38" s="1">
        <f t="shared" si="1"/>
        <v>0.84599999999999964</v>
      </c>
      <c r="I38" s="27">
        <f t="shared" si="2"/>
        <v>-2.4600000000000017</v>
      </c>
    </row>
    <row r="39" spans="6:9">
      <c r="F39" s="1">
        <f t="shared" si="7"/>
        <v>0.72000000000000031</v>
      </c>
      <c r="G39" s="1">
        <f t="shared" si="0"/>
        <v>0.88547328000000025</v>
      </c>
      <c r="H39" s="1">
        <f t="shared" si="1"/>
        <v>0.79609599999999947</v>
      </c>
      <c r="I39" s="27">
        <f t="shared" si="2"/>
        <v>-2.5296000000000016</v>
      </c>
    </row>
    <row r="40" spans="6:9">
      <c r="F40" s="1">
        <f t="shared" si="7"/>
        <v>0.74000000000000032</v>
      </c>
      <c r="G40" s="1">
        <f t="shared" si="0"/>
        <v>0.90088488000000033</v>
      </c>
      <c r="H40" s="1">
        <f t="shared" si="1"/>
        <v>0.74484799999999907</v>
      </c>
      <c r="I40" s="27">
        <f t="shared" si="2"/>
        <v>-2.5944000000000011</v>
      </c>
    </row>
    <row r="41" spans="6:9">
      <c r="F41" s="1">
        <f t="shared" si="7"/>
        <v>0.76000000000000034</v>
      </c>
      <c r="G41" s="1">
        <f t="shared" si="0"/>
        <v>0.91525888000000022</v>
      </c>
      <c r="H41" s="1">
        <f t="shared" si="1"/>
        <v>0.69235199999999908</v>
      </c>
      <c r="I41" s="27">
        <f t="shared" si="2"/>
        <v>-2.6544000000000012</v>
      </c>
    </row>
    <row r="42" spans="6:9">
      <c r="F42" s="1">
        <f t="shared" si="7"/>
        <v>0.78000000000000036</v>
      </c>
      <c r="G42" s="1">
        <f t="shared" si="0"/>
        <v>0.92857128000000044</v>
      </c>
      <c r="H42" s="1">
        <f t="shared" si="1"/>
        <v>0.63870399999999872</v>
      </c>
      <c r="I42" s="27">
        <f t="shared" si="2"/>
        <v>-2.7096000000000009</v>
      </c>
    </row>
    <row r="43" spans="6:9">
      <c r="F43" s="1">
        <f>F42+0.02</f>
        <v>0.80000000000000038</v>
      </c>
      <c r="G43" s="1">
        <f t="shared" si="0"/>
        <v>0.94080000000000008</v>
      </c>
      <c r="H43" s="1">
        <f t="shared" si="1"/>
        <v>0.58399999999999919</v>
      </c>
      <c r="I43" s="27">
        <f t="shared" si="2"/>
        <v>-2.7600000000000016</v>
      </c>
    </row>
    <row r="44" spans="6:9">
      <c r="F44" s="1">
        <f t="shared" si="7"/>
        <v>0.8200000000000004</v>
      </c>
      <c r="G44" s="1">
        <f t="shared" si="0"/>
        <v>0.95192488000000031</v>
      </c>
      <c r="H44" s="1">
        <f t="shared" si="1"/>
        <v>0.52833599999999881</v>
      </c>
      <c r="I44" s="27">
        <f t="shared" si="2"/>
        <v>-2.805600000000001</v>
      </c>
    </row>
    <row r="45" spans="6:9">
      <c r="F45" s="1">
        <f t="shared" si="7"/>
        <v>0.84000000000000041</v>
      </c>
      <c r="G45" s="1">
        <f t="shared" si="0"/>
        <v>0.96192768000000006</v>
      </c>
      <c r="H45" s="1">
        <f t="shared" si="1"/>
        <v>0.47180799999999867</v>
      </c>
      <c r="I45" s="27">
        <f t="shared" si="2"/>
        <v>-2.8464000000000009</v>
      </c>
    </row>
    <row r="46" spans="6:9">
      <c r="F46" s="1">
        <f t="shared" si="7"/>
        <v>0.86000000000000043</v>
      </c>
      <c r="G46" s="1">
        <f t="shared" si="0"/>
        <v>0.97079208000000028</v>
      </c>
      <c r="H46" s="1">
        <f t="shared" si="1"/>
        <v>0.4145119999999991</v>
      </c>
      <c r="I46" s="27">
        <f t="shared" si="2"/>
        <v>-2.8824000000000014</v>
      </c>
    </row>
    <row r="47" spans="6:9">
      <c r="F47" s="1">
        <f t="shared" si="7"/>
        <v>0.88000000000000045</v>
      </c>
      <c r="G47" s="1">
        <f t="shared" si="0"/>
        <v>0.97850368000000021</v>
      </c>
      <c r="H47" s="1">
        <f t="shared" si="1"/>
        <v>0.35654399999999908</v>
      </c>
      <c r="I47" s="27">
        <f t="shared" si="2"/>
        <v>-2.9136000000000015</v>
      </c>
    </row>
    <row r="48" spans="6:9">
      <c r="F48" s="1">
        <f t="shared" si="7"/>
        <v>0.90000000000000047</v>
      </c>
      <c r="G48" s="1">
        <f t="shared" si="0"/>
        <v>0.98504999999999998</v>
      </c>
      <c r="H48" s="1">
        <f t="shared" si="1"/>
        <v>0.29799999999999893</v>
      </c>
      <c r="I48" s="27">
        <f t="shared" si="2"/>
        <v>-2.9400000000000013</v>
      </c>
    </row>
    <row r="49" spans="5:9">
      <c r="F49" s="1">
        <f t="shared" si="7"/>
        <v>0.92000000000000048</v>
      </c>
      <c r="G49" s="1">
        <f t="shared" si="0"/>
        <v>0.99042048000000005</v>
      </c>
      <c r="H49" s="1">
        <f t="shared" si="1"/>
        <v>0.23897599999999852</v>
      </c>
      <c r="I49" s="27">
        <f t="shared" si="2"/>
        <v>-2.9616000000000007</v>
      </c>
    </row>
    <row r="50" spans="5:9">
      <c r="F50" s="1">
        <f t="shared" si="7"/>
        <v>0.9400000000000005</v>
      </c>
      <c r="G50" s="1">
        <f t="shared" si="0"/>
        <v>0.99460648000000007</v>
      </c>
      <c r="H50" s="1">
        <f t="shared" si="1"/>
        <v>0.1795679999999984</v>
      </c>
      <c r="I50" s="27">
        <f t="shared" si="2"/>
        <v>-2.9784000000000006</v>
      </c>
    </row>
    <row r="51" spans="5:9">
      <c r="F51" s="1">
        <f t="shared" si="7"/>
        <v>0.96000000000000052</v>
      </c>
      <c r="G51" s="1">
        <f t="shared" si="0"/>
        <v>0.99760127999999981</v>
      </c>
      <c r="H51" s="1">
        <f t="shared" si="1"/>
        <v>0.11987199999999887</v>
      </c>
      <c r="I51" s="27">
        <f t="shared" si="2"/>
        <v>-2.9904000000000011</v>
      </c>
    </row>
    <row r="52" spans="5:9">
      <c r="F52" s="1">
        <f>F51+0.02</f>
        <v>0.98000000000000054</v>
      </c>
      <c r="G52" s="1">
        <f t="shared" si="0"/>
        <v>0.99940008000000013</v>
      </c>
      <c r="H52" s="1">
        <f t="shared" si="1"/>
        <v>5.9983999999998039E-2</v>
      </c>
      <c r="I52" s="27">
        <f t="shared" si="2"/>
        <v>-2.9976000000000003</v>
      </c>
    </row>
    <row r="53" spans="5:9">
      <c r="E53" t="s">
        <v>45</v>
      </c>
      <c r="F53" s="29">
        <f t="shared" si="7"/>
        <v>1.0000000000000004</v>
      </c>
      <c r="G53" s="1">
        <f t="shared" si="0"/>
        <v>1</v>
      </c>
      <c r="H53" s="1">
        <f t="shared" si="1"/>
        <v>-8.8817841970012523E-16</v>
      </c>
      <c r="I53" s="27">
        <f t="shared" si="2"/>
        <v>-3</v>
      </c>
    </row>
    <row r="54" spans="5:9">
      <c r="F54" s="1">
        <f t="shared" si="7"/>
        <v>1.0200000000000005</v>
      </c>
      <c r="G54" s="1">
        <f t="shared" ref="G54:G103" si="8">C$2+C$3*F54+C$4*F54^2+C$5*F54^3+C$6*F54^4+C$7*F54^5</f>
        <v>0.99940007999999969</v>
      </c>
      <c r="H54" s="1">
        <f t="shared" ref="H54:H103" si="9">C$3+2*C$4*F54+3*C$5*F54^2+4*C$6*F54^3+5*C$7*F54^4</f>
        <v>-5.9984000000000925E-2</v>
      </c>
      <c r="I54" s="27">
        <f t="shared" si="2"/>
        <v>-2.9976000000000003</v>
      </c>
    </row>
    <row r="55" spans="5:9">
      <c r="F55" s="1">
        <f t="shared" si="7"/>
        <v>1.0400000000000005</v>
      </c>
      <c r="G55" s="1">
        <f t="shared" si="8"/>
        <v>0.99760127999999992</v>
      </c>
      <c r="H55" s="1">
        <f t="shared" si="9"/>
        <v>-0.1198720000000022</v>
      </c>
      <c r="I55" s="27">
        <f t="shared" si="2"/>
        <v>-2.9903999999999993</v>
      </c>
    </row>
    <row r="56" spans="5:9">
      <c r="F56" s="1">
        <f t="shared" si="7"/>
        <v>1.0600000000000005</v>
      </c>
      <c r="G56" s="1">
        <f t="shared" si="8"/>
        <v>0.99460647999999974</v>
      </c>
      <c r="H56" s="1">
        <f t="shared" si="9"/>
        <v>-0.1795680000000015</v>
      </c>
      <c r="I56" s="27">
        <f t="shared" si="2"/>
        <v>-2.9783999999999997</v>
      </c>
    </row>
    <row r="57" spans="5:9">
      <c r="F57" s="1">
        <f t="shared" si="7"/>
        <v>1.0800000000000005</v>
      </c>
      <c r="G57" s="1">
        <f t="shared" si="8"/>
        <v>0.99042047999999983</v>
      </c>
      <c r="H57" s="1">
        <f t="shared" si="9"/>
        <v>-0.23897600000000141</v>
      </c>
      <c r="I57" s="27">
        <f t="shared" si="2"/>
        <v>-2.9615999999999989</v>
      </c>
    </row>
    <row r="58" spans="5:9">
      <c r="F58" s="1">
        <f t="shared" si="7"/>
        <v>1.1000000000000005</v>
      </c>
      <c r="G58" s="1">
        <f t="shared" si="8"/>
        <v>0.98505000000000009</v>
      </c>
      <c r="H58" s="1">
        <f t="shared" si="9"/>
        <v>-0.29800000000000182</v>
      </c>
      <c r="I58" s="27">
        <f t="shared" si="2"/>
        <v>-2.9399999999999995</v>
      </c>
    </row>
    <row r="59" spans="5:9">
      <c r="F59" s="1">
        <f t="shared" si="7"/>
        <v>1.1200000000000006</v>
      </c>
      <c r="G59" s="1">
        <f t="shared" si="8"/>
        <v>0.97850367999999976</v>
      </c>
      <c r="H59" s="1">
        <f t="shared" si="9"/>
        <v>-0.35654400000000219</v>
      </c>
      <c r="I59" s="27">
        <f t="shared" si="2"/>
        <v>-2.9135999999999989</v>
      </c>
    </row>
    <row r="60" spans="5:9">
      <c r="F60" s="1">
        <f t="shared" si="7"/>
        <v>1.1400000000000006</v>
      </c>
      <c r="G60" s="1">
        <f t="shared" si="8"/>
        <v>0.97079207999999928</v>
      </c>
      <c r="H60" s="1">
        <f t="shared" si="9"/>
        <v>-0.4145120000000011</v>
      </c>
      <c r="I60" s="27">
        <f t="shared" si="2"/>
        <v>-2.8823999999999996</v>
      </c>
    </row>
    <row r="61" spans="5:9">
      <c r="F61" s="1">
        <f t="shared" si="7"/>
        <v>1.1600000000000006</v>
      </c>
      <c r="G61" s="1">
        <f t="shared" si="8"/>
        <v>0.96192767999999995</v>
      </c>
      <c r="H61" s="1">
        <f t="shared" si="9"/>
        <v>-0.47180800000000245</v>
      </c>
      <c r="I61" s="27">
        <f t="shared" si="2"/>
        <v>-2.8463999999999974</v>
      </c>
    </row>
    <row r="62" spans="5:9">
      <c r="F62" s="1">
        <f t="shared" si="7"/>
        <v>1.1800000000000006</v>
      </c>
      <c r="G62" s="1">
        <f t="shared" si="8"/>
        <v>0.95192487999999986</v>
      </c>
      <c r="H62" s="1">
        <f t="shared" si="9"/>
        <v>-0.52833600000000214</v>
      </c>
      <c r="I62" s="27">
        <f t="shared" si="2"/>
        <v>-2.8055999999999983</v>
      </c>
    </row>
    <row r="63" spans="5:9">
      <c r="F63" s="1">
        <f t="shared" si="7"/>
        <v>1.2000000000000006</v>
      </c>
      <c r="G63" s="1">
        <f t="shared" si="8"/>
        <v>0.94079999999999986</v>
      </c>
      <c r="H63" s="1">
        <f t="shared" si="9"/>
        <v>-0.58400000000000274</v>
      </c>
      <c r="I63" s="27">
        <f t="shared" si="2"/>
        <v>-2.759999999999998</v>
      </c>
    </row>
    <row r="64" spans="5:9">
      <c r="F64" s="1">
        <f t="shared" si="7"/>
        <v>1.2200000000000006</v>
      </c>
      <c r="G64" s="1">
        <f t="shared" si="8"/>
        <v>0.92857127999999967</v>
      </c>
      <c r="H64" s="1">
        <f t="shared" si="9"/>
        <v>-0.63870400000000194</v>
      </c>
      <c r="I64" s="27">
        <f t="shared" si="2"/>
        <v>-2.7095999999999982</v>
      </c>
    </row>
    <row r="65" spans="6:9">
      <c r="F65" s="1">
        <f t="shared" si="7"/>
        <v>1.2400000000000007</v>
      </c>
      <c r="G65" s="1">
        <f t="shared" si="8"/>
        <v>0.91525887999999989</v>
      </c>
      <c r="H65" s="1">
        <f t="shared" si="9"/>
        <v>-0.6923520000000023</v>
      </c>
      <c r="I65" s="27">
        <f t="shared" si="2"/>
        <v>-2.6543999999999972</v>
      </c>
    </row>
    <row r="66" spans="6:9">
      <c r="F66" s="1">
        <f t="shared" si="7"/>
        <v>1.2600000000000007</v>
      </c>
      <c r="G66" s="1">
        <f t="shared" si="8"/>
        <v>0.90088487999999911</v>
      </c>
      <c r="H66" s="1">
        <f t="shared" si="9"/>
        <v>-0.74484800000000106</v>
      </c>
      <c r="I66" s="27">
        <f t="shared" si="2"/>
        <v>-2.5943999999999985</v>
      </c>
    </row>
    <row r="67" spans="6:9">
      <c r="F67" s="1">
        <f t="shared" si="7"/>
        <v>1.2800000000000007</v>
      </c>
      <c r="G67" s="1">
        <f t="shared" si="8"/>
        <v>0.88547327999999981</v>
      </c>
      <c r="H67" s="1">
        <f t="shared" si="9"/>
        <v>-0.79609600000000302</v>
      </c>
      <c r="I67" s="27">
        <f t="shared" si="2"/>
        <v>-2.5295999999999967</v>
      </c>
    </row>
    <row r="68" spans="6:9">
      <c r="F68" s="1">
        <f t="shared" si="7"/>
        <v>1.3000000000000007</v>
      </c>
      <c r="G68" s="1">
        <f t="shared" si="8"/>
        <v>0.86904999999999966</v>
      </c>
      <c r="H68" s="1">
        <f t="shared" si="9"/>
        <v>-0.84600000000000186</v>
      </c>
      <c r="I68" s="27">
        <f t="shared" ref="I68:I103" si="10">2*C$4+6*C$5*F68+12*C$6*F68^2+20*C$7*F68^3</f>
        <v>-2.4599999999999973</v>
      </c>
    </row>
    <row r="69" spans="6:9">
      <c r="F69" s="1">
        <f t="shared" ref="F69:F103" si="11">F68+0.02</f>
        <v>1.3200000000000007</v>
      </c>
      <c r="G69" s="1">
        <f t="shared" si="8"/>
        <v>0.85164287999999955</v>
      </c>
      <c r="H69" s="1">
        <f t="shared" si="9"/>
        <v>-0.89446400000000192</v>
      </c>
      <c r="I69" s="27">
        <f t="shared" si="10"/>
        <v>-2.3855999999999966</v>
      </c>
    </row>
    <row r="70" spans="6:9">
      <c r="F70" s="1">
        <f t="shared" si="11"/>
        <v>1.3400000000000007</v>
      </c>
      <c r="G70" s="1">
        <f t="shared" si="8"/>
        <v>0.83328167999999958</v>
      </c>
      <c r="H70" s="1">
        <f t="shared" si="9"/>
        <v>-0.94139200000000223</v>
      </c>
      <c r="I70" s="27">
        <f t="shared" si="10"/>
        <v>-2.3063999999999965</v>
      </c>
    </row>
    <row r="71" spans="6:9">
      <c r="F71" s="1">
        <f t="shared" si="11"/>
        <v>1.3600000000000008</v>
      </c>
      <c r="G71" s="1">
        <f t="shared" si="8"/>
        <v>0.81399807999999907</v>
      </c>
      <c r="H71" s="1">
        <f t="shared" si="9"/>
        <v>-0.98668800000000179</v>
      </c>
      <c r="I71" s="27">
        <f t="shared" si="10"/>
        <v>-2.222399999999995</v>
      </c>
    </row>
    <row r="72" spans="6:9">
      <c r="F72" s="1">
        <f t="shared" si="11"/>
        <v>1.3800000000000008</v>
      </c>
      <c r="G72" s="1">
        <f t="shared" si="8"/>
        <v>0.79382567999999898</v>
      </c>
      <c r="H72" s="1">
        <f t="shared" si="9"/>
        <v>-1.0302560000000005</v>
      </c>
      <c r="I72" s="27">
        <f t="shared" si="10"/>
        <v>-2.1335999999999977</v>
      </c>
    </row>
    <row r="73" spans="6:9">
      <c r="F73" s="1">
        <f t="shared" si="11"/>
        <v>1.4000000000000008</v>
      </c>
      <c r="G73" s="1">
        <f t="shared" si="8"/>
        <v>0.77279999999999838</v>
      </c>
      <c r="H73" s="1">
        <f t="shared" si="9"/>
        <v>-1.0720000000000001</v>
      </c>
      <c r="I73" s="27">
        <f t="shared" si="10"/>
        <v>-2.0399999999999991</v>
      </c>
    </row>
    <row r="74" spans="6:9">
      <c r="F74" s="1">
        <f t="shared" si="11"/>
        <v>1.4200000000000008</v>
      </c>
      <c r="G74" s="1">
        <f t="shared" si="8"/>
        <v>0.75095847999999865</v>
      </c>
      <c r="H74" s="1">
        <f t="shared" si="9"/>
        <v>-1.1118240000000004</v>
      </c>
      <c r="I74" s="27">
        <f t="shared" si="10"/>
        <v>-1.9415999999999976</v>
      </c>
    </row>
    <row r="75" spans="6:9">
      <c r="F75" s="1">
        <f t="shared" si="11"/>
        <v>1.4400000000000008</v>
      </c>
      <c r="G75" s="1">
        <f t="shared" si="8"/>
        <v>0.72834047999999951</v>
      </c>
      <c r="H75" s="1">
        <f t="shared" si="9"/>
        <v>-1.1496320000000022</v>
      </c>
      <c r="I75" s="27">
        <f t="shared" si="10"/>
        <v>-1.8383999999999929</v>
      </c>
    </row>
    <row r="76" spans="6:9">
      <c r="F76" s="1">
        <f t="shared" si="11"/>
        <v>1.4600000000000009</v>
      </c>
      <c r="G76" s="1">
        <f t="shared" si="8"/>
        <v>0.70498727999999877</v>
      </c>
      <c r="H76" s="1">
        <f t="shared" si="9"/>
        <v>-1.185328000000001</v>
      </c>
      <c r="I76" s="27">
        <f t="shared" si="10"/>
        <v>-1.7303999999999959</v>
      </c>
    </row>
    <row r="77" spans="6:9">
      <c r="F77" s="1">
        <f t="shared" si="11"/>
        <v>1.4800000000000009</v>
      </c>
      <c r="G77" s="1">
        <f t="shared" si="8"/>
        <v>0.68094207999999901</v>
      </c>
      <c r="H77" s="1">
        <f t="shared" si="9"/>
        <v>-1.2188160000000021</v>
      </c>
      <c r="I77" s="27">
        <f t="shared" si="10"/>
        <v>-1.6175999999999959</v>
      </c>
    </row>
    <row r="78" spans="6:9">
      <c r="F78" s="1">
        <f t="shared" si="11"/>
        <v>1.5000000000000009</v>
      </c>
      <c r="G78" s="1">
        <f t="shared" si="8"/>
        <v>0.65624999999999911</v>
      </c>
      <c r="H78" s="1">
        <f t="shared" si="9"/>
        <v>-1.2500000000000018</v>
      </c>
      <c r="I78" s="27">
        <f t="shared" si="10"/>
        <v>-1.4999999999999947</v>
      </c>
    </row>
    <row r="79" spans="6:9">
      <c r="F79" s="1">
        <f t="shared" si="11"/>
        <v>1.5200000000000009</v>
      </c>
      <c r="G79" s="1">
        <f t="shared" si="8"/>
        <v>0.6309580799999992</v>
      </c>
      <c r="H79" s="1">
        <f t="shared" si="9"/>
        <v>-1.2787840000000008</v>
      </c>
      <c r="I79" s="27">
        <f t="shared" si="10"/>
        <v>-1.3775999999999939</v>
      </c>
    </row>
    <row r="80" spans="6:9">
      <c r="F80" s="1">
        <f t="shared" si="11"/>
        <v>1.5400000000000009</v>
      </c>
      <c r="G80" s="1">
        <f t="shared" si="8"/>
        <v>0.60511527999999926</v>
      </c>
      <c r="H80" s="1">
        <f t="shared" si="9"/>
        <v>-1.3050720000000027</v>
      </c>
      <c r="I80" s="27">
        <f t="shared" si="10"/>
        <v>-1.250399999999992</v>
      </c>
    </row>
    <row r="81" spans="6:9">
      <c r="F81" s="1">
        <f t="shared" si="11"/>
        <v>1.5600000000000009</v>
      </c>
      <c r="G81" s="1">
        <f t="shared" si="8"/>
        <v>0.57877247999999826</v>
      </c>
      <c r="H81" s="1">
        <f t="shared" si="9"/>
        <v>-1.3287680000000002</v>
      </c>
      <c r="I81" s="27">
        <f t="shared" si="10"/>
        <v>-1.1183999999999958</v>
      </c>
    </row>
    <row r="82" spans="6:9">
      <c r="F82" s="1">
        <f t="shared" si="11"/>
        <v>1.580000000000001</v>
      </c>
      <c r="G82" s="1">
        <f t="shared" si="8"/>
        <v>0.55198247999999905</v>
      </c>
      <c r="H82" s="1">
        <f t="shared" si="9"/>
        <v>-1.3497760000000021</v>
      </c>
      <c r="I82" s="27">
        <f t="shared" si="10"/>
        <v>-0.98159999999999314</v>
      </c>
    </row>
    <row r="83" spans="6:9">
      <c r="F83" s="1">
        <f t="shared" si="11"/>
        <v>1.600000000000001</v>
      </c>
      <c r="G83" s="1">
        <f t="shared" si="8"/>
        <v>0.52479999999999949</v>
      </c>
      <c r="H83" s="1">
        <f t="shared" si="9"/>
        <v>-1.3680000000000021</v>
      </c>
      <c r="I83" s="27">
        <f t="shared" si="10"/>
        <v>-0.83999999999999098</v>
      </c>
    </row>
    <row r="84" spans="6:9">
      <c r="F84" s="1">
        <f t="shared" si="11"/>
        <v>1.620000000000001</v>
      </c>
      <c r="G84" s="1">
        <f t="shared" si="8"/>
        <v>0.49728167999999906</v>
      </c>
      <c r="H84" s="1">
        <f t="shared" si="9"/>
        <v>-1.383344000000001</v>
      </c>
      <c r="I84" s="27">
        <f t="shared" si="10"/>
        <v>-0.69359999999999289</v>
      </c>
    </row>
    <row r="85" spans="6:9">
      <c r="F85" s="1">
        <f t="shared" si="11"/>
        <v>1.640000000000001</v>
      </c>
      <c r="G85" s="1">
        <f t="shared" si="8"/>
        <v>0.46948607999999847</v>
      </c>
      <c r="H85" s="1">
        <f t="shared" si="9"/>
        <v>-1.3957120000000014</v>
      </c>
      <c r="I85" s="27">
        <f t="shared" si="10"/>
        <v>-0.54239999999999355</v>
      </c>
    </row>
    <row r="86" spans="6:9">
      <c r="F86" s="1">
        <f t="shared" si="11"/>
        <v>1.660000000000001</v>
      </c>
      <c r="G86" s="1">
        <f t="shared" si="8"/>
        <v>0.44147367999999876</v>
      </c>
      <c r="H86" s="1">
        <f t="shared" si="9"/>
        <v>-1.4050080000000005</v>
      </c>
      <c r="I86" s="27">
        <f t="shared" si="10"/>
        <v>-0.38639999999999119</v>
      </c>
    </row>
    <row r="87" spans="6:9">
      <c r="F87" s="1">
        <f t="shared" si="11"/>
        <v>1.680000000000001</v>
      </c>
      <c r="G87" s="1">
        <f t="shared" si="8"/>
        <v>0.41330687999999816</v>
      </c>
      <c r="H87" s="1">
        <f t="shared" si="9"/>
        <v>-1.4111360000000008</v>
      </c>
      <c r="I87" s="27">
        <f t="shared" si="10"/>
        <v>-0.22559999999998936</v>
      </c>
    </row>
    <row r="88" spans="6:9">
      <c r="F88" s="1">
        <f t="shared" si="11"/>
        <v>1.7000000000000011</v>
      </c>
      <c r="G88" s="1">
        <f t="shared" si="8"/>
        <v>0.38504999999999878</v>
      </c>
      <c r="H88" s="1">
        <f t="shared" si="9"/>
        <v>-1.4139999999999997</v>
      </c>
      <c r="I88" s="27">
        <f t="shared" si="10"/>
        <v>-5.9999999999991616E-2</v>
      </c>
    </row>
    <row r="89" spans="6:9">
      <c r="F89" s="1">
        <f t="shared" si="11"/>
        <v>1.7200000000000011</v>
      </c>
      <c r="G89" s="1">
        <f t="shared" si="8"/>
        <v>0.35676927999999819</v>
      </c>
      <c r="H89" s="1">
        <f t="shared" si="9"/>
        <v>-1.4135039999999979</v>
      </c>
      <c r="I89" s="27">
        <f t="shared" si="10"/>
        <v>0.1104000000000056</v>
      </c>
    </row>
    <row r="90" spans="6:9">
      <c r="F90" s="1">
        <f t="shared" si="11"/>
        <v>1.7400000000000011</v>
      </c>
      <c r="G90" s="1">
        <f t="shared" si="8"/>
        <v>0.32853287999999914</v>
      </c>
      <c r="H90" s="1">
        <f t="shared" si="9"/>
        <v>-1.4095520000000015</v>
      </c>
      <c r="I90" s="27">
        <f t="shared" si="10"/>
        <v>0.2856000000000094</v>
      </c>
    </row>
    <row r="91" spans="6:9">
      <c r="F91" s="1">
        <f t="shared" si="11"/>
        <v>1.7600000000000011</v>
      </c>
      <c r="G91" s="1">
        <f t="shared" si="8"/>
        <v>0.30041087999999849</v>
      </c>
      <c r="H91" s="1">
        <f t="shared" si="9"/>
        <v>-1.4020480000000006</v>
      </c>
      <c r="I91" s="27">
        <f t="shared" si="10"/>
        <v>0.46560000000001267</v>
      </c>
    </row>
    <row r="92" spans="6:9">
      <c r="F92" s="1">
        <f t="shared" si="11"/>
        <v>1.7800000000000011</v>
      </c>
      <c r="G92" s="1">
        <f t="shared" si="8"/>
        <v>0.27247527999999832</v>
      </c>
      <c r="H92" s="1">
        <f t="shared" si="9"/>
        <v>-1.3908959999999997</v>
      </c>
      <c r="I92" s="27">
        <f t="shared" si="10"/>
        <v>0.65040000000001186</v>
      </c>
    </row>
    <row r="93" spans="6:9">
      <c r="F93" s="1">
        <f t="shared" si="11"/>
        <v>1.8000000000000012</v>
      </c>
      <c r="G93" s="1">
        <f t="shared" si="8"/>
        <v>0.24479999999999791</v>
      </c>
      <c r="H93" s="1">
        <f t="shared" si="9"/>
        <v>-1.3759999999999994</v>
      </c>
      <c r="I93" s="27">
        <f t="shared" si="10"/>
        <v>0.84000000000001052</v>
      </c>
    </row>
    <row r="94" spans="6:9">
      <c r="F94" s="1">
        <f t="shared" si="11"/>
        <v>1.8200000000000012</v>
      </c>
      <c r="G94" s="1">
        <f t="shared" si="8"/>
        <v>0.21746087999999908</v>
      </c>
      <c r="H94" s="1">
        <f t="shared" si="9"/>
        <v>-1.3572639999999989</v>
      </c>
      <c r="I94" s="27">
        <f t="shared" si="10"/>
        <v>1.0344000000000122</v>
      </c>
    </row>
    <row r="95" spans="6:9">
      <c r="F95" s="1">
        <f t="shared" si="11"/>
        <v>1.8400000000000012</v>
      </c>
      <c r="G95" s="1">
        <f t="shared" si="8"/>
        <v>0.19053567999999732</v>
      </c>
      <c r="H95" s="1">
        <f t="shared" si="9"/>
        <v>-1.3345919999999989</v>
      </c>
      <c r="I95" s="27">
        <f t="shared" si="10"/>
        <v>1.2336000000000134</v>
      </c>
    </row>
    <row r="96" spans="6:9">
      <c r="F96" s="1">
        <f t="shared" si="11"/>
        <v>1.8600000000000012</v>
      </c>
      <c r="G96" s="1">
        <f t="shared" si="8"/>
        <v>0.16410407999999777</v>
      </c>
      <c r="H96" s="1">
        <f t="shared" si="9"/>
        <v>-1.3078879999999966</v>
      </c>
      <c r="I96" s="27">
        <f t="shared" si="10"/>
        <v>1.4376000000000104</v>
      </c>
    </row>
    <row r="97" spans="5:9">
      <c r="F97" s="1">
        <f t="shared" si="11"/>
        <v>1.8800000000000012</v>
      </c>
      <c r="G97" s="1">
        <f t="shared" si="8"/>
        <v>0.13824767999999832</v>
      </c>
      <c r="H97" s="1">
        <f t="shared" si="9"/>
        <v>-1.2770559999999964</v>
      </c>
      <c r="I97" s="27">
        <f t="shared" si="10"/>
        <v>1.6464000000000105</v>
      </c>
    </row>
    <row r="98" spans="5:9">
      <c r="F98" s="1">
        <f t="shared" si="11"/>
        <v>1.9000000000000012</v>
      </c>
      <c r="G98" s="1">
        <f t="shared" si="8"/>
        <v>0.11304999999999854</v>
      </c>
      <c r="H98" s="1">
        <f t="shared" si="9"/>
        <v>-1.2419999999999991</v>
      </c>
      <c r="I98" s="27">
        <f t="shared" si="10"/>
        <v>1.8600000000000136</v>
      </c>
    </row>
    <row r="99" spans="5:9">
      <c r="F99" s="1">
        <f t="shared" si="11"/>
        <v>1.9200000000000013</v>
      </c>
      <c r="G99" s="1">
        <f t="shared" si="8"/>
        <v>8.8596479999998756E-2</v>
      </c>
      <c r="H99" s="1">
        <f t="shared" si="9"/>
        <v>-1.2026239999999984</v>
      </c>
      <c r="I99" s="27">
        <f t="shared" si="10"/>
        <v>2.0784000000000162</v>
      </c>
    </row>
    <row r="100" spans="5:9">
      <c r="F100" s="1">
        <f t="shared" si="11"/>
        <v>1.9400000000000013</v>
      </c>
      <c r="G100" s="1">
        <f t="shared" si="8"/>
        <v>6.4974479999999168E-2</v>
      </c>
      <c r="H100" s="1">
        <f t="shared" si="9"/>
        <v>-1.1588319999999968</v>
      </c>
      <c r="I100" s="27">
        <f t="shared" si="10"/>
        <v>2.3016000000000147</v>
      </c>
    </row>
    <row r="101" spans="5:9">
      <c r="F101" s="1">
        <f t="shared" si="11"/>
        <v>1.9600000000000013</v>
      </c>
      <c r="G101" s="1">
        <f t="shared" si="8"/>
        <v>4.2273279999999858E-2</v>
      </c>
      <c r="H101" s="1">
        <f t="shared" si="9"/>
        <v>-1.1105279999999951</v>
      </c>
      <c r="I101" s="27">
        <f t="shared" si="10"/>
        <v>2.5296000000000127</v>
      </c>
    </row>
    <row r="102" spans="5:9">
      <c r="F102" s="1">
        <f t="shared" si="11"/>
        <v>1.9800000000000013</v>
      </c>
      <c r="G102" s="1">
        <f t="shared" si="8"/>
        <v>2.0584079999999894E-2</v>
      </c>
      <c r="H102" s="1">
        <f t="shared" si="9"/>
        <v>-1.0576159999999977</v>
      </c>
      <c r="I102" s="27">
        <f t="shared" si="10"/>
        <v>2.7624000000000173</v>
      </c>
    </row>
    <row r="103" spans="5:9">
      <c r="E103" t="s">
        <v>44</v>
      </c>
      <c r="F103" s="29">
        <f t="shared" si="11"/>
        <v>2.0000000000000013</v>
      </c>
      <c r="G103" s="1">
        <f t="shared" si="8"/>
        <v>-1.7763568394002505E-15</v>
      </c>
      <c r="H103" s="1">
        <f t="shared" si="9"/>
        <v>-0.99999999999999645</v>
      </c>
      <c r="I103" s="27">
        <f t="shared" si="10"/>
        <v>3.0000000000000178</v>
      </c>
    </row>
    <row r="104" spans="5:9">
      <c r="F104" s="1"/>
      <c r="G104" s="1"/>
      <c r="H104" s="1"/>
      <c r="I104" s="27"/>
    </row>
    <row r="105" spans="5:9">
      <c r="F105" s="1"/>
      <c r="G105" s="1"/>
      <c r="H105" s="1"/>
      <c r="I105" s="27"/>
    </row>
    <row r="106" spans="5:9">
      <c r="F106" s="1"/>
      <c r="G106" s="1"/>
      <c r="H106" s="1"/>
      <c r="I106" s="27"/>
    </row>
    <row r="107" spans="5:9">
      <c r="F107" s="1"/>
      <c r="G107" s="1"/>
      <c r="H107" s="1"/>
      <c r="I107" s="27"/>
    </row>
    <row r="108" spans="5:9">
      <c r="F108" s="1"/>
      <c r="G108" s="1"/>
      <c r="H108" s="1"/>
      <c r="I108" s="27"/>
    </row>
    <row r="109" spans="5:9">
      <c r="F109" s="1"/>
      <c r="G109" s="1"/>
      <c r="H109" s="1"/>
      <c r="I109" s="27"/>
    </row>
    <row r="110" spans="5:9">
      <c r="F110" s="1"/>
      <c r="G110" s="1"/>
      <c r="H110" s="1"/>
      <c r="I110" s="27"/>
    </row>
    <row r="111" spans="5:9">
      <c r="F111" s="1"/>
      <c r="G111" s="1"/>
      <c r="H111" s="1"/>
      <c r="I111" s="27"/>
    </row>
    <row r="112" spans="5:9">
      <c r="F112" s="1"/>
      <c r="G112" s="1"/>
      <c r="H112" s="1"/>
      <c r="I112" s="27"/>
    </row>
    <row r="113" spans="6:9">
      <c r="F113" s="1"/>
      <c r="G113" s="1"/>
      <c r="H113" s="1"/>
      <c r="I113" s="27"/>
    </row>
    <row r="114" spans="6:9">
      <c r="F114" s="1"/>
      <c r="G114" s="1"/>
      <c r="H114" s="1"/>
      <c r="I114" s="27"/>
    </row>
    <row r="115" spans="6:9">
      <c r="F115" s="1"/>
      <c r="G115" s="1"/>
      <c r="H115" s="1"/>
      <c r="I115" s="27"/>
    </row>
    <row r="116" spans="6:9">
      <c r="F116" s="1"/>
      <c r="G116" s="1"/>
      <c r="H116" s="1"/>
      <c r="I116" s="27"/>
    </row>
    <row r="117" spans="6:9">
      <c r="F117" s="1"/>
      <c r="G117" s="1"/>
      <c r="H117" s="1"/>
      <c r="I117" s="27"/>
    </row>
    <row r="118" spans="6:9">
      <c r="F118" s="1"/>
      <c r="G118" s="1"/>
      <c r="H118" s="1"/>
      <c r="I118" s="27"/>
    </row>
    <row r="119" spans="6:9">
      <c r="F119" s="1"/>
      <c r="G119" s="1"/>
      <c r="H119" s="1"/>
      <c r="I119" s="27"/>
    </row>
    <row r="120" spans="6:9">
      <c r="F120" s="1"/>
      <c r="G120" s="1"/>
      <c r="H120" s="1"/>
      <c r="I120" s="27"/>
    </row>
    <row r="121" spans="6:9">
      <c r="F121" s="1"/>
      <c r="G121" s="1"/>
      <c r="H121" s="1"/>
      <c r="I121" s="27"/>
    </row>
    <row r="122" spans="6:9">
      <c r="F122" s="1"/>
      <c r="G122" s="1"/>
      <c r="H122" s="1"/>
      <c r="I122" s="27"/>
    </row>
    <row r="123" spans="6:9">
      <c r="F123" s="1"/>
      <c r="G123" s="1"/>
      <c r="H123" s="1"/>
      <c r="I123" s="27"/>
    </row>
    <row r="124" spans="6:9">
      <c r="F124" s="1"/>
      <c r="G124" s="1"/>
      <c r="H124" s="1"/>
      <c r="I124" s="27"/>
    </row>
    <row r="125" spans="6:9">
      <c r="F125" s="1"/>
      <c r="G125" s="1"/>
      <c r="H125" s="1"/>
      <c r="I125" s="27"/>
    </row>
    <row r="126" spans="6:9">
      <c r="F126" s="1"/>
      <c r="G126" s="1"/>
      <c r="H126" s="1"/>
      <c r="I126" s="27"/>
    </row>
    <row r="127" spans="6:9">
      <c r="F127" s="1"/>
      <c r="G127" s="1"/>
      <c r="H127" s="1"/>
      <c r="I127" s="27"/>
    </row>
    <row r="128" spans="6:9">
      <c r="F128" s="1"/>
      <c r="G128" s="1"/>
      <c r="H128" s="1"/>
      <c r="I128" s="27"/>
    </row>
    <row r="129" spans="6:9">
      <c r="F129" s="1"/>
      <c r="G129" s="1"/>
      <c r="H129" s="1"/>
      <c r="I129" s="27"/>
    </row>
    <row r="130" spans="6:9">
      <c r="F130" s="1"/>
      <c r="G130" s="1"/>
      <c r="H130" s="1"/>
      <c r="I130" s="27"/>
    </row>
    <row r="131" spans="6:9">
      <c r="F131" s="1"/>
      <c r="G131" s="1"/>
      <c r="H131" s="1"/>
      <c r="I131" s="27"/>
    </row>
    <row r="132" spans="6:9">
      <c r="F132" s="1"/>
      <c r="G132" s="1"/>
      <c r="H132" s="1"/>
      <c r="I132" s="27"/>
    </row>
    <row r="133" spans="6:9">
      <c r="F133" s="1"/>
      <c r="G133" s="1"/>
      <c r="H133" s="1"/>
      <c r="I133" s="27"/>
    </row>
    <row r="134" spans="6:9">
      <c r="F134" s="1"/>
      <c r="G134" s="1"/>
      <c r="H134" s="1"/>
      <c r="I134" s="27"/>
    </row>
    <row r="135" spans="6:9">
      <c r="F135" s="1"/>
      <c r="G135" s="1"/>
      <c r="H135" s="1"/>
      <c r="I135" s="27"/>
    </row>
    <row r="136" spans="6:9">
      <c r="F136" s="1"/>
      <c r="G136" s="1"/>
      <c r="H136" s="1"/>
      <c r="I136" s="27"/>
    </row>
    <row r="137" spans="6:9">
      <c r="F137" s="1"/>
      <c r="G137" s="1"/>
      <c r="H137" s="1"/>
      <c r="I137" s="27"/>
    </row>
    <row r="138" spans="6:9">
      <c r="F138" s="1"/>
      <c r="G138" s="1"/>
      <c r="H138" s="1"/>
      <c r="I138" s="27"/>
    </row>
    <row r="139" spans="6:9">
      <c r="F139" s="1"/>
      <c r="G139" s="1"/>
      <c r="H139" s="1"/>
      <c r="I139" s="27"/>
    </row>
    <row r="140" spans="6:9">
      <c r="F140" s="1"/>
      <c r="G140" s="1"/>
      <c r="H140" s="1"/>
      <c r="I140" s="27"/>
    </row>
    <row r="141" spans="6:9">
      <c r="F141" s="1"/>
      <c r="G141" s="1"/>
      <c r="H141" s="1"/>
      <c r="I141" s="27"/>
    </row>
    <row r="142" spans="6:9">
      <c r="F142" s="1"/>
      <c r="G142" s="1"/>
      <c r="H142" s="1"/>
      <c r="I142" s="27"/>
    </row>
    <row r="143" spans="6:9">
      <c r="F143" s="1"/>
      <c r="G143" s="1"/>
      <c r="H143" s="1"/>
      <c r="I143" s="27"/>
    </row>
    <row r="144" spans="6:9">
      <c r="F144" s="1"/>
      <c r="G144" s="1"/>
      <c r="H144" s="1"/>
      <c r="I144" s="27"/>
    </row>
    <row r="145" spans="6:9">
      <c r="F145" s="1"/>
      <c r="G145" s="1"/>
      <c r="H145" s="1"/>
      <c r="I145" s="27"/>
    </row>
    <row r="146" spans="6:9">
      <c r="F146" s="1"/>
      <c r="G146" s="1"/>
      <c r="H146" s="1"/>
      <c r="I146" s="27"/>
    </row>
    <row r="147" spans="6:9">
      <c r="F147" s="1"/>
      <c r="G147" s="1"/>
      <c r="H147" s="1"/>
      <c r="I147" s="27"/>
    </row>
    <row r="148" spans="6:9">
      <c r="F148" s="1"/>
      <c r="G148" s="1"/>
      <c r="H148" s="1"/>
      <c r="I148" s="27"/>
    </row>
    <row r="149" spans="6:9">
      <c r="F149" s="1"/>
      <c r="G149" s="1"/>
      <c r="H149" s="1"/>
      <c r="I149" s="27"/>
    </row>
    <row r="150" spans="6:9">
      <c r="F150" s="1"/>
      <c r="G150" s="1"/>
      <c r="H150" s="1"/>
      <c r="I150" s="27"/>
    </row>
    <row r="151" spans="6:9">
      <c r="F151" s="1"/>
      <c r="G151" s="1"/>
      <c r="H151" s="1"/>
      <c r="I151" s="27"/>
    </row>
    <row r="152" spans="6:9">
      <c r="F152" s="1"/>
      <c r="G152" s="1"/>
      <c r="H152" s="1"/>
      <c r="I152" s="27"/>
    </row>
    <row r="153" spans="6:9">
      <c r="F153" s="1"/>
      <c r="G153" s="1"/>
      <c r="H153" s="1"/>
      <c r="I153" s="27"/>
    </row>
    <row r="154" spans="6:9">
      <c r="F154" s="1"/>
      <c r="G154" s="1"/>
      <c r="H154" s="1"/>
      <c r="I154" s="27"/>
    </row>
    <row r="155" spans="6:9">
      <c r="F155" s="1"/>
      <c r="G155" s="1"/>
      <c r="H155" s="1"/>
      <c r="I155" s="27"/>
    </row>
    <row r="156" spans="6:9">
      <c r="F156" s="1"/>
      <c r="G156" s="1"/>
      <c r="H156" s="1"/>
      <c r="I156" s="27"/>
    </row>
    <row r="157" spans="6:9">
      <c r="F157" s="1"/>
      <c r="G157" s="1"/>
      <c r="H157" s="1"/>
      <c r="I157" s="27"/>
    </row>
    <row r="158" spans="6:9">
      <c r="F158" s="1"/>
      <c r="G158" s="1"/>
      <c r="H158" s="1"/>
      <c r="I158" s="27"/>
    </row>
    <row r="159" spans="6:9">
      <c r="F159" s="1"/>
      <c r="G159" s="1"/>
      <c r="H159" s="1"/>
      <c r="I159" s="27"/>
    </row>
    <row r="160" spans="6:9">
      <c r="F160" s="1"/>
      <c r="G160" s="1"/>
      <c r="H160" s="1"/>
      <c r="I160" s="27"/>
    </row>
    <row r="161" spans="6:9">
      <c r="F161" s="1"/>
      <c r="G161" s="1"/>
      <c r="H161" s="1"/>
      <c r="I161" s="27"/>
    </row>
    <row r="162" spans="6:9">
      <c r="F162" s="1"/>
      <c r="G162" s="1"/>
      <c r="H162" s="1"/>
      <c r="I162" s="27"/>
    </row>
    <row r="163" spans="6:9">
      <c r="F163" s="1"/>
      <c r="G163" s="1"/>
      <c r="H163" s="1"/>
      <c r="I163" s="27"/>
    </row>
    <row r="164" spans="6:9">
      <c r="F164" s="1"/>
      <c r="G164" s="1"/>
      <c r="H164" s="1"/>
      <c r="I164" s="27"/>
    </row>
    <row r="165" spans="6:9">
      <c r="F165" s="1"/>
      <c r="G165" s="1"/>
      <c r="H165" s="1"/>
      <c r="I165" s="27"/>
    </row>
    <row r="166" spans="6:9">
      <c r="F166" s="1"/>
      <c r="G166" s="1"/>
      <c r="H166" s="1"/>
      <c r="I166" s="27"/>
    </row>
    <row r="167" spans="6:9">
      <c r="F167" s="1"/>
      <c r="G167" s="1"/>
      <c r="H167" s="1"/>
      <c r="I167" s="27"/>
    </row>
    <row r="168" spans="6:9">
      <c r="F168" s="1"/>
      <c r="G168" s="1"/>
      <c r="H168" s="1"/>
      <c r="I168" s="27"/>
    </row>
    <row r="169" spans="6:9">
      <c r="F169" s="1"/>
      <c r="G169" s="1"/>
      <c r="H169" s="1"/>
      <c r="I169" s="27"/>
    </row>
    <row r="170" spans="6:9">
      <c r="F170" s="1"/>
      <c r="G170" s="1"/>
      <c r="H170" s="1"/>
      <c r="I170" s="27"/>
    </row>
    <row r="171" spans="6:9">
      <c r="F171" s="1"/>
      <c r="G171" s="1"/>
      <c r="H171" s="1"/>
      <c r="I171" s="27"/>
    </row>
    <row r="172" spans="6:9">
      <c r="F172" s="1"/>
      <c r="G172" s="1"/>
      <c r="H172" s="1"/>
      <c r="I172" s="27"/>
    </row>
    <row r="173" spans="6:9">
      <c r="F173" s="1"/>
      <c r="G173" s="1"/>
      <c r="H173" s="1"/>
      <c r="I173" s="27"/>
    </row>
    <row r="174" spans="6:9">
      <c r="F174" s="1"/>
      <c r="G174" s="1"/>
      <c r="H174" s="1"/>
      <c r="I174" s="27"/>
    </row>
    <row r="175" spans="6:9">
      <c r="F175" s="1"/>
      <c r="G175" s="1"/>
      <c r="H175" s="1"/>
      <c r="I175" s="27"/>
    </row>
    <row r="176" spans="6:9">
      <c r="F176" s="1"/>
      <c r="G176" s="1"/>
      <c r="H176" s="1"/>
      <c r="I176" s="27"/>
    </row>
    <row r="177" spans="6:9">
      <c r="F177" s="1"/>
      <c r="G177" s="1"/>
      <c r="H177" s="1"/>
      <c r="I177" s="27"/>
    </row>
    <row r="178" spans="6:9">
      <c r="F178" s="1"/>
      <c r="G178" s="1"/>
      <c r="H178" s="1"/>
      <c r="I178" s="27"/>
    </row>
    <row r="179" spans="6:9">
      <c r="F179" s="1"/>
      <c r="G179" s="1"/>
      <c r="H179" s="1"/>
      <c r="I179" s="27"/>
    </row>
    <row r="180" spans="6:9">
      <c r="F180" s="1"/>
      <c r="G180" s="1"/>
      <c r="H180" s="1"/>
      <c r="I180" s="27"/>
    </row>
    <row r="181" spans="6:9">
      <c r="F181" s="1"/>
      <c r="G181" s="1"/>
      <c r="H181" s="1"/>
      <c r="I181" s="27"/>
    </row>
    <row r="182" spans="6:9">
      <c r="F182" s="1"/>
      <c r="G182" s="1"/>
      <c r="H182" s="1"/>
      <c r="I182" s="27"/>
    </row>
    <row r="183" spans="6:9">
      <c r="F183" s="1"/>
      <c r="G183" s="1"/>
      <c r="H183" s="1"/>
      <c r="I183" s="27"/>
    </row>
    <row r="184" spans="6:9">
      <c r="F184" s="1"/>
      <c r="G184" s="1"/>
      <c r="H184" s="1"/>
      <c r="I184" s="27"/>
    </row>
    <row r="185" spans="6:9">
      <c r="F185" s="1"/>
      <c r="G185" s="1"/>
      <c r="H185" s="1"/>
      <c r="I185" s="27"/>
    </row>
    <row r="186" spans="6:9">
      <c r="F186" s="1"/>
      <c r="G186" s="1"/>
      <c r="H186" s="1"/>
      <c r="I186" s="27"/>
    </row>
    <row r="187" spans="6:9">
      <c r="F187" s="1"/>
      <c r="G187" s="1"/>
      <c r="H187" s="1"/>
      <c r="I187" s="27"/>
    </row>
    <row r="188" spans="6:9">
      <c r="F188" s="1"/>
      <c r="G188" s="1"/>
      <c r="H188" s="1"/>
      <c r="I188" s="27"/>
    </row>
    <row r="189" spans="6:9">
      <c r="F189" s="1"/>
      <c r="G189" s="1"/>
      <c r="H189" s="1"/>
      <c r="I189" s="27"/>
    </row>
    <row r="190" spans="6:9">
      <c r="F190" s="1"/>
      <c r="G190" s="1"/>
      <c r="H190" s="1"/>
      <c r="I190" s="27"/>
    </row>
    <row r="191" spans="6:9">
      <c r="F191" s="1"/>
      <c r="G191" s="1"/>
      <c r="H191" s="1"/>
      <c r="I191" s="27"/>
    </row>
    <row r="192" spans="6:9">
      <c r="F192" s="1"/>
      <c r="G192" s="1"/>
      <c r="H192" s="1"/>
      <c r="I192" s="27"/>
    </row>
    <row r="193" spans="6:9">
      <c r="F193" s="1"/>
      <c r="G193" s="1"/>
      <c r="H193" s="1"/>
      <c r="I193" s="27"/>
    </row>
    <row r="194" spans="6:9">
      <c r="F194" s="1"/>
      <c r="G194" s="1"/>
      <c r="H194" s="1"/>
      <c r="I194" s="27"/>
    </row>
    <row r="195" spans="6:9">
      <c r="F195" s="1"/>
      <c r="G195" s="1"/>
      <c r="H195" s="1"/>
      <c r="I195" s="27"/>
    </row>
    <row r="196" spans="6:9">
      <c r="F196" s="1"/>
      <c r="G196" s="1"/>
      <c r="H196" s="1"/>
      <c r="I196" s="27"/>
    </row>
    <row r="197" spans="6:9">
      <c r="F197" s="1"/>
      <c r="G197" s="1"/>
      <c r="H197" s="1"/>
      <c r="I197" s="27"/>
    </row>
    <row r="198" spans="6:9">
      <c r="F198" s="1"/>
      <c r="G198" s="1"/>
      <c r="H198" s="1"/>
      <c r="I198" s="27"/>
    </row>
    <row r="199" spans="6:9">
      <c r="F199" s="1"/>
      <c r="G199" s="1"/>
      <c r="H199" s="1"/>
      <c r="I199" s="27"/>
    </row>
    <row r="200" spans="6:9">
      <c r="F200" s="1"/>
      <c r="G200" s="1"/>
      <c r="H200" s="1"/>
      <c r="I200" s="27"/>
    </row>
    <row r="201" spans="6:9">
      <c r="F201" s="1"/>
      <c r="G201" s="1"/>
      <c r="H201" s="1"/>
      <c r="I201" s="27"/>
    </row>
    <row r="202" spans="6:9">
      <c r="F202" s="1"/>
      <c r="G202" s="1"/>
      <c r="H202" s="1"/>
      <c r="I202" s="27"/>
    </row>
    <row r="203" spans="6:9">
      <c r="F203" s="1"/>
      <c r="G203" s="1"/>
      <c r="H203" s="1"/>
      <c r="I203" s="27"/>
    </row>
    <row r="204" spans="6:9">
      <c r="F204" s="1"/>
      <c r="G204" s="1"/>
      <c r="H204" s="1"/>
      <c r="I204" s="27"/>
    </row>
    <row r="205" spans="6:9">
      <c r="F205" s="1"/>
      <c r="G205" s="1"/>
      <c r="H205" s="1"/>
      <c r="I205" s="27"/>
    </row>
    <row r="206" spans="6:9">
      <c r="F206" s="1"/>
      <c r="G206" s="1"/>
      <c r="H206" s="1"/>
      <c r="I206" s="27"/>
    </row>
    <row r="207" spans="6:9">
      <c r="F207" s="1"/>
      <c r="G207" s="1"/>
      <c r="H207" s="1"/>
      <c r="I207" s="27"/>
    </row>
    <row r="208" spans="6:9">
      <c r="F208" s="1"/>
      <c r="G208" s="1"/>
      <c r="H208" s="1"/>
      <c r="I208" s="27"/>
    </row>
    <row r="209" spans="6:9">
      <c r="F209" s="1"/>
      <c r="G209" s="1"/>
      <c r="H209" s="1"/>
      <c r="I209" s="27"/>
    </row>
    <row r="210" spans="6:9">
      <c r="F210" s="1"/>
      <c r="G210" s="1"/>
      <c r="H210" s="1"/>
      <c r="I210" s="27"/>
    </row>
    <row r="211" spans="6:9">
      <c r="F211" s="1"/>
      <c r="G211" s="1"/>
      <c r="H211" s="1"/>
      <c r="I211" s="27"/>
    </row>
    <row r="212" spans="6:9">
      <c r="F212" s="1"/>
      <c r="G212" s="1"/>
      <c r="H212" s="1"/>
      <c r="I212" s="27"/>
    </row>
    <row r="213" spans="6:9">
      <c r="F213" s="1"/>
      <c r="G213" s="1"/>
      <c r="H213" s="1"/>
      <c r="I213" s="27"/>
    </row>
    <row r="214" spans="6:9">
      <c r="F214" s="1"/>
      <c r="G214" s="1"/>
      <c r="H214" s="1"/>
      <c r="I214" s="27"/>
    </row>
    <row r="215" spans="6:9">
      <c r="F215" s="1"/>
      <c r="G215" s="1"/>
      <c r="H215" s="1"/>
      <c r="I215" s="27"/>
    </row>
    <row r="216" spans="6:9">
      <c r="F216" s="1"/>
      <c r="G216" s="1"/>
      <c r="H216" s="1"/>
      <c r="I216" s="27"/>
    </row>
    <row r="217" spans="6:9">
      <c r="F217" s="1"/>
      <c r="G217" s="1"/>
      <c r="H217" s="1"/>
      <c r="I217" s="27"/>
    </row>
    <row r="218" spans="6:9">
      <c r="F218" s="1"/>
      <c r="G218" s="1"/>
      <c r="H218" s="1"/>
      <c r="I218" s="27"/>
    </row>
    <row r="219" spans="6:9">
      <c r="F219" s="1"/>
      <c r="G219" s="1"/>
      <c r="H219" s="1"/>
      <c r="I219" s="27"/>
    </row>
    <row r="220" spans="6:9">
      <c r="F220" s="1"/>
      <c r="G220" s="1"/>
      <c r="H220" s="1"/>
      <c r="I220" s="27"/>
    </row>
    <row r="221" spans="6:9">
      <c r="F221" s="1"/>
      <c r="G221" s="1"/>
      <c r="H221" s="1"/>
      <c r="I221" s="27"/>
    </row>
    <row r="222" spans="6:9">
      <c r="F222" s="1"/>
      <c r="G222" s="1"/>
      <c r="H222" s="1"/>
      <c r="I222" s="27"/>
    </row>
    <row r="223" spans="6:9">
      <c r="F223" s="1"/>
      <c r="G223" s="1"/>
      <c r="H223" s="1"/>
      <c r="I223" s="27"/>
    </row>
    <row r="224" spans="6:9">
      <c r="F224" s="1"/>
      <c r="G224" s="1"/>
      <c r="H224" s="1"/>
      <c r="I224" s="27"/>
    </row>
    <row r="225" spans="6:9">
      <c r="F225" s="1"/>
      <c r="G225" s="1"/>
      <c r="H225" s="1"/>
      <c r="I225" s="27"/>
    </row>
    <row r="226" spans="6:9">
      <c r="F226" s="1"/>
      <c r="G226" s="1"/>
      <c r="H226" s="1"/>
      <c r="I226" s="27"/>
    </row>
    <row r="227" spans="6:9">
      <c r="F227" s="1"/>
      <c r="G227" s="1"/>
      <c r="H227" s="1"/>
      <c r="I227" s="27"/>
    </row>
  </sheetData>
  <mergeCells count="1">
    <mergeCell ref="A22:E3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58"/>
  <sheetViews>
    <sheetView tabSelected="1" zoomScale="85" zoomScaleNormal="85" workbookViewId="0">
      <selection activeCell="L18" sqref="L18"/>
    </sheetView>
  </sheetViews>
  <sheetFormatPr baseColWidth="10" defaultRowHeight="15"/>
  <cols>
    <col min="1" max="1" width="16.7109375" bestFit="1" customWidth="1"/>
    <col min="5" max="5" width="12.5703125" bestFit="1" customWidth="1"/>
    <col min="6" max="6" width="11.85546875" bestFit="1" customWidth="1"/>
    <col min="10" max="10" width="10.42578125" style="48" bestFit="1" customWidth="1"/>
    <col min="11" max="11" width="11.5703125" style="48" bestFit="1" customWidth="1"/>
    <col min="12" max="12" width="9.42578125" style="48" bestFit="1" customWidth="1"/>
    <col min="13" max="13" width="8.7109375" bestFit="1" customWidth="1"/>
    <col min="14" max="14" width="5.28515625" bestFit="1" customWidth="1"/>
    <col min="15" max="15" width="6.7109375" bestFit="1" customWidth="1"/>
    <col min="16" max="16" width="8.7109375" bestFit="1" customWidth="1"/>
    <col min="17" max="17" width="5.28515625" bestFit="1" customWidth="1"/>
    <col min="18" max="18" width="6.5703125" bestFit="1" customWidth="1"/>
    <col min="19" max="19" width="8.5703125" bestFit="1" customWidth="1"/>
    <col min="20" max="20" width="4.5703125" bestFit="1" customWidth="1"/>
    <col min="21" max="21" width="6.5703125" bestFit="1" customWidth="1"/>
    <col min="22" max="22" width="8.5703125" bestFit="1" customWidth="1"/>
    <col min="23" max="23" width="6.140625" bestFit="1" customWidth="1"/>
    <col min="25" max="25" width="13.28515625" customWidth="1"/>
    <col min="26" max="26" width="12.85546875" customWidth="1"/>
    <col min="27" max="27" width="17.42578125" bestFit="1" customWidth="1"/>
    <col min="28" max="28" width="11.7109375" customWidth="1"/>
    <col min="30" max="30" width="3.140625" style="47" customWidth="1"/>
  </cols>
  <sheetData>
    <row r="1" spans="7:42">
      <c r="AF1" s="59" t="s">
        <v>100</v>
      </c>
    </row>
    <row r="2" spans="7:42" ht="15.75" thickBot="1">
      <c r="I2" s="79" t="s">
        <v>73</v>
      </c>
      <c r="L2" s="49"/>
      <c r="N2" s="87" t="s">
        <v>75</v>
      </c>
      <c r="O2" s="87"/>
      <c r="P2" s="87"/>
      <c r="Q2" s="87"/>
      <c r="R2" s="87"/>
      <c r="S2" s="87"/>
      <c r="T2" s="87"/>
      <c r="U2" s="87"/>
      <c r="V2" s="87"/>
      <c r="AB2" s="60"/>
      <c r="AF2" s="85" t="s">
        <v>82</v>
      </c>
      <c r="AG2" s="85"/>
      <c r="AH2" s="85"/>
      <c r="AI2" s="85"/>
      <c r="AJ2" s="85"/>
      <c r="AK2" s="85"/>
      <c r="AL2" s="85"/>
      <c r="AM2" s="85"/>
      <c r="AN2" s="85"/>
    </row>
    <row r="3" spans="7:42" ht="15.75" thickBot="1">
      <c r="G3" s="46" t="s">
        <v>6</v>
      </c>
      <c r="H3" s="32" t="s">
        <v>46</v>
      </c>
      <c r="I3" s="86" t="s">
        <v>48</v>
      </c>
      <c r="J3" s="86" t="s">
        <v>80</v>
      </c>
      <c r="K3" s="86" t="s">
        <v>81</v>
      </c>
      <c r="L3" s="50"/>
      <c r="M3" s="88" t="s">
        <v>79</v>
      </c>
      <c r="N3" s="61" t="s">
        <v>76</v>
      </c>
      <c r="O3" s="62" t="s">
        <v>94</v>
      </c>
      <c r="P3" s="63" t="s">
        <v>95</v>
      </c>
      <c r="Q3" s="61" t="s">
        <v>77</v>
      </c>
      <c r="R3" s="62" t="s">
        <v>96</v>
      </c>
      <c r="S3" s="63" t="s">
        <v>97</v>
      </c>
      <c r="T3" s="61" t="s">
        <v>78</v>
      </c>
      <c r="U3" s="62" t="s">
        <v>98</v>
      </c>
      <c r="V3" s="63" t="s">
        <v>99</v>
      </c>
      <c r="W3" s="58" t="s">
        <v>101</v>
      </c>
      <c r="X3" s="42"/>
      <c r="Y3" s="43" t="s">
        <v>89</v>
      </c>
      <c r="Z3" s="43" t="s">
        <v>90</v>
      </c>
      <c r="AA3" s="31" t="s">
        <v>105</v>
      </c>
      <c r="AB3" s="31" t="s">
        <v>74</v>
      </c>
      <c r="AF3" s="30" t="s">
        <v>83</v>
      </c>
      <c r="AG3" s="30" t="s">
        <v>84</v>
      </c>
      <c r="AH3" s="30" t="s">
        <v>85</v>
      </c>
      <c r="AI3" s="30" t="s">
        <v>86</v>
      </c>
      <c r="AJ3" s="30" t="s">
        <v>87</v>
      </c>
      <c r="AK3" s="30" t="s">
        <v>88</v>
      </c>
      <c r="AL3" s="30" t="s">
        <v>91</v>
      </c>
      <c r="AM3" s="30" t="s">
        <v>92</v>
      </c>
      <c r="AN3" s="30" t="s">
        <v>93</v>
      </c>
      <c r="AP3" s="74" t="s">
        <v>47</v>
      </c>
    </row>
    <row r="4" spans="7:42">
      <c r="G4" s="40">
        <f t="shared" ref="G4:G35" si="0">0.5*(x2_-x1_)*H4+0.5*(x1_+x2_)</f>
        <v>0</v>
      </c>
      <c r="H4" s="33">
        <v>-1</v>
      </c>
      <c r="I4" s="51">
        <f>J4+K4+W4*AB4</f>
        <v>0</v>
      </c>
      <c r="J4" s="51">
        <f>(1/M4)*(a1_ + 2*a2_*H4 + 3*a3_*H4^2 + 4*a4_*H4^3 + 5*a5_*H4^4)</f>
        <v>0</v>
      </c>
      <c r="K4" s="51">
        <f>(1/M4^3)*k_s*(6*a3_ + 24*a4_*H4+ 60*a5_*H4^2)</f>
        <v>0</v>
      </c>
      <c r="L4" s="51"/>
      <c r="M4" s="41">
        <f t="shared" ref="M4:M35" si="1">SQRT((O4*x1_+R4*x2_+U4*x3_)^2+(O4*y1_+R4*y2_+U4*y3_)^2)</f>
        <v>2.2360679774997898</v>
      </c>
      <c r="N4" s="45">
        <f>0.5*H4*(H4-1)</f>
        <v>1</v>
      </c>
      <c r="O4" s="45">
        <f>H4-0.5</f>
        <v>-1.5</v>
      </c>
      <c r="P4" s="45">
        <f>1</f>
        <v>1</v>
      </c>
      <c r="Q4" s="45">
        <f>0.5*H4*(H4+1)</f>
        <v>0</v>
      </c>
      <c r="R4" s="45">
        <f>H4+0.5</f>
        <v>-0.5</v>
      </c>
      <c r="S4" s="45">
        <f>1</f>
        <v>1</v>
      </c>
      <c r="T4" s="45">
        <f>1-H4^2</f>
        <v>0</v>
      </c>
      <c r="U4" s="45">
        <f>-2*H4</f>
        <v>2</v>
      </c>
      <c r="V4" s="45">
        <f>-2</f>
        <v>-2</v>
      </c>
      <c r="W4" s="45">
        <f t="shared" ref="W4:W35" si="2">u1_*N4+u2_*Q4+u3_*T4</f>
        <v>0</v>
      </c>
      <c r="X4" s="45"/>
      <c r="Y4" s="45">
        <f t="shared" ref="Y4:Y35" si="3">x1_*N4+x2_*Q4+x3_*T4</f>
        <v>0</v>
      </c>
      <c r="Z4" s="45">
        <f t="shared" ref="Z4:Z35" si="4">y1_*N4+y2_*Q4+y3_*T4</f>
        <v>0</v>
      </c>
      <c r="AA4" s="40">
        <f t="shared" ref="AA4:AA35" si="5">theta1*N4+theta2*Q4+theta3*T4</f>
        <v>0</v>
      </c>
      <c r="AB4" s="44">
        <f t="shared" ref="AB4:AB35" si="6">(O4*alpha1+R4*alpha2+U4*alpha3)/M4</f>
        <v>-0.44721359549995793</v>
      </c>
      <c r="AF4" s="41">
        <f>(-J1_^3*J2_^2*J3_^2*k01_*H4^5 + J1_^3*J2_^2*J3_^2*k01_*H4^4 + J1_^3*J2_^2*J3_^2*k01_*H4^3 - J1_^3*J2_^2*J3_^2*k01_*H4^2 + 6*J1_^3*J2_^2*k01_*k_s*H4^5 - 12*J1_^3*J2_^2*k01_*k_s*H4^4 + 12*J1_^3*J2_^2*k01_*k_s*H4^2 - 6*J1_^3*J2_^2*k01_*k_s*H4 - 12*J1_^3*J3_^2*k01_*k_s*H4^5 + 27*J1_^3*J3_^2*k01_*k_s*H4^4 + 12*J1_^3*J3_^2*k01_*k_s*H4^3 - 27*J1_^3*J3_^2*k01_*k_s*H4^2 + 72*J1_^3*k01_*k_s^2*H4^5 - 180*J1_^3*k01_*k_s^2*H4^4 + 180*J1_^3*k01_*k_s^2*H4^2 - 72*J1_^3*k01_*k_s^2*H4)/(4*J1_^2*J2_^2*J3_^2 - 48*J1_^2*J2_^2*k_s + 78*J1_^2*J3_^2*k_s - 648*J1_^2*k_s^2 + 78*J2_^2*J3_^2*k_s - 648*J2_^2*k_s^2 + 1296*J3_^2*k_s^2 - 8640*k_s^3)</f>
        <v>0</v>
      </c>
      <c r="AG4" s="41">
        <f>(6*J1_^2*J2_^2*J3_^2*H4^5 - 4*J1_^2*J2_^2*J3_^2*H4^4 - 10*J1_^2*J2_^2*J3_^2*H4^3 + 8*J1_^2*J2_^2*J3_^2*H4^2 - 12*J1_^2*J2_^2*k_s*H4^5 + 48*J1_^2*J2_^2*k_s*H4^4 - 96*J1_^2*J2_^2*k_s*H4^2 + 60*J1_^2*J2_^2*k_s*H4 + 66*J1_^2*J3_^2*k_s*H4^5 - 129*J1_^2*J3_^2*k_s*H4^4 - 144*J1_^2*J3_^2*k_s*H4^3 + 207*J1_^2*J3_^2*k_s*H4^2 - 216*J1_^2*k_s^2*H4^5 + 540*J1_^2*k_s^2*H4^4 - 1188*J1_^2*k_s^2*H4^2 + 864*J1_^2*k_s^2*H4 + 18*J2_^2*J3_^2*k_s*H4^5 + 21*J2_^2*J3_^2*k_s*H4^4 - 96*J2_^2*J3_^2*k_s*H4^3 + 57*J2_^2*J3_^2*k_s*H4^2
+ 72*J2_^2*k_s^2*H4^5 + 180*J2_^2*k_s^2*H4^4 - 828*J2_^2*k_s^2*H4^2 + 576*J2_^2*k_s^2*H4 + 144*J3_^2*k_s^2*H4^5 - 1440*J3_^2*k_s^2*H4^3 + 1296*J3_^2*k_s^2*H4^2 - 8640*k_s^3*H4^2 + 8640*k_s^3*H4)/(8*J1_^2*J2_^2*J3_^2 - 96*J1_^2*J2_^2*k_s + 156*J1_^2*J3_^2*k_s - 1296*J1_^2*k_s^2 + 156*J2_^2*J3_^2*k_s - 1296*J2_^2*k_s^2 + 2592*J3_^2*k_s^2 -
17280*k_s^3)</f>
        <v>0.99999999999999989</v>
      </c>
      <c r="AH4" s="41">
        <f>(J1_^3*J2_^2*J3_^2*H4^5 - J1_^3*J2_^2*J3_^2*H4^4 - J1_^3*J2_^2*J3_^2*H4^3 + J1_^3*J2_^2*J3_^2*H4^2 - 6*J1_^3*J2_^2*k_s*H4^5 + 12*J1_^3*J2_^2*k_s*H4^4 - 12*J1_^3*J2_^2*k_s*H4^2 + 6*J1_^3*J2_^2*k_s*H4 + 12*J1_^3*J3_^2*k_s*H4^5 - 27*J1_^3*J3_^2*k_s*H4^4 - 12*J1_^3*J3_^2*k_s*H4^3 + 27*J1_^3*J3_^2*k_s*H4^2 - 72*J1_^3*k_s^2*H4^5 + 180*J1_^3*k_s^2*H4^4 - 180*J1_^3*k_s^2*H4^2 + 72*J1_^3*k_s^2*H4)/(4*J1_^2*J2_^2*J3_^2 - 48*J1_^2*J2_^2*k_s + 78*J1_^2*J3_^2*k_s - 648*J1_^2*k_s^2 + 78*J2_^2*J3_^2*k_s - 648*J2_^2*k_s^2 + 1296*J3_^2*k_s^2 - 8640*k_s^3)</f>
        <v>0</v>
      </c>
      <c r="AI4" s="41">
        <f>(-J1_^2*J2_^3*J3_^2*k02_*H4^5 - J1_^2*J2_^3*J3_^2*k02_*H4^4 + J1_^2*J2_^3*J3_^2*k02_*H4^3 + J1_^2*J2_^3*J3_^2*k02_*H4^2 + 6*J1_^2*J2_^3*k02_*k_s*H4^5 + 12*J1_^2*J2_^3*k02_*k_s*H4^4 - 12*J1_^2*J2_^3*k02_*k_s*H4^2 - 6*J1_^2*J2_^3*k02_*k_s*H4 - 12*J2_^3*J3_^2*k02_*k_s*H4^5 - 27*J2_^3*J3_^2*k02_*k_s*H4^4 + 12*J2_^3*J3_^2*k02_*k_s*H4^3 + 27*J2_^3*J3_^2*k02_*k_s*H4^2 + 72*J2_^3*k02_*k_s^2*H4^5 + 180*J2_^3*k02_*k_s^2*H4^4 - 180*J2_^3*k02_*k_s^2*H4^2 - 72*J2_^3*k02_*k_s^2*H4)/(4*J1_^2*J2_^2*J3_^2 - 48*J1_^2*J2_^2*k_s + 78*J1_^2*J3_^2*k_s - 648*J1_^2*k_s^2 + 78*J2_^2*J3_^2*k_s - 648*J2_^2*k_s^2 + 1296*J3_^2*k_s^2 - 8640*k_s^3)</f>
        <v>0.5</v>
      </c>
      <c r="AJ4" s="41">
        <f>(-6*J1_^2*J2_^2*J3_^2*H4^5 - 4*J1_^2*J2_^2*J3_^2*H4^4 + 10*J1_^2*J2_^2*J3_^2*H4^3 + 8*J1_^2*J2_^2*J3_^2*H4^2 + 12*J1_^2*J2_^2*k_s*H4^5 + 48*J1_^2*J2_^2*k_s*H4^4 - 96*J1_^2*J2_^2*k_s*H4^2 - 60*J1_^2*J2_^2*k_s*H4 - 18*J1_^2*J3_^2*k_s*H4^5 + 21*J1_^2*J3_^2*k_s*H4^4 + 96*J1_^2*J3_^2*k_s*H4^3 + 57*J1_^2*J3_^2*k_s*H4^2 - 72*J1_^2*k_s^2*H4^5 + 180*J1_^2*k_s^2*H4^4 - 828*J1_^2*k_s^2*H4^2 - 576*J1_^2*k_s^2*H4 - 66*J2_^2*J3_^2*k_s*H4^5 - 129*J2_^2*J3_^2*k_s*H4^4 + 144*J2_^2*J3_^2*k_s*H4^3 + 207*J2_^2*J3_^2*k_s*H4^2 + 216*J2_^2*k_s^2*H4^5 + 540*J2_^2*k_s^2*H4^4 - 1188*J2_^2*k_s^2*H4^2 - 864*J2_^2*k_s^2*H4 - 144*J3_^2*k_s^2*H4^5 + 1440*J3_^2*k_s^2*H4^3 + 1296*J3_^2*k_s^2*H4^2 - 8640*k_s^3*H4^2 - 8640*k_s^3*H4)/(8*J1_^2*J2_^2*J3_^2 - 96*J1_^2*J2_^2*k_s + 156*J1_^2*J3_^2*k_s - 1296*J1_^2*k_s^2 + 156*J2_^2*J3_^2*k_s - 1296*J2_^2*k_s^2 + 2592*J3_^2*k_s^2 - 17280*k_s^3)</f>
        <v>1.4210854715201979E-16</v>
      </c>
      <c r="AK4" s="41">
        <f>(J1_^2*J2_^3*J3_^2*H4^5 + J1_^2*J2_^3*J3_^2*H4^4 - J1_^2*J2_^3*J3_^2*H4^3 - J1_^2*J2_^3*J3_^2*H4^2 - 6*J1_^2*J2_^3*k_s*H4^5 - 12*J1_^2*J2_^3*k_s*H4^4 + 12*J1_^2*J2_^3*k_s*H4^2 + 6*J1_^2*J2_^3*k_s*H4 + 12*J2_^3*J3_^2*k_s*H4^5 + 27*J2_^3*J3_^2*k_s*H4^4 - 12*J2_^3*J3_^2*k_s*H4^3 - 27*J2_^3*J3_^2*k_s*H4^2 - 72*J2_^3*k_s^2*H4^5 - 180*J2_^3*k_s^2*H4^4 + 180*J2_^3*k_s^2*H4^2 + 72*J2_^3*k_s^2*H4)/(4*J1_^2*J2_^2*J3_^2 - 48*J1_^2*J2_^2*k_s + 78*J1_^2*J3_^2*k_s - 648*J1_^2*k_s^2 + 78*J2_^2*J3_^2*k_s - 648*J2_^2*k_s^2 + 1296*J3_^2*k_s^2 - 8640*k_s^3)</f>
        <v>0</v>
      </c>
      <c r="AL4" s="41">
        <f>(-2*J1_^2*J2_^2*J3_^3*k03_*H4^5 + 4*J1_^2*J2_^2*J3_^3*k03_*H4^3 - 2*J1_^2*J2_^2*J3_^3*k03_*H4 - 15*J1_^2*J3_^3*k03_*k_s*H4^5 + 24*J1_^2*J3_^3*k03_*k_s*H4^4 + 54*J1_^2*J3_^3*k03_*k_s*H4^3 - 24*J1_^2*J3_^3*k03_*k_s*H4^2 - 39*J1_^2*J3_^3*k03_*k_s*H4 - 15*J2_^2*J3_^3*k03_*k_s*H4^5 - 24*J2_^2*J3_^3*k03_*k_s*H4^4 + 54*J2_^2*J3_^3*k03_*k_s*H4^3 + 24*J2_^2*J3_^3*k03_*k_s*H4^2 - 39*J2_^2*J3_^3*k03_*k_s*H4 - 72*J3_^3*k03_*k_s^2*H4^5 + 720*J3_^3*k03_*k_s^2*H4^3 - 648*J3_^3*k03_*k_s^2*H4)/(2*J1_^2*J2_^2*J3_^2 - 24*J1_^2*J2_^2*k_s +
39*J1_^2*J3_^2*k_s - 324*J1_^2*k_s^2 + 39*J2_^2*J3_^2*k_s - 324*J2_^2*k_s^2 + 648*J3_^2*k_s^2 - 4320*k_s^3)</f>
        <v>0</v>
      </c>
      <c r="AM4" s="41">
        <v>0</v>
      </c>
      <c r="AN4" s="41">
        <f>(2*J1_^2*J2_^2*J3_^3*H4^5 - 4*J1_^2*J2_^2*J3_^3*H4^3 + 2*J1_^2*J2_^2*J3_^3*H4 + 15*J1_^2*J3_^3*k_s*H4^5 - 24*J1_^2*J3_^3*k_s*H4^4 - 54*J1_^2*J3_^3*k_s*H4^3 + 24*J1_^2*J3_^3*k_s*H4^2 + 39*J1_^2*J3_^3*k_s*H4 + 15*J2_^2*J3_^3*k_s*H4^5 + 24*J2_^2*J3_^3*k_s*H4^4 - 54*J2_^2*J3_^3*k_s*H4^3 - 24*J2_^2*J3_^3*k_s*H4^2 + 39*J2_^2*J3_^3*k_s*H4 + 72*J3_^3*k_s^2*H4^5 - 720*J3_^3*k_s^2*H4^3 + 648*J3_^3*k_s^2*H4)/(2*J1_^2*J2_^2*J3_^2 - 24*J1_^2*J2_^2*k_s + 39*J1_^2*J3_^2*k_s - 324*J1_^2*k_s^2 + 39*J2_^2*J3_^2*k_s - 324*J2_^2*k_s^2 + 648*J3_^2*k_s^2 - 4320*k_s^3)</f>
        <v>0</v>
      </c>
      <c r="AP4" s="41">
        <f t="shared" ref="AP4:AP35" si="7">u1_*AF4+v1_*AG4+theta1*AH4+u2_*AI4+v2_*AJ4+theta2*AK4+u3_*AL4+v3_*AM4+theta3*AN4</f>
        <v>0</v>
      </c>
    </row>
    <row r="5" spans="7:42">
      <c r="G5" s="40">
        <f t="shared" si="0"/>
        <v>2.0000000000000018E-2</v>
      </c>
      <c r="H5" s="33">
        <f>H4+0.02</f>
        <v>-0.98</v>
      </c>
      <c r="I5" s="51">
        <f>J5+K5+W5*AB5</f>
        <v>7.0548340080892169E-2</v>
      </c>
      <c r="J5" s="51">
        <f>(1/M5)*(a1_ + 2*a2_*H5 + 3*a3_*H5^2 + 4*a4_*H5^3 + 5*a5_*H5^4)</f>
        <v>7.0548340080892169E-2</v>
      </c>
      <c r="K5" s="51">
        <f>(1/M5^3)*k_s*(6*a3_ + 24*a4_*H5+ 60*a5_*H5^2)</f>
        <v>0</v>
      </c>
      <c r="L5" s="51"/>
      <c r="M5" s="41">
        <f t="shared" si="1"/>
        <v>2.2003636063160106</v>
      </c>
      <c r="N5" s="45">
        <f t="shared" ref="N5:N68" si="8">0.5*H5*(H5-1)</f>
        <v>0.97019999999999995</v>
      </c>
      <c r="O5" s="45">
        <f t="shared" ref="O5:O68" si="9">H5-0.5</f>
        <v>-1.48</v>
      </c>
      <c r="P5" s="45">
        <f>1</f>
        <v>1</v>
      </c>
      <c r="Q5" s="45">
        <f t="shared" ref="Q5:Q68" si="10">0.5*H5*(H5+1)</f>
        <v>-9.8000000000000084E-3</v>
      </c>
      <c r="R5" s="45">
        <f t="shared" ref="R5:R68" si="11">H5+0.5</f>
        <v>-0.48</v>
      </c>
      <c r="S5" s="45">
        <f>1</f>
        <v>1</v>
      </c>
      <c r="T5" s="45">
        <f t="shared" ref="T5:T68" si="12">1-H5^2</f>
        <v>3.960000000000008E-2</v>
      </c>
      <c r="U5" s="45">
        <f t="shared" ref="U5:U68" si="13">-2*H5</f>
        <v>1.96</v>
      </c>
      <c r="V5" s="45">
        <f t="shared" ref="V5:V68" si="14">-2</f>
        <v>-2</v>
      </c>
      <c r="W5" s="45">
        <f t="shared" si="2"/>
        <v>0</v>
      </c>
      <c r="X5" s="45"/>
      <c r="Y5" s="45">
        <f t="shared" si="3"/>
        <v>2.0000000000000063E-2</v>
      </c>
      <c r="Z5" s="45">
        <f t="shared" si="4"/>
        <v>3.960000000000008E-2</v>
      </c>
      <c r="AA5" s="40">
        <f t="shared" si="5"/>
        <v>0</v>
      </c>
      <c r="AB5" s="44">
        <f t="shared" si="6"/>
        <v>-0.45447034168787398</v>
      </c>
      <c r="AF5" s="41">
        <f>(-J1_^3*J2_^2*J3_^2*k01_*H5^5 + J1_^3*J2_^2*J3_^2*k01_*H5^4 + J1_^3*J2_^2*J3_^2*k01_*H5^3 - J1_^3*J2_^2*J3_^2*k01_*H5^2 + 6*J1_^3*J2_^2*k01_*k_s*H5^5 - 12*J1_^3*J2_^2*k01_*k_s*H5^4 + 12*J1_^3*J2_^2*k01_*k_s*H5^2 - 6*J1_^3*J2_^2*k01_*k_s*H5 - 12*J1_^3*J3_^2*k01_*k_s*H5^5 + 27*J1_^3*J3_^2*k01_*k_s*H5^4 + 12*J1_^3*J3_^2*k01_*k_s*H5^3 - 27*J1_^3*J3_^2*k01_*k_s*H5^2 + 72*J1_^3*k01_*k_s^2*H5^5 - 180*J1_^3*k01_*k_s^2*H5^4 + 180*J1_^3*k01_*k_s^2*H5^2 - 72*J1_^3*k01_*k_s^2*H5)/(4*J1_^2*J2_^2*J3_^2 - 48*J1_^2*J2_^2*k_s + 78*J1_^2*J3_^2*k_s - 648*J1_^2*k_s^2 + 78*J2_^2*J3_^2*k_s - 648*J2_^2*k_s^2 + 1296*J3_^2*k_s^2 - 8640*k_s^3)</f>
        <v>1.8825760800000035E-2</v>
      </c>
      <c r="AG5" s="41">
        <f>(6*J1_^2*J2_^2*J3_^2*H5^5 - 4*J1_^2*J2_^2*J3_^2*H5^4 - 10*J1_^2*J2_^2*J3_^2*H5^3 + 8*J1_^2*J2_^2*J3_^2*H5^2 - 12*J1_^2*J2_^2*k_s*H5^5 + 48*J1_^2*J2_^2*k_s*H5^4 - 96*J1_^2*J2_^2*k_s*H5^2 + 60*J1_^2*J2_^2*k_s*H5 + 66*J1_^2*J3_^2*k_s*H5^5 - 129*J1_^2*J3_^2*k_s*H5^4 - 144*J1_^2*J3_^2*k_s*H5^3 + 207*J1_^2*J3_^2*k_s*H5^2 - 216*J1_^2*k_s^2*H5^5 + 540*J1_^2*k_s^2*H5^4 - 1188*J1_^2*k_s^2*H5^2 + 864*J1_^2*k_s^2*H5 + 18*J2_^2*J3_^2*k_s*H5^5 + 21*J2_^2*J3_^2*k_s*H5^4 - 96*J2_^2*J3_^2*k_s*H5^3 + 57*J2_^2*J3_^2*k_s*H5^2
+ 72*J2_^2*k_s^2*H5^5 + 180*J2_^2*k_s^2*H5^4 - 828*J2_^2*k_s^2*H5^2 + 576*J2_^2*k_s^2*H5 + 144*J3_^2*k_s^2*H5^5 - 1440*J3_^2*k_s^2*H5^3 + 1296*J3_^2*k_s^2*H5^2 - 8640*k_s^3*H5^2 + 8640*k_s^3*H5)/(8*J1_^2*J2_^2*J3_^2 - 96*J1_^2*J2_^2*k_s + 156*J1_^2*J3_^2*k_s - 1296*J1_^2*k_s^2 + 156*J2_^2*J3_^2*k_s - 1296*J2_^2*k_s^2 + 2592*J3_^2*k_s^2 -
17280*k_s^3)</f>
        <v>0.99776532239999993</v>
      </c>
      <c r="AH5" s="41">
        <f>(J1_^3*J2_^2*J3_^2*H5^5 - J1_^3*J2_^2*J3_^2*H5^4 - J1_^3*J2_^2*J3_^2*H5^3 + J1_^3*J2_^2*J3_^2*H5^2 - 6*J1_^3*J2_^2*k_s*H5^5 + 12*J1_^3*J2_^2*k_s*H5^4 - 12*J1_^3*J2_^2*k_s*H5^2 + 6*J1_^3*J2_^2*k_s*H5 + 12*J1_^3*J3_^2*k_s*H5^5 - 27*J1_^3*J3_^2*k_s*H5^4 - 12*J1_^3*J3_^2*k_s*H5^3 + 27*J1_^3*J3_^2*k_s*H5^2 - 72*J1_^3*k_s^2*H5^5 + 180*J1_^3*k_s^2*H5^4 - 180*J1_^3*k_s^2*H5^2 + 72*J1_^3*k_s^2*H5)/(4*J1_^2*J2_^2*J3_^2 - 48*J1_^2*J2_^2*k_s + 78*J1_^2*J3_^2*k_s - 648*J1_^2*k_s^2 + 78*J2_^2*J3_^2*k_s - 648*J2_^2*k_s^2 + 1296*J3_^2*k_s^2 - 8640*k_s^3)</f>
        <v>4.2095680876950967E-2</v>
      </c>
      <c r="AI5" s="41">
        <f>(-J1_^2*J2_^3*J3_^2*k02_*H5^5 - J1_^2*J2_^3*J3_^2*k02_*H5^4 + J1_^2*J2_^3*J3_^2*k02_*H5^3 + J1_^2*J2_^3*J3_^2*k02_*H5^2 + 6*J1_^2*J2_^3*k02_*k_s*H5^5 + 12*J1_^2*J2_^3*k02_*k_s*H5^4 - 12*J1_^2*J2_^3*k02_*k_s*H5^2 - 6*J1_^2*J2_^3*k02_*k_s*H5 - 12*J2_^3*J3_^2*k02_*k_s*H5^5 - 27*J2_^3*J3_^2*k02_*k_s*H5^4 + 12*J2_^3*J3_^2*k02_*k_s*H5^3 + 27*J2_^3*J3_^2*k02_*k_s*H5^2 + 72*J2_^3*k02_*k_s^2*H5^5 + 180*J2_^3*k02_*k_s^2*H5^4 - 180*J2_^3*k02_*k_s^2*H5^2 - 72*J2_^3*k02_*k_s^2*H5)/(4*J1_^2*J2_^2*J3_^2 - 48*J1_^2*J2_^2*k_s + 78*J1_^2*J3_^2*k_s - 648*J1_^2*k_s^2 + 78*J2_^2*J3_^2*k_s - 648*J2_^2*k_s^2 + 1296*J3_^2*k_s^2 - 8640*k_s^3)</f>
        <v>0.45177023919999998</v>
      </c>
      <c r="AJ5" s="41">
        <f>(-6*J1_^2*J2_^2*J3_^2*H5^5 - 4*J1_^2*J2_^2*J3_^2*H5^4 + 10*J1_^2*J2_^2*J3_^2*H5^3 + 8*J1_^2*J2_^2*J3_^2*H5^2 + 12*J1_^2*J2_^2*k_s*H5^5 + 48*J1_^2*J2_^2*k_s*H5^4 - 96*J1_^2*J2_^2*k_s*H5^2 - 60*J1_^2*J2_^2*k_s*H5 - 18*J1_^2*J3_^2*k_s*H5^5 + 21*J1_^2*J3_^2*k_s*H5^4 + 96*J1_^2*J3_^2*k_s*H5^3 + 57*J1_^2*J3_^2*k_s*H5^2 - 72*J1_^2*k_s^2*H5^5 + 180*J1_^2*k_s^2*H5^4 - 828*J1_^2*k_s^2*H5^2 - 576*J1_^2*k_s^2*H5 - 66*J2_^2*J3_^2*k_s*H5^5 - 129*J2_^2*J3_^2*k_s*H5^4 + 144*J2_^2*J3_^2*k_s*H5^3 + 207*J2_^2*J3_^2*k_s*H5^2 + 216*J2_^2*k_s^2*H5^5 + 540*J2_^2*k_s^2*H5^4 - 1188*J2_^2*k_s^2*H5^2 - 864*J2_^2*k_s^2*H5 - 144*J3_^2*k_s^2*H5^5 + 1440*J3_^2*k_s^2*H5^3 + 1296*J3_^2*k_s^2*H5^2 - 8640*k_s^3*H5^2 - 8640*k_s^3*H5)/(8*J1_^2*J2_^2*J3_^2 - 96*J1_^2*J2_^2*k_s + 156*J1_^2*J3_^2*k_s - 1296*J1_^2*k_s^2 + 156*J2_^2*J3_^2*k_s - 1296*J2_^2*k_s^2 + 2592*J3_^2*k_s^2 - 17280*k_s^3)</f>
        <v>6.6651760000013274E-4</v>
      </c>
      <c r="AK5" s="41">
        <f>(J1_^2*J2_^3*J3_^2*H5^5 + J1_^2*J2_^3*J3_^2*H5^4 - J1_^2*J2_^3*J3_^2*H5^3 - J1_^2*J2_^3*J3_^2*H5^2 - 6*J1_^2*J2_^3*k_s*H5^5 - 12*J1_^2*J2_^3*k_s*H5^4 + 12*J1_^2*J2_^3*k_s*H5^2 + 6*J1_^2*J2_^3*k_s*H5 + 12*J2_^3*J3_^2*k_s*H5^5 + 27*J2_^3*J3_^2*k_s*H5^4 - 12*J2_^3*J3_^2*k_s*H5^3 - 27*J2_^3*J3_^2*k_s*H5^2 - 72*J2_^3*k_s^2*H5^5 - 180*J2_^3*k_s^2*H5^4 + 180*J2_^3*k_s^2*H5^2 + 72*J2_^3*k_s^2*H5)/(4*J1_^2*J2_^2*J3_^2 - 48*J1_^2*J2_^2*k_s + 78*J1_^2*J3_^2*k_s - 648*J1_^2*k_s^2 + 78*J2_^2*J3_^2*k_s - 648*J2_^2*k_s^2 + 1296*J3_^2*k_s^2 - 8640*k_s^3)</f>
        <v>-4.252088977469974E-4</v>
      </c>
      <c r="AL5" s="41">
        <f>(-2*J1_^2*J2_^2*J3_^3*k03_*H5^5 + 4*J1_^2*J2_^2*J3_^3*k03_*H5^3 - 2*J1_^2*J2_^2*J3_^3*k03_*H5 - 15*J1_^2*J3_^3*k03_*k_s*H5^5 + 24*J1_^2*J3_^3*k03_*k_s*H5^4 + 54*J1_^2*J3_^3*k03_*k_s*H5^3 - 24*J1_^2*J3_^3*k03_*k_s*H5^2 - 39*J1_^2*J3_^3*k03_*k_s*H5 - 15*J2_^2*J3_^3*k03_*k_s*H5^5 - 24*J2_^2*J3_^3*k03_*k_s*H5^4 + 54*J2_^2*J3_^3*k03_*k_s*H5^3 + 24*J2_^2*J3_^3*k03_*k_s*H5^2 - 39*J2_^2*J3_^3*k03_*k_s*H5 - 72*J3_^3*k03_*k_s^2*H5^5 + 720*J3_^3*k03_*k_s^2*H5^3 - 648*J3_^3*k03_*k_s^2*H5)/(2*J1_^2*J2_^2*J3_^2 - 24*J1_^2*J2_^2*k_s +
39*J1_^2*J3_^2*k_s - 324*J1_^2*k_s^2 + 39*J2_^2*J3_^2*k_s - 324*J2_^2*k_s^2 + 648*J3_^2*k_s^2 - 4320*k_s^3)</f>
        <v>-1.5367968000001015E-3</v>
      </c>
      <c r="AM5" s="41">
        <f xml:space="preserve"> (2*J1_^2*J2_^2*J3_^2*H5^4 - 4*J1_^2*J2_^2*J3_^2*H5^2 + 2*J1_^2*J2_^2*J3_^2 - 24*J1_^2*J2_^2*k_s*H5^4 + 48*J1_^2*J2_^2*k_s*H5^2 - 24*J1_^2*J2_^2*k_s - 12*J1_^2*J3_^2*k_s*H5^5 + 27*J1_^2*J3_^2*k_s*H5^4 + 12*J1_^2*J3_^2*k_s*H5^3 - 66*J1_^2*J3_^2*k_s*H5^2 + 39*J1_^2*J3_^2*k_s + 72*J1_^2*k_s^2*H5^5 - 180*J1_^2*k_s^2*H5^4 + 504*J1_^2*k_s^2*H5^2 - 72*J1_^2*k_s^2*H5 - 324*J1_^2*k_s^2 + 12*J2_^2*J3_^2*k_s*H5^5 + 27*J2_^2*J3_^2*k_s*H5^4 - 12*J2_^2*J3_^2*k_s*H5^3 - 66*J2_^2*J3_^2*k_s*H5^2 + 39*J2_^2*J3_^2*k_s - 72*J2_^2*k_s^2*H5^5 - 180*J2_^2*k_s^2*H5^4 + 504*J2_^2*k_s^2*H5^2 + 72*J2_^2*k_s^2*H5 - 324*J2_^2*k_s^2 - 648*J3_^2*k_s^2*H5^2 + 648*J3_^2*k_s^2 + 4320*k_s^3*H5^2 - 4320*k_s^3)/(2*J1_^2*J2_^2*J3_^2 - 24*J1_^2*J2_^2*k_s + 39*J1_^2*J3_^2*k_s - 324*J1_^2*k_s^2 + 39*J2_^2*J3_^2*k_s - 324*J2_^2*k_s^2 + 648*J3_^2*k_s^2 - 4320*k_s^3)</f>
        <v>1.5681599999999181E-3</v>
      </c>
      <c r="AN5" s="41">
        <f>(2*J1_^2*J2_^2*J3_^3*H5^5 - 4*J1_^2*J2_^2*J3_^3*H5^3 + 2*J1_^2*J2_^2*J3_^3*H5 + 15*J1_^2*J3_^3*k_s*H5^5 - 24*J1_^2*J3_^3*k_s*H5^4 - 54*J1_^2*J3_^3*k_s*H5^3 + 24*J1_^2*J3_^3*k_s*H5^2 + 39*J1_^2*J3_^3*k_s*H5 + 15*J2_^2*J3_^3*k_s*H5^5 + 24*J2_^2*J3_^3*k_s*H5^4 - 54*J2_^2*J3_^3*k_s*H5^3 - 24*J2_^2*J3_^3*k_s*H5^2 + 39*J2_^2*J3_^3*k_s*H5 + 72*J3_^3*k_s^2*H5^5 - 720*J3_^3*k_s^2*H5^3 + 648*J3_^3*k_s^2*H5)/(2*J1_^2*J2_^2*J3_^2 - 24*J1_^2*J2_^2*k_s + 39*J1_^2*J3_^2*k_s - 324*J1_^2*k_s^2 + 39*J2_^2*J3_^2*k_s - 324*J2_^2*k_s^2 + 648*J3_^2*k_s^2 - 4320*k_s^3)</f>
        <v>-1.5367968000001015E-3</v>
      </c>
      <c r="AP5" s="41">
        <f t="shared" si="7"/>
        <v>1.5681599999999181E-3</v>
      </c>
    </row>
    <row r="6" spans="7:42">
      <c r="G6" s="40">
        <f t="shared" si="0"/>
        <v>4.0000000000000036E-2</v>
      </c>
      <c r="H6" s="33">
        <f t="shared" ref="H6:H69" si="15">H5+0.02</f>
        <v>-0.96</v>
      </c>
      <c r="I6" s="51">
        <f>J6+K6+W6*AB6</f>
        <v>0.13906812839738239</v>
      </c>
      <c r="J6" s="51">
        <f>(1/M6)*(a1_ + 2*a2_*H6 + 3*a3_*H6^2 + 4*a4_*H6^3 + 5*a5_*H6^4)</f>
        <v>0.13906812839738239</v>
      </c>
      <c r="K6" s="51">
        <f>(1/M6^3)*k_s*(6*a3_ + 24*a4_*H6+ 60*a5_*H6^2)</f>
        <v>0</v>
      </c>
      <c r="L6" s="51"/>
      <c r="M6" s="41">
        <f t="shared" si="1"/>
        <v>2.1648094604375694</v>
      </c>
      <c r="N6" s="45">
        <f t="shared" si="8"/>
        <v>0.94079999999999997</v>
      </c>
      <c r="O6" s="45">
        <f t="shared" si="9"/>
        <v>-1.46</v>
      </c>
      <c r="P6" s="45">
        <f>1</f>
        <v>1</v>
      </c>
      <c r="Q6" s="45">
        <f t="shared" si="10"/>
        <v>-1.9200000000000016E-2</v>
      </c>
      <c r="R6" s="45">
        <f t="shared" si="11"/>
        <v>-0.45999999999999996</v>
      </c>
      <c r="S6" s="45">
        <f>1</f>
        <v>1</v>
      </c>
      <c r="T6" s="45">
        <f t="shared" si="12"/>
        <v>7.8400000000000025E-2</v>
      </c>
      <c r="U6" s="45">
        <f t="shared" si="13"/>
        <v>1.92</v>
      </c>
      <c r="V6" s="45">
        <f t="shared" si="14"/>
        <v>-2</v>
      </c>
      <c r="W6" s="45">
        <f t="shared" si="2"/>
        <v>0</v>
      </c>
      <c r="X6" s="45"/>
      <c r="Y6" s="45">
        <f t="shared" si="3"/>
        <v>3.9999999999999994E-2</v>
      </c>
      <c r="Z6" s="45">
        <f t="shared" si="4"/>
        <v>7.8400000000000025E-2</v>
      </c>
      <c r="AA6" s="40">
        <f t="shared" si="5"/>
        <v>0</v>
      </c>
      <c r="AB6" s="44">
        <f t="shared" si="6"/>
        <v>-0.46193441883696851</v>
      </c>
      <c r="AF6" s="41">
        <f>(-J1_^3*J2_^2*J3_^2*k01_*H6^5 + J1_^3*J2_^2*J3_^2*k01_*H6^4 + J1_^3*J2_^2*J3_^2*k01_*H6^3 - J1_^3*J2_^2*J3_^2*k01_*H6^2 + 6*J1_^3*J2_^2*k01_*k_s*H6^5 - 12*J1_^3*J2_^2*k01_*k_s*H6^4 + 12*J1_^3*J2_^2*k01_*k_s*H6^2 - 6*J1_^3*J2_^2*k01_*k_s*H6 - 12*J1_^3*J3_^2*k01_*k_s*H6^5 + 27*J1_^3*J3_^2*k01_*k_s*H6^4 + 12*J1_^3*J3_^2*k01_*k_s*H6^3 - 27*J1_^3*J3_^2*k01_*k_s*H6^2 + 72*J1_^3*k01_*k_s^2*H6^5 - 180*J1_^3*k01_*k_s^2*H6^4 + 180*J1_^3*k01_*k_s^2*H6^2 - 72*J1_^3*k01_*k_s^2*H6)/(4*J1_^2*J2_^2*J3_^2 - 48*J1_^2*J2_^2*k_s + 78*J1_^2*J3_^2*k_s - 648*J1_^2*k_s^2 + 78*J2_^2*J3_^2*k_s - 648*J2_^2*k_s^2 + 1296*J3_^2*k_s^2 - 8640*k_s^3)</f>
        <v>3.5404185599999964E-2</v>
      </c>
      <c r="AG6" s="41">
        <f>(6*J1_^2*J2_^2*J3_^2*H6^5 - 4*J1_^2*J2_^2*J3_^2*H6^4 - 10*J1_^2*J2_^2*J3_^2*H6^3 + 8*J1_^2*J2_^2*J3_^2*H6^2 - 12*J1_^2*J2_^2*k_s*H6^5 + 48*J1_^2*J2_^2*k_s*H6^4 - 96*J1_^2*J2_^2*k_s*H6^2 + 60*J1_^2*J2_^2*k_s*H6 + 66*J1_^2*J3_^2*k_s*H6^5 - 129*J1_^2*J3_^2*k_s*H6^4 - 144*J1_^2*J3_^2*k_s*H6^3 + 207*J1_^2*J3_^2*k_s*H6^2 - 216*J1_^2*k_s^2*H6^5 + 540*J1_^2*k_s^2*H6^4 - 1188*J1_^2*k_s^2*H6^2 + 864*J1_^2*k_s^2*H6 + 18*J2_^2*J3_^2*k_s*H6^5 + 21*J2_^2*J3_^2*k_s*H6^4 - 96*J2_^2*J3_^2*k_s*H6^3 + 57*J2_^2*J3_^2*k_s*H6^2
+ 72*J2_^2*k_s^2*H6^5 + 180*J2_^2*k_s^2*H6^4 - 828*J2_^2*k_s^2*H6^2 + 576*J2_^2*k_s^2*H6 + 144*J3_^2*k_s^2*H6^5 - 1440*J3_^2*k_s^2*H6^3 + 1296*J3_^2*k_s^2*H6^2 - 8640*k_s^3*H6^2 + 8640*k_s^3*H6)/(8*J1_^2*J2_^2*J3_^2 - 96*J1_^2*J2_^2*k_s + 156*J1_^2*J3_^2*k_s - 1296*J1_^2*k_s^2 + 156*J2_^2*J3_^2*k_s - 1296*J2_^2*k_s^2 + 2592*J3_^2*k_s^2 -
17280*k_s^3)</f>
        <v>0.99131719679999986</v>
      </c>
      <c r="AH6" s="41">
        <f>(J1_^3*J2_^2*J3_^2*H6^5 - J1_^3*J2_^2*J3_^2*H6^4 - J1_^3*J2_^2*J3_^2*H6^3 + J1_^3*J2_^2*J3_^2*H6^2 - 6*J1_^3*J2_^2*k_s*H6^5 + 12*J1_^3*J2_^2*k_s*H6^4 - 12*J1_^3*J2_^2*k_s*H6^2 + 6*J1_^3*J2_^2*k_s*H6 + 12*J1_^3*J3_^2*k_s*H6^5 - 27*J1_^3*J3_^2*k_s*H6^4 - 12*J1_^3*J3_^2*k_s*H6^3 + 27*J1_^3*J3_^2*k_s*H6^2 - 72*J1_^3*k_s^2*H6^5 + 180*J1_^3*k_s^2*H6^4 - 180*J1_^3*k_s^2*H6^2 + 72*J1_^3*k_s^2*H6)/(4*J1_^2*J2_^2*J3_^2 - 48*J1_^2*J2_^2*k_s + 78*J1_^2*J3_^2*k_s - 648*J1_^2*k_s^2 + 78*J2_^2*J3_^2*k_s - 648*J2_^2*k_s^2 + 1296*J3_^2*k_s^2 - 8640*k_s^3)</f>
        <v>7.9166165689619136E-2</v>
      </c>
      <c r="AI6" s="41">
        <f>(-J1_^2*J2_^3*J3_^2*k02_*H6^5 - J1_^2*J2_^3*J3_^2*k02_*H6^4 + J1_^2*J2_^3*J3_^2*k02_*H6^3 + J1_^2*J2_^3*J3_^2*k02_*H6^2 + 6*J1_^2*J2_^3*k02_*k_s*H6^5 + 12*J1_^2*J2_^3*k02_*k_s*H6^4 - 12*J1_^2*J2_^3*k02_*k_s*H6^2 - 6*J1_^2*J2_^3*k02_*k_s*H6 - 12*J2_^3*J3_^2*k02_*k_s*H6^5 - 27*J2_^3*J3_^2*k02_*k_s*H6^4 + 12*J2_^3*J3_^2*k02_*k_s*H6^3 + 27*J2_^3*J3_^2*k02_*k_s*H6^2 + 72*J2_^3*k02_*k_s^2*H6^5 + 180*J2_^3*k02_*k_s^2*H6^4 - 180*J2_^3*k02_*k_s^2*H6^2 - 72*J2_^3*k02_*k_s^2*H6)/(4*J1_^2*J2_^2*J3_^2 - 48*J1_^2*J2_^2*k_s + 78*J1_^2*J3_^2*k_s - 648*J1_^2*k_s^2 + 78*J2_^2*J3_^2*k_s - 648*J2_^2*k_s^2 + 1296*J3_^2*k_s^2 - 8640*k_s^3)</f>
        <v>0.40696381439999996</v>
      </c>
      <c r="AJ6" s="41">
        <f>(-6*J1_^2*J2_^2*J3_^2*H6^5 - 4*J1_^2*J2_^2*J3_^2*H6^4 + 10*J1_^2*J2_^2*J3_^2*H6^3 + 8*J1_^2*J2_^2*J3_^2*H6^2 + 12*J1_^2*J2_^2*k_s*H6^5 + 48*J1_^2*J2_^2*k_s*H6^4 - 96*J1_^2*J2_^2*k_s*H6^2 - 60*J1_^2*J2_^2*k_s*H6 - 18*J1_^2*J3_^2*k_s*H6^5 + 21*J1_^2*J3_^2*k_s*H6^4 + 96*J1_^2*J3_^2*k_s*H6^3 + 57*J1_^2*J3_^2*k_s*H6^2 - 72*J1_^2*k_s^2*H6^5 + 180*J1_^2*k_s^2*H6^4 - 828*J1_^2*k_s^2*H6^2 - 576*J1_^2*k_s^2*H6 - 66*J2_^2*J3_^2*k_s*H6^5 - 129*J2_^2*J3_^2*k_s*H6^4 + 144*J2_^2*J3_^2*k_s*H6^3 + 207*J2_^2*J3_^2*k_s*H6^2 + 216*J2_^2*k_s^2*H6^5 + 540*J2_^2*k_s^2*H6^4 - 1188*J2_^2*k_s^2*H6^2 - 864*J2_^2*k_s^2*H6 - 144*J3_^2*k_s^2*H6^5 + 1440*J3_^2*k_s^2*H6^3 + 1296*J3_^2*k_s^2*H6^2 - 8640*k_s^3*H6^2 - 8640*k_s^3*H6)/(8*J1_^2*J2_^2*J3_^2 - 96*J1_^2*J2_^2*k_s + 156*J1_^2*J3_^2*k_s - 1296*J1_^2*k_s^2 + 156*J2_^2*J3_^2*k_s - 1296*J2_^2*k_s^2 + 2592*J3_^2*k_s^2 - 17280*k_s^3)</f>
        <v>2.5362432000001389E-3</v>
      </c>
      <c r="AK6" s="41">
        <f>(J1_^2*J2_^3*J3_^2*H6^5 + J1_^2*J2_^3*J3_^2*H6^4 - J1_^2*J2_^3*J3_^2*H6^3 - J1_^2*J2_^3*J3_^2*H6^2 - 6*J1_^2*J2_^3*k_s*H6^5 - 12*J1_^2*J2_^3*k_s*H6^4 + 12*J1_^2*J2_^3*k_s*H6^2 + 6*J1_^2*J2_^3*k_s*H6 + 12*J2_^3*J3_^2*k_s*H6^5 + 27*J2_^3*J3_^2*k_s*H6^4 - 12*J2_^3*J3_^2*k_s*H6^3 - 27*J2_^3*J3_^2*k_s*H6^2 - 72*J2_^3*k_s^2*H6^5 - 180*J2_^3*k_s^2*H6^4 + 180*J2_^3*k_s^2*H6^2 + 72*J2_^3*k_s^2*H6)/(4*J1_^2*J2_^2*J3_^2 - 48*J1_^2*J2_^2*k_s + 78*J1_^2*J3_^2*k_s - 648*J1_^2*k_s^2 + 78*J2_^2*J3_^2*k_s - 648*J2_^2*k_s^2 + 1296*J3_^2*k_s^2 - 8640*k_s^3)</f>
        <v>-1.6156360344820059E-3</v>
      </c>
      <c r="AL6" s="41">
        <f>(-2*J1_^2*J2_^2*J3_^3*k03_*H6^5 + 4*J1_^2*J2_^2*J3_^3*k03_*H6^3 - 2*J1_^2*J2_^2*J3_^3*k03_*H6 - 15*J1_^2*J3_^3*k03_*k_s*H6^5 + 24*J1_^2*J3_^3*k03_*k_s*H6^4 + 54*J1_^2*J3_^3*k03_*k_s*H6^3 - 24*J1_^2*J3_^3*k03_*k_s*H6^2 - 39*J1_^2*J3_^3*k03_*k_s*H6 - 15*J2_^2*J3_^3*k03_*k_s*H6^5 - 24*J2_^2*J3_^3*k03_*k_s*H6^4 + 54*J2_^2*J3_^3*k03_*k_s*H6^3 + 24*J2_^2*J3_^3*k03_*k_s*H6^2 - 39*J2_^2*J3_^3*k03_*k_s*H6 - 72*J3_^3*k03_*k_s^2*H6^5 + 720*J3_^3*k03_*k_s^2*H6^3 - 648*J3_^3*k03_*k_s^2*H6)/(2*J1_^2*J2_^2*J3_^2 - 24*J1_^2*J2_^2*k_s +
39*J1_^2*J3_^2*k_s - 324*J1_^2*k_s^2 + 39*J2_^2*J3_^2*k_s - 324*J2_^2*k_s^2 + 648*J3_^2*k_s^2 - 4320*k_s^3)</f>
        <v>-5.9006976000000478E-3</v>
      </c>
      <c r="AM6" s="41">
        <f xml:space="preserve"> (2*J1_^2*J2_^2*J3_^2*H6^4 - 4*J1_^2*J2_^2*J3_^2*H6^2 + 2*J1_^2*J2_^2*J3_^2 - 24*J1_^2*J2_^2*k_s*H6^4 + 48*J1_^2*J2_^2*k_s*H6^2 - 24*J1_^2*J2_^2*k_s - 12*J1_^2*J3_^2*k_s*H6^5 + 27*J1_^2*J3_^2*k_s*H6^4 + 12*J1_^2*J3_^2*k_s*H6^3 - 66*J1_^2*J3_^2*k_s*H6^2 + 39*J1_^2*J3_^2*k_s + 72*J1_^2*k_s^2*H6^5 - 180*J1_^2*k_s^2*H6^4 + 504*J1_^2*k_s^2*H6^2 - 72*J1_^2*k_s^2*H6 - 324*J1_^2*k_s^2 + 12*J2_^2*J3_^2*k_s*H6^5 + 27*J2_^2*J3_^2*k_s*H6^4 - 12*J2_^2*J3_^2*k_s*H6^3 - 66*J2_^2*J3_^2*k_s*H6^2 + 39*J2_^2*J3_^2*k_s - 72*J2_^2*k_s^2*H6^5 - 180*J2_^2*k_s^2*H6^4 + 504*J2_^2*k_s^2*H6^2 + 72*J2_^2*k_s^2*H6 - 324*J2_^2*k_s^2 - 648*J3_^2*k_s^2*H6^2 + 648*J3_^2*k_s^2 + 4320*k_s^3*H6^2 - 4320*k_s^3)/(2*J1_^2*J2_^2*J3_^2 - 24*J1_^2*J2_^2*k_s + 39*J1_^2*J3_^2*k_s - 324*J1_^2*k_s^2 + 39*J2_^2*J3_^2*k_s - 324*J2_^2*k_s^2 + 648*J3_^2*k_s^2 - 4320*k_s^3)</f>
        <v>6.1465600000000968E-3</v>
      </c>
      <c r="AN6" s="41">
        <f>(2*J1_^2*J2_^2*J3_^3*H6^5 - 4*J1_^2*J2_^2*J3_^3*H6^3 + 2*J1_^2*J2_^2*J3_^3*H6 + 15*J1_^2*J3_^3*k_s*H6^5 - 24*J1_^2*J3_^3*k_s*H6^4 - 54*J1_^2*J3_^3*k_s*H6^3 + 24*J1_^2*J3_^3*k_s*H6^2 + 39*J1_^2*J3_^3*k_s*H6 + 15*J2_^2*J3_^3*k_s*H6^5 + 24*J2_^2*J3_^3*k_s*H6^4 - 54*J2_^2*J3_^3*k_s*H6^3 - 24*J2_^2*J3_^3*k_s*H6^2 + 39*J2_^2*J3_^3*k_s*H6 + 72*J3_^3*k_s^2*H6^5 - 720*J3_^3*k_s^2*H6^3 + 648*J3_^3*k_s^2*H6)/(2*J1_^2*J2_^2*J3_^2 - 24*J1_^2*J2_^2*k_s + 39*J1_^2*J3_^2*k_s - 324*J1_^2*k_s^2 + 39*J2_^2*J3_^2*k_s - 324*J2_^2*k_s^2 + 648*J3_^2*k_s^2 - 4320*k_s^3)</f>
        <v>-5.9006976000000478E-3</v>
      </c>
      <c r="AP6" s="41">
        <f t="shared" si="7"/>
        <v>6.1465600000000968E-3</v>
      </c>
    </row>
    <row r="7" spans="7:42">
      <c r="G7" s="40">
        <f t="shared" si="0"/>
        <v>6.0000000000000053E-2</v>
      </c>
      <c r="H7" s="33">
        <f t="shared" si="15"/>
        <v>-0.94</v>
      </c>
      <c r="I7" s="51">
        <f>J7+K7+W7*AB7</f>
        <v>0.20553269220559248</v>
      </c>
      <c r="J7" s="51">
        <f>(1/M7)*(a1_ + 2*a2_*H7 + 3*a3_*H7^2 + 4*a4_*H7^3 + 5*a5_*H7^4)</f>
        <v>0.20553269220559248</v>
      </c>
      <c r="K7" s="51">
        <f>(1/M7^3)*k_s*(6*a3_ + 24*a4_*H7+ 60*a5_*H7^2)</f>
        <v>0</v>
      </c>
      <c r="L7" s="51"/>
      <c r="M7" s="41">
        <f t="shared" si="1"/>
        <v>2.1294130646729865</v>
      </c>
      <c r="N7" s="45">
        <f t="shared" si="8"/>
        <v>0.91179999999999994</v>
      </c>
      <c r="O7" s="45">
        <f t="shared" si="9"/>
        <v>-1.44</v>
      </c>
      <c r="P7" s="45">
        <f>1</f>
        <v>1</v>
      </c>
      <c r="Q7" s="45">
        <f t="shared" si="10"/>
        <v>-2.8200000000000024E-2</v>
      </c>
      <c r="R7" s="45">
        <f t="shared" si="11"/>
        <v>-0.43999999999999995</v>
      </c>
      <c r="S7" s="45">
        <f>1</f>
        <v>1</v>
      </c>
      <c r="T7" s="45">
        <f t="shared" si="12"/>
        <v>0.11640000000000006</v>
      </c>
      <c r="U7" s="45">
        <f t="shared" si="13"/>
        <v>1.88</v>
      </c>
      <c r="V7" s="45">
        <f t="shared" si="14"/>
        <v>-2</v>
      </c>
      <c r="W7" s="45">
        <f t="shared" si="2"/>
        <v>0</v>
      </c>
      <c r="X7" s="45"/>
      <c r="Y7" s="45">
        <f t="shared" si="3"/>
        <v>6.0000000000000012E-2</v>
      </c>
      <c r="Z7" s="45">
        <f t="shared" si="4"/>
        <v>0.11640000000000006</v>
      </c>
      <c r="AA7" s="40">
        <f t="shared" si="5"/>
        <v>0</v>
      </c>
      <c r="AB7" s="44">
        <f t="shared" si="6"/>
        <v>-0.46961297297834032</v>
      </c>
      <c r="AF7" s="41">
        <f>(-J1_^3*J2_^2*J3_^2*k01_*H7^5 + J1_^3*J2_^2*J3_^2*k01_*H7^4 + J1_^3*J2_^2*J3_^2*k01_*H7^3 - J1_^3*J2_^2*J3_^2*k01_*H7^2 + 6*J1_^3*J2_^2*k01_*k_s*H7^5 - 12*J1_^3*J2_^2*k01_*k_s*H7^4 + 12*J1_^3*J2_^2*k01_*k_s*H7^2 - 6*J1_^3*J2_^2*k01_*k_s*H7 - 12*J1_^3*J3_^2*k01_*k_s*H7^5 + 27*J1_^3*J3_^2*k01_*k_s*H7^4 + 12*J1_^3*J3_^2*k01_*k_s*H7^3 - 27*J1_^3*J3_^2*k01_*k_s*H7^2 + 72*J1_^3*k01_*k_s^2*H7^5 - 180*J1_^3*k01_*k_s^2*H7^4 + 180*J1_^3*k01_*k_s^2*H7^2 - 72*J1_^3*k01_*k_s^2*H7)/(4*J1_^2*J2_^2*J3_^2 - 48*J1_^2*J2_^2*k_s + 78*J1_^2*J3_^2*k_s - 648*J1_^2*k_s^2 + 78*J2_^2*J3_^2*k_s - 648*J2_^2*k_s^2 + 1296*J3_^2*k_s^2 - 8640*k_s^3)</f>
        <v>4.9882754400000014E-2</v>
      </c>
      <c r="AG7" s="41">
        <f>(6*J1_^2*J2_^2*J3_^2*H7^5 - 4*J1_^2*J2_^2*J3_^2*H7^4 - 10*J1_^2*J2_^2*J3_^2*H7^3 + 8*J1_^2*J2_^2*J3_^2*H7^2 - 12*J1_^2*J2_^2*k_s*H7^5 + 48*J1_^2*J2_^2*k_s*H7^4 - 96*J1_^2*J2_^2*k_s*H7^2 + 60*J1_^2*J2_^2*k_s*H7 + 66*J1_^2*J3_^2*k_s*H7^5 - 129*J1_^2*J3_^2*k_s*H7^4 - 144*J1_^2*J3_^2*k_s*H7^3 + 207*J1_^2*J3_^2*k_s*H7^2 - 216*J1_^2*k_s^2*H7^5 + 540*J1_^2*k_s^2*H7^4 - 1188*J1_^2*k_s^2*H7^2 + 864*J1_^2*k_s^2*H7 + 18*J2_^2*J3_^2*k_s*H7^5 + 21*J2_^2*J3_^2*k_s*H7^4 - 96*J2_^2*J3_^2*k_s*H7^3 + 57*J2_^2*J3_^2*k_s*H7^2
+ 72*J2_^2*k_s^2*H7^5 + 180*J2_^2*k_s^2*H7^4 - 828*J2_^2*k_s^2*H7^2 + 576*J2_^2*k_s^2*H7 + 144*J3_^2*k_s^2*H7^5 - 1440*J3_^2*k_s^2*H7^3 + 1296*J3_^2*k_s^2*H7^2 - 8640*k_s^3*H7^2 + 8640*k_s^3*H7)/(8*J1_^2*J2_^2*J3_^2 - 96*J1_^2*J2_^2*k_s + 156*J1_^2*J3_^2*k_s - 1296*J1_^2*k_s^2 + 156*J2_^2*J3_^2*k_s - 1296*J2_^2*k_s^2 + 2592*J3_^2*k_s^2 -
17280*k_s^3)</f>
        <v>0.98102750319999987</v>
      </c>
      <c r="AH7" s="41">
        <f>(J1_^3*J2_^2*J3_^2*H7^5 - J1_^3*J2_^2*J3_^2*H7^4 - J1_^3*J2_^2*J3_^2*H7^3 + J1_^3*J2_^2*J3_^2*H7^2 - 6*J1_^3*J2_^2*k_s*H7^5 + 12*J1_^3*J2_^2*k_s*H7^4 - 12*J1_^3*J2_^2*k_s*H7^2 + 6*J1_^3*J2_^2*k_s*H7 + 12*J1_^3*J3_^2*k_s*H7^5 - 27*J1_^3*J3_^2*k_s*H7^4 - 12*J1_^3*J3_^2*k_s*H7^3 + 27*J1_^3*J3_^2*k_s*H7^2 - 72*J1_^3*k_s^2*H7^5 + 180*J1_^3*k_s^2*H7^4 - 180*J1_^3*k_s^2*H7^2 + 72*J1_^3*k_s^2*H7)/(4*J1_^2*J2_^2*J3_^2 - 48*J1_^2*J2_^2*k_s + 78*J1_^2*J3_^2*k_s - 648*J1_^2*k_s^2 + 78*J2_^2*J3_^2*k_s - 648*J2_^2*k_s^2 + 1296*J3_^2*k_s^2 - 8640*k_s^3)</f>
        <v>0.11154122974332675</v>
      </c>
      <c r="AI7" s="41">
        <f>(-J1_^2*J2_^3*J3_^2*k02_*H7^5 - J1_^2*J2_^3*J3_^2*k02_*H7^4 + J1_^2*J2_^3*J3_^2*k02_*H7^3 + J1_^2*J2_^3*J3_^2*k02_*H7^2 + 6*J1_^2*J2_^3*k02_*k_s*H7^5 + 12*J1_^2*J2_^3*k02_*k_s*H7^4 - 12*J1_^2*J2_^3*k02_*k_s*H7^2 - 6*J1_^2*J2_^3*k02_*k_s*H7 - 12*J2_^3*J3_^2*k02_*k_s*H7^5 - 27*J2_^3*J3_^2*k02_*k_s*H7^4 + 12*J2_^3*J3_^2*k02_*k_s*H7^3 + 27*J2_^3*J3_^2*k02_*k_s*H7^2 + 72*J2_^3*k02_*k_s^2*H7^5 + 180*J2_^3*k02_*k_s^2*H7^4 - 180*J2_^3*k02_*k_s^2*H7^2 - 72*J2_^3*k02_*k_s^2*H7)/(4*J1_^2*J2_^2*J3_^2 - 48*J1_^2*J2_^2*k_s + 78*J1_^2*J3_^2*k_s - 648*J1_^2*k_s^2 + 78*J2_^2*J3_^2*k_s - 648*J2_^2*k_s^2 + 1296*J3_^2*k_s^2 - 8640*k_s^3)</f>
        <v>0.36540924560000004</v>
      </c>
      <c r="AJ7" s="41">
        <f>(-6*J1_^2*J2_^2*J3_^2*H7^5 - 4*J1_^2*J2_^2*J3_^2*H7^4 + 10*J1_^2*J2_^2*J3_^2*H7^3 + 8*J1_^2*J2_^2*J3_^2*H7^2 + 12*J1_^2*J2_^2*k_s*H7^5 + 48*J1_^2*J2_^2*k_s*H7^4 - 96*J1_^2*J2_^2*k_s*H7^2 - 60*J1_^2*J2_^2*k_s*H7 - 18*J1_^2*J3_^2*k_s*H7^5 + 21*J1_^2*J3_^2*k_s*H7^4 + 96*J1_^2*J3_^2*k_s*H7^3 + 57*J1_^2*J3_^2*k_s*H7^2 - 72*J1_^2*k_s^2*H7^5 + 180*J1_^2*k_s^2*H7^4 - 828*J1_^2*k_s^2*H7^2 - 576*J1_^2*k_s^2*H7 - 66*J2_^2*J3_^2*k_s*H7^5 - 129*J2_^2*J3_^2*k_s*H7^4 + 144*J2_^2*J3_^2*k_s*H7^3 + 207*J2_^2*J3_^2*k_s*H7^2 + 216*J2_^2*k_s^2*H7^5 + 540*J2_^2*k_s^2*H7^4 - 1188*J2_^2*k_s^2*H7^2 - 864*J2_^2*k_s^2*H7 - 144*J3_^2*k_s^2*H7^5 + 1440*J3_^2*k_s^2*H7^3 + 1296*J3_^2*k_s^2*H7^2 - 8640*k_s^3*H7^2 - 8640*k_s^3*H7)/(8*J1_^2*J2_^2*J3_^2 - 96*J1_^2*J2_^2*k_s + 156*J1_^2*J3_^2*k_s - 1296*J1_^2*k_s^2 + 156*J2_^2*J3_^2*k_s - 1296*J2_^2*k_s^2 + 2592*J3_^2*k_s^2 - 17280*k_s^3)</f>
        <v>5.4235368000000415E-3</v>
      </c>
      <c r="AK7" s="41">
        <f>(J1_^2*J2_^3*J3_^2*H7^5 + J1_^2*J2_^3*J3_^2*H7^4 - J1_^2*J2_^3*J3_^2*H7^3 - J1_^2*J2_^3*J3_^2*H7^2 - 6*J1_^2*J2_^3*k_s*H7^5 - 12*J1_^2*J2_^3*k_s*H7^4 + 12*J1_^2*J2_^3*k_s*H7^2 + 6*J1_^2*J2_^3*k_s*H7 + 12*J2_^3*J3_^2*k_s*H7^5 + 27*J2_^3*J3_^2*k_s*H7^4 - 12*J2_^3*J3_^2*k_s*H7^3 - 27*J2_^3*J3_^2*k_s*H7^2 - 72*J2_^3*k_s^2*H7^5 - 180*J2_^3*k_s^2*H7^4 + 180*J2_^3*k_s^2*H7^2 + 72*J2_^3*k_s^2*H7)/(4*J1_^2*J2_^2*J3_^2 - 48*J1_^2*J2_^2*k_s + 78*J1_^2*J3_^2*k_s - 648*J1_^2*k_s^2 + 78*J2_^2*J3_^2*k_s - 648*J2_^2*k_s^2 + 1296*J3_^2*k_s^2 - 8640*k_s^3)</f>
        <v>-3.4497287549483187E-3</v>
      </c>
      <c r="AL7" s="41">
        <f>(-2*J1_^2*J2_^2*J3_^3*k03_*H7^5 + 4*J1_^2*J2_^2*J3_^3*k03_*H7^3 - 2*J1_^2*J2_^2*J3_^3*k03_*H7 - 15*J1_^2*J3_^3*k03_*k_s*H7^5 + 24*J1_^2*J3_^3*k03_*k_s*H7^4 + 54*J1_^2*J3_^3*k03_*k_s*H7^3 - 24*J1_^2*J3_^3*k03_*k_s*H7^2 - 39*J1_^2*J3_^3*k03_*k_s*H7 - 15*J2_^2*J3_^3*k03_*k_s*H7^5 - 24*J2_^2*J3_^3*k03_*k_s*H7^4 + 54*J2_^2*J3_^3*k03_*k_s*H7^3 + 24*J2_^2*J3_^3*k03_*k_s*H7^2 - 39*J2_^2*J3_^3*k03_*k_s*H7 - 72*J3_^3*k03_*k_s^2*H7^5 + 720*J3_^3*k03_*k_s^2*H7^3 - 648*J3_^3*k03_*k_s^2*H7)/(2*J1_^2*J2_^2*J3_^2 - 24*J1_^2*J2_^2*k_s +
39*J1_^2*J3_^2*k_s - 324*J1_^2*k_s^2 + 39*J2_^2*J3_^2*k_s - 324*J2_^2*k_s^2 + 648*J3_^2*k_s^2 - 4320*k_s^3)</f>
        <v>-1.2736022400000003E-2</v>
      </c>
      <c r="AM7" s="41">
        <f xml:space="preserve"> (2*J1_^2*J2_^2*J3_^2*H7^4 - 4*J1_^2*J2_^2*J3_^2*H7^2 + 2*J1_^2*J2_^2*J3_^2 - 24*J1_^2*J2_^2*k_s*H7^4 + 48*J1_^2*J2_^2*k_s*H7^2 - 24*J1_^2*J2_^2*k_s - 12*J1_^2*J3_^2*k_s*H7^5 + 27*J1_^2*J3_^2*k_s*H7^4 + 12*J1_^2*J3_^2*k_s*H7^3 - 66*J1_^2*J3_^2*k_s*H7^2 + 39*J1_^2*J3_^2*k_s + 72*J1_^2*k_s^2*H7^5 - 180*J1_^2*k_s^2*H7^4 + 504*J1_^2*k_s^2*H7^2 - 72*J1_^2*k_s^2*H7 - 324*J1_^2*k_s^2 + 12*J2_^2*J3_^2*k_s*H7^5 + 27*J2_^2*J3_^2*k_s*H7^4 - 12*J2_^2*J3_^2*k_s*H7^3 - 66*J2_^2*J3_^2*k_s*H7^2 + 39*J2_^2*J3_^2*k_s - 72*J2_^2*k_s^2*H7^5 - 180*J2_^2*k_s^2*H7^4 + 504*J2_^2*k_s^2*H7^2 + 72*J2_^2*k_s^2*H7 - 324*J2_^2*k_s^2 - 648*J3_^2*k_s^2*H7^2 + 648*J3_^2*k_s^2 + 4320*k_s^3*H7^2 - 4320*k_s^3)/(2*J1_^2*J2_^2*J3_^2 - 24*J1_^2*J2_^2*k_s + 39*J1_^2*J3_^2*k_s - 324*J1_^2*k_s^2 + 39*J2_^2*J3_^2*k_s - 324*J2_^2*k_s^2 + 648*J3_^2*k_s^2 - 4320*k_s^3)</f>
        <v>1.3548960000000084E-2</v>
      </c>
      <c r="AN7" s="41">
        <f>(2*J1_^2*J2_^2*J3_^3*H7^5 - 4*J1_^2*J2_^2*J3_^3*H7^3 + 2*J1_^2*J2_^2*J3_^3*H7 + 15*J1_^2*J3_^3*k_s*H7^5 - 24*J1_^2*J3_^3*k_s*H7^4 - 54*J1_^2*J3_^3*k_s*H7^3 + 24*J1_^2*J3_^3*k_s*H7^2 + 39*J1_^2*J3_^3*k_s*H7 + 15*J2_^2*J3_^3*k_s*H7^5 + 24*J2_^2*J3_^3*k_s*H7^4 - 54*J2_^2*J3_^3*k_s*H7^3 - 24*J2_^2*J3_^3*k_s*H7^2 + 39*J2_^2*J3_^3*k_s*H7 + 72*J3_^3*k_s^2*H7^5 - 720*J3_^3*k_s^2*H7^3 + 648*J3_^3*k_s^2*H7)/(2*J1_^2*J2_^2*J3_^2 - 24*J1_^2*J2_^2*k_s + 39*J1_^2*J3_^2*k_s - 324*J1_^2*k_s^2 + 39*J2_^2*J3_^2*k_s - 324*J2_^2*k_s^2 + 648*J3_^2*k_s^2 - 4320*k_s^3)</f>
        <v>-1.2736022400000003E-2</v>
      </c>
      <c r="AP7" s="41">
        <f t="shared" si="7"/>
        <v>1.3548960000000084E-2</v>
      </c>
    </row>
    <row r="8" spans="7:42">
      <c r="G8" s="40">
        <f t="shared" si="0"/>
        <v>8.0000000000000071E-2</v>
      </c>
      <c r="H8" s="33">
        <f t="shared" si="15"/>
        <v>-0.91999999999999993</v>
      </c>
      <c r="I8" s="51">
        <f>J8+K8+W8*AB8</f>
        <v>0.26991344934068651</v>
      </c>
      <c r="J8" s="51">
        <f>(1/M8)*(a1_ + 2*a2_*H8 + 3*a3_*H8^2 + 4*a4_*H8^3 + 5*a5_*H8^4)</f>
        <v>0.26991344934068651</v>
      </c>
      <c r="K8" s="51">
        <f>(1/M8^3)*k_s*(6*a3_ + 24*a4_*H8+ 60*a5_*H8^2)</f>
        <v>0</v>
      </c>
      <c r="L8" s="51"/>
      <c r="M8" s="41">
        <f t="shared" si="1"/>
        <v>2.0941824180333479</v>
      </c>
      <c r="N8" s="45">
        <f t="shared" si="8"/>
        <v>0.88319999999999987</v>
      </c>
      <c r="O8" s="45">
        <f t="shared" si="9"/>
        <v>-1.42</v>
      </c>
      <c r="P8" s="45">
        <f>1</f>
        <v>1</v>
      </c>
      <c r="Q8" s="45">
        <f t="shared" si="10"/>
        <v>-3.6800000000000027E-2</v>
      </c>
      <c r="R8" s="45">
        <f t="shared" si="11"/>
        <v>-0.41999999999999993</v>
      </c>
      <c r="S8" s="45">
        <f>1</f>
        <v>1</v>
      </c>
      <c r="T8" s="45">
        <f t="shared" si="12"/>
        <v>0.15360000000000018</v>
      </c>
      <c r="U8" s="45">
        <f t="shared" si="13"/>
        <v>1.8399999999999999</v>
      </c>
      <c r="V8" s="45">
        <f t="shared" si="14"/>
        <v>-2</v>
      </c>
      <c r="W8" s="45">
        <f t="shared" si="2"/>
        <v>0</v>
      </c>
      <c r="X8" s="45"/>
      <c r="Y8" s="45">
        <f t="shared" si="3"/>
        <v>8.0000000000000127E-2</v>
      </c>
      <c r="Z8" s="45">
        <f t="shared" si="4"/>
        <v>0.15360000000000018</v>
      </c>
      <c r="AA8" s="40">
        <f t="shared" si="5"/>
        <v>0</v>
      </c>
      <c r="AB8" s="44">
        <f t="shared" si="6"/>
        <v>-0.47751332041986227</v>
      </c>
      <c r="AF8" s="41">
        <f>(-J1_^3*J2_^2*J3_^2*k01_*H8^5 + J1_^3*J2_^2*J3_^2*k01_*H8^4 + J1_^3*J2_^2*J3_^2*k01_*H8^3 - J1_^3*J2_^2*J3_^2*k01_*H8^2 + 6*J1_^3*J2_^2*k01_*k_s*H8^5 - 12*J1_^3*J2_^2*k01_*k_s*H8^4 + 12*J1_^3*J2_^2*k01_*k_s*H8^2 - 6*J1_^3*J2_^2*k01_*k_s*H8 - 12*J1_^3*J3_^2*k01_*k_s*H8^5 + 27*J1_^3*J3_^2*k01_*k_s*H8^4 + 12*J1_^3*J3_^2*k01_*k_s*H8^3 - 27*J1_^3*J3_^2*k01_*k_s*H8^2 + 72*J1_^3*k01_*k_s^2*H8^5 - 180*J1_^3*k01_*k_s^2*H8^4 + 180*J1_^3*k01_*k_s^2*H8^2 - 72*J1_^3*k01_*k_s^2*H8)/(4*J1_^2*J2_^2*J3_^2 - 48*J1_^2*J2_^2*k_s + 78*J1_^2*J3_^2*k_s - 648*J1_^2*k_s^2 + 78*J2_^2*J3_^2*k_s - 648*J2_^2*k_s^2 + 1296*J3_^2*k_s^2 - 8640*k_s^3)</f>
        <v>6.2403379200000088E-2</v>
      </c>
      <c r="AG8" s="41">
        <f>(6*J1_^2*J2_^2*J3_^2*H8^5 - 4*J1_^2*J2_^2*J3_^2*H8^4 - 10*J1_^2*J2_^2*J3_^2*H8^3 + 8*J1_^2*J2_^2*J3_^2*H8^2 - 12*J1_^2*J2_^2*k_s*H8^5 + 48*J1_^2*J2_^2*k_s*H8^4 - 96*J1_^2*J2_^2*k_s*H8^2 + 60*J1_^2*J2_^2*k_s*H8 + 66*J1_^2*J3_^2*k_s*H8^5 - 129*J1_^2*J3_^2*k_s*H8^4 - 144*J1_^2*J3_^2*k_s*H8^3 + 207*J1_^2*J3_^2*k_s*H8^2 - 216*J1_^2*k_s^2*H8^5 + 540*J1_^2*k_s^2*H8^4 - 1188*J1_^2*k_s^2*H8^2 + 864*J1_^2*k_s^2*H8 + 18*J2_^2*J3_^2*k_s*H8^5 + 21*J2_^2*J3_^2*k_s*H8^4 - 96*J2_^2*J3_^2*k_s*H8^3 + 57*J2_^2*J3_^2*k_s*H8^2
+ 72*J2_^2*k_s^2*H8^5 + 180*J2_^2*k_s^2*H8^4 - 828*J2_^2*k_s^2*H8^2 + 576*J2_^2*k_s^2*H8 + 144*J3_^2*k_s^2*H8^5 - 1440*J3_^2*k_s^2*H8^3 + 1296*J3_^2*k_s^2*H8^2 - 8640*k_s^3*H8^2 + 8640*k_s^3*H8)/(8*J1_^2*J2_^2*J3_^2 - 96*J1_^2*J2_^2*k_s + 156*J1_^2*J3_^2*k_s - 1296*J1_^2*k_s^2 + 156*J2_^2*J3_^2*k_s - 1296*J2_^2*k_s^2 + 2592*J3_^2*k_s^2 -
17280*k_s^3)</f>
        <v>0.96725237759999994</v>
      </c>
      <c r="AH8" s="41">
        <f>(J1_^3*J2_^2*J3_^2*H8^5 - J1_^3*J2_^2*J3_^2*H8^4 - J1_^3*J2_^2*J3_^2*H8^3 + J1_^3*J2_^2*J3_^2*H8^2 - 6*J1_^3*J2_^2*k_s*H8^5 + 12*J1_^3*J2_^2*k_s*H8^4 - 12*J1_^3*J2_^2*k_s*H8^2 + 6*J1_^3*J2_^2*k_s*H8 + 12*J1_^3*J3_^2*k_s*H8^5 - 27*J1_^3*J3_^2*k_s*H8^4 - 12*J1_^3*J3_^2*k_s*H8^3 + 27*J1_^3*J3_^2*k_s*H8^2 - 72*J1_^3*k_s^2*H8^5 + 180*J1_^3*k_s^2*H8^4 - 180*J1_^3*k_s^2*H8^2 + 72*J1_^3*k_s^2*H8)/(4*J1_^2*J2_^2*J3_^2 - 48*J1_^2*J2_^2*k_s + 78*J1_^2*J3_^2*k_s - 648*J1_^2*k_s^2 + 78*J2_^2*J3_^2*k_s - 648*J2_^2*k_s^2 + 1296*J3_^2*k_s^2 - 8640*k_s^3)</f>
        <v>0.13953819791689664</v>
      </c>
      <c r="AI8" s="41">
        <f>(-J1_^2*J2_^3*J3_^2*k02_*H8^5 - J1_^2*J2_^3*J3_^2*k02_*H8^4 + J1_^2*J2_^3*J3_^2*k02_*H8^3 + J1_^2*J2_^3*J3_^2*k02_*H8^2 + 6*J1_^2*J2_^3*k02_*k_s*H8^5 + 12*J1_^2*J2_^3*k02_*k_s*H8^4 - 12*J1_^2*J2_^3*k02_*k_s*H8^2 - 6*J1_^2*J2_^3*k02_*k_s*H8 - 12*J2_^3*J3_^2*k02_*k_s*H8^5 - 27*J2_^3*J3_^2*k02_*k_s*H8^4 + 12*J2_^3*J3_^2*k02_*k_s*H8^3 + 27*J2_^3*J3_^2*k02_*k_s*H8^2 + 72*J2_^3*k02_*k_s^2*H8^5 + 180*J2_^3*k02_*k_s^2*H8^4 - 180*J2_^3*k02_*k_s^2*H8^2 - 72*J2_^3*k02_*k_s^2*H8)/(4*J1_^2*J2_^2*J3_^2 - 48*J1_^2*J2_^2*k_s + 78*J1_^2*J3_^2*k_s - 648*J1_^2*k_s^2 + 78*J2_^2*J3_^2*k_s - 648*J2_^2*k_s^2 + 1296*J3_^2*k_s^2 - 8640*k_s^3)</f>
        <v>0.32694062079999991</v>
      </c>
      <c r="AJ8" s="41">
        <f>(-6*J1_^2*J2_^2*J3_^2*H8^5 - 4*J1_^2*J2_^2*J3_^2*H8^4 + 10*J1_^2*J2_^2*J3_^2*H8^3 + 8*J1_^2*J2_^2*J3_^2*H8^2 + 12*J1_^2*J2_^2*k_s*H8^5 + 48*J1_^2*J2_^2*k_s*H8^4 - 96*J1_^2*J2_^2*k_s*H8^2 - 60*J1_^2*J2_^2*k_s*H8 - 18*J1_^2*J3_^2*k_s*H8^5 + 21*J1_^2*J3_^2*k_s*H8^4 + 96*J1_^2*J3_^2*k_s*H8^3 + 57*J1_^2*J3_^2*k_s*H8^2 - 72*J1_^2*k_s^2*H8^5 + 180*J1_^2*k_s^2*H8^4 - 828*J1_^2*k_s^2*H8^2 - 576*J1_^2*k_s^2*H8 - 66*J2_^2*J3_^2*k_s*H8^5 - 129*J2_^2*J3_^2*k_s*H8^4 + 144*J2_^2*J3_^2*k_s*H8^3 + 207*J2_^2*J3_^2*k_s*H8^2 + 216*J2_^2*k_s^2*H8^5 + 540*J2_^2*k_s^2*H8^4 - 1188*J2_^2*k_s^2*H8^2 - 864*J2_^2*k_s^2*H8 - 144*J3_^2*k_s^2*H8^5 + 1440*J3_^2*k_s^2*H8^3 + 1296*J3_^2*k_s^2*H8^2 - 8640*k_s^3*H8^2 - 8640*k_s^3*H8)/(8*J1_^2*J2_^2*J3_^2 - 96*J1_^2*J2_^2*k_s + 156*J1_^2*J3_^2*k_s - 1296*J1_^2*k_s^2 + 156*J2_^2*J3_^2*k_s - 1296*J2_^2*k_s^2 + 2592*J3_^2*k_s^2 - 17280*k_s^3)</f>
        <v>9.1546623999999906E-3</v>
      </c>
      <c r="AK8" s="41">
        <f>(J1_^2*J2_^3*J3_^2*H8^5 + J1_^2*J2_^3*J3_^2*H8^4 - J1_^2*J2_^3*J3_^2*H8^3 - J1_^2*J2_^3*J3_^2*H8^2 - 6*J1_^2*J2_^3*k_s*H8^5 - 12*J1_^2*J2_^3*k_s*H8^4 + 12*J1_^2*J2_^3*k_s*H8^2 + 6*J1_^2*J2_^3*k_s*H8 + 12*J2_^3*J3_^2*k_s*H8^5 + 27*J2_^3*J3_^2*k_s*H8^4 - 12*J2_^3*J3_^2*k_s*H8^3 - 27*J2_^3*J3_^2*k_s*H8^2 - 72*J2_^3*k_s^2*H8^5 - 180*J2_^3*k_s^2*H8^4 + 180*J2_^3*k_s^2*H8^2 + 72*J2_^3*k_s^2*H8)/(4*J1_^2*J2_^2*J3_^2 - 48*J1_^2*J2_^2*k_s + 78*J1_^2*J3_^2*k_s - 648*J1_^2*k_s^2 + 78*J2_^2*J3_^2*k_s - 648*J2_^2*k_s^2 + 1296*J3_^2*k_s^2 - 8640*k_s^3)</f>
        <v>-5.8140915798706675E-3</v>
      </c>
      <c r="AL8" s="41">
        <f>(-2*J1_^2*J2_^2*J3_^3*k03_*H8^5 + 4*J1_^2*J2_^2*J3_^3*k03_*H8^3 - 2*J1_^2*J2_^2*J3_^3*k03_*H8 - 15*J1_^2*J3_^3*k03_*k_s*H8^5 + 24*J1_^2*J3_^3*k03_*k_s*H8^4 + 54*J1_^2*J3_^3*k03_*k_s*H8^3 - 24*J1_^2*J3_^3*k03_*k_s*H8^2 - 39*J1_^2*J3_^3*k03_*k_s*H8 - 15*J2_^2*J3_^3*k03_*k_s*H8^5 - 24*J2_^2*J3_^3*k03_*k_s*H8^4 + 54*J2_^2*J3_^3*k03_*k_s*H8^3 + 24*J2_^2*J3_^3*k03_*k_s*H8^2 - 39*J2_^2*J3_^3*k03_*k_s*H8 - 72*J3_^3*k03_*k_s^2*H8^5 + 720*J3_^3*k03_*k_s^2*H8^3 - 648*J3_^3*k03_*k_s^2*H8)/(2*J1_^2*J2_^2*J3_^2 - 24*J1_^2*J2_^2*k_s +
39*J1_^2*J3_^2*k_s - 324*J1_^2*k_s^2 + 39*J2_^2*J3_^2*k_s - 324*J2_^2*k_s^2 + 648*J3_^2*k_s^2 - 4320*k_s^3)</f>
        <v>-2.1705523199999952E-2</v>
      </c>
      <c r="AM8" s="41">
        <f xml:space="preserve"> (2*J1_^2*J2_^2*J3_^2*H8^4 - 4*J1_^2*J2_^2*J3_^2*H8^2 + 2*J1_^2*J2_^2*J3_^2 - 24*J1_^2*J2_^2*k_s*H8^4 + 48*J1_^2*J2_^2*k_s*H8^2 - 24*J1_^2*J2_^2*k_s - 12*J1_^2*J3_^2*k_s*H8^5 + 27*J1_^2*J3_^2*k_s*H8^4 + 12*J1_^2*J3_^2*k_s*H8^3 - 66*J1_^2*J3_^2*k_s*H8^2 + 39*J1_^2*J3_^2*k_s + 72*J1_^2*k_s^2*H8^5 - 180*J1_^2*k_s^2*H8^4 + 504*J1_^2*k_s^2*H8^2 - 72*J1_^2*k_s^2*H8 - 324*J1_^2*k_s^2 + 12*J2_^2*J3_^2*k_s*H8^5 + 27*J2_^2*J3_^2*k_s*H8^4 - 12*J2_^2*J3_^2*k_s*H8^3 - 66*J2_^2*J3_^2*k_s*H8^2 + 39*J2_^2*J3_^2*k_s - 72*J2_^2*k_s^2*H8^5 - 180*J2_^2*k_s^2*H8^4 + 504*J2_^2*k_s^2*H8^2 + 72*J2_^2*k_s^2*H8 - 324*J2_^2*k_s^2 - 648*J3_^2*k_s^2*H8^2 + 648*J3_^2*k_s^2 + 4320*k_s^3*H8^2 - 4320*k_s^3)/(2*J1_^2*J2_^2*J3_^2 - 24*J1_^2*J2_^2*k_s + 39*J1_^2*J3_^2*k_s - 324*J1_^2*k_s^2 + 39*J2_^2*J3_^2*k_s - 324*J2_^2*k_s^2 + 648*J3_^2*k_s^2 - 4320*k_s^3)</f>
        <v>2.3592960000000107E-2</v>
      </c>
      <c r="AN8" s="41">
        <f>(2*J1_^2*J2_^2*J3_^3*H8^5 - 4*J1_^2*J2_^2*J3_^3*H8^3 + 2*J1_^2*J2_^2*J3_^3*H8 + 15*J1_^2*J3_^3*k_s*H8^5 - 24*J1_^2*J3_^3*k_s*H8^4 - 54*J1_^2*J3_^3*k_s*H8^3 + 24*J1_^2*J3_^3*k_s*H8^2 + 39*J1_^2*J3_^3*k_s*H8 + 15*J2_^2*J3_^3*k_s*H8^5 + 24*J2_^2*J3_^3*k_s*H8^4 - 54*J2_^2*J3_^3*k_s*H8^3 - 24*J2_^2*J3_^3*k_s*H8^2 + 39*J2_^2*J3_^3*k_s*H8 + 72*J3_^3*k_s^2*H8^5 - 720*J3_^3*k_s^2*H8^3 + 648*J3_^3*k_s^2*H8)/(2*J1_^2*J2_^2*J3_^2 - 24*J1_^2*J2_^2*k_s + 39*J1_^2*J3_^2*k_s - 324*J1_^2*k_s^2 + 39*J2_^2*J3_^2*k_s - 324*J2_^2*k_s^2 + 648*J3_^2*k_s^2 - 4320*k_s^3)</f>
        <v>-2.1705523199999952E-2</v>
      </c>
      <c r="AP8" s="41">
        <f t="shared" si="7"/>
        <v>2.3592960000000107E-2</v>
      </c>
    </row>
    <row r="9" spans="7:42">
      <c r="G9" s="40">
        <f t="shared" si="0"/>
        <v>0.10000000000000009</v>
      </c>
      <c r="H9" s="33">
        <f t="shared" si="15"/>
        <v>-0.89999999999999991</v>
      </c>
      <c r="I9" s="51">
        <f>J9+K9+W9*AB9</f>
        <v>0.33217976492618467</v>
      </c>
      <c r="J9" s="51">
        <f>(1/M9)*(a1_ + 2*a2_*H9 + 3*a3_*H9^2 + 4*a4_*H9^3 + 5*a5_*H9^4)</f>
        <v>0.33217976492618467</v>
      </c>
      <c r="K9" s="51">
        <f>(1/M9^3)*k_s*(6*a3_ + 24*a4_*H9+ 60*a5_*H9^2)</f>
        <v>0</v>
      </c>
      <c r="L9" s="51"/>
      <c r="M9" s="41">
        <f t="shared" si="1"/>
        <v>2.0591260281974</v>
      </c>
      <c r="N9" s="45">
        <f t="shared" si="8"/>
        <v>0.85499999999999987</v>
      </c>
      <c r="O9" s="45">
        <f t="shared" si="9"/>
        <v>-1.4</v>
      </c>
      <c r="P9" s="45">
        <f>1</f>
        <v>1</v>
      </c>
      <c r="Q9" s="45">
        <f t="shared" si="10"/>
        <v>-4.5000000000000033E-2</v>
      </c>
      <c r="R9" s="45">
        <f t="shared" si="11"/>
        <v>-0.39999999999999991</v>
      </c>
      <c r="S9" s="45">
        <f>1</f>
        <v>1</v>
      </c>
      <c r="T9" s="45">
        <f t="shared" si="12"/>
        <v>0.19000000000000017</v>
      </c>
      <c r="U9" s="45">
        <f t="shared" si="13"/>
        <v>1.7999999999999998</v>
      </c>
      <c r="V9" s="45">
        <f t="shared" si="14"/>
        <v>-2</v>
      </c>
      <c r="W9" s="45">
        <f t="shared" si="2"/>
        <v>0</v>
      </c>
      <c r="X9" s="45"/>
      <c r="Y9" s="45">
        <f t="shared" si="3"/>
        <v>0.1000000000000001</v>
      </c>
      <c r="Z9" s="45">
        <f t="shared" si="4"/>
        <v>0.19000000000000017</v>
      </c>
      <c r="AA9" s="40">
        <f t="shared" si="5"/>
        <v>0</v>
      </c>
      <c r="AB9" s="44">
        <f t="shared" si="6"/>
        <v>-0.48564293117863211</v>
      </c>
      <c r="AF9" s="41">
        <f>(-J1_^3*J2_^2*J3_^2*k01_*H9^5 + J1_^3*J2_^2*J3_^2*k01_*H9^4 + J1_^3*J2_^2*J3_^2*k01_*H9^3 - J1_^3*J2_^2*J3_^2*k01_*H9^2 + 6*J1_^3*J2_^2*k01_*k_s*H9^5 - 12*J1_^3*J2_^2*k01_*k_s*H9^4 + 12*J1_^3*J2_^2*k01_*k_s*H9^2 - 6*J1_^3*J2_^2*k01_*k_s*H9 - 12*J1_^3*J3_^2*k01_*k_s*H9^5 + 27*J1_^3*J3_^2*k01_*k_s*H9^4 + 12*J1_^3*J3_^2*k01_*k_s*H9^3 - 27*J1_^3*J3_^2*k01_*k_s*H9^2 + 72*J1_^3*k01_*k_s^2*H9^5 - 180*J1_^3*k01_*k_s^2*H9^4 + 180*J1_^3*k01_*k_s^2*H9^2 - 72*J1_^3*k01_*k_s^2*H9)/(4*J1_^2*J2_^2*J3_^2 - 48*J1_^2*J2_^2*k_s + 78*J1_^2*J3_^2*k_s - 648*J1_^2*k_s^2 + 78*J2_^2*J3_^2*k_s - 648*J2_^2*k_s^2 + 1296*J3_^2*k_s^2 - 8640*k_s^3)</f>
        <v>7.3102500000000084E-2</v>
      </c>
      <c r="AG9" s="41">
        <f>(6*J1_^2*J2_^2*J3_^2*H9^5 - 4*J1_^2*J2_^2*J3_^2*H9^4 - 10*J1_^2*J2_^2*J3_^2*H9^3 + 8*J1_^2*J2_^2*J3_^2*H9^2 - 12*J1_^2*J2_^2*k_s*H9^5 + 48*J1_^2*J2_^2*k_s*H9^4 - 96*J1_^2*J2_^2*k_s*H9^2 + 60*J1_^2*J2_^2*k_s*H9 + 66*J1_^2*J3_^2*k_s*H9^5 - 129*J1_^2*J3_^2*k_s*H9^4 - 144*J1_^2*J3_^2*k_s*H9^3 + 207*J1_^2*J3_^2*k_s*H9^2 - 216*J1_^2*k_s^2*H9^5 + 540*J1_^2*k_s^2*H9^4 - 1188*J1_^2*k_s^2*H9^2 + 864*J1_^2*k_s^2*H9 + 18*J2_^2*J3_^2*k_s*H9^5 + 21*J2_^2*J3_^2*k_s*H9^4 - 96*J2_^2*J3_^2*k_s*H9^3 + 57*J2_^2*J3_^2*k_s*H9^2
+ 72*J2_^2*k_s^2*H9^5 + 180*J2_^2*k_s^2*H9^4 - 828*J2_^2*k_s^2*H9^2 + 576*J2_^2*k_s^2*H9 + 144*J3_^2*k_s^2*H9^5 - 1440*J3_^2*k_s^2*H9^3 + 1296*J3_^2*k_s^2*H9^2 - 8640*k_s^3*H9^2 + 8640*k_s^3*H9)/(8*J1_^2*J2_^2*J3_^2 - 96*J1_^2*J2_^2*k_s + 156*J1_^2*J3_^2*k_s - 1296*J1_^2*k_s^2 + 156*J2_^2*J3_^2*k_s - 1296*J2_^2*k_s^2 + 2592*J3_^2*k_s^2 -
17280*k_s^3)</f>
        <v>0.95033249999999991</v>
      </c>
      <c r="AH9" s="41">
        <f>(J1_^3*J2_^2*J3_^2*H9^5 - J1_^3*J2_^2*J3_^2*H9^4 - J1_^3*J2_^2*J3_^2*H9^3 + J1_^3*J2_^2*J3_^2*H9^2 - 6*J1_^3*J2_^2*k_s*H9^5 + 12*J1_^3*J2_^2*k_s*H9^4 - 12*J1_^3*J2_^2*k_s*H9^2 + 6*J1_^3*J2_^2*k_s*H9 + 12*J1_^3*J3_^2*k_s*H9^5 - 27*J1_^3*J3_^2*k_s*H9^4 - 12*J1_^3*J3_^2*k_s*H9^3 + 27*J1_^3*J3_^2*k_s*H9^2 - 72*J1_^3*k_s^2*H9^5 + 180*J1_^3*k_s^2*H9^4 - 180*J1_^3*k_s^2*H9^2 + 72*J1_^3*k_s^2*H9)/(4*J1_^2*J2_^2*J3_^2 - 48*J1_^2*J2_^2*k_s + 78*J1_^2*J3_^2*k_s - 648*J1_^2*k_s^2 + 78*J2_^2*J3_^2*k_s - 648*J2_^2*k_s^2 + 1296*J3_^2*k_s^2 - 8640*k_s^3)</f>
        <v>0.16346215932517852</v>
      </c>
      <c r="AI9" s="41">
        <f>(-J1_^2*J2_^3*J3_^2*k02_*H9^5 - J1_^2*J2_^3*J3_^2*k02_*H9^4 + J1_^2*J2_^3*J3_^2*k02_*H9^3 + J1_^2*J2_^3*J3_^2*k02_*H9^2 + 6*J1_^2*J2_^3*k02_*k_s*H9^5 + 12*J1_^2*J2_^3*k02_*k_s*H9^4 - 12*J1_^2*J2_^3*k02_*k_s*H9^2 - 6*J1_^2*J2_^3*k02_*k_s*H9 - 12*J2_^3*J3_^2*k02_*k_s*H9^5 - 27*J2_^3*J3_^2*k02_*k_s*H9^4 + 12*J2_^3*J3_^2*k02_*k_s*H9^3 + 27*J2_^3*J3_^2*k02_*k_s*H9^2 + 72*J2_^3*k02_*k_s^2*H9^5 + 180*J2_^3*k02_*k_s^2*H9^4 - 180*J2_^3*k02_*k_s^2*H9^2 - 72*J2_^3*k02_*k_s^2*H9)/(4*J1_^2*J2_^2*J3_^2 - 48*J1_^2*J2_^2*k_s + 78*J1_^2*J3_^2*k_s - 648*J1_^2*k_s^2 + 78*J2_^2*J3_^2*k_s - 648*J2_^2*k_s^2 + 1296*J3_^2*k_s^2 - 8640*k_s^3)</f>
        <v>0.29139749999999981</v>
      </c>
      <c r="AJ9" s="41">
        <f>(-6*J1_^2*J2_^2*J3_^2*H9^5 - 4*J1_^2*J2_^2*J3_^2*H9^4 + 10*J1_^2*J2_^2*J3_^2*H9^3 + 8*J1_^2*J2_^2*J3_^2*H9^2 + 12*J1_^2*J2_^2*k_s*H9^5 + 48*J1_^2*J2_^2*k_s*H9^4 - 96*J1_^2*J2_^2*k_s*H9^2 - 60*J1_^2*J2_^2*k_s*H9 - 18*J1_^2*J3_^2*k_s*H9^5 + 21*J1_^2*J3_^2*k_s*H9^4 + 96*J1_^2*J3_^2*k_s*H9^3 + 57*J1_^2*J3_^2*k_s*H9^2 - 72*J1_^2*k_s^2*H9^5 + 180*J1_^2*k_s^2*H9^4 - 828*J1_^2*k_s^2*H9^2 - 576*J1_^2*k_s^2*H9 - 66*J2_^2*J3_^2*k_s*H9^5 - 129*J2_^2*J3_^2*k_s*H9^4 + 144*J2_^2*J3_^2*k_s*H9^3 + 207*J2_^2*J3_^2*k_s*H9^2 + 216*J2_^2*k_s^2*H9^5 + 540*J2_^2*k_s^2*H9^4 - 1188*J2_^2*k_s^2*H9^2 - 864*J2_^2*k_s^2*H9 - 144*J3_^2*k_s^2*H9^5 + 1440*J3_^2*k_s^2*H9^3 + 1296*J3_^2*k_s^2*H9^2 - 8640*k_s^3*H9^2 - 8640*k_s^3*H9)/(8*J1_^2*J2_^2*J3_^2 - 96*J1_^2*J2_^2*k_s + 156*J1_^2*J3_^2*k_s - 1296*J1_^2*k_s^2 + 156*J2_^2*J3_^2*k_s - 1296*J2_^2*k_s^2 + 2592*J3_^2*k_s^2 - 17280*k_s^3)</f>
        <v>1.3567500000000171E-2</v>
      </c>
      <c r="AK9" s="41">
        <f>(J1_^2*J2_^3*J3_^2*H9^5 + J1_^2*J2_^3*J3_^2*H9^4 - J1_^2*J2_^3*J3_^2*H9^3 - J1_^2*J2_^3*J3_^2*H9^2 - 6*J1_^2*J2_^3*k_s*H9^5 - 12*J1_^2*J2_^3*k_s*H9^4 + 12*J1_^2*J2_^3*k_s*H9^2 + 6*J1_^2*J2_^3*k_s*H9 + 12*J2_^3*J3_^2*k_s*H9^5 + 27*J2_^3*J3_^2*k_s*H9^4 - 12*J2_^3*J3_^2*k_s*H9^3 - 27*J2_^3*J3_^2*k_s*H9^2 - 72*J2_^3*k_s^2*H9^5 - 180*J2_^3*k_s^2*H9^4 + 180*J2_^3*k_s^2*H9^2 + 72*J2_^3*k_s^2*H9)/(4*J1_^2*J2_^2*J3_^2 - 48*J1_^2*J2_^2*k_s + 78*J1_^2*J3_^2*k_s - 648*J1_^2*k_s^2 + 78*J2_^2*J3_^2*k_s - 648*J2_^2*k_s^2 + 1296*J3_^2*k_s^2 - 8640*k_s^3)</f>
        <v>-8.6032715434304508E-3</v>
      </c>
      <c r="AL9" s="41">
        <f>(-2*J1_^2*J2_^2*J3_^3*k03_*H9^5 + 4*J1_^2*J2_^2*J3_^3*k03_*H9^3 - 2*J1_^2*J2_^2*J3_^3*k03_*H9 - 15*J1_^2*J3_^3*k03_*k_s*H9^5 + 24*J1_^2*J3_^3*k03_*k_s*H9^4 + 54*J1_^2*J3_^3*k03_*k_s*H9^3 - 24*J1_^2*J3_^3*k03_*k_s*H9^2 - 39*J1_^2*J3_^3*k03_*k_s*H9 - 15*J2_^2*J3_^3*k03_*k_s*H9^5 - 24*J2_^2*J3_^3*k03_*k_s*H9^4 + 54*J2_^2*J3_^3*k03_*k_s*H9^3 + 24*J2_^2*J3_^3*k03_*k_s*H9^2 - 39*J2_^2*J3_^3*k03_*k_s*H9 - 72*J3_^3*k03_*k_s^2*H9^5 + 720*J3_^3*k03_*k_s^2*H9^3 - 648*J3_^3*k03_*k_s^2*H9)/(2*J1_^2*J2_^2*J3_^2 - 24*J1_^2*J2_^2*k_s +
39*J1_^2*J3_^2*k_s - 324*J1_^2*k_s^2 + 39*J2_^2*J3_^2*k_s - 324*J2_^2*k_s^2 + 648*J3_^2*k_s^2 - 4320*k_s^3)</f>
        <v>-3.2489999999999894E-2</v>
      </c>
      <c r="AM9" s="41">
        <f xml:space="preserve"> (2*J1_^2*J2_^2*J3_^2*H9^4 - 4*J1_^2*J2_^2*J3_^2*H9^2 + 2*J1_^2*J2_^2*J3_^2 - 24*J1_^2*J2_^2*k_s*H9^4 + 48*J1_^2*J2_^2*k_s*H9^2 - 24*J1_^2*J2_^2*k_s - 12*J1_^2*J3_^2*k_s*H9^5 + 27*J1_^2*J3_^2*k_s*H9^4 + 12*J1_^2*J3_^2*k_s*H9^3 - 66*J1_^2*J3_^2*k_s*H9^2 + 39*J1_^2*J3_^2*k_s + 72*J1_^2*k_s^2*H9^5 - 180*J1_^2*k_s^2*H9^4 + 504*J1_^2*k_s^2*H9^2 - 72*J1_^2*k_s^2*H9 - 324*J1_^2*k_s^2 + 12*J2_^2*J3_^2*k_s*H9^5 + 27*J2_^2*J3_^2*k_s*H9^4 - 12*J2_^2*J3_^2*k_s*H9^3 - 66*J2_^2*J3_^2*k_s*H9^2 + 39*J2_^2*J3_^2*k_s - 72*J2_^2*k_s^2*H9^5 - 180*J2_^2*k_s^2*H9^4 + 504*J2_^2*k_s^2*H9^2 + 72*J2_^2*k_s^2*H9 - 324*J2_^2*k_s^2 - 648*J3_^2*k_s^2*H9^2 + 648*J3_^2*k_s^2 + 4320*k_s^3*H9^2 - 4320*k_s^3)/(2*J1_^2*J2_^2*J3_^2 - 24*J1_^2*J2_^2*k_s + 39*J1_^2*J3_^2*k_s - 324*J1_^2*k_s^2 + 39*J2_^2*J3_^2*k_s - 324*J2_^2*k_s^2 + 648*J3_^2*k_s^2 - 4320*k_s^3)</f>
        <v>3.6099999999999931E-2</v>
      </c>
      <c r="AN9" s="41">
        <f>(2*J1_^2*J2_^2*J3_^3*H9^5 - 4*J1_^2*J2_^2*J3_^3*H9^3 + 2*J1_^2*J2_^2*J3_^3*H9 + 15*J1_^2*J3_^3*k_s*H9^5 - 24*J1_^2*J3_^3*k_s*H9^4 - 54*J1_^2*J3_^3*k_s*H9^3 + 24*J1_^2*J3_^3*k_s*H9^2 + 39*J1_^2*J3_^3*k_s*H9 + 15*J2_^2*J3_^3*k_s*H9^5 + 24*J2_^2*J3_^3*k_s*H9^4 - 54*J2_^2*J3_^3*k_s*H9^3 - 24*J2_^2*J3_^3*k_s*H9^2 + 39*J2_^2*J3_^3*k_s*H9 + 72*J3_^3*k_s^2*H9^5 - 720*J3_^3*k_s^2*H9^3 + 648*J3_^3*k_s^2*H9)/(2*J1_^2*J2_^2*J3_^2 - 24*J1_^2*J2_^2*k_s + 39*J1_^2*J3_^2*k_s - 324*J1_^2*k_s^2 + 39*J2_^2*J3_^2*k_s - 324*J2_^2*k_s^2 + 648*J3_^2*k_s^2 - 4320*k_s^3)</f>
        <v>-3.2489999999999894E-2</v>
      </c>
      <c r="AP9" s="41">
        <f t="shared" si="7"/>
        <v>3.6099999999999931E-2</v>
      </c>
    </row>
    <row r="10" spans="7:42">
      <c r="G10" s="40">
        <f t="shared" si="0"/>
        <v>0.12000000000000011</v>
      </c>
      <c r="H10" s="33">
        <f t="shared" si="15"/>
        <v>-0.87999999999999989</v>
      </c>
      <c r="I10" s="51">
        <f>J10+K10+W10*AB10</f>
        <v>0.39229879869561723</v>
      </c>
      <c r="J10" s="51">
        <f>(1/M10)*(a1_ + 2*a2_*H10 + 3*a3_*H10^2 + 4*a4_*H10^3 + 5*a5_*H10^4)</f>
        <v>0.39229879869561723</v>
      </c>
      <c r="K10" s="51">
        <f>(1/M10^3)*k_s*(6*a3_ + 24*a4_*H10+ 60*a5_*H10^2)</f>
        <v>0</v>
      </c>
      <c r="L10" s="51"/>
      <c r="M10" s="41">
        <f t="shared" si="1"/>
        <v>2.0242529486207994</v>
      </c>
      <c r="N10" s="45">
        <f t="shared" si="8"/>
        <v>0.82719999999999982</v>
      </c>
      <c r="O10" s="45">
        <f t="shared" si="9"/>
        <v>-1.38</v>
      </c>
      <c r="P10" s="45">
        <f>1</f>
        <v>1</v>
      </c>
      <c r="Q10" s="45">
        <f t="shared" si="10"/>
        <v>-5.2800000000000041E-2</v>
      </c>
      <c r="R10" s="45">
        <f t="shared" si="11"/>
        <v>-0.37999999999999989</v>
      </c>
      <c r="S10" s="45">
        <f>1</f>
        <v>1</v>
      </c>
      <c r="T10" s="45">
        <f t="shared" si="12"/>
        <v>0.22560000000000013</v>
      </c>
      <c r="U10" s="45">
        <f t="shared" si="13"/>
        <v>1.7599999999999998</v>
      </c>
      <c r="V10" s="45">
        <f t="shared" si="14"/>
        <v>-2</v>
      </c>
      <c r="W10" s="45">
        <f t="shared" si="2"/>
        <v>0</v>
      </c>
      <c r="X10" s="45"/>
      <c r="Y10" s="45">
        <f t="shared" si="3"/>
        <v>0.12000000000000005</v>
      </c>
      <c r="Z10" s="45">
        <f t="shared" si="4"/>
        <v>0.22560000000000013</v>
      </c>
      <c r="AA10" s="40">
        <f t="shared" si="5"/>
        <v>0</v>
      </c>
      <c r="AB10" s="44">
        <f t="shared" si="6"/>
        <v>-0.49400940760952727</v>
      </c>
      <c r="AF10" s="41">
        <f>(-J1_^3*J2_^2*J3_^2*k01_*H10^5 + J1_^3*J2_^2*J3_^2*k01_*H10^4 + J1_^3*J2_^2*J3_^2*k01_*H10^3 - J1_^3*J2_^2*J3_^2*k01_*H10^2 + 6*J1_^3*J2_^2*k01_*k_s*H10^5 - 12*J1_^3*J2_^2*k01_*k_s*H10^4 + 12*J1_^3*J2_^2*k01_*k_s*H10^2 - 6*J1_^3*J2_^2*k01_*k_s*H10 - 12*J1_^3*J3_^2*k01_*k_s*H10^5 + 27*J1_^3*J3_^2*k01_*k_s*H10^4 + 12*J1_^3*J3_^2*k01_*k_s*H10^3 - 27*J1_^3*J3_^2*k01_*k_s*H10^2 + 72*J1_^3*k01_*k_s^2*H10^5 - 180*J1_^3*k01_*k_s^2*H10^4 + 180*J1_^3*k01_*k_s^2*H10^2 - 72*J1_^3*k01_*k_s^2*H10)/(4*J1_^2*J2_^2*J3_^2 - 48*J1_^2*J2_^2*k_s + 78*J1_^2*J3_^2*k_s - 648*J1_^2*k_s^2 + 78*J2_^2*J3_^2*k_s - 648*J2_^2*k_s^2 + 1296*J3_^2*k_s^2 - 8640*k_s^3)</f>
        <v>8.2111180800000058E-2</v>
      </c>
      <c r="AG10" s="41">
        <f>(6*J1_^2*J2_^2*J3_^2*H10^5 - 4*J1_^2*J2_^2*J3_^2*H10^4 - 10*J1_^2*J2_^2*J3_^2*H10^3 + 8*J1_^2*J2_^2*J3_^2*H10^2 - 12*J1_^2*J2_^2*k_s*H10^5 + 48*J1_^2*J2_^2*k_s*H10^4 - 96*J1_^2*J2_^2*k_s*H10^2 + 60*J1_^2*J2_^2*k_s*H10 + 66*J1_^2*J3_^2*k_s*H10^5 - 129*J1_^2*J3_^2*k_s*H10^4 - 144*J1_^2*J3_^2*k_s*H10^3 + 207*J1_^2*J3_^2*k_s*H10^2 - 216*J1_^2*k_s^2*H10^5 + 540*J1_^2*k_s^2*H10^4 - 1188*J1_^2*k_s^2*H10^2 + 864*J1_^2*k_s^2*H10 + 18*J2_^2*J3_^2*k_s*H10^5 + 21*J2_^2*J3_^2*k_s*H10^4 - 96*J2_^2*J3_^2*k_s*H10^3 + 57*J2_^2*J3_^2*k_s*H10^2
+ 72*J2_^2*k_s^2*H10^5 + 180*J2_^2*k_s^2*H10^4 - 828*J2_^2*k_s^2*H10^2 + 576*J2_^2*k_s^2*H10 + 144*J3_^2*k_s^2*H10^5 - 1440*J3_^2*k_s^2*H10^3 + 1296*J3_^2*k_s^2*H10^2 - 8640*k_s^3*H10^2 + 8640*k_s^3*H10)/(8*J1_^2*J2_^2*J3_^2 - 96*J1_^2*J2_^2*k_s + 156*J1_^2*J3_^2*k_s - 1296*J1_^2*k_s^2 + 156*J2_^2*J3_^2*k_s - 1296*J2_^2*k_s^2 + 2592*J3_^2*k_s^2 -
17280*k_s^3)</f>
        <v>0.93059338239999989</v>
      </c>
      <c r="AH10" s="41">
        <f>(J1_^3*J2_^2*J3_^2*H10^5 - J1_^3*J2_^2*J3_^2*H10^4 - J1_^3*J2_^2*J3_^2*H10^3 + J1_^3*J2_^2*J3_^2*H10^2 - 6*J1_^3*J2_^2*k_s*H10^5 + 12*J1_^3*J2_^2*k_s*H10^4 - 12*J1_^3*J2_^2*k_s*H10^2 + 6*J1_^3*J2_^2*k_s*H10 + 12*J1_^3*J3_^2*k_s*H10^5 - 27*J1_^3*J3_^2*k_s*H10^4 - 12*J1_^3*J3_^2*k_s*H10^3 + 27*J1_^3*J3_^2*k_s*H10^2 - 72*J1_^3*k_s^2*H10^5 + 180*J1_^3*k_s^2*H10^4 - 180*J1_^3*k_s^2*H10^2 + 72*J1_^3*k_s^2*H10)/(4*J1_^2*J2_^2*J3_^2 - 48*J1_^2*J2_^2*k_s + 78*J1_^2*J3_^2*k_s - 648*J1_^2*k_s^2 + 78*J2_^2*J3_^2*k_s - 648*J2_^2*k_s^2 + 1296*J3_^2*k_s^2 - 8640*k_s^3)</f>
        <v>0.18360618198157558</v>
      </c>
      <c r="AI10" s="41">
        <f>(-J1_^2*J2_^3*J3_^2*k02_*H10^5 - J1_^2*J2_^3*J3_^2*k02_*H10^4 + J1_^2*J2_^3*J3_^2*k02_*H10^3 + J1_^2*J2_^3*J3_^2*k02_*H10^2 + 6*J1_^2*J2_^3*k02_*k_s*H10^5 + 12*J1_^2*J2_^3*k02_*k_s*H10^4 - 12*J1_^2*J2_^3*k02_*k_s*H10^2 - 6*J1_^2*J2_^3*k02_*k_s*H10 - 12*J2_^3*J3_^2*k02_*k_s*H10^5 - 27*J2_^3*J3_^2*k02_*k_s*H10^4 + 12*J2_^3*J3_^2*k02_*k_s*H10^3 + 27*J2_^3*J3_^2*k02_*k_s*H10^2 + 72*J2_^3*k02_*k_s^2*H10^5 + 180*J2_^3*k02_*k_s^2*H10^4 - 180*J2_^3*k02_*k_s^2*H10^2 - 72*J2_^3*k02_*k_s^2*H10)/(4*J1_^2*J2_^2*J3_^2 - 48*J1_^2*J2_^2*k_s + 78*J1_^2*J3_^2*k_s - 648*J1_^2*k_s^2 + 78*J2_^2*J3_^2*k_s - 648*J2_^2*k_s^2 + 1296*J3_^2*k_s^2 - 8640*k_s^3)</f>
        <v>0.25862481919999986</v>
      </c>
      <c r="AJ10" s="41">
        <f>(-6*J1_^2*J2_^2*J3_^2*H10^5 - 4*J1_^2*J2_^2*J3_^2*H10^4 + 10*J1_^2*J2_^2*J3_^2*H10^3 + 8*J1_^2*J2_^2*J3_^2*H10^2 + 12*J1_^2*J2_^2*k_s*H10^5 + 48*J1_^2*J2_^2*k_s*H10^4 - 96*J1_^2*J2_^2*k_s*H10^2 - 60*J1_^2*J2_^2*k_s*H10 - 18*J1_^2*J3_^2*k_s*H10^5 + 21*J1_^2*J3_^2*k_s*H10^4 + 96*J1_^2*J3_^2*k_s*H10^3 + 57*J1_^2*J3_^2*k_s*H10^2 - 72*J1_^2*k_s^2*H10^5 + 180*J1_^2*k_s^2*H10^4 - 828*J1_^2*k_s^2*H10^2 - 576*J1_^2*k_s^2*H10 - 66*J2_^2*J3_^2*k_s*H10^5 - 129*J2_^2*J3_^2*k_s*H10^4 + 144*J2_^2*J3_^2*k_s*H10^3 + 207*J2_^2*J3_^2*k_s*H10^2 + 216*J2_^2*k_s^2*H10^5 + 540*J2_^2*k_s^2*H10^4 - 1188*J2_^2*k_s^2*H10^2 - 864*J2_^2*k_s^2*H10 - 144*J3_^2*k_s^2*H10^5 + 1440*J3_^2*k_s^2*H10^3 + 1296*J3_^2*k_s^2*H10^2 - 8640*k_s^3*H10^2 - 8640*k_s^3*H10)/(8*J1_^2*J2_^2*J3_^2 - 96*J1_^2*J2_^2*k_s + 156*J1_^2*J3_^2*k_s - 1296*J1_^2*k_s^2 + 156*J2_^2*J3_^2*k_s - 1296*J2_^2*k_s^2 + 2592*J3_^2*k_s^2 - 17280*k_s^3)</f>
        <v>1.8511257600000275E-2</v>
      </c>
      <c r="AK10" s="41">
        <f>(J1_^2*J2_^3*J3_^2*H10^5 + J1_^2*J2_^3*J3_^2*H10^4 - J1_^2*J2_^3*J3_^2*H10^3 - J1_^2*J2_^3*J3_^2*H10^2 - 6*J1_^2*J2_^3*k_s*H10^5 - 12*J1_^2*J2_^3*k_s*H10^4 + 12*J1_^2*J2_^3*k_s*H10^2 + 6*J1_^2*J2_^3*k_s*H10 + 12*J2_^3*J3_^2*k_s*H10^5 + 27*J2_^3*J3_^2*k_s*H10^4 - 12*J2_^3*J3_^2*k_s*H10^3 - 27*J2_^3*J3_^2*k_s*H10^2 - 72*J2_^3*k_s^2*H10^5 - 180*J2_^3*k_s^2*H10^4 + 180*J2_^3*k_s^2*H10^2 + 72*J2_^3*k_s^2*H10)/(4*J1_^2*J2_^2*J3_^2 - 48*J1_^2*J2_^2*k_s + 78*J1_^2*J3_^2*k_s - 648*J1_^2*k_s^2 + 78*J2_^2*J3_^2*k_s - 648*J2_^2*k_s^2 + 1296*J3_^2*k_s^2 - 8640*k_s^3)</f>
        <v>-1.1719543530738983E-2</v>
      </c>
      <c r="AL10" s="41">
        <f>(-2*J1_^2*J2_^2*J3_^3*k03_*H10^5 + 4*J1_^2*J2_^2*J3_^3*k03_*H10^3 - 2*J1_^2*J2_^2*J3_^3*k03_*H10 - 15*J1_^2*J3_^3*k03_*k_s*H10^5 + 24*J1_^2*J3_^3*k03_*k_s*H10^4 + 54*J1_^2*J3_^3*k03_*k_s*H10^3 - 24*J1_^2*J3_^3*k03_*k_s*H10^2 - 39*J1_^2*J3_^3*k03_*k_s*H10 - 15*J2_^2*J3_^3*k03_*k_s*H10^5 - 24*J2_^2*J3_^3*k03_*k_s*H10^4 + 54*J2_^2*J3_^3*k03_*k_s*H10^3 + 24*J2_^2*J3_^3*k03_*k_s*H10^2 - 39*J2_^2*J3_^3*k03_*k_s*H10 - 72*J3_^3*k03_*k_s^2*H10^5 + 720*J3_^3*k03_*k_s^2*H10^3 - 648*J3_^3*k03_*k_s^2*H10)/(2*J1_^2*J2_^2*J3_^2 - 24*J1_^2*J2_^2*k_s +
39*J1_^2*J3_^2*k_s - 324*J1_^2*k_s^2 + 39*J2_^2*J3_^2*k_s - 324*J2_^2*k_s^2 + 648*J3_^2*k_s^2 - 4320*k_s^3)</f>
        <v>-4.478791680000007E-2</v>
      </c>
      <c r="AM10" s="41">
        <f xml:space="preserve"> (2*J1_^2*J2_^2*J3_^2*H10^4 - 4*J1_^2*J2_^2*J3_^2*H10^2 + 2*J1_^2*J2_^2*J3_^2 - 24*J1_^2*J2_^2*k_s*H10^4 + 48*J1_^2*J2_^2*k_s*H10^2 - 24*J1_^2*J2_^2*k_s - 12*J1_^2*J3_^2*k_s*H10^5 + 27*J1_^2*J3_^2*k_s*H10^4 + 12*J1_^2*J3_^2*k_s*H10^3 - 66*J1_^2*J3_^2*k_s*H10^2 + 39*J1_^2*J3_^2*k_s + 72*J1_^2*k_s^2*H10^5 - 180*J1_^2*k_s^2*H10^4 + 504*J1_^2*k_s^2*H10^2 - 72*J1_^2*k_s^2*H10 - 324*J1_^2*k_s^2 + 12*J2_^2*J3_^2*k_s*H10^5 + 27*J2_^2*J3_^2*k_s*H10^4 - 12*J2_^2*J3_^2*k_s*H10^3 - 66*J2_^2*J3_^2*k_s*H10^2 + 39*J2_^2*J3_^2*k_s - 72*J2_^2*k_s^2*H10^5 - 180*J2_^2*k_s^2*H10^4 + 504*J2_^2*k_s^2*H10^2 + 72*J2_^2*k_s^2*H10 - 324*J2_^2*k_s^2 - 648*J3_^2*k_s^2*H10^2 + 648*J3_^2*k_s^2 + 4320*k_s^3*H10^2 - 4320*k_s^3)/(2*J1_^2*J2_^2*J3_^2 - 24*J1_^2*J2_^2*k_s + 39*J1_^2*J3_^2*k_s - 324*J1_^2*k_s^2 + 39*J2_^2*J3_^2*k_s - 324*J2_^2*k_s^2 + 648*J3_^2*k_s^2 - 4320*k_s^3)</f>
        <v>5.0895360000000008E-2</v>
      </c>
      <c r="AN10" s="41">
        <f>(2*J1_^2*J2_^2*J3_^3*H10^5 - 4*J1_^2*J2_^2*J3_^3*H10^3 + 2*J1_^2*J2_^2*J3_^3*H10 + 15*J1_^2*J3_^3*k_s*H10^5 - 24*J1_^2*J3_^3*k_s*H10^4 - 54*J1_^2*J3_^3*k_s*H10^3 + 24*J1_^2*J3_^3*k_s*H10^2 + 39*J1_^2*J3_^3*k_s*H10 + 15*J2_^2*J3_^3*k_s*H10^5 + 24*J2_^2*J3_^3*k_s*H10^4 - 54*J2_^2*J3_^3*k_s*H10^3 - 24*J2_^2*J3_^3*k_s*H10^2 + 39*J2_^2*J3_^3*k_s*H10 + 72*J3_^3*k_s^2*H10^5 - 720*J3_^3*k_s^2*H10^3 + 648*J3_^3*k_s^2*H10)/(2*J1_^2*J2_^2*J3_^2 - 24*J1_^2*J2_^2*k_s + 39*J1_^2*J3_^2*k_s - 324*J1_^2*k_s^2 + 39*J2_^2*J3_^2*k_s - 324*J2_^2*k_s^2 + 648*J3_^2*k_s^2 - 4320*k_s^3)</f>
        <v>-4.478791680000007E-2</v>
      </c>
      <c r="AP10" s="41">
        <f t="shared" si="7"/>
        <v>5.0895360000000008E-2</v>
      </c>
    </row>
    <row r="11" spans="7:42">
      <c r="G11" s="40">
        <f t="shared" si="0"/>
        <v>0.14000000000000012</v>
      </c>
      <c r="H11" s="33">
        <f t="shared" si="15"/>
        <v>-0.85999999999999988</v>
      </c>
      <c r="I11" s="51">
        <f>J11+K11+W11*AB11</f>
        <v>0.45023534282512784</v>
      </c>
      <c r="J11" s="51">
        <f>(1/M11)*(a1_ + 2*a2_*H11 + 3*a3_*H11^2 + 4*a4_*H11^3 + 5*a5_*H11^4)</f>
        <v>0.45023534282512784</v>
      </c>
      <c r="K11" s="51">
        <f>(1/M11^3)*k_s*(6*a3_ + 24*a4_*H11+ 60*a5_*H11^2)</f>
        <v>0</v>
      </c>
      <c r="L11" s="51"/>
      <c r="M11" s="41">
        <f t="shared" si="1"/>
        <v>1.9895728184713419</v>
      </c>
      <c r="N11" s="45">
        <f t="shared" si="8"/>
        <v>0.79979999999999984</v>
      </c>
      <c r="O11" s="45">
        <f t="shared" si="9"/>
        <v>-1.3599999999999999</v>
      </c>
      <c r="P11" s="45">
        <f>1</f>
        <v>1</v>
      </c>
      <c r="Q11" s="45">
        <f t="shared" si="10"/>
        <v>-6.0200000000000045E-2</v>
      </c>
      <c r="R11" s="45">
        <f t="shared" si="11"/>
        <v>-0.35999999999999988</v>
      </c>
      <c r="S11" s="45">
        <f>1</f>
        <v>1</v>
      </c>
      <c r="T11" s="45">
        <f t="shared" si="12"/>
        <v>0.26040000000000019</v>
      </c>
      <c r="U11" s="45">
        <f t="shared" si="13"/>
        <v>1.7199999999999998</v>
      </c>
      <c r="V11" s="45">
        <f t="shared" si="14"/>
        <v>-2</v>
      </c>
      <c r="W11" s="45">
        <f t="shared" si="2"/>
        <v>0</v>
      </c>
      <c r="X11" s="45"/>
      <c r="Y11" s="45">
        <f t="shared" si="3"/>
        <v>0.1400000000000001</v>
      </c>
      <c r="Z11" s="45">
        <f t="shared" si="4"/>
        <v>0.26040000000000019</v>
      </c>
      <c r="AA11" s="40">
        <f t="shared" si="5"/>
        <v>0</v>
      </c>
      <c r="AB11" s="44">
        <f t="shared" si="6"/>
        <v>-0.50262045737453065</v>
      </c>
      <c r="AF11" s="41">
        <f>(-J1_^3*J2_^2*J3_^2*k01_*H11^5 + J1_^3*J2_^2*J3_^2*k01_*H11^4 + J1_^3*J2_^2*J3_^2*k01_*H11^3 - J1_^3*J2_^2*J3_^2*k01_*H11^2 + 6*J1_^3*J2_^2*k01_*k_s*H11^5 - 12*J1_^3*J2_^2*k01_*k_s*H11^4 + 12*J1_^3*J2_^2*k01_*k_s*H11^2 - 6*J1_^3*J2_^2*k01_*k_s*H11 - 12*J1_^3*J3_^2*k01_*k_s*H11^5 + 27*J1_^3*J3_^2*k01_*k_s*H11^4 + 12*J1_^3*J3_^2*k01_*k_s*H11^3 - 27*J1_^3*J3_^2*k01_*k_s*H11^2 + 72*J1_^3*k01_*k_s^2*H11^5 - 180*J1_^3*k01_*k_s^2*H11^4 + 180*J1_^3*k01_*k_s^2*H11^2 - 72*J1_^3*k01_*k_s^2*H11)/(4*J1_^2*J2_^2*J3_^2 - 48*J1_^2*J2_^2*k_s + 78*J1_^2*J3_^2*k_s - 648*J1_^2*k_s^2 + 78*J2_^2*J3_^2*k_s - 648*J2_^2*k_s^2 + 1296*J3_^2*k_s^2 - 8640*k_s^3)</f>
        <v>8.9555205600000021E-2</v>
      </c>
      <c r="AG11" s="41">
        <f>(6*J1_^2*J2_^2*J3_^2*H11^5 - 4*J1_^2*J2_^2*J3_^2*H11^4 - 10*J1_^2*J2_^2*J3_^2*H11^3 + 8*J1_^2*J2_^2*J3_^2*H11^2 - 12*J1_^2*J2_^2*k_s*H11^5 + 48*J1_^2*J2_^2*k_s*H11^4 - 96*J1_^2*J2_^2*k_s*H11^2 + 60*J1_^2*J2_^2*k_s*H11 + 66*J1_^2*J3_^2*k_s*H11^5 - 129*J1_^2*J3_^2*k_s*H11^4 - 144*J1_^2*J3_^2*k_s*H11^3 + 207*J1_^2*J3_^2*k_s*H11^2 - 216*J1_^2*k_s^2*H11^5 + 540*J1_^2*k_s^2*H11^4 - 1188*J1_^2*k_s^2*H11^2 + 864*J1_^2*k_s^2*H11 + 18*J2_^2*J3_^2*k_s*H11^5 + 21*J2_^2*J3_^2*k_s*H11^4 - 96*J2_^2*J3_^2*k_s*H11^3 + 57*J2_^2*J3_^2*k_s*H11^2
+ 72*J2_^2*k_s^2*H11^5 + 180*J2_^2*k_s^2*H11^4 - 828*J2_^2*k_s^2*H11^2 + 576*J2_^2*k_s^2*H11 + 144*J3_^2*k_s^2*H11^5 - 1440*J3_^2*k_s^2*H11^3 + 1296*J3_^2*k_s^2*H11^2 - 8640*k_s^3*H11^2 + 8640*k_s^3*H11)/(8*J1_^2*J2_^2*J3_^2 - 96*J1_^2*J2_^2*k_s + 156*J1_^2*J3_^2*k_s - 1296*J1_^2*k_s^2 + 156*J2_^2*J3_^2*k_s - 1296*J2_^2*k_s^2 + 2592*J3_^2*k_s^2 -
17280*k_s^3)</f>
        <v>0.90834565679999979</v>
      </c>
      <c r="AH11" s="41">
        <f>(J1_^3*J2_^2*J3_^2*H11^5 - J1_^3*J2_^2*J3_^2*H11^4 - J1_^3*J2_^2*J3_^2*H11^3 + J1_^3*J2_^2*J3_^2*H11^2 - 6*J1_^3*J2_^2*k_s*H11^5 + 12*J1_^3*J2_^2*k_s*H11^4 - 12*J1_^3*J2_^2*k_s*H11^2 + 6*J1_^3*J2_^2*k_s*H11 + 12*J1_^3*J3_^2*k_s*H11^5 - 27*J1_^3*J3_^2*k_s*H11^4 - 12*J1_^3*J3_^2*k_s*H11^3 + 27*J1_^3*J3_^2*k_s*H11^2 - 72*J1_^3*k_s^2*H11^5 + 180*J1_^3*k_s^2*H11^4 - 180*J1_^3*k_s^2*H11^2 + 72*J1_^3*k_s^2*H11)/(4*J1_^2*J2_^2*J3_^2 - 48*J1_^2*J2_^2*k_s + 78*J1_^2*J3_^2*k_s - 648*J1_^2*k_s^2 + 78*J2_^2*J3_^2*k_s - 648*J2_^2*k_s^2 + 1296*J3_^2*k_s^2 - 8640*k_s^3)</f>
        <v>0.20025152746056998</v>
      </c>
      <c r="AI11" s="41">
        <f>(-J1_^2*J2_^3*J3_^2*k02_*H11^5 - J1_^2*J2_^3*J3_^2*k02_*H11^4 + J1_^2*J2_^3*J3_^2*k02_*H11^3 + J1_^2*J2_^3*J3_^2*k02_*H11^2 + 6*J1_^2*J2_^3*k02_*k_s*H11^5 + 12*J1_^2*J2_^3*k02_*k_s*H11^4 - 12*J1_^2*J2_^3*k02_*k_s*H11^2 - 6*J1_^2*J2_^3*k02_*k_s*H11 - 12*J2_^3*J3_^2*k02_*k_s*H11^5 - 27*J2_^3*J3_^2*k02_*k_s*H11^4 + 12*J2_^3*J3_^2*k02_*k_s*H11^3 + 27*J2_^3*J3_^2*k02_*k_s*H11^2 + 72*J2_^3*k02_*k_s^2*H11^5 + 180*J2_^3*k02_*k_s^2*H11^4 - 180*J2_^3*k02_*k_s^2*H11^2 - 72*J2_^3*k02_*k_s^2*H11)/(4*J1_^2*J2_^2*J3_^2 - 48*J1_^2*J2_^2*k_s + 78*J1_^2*J3_^2*k_s - 648*J1_^2*k_s^2 + 78*J2_^2*J3_^2*k_s - 648*J2_^2*k_s^2 + 1296*J3_^2*k_s^2 - 8640*k_s^3)</f>
        <v>0.22847279439999979</v>
      </c>
      <c r="AJ11" s="41">
        <f>(-6*J1_^2*J2_^2*J3_^2*H11^5 - 4*J1_^2*J2_^2*J3_^2*H11^4 + 10*J1_^2*J2_^2*J3_^2*H11^3 + 8*J1_^2*J2_^2*J3_^2*H11^2 + 12*J1_^2*J2_^2*k_s*H11^5 + 48*J1_^2*J2_^2*k_s*H11^4 - 96*J1_^2*J2_^2*k_s*H11^2 - 60*J1_^2*J2_^2*k_s*H11 - 18*J1_^2*J3_^2*k_s*H11^5 + 21*J1_^2*J3_^2*k_s*H11^4 + 96*J1_^2*J3_^2*k_s*H11^3 + 57*J1_^2*J3_^2*k_s*H11^2 - 72*J1_^2*k_s^2*H11^5 + 180*J1_^2*k_s^2*H11^4 - 828*J1_^2*k_s^2*H11^2 - 576*J1_^2*k_s^2*H11 - 66*J2_^2*J3_^2*k_s*H11^5 - 129*J2_^2*J3_^2*k_s*H11^4 + 144*J2_^2*J3_^2*k_s*H11^3 + 207*J2_^2*J3_^2*k_s*H11^2 + 216*J2_^2*k_s^2*H11^5 + 540*J2_^2*k_s^2*H11^4 - 1188*J2_^2*k_s^2*H11^2 - 864*J2_^2*k_s^2*H11 - 144*J3_^2*k_s^2*H11^5 + 1440*J3_^2*k_s^2*H11^3 + 1296*J3_^2*k_s^2*H11^2 - 8640*k_s^3*H11^2 - 8640*k_s^3*H11)/(8*J1_^2*J2_^2*J3_^2 - 96*J1_^2*J2_^2*k_s + 156*J1_^2*J3_^2*k_s - 1296*J1_^2*k_s^2 + 156*J2_^2*J3_^2*k_s - 1296*J2_^2*k_s^2 + 2592*J3_^2*k_s^2 - 17280*k_s^3)</f>
        <v>2.3846183200000114E-2</v>
      </c>
      <c r="AK11" s="41">
        <f>(J1_^2*J2_^3*J3_^2*H11^5 + J1_^2*J2_^3*J3_^2*H11^4 - J1_^2*J2_^3*J3_^2*H11^3 - J1_^2*J2_^3*J3_^2*H11^2 - 6*J1_^2*J2_^3*k_s*H11^5 - 12*J1_^2*J2_^3*k_s*H11^4 + 12*J1_^2*J2_^3*k_s*H11^2 + 6*J1_^2*J2_^3*k_s*H11 + 12*J2_^3*J3_^2*k_s*H11^5 + 27*J2_^3*J3_^2*k_s*H11^4 - 12*J2_^3*J3_^2*k_s*H11^3 - 27*J2_^3*J3_^2*k_s*H11^2 - 72*J2_^3*k_s^2*H11^5 - 180*J2_^3*k_s^2*H11^4 + 180*J2_^3*k_s^2*H11^2 + 72*J2_^3*k_s^2*H11)/(4*J1_^2*J2_^2*J3_^2 - 48*J1_^2*J2_^2*k_s + 78*J1_^2*J3_^2*k_s - 648*J1_^2*k_s^2 + 78*J2_^2*J3_^2*k_s - 648*J2_^2*k_s^2 + 1296*J3_^2*k_s^2 - 8640*k_s^3)</f>
        <v>-1.507269561531179E-2</v>
      </c>
      <c r="AL11" s="41">
        <f>(-2*J1_^2*J2_^2*J3_^3*k03_*H11^5 + 4*J1_^2*J2_^2*J3_^3*k03_*H11^3 - 2*J1_^2*J2_^2*J3_^3*k03_*H11 - 15*J1_^2*J3_^3*k03_*k_s*H11^5 + 24*J1_^2*J3_^3*k03_*k_s*H11^4 + 54*J1_^2*J3_^3*k03_*k_s*H11^3 - 24*J1_^2*J3_^3*k03_*k_s*H11^2 - 39*J1_^2*J3_^3*k03_*k_s*H11 - 15*J2_^2*J3_^3*k03_*k_s*H11^5 - 24*J2_^2*J3_^3*k03_*k_s*H11^4 + 54*J2_^2*J3_^3*k03_*k_s*H11^3 + 24*J2_^2*J3_^3*k03_*k_s*H11^2 - 39*J2_^2*J3_^3*k03_*k_s*H11 - 72*J3_^3*k03_*k_s^2*H11^5 + 720*J3_^3*k03_*k_s^2*H11^3 - 648*J3_^3*k03_*k_s^2*H11)/(2*J1_^2*J2_^2*J3_^2 - 24*J1_^2*J2_^2*k_s +
39*J1_^2*J3_^2*k_s - 324*J1_^2*k_s^2 + 39*J2_^2*J3_^2*k_s - 324*J2_^2*k_s^2 + 648*J3_^2*k_s^2 - 4320*k_s^3)</f>
        <v>-5.831501760000013E-2</v>
      </c>
      <c r="AM11" s="41">
        <f xml:space="preserve"> (2*J1_^2*J2_^2*J3_^2*H11^4 - 4*J1_^2*J2_^2*J3_^2*H11^2 + 2*J1_^2*J2_^2*J3_^2 - 24*J1_^2*J2_^2*k_s*H11^4 + 48*J1_^2*J2_^2*k_s*H11^2 - 24*J1_^2*J2_^2*k_s - 12*J1_^2*J3_^2*k_s*H11^5 + 27*J1_^2*J3_^2*k_s*H11^4 + 12*J1_^2*J3_^2*k_s*H11^3 - 66*J1_^2*J3_^2*k_s*H11^2 + 39*J1_^2*J3_^2*k_s + 72*J1_^2*k_s^2*H11^5 - 180*J1_^2*k_s^2*H11^4 + 504*J1_^2*k_s^2*H11^2 - 72*J1_^2*k_s^2*H11 - 324*J1_^2*k_s^2 + 12*J2_^2*J3_^2*k_s*H11^5 + 27*J2_^2*J3_^2*k_s*H11^4 - 12*J2_^2*J3_^2*k_s*H11^3 - 66*J2_^2*J3_^2*k_s*H11^2 + 39*J2_^2*J3_^2*k_s - 72*J2_^2*k_s^2*H11^5 - 180*J2_^2*k_s^2*H11^4 + 504*J2_^2*k_s^2*H11^2 + 72*J2_^2*k_s^2*H11 - 324*J2_^2*k_s^2 - 648*J3_^2*k_s^2*H11^2 + 648*J3_^2*k_s^2 + 4320*k_s^3*H11^2 - 4320*k_s^3)/(2*J1_^2*J2_^2*J3_^2 - 24*J1_^2*J2_^2*k_s + 39*J1_^2*J3_^2*k_s - 324*J1_^2*k_s^2 + 39*J2_^2*J3_^2*k_s - 324*J2_^2*k_s^2 + 648*J3_^2*k_s^2 - 4320*k_s^3)</f>
        <v>6.7808160000000048E-2</v>
      </c>
      <c r="AN11" s="41">
        <f>(2*J1_^2*J2_^2*J3_^3*H11^5 - 4*J1_^2*J2_^2*J3_^3*H11^3 + 2*J1_^2*J2_^2*J3_^3*H11 + 15*J1_^2*J3_^3*k_s*H11^5 - 24*J1_^2*J3_^3*k_s*H11^4 - 54*J1_^2*J3_^3*k_s*H11^3 + 24*J1_^2*J3_^3*k_s*H11^2 + 39*J1_^2*J3_^3*k_s*H11 + 15*J2_^2*J3_^3*k_s*H11^5 + 24*J2_^2*J3_^3*k_s*H11^4 - 54*J2_^2*J3_^3*k_s*H11^3 - 24*J2_^2*J3_^3*k_s*H11^2 + 39*J2_^2*J3_^3*k_s*H11 + 72*J3_^3*k_s^2*H11^5 - 720*J3_^3*k_s^2*H11^3 + 648*J3_^3*k_s^2*H11)/(2*J1_^2*J2_^2*J3_^2 - 24*J1_^2*J2_^2*k_s + 39*J1_^2*J3_^2*k_s - 324*J1_^2*k_s^2 + 39*J2_^2*J3_^2*k_s - 324*J2_^2*k_s^2 + 648*J3_^2*k_s^2 - 4320*k_s^3)</f>
        <v>-5.831501760000013E-2</v>
      </c>
      <c r="AP11" s="41">
        <f t="shared" si="7"/>
        <v>6.7808160000000048E-2</v>
      </c>
    </row>
    <row r="12" spans="7:42">
      <c r="G12" s="40">
        <f t="shared" si="0"/>
        <v>0.16000000000000014</v>
      </c>
      <c r="H12" s="33">
        <f t="shared" si="15"/>
        <v>-0.83999999999999986</v>
      </c>
      <c r="I12" s="51">
        <f>J12+K12+W12*AB12</f>
        <v>0.50595165034043577</v>
      </c>
      <c r="J12" s="51">
        <f>(1/M12)*(a1_ + 2*a2_*H12 + 3*a3_*H12^2 + 4*a4_*H12^3 + 5*a5_*H12^4)</f>
        <v>0.50595165034043577</v>
      </c>
      <c r="K12" s="51">
        <f>(1/M12^3)*k_s*(6*a3_ + 24*a4_*H12+ 60*a5_*H12^2)</f>
        <v>0</v>
      </c>
      <c r="L12" s="51"/>
      <c r="M12" s="41">
        <f t="shared" si="1"/>
        <v>1.9550959055759898</v>
      </c>
      <c r="N12" s="45">
        <f t="shared" si="8"/>
        <v>0.77279999999999982</v>
      </c>
      <c r="O12" s="45">
        <f t="shared" si="9"/>
        <v>-1.3399999999999999</v>
      </c>
      <c r="P12" s="45">
        <f>1</f>
        <v>1</v>
      </c>
      <c r="Q12" s="45">
        <f t="shared" si="10"/>
        <v>-6.7200000000000051E-2</v>
      </c>
      <c r="R12" s="45">
        <f t="shared" si="11"/>
        <v>-0.33999999999999986</v>
      </c>
      <c r="S12" s="45">
        <f>1</f>
        <v>1</v>
      </c>
      <c r="T12" s="45">
        <f t="shared" si="12"/>
        <v>0.29440000000000022</v>
      </c>
      <c r="U12" s="45">
        <f t="shared" si="13"/>
        <v>1.6799999999999997</v>
      </c>
      <c r="V12" s="45">
        <f t="shared" si="14"/>
        <v>-2</v>
      </c>
      <c r="W12" s="45">
        <f t="shared" si="2"/>
        <v>0</v>
      </c>
      <c r="X12" s="45"/>
      <c r="Y12" s="45">
        <f t="shared" si="3"/>
        <v>0.16000000000000011</v>
      </c>
      <c r="Z12" s="45">
        <f t="shared" si="4"/>
        <v>0.29440000000000022</v>
      </c>
      <c r="AA12" s="40">
        <f t="shared" si="5"/>
        <v>0</v>
      </c>
      <c r="AB12" s="44">
        <f t="shared" si="6"/>
        <v>-0.51148385976768262</v>
      </c>
      <c r="AF12" s="41">
        <f>(-J1_^3*J2_^2*J3_^2*k01_*H12^5 + J1_^3*J2_^2*J3_^2*k01_*H12^4 + J1_^3*J2_^2*J3_^2*k01_*H12^3 - J1_^3*J2_^2*J3_^2*k01_*H12^2 + 6*J1_^3*J2_^2*k01_*k_s*H12^5 - 12*J1_^3*J2_^2*k01_*k_s*H12^4 + 12*J1_^3*J2_^2*k01_*k_s*H12^2 - 6*J1_^3*J2_^2*k01_*k_s*H12 - 12*J1_^3*J3_^2*k01_*k_s*H12^5 + 27*J1_^3*J3_^2*k01_*k_s*H12^4 + 12*J1_^3*J3_^2*k01_*k_s*H12^3 - 27*J1_^3*J3_^2*k01_*k_s*H12^2 + 72*J1_^3*k01_*k_s^2*H12^5 - 180*J1_^3*k01_*k_s^2*H12^4 + 180*J1_^3*k01_*k_s^2*H12^2 - 72*J1_^3*k01_*k_s^2*H12)/(4*J1_^2*J2_^2*J3_^2 - 48*J1_^2*J2_^2*k_s + 78*J1_^2*J3_^2*k_s - 648*J1_^2*k_s^2 + 78*J2_^2*J3_^2*k_s - 648*J2_^2*k_s^2 + 1296*J3_^2*k_s^2 - 8640*k_s^3)</f>
        <v>9.5555174400000012E-2</v>
      </c>
      <c r="AG12" s="41">
        <f>(6*J1_^2*J2_^2*J3_^2*H12^5 - 4*J1_^2*J2_^2*J3_^2*H12^4 - 10*J1_^2*J2_^2*J3_^2*H12^3 + 8*J1_^2*J2_^2*J3_^2*H12^2 - 12*J1_^2*J2_^2*k_s*H12^5 + 48*J1_^2*J2_^2*k_s*H12^4 - 96*J1_^2*J2_^2*k_s*H12^2 + 60*J1_^2*J2_^2*k_s*H12 + 66*J1_^2*J3_^2*k_s*H12^5 - 129*J1_^2*J3_^2*k_s*H12^4 - 144*J1_^2*J3_^2*k_s*H12^3 + 207*J1_^2*J3_^2*k_s*H12^2 - 216*J1_^2*k_s^2*H12^5 + 540*J1_^2*k_s^2*H12^4 - 1188*J1_^2*k_s^2*H12^2 + 864*J1_^2*k_s^2*H12 + 18*J2_^2*J3_^2*k_s*H12^5 + 21*J2_^2*J3_^2*k_s*H12^4 - 96*J2_^2*J3_^2*k_s*H12^3 + 57*J2_^2*J3_^2*k_s*H12^2
+ 72*J2_^2*k_s^2*H12^5 + 180*J2_^2*k_s^2*H12^4 - 828*J2_^2*k_s^2*H12^2 + 576*J2_^2*k_s^2*H12 + 144*J3_^2*k_s^2*H12^5 - 1440*J3_^2*k_s^2*H12^3 + 1296*J3_^2*k_s^2*H12^2 - 8640*k_s^3*H12^2 + 8640*k_s^3*H12)/(8*J1_^2*J2_^2*J3_^2 - 96*J1_^2*J2_^2*k_s + 156*J1_^2*J3_^2*k_s - 1296*J1_^2*k_s^2 + 156*J2_^2*J3_^2*k_s - 1296*J2_^2*k_s^2 + 2592*J3_^2*k_s^2 -
17280*k_s^3)</f>
        <v>0.88388536319999966</v>
      </c>
      <c r="AH12" s="41">
        <f>(J1_^3*J2_^2*J3_^2*H12^5 - J1_^3*J2_^2*J3_^2*H12^4 - J1_^3*J2_^2*J3_^2*H12^3 + J1_^3*J2_^2*J3_^2*H12^2 - 6*J1_^3*J2_^2*k_s*H12^5 + 12*J1_^3*J2_^2*k_s*H12^4 - 12*J1_^3*J2_^2*k_s*H12^2 + 6*J1_^3*J2_^2*k_s*H12 + 12*J1_^3*J3_^2*k_s*H12^5 - 27*J1_^3*J3_^2*k_s*H12^4 - 12*J1_^3*J3_^2*k_s*H12^3 + 27*J1_^3*J3_^2*k_s*H12^2 - 72*J1_^3*k_s^2*H12^5 + 180*J1_^3*k_s^2*H12^4 - 180*J1_^3*k_s^2*H12^2 + 72*J1_^3*k_s^2*H12)/(4*J1_^2*J2_^2*J3_^2 - 48*J1_^2*J2_^2*k_s + 78*J1_^2*J3_^2*k_s - 648*J1_^2*k_s^2 + 78*J2_^2*J3_^2*k_s - 648*J2_^2*k_s^2 + 1296*J3_^2*k_s^2 - 8640*k_s^3)</f>
        <v>0.21366786556024769</v>
      </c>
      <c r="AI12" s="41">
        <f>(-J1_^2*J2_^3*J3_^2*k02_*H12^5 - J1_^2*J2_^3*J3_^2*k02_*H12^4 + J1_^2*J2_^3*J3_^2*k02_*H12^3 + J1_^2*J2_^3*J3_^2*k02_*H12^2 + 6*J1_^2*J2_^3*k02_*k_s*H12^5 + 12*J1_^2*J2_^3*k02_*k_s*H12^4 - 12*J1_^2*J2_^3*k02_*k_s*H12^2 - 6*J1_^2*J2_^3*k02_*k_s*H12 - 12*J2_^3*J3_^2*k02_*k_s*H12^5 - 27*J2_^3*J3_^2*k02_*k_s*H12^4 + 12*J2_^3*J3_^2*k02_*k_s*H12^3 + 27*J2_^3*J3_^2*k02_*k_s*H12^2 + 72*J2_^3*k02_*k_s^2*H12^5 + 180*J2_^3*k02_*k_s^2*H12^4 - 180*J2_^3*k02_*k_s^2*H12^2 - 72*J2_^3*k02_*k_s^2*H12)/(4*J1_^2*J2_^2*J3_^2 - 48*J1_^2*J2_^2*k_s + 78*J1_^2*J3_^2*k_s - 648*J1_^2*k_s^2 + 78*J2_^2*J3_^2*k_s - 648*J2_^2*k_s^2 + 1296*J3_^2*k_s^2 - 8640*k_s^3)</f>
        <v>0.20079682559999978</v>
      </c>
      <c r="AJ12" s="41">
        <f>(-6*J1_^2*J2_^2*J3_^2*H12^5 - 4*J1_^2*J2_^2*J3_^2*H12^4 + 10*J1_^2*J2_^2*J3_^2*H12^3 + 8*J1_^2*J2_^2*J3_^2*H12^2 + 12*J1_^2*J2_^2*k_s*H12^5 + 48*J1_^2*J2_^2*k_s*H12^4 - 96*J1_^2*J2_^2*k_s*H12^2 - 60*J1_^2*J2_^2*k_s*H12 - 18*J1_^2*J3_^2*k_s*H12^5 + 21*J1_^2*J3_^2*k_s*H12^4 + 96*J1_^2*J3_^2*k_s*H12^3 + 57*J1_^2*J3_^2*k_s*H12^2 - 72*J1_^2*k_s^2*H12^5 + 180*J1_^2*k_s^2*H12^4 - 828*J1_^2*k_s^2*H12^2 - 576*J1_^2*k_s^2*H12 - 66*J2_^2*J3_^2*k_s*H12^5 - 129*J2_^2*J3_^2*k_s*H12^4 + 144*J2_^2*J3_^2*k_s*H12^3 + 207*J2_^2*J3_^2*k_s*H12^2 + 216*J2_^2*k_s^2*H12^5 + 540*J2_^2*k_s^2*H12^4 - 1188*J2_^2*k_s^2*H12^2 - 864*J2_^2*k_s^2*H12 - 144*J3_^2*k_s^2*H12^5 + 1440*J3_^2*k_s^2*H12^3 + 1296*J3_^2*k_s^2*H12^2 - 8640*k_s^3*H12^2 - 8640*k_s^3*H12)/(8*J1_^2*J2_^2*J3_^2 - 96*J1_^2*J2_^2*k_s + 156*J1_^2*J3_^2*k_s - 1296*J1_^2*k_s^2 + 156*J2_^2*J3_^2*k_s - 1296*J2_^2*k_s^2 + 2592*J3_^2*k_s^2 - 17280*k_s^3)</f>
        <v>2.9443276800000241E-2</v>
      </c>
      <c r="AK12" s="41">
        <f>(J1_^2*J2_^3*J3_^2*H12^5 + J1_^2*J2_^3*J3_^2*H12^4 - J1_^2*J2_^3*J3_^2*H12^3 - J1_^2*J2_^3*J3_^2*H12^2 - 6*J1_^2*J2_^3*k_s*H12^5 - 12*J1_^2*J2_^3*k_s*H12^4 + 12*J1_^2*J2_^3*k_s*H12^2 + 6*J1_^2*J2_^3*k_s*H12 + 12*J2_^3*J3_^2*k_s*H12^5 + 27*J2_^3*J3_^2*k_s*H12^4 - 12*J2_^3*J3_^2*k_s*H12^3 - 27*J2_^3*J3_^2*k_s*H12^2 - 72*J2_^3*k_s^2*H12^5 - 180*J2_^3*k_s^2*H12^4 + 180*J2_^3*k_s^2*H12^2 + 72*J2_^3*k_s^2*H12)/(4*J1_^2*J2_^2*J3_^2 - 48*J1_^2*J2_^2*k_s + 78*J1_^2*J3_^2*k_s - 648*J1_^2*k_s^2 + 78*J2_^2*J3_^2*k_s - 648*J2_^2*k_s^2 + 1296*J3_^2*k_s^2 - 8640*k_s^3)</f>
        <v>-1.8579814396543354E-2</v>
      </c>
      <c r="AL12" s="41">
        <f>(-2*J1_^2*J2_^2*J3_^3*k03_*H12^5 + 4*J1_^2*J2_^2*J3_^3*k03_*H12^3 - 2*J1_^2*J2_^2*J3_^3*k03_*H12 - 15*J1_^2*J3_^3*k03_*k_s*H12^5 + 24*J1_^2*J3_^3*k03_*k_s*H12^4 + 54*J1_^2*J3_^3*k03_*k_s*H12^3 - 24*J1_^2*J3_^3*k03_*k_s*H12^2 - 39*J1_^2*J3_^3*k03_*k_s*H12 - 15*J2_^2*J3_^3*k03_*k_s*H12^5 - 24*J2_^2*J3_^3*k03_*k_s*H12^4 + 54*J2_^2*J3_^3*k03_*k_s*H12^3 + 24*J2_^2*J3_^3*k03_*k_s*H12^2 - 39*J2_^2*J3_^3*k03_*k_s*H12 - 72*J3_^3*k03_*k_s^2*H12^5 + 720*J3_^3*k03_*k_s^2*H12^3 - 648*J3_^3*k03_*k_s^2*H12)/(2*J1_^2*J2_^2*J3_^2 - 24*J1_^2*J2_^2*k_s +
39*J1_^2*J3_^2*k_s - 324*J1_^2*k_s^2 + 39*J2_^2*J3_^2*k_s - 324*J2_^2*k_s^2 + 648*J3_^2*k_s^2 - 4320*k_s^3)</f>
        <v>-7.2803942400000224E-2</v>
      </c>
      <c r="AM12" s="41">
        <f xml:space="preserve"> (2*J1_^2*J2_^2*J3_^2*H12^4 - 4*J1_^2*J2_^2*J3_^2*H12^2 + 2*J1_^2*J2_^2*J3_^2 - 24*J1_^2*J2_^2*k_s*H12^4 + 48*J1_^2*J2_^2*k_s*H12^2 - 24*J1_^2*J2_^2*k_s - 12*J1_^2*J3_^2*k_s*H12^5 + 27*J1_^2*J3_^2*k_s*H12^4 + 12*J1_^2*J3_^2*k_s*H12^3 - 66*J1_^2*J3_^2*k_s*H12^2 + 39*J1_^2*J3_^2*k_s + 72*J1_^2*k_s^2*H12^5 - 180*J1_^2*k_s^2*H12^4 + 504*J1_^2*k_s^2*H12^2 - 72*J1_^2*k_s^2*H12 - 324*J1_^2*k_s^2 + 12*J2_^2*J3_^2*k_s*H12^5 + 27*J2_^2*J3_^2*k_s*H12^4 - 12*J2_^2*J3_^2*k_s*H12^3 - 66*J2_^2*J3_^2*k_s*H12^2 + 39*J2_^2*J3_^2*k_s - 72*J2_^2*k_s^2*H12^5 - 180*J2_^2*k_s^2*H12^4 + 504*J2_^2*k_s^2*H12^2 + 72*J2_^2*k_s^2*H12 - 324*J2_^2*k_s^2 - 648*J3_^2*k_s^2*H12^2 + 648*J3_^2*k_s^2 + 4320*k_s^3*H12^2 - 4320*k_s^3)/(2*J1_^2*J2_^2*J3_^2 - 24*J1_^2*J2_^2*k_s + 39*J1_^2*J3_^2*k_s - 324*J1_^2*k_s^2 + 39*J2_^2*J3_^2*k_s - 324*J2_^2*k_s^2 + 648*J3_^2*k_s^2 - 4320*k_s^3)</f>
        <v>8.6671360000000128E-2</v>
      </c>
      <c r="AN12" s="41">
        <f>(2*J1_^2*J2_^2*J3_^3*H12^5 - 4*J1_^2*J2_^2*J3_^3*H12^3 + 2*J1_^2*J2_^2*J3_^3*H12 + 15*J1_^2*J3_^3*k_s*H12^5 - 24*J1_^2*J3_^3*k_s*H12^4 - 54*J1_^2*J3_^3*k_s*H12^3 + 24*J1_^2*J3_^3*k_s*H12^2 + 39*J1_^2*J3_^3*k_s*H12 + 15*J2_^2*J3_^3*k_s*H12^5 + 24*J2_^2*J3_^3*k_s*H12^4 - 54*J2_^2*J3_^3*k_s*H12^3 - 24*J2_^2*J3_^3*k_s*H12^2 + 39*J2_^2*J3_^3*k_s*H12 + 72*J3_^3*k_s^2*H12^5 - 720*J3_^3*k_s^2*H12^3 + 648*J3_^3*k_s^2*H12)/(2*J1_^2*J2_^2*J3_^2 - 24*J1_^2*J2_^2*k_s + 39*J1_^2*J3_^2*k_s - 324*J1_^2*k_s^2 + 39*J2_^2*J3_^2*k_s - 324*J2_^2*k_s^2 + 648*J3_^2*k_s^2 - 4320*k_s^3)</f>
        <v>-7.2803942400000224E-2</v>
      </c>
      <c r="AP12" s="41">
        <f t="shared" si="7"/>
        <v>8.6671360000000128E-2</v>
      </c>
    </row>
    <row r="13" spans="7:42">
      <c r="G13" s="40">
        <f t="shared" si="0"/>
        <v>0.18000000000000016</v>
      </c>
      <c r="H13" s="33">
        <f t="shared" si="15"/>
        <v>-0.81999999999999984</v>
      </c>
      <c r="I13" s="51">
        <f>J13+K13+W13*AB13</f>
        <v>0.55940725438025263</v>
      </c>
      <c r="J13" s="51">
        <f>(1/M13)*(a1_ + 2*a2_*H13 + 3*a3_*H13^2 + 4*a4_*H13^3 + 5*a5_*H13^4)</f>
        <v>0.55940725438025263</v>
      </c>
      <c r="K13" s="51">
        <f>(1/M13^3)*k_s*(6*a3_ + 24*a4_*H13+ 60*a5_*H13^2)</f>
        <v>0</v>
      </c>
      <c r="L13" s="51"/>
      <c r="M13" s="41">
        <f t="shared" si="1"/>
        <v>1.9208331525668749</v>
      </c>
      <c r="N13" s="45">
        <f t="shared" si="8"/>
        <v>0.74619999999999975</v>
      </c>
      <c r="O13" s="45">
        <f t="shared" si="9"/>
        <v>-1.3199999999999998</v>
      </c>
      <c r="P13" s="45">
        <f>1</f>
        <v>1</v>
      </c>
      <c r="Q13" s="45">
        <f t="shared" si="10"/>
        <v>-7.3800000000000046E-2</v>
      </c>
      <c r="R13" s="45">
        <f t="shared" si="11"/>
        <v>-0.31999999999999984</v>
      </c>
      <c r="S13" s="45">
        <f>1</f>
        <v>1</v>
      </c>
      <c r="T13" s="45">
        <f t="shared" si="12"/>
        <v>0.32760000000000022</v>
      </c>
      <c r="U13" s="45">
        <f t="shared" si="13"/>
        <v>1.6399999999999997</v>
      </c>
      <c r="V13" s="45">
        <f t="shared" si="14"/>
        <v>-2</v>
      </c>
      <c r="W13" s="45">
        <f t="shared" si="2"/>
        <v>0</v>
      </c>
      <c r="X13" s="45"/>
      <c r="Y13" s="45">
        <f t="shared" si="3"/>
        <v>0.18000000000000013</v>
      </c>
      <c r="Z13" s="45">
        <f t="shared" si="4"/>
        <v>0.32760000000000022</v>
      </c>
      <c r="AA13" s="40">
        <f t="shared" si="5"/>
        <v>0</v>
      </c>
      <c r="AB13" s="44">
        <f t="shared" si="6"/>
        <v>-0.52060742426465612</v>
      </c>
      <c r="AF13" s="41">
        <f>(-J1_^3*J2_^2*J3_^2*k01_*H13^5 + J1_^3*J2_^2*J3_^2*k01_*H13^4 + J1_^3*J2_^2*J3_^2*k01_*H13^3 - J1_^3*J2_^2*J3_^2*k01_*H13^2 + 6*J1_^3*J2_^2*k01_*k_s*H13^5 - 12*J1_^3*J2_^2*k01_*k_s*H13^4 + 12*J1_^3*J2_^2*k01_*k_s*H13^2 - 6*J1_^3*J2_^2*k01_*k_s*H13 - 12*J1_^3*J3_^2*k01_*k_s*H13^5 + 27*J1_^3*J3_^2*k01_*k_s*H13^4 + 12*J1_^3*J3_^2*k01_*k_s*H13^3 - 27*J1_^3*J3_^2*k01_*k_s*H13^2 + 72*J1_^3*k01_*k_s^2*H13^5 - 180*J1_^3*k01_*k_s^2*H13^4 + 180*J1_^3*k01_*k_s^2*H13^2 - 72*J1_^3*k01_*k_s^2*H13)/(4*J1_^2*J2_^2*J3_^2 - 48*J1_^2*J2_^2*k_s + 78*J1_^2*J3_^2*k_s - 648*J1_^2*k_s^2 + 78*J2_^2*J3_^2*k_s - 648*J2_^2*k_s^2 + 1296*J3_^2*k_s^2 - 8640*k_s^3)</f>
        <v>0.10022659920000004</v>
      </c>
      <c r="AG13" s="41">
        <f>(6*J1_^2*J2_^2*J3_^2*H13^5 - 4*J1_^2*J2_^2*J3_^2*H13^4 - 10*J1_^2*J2_^2*J3_^2*H13^3 + 8*J1_^2*J2_^2*J3_^2*H13^2 - 12*J1_^2*J2_^2*k_s*H13^5 + 48*J1_^2*J2_^2*k_s*H13^4 - 96*J1_^2*J2_^2*k_s*H13^2 + 60*J1_^2*J2_^2*k_s*H13 + 66*J1_^2*J3_^2*k_s*H13^5 - 129*J1_^2*J3_^2*k_s*H13^4 - 144*J1_^2*J3_^2*k_s*H13^3 + 207*J1_^2*J3_^2*k_s*H13^2 - 216*J1_^2*k_s^2*H13^5 + 540*J1_^2*k_s^2*H13^4 - 1188*J1_^2*k_s^2*H13^2 + 864*J1_^2*k_s^2*H13 + 18*J2_^2*J3_^2*k_s*H13^5 + 21*J2_^2*J3_^2*k_s*H13^4 - 96*J2_^2*J3_^2*k_s*H13^3 + 57*J2_^2*J3_^2*k_s*H13^2
+ 72*J2_^2*k_s^2*H13^5 + 180*J2_^2*k_s^2*H13^4 - 828*J2_^2*k_s^2*H13^2 + 576*J2_^2*k_s^2*H13 + 144*J3_^2*k_s^2*H13^5 - 1440*J3_^2*k_s^2*H13^3 + 1296*J3_^2*k_s^2*H13^2 - 8640*k_s^3*H13^2 + 8640*k_s^3*H13)/(8*J1_^2*J2_^2*J3_^2 - 96*J1_^2*J2_^2*k_s + 156*J1_^2*J3_^2*k_s - 1296*J1_^2*k_s^2 + 156*J2_^2*J3_^2*k_s - 1296*J2_^2*k_s^2 + 2592*J3_^2*k_s^2 -
17280*k_s^3)</f>
        <v>0.85749423759999976</v>
      </c>
      <c r="AH13" s="41">
        <f>(J1_^3*J2_^2*J3_^2*H13^5 - J1_^3*J2_^2*J3_^2*H13^4 - J1_^3*J2_^2*J3_^2*H13^3 + J1_^3*J2_^2*J3_^2*H13^2 - 6*J1_^3*J2_^2*k_s*H13^5 + 12*J1_^3*J2_^2*k_s*H13^4 - 12*J1_^3*J2_^2*k_s*H13^2 + 6*J1_^3*J2_^2*k_s*H13 + 12*J1_^3*J3_^2*k_s*H13^5 - 27*J1_^3*J3_^2*k_s*H13^4 - 12*J1_^3*J3_^2*k_s*H13^3 + 27*J1_^3*J3_^2*k_s*H13^2 - 72*J1_^3*k_s^2*H13^5 + 180*J1_^3*k_s^2*H13^4 - 180*J1_^3*k_s^2*H13^2 + 72*J1_^3*k_s^2*H13)/(4*J1_^2*J2_^2*J3_^2 - 48*J1_^2*J2_^2*k_s + 78*J1_^2*J3_^2*k_s - 648*J1_^2*k_s^2 + 78*J2_^2*J3_^2*k_s - 648*J2_^2*k_s^2 + 1296*J3_^2*k_s^2 - 8640*k_s^3)</f>
        <v>0.22411348896482611</v>
      </c>
      <c r="AI13" s="41">
        <f>(-J1_^2*J2_^3*J3_^2*k02_*H13^5 - J1_^2*J2_^3*J3_^2*k02_*H13^4 + J1_^2*J2_^3*J3_^2*k02_*H13^3 + J1_^2*J2_^3*J3_^2*k02_*H13^2 + 6*J1_^2*J2_^3*k02_*k_s*H13^5 + 12*J1_^2*J2_^3*k02_*k_s*H13^4 - 12*J1_^2*J2_^3*k02_*k_s*H13^2 - 6*J1_^2*J2_^3*k02_*k_s*H13 - 12*J2_^3*J3_^2*k02_*k_s*H13^5 - 27*J2_^3*J3_^2*k02_*k_s*H13^4 + 12*J2_^3*J3_^2*k02_*k_s*H13^3 + 27*J2_^3*J3_^2*k02_*k_s*H13^2 + 72*J2_^3*k02_*k_s^2*H13^5 + 180*J2_^3*k02_*k_s^2*H13^4 - 180*J2_^3*k02_*k_s^2*H13^2 - 72*J2_^3*k02_*k_s^2*H13)/(4*J1_^2*J2_^2*J3_^2 - 48*J1_^2*J2_^2*k_s + 78*J1_^2*J3_^2*k_s - 648*J1_^2*k_s^2 + 78*J2_^2*J3_^2*k_s - 648*J2_^2*k_s^2 + 1296*J3_^2*k_s^2 - 8640*k_s^3)</f>
        <v>0.17545740079999986</v>
      </c>
      <c r="AJ13" s="41">
        <f>(-6*J1_^2*J2_^2*J3_^2*H13^5 - 4*J1_^2*J2_^2*J3_^2*H13^4 + 10*J1_^2*J2_^2*J3_^2*H13^3 + 8*J1_^2*J2_^2*J3_^2*H13^2 + 12*J1_^2*J2_^2*k_s*H13^5 + 48*J1_^2*J2_^2*k_s*H13^4 - 96*J1_^2*J2_^2*k_s*H13^2 - 60*J1_^2*J2_^2*k_s*H13 - 18*J1_^2*J3_^2*k_s*H13^5 + 21*J1_^2*J3_^2*k_s*H13^4 + 96*J1_^2*J3_^2*k_s*H13^3 + 57*J1_^2*J3_^2*k_s*H13^2 - 72*J1_^2*k_s^2*H13^5 + 180*J1_^2*k_s^2*H13^4 - 828*J1_^2*k_s^2*H13^2 - 576*J1_^2*k_s^2*H13 - 66*J2_^2*J3_^2*k_s*H13^5 - 129*J2_^2*J3_^2*k_s*H13^4 + 144*J2_^2*J3_^2*k_s*H13^3 + 207*J2_^2*J3_^2*k_s*H13^2 + 216*J2_^2*k_s^2*H13^5 + 540*J2_^2*k_s^2*H13^4 - 1188*J2_^2*k_s^2*H13^2 - 864*J2_^2*k_s^2*H13 - 144*J3_^2*k_s^2*H13^5 + 1440*J3_^2*k_s^2*H13^3 + 1296*J3_^2*k_s^2*H13^2 - 8640*k_s^3*H13^2 - 8640*k_s^3*H13)/(8*J1_^2*J2_^2*J3_^2 - 96*J1_^2*J2_^2*k_s + 156*J1_^2*J3_^2*k_s - 1296*J1_^2*k_s^2 + 156*J2_^2*J3_^2*k_s - 1296*J2_^2*k_s^2 + 2592*J3_^2*k_s^2 - 17280*k_s^3)</f>
        <v>3.5184002399999997E-2</v>
      </c>
      <c r="AK13" s="41">
        <f>(J1_^2*J2_^3*J3_^2*H13^5 + J1_^2*J2_^3*J3_^2*H13^4 - J1_^2*J2_^3*J3_^2*H13^3 - J1_^2*J2_^3*J3_^2*H13^2 - 6*J1_^2*J2_^3*k_s*H13^5 - 12*J1_^2*J2_^3*k_s*H13^4 + 12*J1_^2*J2_^3*k_s*H13^2 + 6*J1_^2*J2_^3*k_s*H13 + 12*J2_^3*J3_^2*k_s*H13^5 + 27*J2_^3*J3_^2*k_s*H13^4 - 12*J2_^3*J3_^2*k_s*H13^3 - 27*J2_^3*J3_^2*k_s*H13^2 - 72*J2_^3*k_s^2*H13^5 - 180*J2_^3*k_s^2*H13^4 + 180*J2_^3*k_s^2*H13^2 + 72*J2_^3*k_s^2*H13)/(4*J1_^2*J2_^2*J3_^2 - 48*J1_^2*J2_^2*k_s + 78*J1_^2*J3_^2*k_s - 648*J1_^2*k_s^2 + 78*J2_^2*J3_^2*k_s - 648*J2_^2*k_s^2 + 1296*J3_^2*k_s^2 - 8640*k_s^3)</f>
        <v>-2.2165070337180629E-2</v>
      </c>
      <c r="AL13" s="41">
        <f>(-2*J1_^2*J2_^2*J3_^3*k03_*H13^5 + 4*J1_^2*J2_^2*J3_^3*k03_*H13^3 - 2*J1_^2*J2_^2*J3_^3*k03_*H13 - 15*J1_^2*J3_^3*k03_*k_s*H13^5 + 24*J1_^2*J3_^3*k03_*k_s*H13^4 + 54*J1_^2*J3_^3*k03_*k_s*H13^3 - 24*J1_^2*J3_^3*k03_*k_s*H13^2 - 39*J1_^2*J3_^3*k03_*k_s*H13 - 15*J2_^2*J3_^3*k03_*k_s*H13^5 - 24*J2_^2*J3_^3*k03_*k_s*H13^4 + 54*J2_^2*J3_^3*k03_*k_s*H13^3 + 24*J2_^2*J3_^3*k03_*k_s*H13^2 - 39*J2_^2*J3_^3*k03_*k_s*H13 - 72*J3_^3*k03_*k_s^2*H13^5 + 720*J3_^3*k03_*k_s^2*H13^3 - 648*J3_^3*k03_*k_s^2*H13)/(2*J1_^2*J2_^2*J3_^2 - 24*J1_^2*J2_^2*k_s +
39*J1_^2*J3_^2*k_s - 324*J1_^2*k_s^2 + 39*J2_^2*J3_^2*k_s - 324*J2_^2*k_s^2 + 648*J3_^2*k_s^2 - 4320*k_s^3)</f>
        <v>-8.8003843200000056E-2</v>
      </c>
      <c r="AM13" s="41">
        <f xml:space="preserve"> (2*J1_^2*J2_^2*J3_^2*H13^4 - 4*J1_^2*J2_^2*J3_^2*H13^2 + 2*J1_^2*J2_^2*J3_^2 - 24*J1_^2*J2_^2*k_s*H13^4 + 48*J1_^2*J2_^2*k_s*H13^2 - 24*J1_^2*J2_^2*k_s - 12*J1_^2*J3_^2*k_s*H13^5 + 27*J1_^2*J3_^2*k_s*H13^4 + 12*J1_^2*J3_^2*k_s*H13^3 - 66*J1_^2*J3_^2*k_s*H13^2 + 39*J1_^2*J3_^2*k_s + 72*J1_^2*k_s^2*H13^5 - 180*J1_^2*k_s^2*H13^4 + 504*J1_^2*k_s^2*H13^2 - 72*J1_^2*k_s^2*H13 - 324*J1_^2*k_s^2 + 12*J2_^2*J3_^2*k_s*H13^5 + 27*J2_^2*J3_^2*k_s*H13^4 - 12*J2_^2*J3_^2*k_s*H13^3 - 66*J2_^2*J3_^2*k_s*H13^2 + 39*J2_^2*J3_^2*k_s - 72*J2_^2*k_s^2*H13^5 - 180*J2_^2*k_s^2*H13^4 + 504*J2_^2*k_s^2*H13^2 + 72*J2_^2*k_s^2*H13 - 324*J2_^2*k_s^2 - 648*J3_^2*k_s^2*H13^2 + 648*J3_^2*k_s^2 + 4320*k_s^3*H13^2 - 4320*k_s^3)/(2*J1_^2*J2_^2*J3_^2 - 24*J1_^2*J2_^2*k_s + 39*J1_^2*J3_^2*k_s - 324*J1_^2*k_s^2 + 39*J2_^2*J3_^2*k_s - 324*J2_^2*k_s^2 + 648*J3_^2*k_s^2 - 4320*k_s^3)</f>
        <v>0.1073217600000002</v>
      </c>
      <c r="AN13" s="41">
        <f>(2*J1_^2*J2_^2*J3_^3*H13^5 - 4*J1_^2*J2_^2*J3_^3*H13^3 + 2*J1_^2*J2_^2*J3_^3*H13 + 15*J1_^2*J3_^3*k_s*H13^5 - 24*J1_^2*J3_^3*k_s*H13^4 - 54*J1_^2*J3_^3*k_s*H13^3 + 24*J1_^2*J3_^3*k_s*H13^2 + 39*J1_^2*J3_^3*k_s*H13 + 15*J2_^2*J3_^3*k_s*H13^5 + 24*J2_^2*J3_^3*k_s*H13^4 - 54*J2_^2*J3_^3*k_s*H13^3 - 24*J2_^2*J3_^3*k_s*H13^2 + 39*J2_^2*J3_^3*k_s*H13 + 72*J3_^3*k_s^2*H13^5 - 720*J3_^3*k_s^2*H13^3 + 648*J3_^3*k_s^2*H13)/(2*J1_^2*J2_^2*J3_^2 - 24*J1_^2*J2_^2*k_s + 39*J1_^2*J3_^2*k_s - 324*J1_^2*k_s^2 + 39*J2_^2*J3_^2*k_s - 324*J2_^2*k_s^2 + 648*J3_^2*k_s^2 - 4320*k_s^3)</f>
        <v>-8.8003843200000056E-2</v>
      </c>
      <c r="AP13" s="41">
        <f t="shared" si="7"/>
        <v>0.1073217600000002</v>
      </c>
    </row>
    <row r="14" spans="7:42">
      <c r="G14" s="40">
        <f t="shared" si="0"/>
        <v>0.20000000000000018</v>
      </c>
      <c r="H14" s="33">
        <f t="shared" si="15"/>
        <v>-0.79999999999999982</v>
      </c>
      <c r="I14" s="51">
        <f>J14+K14+W14*AB14</f>
        <v>0.61055877888366372</v>
      </c>
      <c r="J14" s="51">
        <f>(1/M14)*(a1_ + 2*a2_*H14 + 3*a3_*H14^2 + 4*a4_*H14^3 + 5*a5_*H14^4)</f>
        <v>0.61055877888366372</v>
      </c>
      <c r="K14" s="51">
        <f>(1/M14^3)*k_s*(6*a3_ + 24*a4_*H14+ 60*a5_*H14^2)</f>
        <v>0</v>
      </c>
      <c r="L14" s="51"/>
      <c r="M14" s="41">
        <f t="shared" si="1"/>
        <v>1.8867962264113205</v>
      </c>
      <c r="N14" s="45">
        <f t="shared" si="8"/>
        <v>0.71999999999999975</v>
      </c>
      <c r="O14" s="45">
        <f t="shared" si="9"/>
        <v>-1.2999999999999998</v>
      </c>
      <c r="P14" s="45">
        <f>1</f>
        <v>1</v>
      </c>
      <c r="Q14" s="45">
        <f t="shared" si="10"/>
        <v>-8.0000000000000057E-2</v>
      </c>
      <c r="R14" s="45">
        <f t="shared" si="11"/>
        <v>-0.29999999999999982</v>
      </c>
      <c r="S14" s="45">
        <f>1</f>
        <v>1</v>
      </c>
      <c r="T14" s="45">
        <f t="shared" si="12"/>
        <v>0.36000000000000032</v>
      </c>
      <c r="U14" s="45">
        <f t="shared" si="13"/>
        <v>1.5999999999999996</v>
      </c>
      <c r="V14" s="45">
        <f t="shared" si="14"/>
        <v>-2</v>
      </c>
      <c r="W14" s="45">
        <f t="shared" si="2"/>
        <v>0</v>
      </c>
      <c r="X14" s="45"/>
      <c r="Y14" s="45">
        <f t="shared" si="3"/>
        <v>0.20000000000000021</v>
      </c>
      <c r="Z14" s="45">
        <f t="shared" si="4"/>
        <v>0.36000000000000032</v>
      </c>
      <c r="AA14" s="40">
        <f t="shared" si="5"/>
        <v>0</v>
      </c>
      <c r="AB14" s="44">
        <f t="shared" si="6"/>
        <v>-0.52999894000318004</v>
      </c>
      <c r="AF14" s="41">
        <f>(-J1_^3*J2_^2*J3_^2*k01_*H14^5 + J1_^3*J2_^2*J3_^2*k01_*H14^4 + J1_^3*J2_^2*J3_^2*k01_*H14^3 - J1_^3*J2_^2*J3_^2*k01_*H14^2 + 6*J1_^3*J2_^2*k01_*k_s*H14^5 - 12*J1_^3*J2_^2*k01_*k_s*H14^4 + 12*J1_^3*J2_^2*k01_*k_s*H14^2 - 6*J1_^3*J2_^2*k01_*k_s*H14 - 12*J1_^3*J3_^2*k01_*k_s*H14^5 + 27*J1_^3*J3_^2*k01_*k_s*H14^4 + 12*J1_^3*J3_^2*k01_*k_s*H14^3 - 27*J1_^3*J3_^2*k01_*k_s*H14^2 + 72*J1_^3*k01_*k_s^2*H14^5 - 180*J1_^3*k01_*k_s^2*H14^4 + 180*J1_^3*k01_*k_s^2*H14^2 - 72*J1_^3*k01_*k_s^2*H14)/(4*J1_^2*J2_^2*J3_^2 - 48*J1_^2*J2_^2*k_s + 78*J1_^2*J3_^2*k_s - 648*J1_^2*k_s^2 + 78*J2_^2*J3_^2*k_s - 648*J2_^2*k_s^2 + 1296*J3_^2*k_s^2 - 8640*k_s^3)</f>
        <v>0.10368000000000004</v>
      </c>
      <c r="AG14" s="41">
        <f>(6*J1_^2*J2_^2*J3_^2*H14^5 - 4*J1_^2*J2_^2*J3_^2*H14^4 - 10*J1_^2*J2_^2*J3_^2*H14^3 + 8*J1_^2*J2_^2*J3_^2*H14^2 - 12*J1_^2*J2_^2*k_s*H14^5 + 48*J1_^2*J2_^2*k_s*H14^4 - 96*J1_^2*J2_^2*k_s*H14^2 + 60*J1_^2*J2_^2*k_s*H14 + 66*J1_^2*J3_^2*k_s*H14^5 - 129*J1_^2*J3_^2*k_s*H14^4 - 144*J1_^2*J3_^2*k_s*H14^3 + 207*J1_^2*J3_^2*k_s*H14^2 - 216*J1_^2*k_s^2*H14^5 + 540*J1_^2*k_s^2*H14^4 - 1188*J1_^2*k_s^2*H14^2 + 864*J1_^2*k_s^2*H14 + 18*J2_^2*J3_^2*k_s*H14^5 + 21*J2_^2*J3_^2*k_s*H14^4 - 96*J2_^2*J3_^2*k_s*H14^3 + 57*J2_^2*J3_^2*k_s*H14^2
+ 72*J2_^2*k_s^2*H14^5 + 180*J2_^2*k_s^2*H14^4 - 828*J2_^2*k_s^2*H14^2 + 576*J2_^2*k_s^2*H14 + 144*J3_^2*k_s^2*H14^5 - 1440*J3_^2*k_s^2*H14^3 + 1296*J3_^2*k_s^2*H14^2 - 8640*k_s^3*H14^2 + 8640*k_s^3*H14)/(8*J1_^2*J2_^2*J3_^2 - 96*J1_^2*J2_^2*k_s + 156*J1_^2*J3_^2*k_s - 1296*J1_^2*k_s^2 + 156*J2_^2*J3_^2*k_s - 1296*J2_^2*k_s^2 + 2592*J3_^2*k_s^2 -
17280*k_s^3)</f>
        <v>0.82943999999999973</v>
      </c>
      <c r="AH14" s="41">
        <f>(J1_^3*J2_^2*J3_^2*H14^5 - J1_^3*J2_^2*J3_^2*H14^4 - J1_^3*J2_^2*J3_^2*H14^3 + J1_^3*J2_^2*J3_^2*H14^2 - 6*J1_^3*J2_^2*k_s*H14^5 + 12*J1_^3*J2_^2*k_s*H14^4 - 12*J1_^3*J2_^2*k_s*H14^2 + 6*J1_^3*J2_^2*k_s*H14 + 12*J1_^3*J3_^2*k_s*H14^5 - 27*J1_^3*J3_^2*k_s*H14^4 - 12*J1_^3*J3_^2*k_s*H14^3 + 27*J1_^3*J3_^2*k_s*H14^2 - 72*J1_^3*k_s^2*H14^5 + 180*J1_^3*k_s^2*H14^4 - 180*J1_^3*k_s^2*H14^2 + 72*J1_^3*k_s^2*H14)/(4*J1_^2*J2_^2*J3_^2 - 48*J1_^2*J2_^2*k_s + 78*J1_^2*J3_^2*k_s - 648*J1_^2*k_s^2 + 78*J2_^2*J3_^2*k_s - 648*J2_^2*k_s^2 + 1296*J3_^2*k_s^2 - 8640*k_s^3)</f>
        <v>0.23183552790717829</v>
      </c>
      <c r="AI14" s="41">
        <f>(-J1_^2*J2_^3*J3_^2*k02_*H14^5 - J1_^2*J2_^3*J3_^2*k02_*H14^4 + J1_^2*J2_^3*J3_^2*k02_*H14^3 + J1_^2*J2_^3*J3_^2*k02_*H14^2 + 6*J1_^2*J2_^3*k02_*k_s*H14^5 + 12*J1_^2*J2_^3*k02_*k_s*H14^4 - 12*J1_^2*J2_^3*k02_*k_s*H14^2 - 6*J1_^2*J2_^3*k02_*k_s*H14 - 12*J2_^3*J3_^2*k02_*k_s*H14^5 - 27*J2_^3*J3_^2*k02_*k_s*H14^4 + 12*J2_^3*J3_^2*k02_*k_s*H14^3 + 27*J2_^3*J3_^2*k02_*k_s*H14^2 + 72*J2_^3*k02_*k_s^2*H14^5 + 180*J2_^3*k02_*k_s^2*H14^4 - 180*J2_^3*k02_*k_s^2*H14^2 - 72*J2_^3*k02_*k_s^2*H14)/(4*J1_^2*J2_^2*J3_^2 - 48*J1_^2*J2_^2*k_s + 78*J1_^2*J3_^2*k_s - 648*J1_^2*k_s^2 + 78*J2_^2*J3_^2*k_s - 648*J2_^2*k_s^2 + 1296*J3_^2*k_s^2 - 8640*k_s^3)</f>
        <v>0.15231999999999976</v>
      </c>
      <c r="AJ14" s="41">
        <f>(-6*J1_^2*J2_^2*J3_^2*H14^5 - 4*J1_^2*J2_^2*J3_^2*H14^4 + 10*J1_^2*J2_^2*J3_^2*H14^3 + 8*J1_^2*J2_^2*J3_^2*H14^2 + 12*J1_^2*J2_^2*k_s*H14^5 + 48*J1_^2*J2_^2*k_s*H14^4 - 96*J1_^2*J2_^2*k_s*H14^2 - 60*J1_^2*J2_^2*k_s*H14 - 18*J1_^2*J3_^2*k_s*H14^5 + 21*J1_^2*J3_^2*k_s*H14^4 + 96*J1_^2*J3_^2*k_s*H14^3 + 57*J1_^2*J3_^2*k_s*H14^2 - 72*J1_^2*k_s^2*H14^5 + 180*J1_^2*k_s^2*H14^4 - 828*J1_^2*k_s^2*H14^2 - 576*J1_^2*k_s^2*H14 - 66*J2_^2*J3_^2*k_s*H14^5 - 129*J2_^2*J3_^2*k_s*H14^4 + 144*J2_^2*J3_^2*k_s*H14^3 + 207*J2_^2*J3_^2*k_s*H14^2 + 216*J2_^2*k_s^2*H14^5 + 540*J2_^2*k_s^2*H14^4 - 1188*J2_^2*k_s^2*H14^2 - 864*J2_^2*k_s^2*H14 - 144*J3_^2*k_s^2*H14^5 + 1440*J3_^2*k_s^2*H14^3 + 1296*J3_^2*k_s^2*H14^2 - 8640*k_s^3*H14^2 - 8640*k_s^3*H14)/(8*J1_^2*J2_^2*J3_^2 - 96*J1_^2*J2_^2*k_s + 156*J1_^2*J3_^2*k_s - 1296*J1_^2*k_s^2 + 156*J2_^2*J3_^2*k_s - 1296*J2_^2*k_s^2 + 2592*J3_^2*k_s^2 - 17280*k_s^3)</f>
        <v>4.0959999999999969E-2</v>
      </c>
      <c r="AK14" s="41">
        <f>(J1_^2*J2_^3*J3_^2*H14^5 + J1_^2*J2_^3*J3_^2*H14^4 - J1_^2*J2_^3*J3_^2*H14^3 - J1_^2*J2_^3*J3_^2*H14^2 - 6*J1_^2*J2_^3*k_s*H14^5 - 12*J1_^2*J2_^3*k_s*H14^4 + 12*J1_^2*J2_^3*k_s*H14^2 + 6*J1_^2*J2_^3*k_s*H14 + 12*J2_^3*J3_^2*k_s*H14^5 + 27*J2_^3*J3_^2*k_s*H14^4 - 12*J2_^3*J3_^2*k_s*H14^3 - 27*J2_^3*J3_^2*k_s*H14^2 - 72*J2_^3*k_s^2*H14^5 - 180*J2_^3*k_s^2*H14^4 + 180*J2_^3*k_s^2*H14^2 + 72*J2_^3*k_s^2*H14)/(4*J1_^2*J2_^2*J3_^2 - 48*J1_^2*J2_^2*k_s + 78*J1_^2*J3_^2*k_s - 648*J1_^2*k_s^2 + 78*J2_^2*J3_^2*k_s - 648*J2_^2*k_s^2 + 1296*J3_^2*k_s^2 - 8640*k_s^3)</f>
        <v>-2.5759503100797644E-2</v>
      </c>
      <c r="AL14" s="41">
        <f>(-2*J1_^2*J2_^2*J3_^3*k03_*H14^5 + 4*J1_^2*J2_^2*J3_^3*k03_*H14^3 - 2*J1_^2*J2_^2*J3_^3*k03_*H14 - 15*J1_^2*J3_^3*k03_*k_s*H14^5 + 24*J1_^2*J3_^3*k03_*k_s*H14^4 + 54*J1_^2*J3_^3*k03_*k_s*H14^3 - 24*J1_^2*J3_^3*k03_*k_s*H14^2 - 39*J1_^2*J3_^3*k03_*k_s*H14 - 15*J2_^2*J3_^3*k03_*k_s*H14^5 - 24*J2_^2*J3_^3*k03_*k_s*H14^4 + 54*J2_^2*J3_^3*k03_*k_s*H14^3 + 24*J2_^2*J3_^3*k03_*k_s*H14^2 - 39*J2_^2*J3_^3*k03_*k_s*H14 - 72*J3_^3*k03_*k_s^2*H14^5 + 720*J3_^3*k03_*k_s^2*H14^3 - 648*J3_^3*k03_*k_s^2*H14)/(2*J1_^2*J2_^2*J3_^2 - 24*J1_^2*J2_^2*k_s +
39*J1_^2*J3_^2*k_s - 324*J1_^2*k_s^2 + 39*J2_^2*J3_^2*k_s - 324*J2_^2*k_s^2 + 648*J3_^2*k_s^2 - 4320*k_s^3)</f>
        <v>-0.10368000000000006</v>
      </c>
      <c r="AM14" s="41">
        <f xml:space="preserve"> (2*J1_^2*J2_^2*J3_^2*H14^4 - 4*J1_^2*J2_^2*J3_^2*H14^2 + 2*J1_^2*J2_^2*J3_^2 - 24*J1_^2*J2_^2*k_s*H14^4 + 48*J1_^2*J2_^2*k_s*H14^2 - 24*J1_^2*J2_^2*k_s - 12*J1_^2*J3_^2*k_s*H14^5 + 27*J1_^2*J3_^2*k_s*H14^4 + 12*J1_^2*J3_^2*k_s*H14^3 - 66*J1_^2*J3_^2*k_s*H14^2 + 39*J1_^2*J3_^2*k_s + 72*J1_^2*k_s^2*H14^5 - 180*J1_^2*k_s^2*H14^4 + 504*J1_^2*k_s^2*H14^2 - 72*J1_^2*k_s^2*H14 - 324*J1_^2*k_s^2 + 12*J2_^2*J3_^2*k_s*H14^5 + 27*J2_^2*J3_^2*k_s*H14^4 - 12*J2_^2*J3_^2*k_s*H14^3 - 66*J2_^2*J3_^2*k_s*H14^2 + 39*J2_^2*J3_^2*k_s - 72*J2_^2*k_s^2*H14^5 - 180*J2_^2*k_s^2*H14^4 + 504*J2_^2*k_s^2*H14^2 + 72*J2_^2*k_s^2*H14 - 324*J2_^2*k_s^2 - 648*J3_^2*k_s^2*H14^2 + 648*J3_^2*k_s^2 + 4320*k_s^3*H14^2 - 4320*k_s^3)/(2*J1_^2*J2_^2*J3_^2 - 24*J1_^2*J2_^2*k_s + 39*J1_^2*J3_^2*k_s - 324*J1_^2*k_s^2 + 39*J2_^2*J3_^2*k_s - 324*J2_^2*k_s^2 + 648*J3_^2*k_s^2 - 4320*k_s^3)</f>
        <v>0.12960000000000044</v>
      </c>
      <c r="AN14" s="41">
        <f>(2*J1_^2*J2_^2*J3_^3*H14^5 - 4*J1_^2*J2_^2*J3_^3*H14^3 + 2*J1_^2*J2_^2*J3_^3*H14 + 15*J1_^2*J3_^3*k_s*H14^5 - 24*J1_^2*J3_^3*k_s*H14^4 - 54*J1_^2*J3_^3*k_s*H14^3 + 24*J1_^2*J3_^3*k_s*H14^2 + 39*J1_^2*J3_^3*k_s*H14 + 15*J2_^2*J3_^3*k_s*H14^5 + 24*J2_^2*J3_^3*k_s*H14^4 - 54*J2_^2*J3_^3*k_s*H14^3 - 24*J2_^2*J3_^3*k_s*H14^2 + 39*J2_^2*J3_^3*k_s*H14 + 72*J3_^3*k_s^2*H14^5 - 720*J3_^3*k_s^2*H14^3 + 648*J3_^3*k_s^2*H14)/(2*J1_^2*J2_^2*J3_^2 - 24*J1_^2*J2_^2*k_s + 39*J1_^2*J3_^2*k_s - 324*J1_^2*k_s^2 + 39*J2_^2*J3_^2*k_s - 324*J2_^2*k_s^2 + 648*J3_^2*k_s^2 - 4320*k_s^3)</f>
        <v>-0.10368000000000006</v>
      </c>
      <c r="AP14" s="41">
        <f t="shared" si="7"/>
        <v>0.12960000000000044</v>
      </c>
    </row>
    <row r="15" spans="7:42">
      <c r="G15" s="40">
        <f t="shared" si="0"/>
        <v>0.2200000000000002</v>
      </c>
      <c r="H15" s="33">
        <f t="shared" si="15"/>
        <v>-0.7799999999999998</v>
      </c>
      <c r="I15" s="51">
        <f>J15+K15+W15*AB15</f>
        <v>0.65935974163650646</v>
      </c>
      <c r="J15" s="51">
        <f>(1/M15)*(a1_ + 2*a2_*H15 + 3*a3_*H15^2 + 4*a4_*H15^3 + 5*a5_*H15^4)</f>
        <v>0.65935974163650646</v>
      </c>
      <c r="K15" s="51">
        <f>(1/M15^3)*k_s*(6*a3_ + 24*a4_*H15+ 60*a5_*H15^2)</f>
        <v>0</v>
      </c>
      <c r="L15" s="51"/>
      <c r="M15" s="41">
        <f t="shared" si="1"/>
        <v>1.8529975715040747</v>
      </c>
      <c r="N15" s="45">
        <f t="shared" si="8"/>
        <v>0.69419999999999971</v>
      </c>
      <c r="O15" s="45">
        <f t="shared" si="9"/>
        <v>-1.2799999999999998</v>
      </c>
      <c r="P15" s="45">
        <f>1</f>
        <v>1</v>
      </c>
      <c r="Q15" s="45">
        <f t="shared" si="10"/>
        <v>-8.5800000000000057E-2</v>
      </c>
      <c r="R15" s="45">
        <f t="shared" si="11"/>
        <v>-0.2799999999999998</v>
      </c>
      <c r="S15" s="45">
        <f>1</f>
        <v>1</v>
      </c>
      <c r="T15" s="45">
        <f t="shared" si="12"/>
        <v>0.39160000000000028</v>
      </c>
      <c r="U15" s="45">
        <f t="shared" si="13"/>
        <v>1.5599999999999996</v>
      </c>
      <c r="V15" s="45">
        <f t="shared" si="14"/>
        <v>-2</v>
      </c>
      <c r="W15" s="45">
        <f t="shared" si="2"/>
        <v>0</v>
      </c>
      <c r="X15" s="45"/>
      <c r="Y15" s="45">
        <f t="shared" si="3"/>
        <v>0.22000000000000017</v>
      </c>
      <c r="Z15" s="45">
        <f t="shared" si="4"/>
        <v>0.39160000000000028</v>
      </c>
      <c r="AA15" s="40">
        <f t="shared" si="5"/>
        <v>0</v>
      </c>
      <c r="AB15" s="44">
        <f t="shared" si="6"/>
        <v>-0.53966611472043202</v>
      </c>
      <c r="AF15" s="41">
        <f>(-J1_^3*J2_^2*J3_^2*k01_*H15^5 + J1_^3*J2_^2*J3_^2*k01_*H15^4 + J1_^3*J2_^2*J3_^2*k01_*H15^3 - J1_^3*J2_^2*J3_^2*k01_*H15^2 + 6*J1_^3*J2_^2*k01_*k_s*H15^5 - 12*J1_^3*J2_^2*k01_*k_s*H15^4 + 12*J1_^3*J2_^2*k01_*k_s*H15^2 - 6*J1_^3*J2_^2*k01_*k_s*H15 - 12*J1_^3*J3_^2*k01_*k_s*H15^5 + 27*J1_^3*J3_^2*k01_*k_s*H15^4 + 12*J1_^3*J3_^2*k01_*k_s*H15^3 - 27*J1_^3*J3_^2*k01_*k_s*H15^2 + 72*J1_^3*k01_*k_s^2*H15^5 - 180*J1_^3*k01_*k_s^2*H15^4 + 180*J1_^3*k01_*k_s^2*H15^2 - 72*J1_^3*k01_*k_s^2*H15)/(4*J1_^2*J2_^2*J3_^2 - 48*J1_^2*J2_^2*k_s + 78*J1_^2*J3_^2*k_s - 648*J1_^2*k_s^2 + 78*J2_^2*J3_^2*k_s - 648*J2_^2*k_s^2 + 1296*J3_^2*k_s^2 - 8640*k_s^3)</f>
        <v>0.10602100079999999</v>
      </c>
      <c r="AG15" s="41">
        <f>(6*J1_^2*J2_^2*J3_^2*H15^5 - 4*J1_^2*J2_^2*J3_^2*H15^4 - 10*J1_^2*J2_^2*J3_^2*H15^3 + 8*J1_^2*J2_^2*J3_^2*H15^2 - 12*J1_^2*J2_^2*k_s*H15^5 + 48*J1_^2*J2_^2*k_s*H15^4 - 96*J1_^2*J2_^2*k_s*H15^2 + 60*J1_^2*J2_^2*k_s*H15 + 66*J1_^2*J3_^2*k_s*H15^5 - 129*J1_^2*J3_^2*k_s*H15^4 - 144*J1_^2*J3_^2*k_s*H15^3 + 207*J1_^2*J3_^2*k_s*H15^2 - 216*J1_^2*k_s^2*H15^5 + 540*J1_^2*k_s^2*H15^4 - 1188*J1_^2*k_s^2*H15^2 + 864*J1_^2*k_s^2*H15 + 18*J2_^2*J3_^2*k_s*H15^5 + 21*J2_^2*J3_^2*k_s*H15^4 - 96*J2_^2*J3_^2*k_s*H15^3 + 57*J2_^2*J3_^2*k_s*H15^2
+ 72*J2_^2*k_s^2*H15^5 + 180*J2_^2*k_s^2*H15^4 - 828*J2_^2*k_s^2*H15^2 + 576*J2_^2*k_s^2*H15 + 144*J3_^2*k_s^2*H15^5 - 1440*J3_^2*k_s^2*H15^3 + 1296*J3_^2*k_s^2*H15^2 - 8640*k_s^3*H15^2 + 8640*k_s^3*H15)/(8*J1_^2*J2_^2*J3_^2 - 96*J1_^2*J2_^2*k_s + 156*J1_^2*J3_^2*k_s - 1296*J1_^2*k_s^2 + 156*J2_^2*J3_^2*k_s - 1296*J2_^2*k_s^2 + 2592*J3_^2*k_s^2 -
17280*k_s^3)</f>
        <v>0.79997664239999966</v>
      </c>
      <c r="AH15" s="41">
        <f>(J1_^3*J2_^2*J3_^2*H15^5 - J1_^3*J2_^2*J3_^2*H15^4 - J1_^3*J2_^2*J3_^2*H15^3 + J1_^3*J2_^2*J3_^2*H15^2 - 6*J1_^3*J2_^2*k_s*H15^5 + 12*J1_^3*J2_^2*k_s*H15^4 - 12*J1_^3*J2_^2*k_s*H15^2 + 6*J1_^3*J2_^2*k_s*H15 + 12*J1_^3*J3_^2*k_s*H15^5 - 27*J1_^3*J3_^2*k_s*H15^4 - 12*J1_^3*J3_^2*k_s*H15^3 + 27*J1_^3*J3_^2*k_s*H15^2 - 72*J1_^3*k_s^2*H15^5 + 180*J1_^3*k_s^2*H15^4 - 180*J1_^3*k_s^2*H15^2 + 72*J1_^3*k_s^2*H15)/(4*J1_^2*J2_^2*J3_^2 - 48*J1_^2*J2_^2*k_s + 78*J1_^2*J3_^2*k_s - 648*J1_^2*k_s^2 + 78*J2_^2*J3_^2*k_s - 648*J2_^2*k_s^2 + 1296*J3_^2*k_s^2 - 8640*k_s^3)</f>
        <v>0.23707016483135954</v>
      </c>
      <c r="AI15" s="41">
        <f>(-J1_^2*J2_^3*J3_^2*k02_*H15^5 - J1_^2*J2_^3*J3_^2*k02_*H15^4 + J1_^2*J2_^3*J3_^2*k02_*H15^3 + J1_^2*J2_^3*J3_^2*k02_*H15^2 + 6*J1_^2*J2_^3*k02_*k_s*H15^5 + 12*J1_^2*J2_^3*k02_*k_s*H15^4 - 12*J1_^2*J2_^3*k02_*k_s*H15^2 - 6*J1_^2*J2_^3*k02_*k_s*H15 - 12*J2_^3*J3_^2*k02_*k_s*H15^5 - 27*J2_^3*J3_^2*k02_*k_s*H15^4 + 12*J2_^3*J3_^2*k02_*k_s*H15^3 + 27*J2_^3*J3_^2*k02_*k_s*H15^2 + 72*J2_^3*k02_*k_s^2*H15^5 + 180*J2_^3*k02_*k_s^2*H15^4 - 180*J2_^3*k02_*k_s^2*H15^2 - 72*J2_^3*k02_*k_s^2*H15)/(4*J1_^2*J2_^2*J3_^2 - 48*J1_^2*J2_^2*k_s + 78*J1_^2*J3_^2*k_s - 648*J1_^2*k_s^2 + 78*J2_^2*J3_^2*k_s - 648*J2_^2*k_s^2 + 1296*J3_^2*k_s^2 - 8640*k_s^3)</f>
        <v>0.13125499919999983</v>
      </c>
      <c r="AJ15" s="41">
        <f>(-6*J1_^2*J2_^2*J3_^2*H15^5 - 4*J1_^2*J2_^2*J3_^2*H15^4 + 10*J1_^2*J2_^2*J3_^2*H15^3 + 8*J1_^2*J2_^2*J3_^2*H15^2 + 12*J1_^2*J2_^2*k_s*H15^5 + 48*J1_^2*J2_^2*k_s*H15^4 - 96*J1_^2*J2_^2*k_s*H15^2 - 60*J1_^2*J2_^2*k_s*H15 - 18*J1_^2*J3_^2*k_s*H15^5 + 21*J1_^2*J3_^2*k_s*H15^4 + 96*J1_^2*J3_^2*k_s*H15^3 + 57*J1_^2*J3_^2*k_s*H15^2 - 72*J1_^2*k_s^2*H15^5 + 180*J1_^2*k_s^2*H15^4 - 828*J1_^2*k_s^2*H15^2 - 576*J1_^2*k_s^2*H15 - 66*J2_^2*J3_^2*k_s*H15^5 - 129*J2_^2*J3_^2*k_s*H15^4 + 144*J2_^2*J3_^2*k_s*H15^3 + 207*J2_^2*J3_^2*k_s*H15^2 + 216*J2_^2*k_s^2*H15^5 + 540*J2_^2*k_s^2*H15^4 - 1188*J2_^2*k_s^2*H15^2 - 864*J2_^2*k_s^2*H15 - 144*J3_^2*k_s^2*H15^5 + 1440*J3_^2*k_s^2*H15^3 + 1296*J3_^2*k_s^2*H15^2 - 8640*k_s^3*H15^2 - 8640*k_s^3*H15)/(8*J1_^2*J2_^2*J3_^2 - 96*J1_^2*J2_^2*k_s + 156*J1_^2*J3_^2*k_s - 1296*J1_^2*k_s^2 + 156*J2_^2*J3_^2*k_s - 1296*J2_^2*k_s^2 + 2592*J3_^2*k_s^2 - 17280*k_s^3)</f>
        <v>4.6672797600000059E-2</v>
      </c>
      <c r="AK15" s="41">
        <f>(J1_^2*J2_^3*J3_^2*H15^5 + J1_^2*J2_^3*J3_^2*H15^4 - J1_^2*J2_^3*J3_^2*H15^3 - J1_^2*J2_^3*J3_^2*H15^2 - 6*J1_^2*J2_^3*k_s*H15^5 - 12*J1_^2*J2_^3*k_s*H15^4 + 12*J1_^2*J2_^3*k_s*H15^2 + 6*J1_^2*J2_^3*k_s*H15 + 12*J2_^3*J3_^2*k_s*H15^5 + 27*J2_^3*J3_^2*k_s*H15^4 - 12*J2_^3*J3_^2*k_s*H15^3 - 27*J2_^3*J3_^2*k_s*H15^2 - 72*J2_^3*k_s^2*H15^5 - 180*J2_^3*k_s^2*H15^4 + 180*J2_^3*k_s^2*H15^2 + 72*J2_^3*k_s^2*H15)/(4*J1_^2*J2_^2*J3_^2 - 48*J1_^2*J2_^2*k_s + 78*J1_^2*J3_^2*k_s - 648*J1_^2*k_s^2 + 78*J2_^2*J3_^2*k_s - 648*J2_^2*k_s^2 + 1296*J3_^2*k_s^2 - 8640*k_s^3)</f>
        <v>-2.9300806889269195E-2</v>
      </c>
      <c r="AL15" s="41">
        <f>(-2*J1_^2*J2_^2*J3_^3*k03_*H15^5 + 4*J1_^2*J2_^2*J3_^3*k03_*H15^3 - 2*J1_^2*J2_^2*J3_^3*k03_*H15 - 15*J1_^2*J3_^3*k03_*k_s*H15^5 + 24*J1_^2*J3_^3*k03_*k_s*H15^4 + 54*J1_^2*J3_^3*k03_*k_s*H15^3 - 24*J1_^2*J3_^3*k03_*k_s*H15^2 - 39*J1_^2*J3_^3*k03_*k_s*H15 - 15*J2_^2*J3_^3*k03_*k_s*H15^5 - 24*J2_^2*J3_^3*k03_*k_s*H15^4 + 54*J2_^2*J3_^3*k03_*k_s*H15^3 + 24*J2_^2*J3_^3*k03_*k_s*H15^2 - 39*J2_^2*J3_^3*k03_*k_s*H15 - 72*J3_^3*k03_*k_s^2*H15^5 + 720*J3_^3*k03_*k_s^2*H15^3 - 648*J3_^3*k03_*k_s^2*H15)/(2*J1_^2*J2_^2*J3_^2 - 24*J1_^2*J2_^2*k_s +
39*J1_^2*J3_^2*k_s - 324*J1_^2*k_s^2 + 39*J2_^2*J3_^2*k_s - 324*J2_^2*k_s^2 + 648*J3_^2*k_s^2 - 4320*k_s^3)</f>
        <v>-0.11961343680000007</v>
      </c>
      <c r="AM15" s="41">
        <f xml:space="preserve"> (2*J1_^2*J2_^2*J3_^2*H15^4 - 4*J1_^2*J2_^2*J3_^2*H15^2 + 2*J1_^2*J2_^2*J3_^2 - 24*J1_^2*J2_^2*k_s*H15^4 + 48*J1_^2*J2_^2*k_s*H15^2 - 24*J1_^2*J2_^2*k_s - 12*J1_^2*J3_^2*k_s*H15^5 + 27*J1_^2*J3_^2*k_s*H15^4 + 12*J1_^2*J3_^2*k_s*H15^3 - 66*J1_^2*J3_^2*k_s*H15^2 + 39*J1_^2*J3_^2*k_s + 72*J1_^2*k_s^2*H15^5 - 180*J1_^2*k_s^2*H15^4 + 504*J1_^2*k_s^2*H15^2 - 72*J1_^2*k_s^2*H15 - 324*J1_^2*k_s^2 + 12*J2_^2*J3_^2*k_s*H15^5 + 27*J2_^2*J3_^2*k_s*H15^4 - 12*J2_^2*J3_^2*k_s*H15^3 - 66*J2_^2*J3_^2*k_s*H15^2 + 39*J2_^2*J3_^2*k_s - 72*J2_^2*k_s^2*H15^5 - 180*J2_^2*k_s^2*H15^4 + 504*J2_^2*k_s^2*H15^2 + 72*J2_^2*k_s^2*H15 - 324*J2_^2*k_s^2 - 648*J3_^2*k_s^2*H15^2 + 648*J3_^2*k_s^2 + 4320*k_s^3*H15^2 - 4320*k_s^3)/(2*J1_^2*J2_^2*J3_^2 - 24*J1_^2*J2_^2*k_s + 39*J1_^2*J3_^2*k_s - 324*J1_^2*k_s^2 + 39*J2_^2*J3_^2*k_s - 324*J2_^2*k_s^2 + 648*J3_^2*k_s^2 - 4320*k_s^3)</f>
        <v>0.15335056000000025</v>
      </c>
      <c r="AN15" s="41">
        <f>(2*J1_^2*J2_^2*J3_^3*H15^5 - 4*J1_^2*J2_^2*J3_^3*H15^3 + 2*J1_^2*J2_^2*J3_^3*H15 + 15*J1_^2*J3_^3*k_s*H15^5 - 24*J1_^2*J3_^3*k_s*H15^4 - 54*J1_^2*J3_^3*k_s*H15^3 + 24*J1_^2*J3_^3*k_s*H15^2 + 39*J1_^2*J3_^3*k_s*H15 + 15*J2_^2*J3_^3*k_s*H15^5 + 24*J2_^2*J3_^3*k_s*H15^4 - 54*J2_^2*J3_^3*k_s*H15^3 - 24*J2_^2*J3_^3*k_s*H15^2 + 39*J2_^2*J3_^3*k_s*H15 + 72*J3_^3*k_s^2*H15^5 - 720*J3_^3*k_s^2*H15^3 + 648*J3_^3*k_s^2*H15)/(2*J1_^2*J2_^2*J3_^2 - 24*J1_^2*J2_^2*k_s + 39*J1_^2*J3_^2*k_s - 324*J1_^2*k_s^2 + 39*J2_^2*J3_^2*k_s - 324*J2_^2*k_s^2 + 648*J3_^2*k_s^2 - 4320*k_s^3)</f>
        <v>-0.11961343680000007</v>
      </c>
      <c r="AP15" s="41">
        <f t="shared" si="7"/>
        <v>0.15335056000000025</v>
      </c>
    </row>
    <row r="16" spans="7:42">
      <c r="G16" s="40">
        <f t="shared" si="0"/>
        <v>0.24000000000000021</v>
      </c>
      <c r="H16" s="33">
        <f t="shared" si="15"/>
        <v>-0.75999999999999979</v>
      </c>
      <c r="I16" s="51">
        <f>J16+K16+W16*AB16</f>
        <v>0.70576035107968105</v>
      </c>
      <c r="J16" s="51">
        <f>(1/M16)*(a1_ + 2*a2_*H16 + 3*a3_*H16^2 + 4*a4_*H16^3 + 5*a5_*H16^4)</f>
        <v>0.70576035107968105</v>
      </c>
      <c r="K16" s="51">
        <f>(1/M16^3)*k_s*(6*a3_ + 24*a4_*H16+ 60*a5_*H16^2)</f>
        <v>0</v>
      </c>
      <c r="L16" s="51"/>
      <c r="M16" s="41">
        <f t="shared" si="1"/>
        <v>1.819450466487065</v>
      </c>
      <c r="N16" s="45">
        <f t="shared" si="8"/>
        <v>0.66879999999999973</v>
      </c>
      <c r="O16" s="45">
        <f t="shared" si="9"/>
        <v>-1.2599999999999998</v>
      </c>
      <c r="P16" s="45">
        <f>1</f>
        <v>1</v>
      </c>
      <c r="Q16" s="45">
        <f t="shared" si="10"/>
        <v>-9.1200000000000059E-2</v>
      </c>
      <c r="R16" s="45">
        <f t="shared" si="11"/>
        <v>-0.25999999999999979</v>
      </c>
      <c r="S16" s="45">
        <f>1</f>
        <v>1</v>
      </c>
      <c r="T16" s="45">
        <f t="shared" si="12"/>
        <v>0.42240000000000033</v>
      </c>
      <c r="U16" s="45">
        <f t="shared" si="13"/>
        <v>1.5199999999999996</v>
      </c>
      <c r="V16" s="45">
        <f t="shared" si="14"/>
        <v>-2</v>
      </c>
      <c r="W16" s="45">
        <f t="shared" si="2"/>
        <v>0</v>
      </c>
      <c r="X16" s="45"/>
      <c r="Y16" s="45">
        <f t="shared" si="3"/>
        <v>0.24000000000000021</v>
      </c>
      <c r="Z16" s="45">
        <f t="shared" si="4"/>
        <v>0.42240000000000033</v>
      </c>
      <c r="AA16" s="40">
        <f t="shared" si="5"/>
        <v>0</v>
      </c>
      <c r="AB16" s="44">
        <f t="shared" si="6"/>
        <v>-0.5496165014762765</v>
      </c>
      <c r="AF16" s="41">
        <f>(-J1_^3*J2_^2*J3_^2*k01_*H16^5 + J1_^3*J2_^2*J3_^2*k01_*H16^4 + J1_^3*J2_^2*J3_^2*k01_*H16^3 - J1_^3*J2_^2*J3_^2*k01_*H16^2 + 6*J1_^3*J2_^2*k01_*k_s*H16^5 - 12*J1_^3*J2_^2*k01_*k_s*H16^4 + 12*J1_^3*J2_^2*k01_*k_s*H16^2 - 6*J1_^3*J2_^2*k01_*k_s*H16 - 12*J1_^3*J3_^2*k01_*k_s*H16^5 + 27*J1_^3*J3_^2*k01_*k_s*H16^4 + 12*J1_^3*J3_^2*k01_*k_s*H16^3 - 27*J1_^3*J3_^2*k01_*k_s*H16^2 + 72*J1_^3*k01_*k_s^2*H16^5 - 180*J1_^3*k01_*k_s^2*H16^4 + 180*J1_^3*k01_*k_s^2*H16^2 - 72*J1_^3*k01_*k_s^2*H16)/(4*J1_^2*J2_^2*J3_^2 - 48*J1_^2*J2_^2*k_s + 78*J1_^2*J3_^2*k_s - 648*J1_^2*k_s^2 + 78*J2_^2*J3_^2*k_s - 648*J2_^2*k_s^2 + 1296*J3_^2*k_s^2 - 8640*k_s^3)</f>
        <v>0.10735042559999999</v>
      </c>
      <c r="AG16" s="41">
        <f>(6*J1_^2*J2_^2*J3_^2*H16^5 - 4*J1_^2*J2_^2*J3_^2*H16^4 - 10*J1_^2*J2_^2*J3_^2*H16^3 + 8*J1_^2*J2_^2*J3_^2*H16^2 - 12*J1_^2*J2_^2*k_s*H16^5 + 48*J1_^2*J2_^2*k_s*H16^4 - 96*J1_^2*J2_^2*k_s*H16^2 + 60*J1_^2*J2_^2*k_s*H16 + 66*J1_^2*J3_^2*k_s*H16^5 - 129*J1_^2*J3_^2*k_s*H16^4 - 144*J1_^2*J3_^2*k_s*H16^3 + 207*J1_^2*J3_^2*k_s*H16^2 - 216*J1_^2*k_s^2*H16^5 + 540*J1_^2*k_s^2*H16^4 - 1188*J1_^2*k_s^2*H16^2 + 864*J1_^2*k_s^2*H16 + 18*J2_^2*J3_^2*k_s*H16^5 + 21*J2_^2*J3_^2*k_s*H16^4 - 96*J2_^2*J3_^2*k_s*H16^3 + 57*J2_^2*J3_^2*k_s*H16^2
+ 72*J2_^2*k_s^2*H16^5 + 180*J2_^2*k_s^2*H16^4 - 828*J2_^2*k_s^2*H16^2 + 576*J2_^2*k_s^2*H16 + 144*J3_^2*k_s^2*H16^5 - 1440*J3_^2*k_s^2*H16^3 + 1296*J3_^2*k_s^2*H16^2 - 8640*k_s^3*H16^2 + 8640*k_s^3*H16)/(8*J1_^2*J2_^2*J3_^2 - 96*J1_^2*J2_^2*k_s + 156*J1_^2*J3_^2*k_s - 1296*J1_^2*k_s^2 + 156*J2_^2*J3_^2*k_s - 1296*J2_^2*k_s^2 + 2592*J3_^2*k_s^2 -
17280*k_s^3)</f>
        <v>0.76934471679999961</v>
      </c>
      <c r="AH16" s="41">
        <f>(J1_^3*J2_^2*J3_^2*H16^5 - J1_^3*J2_^2*J3_^2*H16^4 - J1_^3*J2_^2*J3_^2*H16^3 + J1_^3*J2_^2*J3_^2*H16^2 - 6*J1_^3*J2_^2*k_s*H16^5 + 12*J1_^3*J2_^2*k_s*H16^4 - 12*J1_^3*J2_^2*k_s*H16^2 + 6*J1_^3*J2_^2*k_s*H16 + 12*J1_^3*J3_^2*k_s*H16^5 - 27*J1_^3*J3_^2*k_s*H16^4 - 12*J1_^3*J3_^2*k_s*H16^3 + 27*J1_^3*J3_^2*k_s*H16^2 - 72*J1_^3*k_s^2*H16^5 + 180*J1_^3*k_s^2*H16^4 - 180*J1_^3*k_s^2*H16^2 + 72*J1_^3*k_s^2*H16)/(4*J1_^2*J2_^2*J3_^2 - 48*J1_^2*J2_^2*k_s + 78*J1_^2*J3_^2*k_s - 648*J1_^2*k_s^2 + 78*J2_^2*J3_^2*k_s - 648*J2_^2*k_s^2 + 1296*J3_^2*k_s^2 - 8640*k_s^3)</f>
        <v>0.24004284905513373</v>
      </c>
      <c r="AI16" s="41">
        <f>(-J1_^2*J2_^3*J3_^2*k02_*H16^5 - J1_^2*J2_^3*J3_^2*k02_*H16^4 + J1_^2*J2_^3*J3_^2*k02_*H16^3 + J1_^2*J2_^3*J3_^2*k02_*H16^2 + 6*J1_^2*J2_^3*k02_*k_s*H16^5 + 12*J1_^2*J2_^3*k02_*k_s*H16^4 - 12*J1_^2*J2_^3*k02_*k_s*H16^2 - 6*J1_^2*J2_^3*k02_*k_s*H16 - 12*J2_^3*J3_^2*k02_*k_s*H16^5 - 27*J2_^3*J3_^2*k02_*k_s*H16^4 + 12*J2_^3*J3_^2*k02_*k_s*H16^3 + 27*J2_^3*J3_^2*k02_*k_s*H16^2 + 72*J2_^3*k02_*k_s^2*H16^5 + 180*J2_^3*k02_*k_s^2*H16^4 - 180*J2_^3*k02_*k_s^2*H16^2 - 72*J2_^3*k02_*k_s^2*H16)/(4*J1_^2*J2_^2*J3_^2 - 48*J1_^2*J2_^2*k_s + 78*J1_^2*J3_^2*k_s - 648*J1_^2*k_s^2 + 78*J2_^2*J3_^2*k_s - 648*J2_^2*k_s^2 + 1296*J3_^2*k_s^2 - 8640*k_s^3)</f>
        <v>0.11213757439999983</v>
      </c>
      <c r="AJ16" s="41">
        <f>(-6*J1_^2*J2_^2*J3_^2*H16^5 - 4*J1_^2*J2_^2*J3_^2*H16^4 + 10*J1_^2*J2_^2*J3_^2*H16^3 + 8*J1_^2*J2_^2*J3_^2*H16^2 + 12*J1_^2*J2_^2*k_s*H16^5 + 48*J1_^2*J2_^2*k_s*H16^4 - 96*J1_^2*J2_^2*k_s*H16^2 - 60*J1_^2*J2_^2*k_s*H16 - 18*J1_^2*J3_^2*k_s*H16^5 + 21*J1_^2*J3_^2*k_s*H16^4 + 96*J1_^2*J3_^2*k_s*H16^3 + 57*J1_^2*J3_^2*k_s*H16^2 - 72*J1_^2*k_s^2*H16^5 + 180*J1_^2*k_s^2*H16^4 - 828*J1_^2*k_s^2*H16^2 - 576*J1_^2*k_s^2*H16 - 66*J2_^2*J3_^2*k_s*H16^5 - 129*J2_^2*J3_^2*k_s*H16^4 + 144*J2_^2*J3_^2*k_s*H16^3 + 207*J2_^2*J3_^2*k_s*H16^2 + 216*J2_^2*k_s^2*H16^5 + 540*J2_^2*k_s^2*H16^4 - 1188*J2_^2*k_s^2*H16^2 - 864*J2_^2*k_s^2*H16 - 144*J3_^2*k_s^2*H16^5 + 1440*J3_^2*k_s^2*H16^3 + 1296*J3_^2*k_s^2*H16^2 - 8640*k_s^3*H16^2 - 8640*k_s^3*H16)/(8*J1_^2*J2_^2*J3_^2 - 96*J1_^2*J2_^2*k_s + 156*J1_^2*J3_^2*k_s - 1296*J1_^2*k_s^2 + 156*J2_^2*J3_^2*k_s - 1296*J2_^2*k_s^2 + 2592*J3_^2*k_s^2 - 17280*k_s^3)</f>
        <v>5.223352320000002E-2</v>
      </c>
      <c r="AK16" s="41">
        <f>(J1_^2*J2_^3*J3_^2*H16^5 + J1_^2*J2_^3*J3_^2*H16^4 - J1_^2*J2_^3*J3_^2*H16^3 - J1_^2*J2_^3*J3_^2*H16^2 - 6*J1_^2*J2_^3*k_s*H16^5 - 12*J1_^2*J2_^3*k_s*H16^4 + 12*J1_^2*J2_^3*k_s*H16^2 + 6*J1_^2*J2_^3*k_s*H16 + 12*J2_^3*J3_^2*k_s*H16^5 + 27*J2_^3*J3_^2*k_s*H16^4 - 12*J2_^3*J3_^2*k_s*H16^3 - 27*J2_^3*J3_^2*k_s*H16^2 - 72*J2_^3*k_s^2*H16^5 - 180*J2_^3*k_s^2*H16^4 + 180*J2_^3*k_s^2*H16^2 + 72*J2_^3*k_s^2*H16)/(4*J1_^2*J2_^2*J3_^2 - 48*J1_^2*J2_^2*k_s + 78*J1_^2*J3_^2*k_s - 648*J1_^2*k_s^2 + 78*J2_^2*J3_^2*k_s - 648*J2_^2*k_s^2 + 1296*J3_^2*k_s^2 - 8640*k_s^3)</f>
        <v>-3.273311578024559E-2</v>
      </c>
      <c r="AL16" s="41">
        <f>(-2*J1_^2*J2_^2*J3_^3*k03_*H16^5 + 4*J1_^2*J2_^2*J3_^3*k03_*H16^3 - 2*J1_^2*J2_^2*J3_^3*k03_*H16 - 15*J1_^2*J3_^3*k03_*k_s*H16^5 + 24*J1_^2*J3_^3*k03_*k_s*H16^4 + 54*J1_^2*J3_^3*k03_*k_s*H16^3 - 24*J1_^2*J3_^3*k03_*k_s*H16^2 - 39*J1_^2*J3_^3*k03_*k_s*H16 - 15*J2_^2*J3_^3*k03_*k_s*H16^5 - 24*J2_^2*J3_^3*k03_*k_s*H16^4 + 54*J2_^2*J3_^3*k03_*k_s*H16^3 + 24*J2_^2*J3_^3*k03_*k_s*H16^2 - 39*J2_^2*J3_^3*k03_*k_s*H16 - 72*J3_^3*k03_*k_s^2*H16^5 + 720*J3_^3*k03_*k_s^2*H16^3 - 648*J3_^3*k03_*k_s^2*H16)/(2*J1_^2*J2_^2*J3_^2 - 24*J1_^2*J2_^2*k_s +
39*J1_^2*J3_^2*k_s - 324*J1_^2*k_s^2 + 39*J2_^2*J3_^2*k_s - 324*J2_^2*k_s^2 + 648*J3_^2*k_s^2 - 4320*k_s^3)</f>
        <v>-0.13560053760000021</v>
      </c>
      <c r="AM16" s="41">
        <f xml:space="preserve"> (2*J1_^2*J2_^2*J3_^2*H16^4 - 4*J1_^2*J2_^2*J3_^2*H16^2 + 2*J1_^2*J2_^2*J3_^2 - 24*J1_^2*J2_^2*k_s*H16^4 + 48*J1_^2*J2_^2*k_s*H16^2 - 24*J1_^2*J2_^2*k_s - 12*J1_^2*J3_^2*k_s*H16^5 + 27*J1_^2*J3_^2*k_s*H16^4 + 12*J1_^2*J3_^2*k_s*H16^3 - 66*J1_^2*J3_^2*k_s*H16^2 + 39*J1_^2*J3_^2*k_s + 72*J1_^2*k_s^2*H16^5 - 180*J1_^2*k_s^2*H16^4 + 504*J1_^2*k_s^2*H16^2 - 72*J1_^2*k_s^2*H16 - 324*J1_^2*k_s^2 + 12*J2_^2*J3_^2*k_s*H16^5 + 27*J2_^2*J3_^2*k_s*H16^4 - 12*J2_^2*J3_^2*k_s*H16^3 - 66*J2_^2*J3_^2*k_s*H16^2 + 39*J2_^2*J3_^2*k_s - 72*J2_^2*k_s^2*H16^5 - 180*J2_^2*k_s^2*H16^4 + 504*J2_^2*k_s^2*H16^2 + 72*J2_^2*k_s^2*H16 - 324*J2_^2*k_s^2 - 648*J3_^2*k_s^2*H16^2 + 648*J3_^2*k_s^2 + 4320*k_s^3*H16^2 - 4320*k_s^3)/(2*J1_^2*J2_^2*J3_^2 - 24*J1_^2*J2_^2*k_s + 39*J1_^2*J3_^2*k_s - 324*J1_^2*k_s^2 + 39*J2_^2*J3_^2*k_s - 324*J2_^2*k_s^2 + 648*J3_^2*k_s^2 - 4320*k_s^3)</f>
        <v>0.17842176000000035</v>
      </c>
      <c r="AN16" s="41">
        <f>(2*J1_^2*J2_^2*J3_^3*H16^5 - 4*J1_^2*J2_^2*J3_^3*H16^3 + 2*J1_^2*J2_^2*J3_^3*H16 + 15*J1_^2*J3_^3*k_s*H16^5 - 24*J1_^2*J3_^3*k_s*H16^4 - 54*J1_^2*J3_^3*k_s*H16^3 + 24*J1_^2*J3_^3*k_s*H16^2 + 39*J1_^2*J3_^3*k_s*H16 + 15*J2_^2*J3_^3*k_s*H16^5 + 24*J2_^2*J3_^3*k_s*H16^4 - 54*J2_^2*J3_^3*k_s*H16^3 - 24*J2_^2*J3_^3*k_s*H16^2 + 39*J2_^2*J3_^3*k_s*H16 + 72*J3_^3*k_s^2*H16^5 - 720*J3_^3*k_s^2*H16^3 + 648*J3_^3*k_s^2*H16)/(2*J1_^2*J2_^2*J3_^2 - 24*J1_^2*J2_^2*k_s + 39*J1_^2*J3_^2*k_s - 324*J1_^2*k_s^2 + 39*J2_^2*J3_^2*k_s - 324*J2_^2*k_s^2 + 648*J3_^2*k_s^2 - 4320*k_s^3)</f>
        <v>-0.13560053760000021</v>
      </c>
      <c r="AP16" s="41">
        <f t="shared" si="7"/>
        <v>0.17842176000000035</v>
      </c>
    </row>
    <row r="17" spans="1:42">
      <c r="G17" s="40">
        <f t="shared" si="0"/>
        <v>0.26000000000000023</v>
      </c>
      <c r="H17" s="33">
        <f t="shared" si="15"/>
        <v>-0.73999999999999977</v>
      </c>
      <c r="I17" s="51">
        <f>J17+K17+W17*AB17</f>
        <v>0.7497072988719975</v>
      </c>
      <c r="J17" s="51">
        <f>(1/M17)*(a1_ + 2*a2_*H17 + 3*a3_*H17^2 + 4*a4_*H17^3 + 5*a5_*H17^4)</f>
        <v>0.7497072988719975</v>
      </c>
      <c r="K17" s="51">
        <f>(1/M17^3)*k_s*(6*a3_ + 24*a4_*H17+ 60*a5_*H17^2)</f>
        <v>0</v>
      </c>
      <c r="L17" s="51"/>
      <c r="M17" s="41">
        <f t="shared" si="1"/>
        <v>1.7861690849412881</v>
      </c>
      <c r="N17" s="45">
        <f t="shared" si="8"/>
        <v>0.64379999999999971</v>
      </c>
      <c r="O17" s="45">
        <f t="shared" si="9"/>
        <v>-1.2399999999999998</v>
      </c>
      <c r="P17" s="45">
        <f>1</f>
        <v>1</v>
      </c>
      <c r="Q17" s="45">
        <f t="shared" si="10"/>
        <v>-9.6200000000000049E-2</v>
      </c>
      <c r="R17" s="45">
        <f t="shared" si="11"/>
        <v>-0.23999999999999977</v>
      </c>
      <c r="S17" s="45">
        <f>1</f>
        <v>1</v>
      </c>
      <c r="T17" s="45">
        <f t="shared" si="12"/>
        <v>0.45240000000000036</v>
      </c>
      <c r="U17" s="45">
        <f t="shared" si="13"/>
        <v>1.4799999999999995</v>
      </c>
      <c r="V17" s="45">
        <f t="shared" si="14"/>
        <v>-2</v>
      </c>
      <c r="W17" s="45">
        <f t="shared" si="2"/>
        <v>0</v>
      </c>
      <c r="X17" s="45"/>
      <c r="Y17" s="45">
        <f t="shared" si="3"/>
        <v>0.26000000000000023</v>
      </c>
      <c r="Z17" s="45">
        <f t="shared" si="4"/>
        <v>0.45240000000000036</v>
      </c>
      <c r="AA17" s="40">
        <f t="shared" si="5"/>
        <v>0</v>
      </c>
      <c r="AB17" s="44">
        <f t="shared" si="6"/>
        <v>-0.55985741127798672</v>
      </c>
      <c r="AF17" s="41">
        <f>(-J1_^3*J2_^2*J3_^2*k01_*H17^5 + J1_^3*J2_^2*J3_^2*k01_*H17^4 + J1_^3*J2_^2*J3_^2*k01_*H17^3 - J1_^3*J2_^2*J3_^2*k01_*H17^2 + 6*J1_^3*J2_^2*k01_*k_s*H17^5 - 12*J1_^3*J2_^2*k01_*k_s*H17^4 + 12*J1_^3*J2_^2*k01_*k_s*H17^2 - 6*J1_^3*J2_^2*k01_*k_s*H17 - 12*J1_^3*J3_^2*k01_*k_s*H17^5 + 27*J1_^3*J3_^2*k01_*k_s*H17^4 + 12*J1_^3*J3_^2*k01_*k_s*H17^3 - 27*J1_^3*J3_^2*k01_*k_s*H17^2 + 72*J1_^3*k01_*k_s^2*H17^5 - 180*J1_^3*k01_*k_s^2*H17^4 + 180*J1_^3*k01_*k_s^2*H17^2 - 72*J1_^3*k01_*k_s^2*H17)/(4*J1_^2*J2_^2*J3_^2 - 48*J1_^2*J2_^2*k_s + 78*J1_^2*J3_^2*k_s - 648*J1_^2*k_s^2 + 78*J2_^2*J3_^2*k_s - 648*J2_^2*k_s^2 + 1296*J3_^2*k_s^2 - 8640*k_s^3)</f>
        <v>0.10776439439999998</v>
      </c>
      <c r="AG17" s="41">
        <f>(6*J1_^2*J2_^2*J3_^2*H17^5 - 4*J1_^2*J2_^2*J3_^2*H17^4 - 10*J1_^2*J2_^2*J3_^2*H17^3 + 8*J1_^2*J2_^2*J3_^2*H17^2 - 12*J1_^2*J2_^2*k_s*H17^5 + 48*J1_^2*J2_^2*k_s*H17^4 - 96*J1_^2*J2_^2*k_s*H17^2 + 60*J1_^2*J2_^2*k_s*H17 + 66*J1_^2*J3_^2*k_s*H17^5 - 129*J1_^2*J3_^2*k_s*H17^4 - 144*J1_^2*J3_^2*k_s*H17^3 + 207*J1_^2*J3_^2*k_s*H17^2 - 216*J1_^2*k_s^2*H17^5 + 540*J1_^2*k_s^2*H17^4 - 1188*J1_^2*k_s^2*H17^2 + 864*J1_^2*k_s^2*H17 + 18*J2_^2*J3_^2*k_s*H17^5 + 21*J2_^2*J3_^2*k_s*H17^4 - 96*J2_^2*J3_^2*k_s*H17^3 + 57*J2_^2*J3_^2*k_s*H17^2
+ 72*J2_^2*k_s^2*H17^5 + 180*J2_^2*k_s^2*H17^4 - 828*J2_^2*k_s^2*H17^2 + 576*J2_^2*k_s^2*H17 + 144*J3_^2*k_s^2*H17^5 - 1440*J3_^2*k_s^2*H17^3 + 1296*J3_^2*k_s^2*H17^2 - 8640*k_s^3*H17^2 + 8640*k_s^3*H17)/(8*J1_^2*J2_^2*J3_^2 - 96*J1_^2*J2_^2*k_s + 156*J1_^2*J3_^2*k_s - 1296*J1_^2*k_s^2 + 156*J2_^2*J3_^2*k_s - 1296*J2_^2*k_s^2 + 2592*J3_^2*k_s^2 -
17280*k_s^3)</f>
        <v>0.73777162319999967</v>
      </c>
      <c r="AH17" s="41">
        <f>(J1_^3*J2_^2*J3_^2*H17^5 - J1_^3*J2_^2*J3_^2*H17^4 - J1_^3*J2_^2*J3_^2*H17^3 + J1_^3*J2_^2*J3_^2*H17^2 - 6*J1_^3*J2_^2*k_s*H17^5 + 12*J1_^3*J2_^2*k_s*H17^4 - 12*J1_^3*J2_^2*k_s*H17^2 + 6*J1_^3*J2_^2*k_s*H17 + 12*J1_^3*J3_^2*k_s*H17^5 - 27*J1_^3*J3_^2*k_s*H17^4 - 12*J1_^3*J3_^2*k_s*H17^3 + 27*J1_^3*J3_^2*k_s*H17^2 - 72*J1_^3*k_s^2*H17^5 + 180*J1_^3*k_s^2*H17^4 - 180*J1_^3*k_s^2*H17^2 + 72*J1_^3*k_s^2*H17)/(4*J1_^2*J2_^2*J3_^2 - 48*J1_^2*J2_^2*k_s + 78*J1_^2*J3_^2*k_s - 648*J1_^2*k_s^2 + 78*J2_^2*J3_^2*k_s - 648*J2_^2*k_s^2 + 1296*J3_^2*k_s^2 - 8640*k_s^3)</f>
        <v>0.24096851143249767</v>
      </c>
      <c r="AI17" s="41">
        <f>(-J1_^2*J2_^3*J3_^2*k02_*H17^5 - J1_^2*J2_^3*J3_^2*k02_*H17^4 + J1_^2*J2_^3*J3_^2*k02_*H17^3 + J1_^2*J2_^3*J3_^2*k02_*H17^2 + 6*J1_^2*J2_^3*k02_*k_s*H17^5 + 12*J1_^2*J2_^3*k02_*k_s*H17^4 - 12*J1_^2*J2_^3*k02_*k_s*H17^2 - 6*J1_^2*J2_^3*k02_*k_s*H17 - 12*J2_^3*J3_^2*k02_*k_s*H17^5 - 27*J2_^3*J3_^2*k02_*k_s*H17^4 + 12*J2_^3*J3_^2*k02_*k_s*H17^3 + 27*J2_^3*J3_^2*k02_*k_s*H17^2 + 72*J2_^3*k02_*k_s^2*H17^5 + 180*J2_^3*k02_*k_s^2*H17^4 - 180*J2_^3*k02_*k_s^2*H17^2 - 72*J2_^3*k02_*k_s^2*H17)/(4*J1_^2*J2_^2*J3_^2 - 48*J1_^2*J2_^2*k_s + 78*J1_^2*J3_^2*k_s - 648*J1_^2*k_s^2 + 78*J2_^2*J3_^2*k_s - 648*J2_^2*k_s^2 + 1296*J3_^2*k_s^2 - 8640*k_s^3)</f>
        <v>9.4847605599999801E-2</v>
      </c>
      <c r="AJ17" s="41">
        <f>(-6*J1_^2*J2_^2*J3_^2*H17^5 - 4*J1_^2*J2_^2*J3_^2*H17^4 + 10*J1_^2*J2_^2*J3_^2*H17^3 + 8*J1_^2*J2_^2*J3_^2*H17^2 + 12*J1_^2*J2_^2*k_s*H17^5 + 48*J1_^2*J2_^2*k_s*H17^4 - 96*J1_^2*J2_^2*k_s*H17^2 - 60*J1_^2*J2_^2*k_s*H17 - 18*J1_^2*J3_^2*k_s*H17^5 + 21*J1_^2*J3_^2*k_s*H17^4 + 96*J1_^2*J3_^2*k_s*H17^3 + 57*J1_^2*J3_^2*k_s*H17^2 - 72*J1_^2*k_s^2*H17^5 + 180*J1_^2*k_s^2*H17^4 - 828*J1_^2*k_s^2*H17^2 - 576*J1_^2*k_s^2*H17 - 66*J2_^2*J3_^2*k_s*H17^5 - 129*J2_^2*J3_^2*k_s*H17^4 + 144*J2_^2*J3_^2*k_s*H17^3 + 207*J2_^2*J3_^2*k_s*H17^2 + 216*J2_^2*k_s^2*H17^5 + 540*J2_^2*k_s^2*H17^4 - 1188*J2_^2*k_s^2*H17^2 - 864*J2_^2*k_s^2*H17 - 144*J3_^2*k_s^2*H17^5 + 1440*J3_^2*k_s^2*H17^3 + 1296*J3_^2*k_s^2*H17^2 - 8640*k_s^3*H17^2 - 8640*k_s^3*H17)/(8*J1_^2*J2_^2*J3_^2 - 96*J1_^2*J2_^2*k_s + 156*J1_^2*J3_^2*k_s - 1296*J1_^2*k_s^2 + 156*J2_^2*J3_^2*k_s - 1296*J2_^2*k_s^2 + 2592*J3_^2*k_s^2 - 17280*k_s^3)</f>
        <v>5.7562616800000133E-2</v>
      </c>
      <c r="AK17" s="41">
        <f>(J1_^2*J2_^3*J3_^2*H17^5 + J1_^2*J2_^3*J3_^2*H17^4 - J1_^2*J2_^3*J3_^2*H17^3 - J1_^2*J2_^3*J3_^2*H17^2 - 6*J1_^2*J2_^3*k_s*H17^5 - 12*J1_^2*J2_^3*k_s*H17^4 + 12*J1_^2*J2_^3*k_s*H17^2 + 6*J1_^2*J2_^3*k_s*H17 + 12*J2_^3*J3_^2*k_s*H17^5 + 27*J2_^3*J3_^2*k_s*H17^4 - 12*J2_^3*J3_^2*k_s*H17^3 - 27*J2_^3*J3_^2*k_s*H17^2 - 72*J2_^3*k_s^2*H17^5 - 180*J2_^3*k_s^2*H17^4 + 180*J2_^3*k_s^2*H17^2 + 72*J2_^3*k_s^2*H17)/(4*J1_^2*J2_^2*J3_^2 - 48*J1_^2*J2_^2*k_s + 78*J1_^2*J3_^2*k_s - 648*J1_^2*k_s^2 + 78*J2_^2*J3_^2*k_s - 648*J2_^2*k_s^2 + 1296*J3_^2*k_s^2 - 8640*k_s^3)</f>
        <v>-3.6006789064626198E-2</v>
      </c>
      <c r="AL17" s="41">
        <f>(-2*J1_^2*J2_^2*J3_^3*k03_*H17^5 + 4*J1_^2*J2_^2*J3_^3*k03_*H17^3 - 2*J1_^2*J2_^2*J3_^3*k03_*H17 - 15*J1_^2*J3_^3*k03_*k_s*H17^5 + 24*J1_^2*J3_^3*k03_*k_s*H17^4 + 54*J1_^2*J3_^3*k03_*k_s*H17^3 - 24*J1_^2*J3_^3*k03_*k_s*H17^2 - 39*J1_^2*J3_^3*k03_*k_s*H17 - 15*J2_^2*J3_^3*k03_*k_s*H17^5 - 24*J2_^2*J3_^3*k03_*k_s*H17^4 + 54*J2_^2*J3_^3*k03_*k_s*H17^3 + 24*J2_^2*J3_^3*k03_*k_s*H17^2 - 39*J2_^2*J3_^3*k03_*k_s*H17 - 72*J3_^3*k03_*k_s^2*H17^5 + 720*J3_^3*k03_*k_s^2*H17^3 - 648*J3_^3*k03_*k_s^2*H17)/(2*J1_^2*J2_^2*J3_^2 - 24*J1_^2*J2_^2*k_s +
39*J1_^2*J3_^2*k_s - 324*J1_^2*k_s^2 + 39*J2_^2*J3_^2*k_s - 324*J2_^2*k_s^2 + 648*J3_^2*k_s^2 - 4320*k_s^3)</f>
        <v>-0.1514526624000003</v>
      </c>
      <c r="AM17" s="41">
        <f xml:space="preserve"> (2*J1_^2*J2_^2*J3_^2*H17^4 - 4*J1_^2*J2_^2*J3_^2*H17^2 + 2*J1_^2*J2_^2*J3_^2 - 24*J1_^2*J2_^2*k_s*H17^4 + 48*J1_^2*J2_^2*k_s*H17^2 - 24*J1_^2*J2_^2*k_s - 12*J1_^2*J3_^2*k_s*H17^5 + 27*J1_^2*J3_^2*k_s*H17^4 + 12*J1_^2*J3_^2*k_s*H17^3 - 66*J1_^2*J3_^2*k_s*H17^2 + 39*J1_^2*J3_^2*k_s + 72*J1_^2*k_s^2*H17^5 - 180*J1_^2*k_s^2*H17^4 + 504*J1_^2*k_s^2*H17^2 - 72*J1_^2*k_s^2*H17 - 324*J1_^2*k_s^2 + 12*J2_^2*J3_^2*k_s*H17^5 + 27*J2_^2*J3_^2*k_s*H17^4 - 12*J2_^2*J3_^2*k_s*H17^3 - 66*J2_^2*J3_^2*k_s*H17^2 + 39*J2_^2*J3_^2*k_s - 72*J2_^2*k_s^2*H17^5 - 180*J2_^2*k_s^2*H17^4 + 504*J2_^2*k_s^2*H17^2 + 72*J2_^2*k_s^2*H17 - 324*J2_^2*k_s^2 - 648*J3_^2*k_s^2*H17^2 + 648*J3_^2*k_s^2 + 4320*k_s^3*H17^2 - 4320*k_s^3)/(2*J1_^2*J2_^2*J3_^2 - 24*J1_^2*J2_^2*k_s + 39*J1_^2*J3_^2*k_s - 324*J1_^2*k_s^2 + 39*J2_^2*J3_^2*k_s - 324*J2_^2*k_s^2 + 648*J3_^2*k_s^2 - 4320*k_s^3)</f>
        <v>0.20466576000000039</v>
      </c>
      <c r="AN17" s="41">
        <f>(2*J1_^2*J2_^2*J3_^3*H17^5 - 4*J1_^2*J2_^2*J3_^3*H17^3 + 2*J1_^2*J2_^2*J3_^3*H17 + 15*J1_^2*J3_^3*k_s*H17^5 - 24*J1_^2*J3_^3*k_s*H17^4 - 54*J1_^2*J3_^3*k_s*H17^3 + 24*J1_^2*J3_^3*k_s*H17^2 + 39*J1_^2*J3_^3*k_s*H17 + 15*J2_^2*J3_^3*k_s*H17^5 + 24*J2_^2*J3_^3*k_s*H17^4 - 54*J2_^2*J3_^3*k_s*H17^3 - 24*J2_^2*J3_^3*k_s*H17^2 + 39*J2_^2*J3_^3*k_s*H17 + 72*J3_^3*k_s^2*H17^5 - 720*J3_^3*k_s^2*H17^3 + 648*J3_^3*k_s^2*H17)/(2*J1_^2*J2_^2*J3_^2 - 24*J1_^2*J2_^2*k_s + 39*J1_^2*J3_^2*k_s - 324*J1_^2*k_s^2 + 39*J2_^2*J3_^2*k_s - 324*J2_^2*k_s^2 + 648*J3_^2*k_s^2 - 4320*k_s^3)</f>
        <v>-0.1514526624000003</v>
      </c>
      <c r="AP17" s="41">
        <f t="shared" si="7"/>
        <v>0.20466576000000039</v>
      </c>
    </row>
    <row r="18" spans="1:42" ht="15.75" thickBot="1">
      <c r="G18" s="40">
        <f t="shared" si="0"/>
        <v>0.28000000000000025</v>
      </c>
      <c r="H18" s="33">
        <f t="shared" si="15"/>
        <v>-0.71999999999999975</v>
      </c>
      <c r="I18" s="51">
        <f>J18+K18+W18*AB18</f>
        <v>0.79114355093651889</v>
      </c>
      <c r="J18" s="51">
        <f>(1/M18)*(a1_ + 2*a2_*H18 + 3*a3_*H18^2 + 4*a4_*H18^3 + 5*a5_*H18^4)</f>
        <v>0.79114355093651889</v>
      </c>
      <c r="K18" s="51">
        <f>(1/M18^3)*k_s*(6*a3_ + 24*a4_*H18+ 60*a5_*H18^2)</f>
        <v>0</v>
      </c>
      <c r="L18" s="51"/>
      <c r="M18" s="41">
        <f t="shared" si="1"/>
        <v>1.7531685600648896</v>
      </c>
      <c r="N18" s="45">
        <f t="shared" si="8"/>
        <v>0.61919999999999975</v>
      </c>
      <c r="O18" s="45">
        <f t="shared" si="9"/>
        <v>-1.2199999999999998</v>
      </c>
      <c r="P18" s="45">
        <f>1</f>
        <v>1</v>
      </c>
      <c r="Q18" s="45">
        <f t="shared" si="10"/>
        <v>-0.10080000000000006</v>
      </c>
      <c r="R18" s="45">
        <f t="shared" si="11"/>
        <v>-0.21999999999999975</v>
      </c>
      <c r="S18" s="45">
        <f>1</f>
        <v>1</v>
      </c>
      <c r="T18" s="45">
        <f t="shared" si="12"/>
        <v>0.48160000000000036</v>
      </c>
      <c r="U18" s="45">
        <f t="shared" si="13"/>
        <v>1.4399999999999995</v>
      </c>
      <c r="V18" s="45">
        <f t="shared" si="14"/>
        <v>-2</v>
      </c>
      <c r="W18" s="45">
        <f t="shared" si="2"/>
        <v>0</v>
      </c>
      <c r="X18" s="45"/>
      <c r="Y18" s="45">
        <f t="shared" si="3"/>
        <v>0.28000000000000025</v>
      </c>
      <c r="Z18" s="45">
        <f t="shared" si="4"/>
        <v>0.48160000000000036</v>
      </c>
      <c r="AA18" s="40">
        <f t="shared" si="5"/>
        <v>0</v>
      </c>
      <c r="AB18" s="44">
        <f t="shared" si="6"/>
        <v>-0.57039580949534441</v>
      </c>
      <c r="AF18" s="41">
        <f>(-J1_^3*J2_^2*J3_^2*k01_*H18^5 + J1_^3*J2_^2*J3_^2*k01_*H18^4 + J1_^3*J2_^2*J3_^2*k01_*H18^3 - J1_^3*J2_^2*J3_^2*k01_*H18^2 + 6*J1_^3*J2_^2*k01_*k_s*H18^5 - 12*J1_^3*J2_^2*k01_*k_s*H18^4 + 12*J1_^3*J2_^2*k01_*k_s*H18^2 - 6*J1_^3*J2_^2*k01_*k_s*H18 - 12*J1_^3*J3_^2*k01_*k_s*H18^5 + 27*J1_^3*J3_^2*k01_*k_s*H18^4 + 12*J1_^3*J3_^2*k01_*k_s*H18^3 - 27*J1_^3*J3_^2*k01_*k_s*H18^2 + 72*J1_^3*k01_*k_s^2*H18^5 - 180*J1_^3*k01_*k_s^2*H18^4 + 180*J1_^3*k01_*k_s^2*H18^2 - 72*J1_^3*k01_*k_s^2*H18)/(4*J1_^2*J2_^2*J3_^2 - 48*J1_^2*J2_^2*k_s + 78*J1_^2*J3_^2*k_s - 648*J1_^2*k_s^2 + 78*J2_^2*J3_^2*k_s - 648*J2_^2*k_s^2 + 1296*J3_^2*k_s^2 - 8640*k_s^3)</f>
        <v>0.10735441920000001</v>
      </c>
      <c r="AG18" s="41">
        <f>(6*J1_^2*J2_^2*J3_^2*H18^5 - 4*J1_^2*J2_^2*J3_^2*H18^4 - 10*J1_^2*J2_^2*J3_^2*H18^3 + 8*J1_^2*J2_^2*J3_^2*H18^2 - 12*J1_^2*J2_^2*k_s*H18^5 + 48*J1_^2*J2_^2*k_s*H18^4 - 96*J1_^2*J2_^2*k_s*H18^2 + 60*J1_^2*J2_^2*k_s*H18 + 66*J1_^2*J3_^2*k_s*H18^5 - 129*J1_^2*J3_^2*k_s*H18^4 - 144*J1_^2*J3_^2*k_s*H18^3 + 207*J1_^2*J3_^2*k_s*H18^2 - 216*J1_^2*k_s^2*H18^5 + 540*J1_^2*k_s^2*H18^4 - 1188*J1_^2*k_s^2*H18^2 + 864*J1_^2*k_s^2*H18 + 18*J2_^2*J3_^2*k_s*H18^5 + 21*J2_^2*J3_^2*k_s*H18^4 - 96*J2_^2*J3_^2*k_s*H18^3 + 57*J2_^2*J3_^2*k_s*H18^2
+ 72*J2_^2*k_s^2*H18^5 + 180*J2_^2*k_s^2*H18^4 - 828*J2_^2*k_s^2*H18^2 + 576*J2_^2*k_s^2*H18 + 144*J3_^2*k_s^2*H18^5 - 1440*J3_^2*k_s^2*H18^3 + 1296*J3_^2*k_s^2*H18^2 - 8640*k_s^3*H18^2 + 8640*k_s^3*H18)/(8*J1_^2*J2_^2*J3_^2 - 96*J1_^2*J2_^2*k_s + 156*J1_^2*J3_^2*k_s - 1296*J1_^2*k_s^2 + 156*J2_^2*J3_^2*k_s - 1296*J2_^2*k_s^2 + 2592*J3_^2*k_s^2 -
17280*k_s^3)</f>
        <v>0.70547189759999962</v>
      </c>
      <c r="AH18" s="41">
        <f>(J1_^3*J2_^2*J3_^2*H18^5 - J1_^3*J2_^2*J3_^2*H18^4 - J1_^3*J2_^2*J3_^2*H18^3 + J1_^3*J2_^2*J3_^2*H18^2 - 6*J1_^3*J2_^2*k_s*H18^5 + 12*J1_^3*J2_^2*k_s*H18^4 - 12*J1_^3*J2_^2*k_s*H18^2 + 6*J1_^3*J2_^2*k_s*H18 + 12*J1_^3*J3_^2*k_s*H18^5 - 27*J1_^3*J3_^2*k_s*H18^4 - 12*J1_^3*J3_^2*k_s*H18^3 + 27*J1_^3*J3_^2*k_s*H18^2 - 72*J1_^3*k_s^2*H18^5 + 180*J1_^3*k_s^2*H18^4 - 180*J1_^3*k_s^2*H18^2 + 72*J1_^3*k_s^2*H18)/(4*J1_^2*J2_^2*J3_^2 - 48*J1_^2*J2_^2*k_s + 78*J1_^2*J3_^2*k_s - 648*J1_^2*k_s^2 + 78*J2_^2*J3_^2*k_s - 648*J2_^2*k_s^2 + 1296*J3_^2*k_s^2 - 8640*k_s^3)</f>
        <v>0.24005177901620858</v>
      </c>
      <c r="AI18" s="41">
        <f>(-J1_^2*J2_^3*J3_^2*k02_*H18^5 - J1_^2*J2_^3*J3_^2*k02_*H18^4 + J1_^2*J2_^3*J3_^2*k02_*H18^3 + J1_^2*J2_^3*J3_^2*k02_*H18^2 + 6*J1_^2*J2_^3*k02_*k_s*H18^5 + 12*J1_^2*J2_^3*k02_*k_s*H18^4 - 12*J1_^2*J2_^3*k02_*k_s*H18^2 - 6*J1_^2*J2_^3*k02_*k_s*H18 - 12*J2_^3*J3_^2*k02_*k_s*H18^5 - 27*J2_^3*J3_^2*k02_*k_s*H18^4 + 12*J2_^3*J3_^2*k02_*k_s*H18^3 + 27*J2_^3*J3_^2*k02_*k_s*H18^2 + 72*J2_^3*k02_*k_s^2*H18^5 + 180*J2_^3*k02_*k_s^2*H18^4 - 180*J2_^3*k02_*k_s^2*H18^2 - 72*J2_^3*k02_*k_s^2*H18)/(4*J1_^2*J2_^2*J3_^2 - 48*J1_^2*J2_^2*k_s + 78*J1_^2*J3_^2*k_s - 648*J1_^2*k_s^2 + 78*J2_^2*J3_^2*k_s - 648*J2_^2*k_s^2 + 1296*J3_^2*k_s^2 - 8640*k_s^3)</f>
        <v>7.9269580799999795E-2</v>
      </c>
      <c r="AJ18" s="41">
        <f>(-6*J1_^2*J2_^2*J3_^2*H18^5 - 4*J1_^2*J2_^2*J3_^2*H18^4 + 10*J1_^2*J2_^2*J3_^2*H18^3 + 8*J1_^2*J2_^2*J3_^2*H18^2 + 12*J1_^2*J2_^2*k_s*H18^5 + 48*J1_^2*J2_^2*k_s*H18^4 - 96*J1_^2*J2_^2*k_s*H18^2 - 60*J1_^2*J2_^2*k_s*H18 - 18*J1_^2*J3_^2*k_s*H18^5 + 21*J1_^2*J3_^2*k_s*H18^4 + 96*J1_^2*J3_^2*k_s*H18^3 + 57*J1_^2*J3_^2*k_s*H18^2 - 72*J1_^2*k_s^2*H18^5 + 180*J1_^2*k_s^2*H18^4 - 828*J1_^2*k_s^2*H18^2 - 576*J1_^2*k_s^2*H18 - 66*J2_^2*J3_^2*k_s*H18^5 - 129*J2_^2*J3_^2*k_s*H18^4 + 144*J2_^2*J3_^2*k_s*H18^3 + 207*J2_^2*J3_^2*k_s*H18^2 + 216*J2_^2*k_s^2*H18^5 + 540*J2_^2*k_s^2*H18^4 - 1188*J2_^2*k_s^2*H18^2 - 864*J2_^2*k_s^2*H18 - 144*J3_^2*k_s^2*H18^5 + 1440*J3_^2*k_s^2*H18^3 + 1296*J3_^2*k_s^2*H18^2 - 8640*k_s^3*H18^2 - 8640*k_s^3*H18)/(8*J1_^2*J2_^2*J3_^2 - 96*J1_^2*J2_^2*k_s + 156*J1_^2*J3_^2*k_s - 1296*J1_^2*k_s^2 + 156*J2_^2*J3_^2*k_s - 1296*J2_^2*k_s^2 + 2592*J3_^2*k_s^2 - 17280*k_s^3)</f>
        <v>6.2589542400000045E-2</v>
      </c>
      <c r="AK18" s="41">
        <f>(J1_^2*J2_^3*J3_^2*H18^5 + J1_^2*J2_^3*J3_^2*H18^4 - J1_^2*J2_^3*J3_^2*H18^3 - J1_^2*J2_^3*J3_^2*H18^2 - 6*J1_^2*J2_^3*k_s*H18^5 - 12*J1_^2*J2_^3*k_s*H18^4 + 12*J1_^2*J2_^3*k_s*H18^2 + 6*J1_^2*J2_^3*k_s*H18 + 12*J2_^3*J3_^2*k_s*H18^5 + 27*J2_^3*J3_^2*k_s*H18^4 - 12*J2_^3*J3_^2*k_s*H18^3 - 27*J2_^3*J3_^2*k_s*H18^2 - 72*J2_^3*k_s^2*H18^5 - 180*J2_^3*k_s^2*H18^4 + 180*J2_^3*k_s^2*H18^2 + 72*J2_^3*k_s^2*H18)/(4*J1_^2*J2_^2*J3_^2 - 48*J1_^2*J2_^2*k_s + 78*J1_^2*J3_^2*k_s - 648*J1_^2*k_s^2 + 78*J2_^2*J3_^2*k_s - 648*J2_^2*k_s^2 + 1296*J3_^2*k_s^2 - 8640*k_s^3)</f>
        <v>-3.9078196584034018E-2</v>
      </c>
      <c r="AL18" s="41">
        <f>(-2*J1_^2*J2_^2*J3_^3*k03_*H18^5 + 4*J1_^2*J2_^2*J3_^3*k03_*H18^3 - 2*J1_^2*J2_^2*J3_^3*k03_*H18 - 15*J1_^2*J3_^3*k03_*k_s*H18^5 + 24*J1_^2*J3_^3*k03_*k_s*H18^4 + 54*J1_^2*J3_^3*k03_*k_s*H18^3 - 24*J1_^2*J3_^3*k03_*k_s*H18^2 - 39*J1_^2*J3_^3*k03_*k_s*H18 - 15*J2_^2*J3_^3*k03_*k_s*H18^5 - 24*J2_^2*J3_^3*k03_*k_s*H18^4 + 54*J2_^2*J3_^3*k03_*k_s*H18^3 + 24*J2_^2*J3_^3*k03_*k_s*H18^2 - 39*J2_^2*J3_^3*k03_*k_s*H18 - 72*J3_^3*k03_*k_s^2*H18^5 + 720*J3_^3*k03_*k_s^2*H18^3 - 648*J3_^3*k03_*k_s^2*H18)/(2*J1_^2*J2_^2*J3_^2 - 24*J1_^2*J2_^2*k_s +
39*J1_^2*J3_^2*k_s - 324*J1_^2*k_s^2 + 39*J2_^2*J3_^2*k_s - 324*J2_^2*k_s^2 + 648*J3_^2*k_s^2 - 4320*k_s^3)</f>
        <v>-0.1669957632000002</v>
      </c>
      <c r="AM18" s="41">
        <f xml:space="preserve"> (2*J1_^2*J2_^2*J3_^2*H18^4 - 4*J1_^2*J2_^2*J3_^2*H18^2 + 2*J1_^2*J2_^2*J3_^2 - 24*J1_^2*J2_^2*k_s*H18^4 + 48*J1_^2*J2_^2*k_s*H18^2 - 24*J1_^2*J2_^2*k_s - 12*J1_^2*J3_^2*k_s*H18^5 + 27*J1_^2*J3_^2*k_s*H18^4 + 12*J1_^2*J3_^2*k_s*H18^3 - 66*J1_^2*J3_^2*k_s*H18^2 + 39*J1_^2*J3_^2*k_s + 72*J1_^2*k_s^2*H18^5 - 180*J1_^2*k_s^2*H18^4 + 504*J1_^2*k_s^2*H18^2 - 72*J1_^2*k_s^2*H18 - 324*J1_^2*k_s^2 + 12*J2_^2*J3_^2*k_s*H18^5 + 27*J2_^2*J3_^2*k_s*H18^4 - 12*J2_^2*J3_^2*k_s*H18^3 - 66*J2_^2*J3_^2*k_s*H18^2 + 39*J2_^2*J3_^2*k_s - 72*J2_^2*k_s^2*H18^5 - 180*J2_^2*k_s^2*H18^4 + 504*J2_^2*k_s^2*H18^2 + 72*J2_^2*k_s^2*H18 - 324*J2_^2*k_s^2 - 648*J3_^2*k_s^2*H18^2 + 648*J3_^2*k_s^2 + 4320*k_s^3*H18^2 - 4320*k_s^3)/(2*J1_^2*J2_^2*J3_^2 - 24*J1_^2*J2_^2*k_s + 39*J1_^2*J3_^2*k_s - 324*J1_^2*k_s^2 + 39*J2_^2*J3_^2*k_s - 324*J2_^2*k_s^2 + 648*J3_^2*k_s^2 - 4320*k_s^3)</f>
        <v>0.23193856000000029</v>
      </c>
      <c r="AN18" s="41">
        <f>(2*J1_^2*J2_^2*J3_^3*H18^5 - 4*J1_^2*J2_^2*J3_^3*H18^3 + 2*J1_^2*J2_^2*J3_^3*H18 + 15*J1_^2*J3_^3*k_s*H18^5 - 24*J1_^2*J3_^3*k_s*H18^4 - 54*J1_^2*J3_^3*k_s*H18^3 + 24*J1_^2*J3_^3*k_s*H18^2 + 39*J1_^2*J3_^3*k_s*H18 + 15*J2_^2*J3_^3*k_s*H18^5 + 24*J2_^2*J3_^3*k_s*H18^4 - 54*J2_^2*J3_^3*k_s*H18^3 - 24*J2_^2*J3_^3*k_s*H18^2 + 39*J2_^2*J3_^3*k_s*H18 + 72*J3_^3*k_s^2*H18^5 - 720*J3_^3*k_s^2*H18^3 + 648*J3_^3*k_s^2*H18)/(2*J1_^2*J2_^2*J3_^2 - 24*J1_^2*J2_^2*k_s + 39*J1_^2*J3_^2*k_s - 324*J1_^2*k_s^2 + 39*J2_^2*J3_^2*k_s - 324*J2_^2*k_s^2 + 648*J3_^2*k_s^2 - 4320*k_s^3)</f>
        <v>-0.1669957632000002</v>
      </c>
      <c r="AP18" s="41">
        <f t="shared" si="7"/>
        <v>0.23193856000000029</v>
      </c>
    </row>
    <row r="19" spans="1:42" ht="15.75" thickBot="1">
      <c r="B19" t="s">
        <v>104</v>
      </c>
      <c r="E19" s="72" t="s">
        <v>62</v>
      </c>
      <c r="F19" s="73">
        <v>0</v>
      </c>
      <c r="G19" s="40">
        <f t="shared" si="0"/>
        <v>0.30000000000000027</v>
      </c>
      <c r="H19" s="33">
        <f t="shared" si="15"/>
        <v>-0.69999999999999973</v>
      </c>
      <c r="I19" s="51">
        <f>J19+K19+W19*AB19</f>
        <v>0.83000814063087025</v>
      </c>
      <c r="J19" s="51">
        <f>(1/M19)*(a1_ + 2*a2_*H19 + 3*a3_*H19^2 + 4*a4_*H19^3 + 5*a5_*H19^4)</f>
        <v>0.83000814063087025</v>
      </c>
      <c r="K19" s="51">
        <f>(1/M19^3)*k_s*(6*a3_ + 24*a4_*H19+ 60*a5_*H19^2)</f>
        <v>0</v>
      </c>
      <c r="L19" s="51"/>
      <c r="M19" s="41">
        <f t="shared" si="1"/>
        <v>1.7204650534085248</v>
      </c>
      <c r="N19" s="45">
        <f t="shared" si="8"/>
        <v>0.59499999999999964</v>
      </c>
      <c r="O19" s="45">
        <f t="shared" si="9"/>
        <v>-1.1999999999999997</v>
      </c>
      <c r="P19" s="45">
        <f>1</f>
        <v>1</v>
      </c>
      <c r="Q19" s="45">
        <f t="shared" si="10"/>
        <v>-0.10500000000000005</v>
      </c>
      <c r="R19" s="45">
        <f t="shared" si="11"/>
        <v>-0.19999999999999973</v>
      </c>
      <c r="S19" s="45">
        <f>1</f>
        <v>1</v>
      </c>
      <c r="T19" s="45">
        <f t="shared" si="12"/>
        <v>0.51000000000000045</v>
      </c>
      <c r="U19" s="45">
        <f t="shared" si="13"/>
        <v>1.3999999999999995</v>
      </c>
      <c r="V19" s="45">
        <f t="shared" si="14"/>
        <v>-2</v>
      </c>
      <c r="W19" s="45">
        <f t="shared" si="2"/>
        <v>0</v>
      </c>
      <c r="X19" s="45"/>
      <c r="Y19" s="45">
        <f t="shared" si="3"/>
        <v>0.30000000000000038</v>
      </c>
      <c r="Z19" s="45">
        <f t="shared" si="4"/>
        <v>0.51000000000000045</v>
      </c>
      <c r="AA19" s="40">
        <f t="shared" si="5"/>
        <v>0</v>
      </c>
      <c r="AB19" s="44">
        <f t="shared" si="6"/>
        <v>-0.58123819371909657</v>
      </c>
      <c r="AF19" s="41">
        <f>(-J1_^3*J2_^2*J3_^2*k01_*H19^5 + J1_^3*J2_^2*J3_^2*k01_*H19^4 + J1_^3*J2_^2*J3_^2*k01_*H19^3 - J1_^3*J2_^2*J3_^2*k01_*H19^2 + 6*J1_^3*J2_^2*k01_*k_s*H19^5 - 12*J1_^3*J2_^2*k01_*k_s*H19^4 + 12*J1_^3*J2_^2*k01_*k_s*H19^2 - 6*J1_^3*J2_^2*k01_*k_s*H19 - 12*J1_^3*J3_^2*k01_*k_s*H19^5 + 27*J1_^3*J3_^2*k01_*k_s*H19^4 + 12*J1_^3*J3_^2*k01_*k_s*H19^3 - 27*J1_^3*J3_^2*k01_*k_s*H19^2 + 72*J1_^3*k01_*k_s^2*H19^5 - 180*J1_^3*k01_*k_s^2*H19^4 + 180*J1_^3*k01_*k_s^2*H19^2 - 72*J1_^3*k01_*k_s^2*H19)/(4*J1_^2*J2_^2*J3_^2 - 48*J1_^2*J2_^2*k_s + 78*J1_^2*J3_^2*k_s - 648*J1_^2*k_s^2 + 78*J2_^2*J3_^2*k_s - 648*J2_^2*k_s^2 + 1296*J3_^2*k_s^2 - 8640*k_s^3)</f>
        <v>0.10620749999999998</v>
      </c>
      <c r="AG19" s="41">
        <f>(6*J1_^2*J2_^2*J3_^2*H19^5 - 4*J1_^2*J2_^2*J3_^2*H19^4 - 10*J1_^2*J2_^2*J3_^2*H19^3 + 8*J1_^2*J2_^2*J3_^2*H19^2 - 12*J1_^2*J2_^2*k_s*H19^5 + 48*J1_^2*J2_^2*k_s*H19^4 - 96*J1_^2*J2_^2*k_s*H19^2 + 60*J1_^2*J2_^2*k_s*H19 + 66*J1_^2*J3_^2*k_s*H19^5 - 129*J1_^2*J3_^2*k_s*H19^4 - 144*J1_^2*J3_^2*k_s*H19^3 + 207*J1_^2*J3_^2*k_s*H19^2 - 216*J1_^2*k_s^2*H19^5 + 540*J1_^2*k_s^2*H19^4 - 1188*J1_^2*k_s^2*H19^2 + 864*J1_^2*k_s^2*H19 + 18*J2_^2*J3_^2*k_s*H19^5 + 21*J2_^2*J3_^2*k_s*H19^4 - 96*J2_^2*J3_^2*k_s*H19^3 + 57*J2_^2*J3_^2*k_s*H19^2
+ 72*J2_^2*k_s^2*H19^5 + 180*J2_^2*k_s^2*H19^4 - 828*J2_^2*k_s^2*H19^2 + 576*J2_^2*k_s^2*H19 + 144*J3_^2*k_s^2*H19^5 - 1440*J3_^2*k_s^2*H19^3 + 1296*J3_^2*k_s^2*H19^2 - 8640*k_s^3*H19^2 + 8640*k_s^3*H19)/(8*J1_^2*J2_^2*J3_^2 - 96*J1_^2*J2_^2*k_s + 156*J1_^2*J3_^2*k_s - 1296*J1_^2*k_s^2 + 156*J2_^2*J3_^2*k_s - 1296*J2_^2*k_s^2 + 2592*J3_^2*k_s^2 -
17280*k_s^3)</f>
        <v>0.67264749999999951</v>
      </c>
      <c r="AH19" s="41">
        <f>(J1_^3*J2_^2*J3_^2*H19^5 - J1_^3*J2_^2*J3_^2*H19^4 - J1_^3*J2_^2*J3_^2*H19^3 + J1_^3*J2_^2*J3_^2*H19^2 - 6*J1_^3*J2_^2*k_s*H19^5 + 12*J1_^3*J2_^2*k_s*H19^4 - 12*J1_^3*J2_^2*k_s*H19^2 + 6*J1_^3*J2_^2*k_s*H19 + 12*J1_^3*J3_^2*k_s*H19^5 - 27*J1_^3*J3_^2*k_s*H19^4 - 12*J1_^3*J3_^2*k_s*H19^3 + 27*J1_^3*J3_^2*k_s*H19^2 - 72*J1_^3*k_s^2*H19^5 + 180*J1_^3*k_s^2*H19^4 - 180*J1_^3*k_s^2*H19^2 + 72*J1_^3*k_s^2*H19)/(4*J1_^2*J2_^2*J3_^2 - 48*J1_^2*J2_^2*k_s + 78*J1_^2*J3_^2*k_s - 648*J1_^2*k_s^2 + 78*J2_^2*J3_^2*k_s - 648*J2_^2*k_s^2 + 1296*J3_^2*k_s^2 - 8640*k_s^3)</f>
        <v>0.23748718972030888</v>
      </c>
      <c r="AI19" s="41">
        <f>(-J1_^2*J2_^3*J3_^2*k02_*H19^5 - J1_^2*J2_^3*J3_^2*k02_*H19^4 + J1_^2*J2_^3*J3_^2*k02_*H19^3 + J1_^2*J2_^3*J3_^2*k02_*H19^2 + 6*J1_^2*J2_^3*k02_*k_s*H19^5 + 12*J1_^2*J2_^3*k02_*k_s*H19^4 - 12*J1_^2*J2_^3*k02_*k_s*H19^2 - 6*J1_^2*J2_^3*k02_*k_s*H19 - 12*J2_^3*J3_^2*k02_*k_s*H19^5 - 27*J2_^3*J3_^2*k02_*k_s*H19^4 + 12*J2_^3*J3_^2*k02_*k_s*H19^3 + 27*J2_^3*J3_^2*k02_*k_s*H19^2 + 72*J2_^3*k02_*k_s^2*H19^5 + 180*J2_^3*k02_*k_s^2*H19^4 - 180*J2_^3*k02_*k_s^2*H19^2 - 72*J2_^3*k02_*k_s^2*H19)/(4*J1_^2*J2_^2*J3_^2 - 48*J1_^2*J2_^2*k_s + 78*J1_^2*J3_^2*k_s - 648*J1_^2*k_s^2 + 78*J2_^2*J3_^2*k_s - 648*J2_^2*k_s^2 + 1296*J3_^2*k_s^2 - 8640*k_s^3)</f>
        <v>6.5292499999999823E-2</v>
      </c>
      <c r="AJ19" s="41">
        <f>(-6*J1_^2*J2_^2*J3_^2*H19^5 - 4*J1_^2*J2_^2*J3_^2*H19^4 + 10*J1_^2*J2_^2*J3_^2*H19^3 + 8*J1_^2*J2_^2*J3_^2*H19^2 + 12*J1_^2*J2_^2*k_s*H19^5 + 48*J1_^2*J2_^2*k_s*H19^4 - 96*J1_^2*J2_^2*k_s*H19^2 - 60*J1_^2*J2_^2*k_s*H19 - 18*J1_^2*J3_^2*k_s*H19^5 + 21*J1_^2*J3_^2*k_s*H19^4 + 96*J1_^2*J3_^2*k_s*H19^3 + 57*J1_^2*J3_^2*k_s*H19^2 - 72*J1_^2*k_s^2*H19^5 + 180*J1_^2*k_s^2*H19^4 - 828*J1_^2*k_s^2*H19^2 - 576*J1_^2*k_s^2*H19 - 66*J2_^2*J3_^2*k_s*H19^5 - 129*J2_^2*J3_^2*k_s*H19^4 + 144*J2_^2*J3_^2*k_s*H19^3 + 207*J2_^2*J3_^2*k_s*H19^2 + 216*J2_^2*k_s^2*H19^5 + 540*J2_^2*k_s^2*H19^4 - 1188*J2_^2*k_s^2*H19^2 - 864*J2_^2*k_s^2*H19 - 144*J3_^2*k_s^2*H19^5 + 1440*J3_^2*k_s^2*H19^3 + 1296*J3_^2*k_s^2*H19^2 - 8640*k_s^3*H19^2 - 8640*k_s^3*H19)/(8*J1_^2*J2_^2*J3_^2 - 96*J1_^2*J2_^2*k_s + 156*J1_^2*J3_^2*k_s - 1296*J1_^2*k_s^2 + 156*J2_^2*J3_^2*k_s - 1296*J2_^2*k_s^2 + 2592*J3_^2*k_s^2 - 17280*k_s^3)</f>
        <v>6.7252500000000048E-2</v>
      </c>
      <c r="AK19" s="41">
        <f>(J1_^2*J2_^3*J3_^2*H19^5 + J1_^2*J2_^3*J3_^2*H19^4 - J1_^2*J2_^3*J3_^2*H19^3 - J1_^2*J2_^3*J3_^2*H19^2 - 6*J1_^2*J2_^3*k_s*H19^5 - 12*J1_^2*J2_^3*k_s*H19^4 + 12*J1_^2*J2_^3*k_s*H19^2 + 6*J1_^2*J2_^3*k_s*H19 + 12*J2_^3*J3_^2*k_s*H19^5 + 27*J2_^3*J3_^2*k_s*H19^4 - 12*J2_^3*J3_^2*k_s*H19^3 - 27*J2_^3*J3_^2*k_s*H19^2 - 72*J2_^3*k_s^2*H19^5 - 180*J2_^3*k_s^2*H19^4 + 180*J2_^3*k_s^2*H19^2 + 72*J2_^3*k_s^2*H19)/(4*J1_^2*J2_^2*J3_^2 - 48*J1_^2*J2_^2*k_s + 78*J1_^2*J3_^2*k_s - 648*J1_^2*k_s^2 + 78*J2_^2*J3_^2*k_s - 648*J2_^2*k_s^2 + 1296*J3_^2*k_s^2 - 8640*k_s^3)</f>
        <v>-4.1909504068289853E-2</v>
      </c>
      <c r="AL19" s="41">
        <f>(-2*J1_^2*J2_^2*J3_^3*k03_*H19^5 + 4*J1_^2*J2_^2*J3_^3*k03_*H19^3 - 2*J1_^2*J2_^2*J3_^3*k03_*H19 - 15*J1_^2*J3_^3*k03_*k_s*H19^5 + 24*J1_^2*J3_^3*k03_*k_s*H19^4 + 54*J1_^2*J3_^3*k03_*k_s*H19^3 - 24*J1_^2*J3_^3*k03_*k_s*H19^2 - 39*J1_^2*J3_^3*k03_*k_s*H19 - 15*J2_^2*J3_^3*k03_*k_s*H19^5 - 24*J2_^2*J3_^3*k03_*k_s*H19^4 + 54*J2_^2*J3_^3*k03_*k_s*H19^3 + 24*J2_^2*J3_^3*k03_*k_s*H19^2 - 39*J2_^2*J3_^3*k03_*k_s*H19 - 72*J3_^3*k03_*k_s^2*H19^5 + 720*J3_^3*k03_*k_s^2*H19^3 - 648*J3_^3*k03_*k_s^2*H19)/(2*J1_^2*J2_^2*J3_^2 - 24*J1_^2*J2_^2*k_s +
39*J1_^2*J3_^2*k_s - 324*J1_^2*k_s^2 + 39*J2_^2*J3_^2*k_s - 324*J2_^2*k_s^2 + 648*J3_^2*k_s^2 - 4320*k_s^3)</f>
        <v>-0.18207000000000026</v>
      </c>
      <c r="AM19" s="41">
        <f xml:space="preserve"> (2*J1_^2*J2_^2*J3_^2*H19^4 - 4*J1_^2*J2_^2*J3_^2*H19^2 + 2*J1_^2*J2_^2*J3_^2 - 24*J1_^2*J2_^2*k_s*H19^4 + 48*J1_^2*J2_^2*k_s*H19^2 - 24*J1_^2*J2_^2*k_s - 12*J1_^2*J3_^2*k_s*H19^5 + 27*J1_^2*J3_^2*k_s*H19^4 + 12*J1_^2*J3_^2*k_s*H19^3 - 66*J1_^2*J3_^2*k_s*H19^2 + 39*J1_^2*J3_^2*k_s + 72*J1_^2*k_s^2*H19^5 - 180*J1_^2*k_s^2*H19^4 + 504*J1_^2*k_s^2*H19^2 - 72*J1_^2*k_s^2*H19 - 324*J1_^2*k_s^2 + 12*J2_^2*J3_^2*k_s*H19^5 + 27*J2_^2*J3_^2*k_s*H19^4 - 12*J2_^2*J3_^2*k_s*H19^3 - 66*J2_^2*J3_^2*k_s*H19^2 + 39*J2_^2*J3_^2*k_s - 72*J2_^2*k_s^2*H19^5 - 180*J2_^2*k_s^2*H19^4 + 504*J2_^2*k_s^2*H19^2 + 72*J2_^2*k_s^2*H19 - 324*J2_^2*k_s^2 - 648*J3_^2*k_s^2*H19^2 + 648*J3_^2*k_s^2 + 4320*k_s^3*H19^2 - 4320*k_s^3)/(2*J1_^2*J2_^2*J3_^2 - 24*J1_^2*J2_^2*k_s + 39*J1_^2*J3_^2*k_s - 324*J1_^2*k_s^2 + 39*J2_^2*J3_^2*k_s - 324*J2_^2*k_s^2 + 648*J3_^2*k_s^2 - 4320*k_s^3)</f>
        <v>0.26010000000000044</v>
      </c>
      <c r="AN19" s="41">
        <f>(2*J1_^2*J2_^2*J3_^3*H19^5 - 4*J1_^2*J2_^2*J3_^3*H19^3 + 2*J1_^2*J2_^2*J3_^3*H19 + 15*J1_^2*J3_^3*k_s*H19^5 - 24*J1_^2*J3_^3*k_s*H19^4 - 54*J1_^2*J3_^3*k_s*H19^3 + 24*J1_^2*J3_^3*k_s*H19^2 + 39*J1_^2*J3_^3*k_s*H19 + 15*J2_^2*J3_^3*k_s*H19^5 + 24*J2_^2*J3_^3*k_s*H19^4 - 54*J2_^2*J3_^3*k_s*H19^3 - 24*J2_^2*J3_^3*k_s*H19^2 + 39*J2_^2*J3_^3*k_s*H19 + 72*J3_^3*k_s^2*H19^5 - 720*J3_^3*k_s^2*H19^3 + 648*J3_^3*k_s^2*H19)/(2*J1_^2*J2_^2*J3_^2 - 24*J1_^2*J2_^2*k_s + 39*J1_^2*J3_^2*k_s - 324*J1_^2*k_s^2 + 39*J2_^2*J3_^2*k_s - 324*J2_^2*k_s^2 + 648*J3_^2*k_s^2 - 4320*k_s^3)</f>
        <v>-0.18207000000000026</v>
      </c>
      <c r="AP19" s="41">
        <f t="shared" si="7"/>
        <v>0.26010000000000044</v>
      </c>
    </row>
    <row r="20" spans="1:42" ht="15.75" thickBot="1">
      <c r="A20" t="s">
        <v>58</v>
      </c>
      <c r="B20" s="34" t="s">
        <v>49</v>
      </c>
      <c r="C20" s="35">
        <v>0</v>
      </c>
      <c r="G20" s="40">
        <f t="shared" si="0"/>
        <v>0.32000000000000028</v>
      </c>
      <c r="H20" s="33">
        <f t="shared" si="15"/>
        <v>-0.67999999999999972</v>
      </c>
      <c r="I20" s="51">
        <f>J20+K20+W20*AB20</f>
        <v>0.86623596880066167</v>
      </c>
      <c r="J20" s="51">
        <f>(1/M20)*(a1_ + 2*a2_*H20 + 3*a3_*H20^2 + 4*a4_*H20^3 + 5*a5_*H20^4)</f>
        <v>0.86623596880066167</v>
      </c>
      <c r="K20" s="51">
        <f>(1/M20^3)*k_s*(6*a3_ + 24*a4_*H20+ 60*a5_*H20^2)</f>
        <v>0</v>
      </c>
      <c r="L20" s="51"/>
      <c r="M20" s="41">
        <f t="shared" si="1"/>
        <v>1.6880758276807351</v>
      </c>
      <c r="N20" s="45">
        <f t="shared" si="8"/>
        <v>0.57119999999999971</v>
      </c>
      <c r="O20" s="45">
        <f t="shared" si="9"/>
        <v>-1.1799999999999997</v>
      </c>
      <c r="P20" s="45">
        <f>1</f>
        <v>1</v>
      </c>
      <c r="Q20" s="45">
        <f t="shared" si="10"/>
        <v>-0.10880000000000005</v>
      </c>
      <c r="R20" s="45">
        <f t="shared" si="11"/>
        <v>-0.17999999999999972</v>
      </c>
      <c r="S20" s="45">
        <f>1</f>
        <v>1</v>
      </c>
      <c r="T20" s="45">
        <f t="shared" si="12"/>
        <v>0.53760000000000041</v>
      </c>
      <c r="U20" s="45">
        <f t="shared" si="13"/>
        <v>1.3599999999999994</v>
      </c>
      <c r="V20" s="45">
        <f t="shared" si="14"/>
        <v>-2</v>
      </c>
      <c r="W20" s="45">
        <f t="shared" si="2"/>
        <v>0</v>
      </c>
      <c r="X20" s="45"/>
      <c r="Y20" s="45">
        <f t="shared" si="3"/>
        <v>0.32000000000000028</v>
      </c>
      <c r="Z20" s="45">
        <f t="shared" si="4"/>
        <v>0.53760000000000041</v>
      </c>
      <c r="AA20" s="40">
        <f t="shared" si="5"/>
        <v>0</v>
      </c>
      <c r="AB20" s="44">
        <f t="shared" si="6"/>
        <v>-0.59239045047751815</v>
      </c>
      <c r="AF20" s="41">
        <f>(-J1_^3*J2_^2*J3_^2*k01_*H20^5 + J1_^3*J2_^2*J3_^2*k01_*H20^4 + J1_^3*J2_^2*J3_^2*k01_*H20^3 - J1_^3*J2_^2*J3_^2*k01_*H20^2 + 6*J1_^3*J2_^2*k01_*k_s*H20^5 - 12*J1_^3*J2_^2*k01_*k_s*H20^4 + 12*J1_^3*J2_^2*k01_*k_s*H20^2 - 6*J1_^3*J2_^2*k01_*k_s*H20 - 12*J1_^3*J3_^2*k01_*k_s*H20^5 + 27*J1_^3*J3_^2*k01_*k_s*H20^4 + 12*J1_^3*J3_^2*k01_*k_s*H20^3 - 27*J1_^3*J3_^2*k01_*k_s*H20^2 + 72*J1_^3*k01_*k_s^2*H20^5 - 180*J1_^3*k01_*k_s^2*H20^4 + 180*J1_^3*k01_*k_s^2*H20^2 - 72*J1_^3*k01_*k_s^2*H20)/(4*J1_^2*J2_^2*J3_^2 - 48*J1_^2*J2_^2*k_s + 78*J1_^2*J3_^2*k_s - 648*J1_^2*k_s^2 + 78*J2_^2*J3_^2*k_s - 648*J2_^2*k_s^2 + 1296*J3_^2*k_s^2 - 8640*k_s^3)</f>
        <v>0.10440622079999998</v>
      </c>
      <c r="AG20" s="41">
        <f>(6*J1_^2*J2_^2*J3_^2*H20^5 - 4*J1_^2*J2_^2*J3_^2*H20^4 - 10*J1_^2*J2_^2*J3_^2*H20^3 + 8*J1_^2*J2_^2*J3_^2*H20^2 - 12*J1_^2*J2_^2*k_s*H20^5 + 48*J1_^2*J2_^2*k_s*H20^4 - 96*J1_^2*J2_^2*k_s*H20^2 + 60*J1_^2*J2_^2*k_s*H20 + 66*J1_^2*J3_^2*k_s*H20^5 - 129*J1_^2*J3_^2*k_s*H20^4 - 144*J1_^2*J3_^2*k_s*H20^3 + 207*J1_^2*J3_^2*k_s*H20^2 - 216*J1_^2*k_s^2*H20^5 + 540*J1_^2*k_s^2*H20^4 - 1188*J1_^2*k_s^2*H20^2 + 864*J1_^2*k_s^2*H20 + 18*J2_^2*J3_^2*k_s*H20^5 + 21*J2_^2*J3_^2*k_s*H20^4 - 96*J2_^2*J3_^2*k_s*H20^3 + 57*J2_^2*J3_^2*k_s*H20^2
+ 72*J2_^2*k_s^2*H20^5 + 180*J2_^2*k_s^2*H20^4 - 828*J2_^2*k_s^2*H20^2 + 576*J2_^2*k_s^2*H20 + 144*J3_^2*k_s^2*H20^5 - 1440*J3_^2*k_s^2*H20^3 + 1296*J3_^2*k_s^2*H20^2 - 8640*k_s^3*H20^2 + 8640*k_s^3*H20)/(8*J1_^2*J2_^2*J3_^2 - 96*J1_^2*J2_^2*k_s + 156*J1_^2*J3_^2*k_s - 1296*J1_^2*k_s^2 + 156*J2_^2*J3_^2*k_s - 1296*J2_^2*k_s^2 + 2592*J3_^2*k_s^2 -
17280*k_s^3)</f>
        <v>0.63948810239999943</v>
      </c>
      <c r="AH20" s="41">
        <f>(J1_^3*J2_^2*J3_^2*H20^5 - J1_^3*J2_^2*J3_^2*H20^4 - J1_^3*J2_^2*J3_^2*H20^3 + J1_^3*J2_^2*J3_^2*H20^2 - 6*J1_^3*J2_^2*k_s*H20^5 + 12*J1_^3*J2_^2*k_s*H20^4 - 12*J1_^3*J2_^2*k_s*H20^2 + 6*J1_^3*J2_^2*k_s*H20 + 12*J1_^3*J3_^2*k_s*H20^5 - 27*J1_^3*J3_^2*k_s*H20^4 - 12*J1_^3*J3_^2*k_s*H20^3 + 27*J1_^3*J3_^2*k_s*H20^2 - 72*J1_^3*k_s^2*H20^5 + 180*J1_^3*k_s^2*H20^4 - 180*J1_^3*k_s^2*H20^2 + 72*J1_^3*k_s^2*H20)/(4*J1_^2*J2_^2*J3_^2 - 48*J1_^2*J2_^2*k_s + 78*J1_^2*J3_^2*k_s - 648*J1_^2*k_s^2 + 78*J2_^2*J3_^2*k_s - 648*J2_^2*k_s^2 + 1296*J3_^2*k_s^2 - 8640*k_s^3)</f>
        <v>0.23345940698265241</v>
      </c>
      <c r="AI20" s="41">
        <f>(-J1_^2*J2_^3*J3_^2*k02_*H20^5 - J1_^2*J2_^3*J3_^2*k02_*H20^4 + J1_^2*J2_^3*J3_^2*k02_*H20^3 + J1_^2*J2_^3*J3_^2*k02_*H20^2 + 6*J1_^2*J2_^3*k02_*k_s*H20^5 + 12*J1_^2*J2_^3*k02_*k_s*H20^4 - 12*J1_^2*J2_^3*k02_*k_s*H20^2 - 6*J1_^2*J2_^3*k02_*k_s*H20 - 12*J2_^3*J3_^2*k02_*k_s*H20^5 - 27*J2_^3*J3_^2*k02_*k_s*H20^4 + 12*J2_^3*J3_^2*k02_*k_s*H20^3 + 27*J2_^3*J3_^2*k02_*k_s*H20^2 + 72*J2_^3*k02_*k_s^2*H20^5 + 180*J2_^3*k02_*k_s^2*H20^4 - 180*J2_^3*k02_*k_s^2*H20^2 - 72*J2_^3*k02_*k_s^2*H20)/(4*J1_^2*J2_^2*J3_^2 - 48*J1_^2*J2_^2*k_s + 78*J1_^2*J3_^2*k_s - 648*J1_^2*k_s^2 + 78*J2_^2*J3_^2*k_s - 648*J2_^2*k_s^2 + 1296*J3_^2*k_s^2 - 8640*k_s^3)</f>
        <v>5.2809779199999851E-2</v>
      </c>
      <c r="AJ20" s="41">
        <f>(-6*J1_^2*J2_^2*J3_^2*H20^5 - 4*J1_^2*J2_^2*J3_^2*H20^4 + 10*J1_^2*J2_^2*J3_^2*H20^3 + 8*J1_^2*J2_^2*J3_^2*H20^2 + 12*J1_^2*J2_^2*k_s*H20^5 + 48*J1_^2*J2_^2*k_s*H20^4 - 96*J1_^2*J2_^2*k_s*H20^2 - 60*J1_^2*J2_^2*k_s*H20 - 18*J1_^2*J3_^2*k_s*H20^5 + 21*J1_^2*J3_^2*k_s*H20^4 + 96*J1_^2*J3_^2*k_s*H20^3 + 57*J1_^2*J3_^2*k_s*H20^2 - 72*J1_^2*k_s^2*H20^5 + 180*J1_^2*k_s^2*H20^4 - 828*J1_^2*k_s^2*H20^2 - 576*J1_^2*k_s^2*H20 - 66*J2_^2*J3_^2*k_s*H20^5 - 129*J2_^2*J3_^2*k_s*H20^4 + 144*J2_^2*J3_^2*k_s*H20^3 + 207*J2_^2*J3_^2*k_s*H20^2 + 216*J2_^2*k_s^2*H20^5 + 540*J2_^2*k_s^2*H20^4 - 1188*J2_^2*k_s^2*H20^2 - 864*J2_^2*k_s^2*H20 - 144*J3_^2*k_s^2*H20^5 + 1440*J3_^2*k_s^2*H20^3 + 1296*J3_^2*k_s^2*H20^2 - 8640*k_s^3*H20^2 - 8640*k_s^3*H20)/(8*J1_^2*J2_^2*J3_^2 - 96*J1_^2*J2_^2*k_s + 156*J1_^2*J3_^2*k_s - 1296*J1_^2*k_s^2 + 156*J2_^2*J3_^2*k_s - 1296*J2_^2*k_s^2 + 2592*J3_^2*k_s^2 - 17280*k_s^3)</f>
        <v>7.1498137600000025E-2</v>
      </c>
      <c r="AK20" s="41">
        <f>(J1_^2*J2_^3*J3_^2*H20^5 + J1_^2*J2_^3*J3_^2*H20^4 - J1_^2*J2_^3*J3_^2*H20^3 - J1_^2*J2_^3*J3_^2*H20^2 - 6*J1_^2*J2_^3*k_s*H20^5 - 12*J1_^2*J2_^3*k_s*H20^4 + 12*J1_^2*J2_^3*k_s*H20^2 + 6*J1_^2*J2_^3*k_s*H20 + 12*J2_^3*J3_^2*k_s*H20^5 + 27*J2_^3*J3_^2*k_s*H20^4 - 12*J2_^3*J3_^2*k_s*H20^3 - 27*J2_^3*J3_^2*k_s*H20^2 - 72*J2_^3*k_s^2*H20^5 - 180*J2_^3*k_s^2*H20^4 + 180*J2_^3*k_s^2*H20^2 + 72*J2_^3*k_s^2*H20)/(4*J1_^2*J2_^2*J3_^2 - 48*J1_^2*J2_^2*k_s + 78*J1_^2*J3_^2*k_s - 648*J1_^2*k_s^2 + 78*J2_^2*J3_^2*k_s - 648*J2_^2*k_s^2 + 1296*J3_^2*k_s^2 - 8640*k_s^3)</f>
        <v>-4.4468458472886281E-2</v>
      </c>
      <c r="AL20" s="41">
        <f>(-2*J1_^2*J2_^2*J3_^3*k03_*H20^5 + 4*J1_^2*J2_^2*J3_^3*k03_*H20^3 - 2*J1_^2*J2_^2*J3_^3*k03_*H20 - 15*J1_^2*J3_^3*k03_*k_s*H20^5 + 24*J1_^2*J3_^3*k03_*k_s*H20^4 + 54*J1_^2*J3_^3*k03_*k_s*H20^3 - 24*J1_^2*J3_^3*k03_*k_s*H20^2 - 39*J1_^2*J3_^3*k03_*k_s*H20 - 15*J2_^2*J3_^3*k03_*k_s*H20^5 - 24*J2_^2*J3_^3*k03_*k_s*H20^4 + 54*J2_^2*J3_^3*k03_*k_s*H20^3 + 24*J2_^2*J3_^3*k03_*k_s*H20^2 - 39*J2_^2*J3_^3*k03_*k_s*H20 - 72*J3_^3*k03_*k_s^2*H20^5 + 720*J3_^3*k03_*k_s^2*H20^3 - 648*J3_^3*k03_*k_s^2*H20)/(2*J1_^2*J2_^2*J3_^2 - 24*J1_^2*J2_^2*k_s +
39*J1_^2*J3_^2*k_s - 324*J1_^2*k_s^2 + 39*J2_^2*J3_^2*k_s - 324*J2_^2*k_s^2 + 648*J3_^2*k_s^2 - 4320*k_s^3)</f>
        <v>-0.19652935680000014</v>
      </c>
      <c r="AM20" s="41">
        <f xml:space="preserve"> (2*J1_^2*J2_^2*J3_^2*H20^4 - 4*J1_^2*J2_^2*J3_^2*H20^2 + 2*J1_^2*J2_^2*J3_^2 - 24*J1_^2*J2_^2*k_s*H20^4 + 48*J1_^2*J2_^2*k_s*H20^2 - 24*J1_^2*J2_^2*k_s - 12*J1_^2*J3_^2*k_s*H20^5 + 27*J1_^2*J3_^2*k_s*H20^4 + 12*J1_^2*J3_^2*k_s*H20^3 - 66*J1_^2*J3_^2*k_s*H20^2 + 39*J1_^2*J3_^2*k_s + 72*J1_^2*k_s^2*H20^5 - 180*J1_^2*k_s^2*H20^4 + 504*J1_^2*k_s^2*H20^2 - 72*J1_^2*k_s^2*H20 - 324*J1_^2*k_s^2 + 12*J2_^2*J3_^2*k_s*H20^5 + 27*J2_^2*J3_^2*k_s*H20^4 - 12*J2_^2*J3_^2*k_s*H20^3 - 66*J2_^2*J3_^2*k_s*H20^2 + 39*J2_^2*J3_^2*k_s - 72*J2_^2*k_s^2*H20^5 - 180*J2_^2*k_s^2*H20^4 + 504*J2_^2*k_s^2*H20^2 + 72*J2_^2*k_s^2*H20 - 324*J2_^2*k_s^2 - 648*J3_^2*k_s^2*H20^2 + 648*J3_^2*k_s^2 + 4320*k_s^3*H20^2 - 4320*k_s^3)/(2*J1_^2*J2_^2*J3_^2 - 24*J1_^2*J2_^2*k_s + 39*J1_^2*J3_^2*k_s - 324*J1_^2*k_s^2 + 39*J2_^2*J3_^2*k_s - 324*J2_^2*k_s^2 + 648*J3_^2*k_s^2 - 4320*k_s^3)</f>
        <v>0.28901376000000051</v>
      </c>
      <c r="AN20" s="41">
        <f>(2*J1_^2*J2_^2*J3_^3*H20^5 - 4*J1_^2*J2_^2*J3_^3*H20^3 + 2*J1_^2*J2_^2*J3_^3*H20 + 15*J1_^2*J3_^3*k_s*H20^5 - 24*J1_^2*J3_^3*k_s*H20^4 - 54*J1_^2*J3_^3*k_s*H20^3 + 24*J1_^2*J3_^3*k_s*H20^2 + 39*J1_^2*J3_^3*k_s*H20 + 15*J2_^2*J3_^3*k_s*H20^5 + 24*J2_^2*J3_^3*k_s*H20^4 - 54*J2_^2*J3_^3*k_s*H20^3 - 24*J2_^2*J3_^3*k_s*H20^2 + 39*J2_^2*J3_^3*k_s*H20 + 72*J3_^3*k_s^2*H20^5 - 720*J3_^3*k_s^2*H20^3 + 648*J3_^3*k_s^2*H20)/(2*J1_^2*J2_^2*J3_^2 - 24*J1_^2*J2_^2*k_s + 39*J1_^2*J3_^2*k_s - 324*J1_^2*k_s^2 + 39*J2_^2*J3_^2*k_s - 324*J2_^2*k_s^2 + 648*J3_^2*k_s^2 - 4320*k_s^3)</f>
        <v>-0.19652935680000014</v>
      </c>
      <c r="AP20" s="41">
        <f t="shared" si="7"/>
        <v>0.28901376000000051</v>
      </c>
    </row>
    <row r="21" spans="1:42" ht="15.75" thickBot="1">
      <c r="B21" s="36" t="s">
        <v>50</v>
      </c>
      <c r="C21" s="37">
        <v>0</v>
      </c>
      <c r="E21" s="81" t="s">
        <v>66</v>
      </c>
      <c r="F21" s="82"/>
      <c r="G21" s="40">
        <f t="shared" si="0"/>
        <v>0.3400000000000003</v>
      </c>
      <c r="H21" s="33">
        <f t="shared" si="15"/>
        <v>-0.6599999999999997</v>
      </c>
      <c r="I21" s="51">
        <f>J21+K21+W21*AB21</f>
        <v>0.89975761683624744</v>
      </c>
      <c r="J21" s="51">
        <f>(1/M21)*(a1_ + 2*a2_*H21 + 3*a3_*H21^2 + 4*a4_*H21^3 + 5*a5_*H21^4)</f>
        <v>0.89975761683624744</v>
      </c>
      <c r="K21" s="51">
        <f>(1/M21^3)*k_s*(6*a3_ + 24*a4_*H21+ 60*a5_*H21^2)</f>
        <v>0</v>
      </c>
      <c r="L21" s="51"/>
      <c r="M21" s="41">
        <f t="shared" si="1"/>
        <v>1.6560193235587555</v>
      </c>
      <c r="N21" s="45">
        <f t="shared" si="8"/>
        <v>0.54779999999999962</v>
      </c>
      <c r="O21" s="45">
        <f t="shared" si="9"/>
        <v>-1.1599999999999997</v>
      </c>
      <c r="P21" s="45">
        <f>1</f>
        <v>1</v>
      </c>
      <c r="Q21" s="45">
        <f t="shared" si="10"/>
        <v>-0.11220000000000005</v>
      </c>
      <c r="R21" s="45">
        <f t="shared" si="11"/>
        <v>-0.1599999999999997</v>
      </c>
      <c r="S21" s="45">
        <f>1</f>
        <v>1</v>
      </c>
      <c r="T21" s="45">
        <f t="shared" si="12"/>
        <v>0.56440000000000046</v>
      </c>
      <c r="U21" s="45">
        <f t="shared" si="13"/>
        <v>1.3199999999999994</v>
      </c>
      <c r="V21" s="45">
        <f t="shared" si="14"/>
        <v>-2</v>
      </c>
      <c r="W21" s="45">
        <f t="shared" si="2"/>
        <v>0</v>
      </c>
      <c r="X21" s="45"/>
      <c r="Y21" s="45">
        <f t="shared" si="3"/>
        <v>0.34000000000000036</v>
      </c>
      <c r="Z21" s="45">
        <f t="shared" si="4"/>
        <v>0.56440000000000046</v>
      </c>
      <c r="AA21" s="40">
        <f t="shared" si="5"/>
        <v>0</v>
      </c>
      <c r="AB21" s="44">
        <f t="shared" si="6"/>
        <v>-0.60385768799546258</v>
      </c>
      <c r="AF21" s="41">
        <f>(-J1_^3*J2_^2*J3_^2*k01_*H21^5 + J1_^3*J2_^2*J3_^2*k01_*H21^4 + J1_^3*J2_^2*J3_^2*k01_*H21^3 - J1_^3*J2_^2*J3_^2*k01_*H21^2 + 6*J1_^3*J2_^2*k01_*k_s*H21^5 - 12*J1_^3*J2_^2*k01_*k_s*H21^4 + 12*J1_^3*J2_^2*k01_*k_s*H21^2 - 6*J1_^3*J2_^2*k01_*k_s*H21 - 12*J1_^3*J3_^2*k01_*k_s*H21^5 + 27*J1_^3*J3_^2*k01_*k_s*H21^4 + 12*J1_^3*J3_^2*k01_*k_s*H21^3 - 27*J1_^3*J3_^2*k01_*k_s*H21^2 + 72*J1_^3*k01_*k_s^2*H21^5 - 180*J1_^3*k01_*k_s^2*H21^4 + 180*J1_^3*k01_*k_s^2*H21^2 - 72*J1_^3*k01_*k_s^2*H21)/(4*J1_^2*J2_^2*J3_^2 - 48*J1_^2*J2_^2*k_s + 78*J1_^2*J3_^2*k_s - 648*J1_^2*k_s^2 + 78*J2_^2*J3_^2*k_s - 648*J2_^2*k_s^2 + 1296*J3_^2*k_s^2 - 8640*k_s^3)</f>
        <v>0.10202884559999995</v>
      </c>
      <c r="AG21" s="41">
        <f>(6*J1_^2*J2_^2*J3_^2*H21^5 - 4*J1_^2*J2_^2*J3_^2*H21^4 - 10*J1_^2*J2_^2*J3_^2*H21^3 + 8*J1_^2*J2_^2*J3_^2*H21^2 - 12*J1_^2*J2_^2*k_s*H21^5 + 48*J1_^2*J2_^2*k_s*H21^4 - 96*J1_^2*J2_^2*k_s*H21^2 + 60*J1_^2*J2_^2*k_s*H21 + 66*J1_^2*J3_^2*k_s*H21^5 - 129*J1_^2*J3_^2*k_s*H21^4 - 144*J1_^2*J3_^2*k_s*H21^3 + 207*J1_^2*J3_^2*k_s*H21^2 - 216*J1_^2*k_s^2*H21^5 + 540*J1_^2*k_s^2*H21^4 - 1188*J1_^2*k_s^2*H21^2 + 864*J1_^2*k_s^2*H21 + 18*J2_^2*J3_^2*k_s*H21^5 + 21*J2_^2*J3_^2*k_s*H21^4 - 96*J2_^2*J3_^2*k_s*H21^3 + 57*J2_^2*J3_^2*k_s*H21^2
+ 72*J2_^2*k_s^2*H21^5 + 180*J2_^2*k_s^2*H21^4 - 828*J2_^2*k_s^2*H21^2 + 576*J2_^2*k_s^2*H21 + 144*J3_^2*k_s^2*H21^5 - 1440*J3_^2*k_s^2*H21^3 + 1296*J3_^2*k_s^2*H21^2 - 8640*k_s^3*H21^2 + 8640*k_s^3*H21)/(8*J1_^2*J2_^2*J3_^2 - 96*J1_^2*J2_^2*k_s + 156*J1_^2*J3_^2*k_s - 1296*J1_^2*k_s^2 + 156*J2_^2*J3_^2*k_s - 1296*J2_^2*k_s^2 + 2592*J3_^2*k_s^2 -
17280*k_s^3)</f>
        <v>0.60617137679999944</v>
      </c>
      <c r="AH21" s="41">
        <f>(J1_^3*J2_^2*J3_^2*H21^5 - J1_^3*J2_^2*J3_^2*H21^4 - J1_^3*J2_^2*J3_^2*H21^3 + J1_^3*J2_^2*J3_^2*H21^2 - 6*J1_^3*J2_^2*k_s*H21^5 + 12*J1_^3*J2_^2*k_s*H21^4 - 12*J1_^3*J2_^2*k_s*H21^2 + 6*J1_^3*J2_^2*k_s*H21 + 12*J1_^3*J3_^2*k_s*H21^5 - 27*J1_^3*J3_^2*k_s*H21^4 - 12*J1_^3*J3_^2*k_s*H21^3 + 27*J1_^3*J3_^2*k_s*H21^2 - 72*J1_^3*k_s^2*H21^5 + 180*J1_^3*k_s^2*H21^4 - 180*J1_^3*k_s^2*H21^2 + 72*J1_^3*k_s^2*H21)/(4*J1_^2*J2_^2*J3_^2 - 48*J1_^2*J2_^2*k_s + 78*J1_^2*J3_^2*k_s - 648*J1_^2*k_s^2 + 78*J2_^2*J3_^2*k_s - 648*J2_^2*k_s^2 + 1296*J3_^2*k_s^2 - 8640*k_s^3)</f>
        <v>0.22814343442743024</v>
      </c>
      <c r="AI21" s="41">
        <f>(-J1_^2*J2_^3*J3_^2*k02_*H21^5 - J1_^2*J2_^3*J3_^2*k02_*H21^4 + J1_^2*J2_^3*J3_^2*k02_*H21^3 + J1_^2*J2_^3*J3_^2*k02_*H21^2 + 6*J1_^2*J2_^3*k02_*k_s*H21^5 + 12*J1_^2*J2_^3*k02_*k_s*H21^4 - 12*J1_^2*J2_^3*k02_*k_s*H21^2 - 6*J1_^2*J2_^3*k02_*k_s*H21 - 12*J2_^3*J3_^2*k02_*k_s*H21^5 - 27*J2_^3*J3_^2*k02_*k_s*H21^4 + 12*J2_^3*J3_^2*k02_*k_s*H21^3 + 27*J2_^3*J3_^2*k02_*k_s*H21^2 + 72*J2_^3*k02_*k_s^2*H21^5 + 180*J2_^3*k02_*k_s^2*H21^4 - 180*J2_^3*k02_*k_s^2*H21^2 - 72*J2_^3*k02_*k_s^2*H21)/(4*J1_^2*J2_^2*J3_^2 - 48*J1_^2*J2_^2*k_s + 78*J1_^2*J3_^2*k_s - 648*J1_^2*k_s^2 + 78*J2_^2*J3_^2*k_s - 648*J2_^2*k_s^2 + 1296*J3_^2*k_s^2 - 8640*k_s^3)</f>
        <v>4.1719154399999854E-2</v>
      </c>
      <c r="AJ21" s="41">
        <f>(-6*J1_^2*J2_^2*J3_^2*H21^5 - 4*J1_^2*J2_^2*J3_^2*H21^4 + 10*J1_^2*J2_^2*J3_^2*H21^3 + 8*J1_^2*J2_^2*J3_^2*H21^2 + 12*J1_^2*J2_^2*k_s*H21^5 + 48*J1_^2*J2_^2*k_s*H21^4 - 96*J1_^2*J2_^2*k_s*H21^2 - 60*J1_^2*J2_^2*k_s*H21 - 18*J1_^2*J3_^2*k_s*H21^5 + 21*J1_^2*J3_^2*k_s*H21^4 + 96*J1_^2*J3_^2*k_s*H21^3 + 57*J1_^2*J3_^2*k_s*H21^2 - 72*J1_^2*k_s^2*H21^5 + 180*J1_^2*k_s^2*H21^4 - 828*J1_^2*k_s^2*H21^2 - 576*J1_^2*k_s^2*H21 - 66*J2_^2*J3_^2*k_s*H21^5 - 129*J2_^2*J3_^2*k_s*H21^4 + 144*J2_^2*J3_^2*k_s*H21^3 + 207*J2_^2*J3_^2*k_s*H21^2 + 216*J2_^2*k_s^2*H21^5 + 540*J2_^2*k_s^2*H21^4 - 1188*J2_^2*k_s^2*H21^2 - 864*J2_^2*k_s^2*H21 - 144*J3_^2*k_s^2*H21^5 + 1440*J3_^2*k_s^2*H21^3 + 1296*J3_^2*k_s^2*H21^2 - 8640*k_s^3*H21^2 - 8640*k_s^3*H21)/(8*J1_^2*J2_^2*J3_^2 - 96*J1_^2*J2_^2*k_s + 156*J1_^2*J3_^2*k_s - 1296*J1_^2*k_s^2 + 156*J2_^2*J3_^2*k_s - 1296*J2_^2*k_s^2 + 2592*J3_^2*k_s^2 - 17280*k_s^3)</f>
        <v>7.5281263200000004E-2</v>
      </c>
      <c r="AK21" s="41">
        <f>(J1_^2*J2_^3*J3_^2*H21^5 + J1_^2*J2_^3*J3_^2*H21^4 - J1_^2*J2_^3*J3_^2*H21^3 - J1_^2*J2_^3*J3_^2*H21^2 - 6*J1_^2*J2_^3*k_s*H21^5 - 12*J1_^2*J2_^3*k_s*H21^4 + 12*J1_^2*J2_^3*k_s*H21^2 + 6*J1_^2*J2_^3*k_s*H21 + 12*J2_^3*J3_^2*k_s*H21^5 + 27*J2_^3*J3_^2*k_s*H21^4 - 12*J2_^3*J3_^2*k_s*H21^3 - 27*J2_^3*J3_^2*k_s*H21^2 - 72*J2_^3*k_s^2*H21^5 - 180*J2_^3*k_s^2*H21^4 + 180*J2_^3*k_s^2*H21^2 + 72*J2_^3*k_s^2*H21)/(4*J1_^2*J2_^2*J3_^2 - 48*J1_^2*J2_^2*k_s + 78*J1_^2*J3_^2*k_s - 648*J1_^2*k_s^2 + 78*J2_^2*J3_^2*k_s - 648*J2_^2*k_s^2 + 1296*J3_^2*k_s^2 - 8640*k_s^3)</f>
        <v>-4.6728173316461709E-2</v>
      </c>
      <c r="AL21" s="41">
        <f>(-2*J1_^2*J2_^2*J3_^3*k03_*H21^5 + 4*J1_^2*J2_^2*J3_^3*k03_*H21^3 - 2*J1_^2*J2_^2*J3_^3*k03_*H21 - 15*J1_^2*J3_^3*k03_*k_s*H21^5 + 24*J1_^2*J3_^3*k03_*k_s*H21^4 + 54*J1_^2*J3_^3*k03_*k_s*H21^3 - 24*J1_^2*J3_^3*k03_*k_s*H21^2 - 39*J1_^2*J3_^3*k03_*k_s*H21 - 15*J2_^2*J3_^3*k03_*k_s*H21^5 - 24*J2_^2*J3_^3*k03_*k_s*H21^4 + 54*J2_^2*J3_^3*k03_*k_s*H21^3 + 24*J2_^2*J3_^3*k03_*k_s*H21^2 - 39*J2_^2*J3_^3*k03_*k_s*H21 - 72*J3_^3*k03_*k_s^2*H21^5 + 720*J3_^3*k03_*k_s^2*H21^3 - 648*J3_^3*k03_*k_s^2*H21)/(2*J1_^2*J2_^2*J3_^2 - 24*J1_^2*J2_^2*k_s +
39*J1_^2*J3_^2*k_s - 324*J1_^2*k_s^2 + 39*J2_^2*J3_^2*k_s - 324*J2_^2*k_s^2 + 648*J3_^2*k_s^2 - 4320*k_s^3)</f>
        <v>-0.21024125760000026</v>
      </c>
      <c r="AM21" s="41">
        <f xml:space="preserve"> (2*J1_^2*J2_^2*J3_^2*H21^4 - 4*J1_^2*J2_^2*J3_^2*H21^2 + 2*J1_^2*J2_^2*J3_^2 - 24*J1_^2*J2_^2*k_s*H21^4 + 48*J1_^2*J2_^2*k_s*H21^2 - 24*J1_^2*J2_^2*k_s - 12*J1_^2*J3_^2*k_s*H21^5 + 27*J1_^2*J3_^2*k_s*H21^4 + 12*J1_^2*J3_^2*k_s*H21^3 - 66*J1_^2*J3_^2*k_s*H21^2 + 39*J1_^2*J3_^2*k_s + 72*J1_^2*k_s^2*H21^5 - 180*J1_^2*k_s^2*H21^4 + 504*J1_^2*k_s^2*H21^2 - 72*J1_^2*k_s^2*H21 - 324*J1_^2*k_s^2 + 12*J2_^2*J3_^2*k_s*H21^5 + 27*J2_^2*J3_^2*k_s*H21^4 - 12*J2_^2*J3_^2*k_s*H21^3 - 66*J2_^2*J3_^2*k_s*H21^2 + 39*J2_^2*J3_^2*k_s - 72*J2_^2*k_s^2*H21^5 - 180*J2_^2*k_s^2*H21^4 + 504*J2_^2*k_s^2*H21^2 + 72*J2_^2*k_s^2*H21 - 324*J2_^2*k_s^2 - 648*J3_^2*k_s^2*H21^2 + 648*J3_^2*k_s^2 + 4320*k_s^3*H21^2 - 4320*k_s^3)/(2*J1_^2*J2_^2*J3_^2 - 24*J1_^2*J2_^2*k_s + 39*J1_^2*J3_^2*k_s - 324*J1_^2*k_s^2 + 39*J2_^2*J3_^2*k_s - 324*J2_^2*k_s^2 + 648*J3_^2*k_s^2 - 4320*k_s^3)</f>
        <v>0.3185473600000005</v>
      </c>
      <c r="AN21" s="41">
        <f>(2*J1_^2*J2_^2*J3_^3*H21^5 - 4*J1_^2*J2_^2*J3_^3*H21^3 + 2*J1_^2*J2_^2*J3_^3*H21 + 15*J1_^2*J3_^3*k_s*H21^5 - 24*J1_^2*J3_^3*k_s*H21^4 - 54*J1_^2*J3_^3*k_s*H21^3 + 24*J1_^2*J3_^3*k_s*H21^2 + 39*J1_^2*J3_^3*k_s*H21 + 15*J2_^2*J3_^3*k_s*H21^5 + 24*J2_^2*J3_^3*k_s*H21^4 - 54*J2_^2*J3_^3*k_s*H21^3 - 24*J2_^2*J3_^3*k_s*H21^2 + 39*J2_^2*J3_^3*k_s*H21 + 72*J3_^3*k_s^2*H21^5 - 720*J3_^3*k_s^2*H21^3 + 648*J3_^3*k_s^2*H21)/(2*J1_^2*J2_^2*J3_^2 - 24*J1_^2*J2_^2*k_s + 39*J1_^2*J3_^2*k_s - 324*J1_^2*k_s^2 + 39*J2_^2*J3_^2*k_s - 324*J2_^2*k_s^2 + 648*J3_^2*k_s^2 - 4320*k_s^3)</f>
        <v>-0.21024125760000026</v>
      </c>
      <c r="AP21" s="41">
        <f t="shared" si="7"/>
        <v>0.3185473600000005</v>
      </c>
    </row>
    <row r="22" spans="1:42">
      <c r="B22" s="36" t="s">
        <v>51</v>
      </c>
      <c r="C22" s="37">
        <v>0</v>
      </c>
      <c r="E22" s="75" t="s">
        <v>67</v>
      </c>
      <c r="F22" s="76">
        <f>v3_</f>
        <v>1</v>
      </c>
      <c r="G22" s="40">
        <f t="shared" si="0"/>
        <v>0.36000000000000032</v>
      </c>
      <c r="H22" s="33">
        <f t="shared" si="15"/>
        <v>-0.63999999999999968</v>
      </c>
      <c r="I22" s="51">
        <f>J22+K22+W22*AB22</f>
        <v>0.93049918049396496</v>
      </c>
      <c r="J22" s="51">
        <f>(1/M22)*(a1_ + 2*a2_*H22 + 3*a3_*H22^2 + 4*a4_*H22^3 + 5*a5_*H22^4)</f>
        <v>0.93049918049396496</v>
      </c>
      <c r="K22" s="51">
        <f>(1/M22^3)*k_s*(6*a3_ + 24*a4_*H22+ 60*a5_*H22^2)</f>
        <v>0</v>
      </c>
      <c r="L22" s="51"/>
      <c r="M22" s="41">
        <f t="shared" si="1"/>
        <v>1.6243152403397556</v>
      </c>
      <c r="N22" s="45">
        <f t="shared" si="8"/>
        <v>0.5247999999999996</v>
      </c>
      <c r="O22" s="45">
        <f t="shared" si="9"/>
        <v>-1.1399999999999997</v>
      </c>
      <c r="P22" s="45">
        <f>1</f>
        <v>1</v>
      </c>
      <c r="Q22" s="45">
        <f t="shared" si="10"/>
        <v>-0.11520000000000004</v>
      </c>
      <c r="R22" s="45">
        <f t="shared" si="11"/>
        <v>-0.13999999999999968</v>
      </c>
      <c r="S22" s="45">
        <f>1</f>
        <v>1</v>
      </c>
      <c r="T22" s="45">
        <f t="shared" si="12"/>
        <v>0.59040000000000048</v>
      </c>
      <c r="U22" s="45">
        <f t="shared" si="13"/>
        <v>1.2799999999999994</v>
      </c>
      <c r="V22" s="45">
        <f t="shared" si="14"/>
        <v>-2</v>
      </c>
      <c r="W22" s="45">
        <f t="shared" si="2"/>
        <v>0</v>
      </c>
      <c r="X22" s="45"/>
      <c r="Y22" s="45">
        <f t="shared" si="3"/>
        <v>0.36000000000000043</v>
      </c>
      <c r="Z22" s="45">
        <f t="shared" si="4"/>
        <v>0.59040000000000048</v>
      </c>
      <c r="AA22" s="40">
        <f t="shared" si="5"/>
        <v>0</v>
      </c>
      <c r="AB22" s="44">
        <f t="shared" si="6"/>
        <v>-0.61564404197231537</v>
      </c>
      <c r="AF22" s="41">
        <f>(-J1_^3*J2_^2*J3_^2*k01_*H22^5 + J1_^3*J2_^2*J3_^2*k01_*H22^4 + J1_^3*J2_^2*J3_^2*k01_*H22^3 - J1_^3*J2_^2*J3_^2*k01_*H22^2 + 6*J1_^3*J2_^2*k01_*k_s*H22^5 - 12*J1_^3*J2_^2*k01_*k_s*H22^4 + 12*J1_^3*J2_^2*k01_*k_s*H22^2 - 6*J1_^3*J2_^2*k01_*k_s*H22 - 12*J1_^3*J3_^2*k01_*k_s*H22^5 + 27*J1_^3*J3_^2*k01_*k_s*H22^4 + 12*J1_^3*J3_^2*k01_*k_s*H22^3 - 27*J1_^3*J3_^2*k01_*k_s*H22^2 + 72*J1_^3*k01_*k_s^2*H22^5 - 180*J1_^3*k01_*k_s^2*H22^4 + 180*J1_^3*k01_*k_s^2*H22^2 - 72*J1_^3*k01_*k_s^2*H22)/(4*J1_^2*J2_^2*J3_^2 - 48*J1_^2*J2_^2*k_s + 78*J1_^2*J3_^2*k_s - 648*J1_^2*k_s^2 + 78*J2_^2*J3_^2*k_s - 648*J2_^2*k_s^2 + 1296*J3_^2*k_s^2 - 8640*k_s^3)</f>
        <v>9.9149414399999969E-2</v>
      </c>
      <c r="AG22" s="41">
        <f>(6*J1_^2*J2_^2*J3_^2*H22^5 - 4*J1_^2*J2_^2*J3_^2*H22^4 - 10*J1_^2*J2_^2*J3_^2*H22^3 + 8*J1_^2*J2_^2*J3_^2*H22^2 - 12*J1_^2*J2_^2*k_s*H22^5 + 48*J1_^2*J2_^2*k_s*H22^4 - 96*J1_^2*J2_^2*k_s*H22^2 + 60*J1_^2*J2_^2*k_s*H22 + 66*J1_^2*J3_^2*k_s*H22^5 - 129*J1_^2*J3_^2*k_s*H22^4 - 144*J1_^2*J3_^2*k_s*H22^3 + 207*J1_^2*J3_^2*k_s*H22^2 - 216*J1_^2*k_s^2*H22^5 + 540*J1_^2*k_s^2*H22^4 - 1188*J1_^2*k_s^2*H22^2 + 864*J1_^2*k_s^2*H22 + 18*J2_^2*J3_^2*k_s*H22^5 + 21*J2_^2*J3_^2*k_s*H22^4 - 96*J2_^2*J3_^2*k_s*H22^3 + 57*J2_^2*J3_^2*k_s*H22^2
+ 72*J2_^2*k_s^2*H22^5 + 180*J2_^2*k_s^2*H22^4 - 828*J2_^2*k_s^2*H22^2 + 576*J2_^2*k_s^2*H22 + 144*J3_^2*k_s^2*H22^5 - 1440*J3_^2*k_s^2*H22^3 + 1296*J3_^2*k_s^2*H22^2 - 8640*k_s^3*H22^2 + 8640*k_s^3*H22)/(8*J1_^2*J2_^2*J3_^2 - 96*J1_^2*J2_^2*k_s + 156*J1_^2*J3_^2*k_s - 1296*J1_^2*k_s^2 + 156*J2_^2*J3_^2*k_s - 1296*J2_^2*k_s^2 + 2592*J3_^2*k_s^2 -
17280*k_s^3)</f>
        <v>0.57286328319999946</v>
      </c>
      <c r="AH22" s="41">
        <f>(J1_^3*J2_^2*J3_^2*H22^5 - J1_^3*J2_^2*J3_^2*H22^4 - J1_^3*J2_^2*J3_^2*H22^3 + J1_^3*J2_^2*J3_^2*H22^2 - 6*J1_^3*J2_^2*k_s*H22^5 + 12*J1_^3*J2_^2*k_s*H22^4 - 12*J1_^3*J2_^2*k_s*H22^2 + 6*J1_^3*J2_^2*k_s*H22 + 12*J1_^3*J3_^2*k_s*H22^5 - 27*J1_^3*J3_^2*k_s*H22^4 - 12*J1_^3*J3_^2*k_s*H22^3 + 27*J1_^3*J3_^2*k_s*H22^2 - 72*J1_^3*k_s^2*H22^5 + 180*J1_^3*k_s^2*H22^4 - 180*J1_^3*k_s^2*H22^2 + 72*J1_^3*k_s^2*H22)/(4*J1_^2*J2_^2*J3_^2 - 48*J1_^2*J2_^2*k_s + 78*J1_^2*J3_^2*k_s - 648*J1_^2*k_s^2 + 78*J2_^2*J3_^2*k_s - 648*J2_^2*k_s^2 + 1296*J3_^2*k_s^2 - 8640*k_s^3)</f>
        <v>0.22170483052769646</v>
      </c>
      <c r="AI22" s="41">
        <f>(-J1_^2*J2_^3*J3_^2*k02_*H22^5 - J1_^2*J2_^3*J3_^2*k02_*H22^4 + J1_^2*J2_^3*J3_^2*k02_*H22^3 + J1_^2*J2_^3*J3_^2*k02_*H22^2 + 6*J1_^2*J2_^3*k02_*k_s*H22^5 + 12*J1_^2*J2_^3*k02_*k_s*H22^4 - 12*J1_^2*J2_^3*k02_*k_s*H22^2 - 6*J1_^2*J2_^3*k02_*k_s*H22 - 12*J2_^3*J3_^2*k02_*k_s*H22^5 - 27*J2_^3*J3_^2*k02_*k_s*H22^4 + 12*J2_^3*J3_^2*k02_*k_s*H22^3 + 27*J2_^3*J3_^2*k02_*k_s*H22^2 + 72*J2_^3*k02_*k_s^2*H22^5 + 180*J2_^3*k02_*k_s^2*H22^4 - 180*J2_^3*k02_*k_s^2*H22^2 - 72*J2_^3*k02_*k_s^2*H22)/(4*J1_^2*J2_^2*J3_^2 - 48*J1_^2*J2_^2*k_s + 78*J1_^2*J3_^2*k_s - 648*J1_^2*k_s^2 + 78*J2_^2*J3_^2*k_s - 648*J2_^2*k_s^2 + 1296*J3_^2*k_s^2 - 8640*k_s^3)</f>
        <v>3.1922585599999845E-2</v>
      </c>
      <c r="AJ22" s="41">
        <f>(-6*J1_^2*J2_^2*J3_^2*H22^5 - 4*J1_^2*J2_^2*J3_^2*H22^4 + 10*J1_^2*J2_^2*J3_^2*H22^3 + 8*J1_^2*J2_^2*J3_^2*H22^2 + 12*J1_^2*J2_^2*k_s*H22^5 + 48*J1_^2*J2_^2*k_s*H22^4 - 96*J1_^2*J2_^2*k_s*H22^2 - 60*J1_^2*J2_^2*k_s*H22 - 18*J1_^2*J3_^2*k_s*H22^5 + 21*J1_^2*J3_^2*k_s*H22^4 + 96*J1_^2*J3_^2*k_s*H22^3 + 57*J1_^2*J3_^2*k_s*H22^2 - 72*J1_^2*k_s^2*H22^5 + 180*J1_^2*k_s^2*H22^4 - 828*J1_^2*k_s^2*H22^2 - 576*J1_^2*k_s^2*H22 - 66*J2_^2*J3_^2*k_s*H22^5 - 129*J2_^2*J3_^2*k_s*H22^4 + 144*J2_^2*J3_^2*k_s*H22^3 + 207*J2_^2*J3_^2*k_s*H22^2 + 216*J2_^2*k_s^2*H22^5 + 540*J2_^2*k_s^2*H22^4 - 1188*J2_^2*k_s^2*H22^2 - 864*J2_^2*k_s^2*H22 - 144*J3_^2*k_s^2*H22^5 + 1440*J3_^2*k_s^2*H22^3 + 1296*J3_^2*k_s^2*H22^2 - 8640*k_s^3*H22^2 - 8640*k_s^3*H22)/(8*J1_^2*J2_^2*J3_^2 - 96*J1_^2*J2_^2*k_s + 156*J1_^2*J3_^2*k_s - 1296*J1_^2*k_s^2 + 156*J2_^2*J3_^2*k_s - 1296*J2_^2*k_s^2 + 2592*J3_^2*k_s^2 - 17280*k_s^3)</f>
        <v>7.8564556800000046E-2</v>
      </c>
      <c r="AK22" s="41">
        <f>(J1_^2*J2_^3*J3_^2*H22^5 + J1_^2*J2_^3*J3_^2*H22^4 - J1_^2*J2_^3*J3_^2*H22^3 - J1_^2*J2_^3*J3_^2*H22^2 - 6*J1_^2*J2_^3*k_s*H22^5 - 12*J1_^2*J2_^3*k_s*H22^4 + 12*J1_^2*J2_^3*k_s*H22^2 + 6*J1_^2*J2_^3*k_s*H22 + 12*J2_^3*J3_^2*k_s*H22^5 + 27*J2_^3*J3_^2*k_s*H22^4 - 12*J2_^3*J3_^2*k_s*H22^3 - 27*J2_^3*J3_^2*k_s*H22^2 - 72*J2_^3*k_s^2*H22^5 - 180*J2_^3*k_s^2*H22^4 + 180*J2_^3*k_s^2*H22^2 + 72*J2_^3*k_s^2*H22)/(4*J1_^2*J2_^2*J3_^2 - 48*J1_^2*J2_^2*k_s + 78*J1_^2*J3_^2*k_s - 648*J1_^2*k_s^2 + 78*J2_^2*J3_^2*k_s - 648*J2_^2*k_s^2 + 1296*J3_^2*k_s^2 - 8640*k_s^3)</f>
        <v>-4.8666914018274901E-2</v>
      </c>
      <c r="AL22" s="41">
        <f>(-2*J1_^2*J2_^2*J3_^3*k03_*H22^5 + 4*J1_^2*J2_^2*J3_^3*k03_*H22^3 - 2*J1_^2*J2_^2*J3_^3*k03_*H22 - 15*J1_^2*J3_^3*k03_*k_s*H22^5 + 24*J1_^2*J3_^3*k03_*k_s*H22^4 + 54*J1_^2*J3_^3*k03_*k_s*H22^3 - 24*J1_^2*J3_^3*k03_*k_s*H22^2 - 39*J1_^2*J3_^3*k03_*k_s*H22 - 15*J2_^2*J3_^3*k03_*k_s*H22^5 - 24*J2_^2*J3_^3*k03_*k_s*H22^4 + 54*J2_^2*J3_^3*k03_*k_s*H22^3 + 24*J2_^2*J3_^3*k03_*k_s*H22^2 - 39*J2_^2*J3_^3*k03_*k_s*H22 - 72*J3_^3*k03_*k_s^2*H22^5 + 720*J3_^3*k03_*k_s^2*H22^3 - 648*J3_^3*k03_*k_s^2*H22)/(2*J1_^2*J2_^2*J3_^2 - 24*J1_^2*J2_^2*k_s +
39*J1_^2*J3_^2*k_s - 324*J1_^2*k_s^2 + 39*J2_^2*J3_^2*k_s - 324*J2_^2*k_s^2 + 648*J3_^2*k_s^2 - 4320*k_s^3)</f>
        <v>-0.22308618240000014</v>
      </c>
      <c r="AM22" s="41">
        <f xml:space="preserve"> (2*J1_^2*J2_^2*J3_^2*H22^4 - 4*J1_^2*J2_^2*J3_^2*H22^2 + 2*J1_^2*J2_^2*J3_^2 - 24*J1_^2*J2_^2*k_s*H22^4 + 48*J1_^2*J2_^2*k_s*H22^2 - 24*J1_^2*J2_^2*k_s - 12*J1_^2*J3_^2*k_s*H22^5 + 27*J1_^2*J3_^2*k_s*H22^4 + 12*J1_^2*J3_^2*k_s*H22^3 - 66*J1_^2*J3_^2*k_s*H22^2 + 39*J1_^2*J3_^2*k_s + 72*J1_^2*k_s^2*H22^5 - 180*J1_^2*k_s^2*H22^4 + 504*J1_^2*k_s^2*H22^2 - 72*J1_^2*k_s^2*H22 - 324*J1_^2*k_s^2 + 12*J2_^2*J3_^2*k_s*H22^5 + 27*J2_^2*J3_^2*k_s*H22^4 - 12*J2_^2*J3_^2*k_s*H22^3 - 66*J2_^2*J3_^2*k_s*H22^2 + 39*J2_^2*J3_^2*k_s - 72*J2_^2*k_s^2*H22^5 - 180*J2_^2*k_s^2*H22^4 + 504*J2_^2*k_s^2*H22^2 + 72*J2_^2*k_s^2*H22 - 324*J2_^2*k_s^2 - 648*J3_^2*k_s^2*H22^2 + 648*J3_^2*k_s^2 + 4320*k_s^3*H22^2 - 4320*k_s^3)/(2*J1_^2*J2_^2*J3_^2 - 24*J1_^2*J2_^2*k_s + 39*J1_^2*J3_^2*k_s - 324*J1_^2*k_s^2 + 39*J2_^2*J3_^2*k_s - 324*J2_^2*k_s^2 + 648*J3_^2*k_s^2 - 4320*k_s^3)</f>
        <v>0.34857216000000046</v>
      </c>
      <c r="AN22" s="41">
        <f>(2*J1_^2*J2_^2*J3_^3*H22^5 - 4*J1_^2*J2_^2*J3_^3*H22^3 + 2*J1_^2*J2_^2*J3_^3*H22 + 15*J1_^2*J3_^3*k_s*H22^5 - 24*J1_^2*J3_^3*k_s*H22^4 - 54*J1_^2*J3_^3*k_s*H22^3 + 24*J1_^2*J3_^3*k_s*H22^2 + 39*J1_^2*J3_^3*k_s*H22 + 15*J2_^2*J3_^3*k_s*H22^5 + 24*J2_^2*J3_^3*k_s*H22^4 - 54*J2_^2*J3_^3*k_s*H22^3 - 24*J2_^2*J3_^3*k_s*H22^2 + 39*J2_^2*J3_^3*k_s*H22 + 72*J3_^3*k_s^2*H22^5 - 720*J3_^3*k_s^2*H22^3 + 648*J3_^3*k_s^2*H22)/(2*J1_^2*J2_^2*J3_^2 - 24*J1_^2*J2_^2*k_s + 39*J1_^2*J3_^2*k_s - 324*J1_^2*k_s^2 + 39*J2_^2*J3_^2*k_s - 324*J2_^2*k_s^2 + 648*J3_^2*k_s^2 - 4320*k_s^3)</f>
        <v>-0.22308618240000014</v>
      </c>
      <c r="AP22" s="41">
        <f t="shared" si="7"/>
        <v>0.34857216000000046</v>
      </c>
    </row>
    <row r="23" spans="1:42">
      <c r="B23" s="36"/>
      <c r="C23" s="37"/>
      <c r="E23" s="75" t="s">
        <v>68</v>
      </c>
      <c r="F23" s="76">
        <f>(-3*J1_^3*J2_^2*k01_*k_s*u1_ + 3*J1_^3*J2_^2*k_s*theta1 - 36*J1_^3*k01_*k_s^2*u1_ + 36*J1_^3*k_s^2*theta1 - 3*J1_^2*J2_^3*k02_*k_s*u2_ + 3*J1_^2*J2_^3*k_s*theta2 - 2*J1_^2*J2_^2*J3_^3*k03_*u3_ + 2*J1_^2*J2_^2*J3_^3*theta3 + 15*J1_^2*J2_^2*k_s*v1_ - 15*J1_^2*J2_^2*k_s*v2_ - 39*J1_^2*J3_^3*k03_*k_s*u3_ + 39*J1_^2*J3_^3*k_s*theta3 + 216*J1_^2*k_s^2*v1_ - 144*J1_^2*k_s^2*v2_ - 72*J1_^2*k_s^2*v3_ - 36*J2_^3*k02_*k_s^2*u2_ + 36*J2_^3*k_s^2*theta2 - 39*J2_^2*J3_^3*k03_*k_s*u3_ + 39*J2_^2*J3_^3*k_s*theta3 + 144*J2_^2*k_s^2*v1_ - 216*J2_^2*k_s^2*v2_ + 72*J2_^2*k_s^2*v3_ - 648*J3_^3*k03_*k_s^2*u3_ + 648*J3_^3*k_s^2*theta3 + 2160*k_s^3*v1_ - 2160*k_s^3*v2_)/(2*J1_^2*J2_^2*J3_^2 - 24*J1_^2*J2_^2*k_s + 39*J1_^2*J3_^2*k_s - 324*J1_^2*k_s^2 + 39*J2_^2*J3_^2*k_s - 324*J2_^2*k_s^2 + 648*J3_^2*k_s^2 - 4320*k_s^3)</f>
        <v>0</v>
      </c>
      <c r="G23" s="40">
        <f t="shared" si="0"/>
        <v>0.38000000000000034</v>
      </c>
      <c r="H23" s="33">
        <f t="shared" si="15"/>
        <v>-0.61999999999999966</v>
      </c>
      <c r="I23" s="51">
        <f>J23+K23+W23*AB23</f>
        <v>0.958382134202026</v>
      </c>
      <c r="J23" s="51">
        <f>(1/M23)*(a1_ + 2*a2_*H23 + 3*a3_*H23^2 + 4*a4_*H23^3 + 5*a5_*H23^4)</f>
        <v>0.958382134202026</v>
      </c>
      <c r="K23" s="51">
        <f>(1/M23^3)*k_s*(6*a3_ + 24*a4_*H23+ 60*a5_*H23^2)</f>
        <v>0</v>
      </c>
      <c r="L23" s="51"/>
      <c r="M23" s="41">
        <f t="shared" si="1"/>
        <v>1.5929846201391897</v>
      </c>
      <c r="N23" s="45">
        <f t="shared" si="8"/>
        <v>0.50219999999999965</v>
      </c>
      <c r="O23" s="45">
        <f t="shared" si="9"/>
        <v>-1.1199999999999997</v>
      </c>
      <c r="P23" s="45">
        <f>1</f>
        <v>1</v>
      </c>
      <c r="Q23" s="45">
        <f t="shared" si="10"/>
        <v>-0.11780000000000004</v>
      </c>
      <c r="R23" s="45">
        <f t="shared" si="11"/>
        <v>-0.11999999999999966</v>
      </c>
      <c r="S23" s="45">
        <f>1</f>
        <v>1</v>
      </c>
      <c r="T23" s="45">
        <f t="shared" si="12"/>
        <v>0.61560000000000037</v>
      </c>
      <c r="U23" s="45">
        <f t="shared" si="13"/>
        <v>1.2399999999999993</v>
      </c>
      <c r="V23" s="45">
        <f t="shared" si="14"/>
        <v>-2</v>
      </c>
      <c r="W23" s="45">
        <f t="shared" si="2"/>
        <v>0</v>
      </c>
      <c r="X23" s="45"/>
      <c r="Y23" s="45">
        <f t="shared" si="3"/>
        <v>0.38000000000000028</v>
      </c>
      <c r="Z23" s="45">
        <f t="shared" si="4"/>
        <v>0.61560000000000037</v>
      </c>
      <c r="AA23" s="40">
        <f t="shared" si="5"/>
        <v>0</v>
      </c>
      <c r="AB23" s="44">
        <f t="shared" si="6"/>
        <v>-0.62775245118978196</v>
      </c>
      <c r="AF23" s="41">
        <f>(-J1_^3*J2_^2*J3_^2*k01_*H23^5 + J1_^3*J2_^2*J3_^2*k01_*H23^4 + J1_^3*J2_^2*J3_^2*k01_*H23^3 - J1_^3*J2_^2*J3_^2*k01_*H23^2 + 6*J1_^3*J2_^2*k01_*k_s*H23^5 - 12*J1_^3*J2_^2*k01_*k_s*H23^4 + 12*J1_^3*J2_^2*k01_*k_s*H23^2 - 6*J1_^3*J2_^2*k01_*k_s*H23 - 12*J1_^3*J3_^2*k01_*k_s*H23^5 + 27*J1_^3*J3_^2*k01_*k_s*H23^4 + 12*J1_^3*J3_^2*k01_*k_s*H23^3 - 27*J1_^3*J3_^2*k01_*k_s*H23^2 + 72*J1_^3*k01_*k_s^2*H23^5 - 180*J1_^3*k01_*k_s^2*H23^4 + 180*J1_^3*k01_*k_s^2*H23^2 - 72*J1_^3*k01_*k_s^2*H23)/(4*J1_^2*J2_^2*J3_^2 - 48*J1_^2*J2_^2*k_s + 78*J1_^2*J3_^2*k_s - 648*J1_^2*k_s^2 + 78*J2_^2*J3_^2*k_s - 648*J2_^2*k_s^2 + 1296*J3_^2*k_s^2 - 8640*k_s^3)</f>
        <v>9.5837839199999927E-2</v>
      </c>
      <c r="AG23" s="41">
        <f>(6*J1_^2*J2_^2*J3_^2*H23^5 - 4*J1_^2*J2_^2*J3_^2*H23^4 - 10*J1_^2*J2_^2*J3_^2*H23^3 + 8*J1_^2*J2_^2*J3_^2*H23^2 - 12*J1_^2*J2_^2*k_s*H23^5 + 48*J1_^2*J2_^2*k_s*H23^4 - 96*J1_^2*J2_^2*k_s*H23^2 + 60*J1_^2*J2_^2*k_s*H23 + 66*J1_^2*J3_^2*k_s*H23^5 - 129*J1_^2*J3_^2*k_s*H23^4 - 144*J1_^2*J3_^2*k_s*H23^3 + 207*J1_^2*J3_^2*k_s*H23^2 - 216*J1_^2*k_s^2*H23^5 + 540*J1_^2*k_s^2*H23^4 - 1188*J1_^2*k_s^2*H23^2 + 864*J1_^2*k_s^2*H23 + 18*J2_^2*J3_^2*k_s*H23^5 + 21*J2_^2*J3_^2*k_s*H23^4 - 96*J2_^2*J3_^2*k_s*H23^3 + 57*J2_^2*J3_^2*k_s*H23^2
+ 72*J2_^2*k_s^2*H23^5 + 180*J2_^2*k_s^2*H23^4 - 828*J2_^2*k_s^2*H23^2 + 576*J2_^2*k_s^2*H23 + 144*J3_^2*k_s^2*H23^5 - 1440*J3_^2*k_s^2*H23^3 + 1296*J3_^2*k_s^2*H23^2 - 8640*k_s^3*H23^2 + 8640*k_s^3*H23)/(8*J1_^2*J2_^2*J3_^2 - 96*J1_^2*J2_^2*k_s + 156*J1_^2*J3_^2*k_s - 1296*J1_^2*k_s^2 + 156*J2_^2*J3_^2*k_s - 1296*J2_^2*k_s^2 + 2592*J3_^2*k_s^2 -
17280*k_s^3)</f>
        <v>0.53971835759999942</v>
      </c>
      <c r="AH23" s="41">
        <f>(J1_^3*J2_^2*J3_^2*H23^5 - J1_^3*J2_^2*J3_^2*H23^4 - J1_^3*J2_^2*J3_^2*H23^3 + J1_^3*J2_^2*J3_^2*H23^2 - 6*J1_^3*J2_^2*k_s*H23^5 + 12*J1_^3*J2_^2*k_s*H23^4 - 12*J1_^3*J2_^2*k_s*H23^2 + 6*J1_^3*J2_^2*k_s*H23 + 12*J1_^3*J3_^2*k_s*H23^5 - 27*J1_^3*J3_^2*k_s*H23^4 - 12*J1_^3*J3_^2*k_s*H23^3 + 27*J1_^3*J3_^2*k_s*H23^2 - 72*J1_^3*k_s^2*H23^5 + 180*J1_^3*k_s^2*H23^4 - 180*J1_^3*k_s^2*H23^2 + 72*J1_^3*k_s^2*H23)/(4*J1_^2*J2_^2*J3_^2 - 48*J1_^2*J2_^2*k_s + 78*J1_^2*J3_^2*k_s - 648*J1_^2*k_s^2 + 78*J2_^2*J3_^2*k_s - 648*J2_^2*k_s^2 + 1296*J3_^2*k_s^2 - 8640*k_s^3)</f>
        <v>0.21429992326789396</v>
      </c>
      <c r="AI23" s="41">
        <f>(-J1_^2*J2_^3*J3_^2*k02_*H23^5 - J1_^2*J2_^3*J3_^2*k02_*H23^4 + J1_^2*J2_^3*J3_^2*k02_*H23^3 + J1_^2*J2_^3*J3_^2*k02_*H23^2 + 6*J1_^2*J2_^3*k02_*k_s*H23^5 + 12*J1_^2*J2_^3*k02_*k_s*H23^4 - 12*J1_^2*J2_^3*k02_*k_s*H23^2 - 6*J1_^2*J2_^3*k02_*k_s*H23 - 12*J2_^3*J3_^2*k02_*k_s*H23^5 - 27*J2_^3*J3_^2*k02_*k_s*H23^4 + 12*J2_^3*J3_^2*k02_*k_s*H23^3 + 27*J2_^3*J3_^2*k02_*k_s*H23^2 + 72*J2_^3*k02_*k_s^2*H23^5 + 180*J2_^3*k02_*k_s^2*H23^4 - 180*J2_^3*k02_*k_s^2*H23^2 - 72*J2_^3*k02_*k_s^2*H23)/(4*J1_^2*J2_^2*J3_^2 - 48*J1_^2*J2_^2*k_s + 78*J1_^2*J3_^2*k_s - 648*J1_^2*k_s^2 + 78*J2_^2*J3_^2*k_s - 648*J2_^2*k_s^2 + 1296*J3_^2*k_s^2 - 8640*k_s^3)</f>
        <v>2.3326160799999864E-2</v>
      </c>
      <c r="AJ23" s="41">
        <f>(-6*J1_^2*J2_^2*J3_^2*H23^5 - 4*J1_^2*J2_^2*J3_^2*H23^4 + 10*J1_^2*J2_^2*J3_^2*H23^3 + 8*J1_^2*J2_^2*J3_^2*H23^2 + 12*J1_^2*J2_^2*k_s*H23^5 + 48*J1_^2*J2_^2*k_s*H23^4 - 96*J1_^2*J2_^2*k_s*H23^2 - 60*J1_^2*J2_^2*k_s*H23 - 18*J1_^2*J3_^2*k_s*H23^5 + 21*J1_^2*J3_^2*k_s*H23^4 + 96*J1_^2*J3_^2*k_s*H23^3 + 57*J1_^2*J3_^2*k_s*H23^2 - 72*J1_^2*k_s^2*H23^5 + 180*J1_^2*k_s^2*H23^4 - 828*J1_^2*k_s^2*H23^2 - 576*J1_^2*k_s^2*H23 - 66*J2_^2*J3_^2*k_s*H23^5 - 129*J2_^2*J3_^2*k_s*H23^4 + 144*J2_^2*J3_^2*k_s*H23^3 + 207*J2_^2*J3_^2*k_s*H23^2 + 216*J2_^2*k_s^2*H23^5 + 540*J2_^2*k_s^2*H23^4 - 1188*J2_^2*k_s^2*H23^2 - 864*J2_^2*k_s^2*H23 - 144*J3_^2*k_s^2*H23^5 + 1440*J3_^2*k_s^2*H23^3 + 1296*J3_^2*k_s^2*H23^2 - 8640*k_s^3*H23^2 - 8640*k_s^3*H23)/(8*J1_^2*J2_^2*J3_^2 - 96*J1_^2*J2_^2*k_s + 156*J1_^2*J3_^2*k_s - 1296*J1_^2*k_s^2 + 156*J2_^2*J3_^2*k_s - 1296*J2_^2*k_s^2 + 2592*J3_^2*k_s^2 - 17280*k_s^3)</f>
        <v>8.1318282400000122E-2</v>
      </c>
      <c r="AK23" s="41">
        <f>(J1_^2*J2_^3*J3_^2*H23^5 + J1_^2*J2_^3*J3_^2*H23^4 - J1_^2*J2_^3*J3_^2*H23^3 - J1_^2*J2_^3*J3_^2*H23^2 - 6*J1_^2*J2_^3*k_s*H23^5 - 12*J1_^2*J2_^3*k_s*H23^4 + 12*J1_^2*J2_^3*k_s*H23^2 + 6*J1_^2*J2_^3*k_s*H23 + 12*J2_^3*J3_^2*k_s*H23^5 + 27*J2_^3*J3_^2*k_s*H23^4 - 12*J2_^3*J3_^2*k_s*H23^3 - 27*J2_^3*J3_^2*k_s*H23^2 - 72*J2_^3*k_s^2*H23^5 - 180*J2_^3*k_s^2*H23^4 + 180*J2_^3*k_s^2*H23^2 + 72*J2_^3*k_s^2*H23)/(4*J1_^2*J2_^2*J3_^2 - 48*J1_^2*J2_^2*k_s + 78*J1_^2*J3_^2*k_s - 648*J1_^2*k_s^2 + 78*J2_^2*J3_^2*k_s - 648*J2_^2*k_s^2 + 1296*J3_^2*k_s^2 - 8640*k_s^3)</f>
        <v>-5.0267883235678941E-2</v>
      </c>
      <c r="AL23" s="41">
        <f>(-2*J1_^2*J2_^2*J3_^3*k03_*H23^5 + 4*J1_^2*J2_^2*J3_^3*k03_*H23^3 - 2*J1_^2*J2_^2*J3_^3*k03_*H23 - 15*J1_^2*J3_^3*k03_*k_s*H23^5 + 24*J1_^2*J3_^3*k03_*k_s*H23^4 + 54*J1_^2*J3_^3*k03_*k_s*H23^3 - 24*J1_^2*J3_^3*k03_*k_s*H23^2 - 39*J1_^2*J3_^3*k03_*k_s*H23 - 15*J2_^2*J3_^3*k03_*k_s*H23^5 - 24*J2_^2*J3_^3*k03_*k_s*H23^4 + 54*J2_^2*J3_^3*k03_*k_s*H23^3 + 24*J2_^2*J3_^3*k03_*k_s*H23^2 - 39*J2_^2*J3_^3*k03_*k_s*H23 - 72*J3_^3*k03_*k_s^2*H23^5 + 720*J3_^3*k03_*k_s^2*H23^3 - 648*J3_^3*k03_*k_s^2*H23)/(2*J1_^2*J2_^2*J3_^2 - 24*J1_^2*J2_^2*k_s +
39*J1_^2*J3_^2*k_s - 324*J1_^2*k_s^2 + 39*J2_^2*J3_^2*k_s - 324*J2_^2*k_s^2 + 648*J3_^2*k_s^2 - 4320*k_s^3)</f>
        <v>-0.23495728320000028</v>
      </c>
      <c r="AM23" s="41">
        <f xml:space="preserve"> (2*J1_^2*J2_^2*J3_^2*H23^4 - 4*J1_^2*J2_^2*J3_^2*H23^2 + 2*J1_^2*J2_^2*J3_^2 - 24*J1_^2*J2_^2*k_s*H23^4 + 48*J1_^2*J2_^2*k_s*H23^2 - 24*J1_^2*J2_^2*k_s - 12*J1_^2*J3_^2*k_s*H23^5 + 27*J1_^2*J3_^2*k_s*H23^4 + 12*J1_^2*J3_^2*k_s*H23^3 - 66*J1_^2*J3_^2*k_s*H23^2 + 39*J1_^2*J3_^2*k_s + 72*J1_^2*k_s^2*H23^5 - 180*J1_^2*k_s^2*H23^4 + 504*J1_^2*k_s^2*H23^2 - 72*J1_^2*k_s^2*H23 - 324*J1_^2*k_s^2 + 12*J2_^2*J3_^2*k_s*H23^5 + 27*J2_^2*J3_^2*k_s*H23^4 - 12*J2_^2*J3_^2*k_s*H23^3 - 66*J2_^2*J3_^2*k_s*H23^2 + 39*J2_^2*J3_^2*k_s - 72*J2_^2*k_s^2*H23^5 - 180*J2_^2*k_s^2*H23^4 + 504*J2_^2*k_s^2*H23^2 + 72*J2_^2*k_s^2*H23 - 324*J2_^2*k_s^2 - 648*J3_^2*k_s^2*H23^2 + 648*J3_^2*k_s^2 + 4320*k_s^3*H23^2 - 4320*k_s^3)/(2*J1_^2*J2_^2*J3_^2 - 24*J1_^2*J2_^2*k_s + 39*J1_^2*J3_^2*k_s - 324*J1_^2*k_s^2 + 39*J2_^2*J3_^2*k_s - 324*J2_^2*k_s^2 + 648*J3_^2*k_s^2 - 4320*k_s^3)</f>
        <v>0.37896336000000047</v>
      </c>
      <c r="AN23" s="41">
        <f>(2*J1_^2*J2_^2*J3_^3*H23^5 - 4*J1_^2*J2_^2*J3_^3*H23^3 + 2*J1_^2*J2_^2*J3_^3*H23 + 15*J1_^2*J3_^3*k_s*H23^5 - 24*J1_^2*J3_^3*k_s*H23^4 - 54*J1_^2*J3_^3*k_s*H23^3 + 24*J1_^2*J3_^3*k_s*H23^2 + 39*J1_^2*J3_^3*k_s*H23 + 15*J2_^2*J3_^3*k_s*H23^5 + 24*J2_^2*J3_^3*k_s*H23^4 - 54*J2_^2*J3_^3*k_s*H23^3 - 24*J2_^2*J3_^3*k_s*H23^2 + 39*J2_^2*J3_^3*k_s*H23 + 72*J3_^3*k_s^2*H23^5 - 720*J3_^3*k_s^2*H23^3 + 648*J3_^3*k_s^2*H23)/(2*J1_^2*J2_^2*J3_^2 - 24*J1_^2*J2_^2*k_s + 39*J1_^2*J3_^2*k_s - 324*J1_^2*k_s^2 + 39*J2_^2*J3_^2*k_s - 324*J2_^2*k_s^2 + 648*J3_^2*k_s^2 - 4320*k_s^3)</f>
        <v>-0.23495728320000028</v>
      </c>
      <c r="AP23" s="41">
        <f t="shared" si="7"/>
        <v>0.37896336000000047</v>
      </c>
    </row>
    <row r="24" spans="1:42">
      <c r="B24" s="36" t="s">
        <v>52</v>
      </c>
      <c r="C24" s="37">
        <v>0</v>
      </c>
      <c r="E24" s="75" t="s">
        <v>69</v>
      </c>
      <c r="F24" s="76">
        <f>(-2*J1_^3*J2_^2*J3_^2*k01_*u1_ + 2*J1_^3*J2_^2*J3_^2*theta1 + 24*J1_^3*J2_^2*k01_*k_s*u1_ - 24*J1_^3*J2_^2*k_s*theta1 - 54*J1_^3*J3_^2*k01_*k_s*u1_ + 54*J1_^3*J3_^2*k_s*theta1 + 360*J1_^3*k01_*k_s^2*u1_ - 360*J1_^3*k_s^2*theta1 + 2*J1_^2*J2_^3*J3_^2*k02_*u2_ - 2*J1_^2*J2_^3*J3_^2*theta2 - 24*J1_^2*J2_^3*k02_*k_s*u2_ + 24*J1_^2*J2_^3*k_s*theta2 + 8*J1_^2*J2_^2*J3_^2*v1_ + 8*J1_^2*J2_^2*J3_^2*v2_ - 16*J1_^2*J2_^2*J3_^2*v3_ - 96*J1_^2*J2_^2*k_s*v1_ - 96*J1_^2*J2_^2*k_s*v2_ + 192*J1_^2*J2_^2*k_s*v3_ - 96*J1_^2*J3_^3*k03_*k_s*u3_ + 96*J1_^2*J3_^3*k_s*theta3 + 207*J1_^2*J3_^2*k_s*v1_ + 57*J1_^2*J3_^2*k_s*v2_ - 264*J1_^2*J3_^2*k_s*v3_ - 1188*J1_^2*k_s^2*v1_ - 828*J1_^2*k_s^2*v2_ + 2016*J1_^2*k_s^2*v3_ + 54*J2_^3*J3_^2*k02_*k_s*u2_ - 54*J2_^3*J3_^2*k_s*theta2 - 360*J2_^3*k02_*k_s^2*u2_ + 360*J2_^3*k_s^2*theta2 + 96*J2_^2*J3_^3*k03_*k_s*u3_ - 96*J2_^2*J3_^3*k_s*theta3 + 57*J2_^2*J3_^2*k_s*v1_ + 207*J2_^2*J3_^2*k_s*v2_ - 264*J2_^2*J3_^2*k_s*v3_ - 828*J2_^2*k_s^2*v1_ - 1188*J2_^2*k_s^2*v2_ + 2016*J2_^2*k_s^2*v3_ + 1296*J3_^2*k_s^2*v1_ + 1296*J3_^2*k_s^2*v2_ - 2592*J3_^2*k_s^2*v3_ - 8640*k_s^3*v1_ - 8640*k_s^3*v2_ + 17280*k_s^3*v3_)/(8*J1_^2*J2_^2*J3_^2 - 96*J1_^2*J2_^2*k_s + 156*J1_^2*J3_^2*k_s - 1296*J1_^2*k_s^2 + 156*J2_^2*J3_^2*k_s - 1296*J2_^2*k_s^2 + 2592*J3_^2*k_s^2 - 17280*k_s^3)</f>
        <v>-2</v>
      </c>
      <c r="G24" s="40">
        <f t="shared" si="0"/>
        <v>0.40000000000000036</v>
      </c>
      <c r="H24" s="33">
        <f t="shared" si="15"/>
        <v>-0.59999999999999964</v>
      </c>
      <c r="I24" s="51">
        <f>J24+K24+W24*AB24</f>
        <v>0.98332323788464138</v>
      </c>
      <c r="J24" s="51">
        <f>(1/M24)*(a1_ + 2*a2_*H24 + 3*a3_*H24^2 + 4*a4_*H24^3 + 5*a5_*H24^4)</f>
        <v>0.98332323788464138</v>
      </c>
      <c r="K24" s="51">
        <f>(1/M24^3)*k_s*(6*a3_ + 24*a4_*H24+ 60*a5_*H24^2)</f>
        <v>0</v>
      </c>
      <c r="L24" s="51"/>
      <c r="M24" s="41">
        <f t="shared" si="1"/>
        <v>1.5620499351813304</v>
      </c>
      <c r="N24" s="45">
        <f t="shared" si="8"/>
        <v>0.47999999999999959</v>
      </c>
      <c r="O24" s="45">
        <f t="shared" si="9"/>
        <v>-1.0999999999999996</v>
      </c>
      <c r="P24" s="45">
        <f>1</f>
        <v>1</v>
      </c>
      <c r="Q24" s="45">
        <f t="shared" si="10"/>
        <v>-0.12000000000000004</v>
      </c>
      <c r="R24" s="45">
        <f t="shared" si="11"/>
        <v>-9.9999999999999645E-2</v>
      </c>
      <c r="S24" s="45">
        <f>1</f>
        <v>1</v>
      </c>
      <c r="T24" s="45">
        <f t="shared" si="12"/>
        <v>0.64000000000000035</v>
      </c>
      <c r="U24" s="45">
        <f t="shared" si="13"/>
        <v>1.1999999999999993</v>
      </c>
      <c r="V24" s="45">
        <f t="shared" si="14"/>
        <v>-2</v>
      </c>
      <c r="W24" s="45">
        <f t="shared" si="2"/>
        <v>0</v>
      </c>
      <c r="X24" s="45"/>
      <c r="Y24" s="45">
        <f t="shared" si="3"/>
        <v>0.40000000000000024</v>
      </c>
      <c r="Z24" s="45">
        <f t="shared" si="4"/>
        <v>0.64000000000000035</v>
      </c>
      <c r="AA24" s="40">
        <f t="shared" si="5"/>
        <v>0</v>
      </c>
      <c r="AB24" s="44">
        <f t="shared" si="6"/>
        <v>-0.64018439966448004</v>
      </c>
      <c r="AF24" s="41">
        <f>(-J1_^3*J2_^2*J3_^2*k01_*H24^5 + J1_^3*J2_^2*J3_^2*k01_*H24^4 + J1_^3*J2_^2*J3_^2*k01_*H24^3 - J1_^3*J2_^2*J3_^2*k01_*H24^2 + 6*J1_^3*J2_^2*k01_*k_s*H24^5 - 12*J1_^3*J2_^2*k01_*k_s*H24^4 + 12*J1_^3*J2_^2*k01_*k_s*H24^2 - 6*J1_^3*J2_^2*k01_*k_s*H24 - 12*J1_^3*J3_^2*k01_*k_s*H24^5 + 27*J1_^3*J3_^2*k01_*k_s*H24^4 + 12*J1_^3*J3_^2*k01_*k_s*H24^3 - 27*J1_^3*J3_^2*k01_*k_s*H24^2 + 72*J1_^3*k01_*k_s^2*H24^5 - 180*J1_^3*k01_*k_s^2*H24^4 + 180*J1_^3*k01_*k_s^2*H24^2 - 72*J1_^3*k01_*k_s^2*H24)/(4*J1_^2*J2_^2*J3_^2 - 48*J1_^2*J2_^2*k_s + 78*J1_^2*J3_^2*k_s - 648*J1_^2*k_s^2 + 78*J2_^2*J3_^2*k_s - 648*J2_^2*k_s^2 + 1296*J3_^2*k_s^2 - 8640*k_s^3)</f>
        <v>9.2159999999999923E-2</v>
      </c>
      <c r="AG24" s="41">
        <f>(6*J1_^2*J2_^2*J3_^2*H24^5 - 4*J1_^2*J2_^2*J3_^2*H24^4 - 10*J1_^2*J2_^2*J3_^2*H24^3 + 8*J1_^2*J2_^2*J3_^2*H24^2 - 12*J1_^2*J2_^2*k_s*H24^5 + 48*J1_^2*J2_^2*k_s*H24^4 - 96*J1_^2*J2_^2*k_s*H24^2 + 60*J1_^2*J2_^2*k_s*H24 + 66*J1_^2*J3_^2*k_s*H24^5 - 129*J1_^2*J3_^2*k_s*H24^4 - 144*J1_^2*J3_^2*k_s*H24^3 + 207*J1_^2*J3_^2*k_s*H24^2 - 216*J1_^2*k_s^2*H24^5 + 540*J1_^2*k_s^2*H24^4 - 1188*J1_^2*k_s^2*H24^2 + 864*J1_^2*k_s^2*H24 + 18*J2_^2*J3_^2*k_s*H24^5 + 21*J2_^2*J3_^2*k_s*H24^4 - 96*J2_^2*J3_^2*k_s*H24^3 + 57*J2_^2*J3_^2*k_s*H24^2
+ 72*J2_^2*k_s^2*H24^5 + 180*J2_^2*k_s^2*H24^4 - 828*J2_^2*k_s^2*H24^2 + 576*J2_^2*k_s^2*H24 + 144*J3_^2*k_s^2*H24^5 - 1440*J3_^2*k_s^2*H24^3 + 1296*J3_^2*k_s^2*H24^2 - 8640*k_s^3*H24^2 + 8640*k_s^3*H24)/(8*J1_^2*J2_^2*J3_^2 - 96*J1_^2*J2_^2*k_s + 156*J1_^2*J3_^2*k_s - 1296*J1_^2*k_s^2 + 156*J2_^2*J3_^2*k_s - 1296*J2_^2*k_s^2 + 2592*J3_^2*k_s^2 -
17280*k_s^3)</f>
        <v>0.50687999999999944</v>
      </c>
      <c r="AH24" s="41">
        <f>(J1_^3*J2_^2*J3_^2*H24^5 - J1_^3*J2_^2*J3_^2*H24^4 - J1_^3*J2_^2*J3_^2*H24^3 + J1_^3*J2_^2*J3_^2*H24^2 - 6*J1_^3*J2_^2*k_s*H24^5 + 12*J1_^3*J2_^2*k_s*H24^4 - 12*J1_^3*J2_^2*k_s*H24^2 + 6*J1_^3*J2_^2*k_s*H24 + 12*J1_^3*J3_^2*k_s*H24^5 - 27*J1_^3*J3_^2*k_s*H24^4 - 12*J1_^3*J3_^2*k_s*H24^3 + 27*J1_^3*J3_^2*k_s*H24^2 - 72*J1_^3*k_s^2*H24^5 + 180*J1_^3*k_s^2*H24^4 - 180*J1_^3*k_s^2*H24^2 + 72*J1_^3*k_s^2*H24)/(4*J1_^2*J2_^2*J3_^2 - 48*J1_^2*J2_^2*k_s + 78*J1_^2*J3_^2*k_s - 648*J1_^2*k_s^2 + 78*J2_^2*J3_^2*k_s - 648*J2_^2*k_s^2 + 1296*J3_^2*k_s^2 - 8640*k_s^3)</f>
        <v>0.20607602480638046</v>
      </c>
      <c r="AI24" s="41">
        <f>(-J1_^2*J2_^3*J3_^2*k02_*H24^5 - J1_^2*J2_^3*J3_^2*k02_*H24^4 + J1_^2*J2_^3*J3_^2*k02_*H24^3 + J1_^2*J2_^3*J3_^2*k02_*H24^2 + 6*J1_^2*J2_^3*k02_*k_s*H24^5 + 12*J1_^2*J2_^3*k02_*k_s*H24^4 - 12*J1_^2*J2_^3*k02_*k_s*H24^2 - 6*J1_^2*J2_^3*k02_*k_s*H24 - 12*J2_^3*J3_^2*k02_*k_s*H24^5 - 27*J2_^3*J3_^2*k02_*k_s*H24^4 + 12*J2_^3*J3_^2*k02_*k_s*H24^3 + 27*J2_^3*J3_^2*k02_*k_s*H24^2 + 72*J2_^3*k02_*k_s^2*H24^5 + 180*J2_^3*k02_*k_s^2*H24^4 - 180*J2_^3*k02_*k_s^2*H24^2 - 72*J2_^3*k02_*k_s^2*H24)/(4*J1_^2*J2_^2*J3_^2 - 48*J1_^2*J2_^2*k_s + 78*J1_^2*J3_^2*k_s - 648*J1_^2*k_s^2 + 78*J2_^2*J3_^2*k_s - 648*J2_^2*k_s^2 + 1296*J3_^2*k_s^2 - 8640*k_s^3)</f>
        <v>1.5839999999999882E-2</v>
      </c>
      <c r="AJ24" s="41">
        <f>(-6*J1_^2*J2_^2*J3_^2*H24^5 - 4*J1_^2*J2_^2*J3_^2*H24^4 + 10*J1_^2*J2_^2*J3_^2*H24^3 + 8*J1_^2*J2_^2*J3_^2*H24^2 + 12*J1_^2*J2_^2*k_s*H24^5 + 48*J1_^2*J2_^2*k_s*H24^4 - 96*J1_^2*J2_^2*k_s*H24^2 - 60*J1_^2*J2_^2*k_s*H24 - 18*J1_^2*J3_^2*k_s*H24^5 + 21*J1_^2*J3_^2*k_s*H24^4 + 96*J1_^2*J3_^2*k_s*H24^3 + 57*J1_^2*J3_^2*k_s*H24^2 - 72*J1_^2*k_s^2*H24^5 + 180*J1_^2*k_s^2*H24^4 - 828*J1_^2*k_s^2*H24^2 - 576*J1_^2*k_s^2*H24 - 66*J2_^2*J3_^2*k_s*H24^5 - 129*J2_^2*J3_^2*k_s*H24^4 + 144*J2_^2*J3_^2*k_s*H24^3 + 207*J2_^2*J3_^2*k_s*H24^2 + 216*J2_^2*k_s^2*H24^5 + 540*J2_^2*k_s^2*H24^4 - 1188*J2_^2*k_s^2*H24^2 - 864*J2_^2*k_s^2*H24 - 144*J3_^2*k_s^2*H24^5 + 1440*J3_^2*k_s^2*H24^3 + 1296*J3_^2*k_s^2*H24^2 - 8640*k_s^3*H24^2 - 8640*k_s^3*H24)/(8*J1_^2*J2_^2*J3_^2 - 96*J1_^2*J2_^2*k_s + 156*J1_^2*J3_^2*k_s - 1296*J1_^2*k_s^2 + 156*J2_^2*J3_^2*k_s - 1296*J2_^2*k_s^2 + 2592*J3_^2*k_s^2 - 17280*k_s^3)</f>
        <v>8.3520000000000039E-2</v>
      </c>
      <c r="AK24" s="41">
        <f>(J1_^2*J2_^3*J3_^2*H24^5 + J1_^2*J2_^3*J3_^2*H24^4 - J1_^2*J2_^3*J3_^2*H24^3 - J1_^2*J2_^3*J3_^2*H24^2 - 6*J1_^2*J2_^3*k_s*H24^5 - 12*J1_^2*J2_^3*k_s*H24^4 + 12*J1_^2*J2_^3*k_s*H24^2 + 6*J1_^2*J2_^3*k_s*H24 + 12*J2_^3*J3_^2*k_s*H24^5 + 27*J2_^3*J3_^2*k_s*H24^4 - 12*J2_^3*J3_^2*k_s*H24^3 - 27*J2_^3*J3_^2*k_s*H24^2 - 72*J2_^3*k_s^2*H24^5 - 180*J2_^3*k_s^2*H24^4 + 180*J2_^3*k_s^2*H24^2 + 72*J2_^3*k_s^2*H24)/(4*J1_^2*J2_^2*J3_^2 - 48*J1_^2*J2_^2*k_s + 78*J1_^2*J3_^2*k_s - 648*J1_^2*k_s^2 + 78*J2_^2*J3_^2*k_s - 648*J2_^2*k_s^2 + 1296*J3_^2*k_s^2 - 8640*k_s^3)</f>
        <v>-5.1519006201595212E-2</v>
      </c>
      <c r="AL24" s="41">
        <f>(-2*J1_^2*J2_^2*J3_^3*k03_*H24^5 + 4*J1_^2*J2_^2*J3_^3*k03_*H24^3 - 2*J1_^2*J2_^2*J3_^3*k03_*H24 - 15*J1_^2*J3_^3*k03_*k_s*H24^5 + 24*J1_^2*J3_^3*k03_*k_s*H24^4 + 54*J1_^2*J3_^3*k03_*k_s*H24^3 - 24*J1_^2*J3_^3*k03_*k_s*H24^2 - 39*J1_^2*J3_^3*k03_*k_s*H24 - 15*J2_^2*J3_^3*k03_*k_s*H24^5 - 24*J2_^2*J3_^3*k03_*k_s*H24^4 + 54*J2_^2*J3_^3*k03_*k_s*H24^3 + 24*J2_^2*J3_^3*k03_*k_s*H24^2 - 39*J2_^2*J3_^3*k03_*k_s*H24 - 72*J3_^3*k03_*k_s^2*H24^5 + 720*J3_^3*k03_*k_s^2*H24^3 - 648*J3_^3*k03_*k_s^2*H24)/(2*J1_^2*J2_^2*J3_^2 - 24*J1_^2*J2_^2*k_s +
39*J1_^2*J3_^2*k_s - 324*J1_^2*k_s^2 + 39*J2_^2*J3_^2*k_s - 324*J2_^2*k_s^2 + 648*J3_^2*k_s^2 - 4320*k_s^3)</f>
        <v>-0.24576000000000009</v>
      </c>
      <c r="AM24" s="41">
        <f xml:space="preserve"> (2*J1_^2*J2_^2*J3_^2*H24^4 - 4*J1_^2*J2_^2*J3_^2*H24^2 + 2*J1_^2*J2_^2*J3_^2 - 24*J1_^2*J2_^2*k_s*H24^4 + 48*J1_^2*J2_^2*k_s*H24^2 - 24*J1_^2*J2_^2*k_s - 12*J1_^2*J3_^2*k_s*H24^5 + 27*J1_^2*J3_^2*k_s*H24^4 + 12*J1_^2*J3_^2*k_s*H24^3 - 66*J1_^2*J3_^2*k_s*H24^2 + 39*J1_^2*J3_^2*k_s + 72*J1_^2*k_s^2*H24^5 - 180*J1_^2*k_s^2*H24^4 + 504*J1_^2*k_s^2*H24^2 - 72*J1_^2*k_s^2*H24 - 324*J1_^2*k_s^2 + 12*J2_^2*J3_^2*k_s*H24^5 + 27*J2_^2*J3_^2*k_s*H24^4 - 12*J2_^2*J3_^2*k_s*H24^3 - 66*J2_^2*J3_^2*k_s*H24^2 + 39*J2_^2*J3_^2*k_s - 72*J2_^2*k_s^2*H24^5 - 180*J2_^2*k_s^2*H24^4 + 504*J2_^2*k_s^2*H24^2 + 72*J2_^2*k_s^2*H24 - 324*J2_^2*k_s^2 - 648*J3_^2*k_s^2*H24^2 + 648*J3_^2*k_s^2 + 4320*k_s^3*H24^2 - 4320*k_s^3)/(2*J1_^2*J2_^2*J3_^2 - 24*J1_^2*J2_^2*k_s + 39*J1_^2*J3_^2*k_s - 324*J1_^2*k_s^2 + 39*J2_^2*J3_^2*k_s - 324*J2_^2*k_s^2 + 648*J3_^2*k_s^2 - 4320*k_s^3)</f>
        <v>0.40960000000000052</v>
      </c>
      <c r="AN24" s="41">
        <f>(2*J1_^2*J2_^2*J3_^3*H24^5 - 4*J1_^2*J2_^2*J3_^3*H24^3 + 2*J1_^2*J2_^2*J3_^3*H24 + 15*J1_^2*J3_^3*k_s*H24^5 - 24*J1_^2*J3_^3*k_s*H24^4 - 54*J1_^2*J3_^3*k_s*H24^3 + 24*J1_^2*J3_^3*k_s*H24^2 + 39*J1_^2*J3_^3*k_s*H24 + 15*J2_^2*J3_^3*k_s*H24^5 + 24*J2_^2*J3_^3*k_s*H24^4 - 54*J2_^2*J3_^3*k_s*H24^3 - 24*J2_^2*J3_^3*k_s*H24^2 + 39*J2_^2*J3_^3*k_s*H24 + 72*J3_^3*k_s^2*H24^5 - 720*J3_^3*k_s^2*H24^3 + 648*J3_^3*k_s^2*H24)/(2*J1_^2*J2_^2*J3_^2 - 24*J1_^2*J2_^2*k_s + 39*J1_^2*J3_^2*k_s - 324*J1_^2*k_s^2 + 39*J2_^2*J3_^2*k_s - 324*J2_^2*k_s^2 + 648*J3_^2*k_s^2 - 4320*k_s^3)</f>
        <v>-0.24576000000000009</v>
      </c>
      <c r="AP24" s="41">
        <f t="shared" si="7"/>
        <v>0.40960000000000052</v>
      </c>
    </row>
    <row r="25" spans="1:42">
      <c r="B25" s="36" t="s">
        <v>53</v>
      </c>
      <c r="C25" s="37">
        <v>0</v>
      </c>
      <c r="E25" s="75" t="s">
        <v>70</v>
      </c>
      <c r="F25" s="76">
        <f>(J1_^3*J2_^2*J3_^2*k01_*u1_ - J1_^3*J2_^2*J3_^2*theta1 + 12*J1_^3*J3_^2*k01_*k_s*u1_ - 12*J1_^3*J3_^2*k_s*theta1 + J1_^2*J2_^3*J3_^2*k02_*u2_ - J1_^2*J2_^3*J3_^2*theta2 + 8*J1_^2*J2_^2*J3_^3*k03_*u3_ - 8*J1_^2*J2_^2*J3_^3*theta3 - 5*J1_^2*J2_^2*J3_^2*v1_ + 5*J1_^2*J2_^2*J3_^2*v2_ + 108*J1_^2*J3_^3*k03_*k_s*u3_ - 108*J1_^2*J3_^3*k_s*theta3
- 72*J1_^2*J3_^2*k_s*v1_ + 48*J1_^2*J3_^2*k_s*v2_ + 24*J1_^2*J3_^2*k_s*v3_ + 12*J2_^3*J3_^2*k02_*k_s*u2_ - 12*J2_^3*J3_^2*k_s*theta2 + 108*J2_^2*J3_^3*k03_*k_s*u3_ - 108*J2_^2*J3_^3*k_s*theta3 - 48*J2_^2*J3_^2*k_s*v1_ + 72*J2_^2*J3_^2*k_s*v2_ - 24*J2_^2*J3_^2*k_s*v3_ + 1440*J3_^3*k03_*k_s^2*u3_ - 1440*J3_^3*k_s^2*theta3 - 720*J3_^2*k_s^2*v1_ + 720*J3_^2*k_s^2*v2_)/(4*J1_^2*J2_^2*J3_^2 - 48*J1_^2*J2_^2*k_s + 78*J1_^2*J3_^2*k_s - 648*J1_^2*k_s^2 + 78*J2_^2*J3_^2*k_s - 648*J2_^2*k_s^2 + 1296*J3_^2*k_s^2 - 8640*k_s^3)</f>
        <v>0</v>
      </c>
      <c r="G25" s="40">
        <f t="shared" si="0"/>
        <v>0.42000000000000037</v>
      </c>
      <c r="H25" s="33">
        <f t="shared" si="15"/>
        <v>-0.57999999999999963</v>
      </c>
      <c r="I25" s="51">
        <f>J25+K25+W25*AB25</f>
        <v>1.005234501036286</v>
      </c>
      <c r="J25" s="51">
        <f>(1/M25)*(a1_ + 2*a2_*H25 + 3*a3_*H25^2 + 4*a4_*H25^3 + 5*a5_*H25^4)</f>
        <v>1.005234501036286</v>
      </c>
      <c r="K25" s="51">
        <f>(1/M25^3)*k_s*(6*a3_ + 24*a4_*H25+ 60*a5_*H25^2)</f>
        <v>0</v>
      </c>
      <c r="L25" s="51"/>
      <c r="M25" s="41">
        <f t="shared" si="1"/>
        <v>1.5315351775261312</v>
      </c>
      <c r="N25" s="45">
        <f t="shared" si="8"/>
        <v>0.45819999999999961</v>
      </c>
      <c r="O25" s="45">
        <f t="shared" si="9"/>
        <v>-1.0799999999999996</v>
      </c>
      <c r="P25" s="45">
        <f>1</f>
        <v>1</v>
      </c>
      <c r="Q25" s="45">
        <f t="shared" si="10"/>
        <v>-0.12180000000000003</v>
      </c>
      <c r="R25" s="45">
        <f t="shared" si="11"/>
        <v>-7.9999999999999627E-2</v>
      </c>
      <c r="S25" s="45">
        <f>1</f>
        <v>1</v>
      </c>
      <c r="T25" s="45">
        <f t="shared" si="12"/>
        <v>0.66360000000000041</v>
      </c>
      <c r="U25" s="45">
        <f t="shared" si="13"/>
        <v>1.1599999999999993</v>
      </c>
      <c r="V25" s="45">
        <f t="shared" si="14"/>
        <v>-2</v>
      </c>
      <c r="W25" s="45">
        <f t="shared" si="2"/>
        <v>0</v>
      </c>
      <c r="X25" s="45"/>
      <c r="Y25" s="45">
        <f t="shared" si="3"/>
        <v>0.42000000000000037</v>
      </c>
      <c r="Z25" s="45">
        <f t="shared" si="4"/>
        <v>0.66360000000000041</v>
      </c>
      <c r="AA25" s="40">
        <f t="shared" si="5"/>
        <v>0</v>
      </c>
      <c r="AB25" s="44">
        <f t="shared" si="6"/>
        <v>-0.65293962206946299</v>
      </c>
      <c r="AF25" s="41">
        <f>(-J1_^3*J2_^2*J3_^2*k01_*H25^5 + J1_^3*J2_^2*J3_^2*k01_*H25^4 + J1_^3*J2_^2*J3_^2*k01_*H25^3 - J1_^3*J2_^2*J3_^2*k01_*H25^2 + 6*J1_^3*J2_^2*k01_*k_s*H25^5 - 12*J1_^3*J2_^2*k01_*k_s*H25^4 + 12*J1_^3*J2_^2*k01_*k_s*H25^2 - 6*J1_^3*J2_^2*k01_*k_s*H25 - 12*J1_^3*J3_^2*k01_*k_s*H25^5 + 27*J1_^3*J3_^2*k01_*k_s*H25^4 + 12*J1_^3*J3_^2*k01_*k_s*H25^3 - 27*J1_^3*J3_^2*k01_*k_s*H25^2 + 72*J1_^3*k01_*k_s^2*H25^5 - 180*J1_^3*k01_*k_s^2*H25^4 + 180*J1_^3*k01_*k_s^2*H25^2 - 72*J1_^3*k01_*k_s^2*H25)/(4*J1_^2*J2_^2*J3_^2 - 48*J1_^2*J2_^2*k_s + 78*J1_^2*J3_^2*k_s - 648*J1_^2*k_s^2 + 78*J2_^2*J3_^2*k_s - 648*J2_^2*k_s^2 + 1296*J3_^2*k_s^2 - 8640*k_s^3)</f>
        <v>8.8177840799999935E-2</v>
      </c>
      <c r="AG25" s="41">
        <f>(6*J1_^2*J2_^2*J3_^2*H25^5 - 4*J1_^2*J2_^2*J3_^2*H25^4 - 10*J1_^2*J2_^2*J3_^2*H25^3 + 8*J1_^2*J2_^2*J3_^2*H25^2 - 12*J1_^2*J2_^2*k_s*H25^5 + 48*J1_^2*J2_^2*k_s*H25^4 - 96*J1_^2*J2_^2*k_s*H25^2 + 60*J1_^2*J2_^2*k_s*H25 + 66*J1_^2*J3_^2*k_s*H25^5 - 129*J1_^2*J3_^2*k_s*H25^4 - 144*J1_^2*J3_^2*k_s*H25^3 + 207*J1_^2*J3_^2*k_s*H25^2 - 216*J1_^2*k_s^2*H25^5 + 540*J1_^2*k_s^2*H25^4 - 1188*J1_^2*k_s^2*H25^2 + 864*J1_^2*k_s^2*H25 + 18*J2_^2*J3_^2*k_s*H25^5 + 21*J2_^2*J3_^2*k_s*H25^4 - 96*J2_^2*J3_^2*k_s*H25^3 + 57*J2_^2*J3_^2*k_s*H25^2
+ 72*J2_^2*k_s^2*H25^5 + 180*J2_^2*k_s^2*H25^4 - 828*J2_^2*k_s^2*H25^2 + 576*J2_^2*k_s^2*H25 + 144*J3_^2*k_s^2*H25^5 - 1440*J3_^2*k_s^2*H25^3 + 1296*J3_^2*k_s^2*H25^2 - 8640*k_s^3*H25^2 + 8640*k_s^3*H25)/(8*J1_^2*J2_^2*J3_^2 - 96*J1_^2*J2_^2*k_s + 156*J1_^2*J3_^2*k_s - 1296*J1_^2*k_s^2 + 156*J2_^2*J3_^2*k_s - 1296*J2_^2*k_s^2 + 2592*J3_^2*k_s^2 -
17280*k_s^3)</f>
        <v>0.47448076239999937</v>
      </c>
      <c r="AH25" s="41">
        <f>(J1_^3*J2_^2*J3_^2*H25^5 - J1_^3*J2_^2*J3_^2*H25^4 - J1_^3*J2_^2*J3_^2*H25^3 + J1_^3*J2_^2*J3_^2*H25^2 - 6*J1_^3*J2_^2*k_s*H25^5 + 12*J1_^3*J2_^2*k_s*H25^4 - 12*J1_^3*J2_^2*k_s*H25^2 + 6*J1_^3*J2_^2*k_s*H25 + 12*J1_^3*J3_^2*k_s*H25^5 - 27*J1_^3*J3_^2*k_s*H25^4 - 12*J1_^3*J3_^2*k_s*H25^3 + 27*J1_^3*J3_^2*k_s*H25^2 - 72*J1_^3*k_s^2*H25^5 + 180*J1_^3*k_s^2*H25^4 - 180*J1_^3*k_s^2*H25^2 + 72*J1_^3*k_s^2*H25)/(4*J1_^2*J2_^2*J3_^2 - 48*J1_^2*J2_^2*k_s + 78*J1_^2*J3_^2*k_s - 648*J1_^2*k_s^2 + 78*J2_^2*J3_^2*k_s - 648*J2_^2*k_s^2 + 1296*J3_^2*k_s^2 - 8640*k_s^3)</f>
        <v>0.19717164613795427</v>
      </c>
      <c r="AI25" s="41">
        <f>(-J1_^2*J2_^3*J3_^2*k02_*H25^5 - J1_^2*J2_^3*J3_^2*k02_*H25^4 + J1_^2*J2_^3*J3_^2*k02_*H25^3 + J1_^2*J2_^3*J3_^2*k02_*H25^2 + 6*J1_^2*J2_^3*k02_*k_s*H25^5 + 12*J1_^2*J2_^3*k02_*k_s*H25^4 - 12*J1_^2*J2_^3*k02_*k_s*H25^2 - 6*J1_^2*J2_^3*k02_*k_s*H25 - 12*J2_^3*J3_^2*k02_*k_s*H25^5 - 27*J2_^3*J3_^2*k02_*k_s*H25^4 + 12*J2_^3*J3_^2*k02_*k_s*H25^3 + 27*J2_^3*J3_^2*k02_*k_s*H25^2 + 72*J2_^3*k02_*k_s^2*H25^5 + 180*J2_^3*k02_*k_s^2*H25^4 - 180*J2_^3*k02_*k_s^2*H25^2 - 72*J2_^3*k02_*k_s^2*H25)/(4*J1_^2*J2_^2*J3_^2 - 48*J1_^2*J2_^2*k_s + 78*J1_^2*J3_^2*k_s - 648*J1_^2*k_s^2 + 78*J2_^2*J3_^2*k_s - 648*J2_^2*k_s^2 + 1296*J3_^2*k_s^2 - 8640*k_s^3)</f>
        <v>9.3781591999998973E-3</v>
      </c>
      <c r="AJ25" s="41">
        <f>(-6*J1_^2*J2_^2*J3_^2*H25^5 - 4*J1_^2*J2_^2*J3_^2*H25^4 + 10*J1_^2*J2_^2*J3_^2*H25^3 + 8*J1_^2*J2_^2*J3_^2*H25^2 + 12*J1_^2*J2_^2*k_s*H25^5 + 48*J1_^2*J2_^2*k_s*H25^4 - 96*J1_^2*J2_^2*k_s*H25^2 - 60*J1_^2*J2_^2*k_s*H25 - 18*J1_^2*J3_^2*k_s*H25^5 + 21*J1_^2*J3_^2*k_s*H25^4 + 96*J1_^2*J3_^2*k_s*H25^3 + 57*J1_^2*J3_^2*k_s*H25^2 - 72*J1_^2*k_s^2*H25^5 + 180*J1_^2*k_s^2*H25^4 - 828*J1_^2*k_s^2*H25^2 - 576*J1_^2*k_s^2*H25 - 66*J2_^2*J3_^2*k_s*H25^5 - 129*J2_^2*J3_^2*k_s*H25^4 + 144*J2_^2*J3_^2*k_s*H25^3 + 207*J2_^2*J3_^2*k_s*H25^2 + 216*J2_^2*k_s^2*H25^5 + 540*J2_^2*k_s^2*H25^4 - 1188*J2_^2*k_s^2*H25^2 - 864*J2_^2*k_s^2*H25 - 144*J3_^2*k_s^2*H25^5 + 1440*J3_^2*k_s^2*H25^3 + 1296*J3_^2*k_s^2*H25^2 - 8640*k_s^3*H25^2 - 8640*k_s^3*H25)/(8*J1_^2*J2_^2*J3_^2 - 96*J1_^2*J2_^2*k_s + 156*J1_^2*J3_^2*k_s - 1296*J1_^2*k_s^2 + 156*J2_^2*J3_^2*k_s - 1296*J2_^2*k_s^2 + 2592*J3_^2*k_s^2 - 17280*k_s^3)</f>
        <v>8.5154277600000008E-2</v>
      </c>
      <c r="AK25" s="41">
        <f>(J1_^2*J2_^3*J3_^2*H25^5 + J1_^2*J2_^3*J3_^2*H25^4 - J1_^2*J2_^3*J3_^2*H25^3 - J1_^2*J2_^3*J3_^2*H25^2 - 6*J1_^2*J2_^3*k_s*H25^5 - 12*J1_^2*J2_^3*k_s*H25^4 + 12*J1_^2*J2_^3*k_s*H25^2 + 6*J1_^2*J2_^3*k_s*H25 + 12*J2_^3*J3_^2*k_s*H25^5 + 27*J2_^3*J3_^2*k_s*H25^4 - 12*J2_^3*J3_^2*k_s*H25^3 - 27*J2_^3*J3_^2*k_s*H25^2 - 72*J2_^3*k_s^2*H25^5 - 180*J2_^3*k_s^2*H25^4 + 180*J2_^3*k_s^2*H25^2 + 72*J2_^3*k_s^2*H25)/(4*J1_^2*J2_^2*J3_^2 - 48*J1_^2*J2_^2*k_s + 78*J1_^2*J3_^2*k_s - 648*J1_^2*k_s^2 + 78*J2_^2*J3_^2*k_s - 648*J2_^2*k_s^2 + 1296*J3_^2*k_s^2 - 8640*k_s^3)</f>
        <v>-5.2412716061987934E-2</v>
      </c>
      <c r="AL25" s="41">
        <f>(-2*J1_^2*J2_^2*J3_^3*k03_*H25^5 + 4*J1_^2*J2_^2*J3_^3*k03_*H25^3 - 2*J1_^2*J2_^2*J3_^3*k03_*H25 - 15*J1_^2*J3_^3*k03_*k_s*H25^5 + 24*J1_^2*J3_^3*k03_*k_s*H25^4 + 54*J1_^2*J3_^3*k03_*k_s*H25^3 - 24*J1_^2*J3_^3*k03_*k_s*H25^2 - 39*J1_^2*J3_^3*k03_*k_s*H25 - 15*J2_^2*J3_^3*k03_*k_s*H25^5 - 24*J2_^2*J3_^3*k03_*k_s*H25^4 + 54*J2_^2*J3_^3*k03_*k_s*H25^3 + 24*J2_^2*J3_^3*k03_*k_s*H25^2 - 39*J2_^2*J3_^3*k03_*k_s*H25 - 72*J3_^3*k03_*k_s^2*H25^5 + 720*J3_^3*k03_*k_s^2*H25^3 - 648*J3_^3*k03_*k_s^2*H25)/(2*J1_^2*J2_^2*J3_^2 - 24*J1_^2*J2_^2*k_s +
39*J1_^2*J3_^2*k_s - 324*J1_^2*k_s^2 + 39*J2_^2*J3_^2*k_s - 324*J2_^2*k_s^2 + 648*J3_^2*k_s^2 - 4320*k_s^3)</f>
        <v>-0.25541167680000015</v>
      </c>
      <c r="AM25" s="41">
        <f xml:space="preserve"> (2*J1_^2*J2_^2*J3_^2*H25^4 - 4*J1_^2*J2_^2*J3_^2*H25^2 + 2*J1_^2*J2_^2*J3_^2 - 24*J1_^2*J2_^2*k_s*H25^4 + 48*J1_^2*J2_^2*k_s*H25^2 - 24*J1_^2*J2_^2*k_s - 12*J1_^2*J3_^2*k_s*H25^5 + 27*J1_^2*J3_^2*k_s*H25^4 + 12*J1_^2*J3_^2*k_s*H25^3 - 66*J1_^2*J3_^2*k_s*H25^2 + 39*J1_^2*J3_^2*k_s + 72*J1_^2*k_s^2*H25^5 - 180*J1_^2*k_s^2*H25^4 + 504*J1_^2*k_s^2*H25^2 - 72*J1_^2*k_s^2*H25 - 324*J1_^2*k_s^2 + 12*J2_^2*J3_^2*k_s*H25^5 + 27*J2_^2*J3_^2*k_s*H25^4 - 12*J2_^2*J3_^2*k_s*H25^3 - 66*J2_^2*J3_^2*k_s*H25^2 + 39*J2_^2*J3_^2*k_s - 72*J2_^2*k_s^2*H25^5 - 180*J2_^2*k_s^2*H25^4 + 504*J2_^2*k_s^2*H25^2 + 72*J2_^2*k_s^2*H25 - 324*J2_^2*k_s^2 - 648*J3_^2*k_s^2*H25^2 + 648*J3_^2*k_s^2 + 4320*k_s^3*H25^2 - 4320*k_s^3)/(2*J1_^2*J2_^2*J3_^2 - 24*J1_^2*J2_^2*k_s + 39*J1_^2*J3_^2*k_s - 324*J1_^2*k_s^2 + 39*J2_^2*J3_^2*k_s - 324*J2_^2*k_s^2 + 648*J3_^2*k_s^2 - 4320*k_s^3)</f>
        <v>0.44036496000000058</v>
      </c>
      <c r="AN25" s="41">
        <f>(2*J1_^2*J2_^2*J3_^3*H25^5 - 4*J1_^2*J2_^2*J3_^3*H25^3 + 2*J1_^2*J2_^2*J3_^3*H25 + 15*J1_^2*J3_^3*k_s*H25^5 - 24*J1_^2*J3_^3*k_s*H25^4 - 54*J1_^2*J3_^3*k_s*H25^3 + 24*J1_^2*J3_^3*k_s*H25^2 + 39*J1_^2*J3_^3*k_s*H25 + 15*J2_^2*J3_^3*k_s*H25^5 + 24*J2_^2*J3_^3*k_s*H25^4 - 54*J2_^2*J3_^3*k_s*H25^3 - 24*J2_^2*J3_^3*k_s*H25^2 + 39*J2_^2*J3_^3*k_s*H25 + 72*J3_^3*k_s^2*H25^5 - 720*J3_^3*k_s^2*H25^3 + 648*J3_^3*k_s^2*H25)/(2*J1_^2*J2_^2*J3_^2 - 24*J1_^2*J2_^2*k_s + 39*J1_^2*J3_^2*k_s - 324*J1_^2*k_s^2 + 39*J2_^2*J3_^2*k_s - 324*J2_^2*k_s^2 + 648*J3_^2*k_s^2 - 4320*k_s^3)</f>
        <v>-0.25541167680000015</v>
      </c>
      <c r="AP25" s="41">
        <f t="shared" si="7"/>
        <v>0.44036496000000058</v>
      </c>
    </row>
    <row r="26" spans="1:42">
      <c r="B26" s="36" t="s">
        <v>54</v>
      </c>
      <c r="C26" s="37">
        <v>1</v>
      </c>
      <c r="E26" s="75" t="s">
        <v>71</v>
      </c>
      <c r="F26" s="76">
        <f>(2*J1_^3*J2_^2*J3_^2*k01_*u1_ - 2*J1_^3*J2_^2*J3_^2*theta1 - 24*J1_^3*J2_^2*k01_*k_s*u1_ + 24*J1_^3*J2_^2*k_s*theta1 + 54*J1_^3*J3_^2*k01_*k_s*u1_ - 54*J1_^3*J3_^2*k_s*theta1 - 360*J1_^3*k01_*k_s^2*u1_ + 360*J1_^3*k_s^2*theta1 - 2*J1_^2*J2_^3*J3_^2*k02_*u2_ + 2*J1_^2*J2_^3*J3_^2*theta2 + 24*J1_^2*J2_^3*k02_*k_s*u2_ - 24*J1_^2*J2_^3*k_s*theta2 - 4*J1_^2*J2_^2*J3_^2*v1_ - 4*J1_^2*J2_^2*J3_^2*v2_ + 8*J1_^2*J2_^2*J3_^2*v3_ + 48*J1_^2*J2_^2*k_s*v1_ + 48*J1_^2*J2_^2*k_s*v2_ - 96*J1_^2*J2_^2*k_s*v3_ + 96*J1_^2*J3_^3*k03_*k_s*u3_ - 96*J1_^2*J3_^3*k_s*theta3 - 129*J1_^2*J3_^2*k_s*v1_ + 21*J1_^2*J3_^2*k_s*v2_ + 108*J1_^2*J3_^2*k_s*v3_ + 540*J1_^2*k_s^2*v1_ + 180*J1_^2*k_s^2*v2_ - 720*J1_^2*k_s^2*v3_ - 54*J2_^3*J3_^2*k02_*k_s*u2_ + 54*J2_^3*J3_^2*k_s*theta2 + 360*J2_^3*k02_*k_s^2*u2_ - 360*J2_^3*k_s^2*theta2 - 96*J2_^2*J3_^3*k03_*k_s*u3_ + 96*J2_^2*J3_^3*k_s*theta3 +
21*J2_^2*J3_^2*k_s*v1_ - 129*J2_^2*J3_^2*k_s*v2_ + 108*J2_^2*J3_^2*k_s*v3_ + 180*J2_^2*k_s^2*v1_ + 540*J2_^2*k_s^2*v2_ - 720*J2_^2*k_s^2*v3_)/(8*J1_^2*J2_^2*J3_^2 - 96*J1_^2*J2_^2*k_s + 156*J1_^2*J3_^2*k_s - 1296*J1_^2*k_s^2 + 156*J2_^2*J3_^2*k_s - 1296*J2_^2*k_s^2 + 2592*J3_^2*k_s^2 - 17280*k_s^3)</f>
        <v>1</v>
      </c>
      <c r="G26" s="40">
        <f t="shared" si="0"/>
        <v>0.44000000000000039</v>
      </c>
      <c r="H26" s="33">
        <f t="shared" si="15"/>
        <v>-0.55999999999999961</v>
      </c>
      <c r="I26" s="51">
        <f>J26+K26+W26*AB26</f>
        <v>1.024023221880056</v>
      </c>
      <c r="J26" s="51">
        <f>(1/M26)*(a1_ + 2*a2_*H26 + 3*a3_*H26^2 + 4*a4_*H26^3 + 5*a5_*H26^4)</f>
        <v>1.024023221880056</v>
      </c>
      <c r="K26" s="51">
        <f>(1/M26^3)*k_s*(6*a3_ + 24*a4_*H26+ 60*a5_*H26^2)</f>
        <v>0</v>
      </c>
      <c r="L26" s="51"/>
      <c r="M26" s="41">
        <f t="shared" si="1"/>
        <v>1.5014659503298762</v>
      </c>
      <c r="N26" s="45">
        <f t="shared" si="8"/>
        <v>0.43679999999999958</v>
      </c>
      <c r="O26" s="45">
        <f t="shared" si="9"/>
        <v>-1.0599999999999996</v>
      </c>
      <c r="P26" s="45">
        <f>1</f>
        <v>1</v>
      </c>
      <c r="Q26" s="45">
        <f t="shared" si="10"/>
        <v>-0.12320000000000002</v>
      </c>
      <c r="R26" s="45">
        <f t="shared" si="11"/>
        <v>-5.9999999999999609E-2</v>
      </c>
      <c r="S26" s="45">
        <f>1</f>
        <v>1</v>
      </c>
      <c r="T26" s="45">
        <f t="shared" si="12"/>
        <v>0.68640000000000045</v>
      </c>
      <c r="U26" s="45">
        <f t="shared" si="13"/>
        <v>1.1199999999999992</v>
      </c>
      <c r="V26" s="45">
        <f t="shared" si="14"/>
        <v>-2</v>
      </c>
      <c r="W26" s="45">
        <f t="shared" si="2"/>
        <v>0</v>
      </c>
      <c r="X26" s="45"/>
      <c r="Y26" s="45">
        <f t="shared" si="3"/>
        <v>0.44000000000000039</v>
      </c>
      <c r="Z26" s="45">
        <f t="shared" si="4"/>
        <v>0.68640000000000045</v>
      </c>
      <c r="AA26" s="40">
        <f t="shared" si="5"/>
        <v>0</v>
      </c>
      <c r="AB26" s="44">
        <f t="shared" si="6"/>
        <v>-0.66601576930885265</v>
      </c>
      <c r="AF26" s="41">
        <f>(-J1_^3*J2_^2*J3_^2*k01_*H26^5 + J1_^3*J2_^2*J3_^2*k01_*H26^4 + J1_^3*J2_^2*J3_^2*k01_*H26^3 - J1_^3*J2_^2*J3_^2*k01_*H26^2 + 6*J1_^3*J2_^2*k01_*k_s*H26^5 - 12*J1_^3*J2_^2*k01_*k_s*H26^4 + 12*J1_^3*J2_^2*k01_*k_s*H26^2 - 6*J1_^3*J2_^2*k01_*k_s*H26 - 12*J1_^3*J3_^2*k01_*k_s*H26^5 + 27*J1_^3*J3_^2*k01_*k_s*H26^4 + 12*J1_^3*J3_^2*k01_*k_s*H26^3 - 27*J1_^3*J3_^2*k01_*k_s*H26^2 + 72*J1_^3*k01_*k_s^2*H26^5 - 180*J1_^3*k01_*k_s^2*H26^4 + 180*J1_^3*k01_*k_s^2*H26^2 - 72*J1_^3*k01_*k_s^2*H26)/(4*J1_^2*J2_^2*J3_^2 - 48*J1_^2*J2_^2*k_s + 78*J1_^2*J3_^2*k_s - 648*J1_^2*k_s^2 + 78*J2_^2*J3_^2*k_s - 648*J2_^2*k_s^2 + 1296*J3_^2*k_s^2 - 8640*k_s^3)</f>
        <v>8.3949465599999898E-2</v>
      </c>
      <c r="AG26" s="41">
        <f>(6*J1_^2*J2_^2*J3_^2*H26^5 - 4*J1_^2*J2_^2*J3_^2*H26^4 - 10*J1_^2*J2_^2*J3_^2*H26^3 + 8*J1_^2*J2_^2*J3_^2*H26^2 - 12*J1_^2*J2_^2*k_s*H26^5 + 48*J1_^2*J2_^2*k_s*H26^4 - 96*J1_^2*J2_^2*k_s*H26^2 + 60*J1_^2*J2_^2*k_s*H26 + 66*J1_^2*J3_^2*k_s*H26^5 - 129*J1_^2*J3_^2*k_s*H26^4 - 144*J1_^2*J3_^2*k_s*H26^3 + 207*J1_^2*J3_^2*k_s*H26^2 - 216*J1_^2*k_s^2*H26^5 + 540*J1_^2*k_s^2*H26^4 - 1188*J1_^2*k_s^2*H26^2 + 864*J1_^2*k_s^2*H26 + 18*J2_^2*J3_^2*k_s*H26^5 + 21*J2_^2*J3_^2*k_s*H26^4 - 96*J2_^2*J3_^2*k_s*H26^3 + 57*J2_^2*J3_^2*k_s*H26^2
+ 72*J2_^2*k_s^2*H26^5 + 180*J2_^2*k_s^2*H26^4 - 828*J2_^2*k_s^2*H26^2 + 576*J2_^2*k_s^2*H26 + 144*J3_^2*k_s^2*H26^5 - 1440*J3_^2*k_s^2*H26^3 + 1296*J3_^2*k_s^2*H26^2 - 8640*k_s^3*H26^2 + 8640*k_s^3*H26)/(8*J1_^2*J2_^2*J3_^2 - 96*J1_^2*J2_^2*k_s + 156*J1_^2*J3_^2*k_s - 1296*J1_^2*k_s^2 + 156*J2_^2*J3_^2*k_s - 1296*J2_^2*k_s^2 + 2592*J3_^2*k_s^2 -
17280*k_s^3)</f>
        <v>0.44264263679999938</v>
      </c>
      <c r="AH26" s="41">
        <f>(J1_^3*J2_^2*J3_^2*H26^5 - J1_^3*J2_^2*J3_^2*H26^4 - J1_^3*J2_^2*J3_^2*H26^3 + J1_^3*J2_^2*J3_^2*H26^2 - 6*J1_^3*J2_^2*k_s*H26^5 + 12*J1_^3*J2_^2*k_s*H26^4 - 12*J1_^3*J2_^2*k_s*H26^2 + 6*J1_^3*J2_^2*k_s*H26 + 12*J1_^3*J3_^2*k_s*H26^5 - 27*J1_^3*J3_^2*k_s*H26^4 - 12*J1_^3*J3_^2*k_s*H26^3 + 27*J1_^3*J3_^2*k_s*H26^2 - 72*J1_^3*k_s^2*H26^5 + 180*J1_^3*k_s^2*H26^4 - 180*J1_^3*k_s^2*H26^2 + 72*J1_^3*k_s^2*H26)/(4*J1_^2*J2_^2*J3_^2 - 48*J1_^2*J2_^2*k_s + 78*J1_^2*J3_^2*k_s - 648*J1_^2*k_s^2 + 78*J2_^2*J3_^2*k_s - 648*J2_^2*k_s^2 + 1296*J3_^2*k_s^2 - 8640*k_s^3)</f>
        <v>0.18771671175638002</v>
      </c>
      <c r="AI26" s="41">
        <f>(-J1_^2*J2_^3*J3_^2*k02_*H26^5 - J1_^2*J2_^3*J3_^2*k02_*H26^4 + J1_^2*J2_^3*J3_^2*k02_*H26^3 + J1_^2*J2_^3*J3_^2*k02_*H26^2 + 6*J1_^2*J2_^3*k02_*k_s*H26^5 + 12*J1_^2*J2_^3*k02_*k_s*H26^4 - 12*J1_^2*J2_^3*k02_*k_s*H26^2 - 6*J1_^2*J2_^3*k02_*k_s*H26 - 12*J2_^3*J3_^2*k02_*k_s*H26^5 - 27*J2_^3*J3_^2*k02_*k_s*H26^4 + 12*J2_^3*J3_^2*k02_*k_s*H26^3 + 27*J2_^3*J3_^2*k02_*k_s*H26^2 + 72*J2_^3*k02_*k_s^2*H26^5 + 180*J2_^3*k02_*k_s^2*H26^4 - 180*J2_^3*k02_*k_s^2*H26^2 - 72*J2_^3*k02_*k_s^2*H26)/(4*J1_^2*J2_^2*J3_^2 - 48*J1_^2*J2_^2*k_s + 78*J1_^2*J3_^2*k_s - 648*J1_^2*k_s^2 + 78*J2_^2*J3_^2*k_s - 648*J2_^2*k_s^2 + 1296*J3_^2*k_s^2 - 8640*k_s^3)</f>
        <v>3.8585343999999223E-3</v>
      </c>
      <c r="AJ26" s="41">
        <f>(-6*J1_^2*J2_^2*J3_^2*H26^5 - 4*J1_^2*J2_^2*J3_^2*H26^4 + 10*J1_^2*J2_^2*J3_^2*H26^3 + 8*J1_^2*J2_^2*J3_^2*H26^2 + 12*J1_^2*J2_^2*k_s*H26^5 + 48*J1_^2*J2_^2*k_s*H26^4 - 96*J1_^2*J2_^2*k_s*H26^2 - 60*J1_^2*J2_^2*k_s*H26 - 18*J1_^2*J3_^2*k_s*H26^5 + 21*J1_^2*J3_^2*k_s*H26^4 + 96*J1_^2*J3_^2*k_s*H26^3 + 57*J1_^2*J3_^2*k_s*H26^2 - 72*J1_^2*k_s^2*H26^5 + 180*J1_^2*k_s^2*H26^4 - 828*J1_^2*k_s^2*H26^2 - 576*J1_^2*k_s^2*H26 - 66*J2_^2*J3_^2*k_s*H26^5 - 129*J2_^2*J3_^2*k_s*H26^4 + 144*J2_^2*J3_^2*k_s*H26^3 + 207*J2_^2*J3_^2*k_s*H26^2 + 216*J2_^2*k_s^2*H26^5 + 540*J2_^2*k_s^2*H26^4 - 1188*J2_^2*k_s^2*H26^2 - 864*J2_^2*k_s^2*H26 - 144*J3_^2*k_s^2*H26^5 + 1440*J3_^2*k_s^2*H26^3 + 1296*J3_^2*k_s^2*H26^2 - 8640*k_s^3*H26^2 - 8640*k_s^3*H26)/(8*J1_^2*J2_^2*J3_^2 - 96*J1_^2*J2_^2*k_s + 156*J1_^2*J3_^2*k_s - 1296*J1_^2*k_s^2 + 156*J2_^2*J3_^2*k_s - 1296*J2_^2*k_s^2 + 2592*J3_^2*k_s^2 - 17280*k_s^3)</f>
        <v>8.6212403199999982E-2</v>
      </c>
      <c r="AK26" s="41">
        <f>(J1_^2*J2_^3*J3_^2*H26^5 + J1_^2*J2_^3*J3_^2*H26^4 - J1_^2*J2_^3*J3_^2*H26^3 - J1_^2*J2_^3*J3_^2*H26^2 - 6*J1_^2*J2_^3*k_s*H26^5 - 12*J1_^2*J2_^3*k_s*H26^4 + 12*J1_^2*J2_^3*k_s*H26^2 + 6*J1_^2*J2_^3*k_s*H26 + 12*J2_^3*J3_^2*k_s*H26^5 + 27*J2_^3*J3_^2*k_s*H26^4 - 12*J2_^3*J3_^2*k_s*H26^3 - 27*J2_^3*J3_^2*k_s*H26^2 - 72*J2_^3*k_s^2*H26^5 - 180*J2_^3*k_s^2*H26^4 + 180*J2_^3*k_s^2*H26^2 + 72*J2_^3*k_s^2*H26)/(4*J1_^2*J2_^2*J3_^2 - 48*J1_^2*J2_^2*k_s + 78*J1_^2*J3_^2*k_s - 648*J1_^2*k_s^2 + 78*J2_^2*J3_^2*k_s - 648*J2_^2*k_s^2 + 1296*J3_^2*k_s^2 - 8640*k_s^3)</f>
        <v>-5.2945739213338033E-2</v>
      </c>
      <c r="AL26" s="41">
        <f>(-2*J1_^2*J2_^2*J3_^3*k03_*H26^5 + 4*J1_^2*J2_^2*J3_^3*k03_*H26^3 - 2*J1_^2*J2_^2*J3_^3*k03_*H26 - 15*J1_^2*J3_^3*k03_*k_s*H26^5 + 24*J1_^2*J3_^3*k03_*k_s*H26^4 + 54*J1_^2*J3_^3*k03_*k_s*H26^3 - 24*J1_^2*J3_^3*k03_*k_s*H26^2 - 39*J1_^2*J3_^3*k03_*k_s*H26 - 15*J2_^2*J3_^3*k03_*k_s*H26^5 - 24*J2_^2*J3_^3*k03_*k_s*H26^4 + 54*J2_^2*J3_^3*k03_*k_s*H26^3 + 24*J2_^2*J3_^3*k03_*k_s*H26^2 - 39*J2_^2*J3_^3*k03_*k_s*H26 - 72*J3_^3*k03_*k_s^2*H26^5 + 720*J3_^3*k03_*k_s^2*H26^3 - 648*J3_^3*k03_*k_s^2*H26)/(2*J1_^2*J2_^2*J3_^2 - 24*J1_^2*J2_^2*k_s +
39*J1_^2*J3_^2*k_s - 324*J1_^2*k_s^2 + 39*J2_^2*J3_^2*k_s - 324*J2_^2*k_s^2 + 648*J3_^2*k_s^2 - 4320*k_s^3)</f>
        <v>-0.26384117760000009</v>
      </c>
      <c r="AM26" s="41">
        <f xml:space="preserve"> (2*J1_^2*J2_^2*J3_^2*H26^4 - 4*J1_^2*J2_^2*J3_^2*H26^2 + 2*J1_^2*J2_^2*J3_^2 - 24*J1_^2*J2_^2*k_s*H26^4 + 48*J1_^2*J2_^2*k_s*H26^2 - 24*J1_^2*J2_^2*k_s - 12*J1_^2*J3_^2*k_s*H26^5 + 27*J1_^2*J3_^2*k_s*H26^4 + 12*J1_^2*J3_^2*k_s*H26^3 - 66*J1_^2*J3_^2*k_s*H26^2 + 39*J1_^2*J3_^2*k_s + 72*J1_^2*k_s^2*H26^5 - 180*J1_^2*k_s^2*H26^4 + 504*J1_^2*k_s^2*H26^2 - 72*J1_^2*k_s^2*H26 - 324*J1_^2*k_s^2 + 12*J2_^2*J3_^2*k_s*H26^5 + 27*J2_^2*J3_^2*k_s*H26^4 - 12*J2_^2*J3_^2*k_s*H26^3 - 66*J2_^2*J3_^2*k_s*H26^2 + 39*J2_^2*J3_^2*k_s - 72*J2_^2*k_s^2*H26^5 - 180*J2_^2*k_s^2*H26^4 + 504*J2_^2*k_s^2*H26^2 + 72*J2_^2*k_s^2*H26 - 324*J2_^2*k_s^2 - 648*J3_^2*k_s^2*H26^2 + 648*J3_^2*k_s^2 + 4320*k_s^3*H26^2 - 4320*k_s^3)/(2*J1_^2*J2_^2*J3_^2 - 24*J1_^2*J2_^2*k_s + 39*J1_^2*J3_^2*k_s - 324*J1_^2*k_s^2 + 39*J2_^2*J3_^2*k_s - 324*J2_^2*k_s^2 + 648*J3_^2*k_s^2 - 4320*k_s^3)</f>
        <v>0.47114496000000067</v>
      </c>
      <c r="AN26" s="41">
        <f>(2*J1_^2*J2_^2*J3_^3*H26^5 - 4*J1_^2*J2_^2*J3_^3*H26^3 + 2*J1_^2*J2_^2*J3_^3*H26 + 15*J1_^2*J3_^3*k_s*H26^5 - 24*J1_^2*J3_^3*k_s*H26^4 - 54*J1_^2*J3_^3*k_s*H26^3 + 24*J1_^2*J3_^3*k_s*H26^2 + 39*J1_^2*J3_^3*k_s*H26 + 15*J2_^2*J3_^3*k_s*H26^5 + 24*J2_^2*J3_^3*k_s*H26^4 - 54*J2_^2*J3_^3*k_s*H26^3 - 24*J2_^2*J3_^3*k_s*H26^2 + 39*J2_^2*J3_^3*k_s*H26 + 72*J3_^3*k_s^2*H26^5 - 720*J3_^3*k_s^2*H26^3 + 648*J3_^3*k_s^2*H26)/(2*J1_^2*J2_^2*J3_^2 - 24*J1_^2*J2_^2*k_s + 39*J1_^2*J3_^2*k_s - 324*J1_^2*k_s^2 + 39*J2_^2*J3_^2*k_s - 324*J2_^2*k_s^2 + 648*J3_^2*k_s^2 - 4320*k_s^3)</f>
        <v>-0.26384117760000009</v>
      </c>
      <c r="AP26" s="41">
        <f t="shared" si="7"/>
        <v>0.47114496000000067</v>
      </c>
    </row>
    <row r="27" spans="1:42" ht="15.75" thickBot="1">
      <c r="B27" s="36"/>
      <c r="C27" s="37"/>
      <c r="E27" s="77" t="s">
        <v>72</v>
      </c>
      <c r="F27" s="78">
        <f>(-J1_^3*J2_^2*J3_^2*k01_*u1_ + J1_^3*J2_^2*J3_^2*theta1 + 6*J1_^3*J2_^2*k01_*k_s*u1_ - 6*J1_^3*J2_^2*k_s*theta1 - 12*J1_^3*J3_^2*k01_*k_s*u1_ + 12*J1_^3*J3_^2*k_s*theta1 + 72*J1_^3*k01_*k_s^2*u1_ - 72*J1_^3*k_s^2*theta1 - J1_^2*J2_^3*J3_^2*k02_*u2_ + J1_^2*J2_^3*J3_^2*theta2 + 6*J1_^2*J2_^3*k02_*k_s*u2_ - 6*J1_^2*J2_^3*k_s*theta2 - 4*J1_^2*J2_^2*J3_^3*k03_*u3_ + 4*J1_^2*J2_^2*J3_^3*theta3 + 3*J1_^2*J2_^2*J3_^2*v1_ - 3*J1_^2*J2_^2*J3_^2*v2_ - 6*J1_^2*J2_^2*k_s*v1_ + 6*J1_^2*J2_^2*k_s*v2_ - 30*J1_^2*J3_^3*k03_*k_s*u3_ + 30*J1_^2*J3_^3*k_s*theta3 + 33*J1_^2*J3_^2*k_s*v1_ - 9*J1_^2*J3_^2*k_s*v2_ - 24*J1_^2*J3_^2*k_s*v3_ - 108*J1_^2*k_s^2*v1_ - 36*J1_^2*k_s^2*v2_ + 144*J1_^2*k_s^2*v3_ - 12*J2_^3*J3_^2*k02_*k_s*u2_ + 12*J2_^3*J3_^2*k_s*theta2 + 72*J2_^3*k02_*k_s^2*u2_ - 72*J2_^3*k_s^2*theta2 - 30*J2_^2*J3_^3*k03_*k_s*u3_ + 30*J2_^2*J3_^3*k_s*theta3 + 9*J2_^2*J3_^2*k_s*v1_ - 33*J2_^2*J3_^2*k_s*v2_ + 24*J2_^2*J3_^2*k_s*v3_ + 36*J2_^2*k_s^2*v1_ + 108*J2_^2*k_s^2*v2_ - 144*J2_^2*k_s^2*v3_ - 144*J3_^3*k03_*k_s^2*u3_ + 144*J3_^3*k_s^2*theta3 + 72*J3_^2*k_s^2*v1_ - 72*J3_^2*k_s^2*v2_)/(4*J1_^2*J2_^2*J3_^2 - 48*J1_^2*J2_^2*k_s + 78*J1_^2*J3_^2*k_s - 648*J1_^2*k_s^2 + 78*J2_^2*J3_^2*k_s - 648*J2_^2*k_s^2 + 1296*J3_^2*k_s^2 - 8640*k_s^3)</f>
        <v>0</v>
      </c>
      <c r="G27" s="40">
        <f t="shared" si="0"/>
        <v>0.46000000000000041</v>
      </c>
      <c r="H27" s="33">
        <f t="shared" si="15"/>
        <v>-0.53999999999999959</v>
      </c>
      <c r="I27" s="51">
        <f>J27+K27+W27*AB27</f>
        <v>1.0395921229489424</v>
      </c>
      <c r="J27" s="51">
        <f>(1/M27)*(a1_ + 2*a2_*H27 + 3*a3_*H27^2 + 4*a4_*H27^3 + 5*a5_*H27^4)</f>
        <v>1.0395921229489424</v>
      </c>
      <c r="K27" s="51">
        <f>(1/M27^3)*k_s*(6*a3_ + 24*a4_*H27+ 60*a5_*H27^2)</f>
        <v>0</v>
      </c>
      <c r="L27" s="51"/>
      <c r="M27" s="41">
        <f t="shared" si="1"/>
        <v>1.4718695594379274</v>
      </c>
      <c r="N27" s="45">
        <f t="shared" si="8"/>
        <v>0.41579999999999956</v>
      </c>
      <c r="O27" s="45">
        <f t="shared" si="9"/>
        <v>-1.0399999999999996</v>
      </c>
      <c r="P27" s="45">
        <f>1</f>
        <v>1</v>
      </c>
      <c r="Q27" s="45">
        <f t="shared" si="10"/>
        <v>-0.12420000000000002</v>
      </c>
      <c r="R27" s="45">
        <f t="shared" si="11"/>
        <v>-3.9999999999999591E-2</v>
      </c>
      <c r="S27" s="45">
        <f>1</f>
        <v>1</v>
      </c>
      <c r="T27" s="45">
        <f t="shared" si="12"/>
        <v>0.70840000000000036</v>
      </c>
      <c r="U27" s="45">
        <f t="shared" si="13"/>
        <v>1.0799999999999992</v>
      </c>
      <c r="V27" s="45">
        <f t="shared" si="14"/>
        <v>-2</v>
      </c>
      <c r="W27" s="45">
        <f t="shared" si="2"/>
        <v>0</v>
      </c>
      <c r="X27" s="45"/>
      <c r="Y27" s="45">
        <f t="shared" si="3"/>
        <v>0.4600000000000003</v>
      </c>
      <c r="Z27" s="45">
        <f t="shared" si="4"/>
        <v>0.70840000000000036</v>
      </c>
      <c r="AA27" s="40">
        <f t="shared" si="5"/>
        <v>0</v>
      </c>
      <c r="AB27" s="44">
        <f t="shared" si="6"/>
        <v>-0.6794080314983052</v>
      </c>
      <c r="AF27" s="41">
        <f>(-J1_^3*J2_^2*J3_^2*k01_*H27^5 + J1_^3*J2_^2*J3_^2*k01_*H27^4 + J1_^3*J2_^2*J3_^2*k01_*H27^3 - J1_^3*J2_^2*J3_^2*k01_*H27^2 + 6*J1_^3*J2_^2*k01_*k_s*H27^5 - 12*J1_^3*J2_^2*k01_*k_s*H27^4 + 12*J1_^3*J2_^2*k01_*k_s*H27^2 - 6*J1_^3*J2_^2*k01_*k_s*H27 - 12*J1_^3*J3_^2*k01_*k_s*H27^5 + 27*J1_^3*J3_^2*k01_*k_s*H27^4 + 12*J1_^3*J3_^2*k01_*k_s*H27^3 - 27*J1_^3*J3_^2*k01_*k_s*H27^2 + 72*J1_^3*k01_*k_s^2*H27^5 - 180*J1_^3*k01_*k_s^2*H27^4 + 180*J1_^3*k01_*k_s^2*H27^2 - 72*J1_^3*k01_*k_s^2*H27)/(4*J1_^2*J2_^2*J3_^2 - 48*J1_^2*J2_^2*k_s + 78*J1_^2*J3_^2*k_s - 648*J1_^2*k_s^2 + 78*J2_^2*J3_^2*k_s - 648*J2_^2*k_s^2 + 1296*J3_^2*k_s^2 - 8640*k_s^3)</f>
        <v>7.9529234399999912E-2</v>
      </c>
      <c r="AG27" s="41">
        <f>(6*J1_^2*J2_^2*J3_^2*H27^5 - 4*J1_^2*J2_^2*J3_^2*H27^4 - 10*J1_^2*J2_^2*J3_^2*H27^3 + 8*J1_^2*J2_^2*J3_^2*H27^2 - 12*J1_^2*J2_^2*k_s*H27^5 + 48*J1_^2*J2_^2*k_s*H27^4 - 96*J1_^2*J2_^2*k_s*H27^2 + 60*J1_^2*J2_^2*k_s*H27 + 66*J1_^2*J3_^2*k_s*H27^5 - 129*J1_^2*J3_^2*k_s*H27^4 - 144*J1_^2*J3_^2*k_s*H27^3 + 207*J1_^2*J3_^2*k_s*H27^2 - 216*J1_^2*k_s^2*H27^5 + 540*J1_^2*k_s^2*H27^4 - 1188*J1_^2*k_s^2*H27^2 + 864*J1_^2*k_s^2*H27 + 18*J2_^2*J3_^2*k_s*H27^5 + 21*J2_^2*J3_^2*k_s*H27^4 - 96*J2_^2*J3_^2*k_s*H27^3 + 57*J2_^2*J3_^2*k_s*H27^2
+ 72*J2_^2*k_s^2*H27^5 + 180*J2_^2*k_s^2*H27^4 - 828*J2_^2*k_s^2*H27^2 + 576*J2_^2*k_s^2*H27 + 144*J3_^2*k_s^2*H27^5 - 1440*J3_^2*k_s^2*H27^3 + 1296*J3_^2*k_s^2*H27^2 - 8640*k_s^3*H27^2 + 8640*k_s^3*H27)/(8*J1_^2*J2_^2*J3_^2 - 96*J1_^2*J2_^2*k_s + 156*J1_^2*J3_^2*k_s - 1296*J1_^2*k_s^2 + 156*J2_^2*J3_^2*k_s - 1296*J2_^2*k_s^2 + 2592*J3_^2*k_s^2 -
17280*k_s^3)</f>
        <v>0.4114773431999994</v>
      </c>
      <c r="AH27" s="41">
        <f>(J1_^3*J2_^2*J3_^2*H27^5 - J1_^3*J2_^2*J3_^2*H27^4 - J1_^3*J2_^2*J3_^2*H27^3 + J1_^3*J2_^2*J3_^2*H27^2 - 6*J1_^3*J2_^2*k_s*H27^5 + 12*J1_^3*J2_^2*k_s*H27^4 - 12*J1_^3*J2_^2*k_s*H27^2 + 6*J1_^3*J2_^2*k_s*H27 + 12*J1_^3*J3_^2*k_s*H27^5 - 27*J1_^3*J3_^2*k_s*H27^4 - 12*J1_^3*J3_^2*k_s*H27^3 + 27*J1_^3*J3_^2*k_s*H27^2 - 72*J1_^3*k_s^2*H27^5 + 180*J1_^3*k_s^2*H27^4 - 180*J1_^3*k_s^2*H27^2 + 72*J1_^3*k_s^2*H27)/(4*J1_^2*J2_^2*J3_^2 - 48*J1_^2*J2_^2*k_s + 78*J1_^2*J3_^2*k_s - 648*J1_^2*k_s^2 + 78*J2_^2*J3_^2*k_s - 648*J2_^2*k_s^2 + 1296*J3_^2*k_s^2 - 8640*k_s^3)</f>
        <v>0.17783277431691449</v>
      </c>
      <c r="AI27" s="41">
        <f>(-J1_^2*J2_^3*J3_^2*k02_*H27^5 - J1_^2*J2_^3*J3_^2*k02_*H27^4 + J1_^2*J2_^3*J3_^2*k02_*H27^3 + J1_^2*J2_^3*J3_^2*k02_*H27^2 + 6*J1_^2*J2_^3*k02_*k_s*H27^5 + 12*J1_^2*J2_^3*k02_*k_s*H27^4 - 12*J1_^2*J2_^3*k02_*k_s*H27^2 - 6*J1_^2*J2_^3*k02_*k_s*H27 - 12*J2_^3*J3_^2*k02_*k_s*H27^5 - 27*J2_^3*J3_^2*k02_*k_s*H27^4 + 12*J2_^3*J3_^2*k02_*k_s*H27^3 + 27*J2_^3*J3_^2*k02_*k_s*H27^2 + 72*J2_^3*k02_*k_s^2*H27^5 + 180*J2_^3*k02_*k_s^2*H27^4 - 180*J2_^3*k02_*k_s^2*H27^2 - 72*J2_^3*k02_*k_s^2*H27)/(4*J1_^2*J2_^2*J3_^2 - 48*J1_^2*J2_^2*k_s + 78*J1_^2*J3_^2*k_s - 648*J1_^2*k_s^2 + 78*J2_^2*J3_^2*k_s - 648*J2_^2*k_s^2 + 1296*J3_^2*k_s^2 - 8640*k_s^3)</f>
        <v>-7.9723440000008282E-4</v>
      </c>
      <c r="AJ27" s="41">
        <f>(-6*J1_^2*J2_^2*J3_^2*H27^5 - 4*J1_^2*J2_^2*J3_^2*H27^4 + 10*J1_^2*J2_^2*J3_^2*H27^3 + 8*J1_^2*J2_^2*J3_^2*H27^2 + 12*J1_^2*J2_^2*k_s*H27^5 + 48*J1_^2*J2_^2*k_s*H27^4 - 96*J1_^2*J2_^2*k_s*H27^2 - 60*J1_^2*J2_^2*k_s*H27 - 18*J1_^2*J3_^2*k_s*H27^5 + 21*J1_^2*J3_^2*k_s*H27^4 + 96*J1_^2*J3_^2*k_s*H27^3 + 57*J1_^2*J3_^2*k_s*H27^2 - 72*J1_^2*k_s^2*H27^5 + 180*J1_^2*k_s^2*H27^4 - 828*J1_^2*k_s^2*H27^2 - 576*J1_^2*k_s^2*H27 - 66*J2_^2*J3_^2*k_s*H27^5 - 129*J2_^2*J3_^2*k_s*H27^4 + 144*J2_^2*J3_^2*k_s*H27^3 + 207*J2_^2*J3_^2*k_s*H27^2 + 216*J2_^2*k_s^2*H27^5 + 540*J2_^2*k_s^2*H27^4 - 1188*J2_^2*k_s^2*H27^2 - 864*J2_^2*k_s^2*H27 - 144*J3_^2*k_s^2*H27^5 + 1440*J3_^2*k_s^2*H27^3 + 1296*J3_^2*k_s^2*H27^2 - 8640*k_s^3*H27^2 - 8640*k_s^3*H27)/(8*J1_^2*J2_^2*J3_^2 - 96*J1_^2*J2_^2*k_s + 156*J1_^2*J3_^2*k_s - 1296*J1_^2*k_s^2 + 156*J2_^2*J3_^2*k_s - 1296*J2_^2*k_s^2 + 2592*J3_^2*k_s^2 - 17280*k_s^3)</f>
        <v>8.6692096799999979E-2</v>
      </c>
      <c r="AK27" s="41">
        <f>(J1_^2*J2_^3*J3_^2*H27^5 + J1_^2*J2_^3*J3_^2*H27^4 - J1_^2*J2_^3*J3_^2*H27^3 - J1_^2*J2_^3*J3_^2*H27^2 - 6*J1_^2*J2_^3*k_s*H27^5 - 12*J1_^2*J2_^3*k_s*H27^4 + 12*J1_^2*J2_^3*k_s*H27^2 + 6*J1_^2*J2_^3*k_s*H27 + 12*J2_^3*J3_^2*k_s*H27^5 + 27*J2_^3*J3_^2*k_s*H27^4 - 12*J2_^3*J3_^2*k_s*H27^3 - 27*J2_^3*J3_^2*k_s*H27^2 - 72*J2_^3*k_s^2*H27^5 - 180*J2_^3*k_s^2*H27^4 + 180*J2_^3*k_s^2*H27^2 + 72*J2_^3*k_s^2*H27)/(4*J1_^2*J2_^2*J3_^2 - 48*J1_^2*J2_^2*k_s + 78*J1_^2*J3_^2*k_s - 648*J1_^2*k_s^2 + 78*J2_^2*J3_^2*k_s - 648*J2_^2*k_s^2 + 1296*J3_^2*k_s^2 - 8640*k_s^3)</f>
        <v>-5.3118880640117445E-2</v>
      </c>
      <c r="AL27" s="41">
        <f>(-2*J1_^2*J2_^2*J3_^3*k03_*H27^5 + 4*J1_^2*J2_^2*J3_^3*k03_*H27^3 - 2*J1_^2*J2_^2*J3_^3*k03_*H27 - 15*J1_^2*J3_^3*k03_*k_s*H27^5 + 24*J1_^2*J3_^3*k03_*k_s*H27^4 + 54*J1_^2*J3_^3*k03_*k_s*H27^3 - 24*J1_^2*J3_^3*k03_*k_s*H27^2 - 39*J1_^2*J3_^3*k03_*k_s*H27 - 15*J2_^2*J3_^3*k03_*k_s*H27^5 - 24*J2_^2*J3_^3*k03_*k_s*H27^4 + 54*J2_^2*J3_^3*k03_*k_s*H27^3 + 24*J2_^2*J3_^3*k03_*k_s*H27^2 - 39*J2_^2*J3_^3*k03_*k_s*H27 - 72*J3_^3*k03_*k_s^2*H27^5 + 720*J3_^3*k03_*k_s^2*H27^3 - 648*J3_^3*k03_*k_s^2*H27)/(2*J1_^2*J2_^2*J3_^2 - 24*J1_^2*J2_^2*k_s +
39*J1_^2*J3_^2*k_s - 324*J1_^2*k_s^2 + 39*J2_^2*J3_^2*k_s - 324*J2_^2*k_s^2 + 648*J3_^2*k_s^2 - 4320*k_s^3)</f>
        <v>-0.27098850240000005</v>
      </c>
      <c r="AM27" s="41">
        <f xml:space="preserve"> (2*J1_^2*J2_^2*J3_^2*H27^4 - 4*J1_^2*J2_^2*J3_^2*H27^2 + 2*J1_^2*J2_^2*J3_^2 - 24*J1_^2*J2_^2*k_s*H27^4 + 48*J1_^2*J2_^2*k_s*H27^2 - 24*J1_^2*J2_^2*k_s - 12*J1_^2*J3_^2*k_s*H27^5 + 27*J1_^2*J3_^2*k_s*H27^4 + 12*J1_^2*J3_^2*k_s*H27^3 - 66*J1_^2*J3_^2*k_s*H27^2 + 39*J1_^2*J3_^2*k_s + 72*J1_^2*k_s^2*H27^5 - 180*J1_^2*k_s^2*H27^4 + 504*J1_^2*k_s^2*H27^2 - 72*J1_^2*k_s^2*H27 - 324*J1_^2*k_s^2 + 12*J2_^2*J3_^2*k_s*H27^5 + 27*J2_^2*J3_^2*k_s*H27^4 - 12*J2_^2*J3_^2*k_s*H27^3 - 66*J2_^2*J3_^2*k_s*H27^2 + 39*J2_^2*J3_^2*k_s - 72*J2_^2*k_s^2*H27^5 - 180*J2_^2*k_s^2*H27^4 + 504*J2_^2*k_s^2*H27^2 + 72*J2_^2*k_s^2*H27 - 324*J2_^2*k_s^2 - 648*J3_^2*k_s^2*H27^2 + 648*J3_^2*k_s^2 + 4320*k_s^3*H27^2 - 4320*k_s^3)/(2*J1_^2*J2_^2*J3_^2 - 24*J1_^2*J2_^2*k_s + 39*J1_^2*J3_^2*k_s - 324*J1_^2*k_s^2 + 39*J2_^2*J3_^2*k_s - 324*J2_^2*k_s^2 + 648*J3_^2*k_s^2 - 4320*k_s^3)</f>
        <v>0.50183056000000059</v>
      </c>
      <c r="AN27" s="41">
        <f>(2*J1_^2*J2_^2*J3_^3*H27^5 - 4*J1_^2*J2_^2*J3_^3*H27^3 + 2*J1_^2*J2_^2*J3_^3*H27 + 15*J1_^2*J3_^3*k_s*H27^5 - 24*J1_^2*J3_^3*k_s*H27^4 - 54*J1_^2*J3_^3*k_s*H27^3 + 24*J1_^2*J3_^3*k_s*H27^2 + 39*J1_^2*J3_^3*k_s*H27 + 15*J2_^2*J3_^3*k_s*H27^5 + 24*J2_^2*J3_^3*k_s*H27^4 - 54*J2_^2*J3_^3*k_s*H27^3 - 24*J2_^2*J3_^3*k_s*H27^2 + 39*J2_^2*J3_^3*k_s*H27 + 72*J3_^3*k_s^2*H27^5 - 720*J3_^3*k_s^2*H27^3 + 648*J3_^3*k_s^2*H27)/(2*J1_^2*J2_^2*J3_^2 - 24*J1_^2*J2_^2*k_s + 39*J1_^2*J3_^2*k_s - 324*J1_^2*k_s^2 + 39*J2_^2*J3_^2*k_s - 324*J2_^2*k_s^2 + 648*J3_^2*k_s^2 - 4320*k_s^3)</f>
        <v>-0.27098850240000005</v>
      </c>
      <c r="AP27" s="41">
        <f t="shared" si="7"/>
        <v>0.50183056000000059</v>
      </c>
    </row>
    <row r="28" spans="1:42">
      <c r="B28" s="36" t="s">
        <v>55</v>
      </c>
      <c r="C28" s="37">
        <v>0</v>
      </c>
      <c r="G28" s="40">
        <f t="shared" si="0"/>
        <v>0.48000000000000043</v>
      </c>
      <c r="H28" s="33">
        <f t="shared" si="15"/>
        <v>-0.51999999999999957</v>
      </c>
      <c r="I28" s="51">
        <f>J28+K28+W28*AB28</f>
        <v>1.0518396083047885</v>
      </c>
      <c r="J28" s="51">
        <f>(1/M28)*(a1_ + 2*a2_*H28 + 3*a3_*H28^2 + 4*a4_*H28^3 + 5*a5_*H28^4)</f>
        <v>1.0518396083047885</v>
      </c>
      <c r="K28" s="51">
        <f>(1/M28^3)*k_s*(6*a3_ + 24*a4_*H28+ 60*a5_*H28^2)</f>
        <v>0</v>
      </c>
      <c r="L28" s="51"/>
      <c r="M28" s="41">
        <f t="shared" si="1"/>
        <v>1.4427751037497141</v>
      </c>
      <c r="N28" s="45">
        <f t="shared" si="8"/>
        <v>0.39519999999999955</v>
      </c>
      <c r="O28" s="45">
        <f t="shared" si="9"/>
        <v>-1.0199999999999996</v>
      </c>
      <c r="P28" s="45">
        <f>1</f>
        <v>1</v>
      </c>
      <c r="Q28" s="45">
        <f t="shared" si="10"/>
        <v>-0.12480000000000001</v>
      </c>
      <c r="R28" s="45">
        <f t="shared" si="11"/>
        <v>-1.9999999999999574E-2</v>
      </c>
      <c r="S28" s="45">
        <f>1</f>
        <v>1</v>
      </c>
      <c r="T28" s="45">
        <f t="shared" si="12"/>
        <v>0.72960000000000047</v>
      </c>
      <c r="U28" s="45">
        <f t="shared" si="13"/>
        <v>1.0399999999999991</v>
      </c>
      <c r="V28" s="45">
        <f t="shared" si="14"/>
        <v>-2</v>
      </c>
      <c r="W28" s="45">
        <f t="shared" si="2"/>
        <v>0</v>
      </c>
      <c r="X28" s="45"/>
      <c r="Y28" s="45">
        <f t="shared" si="3"/>
        <v>0.48000000000000043</v>
      </c>
      <c r="Z28" s="45">
        <f t="shared" si="4"/>
        <v>0.72960000000000047</v>
      </c>
      <c r="AA28" s="40">
        <f t="shared" si="5"/>
        <v>0</v>
      </c>
      <c r="AB28" s="44">
        <f t="shared" si="6"/>
        <v>-0.69310871625178483</v>
      </c>
      <c r="AF28" s="41">
        <f>(-J1_^3*J2_^2*J3_^2*k01_*H28^5 + J1_^3*J2_^2*J3_^2*k01_*H28^4 + J1_^3*J2_^2*J3_^2*k01_*H28^3 - J1_^3*J2_^2*J3_^2*k01_*H28^2 + 6*J1_^3*J2_^2*k01_*k_s*H28^5 - 12*J1_^3*J2_^2*k01_*k_s*H28^4 + 12*J1_^3*J2_^2*k01_*k_s*H28^2 - 6*J1_^3*J2_^2*k01_*k_s*H28 - 12*J1_^3*J3_^2*k01_*k_s*H28^5 + 27*J1_^3*J3_^2*k01_*k_s*H28^4 + 12*J1_^3*J3_^2*k01_*k_s*H28^3 - 27*J1_^3*J3_^2*k01_*k_s*H28^2 + 72*J1_^3*k01_*k_s^2*H28^5 - 180*J1_^3*k01_*k_s^2*H28^4 + 180*J1_^3*k01_*k_s^2*H28^2 - 72*J1_^3*k01_*k_s^2*H28)/(4*J1_^2*J2_^2*J3_^2 - 48*J1_^2*J2_^2*k_s + 78*J1_^2*J3_^2*k_s - 648*J1_^2*k_s^2 + 78*J2_^2*J3_^2*k_s - 648*J2_^2*k_s^2 + 1296*J3_^2*k_s^2 - 8640*k_s^3)</f>
        <v>7.4967859199999903E-2</v>
      </c>
      <c r="AG28" s="41">
        <f>(6*J1_^2*J2_^2*J3_^2*H28^5 - 4*J1_^2*J2_^2*J3_^2*H28^4 - 10*J1_^2*J2_^2*J3_^2*H28^3 + 8*J1_^2*J2_^2*J3_^2*H28^2 - 12*J1_^2*J2_^2*k_s*H28^5 + 48*J1_^2*J2_^2*k_s*H28^4 - 96*J1_^2*J2_^2*k_s*H28^2 + 60*J1_^2*J2_^2*k_s*H28 + 66*J1_^2*J3_^2*k_s*H28^5 - 129*J1_^2*J3_^2*k_s*H28^4 - 144*J1_^2*J3_^2*k_s*H28^3 + 207*J1_^2*J3_^2*k_s*H28^2 - 216*J1_^2*k_s^2*H28^5 + 540*J1_^2*k_s^2*H28^4 - 1188*J1_^2*k_s^2*H28^2 + 864*J1_^2*k_s^2*H28 + 18*J2_^2*J3_^2*k_s*H28^5 + 21*J2_^2*J3_^2*k_s*H28^4 - 96*J2_^2*J3_^2*k_s*H28^3 + 57*J2_^2*J3_^2*k_s*H28^2
+ 72*J2_^2*k_s^2*H28^5 + 180*J2_^2*k_s^2*H28^4 - 828*J2_^2*k_s^2*H28^2 + 576*J2_^2*k_s^2*H28 + 144*J3_^2*k_s^2*H28^5 - 1440*J3_^2*k_s^2*H28^3 + 1296*J3_^2*k_s^2*H28^2 - 8640*k_s^3*H28^2 + 8640*k_s^3*H28)/(8*J1_^2*J2_^2*J3_^2 - 96*J1_^2*J2_^2*k_s + 156*J1_^2*J3_^2*k_s - 1296*J1_^2*k_s^2 + 156*J2_^2*J3_^2*k_s - 1296*J2_^2*k_s^2 + 2592*J3_^2*k_s^2 -
17280*k_s^3)</f>
        <v>0.38108661759999934</v>
      </c>
      <c r="AH28" s="41">
        <f>(J1_^3*J2_^2*J3_^2*H28^5 - J1_^3*J2_^2*J3_^2*H28^4 - J1_^3*J2_^2*J3_^2*H28^3 + J1_^3*J2_^2*J3_^2*H28^2 - 6*J1_^3*J2_^2*k_s*H28^5 + 12*J1_^3*J2_^2*k_s*H28^4 - 12*J1_^3*J2_^2*k_s*H28^2 + 6*J1_^3*J2_^2*k_s*H28 + 12*J1_^3*J3_^2*k_s*H28^5 - 27*J1_^3*J3_^2*k_s*H28^4 - 12*J1_^3*J3_^2*k_s*H28^3 + 27*J1_^3*J3_^2*k_s*H28^2 - 72*J1_^3*k_s^2*H28^5 + 180*J1_^3*k_s^2*H28^4 - 180*J1_^3*k_s^2*H28^2 + 72*J1_^3*k_s^2*H28)/(4*J1_^2*J2_^2*J3_^2 - 48*J1_^2*J2_^2*k_s + 78*J1_^2*J3_^2*k_s - 648*J1_^2*k_s^2 + 78*J2_^2*J3_^2*k_s - 648*J2_^2*k_s^2 + 1296*J3_^2*k_s^2 - 8640*k_s^3)</f>
        <v>0.16763322929883276</v>
      </c>
      <c r="AI28" s="41">
        <f>(-J1_^2*J2_^3*J3_^2*k02_*H28^5 - J1_^2*J2_^3*J3_^2*k02_*H28^4 + J1_^2*J2_^3*J3_^2*k02_*H28^3 + J1_^2*J2_^3*J3_^2*k02_*H28^2 + 6*J1_^2*J2_^3*k02_*k_s*H28^5 + 12*J1_^2*J2_^3*k02_*k_s*H28^4 - 12*J1_^2*J2_^3*k02_*k_s*H28^2 - 6*J1_^2*J2_^3*k02_*k_s*H28 - 12*J2_^3*J3_^2*k02_*k_s*H28^5 - 27*J2_^3*J3_^2*k02_*k_s*H28^4 + 12*J2_^3*J3_^2*k02_*k_s*H28^3 + 27*J2_^3*J3_^2*k02_*k_s*H28^2 + 72*J2_^3*k02_*k_s^2*H28^5 + 180*J2_^3*k02_*k_s^2*H28^4 - 180*J2_^3*k02_*k_s^2*H28^2 - 72*J2_^3*k02_*k_s^2*H28)/(4*J1_^2*J2_^2*J3_^2 - 48*J1_^2*J2_^2*k_s + 78*J1_^2*J3_^2*k_s - 648*J1_^2*k_s^2 + 78*J2_^2*J3_^2*k_s - 648*J2_^2*k_s^2 + 1296*J3_^2*k_s^2 - 8640*k_s^3)</f>
        <v>-4.663859200000068E-3</v>
      </c>
      <c r="AJ28" s="41">
        <f>(-6*J1_^2*J2_^2*J3_^2*H28^5 - 4*J1_^2*J2_^2*J3_^2*H28^4 + 10*J1_^2*J2_^2*J3_^2*H28^3 + 8*J1_^2*J2_^2*J3_^2*H28^2 + 12*J1_^2*J2_^2*k_s*H28^5 + 48*J1_^2*J2_^2*k_s*H28^4 - 96*J1_^2*J2_^2*k_s*H28^2 - 60*J1_^2*J2_^2*k_s*H28 - 18*J1_^2*J3_^2*k_s*H28^5 + 21*J1_^2*J3_^2*k_s*H28^4 + 96*J1_^2*J3_^2*k_s*H28^3 + 57*J1_^2*J3_^2*k_s*H28^2 - 72*J1_^2*k_s^2*H28^5 + 180*J1_^2*k_s^2*H28^4 - 828*J1_^2*k_s^2*H28^2 - 576*J1_^2*k_s^2*H28 - 66*J2_^2*J3_^2*k_s*H28^5 - 129*J2_^2*J3_^2*k_s*H28^4 + 144*J2_^2*J3_^2*k_s*H28^3 + 207*J2_^2*J3_^2*k_s*H28^2 + 216*J2_^2*k_s^2*H28^5 + 540*J2_^2*k_s^2*H28^4 - 1188*J2_^2*k_s^2*H28^2 - 864*J2_^2*k_s^2*H28 - 144*J3_^2*k_s^2*H28^5 + 1440*J3_^2*k_s^2*H28^3 + 1296*J3_^2*k_s^2*H28^2 - 8640*k_s^3*H28^2 - 8640*k_s^3*H28)/(8*J1_^2*J2_^2*J3_^2 - 96*J1_^2*J2_^2*k_s + 156*J1_^2*J3_^2*k_s - 1296*J1_^2*k_s^2 + 156*J2_^2*J3_^2*k_s - 1296*J2_^2*k_s^2 + 2592*J3_^2*k_s^2 - 17280*k_s^3)</f>
        <v>8.6597222399999965E-2</v>
      </c>
      <c r="AK28" s="41">
        <f>(J1_^2*J2_^3*J3_^2*H28^5 + J1_^2*J2_^3*J3_^2*H28^4 - J1_^2*J2_^3*J3_^2*H28^3 - J1_^2*J2_^3*J3_^2*H28^2 - 6*J1_^2*J2_^3*k_s*H28^5 - 12*J1_^2*J2_^3*k_s*H28^4 + 12*J1_^2*J2_^3*k_s*H28^2 + 6*J1_^2*J2_^3*k_s*H28 + 12*J2_^3*J3_^2*k_s*H28^5 + 27*J2_^3*J3_^2*k_s*H28^4 - 12*J2_^3*J3_^2*k_s*H28^3 - 27*J2_^3*J3_^2*k_s*H28^2 - 72*J2_^3*k_s^2*H28^5 - 180*J2_^3*k_s^2*H28^4 + 180*J2_^3*k_s^2*H28^2 + 72*J2_^3*k_s^2*H28)/(4*J1_^2*J2_^2*J3_^2 - 48*J1_^2*J2_^2*k_s + 78*J1_^2*J3_^2*k_s - 648*J1_^2*k_s^2 + 78*J2_^2*J3_^2*k_s - 648*J2_^2*k_s^2 + 1296*J3_^2*k_s^2 - 8640*k_s^3)</f>
        <v>-5.293680925226308E-2</v>
      </c>
      <c r="AL28" s="41">
        <f>(-2*J1_^2*J2_^2*J3_^3*k03_*H28^5 + 4*J1_^2*J2_^2*J3_^3*k03_*H28^3 - 2*J1_^2*J2_^2*J3_^3*k03_*H28 - 15*J1_^2*J3_^3*k03_*k_s*H28^5 + 24*J1_^2*J3_^3*k03_*k_s*H28^4 + 54*J1_^2*J3_^3*k03_*k_s*H28^3 - 24*J1_^2*J3_^3*k03_*k_s*H28^2 - 39*J1_^2*J3_^3*k03_*k_s*H28 - 15*J2_^2*J3_^3*k03_*k_s*H28^5 - 24*J2_^2*J3_^3*k03_*k_s*H28^4 + 54*J2_^2*J3_^3*k03_*k_s*H28^3 + 24*J2_^2*J3_^3*k03_*k_s*H28^2 - 39*J2_^2*J3_^3*k03_*k_s*H28 - 72*J3_^3*k03_*k_s^2*H28^5 + 720*J3_^3*k03_*k_s^2*H28^3 - 648*J3_^3*k03_*k_s^2*H28)/(2*J1_^2*J2_^2*J3_^2 - 24*J1_^2*J2_^2*k_s +
39*J1_^2*J3_^2*k_s - 324*J1_^2*k_s^2 + 39*J2_^2*J3_^2*k_s - 324*J2_^2*k_s^2 + 648*J3_^2*k_s^2 - 4320*k_s^3)</f>
        <v>-0.27680440320000005</v>
      </c>
      <c r="AM28" s="41">
        <f xml:space="preserve"> (2*J1_^2*J2_^2*J3_^2*H28^4 - 4*J1_^2*J2_^2*J3_^2*H28^2 + 2*J1_^2*J2_^2*J3_^2 - 24*J1_^2*J2_^2*k_s*H28^4 + 48*J1_^2*J2_^2*k_s*H28^2 - 24*J1_^2*J2_^2*k_s - 12*J1_^2*J3_^2*k_s*H28^5 + 27*J1_^2*J3_^2*k_s*H28^4 + 12*J1_^2*J3_^2*k_s*H28^3 - 66*J1_^2*J3_^2*k_s*H28^2 + 39*J1_^2*J3_^2*k_s + 72*J1_^2*k_s^2*H28^5 - 180*J1_^2*k_s^2*H28^4 + 504*J1_^2*k_s^2*H28^2 - 72*J1_^2*k_s^2*H28 - 324*J1_^2*k_s^2 + 12*J2_^2*J3_^2*k_s*H28^5 + 27*J2_^2*J3_^2*k_s*H28^4 - 12*J2_^2*J3_^2*k_s*H28^3 - 66*J2_^2*J3_^2*k_s*H28^2 + 39*J2_^2*J3_^2*k_s - 72*J2_^2*k_s^2*H28^5 - 180*J2_^2*k_s^2*H28^4 + 504*J2_^2*k_s^2*H28^2 + 72*J2_^2*k_s^2*H28 - 324*J2_^2*k_s^2 - 648*J3_^2*k_s^2*H28^2 + 648*J3_^2*k_s^2 + 4320*k_s^3*H28^2 - 4320*k_s^3)/(2*J1_^2*J2_^2*J3_^2 - 24*J1_^2*J2_^2*k_s + 39*J1_^2*J3_^2*k_s - 324*J1_^2*k_s^2 + 39*J2_^2*J3_^2*k_s - 324*J2_^2*k_s^2 + 648*J3_^2*k_s^2 - 4320*k_s^3)</f>
        <v>0.5323161600000007</v>
      </c>
      <c r="AN28" s="41">
        <f>(2*J1_^2*J2_^2*J3_^3*H28^5 - 4*J1_^2*J2_^2*J3_^3*H28^3 + 2*J1_^2*J2_^2*J3_^3*H28 + 15*J1_^2*J3_^3*k_s*H28^5 - 24*J1_^2*J3_^3*k_s*H28^4 - 54*J1_^2*J3_^3*k_s*H28^3 + 24*J1_^2*J3_^3*k_s*H28^2 + 39*J1_^2*J3_^3*k_s*H28 + 15*J2_^2*J3_^3*k_s*H28^5 + 24*J2_^2*J3_^3*k_s*H28^4 - 54*J2_^2*J3_^3*k_s*H28^3 - 24*J2_^2*J3_^3*k_s*H28^2 + 39*J2_^2*J3_^3*k_s*H28 + 72*J3_^3*k_s^2*H28^5 - 720*J3_^3*k_s^2*H28^3 + 648*J3_^3*k_s^2*H28)/(2*J1_^2*J2_^2*J3_^2 - 24*J1_^2*J2_^2*k_s + 39*J1_^2*J3_^2*k_s - 324*J1_^2*k_s^2 + 39*J2_^2*J3_^2*k_s - 324*J2_^2*k_s^2 + 648*J3_^2*k_s^2 - 4320*k_s^3)</f>
        <v>-0.27680440320000005</v>
      </c>
      <c r="AP28" s="41">
        <f t="shared" si="7"/>
        <v>0.5323161600000007</v>
      </c>
    </row>
    <row r="29" spans="1:42">
      <c r="B29" s="36" t="s">
        <v>56</v>
      </c>
      <c r="C29" s="37">
        <v>0</v>
      </c>
      <c r="G29" s="40">
        <f t="shared" si="0"/>
        <v>0.50000000000000044</v>
      </c>
      <c r="H29" s="33">
        <f t="shared" si="15"/>
        <v>-0.49999999999999956</v>
      </c>
      <c r="I29" s="51">
        <f>J29+K29+W29*AB29</f>
        <v>1.0606601717798214</v>
      </c>
      <c r="J29" s="51">
        <f>(1/M29)*(a1_ + 2*a2_*H29 + 3*a3_*H29^2 + 4*a4_*H29^3 + 5*a5_*H29^4)</f>
        <v>1.0606601717798214</v>
      </c>
      <c r="K29" s="51">
        <f>(1/M29^3)*k_s*(6*a3_ + 24*a4_*H29+ 60*a5_*H29^2)</f>
        <v>0</v>
      </c>
      <c r="L29" s="51"/>
      <c r="M29" s="41">
        <f t="shared" si="1"/>
        <v>1.4142135623730945</v>
      </c>
      <c r="N29" s="45">
        <f t="shared" si="8"/>
        <v>0.37499999999999956</v>
      </c>
      <c r="O29" s="45">
        <f t="shared" si="9"/>
        <v>-0.99999999999999956</v>
      </c>
      <c r="P29" s="45">
        <f>1</f>
        <v>1</v>
      </c>
      <c r="Q29" s="45">
        <f t="shared" si="10"/>
        <v>-0.125</v>
      </c>
      <c r="R29" s="45">
        <f t="shared" si="11"/>
        <v>4.4408920985006262E-16</v>
      </c>
      <c r="S29" s="45">
        <f>1</f>
        <v>1</v>
      </c>
      <c r="T29" s="45">
        <f t="shared" si="12"/>
        <v>0.75000000000000044</v>
      </c>
      <c r="U29" s="45">
        <f t="shared" si="13"/>
        <v>0.99999999999999911</v>
      </c>
      <c r="V29" s="45">
        <f t="shared" si="14"/>
        <v>-2</v>
      </c>
      <c r="W29" s="45">
        <f t="shared" si="2"/>
        <v>0</v>
      </c>
      <c r="X29" s="45"/>
      <c r="Y29" s="45">
        <f t="shared" si="3"/>
        <v>0.50000000000000044</v>
      </c>
      <c r="Z29" s="45">
        <f t="shared" si="4"/>
        <v>0.75000000000000044</v>
      </c>
      <c r="AA29" s="40">
        <f t="shared" si="5"/>
        <v>0</v>
      </c>
      <c r="AB29" s="44">
        <f t="shared" si="6"/>
        <v>-0.70710678118654779</v>
      </c>
      <c r="AF29" s="41">
        <f>(-J1_^3*J2_^2*J3_^2*k01_*H29^5 + J1_^3*J2_^2*J3_^2*k01_*H29^4 + J1_^3*J2_^2*J3_^2*k01_*H29^3 - J1_^3*J2_^2*J3_^2*k01_*H29^2 + 6*J1_^3*J2_^2*k01_*k_s*H29^5 - 12*J1_^3*J2_^2*k01_*k_s*H29^4 + 12*J1_^3*J2_^2*k01_*k_s*H29^2 - 6*J1_^3*J2_^2*k01_*k_s*H29 - 12*J1_^3*J3_^2*k01_*k_s*H29^5 + 27*J1_^3*J3_^2*k01_*k_s*H29^4 + 12*J1_^3*J3_^2*k01_*k_s*H29^3 - 27*J1_^3*J3_^2*k01_*k_s*H29^2 + 72*J1_^3*k01_*k_s^2*H29^5 - 180*J1_^3*k01_*k_s^2*H29^4 + 180*J1_^3*k01_*k_s^2*H29^2 - 72*J1_^3*k01_*k_s^2*H29)/(4*J1_^2*J2_^2*J3_^2 - 48*J1_^2*J2_^2*k_s + 78*J1_^2*J3_^2*k_s - 648*J1_^2*k_s^2 + 78*J2_^2*J3_^2*k_s - 648*J2_^2*k_s^2 + 1296*J3_^2*k_s^2 - 8640*k_s^3)</f>
        <v>7.0312499999999903E-2</v>
      </c>
      <c r="AG29" s="41">
        <f>(6*J1_^2*J2_^2*J3_^2*H29^5 - 4*J1_^2*J2_^2*J3_^2*H29^4 - 10*J1_^2*J2_^2*J3_^2*H29^3 + 8*J1_^2*J2_^2*J3_^2*H29^2 - 12*J1_^2*J2_^2*k_s*H29^5 + 48*J1_^2*J2_^2*k_s*H29^4 - 96*J1_^2*J2_^2*k_s*H29^2 + 60*J1_^2*J2_^2*k_s*H29 + 66*J1_^2*J3_^2*k_s*H29^5 - 129*J1_^2*J3_^2*k_s*H29^4 - 144*J1_^2*J3_^2*k_s*H29^3 + 207*J1_^2*J3_^2*k_s*H29^2 - 216*J1_^2*k_s^2*H29^5 + 540*J1_^2*k_s^2*H29^4 - 1188*J1_^2*k_s^2*H29^2 + 864*J1_^2*k_s^2*H29 + 18*J2_^2*J3_^2*k_s*H29^5 + 21*J2_^2*J3_^2*k_s*H29^4 - 96*J2_^2*J3_^2*k_s*H29^3 + 57*J2_^2*J3_^2*k_s*H29^2
+ 72*J2_^2*k_s^2*H29^5 + 180*J2_^2*k_s^2*H29^4 - 828*J2_^2*k_s^2*H29^2 + 576*J2_^2*k_s^2*H29 + 144*J3_^2*k_s^2*H29^5 - 1440*J3_^2*k_s^2*H29^3 + 1296*J3_^2*k_s^2*H29^2 - 8640*k_s^3*H29^2 + 8640*k_s^3*H29)/(8*J1_^2*J2_^2*J3_^2 - 96*J1_^2*J2_^2*k_s + 156*J1_^2*J3_^2*k_s - 1296*J1_^2*k_s^2 + 156*J2_^2*J3_^2*k_s - 1296*J2_^2*k_s^2 + 2592*J3_^2*k_s^2 -
17280*k_s^3)</f>
        <v>0.35156249999999939</v>
      </c>
      <c r="AH29" s="41">
        <f>(J1_^3*J2_^2*J3_^2*H29^5 - J1_^3*J2_^2*J3_^2*H29^4 - J1_^3*J2_^2*J3_^2*H29^3 + J1_^3*J2_^2*J3_^2*H29^2 - 6*J1_^3*J2_^2*k_s*H29^5 + 12*J1_^3*J2_^2*k_s*H29^4 - 12*J1_^3*J2_^2*k_s*H29^2 + 6*J1_^3*J2_^2*k_s*H29 + 12*J1_^3*J3_^2*k_s*H29^5 - 27*J1_^3*J3_^2*k_s*H29^4 - 12*J1_^3*J3_^2*k_s*H29^3 + 27*J1_^3*J3_^2*k_s*H29^2 - 72*J1_^3*k_s^2*H29^5 + 180*J1_^3*k_s^2*H29^4 - 180*J1_^3*k_s^2*H29^2 + 72*J1_^3*k_s^2*H29)/(4*J1_^2*J2_^2*J3_^2 - 48*J1_^2*J2_^2*k_s + 78*J1_^2*J3_^2*k_s - 648*J1_^2*k_s^2 + 78*J2_^2*J3_^2*k_s - 648*J2_^2*k_s^2 + 1296*J3_^2*k_s^2 - 8640*k_s^3)</f>
        <v>0.15722352966795375</v>
      </c>
      <c r="AI29" s="41">
        <f>(-J1_^2*J2_^3*J3_^2*k02_*H29^5 - J1_^2*J2_^3*J3_^2*k02_*H29^4 + J1_^2*J2_^3*J3_^2*k02_*H29^3 + J1_^2*J2_^3*J3_^2*k02_*H29^2 + 6*J1_^2*J2_^3*k02_*k_s*H29^5 + 12*J1_^2*J2_^3*k02_*k_s*H29^4 - 12*J1_^2*J2_^3*k02_*k_s*H29^2 - 6*J1_^2*J2_^3*k02_*k_s*H29 - 12*J2_^3*J3_^2*k02_*k_s*H29^5 - 27*J2_^3*J3_^2*k02_*k_s*H29^4 + 12*J2_^3*J3_^2*k02_*k_s*H29^3 + 27*J2_^3*J3_^2*k02_*k_s*H29^2 + 72*J2_^3*k02_*k_s^2*H29^5 + 180*J2_^3*k02_*k_s^2*H29^4 - 180*J2_^3*k02_*k_s^2*H29^2 - 72*J2_^3*k02_*k_s^2*H29)/(4*J1_^2*J2_^2*J3_^2 - 48*J1_^2*J2_^2*k_s + 78*J1_^2*J3_^2*k_s - 648*J1_^2*k_s^2 + 78*J2_^2*J3_^2*k_s - 648*J2_^2*k_s^2 + 1296*J3_^2*k_s^2 - 8640*k_s^3)</f>
        <v>-7.8125000000000659E-3</v>
      </c>
      <c r="AJ29" s="41">
        <f>(-6*J1_^2*J2_^2*J3_^2*H29^5 - 4*J1_^2*J2_^2*J3_^2*H29^4 + 10*J1_^2*J2_^2*J3_^2*H29^3 + 8*J1_^2*J2_^2*J3_^2*H29^2 + 12*J1_^2*J2_^2*k_s*H29^5 + 48*J1_^2*J2_^2*k_s*H29^4 - 96*J1_^2*J2_^2*k_s*H29^2 - 60*J1_^2*J2_^2*k_s*H29 - 18*J1_^2*J3_^2*k_s*H29^5 + 21*J1_^2*J3_^2*k_s*H29^4 + 96*J1_^2*J3_^2*k_s*H29^3 + 57*J1_^2*J3_^2*k_s*H29^2 - 72*J1_^2*k_s^2*H29^5 + 180*J1_^2*k_s^2*H29^4 - 828*J1_^2*k_s^2*H29^2 - 576*J1_^2*k_s^2*H29 - 66*J2_^2*J3_^2*k_s*H29^5 - 129*J2_^2*J3_^2*k_s*H29^4 + 144*J2_^2*J3_^2*k_s*H29^3 + 207*J2_^2*J3_^2*k_s*H29^2 + 216*J2_^2*k_s^2*H29^5 + 540*J2_^2*k_s^2*H29^4 - 1188*J2_^2*k_s^2*H29^2 - 864*J2_^2*k_s^2*H29 - 144*J3_^2*k_s^2*H29^5 + 1440*J3_^2*k_s^2*H29^3 + 1296*J3_^2*k_s^2*H29^2 - 8640*k_s^3*H29^2 - 8640*k_s^3*H29)/(8*J1_^2*J2_^2*J3_^2 - 96*J1_^2*J2_^2*k_s + 156*J1_^2*J3_^2*k_s - 1296*J1_^2*k_s^2 + 156*J2_^2*J3_^2*k_s - 1296*J2_^2*k_s^2 + 2592*J3_^2*k_s^2 - 17280*k_s^3)</f>
        <v>8.59375E-2</v>
      </c>
      <c r="AK29" s="41">
        <f>(J1_^2*J2_^3*J3_^2*H29^5 + J1_^2*J2_^3*J3_^2*H29^4 - J1_^2*J2_^3*J3_^2*H29^3 - J1_^2*J2_^3*J3_^2*H29^2 - 6*J1_^2*J2_^3*k_s*H29^5 - 12*J1_^2*J2_^3*k_s*H29^4 + 12*J1_^2*J2_^3*k_s*H29^2 + 6*J1_^2*J2_^3*k_s*H29 + 12*J2_^3*J3_^2*k_s*H29^5 + 27*J2_^3*J3_^2*k_s*H29^4 - 12*J2_^3*J3_^2*k_s*H29^3 - 27*J2_^3*J3_^2*k_s*H29^2 - 72*J2_^3*k_s^2*H29^5 - 180*J2_^3*k_s^2*H29^4 + 180*J2_^3*k_s^2*H29^2 + 72*J2_^3*k_s^2*H29)/(4*J1_^2*J2_^2*J3_^2 - 48*J1_^2*J2_^2*k_s + 78*J1_^2*J3_^2*k_s - 648*J1_^2*k_s^2 + 78*J2_^2*J3_^2*k_s - 648*J2_^2*k_s^2 + 1296*J3_^2*k_s^2 - 8640*k_s^3)</f>
        <v>-5.2407843222651351E-2</v>
      </c>
      <c r="AL29" s="41">
        <f>(-2*J1_^2*J2_^2*J3_^3*k03_*H29^5 + 4*J1_^2*J2_^2*J3_^3*k03_*H29^3 - 2*J1_^2*J2_^2*J3_^3*k03_*H29 - 15*J1_^2*J3_^3*k03_*k_s*H29^5 + 24*J1_^2*J3_^3*k03_*k_s*H29^4 + 54*J1_^2*J3_^3*k03_*k_s*H29^3 - 24*J1_^2*J3_^3*k03_*k_s*H29^2 - 39*J1_^2*J3_^3*k03_*k_s*H29 - 15*J2_^2*J3_^3*k03_*k_s*H29^5 - 24*J2_^2*J3_^3*k03_*k_s*H29^4 + 54*J2_^2*J3_^3*k03_*k_s*H29^3 + 24*J2_^2*J3_^3*k03_*k_s*H29^2 - 39*J2_^2*J3_^3*k03_*k_s*H29 - 72*J3_^3*k03_*k_s^2*H29^5 + 720*J3_^3*k03_*k_s^2*H29^3 - 648*J3_^3*k03_*k_s^2*H29)/(2*J1_^2*J2_^2*J3_^2 - 24*J1_^2*J2_^2*k_s +
39*J1_^2*J3_^2*k_s - 324*J1_^2*k_s^2 + 39*J2_^2*J3_^2*k_s - 324*J2_^2*k_s^2 + 648*J3_^2*k_s^2 - 4320*k_s^3)</f>
        <v>-0.28125000000000011</v>
      </c>
      <c r="AM29" s="41">
        <f xml:space="preserve"> (2*J1_^2*J2_^2*J3_^2*H29^4 - 4*J1_^2*J2_^2*J3_^2*H29^2 + 2*J1_^2*J2_^2*J3_^2 - 24*J1_^2*J2_^2*k_s*H29^4 + 48*J1_^2*J2_^2*k_s*H29^2 - 24*J1_^2*J2_^2*k_s - 12*J1_^2*J3_^2*k_s*H29^5 + 27*J1_^2*J3_^2*k_s*H29^4 + 12*J1_^2*J3_^2*k_s*H29^3 - 66*J1_^2*J3_^2*k_s*H29^2 + 39*J1_^2*J3_^2*k_s + 72*J1_^2*k_s^2*H29^5 - 180*J1_^2*k_s^2*H29^4 + 504*J1_^2*k_s^2*H29^2 - 72*J1_^2*k_s^2*H29 - 324*J1_^2*k_s^2 + 12*J2_^2*J3_^2*k_s*H29^5 + 27*J2_^2*J3_^2*k_s*H29^4 - 12*J2_^2*J3_^2*k_s*H29^3 - 66*J2_^2*J3_^2*k_s*H29^2 + 39*J2_^2*J3_^2*k_s - 72*J2_^2*k_s^2*H29^5 - 180*J2_^2*k_s^2*H29^4 + 504*J2_^2*k_s^2*H29^2 + 72*J2_^2*k_s^2*H29 - 324*J2_^2*k_s^2 - 648*J3_^2*k_s^2*H29^2 + 648*J3_^2*k_s^2 + 4320*k_s^3*H29^2 - 4320*k_s^3)/(2*J1_^2*J2_^2*J3_^2 - 24*J1_^2*J2_^2*k_s + 39*J1_^2*J3_^2*k_s - 324*J1_^2*k_s^2 + 39*J2_^2*J3_^2*k_s - 324*J2_^2*k_s^2 + 648*J3_^2*k_s^2 - 4320*k_s^3)</f>
        <v>0.56250000000000056</v>
      </c>
      <c r="AN29" s="41">
        <f>(2*J1_^2*J2_^2*J3_^3*H29^5 - 4*J1_^2*J2_^2*J3_^3*H29^3 + 2*J1_^2*J2_^2*J3_^3*H29 + 15*J1_^2*J3_^3*k_s*H29^5 - 24*J1_^2*J3_^3*k_s*H29^4 - 54*J1_^2*J3_^3*k_s*H29^3 + 24*J1_^2*J3_^3*k_s*H29^2 + 39*J1_^2*J3_^3*k_s*H29 + 15*J2_^2*J3_^3*k_s*H29^5 + 24*J2_^2*J3_^3*k_s*H29^4 - 54*J2_^2*J3_^3*k_s*H29^3 - 24*J2_^2*J3_^3*k_s*H29^2 + 39*J2_^2*J3_^3*k_s*H29 + 72*J3_^3*k_s^2*H29^5 - 720*J3_^3*k_s^2*H29^3 + 648*J3_^3*k_s^2*H29)/(2*J1_^2*J2_^2*J3_^2 - 24*J1_^2*J2_^2*k_s + 39*J1_^2*J3_^2*k_s - 324*J1_^2*k_s^2 + 39*J2_^2*J3_^2*k_s - 324*J2_^2*k_s^2 + 648*J3_^2*k_s^2 - 4320*k_s^3)</f>
        <v>-0.28125000000000011</v>
      </c>
      <c r="AP29" s="41">
        <f t="shared" si="7"/>
        <v>0.56250000000000056</v>
      </c>
    </row>
    <row r="30" spans="1:42" ht="15.75" thickBot="1">
      <c r="B30" s="38" t="s">
        <v>57</v>
      </c>
      <c r="C30" s="39">
        <v>0</v>
      </c>
      <c r="G30" s="40">
        <f t="shared" si="0"/>
        <v>0.52000000000000046</v>
      </c>
      <c r="H30" s="33">
        <f t="shared" si="15"/>
        <v>-0.47999999999999954</v>
      </c>
      <c r="I30" s="51">
        <f>J30+K30+W30*AB30</f>
        <v>1.065944989949607</v>
      </c>
      <c r="J30" s="51">
        <f>(1/M30)*(a1_ + 2*a2_*H30 + 3*a3_*H30^2 + 4*a4_*H30^3 + 5*a5_*H30^4)</f>
        <v>1.065944989949607</v>
      </c>
      <c r="K30" s="51">
        <f>(1/M30^3)*k_s*(6*a3_ + 24*a4_*H30+ 60*a5_*H30^2)</f>
        <v>0</v>
      </c>
      <c r="L30" s="51"/>
      <c r="M30" s="41">
        <f t="shared" si="1"/>
        <v>1.3862178760930759</v>
      </c>
      <c r="N30" s="45">
        <f t="shared" si="8"/>
        <v>0.35519999999999957</v>
      </c>
      <c r="O30" s="45">
        <f t="shared" si="9"/>
        <v>-0.97999999999999954</v>
      </c>
      <c r="P30" s="45">
        <f>1</f>
        <v>1</v>
      </c>
      <c r="Q30" s="45">
        <f t="shared" si="10"/>
        <v>-0.12479999999999999</v>
      </c>
      <c r="R30" s="45">
        <f t="shared" si="11"/>
        <v>2.0000000000000462E-2</v>
      </c>
      <c r="S30" s="45">
        <f>1</f>
        <v>1</v>
      </c>
      <c r="T30" s="45">
        <f t="shared" si="12"/>
        <v>0.76960000000000051</v>
      </c>
      <c r="U30" s="45">
        <f t="shared" si="13"/>
        <v>0.95999999999999908</v>
      </c>
      <c r="V30" s="45">
        <f t="shared" si="14"/>
        <v>-2</v>
      </c>
      <c r="W30" s="45">
        <f t="shared" si="2"/>
        <v>0</v>
      </c>
      <c r="X30" s="45"/>
      <c r="Y30" s="45">
        <f t="shared" si="3"/>
        <v>0.52000000000000046</v>
      </c>
      <c r="Z30" s="45">
        <f t="shared" si="4"/>
        <v>0.76960000000000051</v>
      </c>
      <c r="AA30" s="40">
        <f t="shared" si="5"/>
        <v>0</v>
      </c>
      <c r="AB30" s="44">
        <f t="shared" si="6"/>
        <v>-0.72138732103095182</v>
      </c>
      <c r="AF30" s="41">
        <f>(-J1_^3*J2_^2*J3_^2*k01_*H30^5 + J1_^3*J2_^2*J3_^2*k01_*H30^4 + J1_^3*J2_^2*J3_^2*k01_*H30^3 - J1_^3*J2_^2*J3_^2*k01_*H30^2 + 6*J1_^3*J2_^2*k01_*k_s*H30^5 - 12*J1_^3*J2_^2*k01_*k_s*H30^4 + 12*J1_^3*J2_^2*k01_*k_s*H30^2 - 6*J1_^3*J2_^2*k01_*k_s*H30 - 12*J1_^3*J3_^2*k01_*k_s*H30^5 + 27*J1_^3*J3_^2*k01_*k_s*H30^4 + 12*J1_^3*J3_^2*k01_*k_s*H30^3 - 27*J1_^3*J3_^2*k01_*k_s*H30^2 + 72*J1_^3*k01_*k_s^2*H30^5 - 180*J1_^3*k01_*k_s^2*H30^4 + 180*J1_^3*k01_*k_s^2*H30^2 - 72*J1_^3*k01_*k_s^2*H30)/(4*J1_^2*J2_^2*J3_^2 - 48*J1_^2*J2_^2*k_s + 78*J1_^2*J3_^2*k_s - 648*J1_^2*k_s^2 + 78*J2_^2*J3_^2*k_s - 648*J2_^2*k_s^2 + 1296*J3_^2*k_s^2 - 8640*k_s^3)</f>
        <v>6.5606860799999903E-2</v>
      </c>
      <c r="AG30" s="41">
        <f>(6*J1_^2*J2_^2*J3_^2*H30^5 - 4*J1_^2*J2_^2*J3_^2*H30^4 - 10*J1_^2*J2_^2*J3_^2*H30^3 + 8*J1_^2*J2_^2*J3_^2*H30^2 - 12*J1_^2*J2_^2*k_s*H30^5 + 48*J1_^2*J2_^2*k_s*H30^4 - 96*J1_^2*J2_^2*k_s*H30^2 + 60*J1_^2*J2_^2*k_s*H30 + 66*J1_^2*J3_^2*k_s*H30^5 - 129*J1_^2*J3_^2*k_s*H30^4 - 144*J1_^2*J3_^2*k_s*H30^3 + 207*J1_^2*J3_^2*k_s*H30^2 - 216*J1_^2*k_s^2*H30^5 + 540*J1_^2*k_s^2*H30^4 - 1188*J1_^2*k_s^2*H30^2 + 864*J1_^2*k_s^2*H30 + 18*J2_^2*J3_^2*k_s*H30^5 + 21*J2_^2*J3_^2*k_s*H30^4 - 96*J2_^2*J3_^2*k_s*H30^3 + 57*J2_^2*J3_^2*k_s*H30^2
+ 72*J2_^2*k_s^2*H30^5 + 180*J2_^2*k_s^2*H30^4 - 828*J2_^2*k_s^2*H30^2 + 576*J2_^2*k_s^2*H30 + 144*J3_^2*k_s^2*H30^5 - 1440*J3_^2*k_s^2*H30^3 + 1296*J3_^2*k_s^2*H30^2 - 8640*k_s^3*H30^2 + 8640*k_s^3*H30)/(8*J1_^2*J2_^2*J3_^2 - 96*J1_^2*J2_^2*k_s + 156*J1_^2*J3_^2*k_s - 1296*J1_^2*k_s^2 + 156*J2_^2*J3_^2*k_s - 1296*J2_^2*k_s^2 + 2592*J3_^2*k_s^2 -
17280*k_s^3)</f>
        <v>0.32298762239999934</v>
      </c>
      <c r="AH30" s="41">
        <f>(J1_^3*J2_^2*J3_^2*H30^5 - J1_^3*J2_^2*J3_^2*H30^4 - J1_^3*J2_^2*J3_^2*H30^3 + J1_^3*J2_^2*J3_^2*H30^2 - 6*J1_^3*J2_^2*k_s*H30^5 + 12*J1_^3*J2_^2*k_s*H30^4 - 12*J1_^3*J2_^2*k_s*H30^2 + 6*J1_^3*J2_^2*k_s*H30 + 12*J1_^3*J3_^2*k_s*H30^5 - 27*J1_^3*J3_^2*k_s*H30^4 - 12*J1_^3*J3_^2*k_s*H30^3 + 27*J1_^3*J3_^2*k_s*H30^2 - 72*J1_^3*k_s^2*H30^5 + 180*J1_^3*k_s^2*H30^4 - 180*J1_^3*k_s^2*H30^2 + 72*J1_^3*k_s^2*H30)/(4*J1_^2*J2_^2*J3_^2 - 48*J1_^2*J2_^2*k_s + 78*J1_^2*J3_^2*k_s - 648*J1_^2*k_s^2 + 78*J2_^2*J3_^2*k_s - 648*J2_^2*k_s^2 + 1296*J3_^2*k_s^2 - 8640*k_s^3)</f>
        <v>0.146701400539166</v>
      </c>
      <c r="AI30" s="41">
        <f>(-J1_^2*J2_^3*J3_^2*k02_*H30^5 - J1_^2*J2_^3*J3_^2*k02_*H30^4 + J1_^2*J2_^3*J3_^2*k02_*H30^3 + J1_^2*J2_^3*J3_^2*k02_*H30^2 + 6*J1_^2*J2_^3*k02_*k_s*H30^5 + 12*J1_^2*J2_^3*k02_*k_s*H30^4 - 12*J1_^2*J2_^3*k02_*k_s*H30^2 - 6*J1_^2*J2_^3*k02_*k_s*H30 - 12*J2_^3*J3_^2*k02_*k_s*H30^5 - 27*J2_^3*J3_^2*k02_*k_s*H30^4 + 12*J2_^3*J3_^2*k02_*k_s*H30^3 + 27*J2_^3*J3_^2*k02_*k_s*H30^2 + 72*J2_^3*k02_*k_s^2*H30^5 + 180*J2_^3*k02_*k_s^2*H30^4 - 180*J2_^3*k02_*k_s^2*H30^2 - 72*J2_^3*k02_*k_s^2*H30)/(4*J1_^2*J2_^2*J3_^2 - 48*J1_^2*J2_^2*k_s + 78*J1_^2*J3_^2*k_s - 648*J1_^2*k_s^2 + 78*J2_^2*J3_^2*k_s - 648*J2_^2*k_s^2 + 1296*J3_^2*k_s^2 - 8640*k_s^3)</f>
        <v>-1.0310860800000059E-2</v>
      </c>
      <c r="AJ30" s="41">
        <f>(-6*J1_^2*J2_^2*J3_^2*H30^5 - 4*J1_^2*J2_^2*J3_^2*H30^4 + 10*J1_^2*J2_^2*J3_^2*H30^3 + 8*J1_^2*J2_^2*J3_^2*H30^2 + 12*J1_^2*J2_^2*k_s*H30^5 + 48*J1_^2*J2_^2*k_s*H30^4 - 96*J1_^2*J2_^2*k_s*H30^2 - 60*J1_^2*J2_^2*k_s*H30 - 18*J1_^2*J3_^2*k_s*H30^5 + 21*J1_^2*J3_^2*k_s*H30^4 + 96*J1_^2*J3_^2*k_s*H30^3 + 57*J1_^2*J3_^2*k_s*H30^2 - 72*J1_^2*k_s^2*H30^5 + 180*J1_^2*k_s^2*H30^4 - 828*J1_^2*k_s^2*H30^2 - 576*J1_^2*k_s^2*H30 - 66*J2_^2*J3_^2*k_s*H30^5 - 129*J2_^2*J3_^2*k_s*H30^4 + 144*J2_^2*J3_^2*k_s*H30^3 + 207*J2_^2*J3_^2*k_s*H30^2 + 216*J2_^2*k_s^2*H30^5 + 540*J2_^2*k_s^2*H30^4 - 1188*J2_^2*k_s^2*H30^2 - 864*J2_^2*k_s^2*H30 - 144*J3_^2*k_s^2*H30^5 + 1440*J3_^2*k_s^2*H30^3 + 1296*J3_^2*k_s^2*H30^2 - 8640*k_s^3*H30^2 - 8640*k_s^3*H30)/(8*J1_^2*J2_^2*J3_^2 - 96*J1_^2*J2_^2*k_s + 156*J1_^2*J3_^2*k_s - 1296*J1_^2*k_s^2 + 156*J2_^2*J3_^2*k_s - 1296*J2_^2*k_s^2 + 2592*J3_^2*k_s^2 - 17280*k_s^3)</f>
        <v>8.4728217599999989E-2</v>
      </c>
      <c r="AK30" s="41">
        <f>(J1_^2*J2_^3*J3_^2*H30^5 + J1_^2*J2_^3*J3_^2*H30^4 - J1_^2*J2_^3*J3_^2*H30^3 - J1_^2*J2_^3*J3_^2*H30^2 - 6*J1_^2*J2_^3*k_s*H30^5 - 12*J1_^2*J2_^3*k_s*H30^4 + 12*J1_^2*J2_^3*k_s*H30^2 + 6*J1_^2*J2_^3*k_s*H30 + 12*J2_^3*J3_^2*k_s*H30^5 + 27*J2_^3*J3_^2*k_s*H30^4 - 12*J2_^3*J3_^2*k_s*H30^3 - 27*J2_^3*J3_^2*k_s*H30^2 - 72*J2_^3*k_s^2*H30^5 - 180*J2_^3*k_s^2*H30^4 + 180*J2_^3*k_s^2*H30^2 + 72*J2_^3*k_s^2*H30)/(4*J1_^2*J2_^2*J3_^2 - 48*J1_^2*J2_^2*k_s + 78*J1_^2*J3_^2*k_s - 648*J1_^2*k_s^2 + 78*J2_^2*J3_^2*k_s - 648*J2_^2*k_s^2 + 1296*J3_^2*k_s^2 - 8640*k_s^3)</f>
        <v>-5.1543735324571946E-2</v>
      </c>
      <c r="AL30" s="41">
        <f>(-2*J1_^2*J2_^2*J3_^3*k03_*H30^5 + 4*J1_^2*J2_^2*J3_^3*k03_*H30^3 - 2*J1_^2*J2_^2*J3_^3*k03_*H30 - 15*J1_^2*J3_^3*k03_*k_s*H30^5 + 24*J1_^2*J3_^3*k03_*k_s*H30^4 + 54*J1_^2*J3_^3*k03_*k_s*H30^3 - 24*J1_^2*J3_^3*k03_*k_s*H30^2 - 39*J1_^2*J3_^3*k03_*k_s*H30 - 15*J2_^2*J3_^3*k03_*k_s*H30^5 - 24*J2_^2*J3_^3*k03_*k_s*H30^4 + 54*J2_^2*J3_^3*k03_*k_s*H30^3 + 24*J2_^2*J3_^3*k03_*k_s*H30^2 - 39*J2_^2*J3_^3*k03_*k_s*H30 - 72*J3_^3*k03_*k_s^2*H30^5 + 720*J3_^3*k03_*k_s^2*H30^3 - 648*J3_^3*k03_*k_s^2*H30)/(2*J1_^2*J2_^2*J3_^2 - 24*J1_^2*J2_^2*k_s +
39*J1_^2*J3_^2*k_s - 324*J1_^2*k_s^2 + 39*J2_^2*J3_^2*k_s - 324*J2_^2*k_s^2 + 648*J3_^2*k_s^2 - 4320*k_s^3)</f>
        <v>-0.28429639680000007</v>
      </c>
      <c r="AM30" s="41">
        <f xml:space="preserve"> (2*J1_^2*J2_^2*J3_^2*H30^4 - 4*J1_^2*J2_^2*J3_^2*H30^2 + 2*J1_^2*J2_^2*J3_^2 - 24*J1_^2*J2_^2*k_s*H30^4 + 48*J1_^2*J2_^2*k_s*H30^2 - 24*J1_^2*J2_^2*k_s - 12*J1_^2*J3_^2*k_s*H30^5 + 27*J1_^2*J3_^2*k_s*H30^4 + 12*J1_^2*J3_^2*k_s*H30^3 - 66*J1_^2*J3_^2*k_s*H30^2 + 39*J1_^2*J3_^2*k_s + 72*J1_^2*k_s^2*H30^5 - 180*J1_^2*k_s^2*H30^4 + 504*J1_^2*k_s^2*H30^2 - 72*J1_^2*k_s^2*H30 - 324*J1_^2*k_s^2 + 12*J2_^2*J3_^2*k_s*H30^5 + 27*J2_^2*J3_^2*k_s*H30^4 - 12*J2_^2*J3_^2*k_s*H30^3 - 66*J2_^2*J3_^2*k_s*H30^2 + 39*J2_^2*J3_^2*k_s - 72*J2_^2*k_s^2*H30^5 - 180*J2_^2*k_s^2*H30^4 + 504*J2_^2*k_s^2*H30^2 + 72*J2_^2*k_s^2*H30 - 324*J2_^2*k_s^2 - 648*J3_^2*k_s^2*H30^2 + 648*J3_^2*k_s^2 + 4320*k_s^3*H30^2 - 4320*k_s^3)/(2*J1_^2*J2_^2*J3_^2 - 24*J1_^2*J2_^2*k_s + 39*J1_^2*J3_^2*k_s - 324*J1_^2*k_s^2 + 39*J2_^2*J3_^2*k_s - 324*J2_^2*k_s^2 + 648*J3_^2*k_s^2 - 4320*k_s^3)</f>
        <v>0.59228416000000061</v>
      </c>
      <c r="AN30" s="41">
        <f>(2*J1_^2*J2_^2*J3_^3*H30^5 - 4*J1_^2*J2_^2*J3_^3*H30^3 + 2*J1_^2*J2_^2*J3_^3*H30 + 15*J1_^2*J3_^3*k_s*H30^5 - 24*J1_^2*J3_^3*k_s*H30^4 - 54*J1_^2*J3_^3*k_s*H30^3 + 24*J1_^2*J3_^3*k_s*H30^2 + 39*J1_^2*J3_^3*k_s*H30 + 15*J2_^2*J3_^3*k_s*H30^5 + 24*J2_^2*J3_^3*k_s*H30^4 - 54*J2_^2*J3_^3*k_s*H30^3 - 24*J2_^2*J3_^3*k_s*H30^2 + 39*J2_^2*J3_^3*k_s*H30 + 72*J3_^3*k_s^2*H30^5 - 720*J3_^3*k_s^2*H30^3 + 648*J3_^3*k_s^2*H30)/(2*J1_^2*J2_^2*J3_^2 - 24*J1_^2*J2_^2*k_s + 39*J1_^2*J3_^2*k_s - 324*J1_^2*k_s^2 + 39*J2_^2*J3_^2*k_s - 324*J2_^2*k_s^2 + 648*J3_^2*k_s^2 - 4320*k_s^3)</f>
        <v>-0.28429639680000007</v>
      </c>
      <c r="AP30" s="41">
        <f t="shared" si="7"/>
        <v>0.59228416000000061</v>
      </c>
    </row>
    <row r="31" spans="1:42" ht="15.75" thickBot="1">
      <c r="G31" s="40">
        <f t="shared" si="0"/>
        <v>0.54000000000000048</v>
      </c>
      <c r="H31" s="33">
        <f t="shared" si="15"/>
        <v>-0.45999999999999952</v>
      </c>
      <c r="I31" s="51">
        <f>J31+K31+W31*AB31</f>
        <v>1.0675827377983689</v>
      </c>
      <c r="J31" s="51">
        <f>(1/M31)*(a1_ + 2*a2_*H31 + 3*a3_*H31^2 + 4*a4_*H31^3 + 5*a5_*H31^4)</f>
        <v>1.0675827377983689</v>
      </c>
      <c r="K31" s="51">
        <f>(1/M31^3)*k_s*(6*a3_ + 24*a4_*H31+ 60*a5_*H31^2)</f>
        <v>0</v>
      </c>
      <c r="L31" s="51"/>
      <c r="M31" s="41">
        <f t="shared" si="1"/>
        <v>1.3588230201170417</v>
      </c>
      <c r="N31" s="45">
        <f t="shared" si="8"/>
        <v>0.33579999999999954</v>
      </c>
      <c r="O31" s="45">
        <f t="shared" si="9"/>
        <v>-0.95999999999999952</v>
      </c>
      <c r="P31" s="45">
        <f>1</f>
        <v>1</v>
      </c>
      <c r="Q31" s="45">
        <f t="shared" si="10"/>
        <v>-0.12419999999999998</v>
      </c>
      <c r="R31" s="45">
        <f t="shared" si="11"/>
        <v>4.000000000000048E-2</v>
      </c>
      <c r="S31" s="45">
        <f>1</f>
        <v>1</v>
      </c>
      <c r="T31" s="45">
        <f t="shared" si="12"/>
        <v>0.78840000000000043</v>
      </c>
      <c r="U31" s="45">
        <f t="shared" si="13"/>
        <v>0.91999999999999904</v>
      </c>
      <c r="V31" s="45">
        <f t="shared" si="14"/>
        <v>-2</v>
      </c>
      <c r="W31" s="45">
        <f t="shared" si="2"/>
        <v>0</v>
      </c>
      <c r="X31" s="45"/>
      <c r="Y31" s="45">
        <f t="shared" si="3"/>
        <v>0.54000000000000048</v>
      </c>
      <c r="Z31" s="45">
        <f t="shared" si="4"/>
        <v>0.78840000000000043</v>
      </c>
      <c r="AA31" s="40">
        <f t="shared" si="5"/>
        <v>0</v>
      </c>
      <c r="AB31" s="44">
        <f t="shared" si="6"/>
        <v>-0.73593101176183007</v>
      </c>
      <c r="AF31" s="41">
        <f>(-J1_^3*J2_^2*J3_^2*k01_*H31^5 + J1_^3*J2_^2*J3_^2*k01_*H31^4 + J1_^3*J2_^2*J3_^2*k01_*H31^3 - J1_^3*J2_^2*J3_^2*k01_*H31^2 + 6*J1_^3*J2_^2*k01_*k_s*H31^5 - 12*J1_^3*J2_^2*k01_*k_s*H31^4 + 12*J1_^3*J2_^2*k01_*k_s*H31^2 - 6*J1_^3*J2_^2*k01_*k_s*H31 - 12*J1_^3*J3_^2*k01_*k_s*H31^5 + 27*J1_^3*J3_^2*k01_*k_s*H31^4 + 12*J1_^3*J3_^2*k01_*k_s*H31^3 - 27*J1_^3*J3_^2*k01_*k_s*H31^2 + 72*J1_^3*k01_*k_s^2*H31^5 - 180*J1_^3*k01_*k_s^2*H31^4 + 180*J1_^3*k01_*k_s^2*H31^2 - 72*J1_^3*k01_*k_s^2*H31)/(4*J1_^2*J2_^2*J3_^2 - 48*J1_^2*J2_^2*k_s + 78*J1_^2*J3_^2*k_s - 648*J1_^2*k_s^2 + 78*J2_^2*J3_^2*k_s - 648*J2_^2*k_s^2 + 1296*J3_^2*k_s^2 - 8640*k_s^3)</f>
        <v>6.0891285599999886E-2</v>
      </c>
      <c r="AG31" s="41">
        <f>(6*J1_^2*J2_^2*J3_^2*H31^5 - 4*J1_^2*J2_^2*J3_^2*H31^4 - 10*J1_^2*J2_^2*J3_^2*H31^3 + 8*J1_^2*J2_^2*J3_^2*H31^2 - 12*J1_^2*J2_^2*k_s*H31^5 + 48*J1_^2*J2_^2*k_s*H31^4 - 96*J1_^2*J2_^2*k_s*H31^2 + 60*J1_^2*J2_^2*k_s*H31 + 66*J1_^2*J3_^2*k_s*H31^5 - 129*J1_^2*J3_^2*k_s*H31^4 - 144*J1_^2*J3_^2*k_s*H31^3 + 207*J1_^2*J3_^2*k_s*H31^2 - 216*J1_^2*k_s^2*H31^5 + 540*J1_^2*k_s^2*H31^4 - 1188*J1_^2*k_s^2*H31^2 + 864*J1_^2*k_s^2*H31 + 18*J2_^2*J3_^2*k_s*H31^5 + 21*J2_^2*J3_^2*k_s*H31^4 - 96*J2_^2*J3_^2*k_s*H31^3 + 57*J2_^2*J3_^2*k_s*H31^2
+ 72*J2_^2*k_s^2*H31^5 + 180*J2_^2*k_s^2*H31^4 - 828*J2_^2*k_s^2*H31^2 + 576*J2_^2*k_s^2*H31 + 144*J3_^2*k_s^2*H31^5 - 1440*J3_^2*k_s^2*H31^3 + 1296*J3_^2*k_s^2*H31^2 - 8640*k_s^3*H31^2 + 8640*k_s^3*H31)/(8*J1_^2*J2_^2*J3_^2 - 96*J1_^2*J2_^2*k_s + 156*J1_^2*J3_^2*k_s - 1296*J1_^2*k_s^2 + 156*J2_^2*J3_^2*k_s - 1296*J2_^2*k_s^2 + 2592*J3_^2*k_s^2 -
17280*k_s^3)</f>
        <v>0.29543549679999936</v>
      </c>
      <c r="AH31" s="41">
        <f>(J1_^3*J2_^2*J3_^2*H31^5 - J1_^3*J2_^2*J3_^2*H31^4 - J1_^3*J2_^2*J3_^2*H31^3 + J1_^3*J2_^2*J3_^2*H31^2 - 6*J1_^3*J2_^2*k_s*H31^5 + 12*J1_^3*J2_^2*k_s*H31^4 - 12*J1_^3*J2_^2*k_s*H31^2 + 6*J1_^3*J2_^2*k_s*H31 + 12*J1_^3*J3_^2*k_s*H31^5 - 27*J1_^3*J3_^2*k_s*H31^4 - 12*J1_^3*J3_^2*k_s*H31^3 + 27*J1_^3*J3_^2*k_s*H31^2 - 72*J1_^3*k_s^2*H31^5 + 180*J1_^3*k_s^2*H31^4 - 180*J1_^3*k_s^2*H31^2 + 72*J1_^3*k_s^2*H31)/(4*J1_^2*J2_^2*J3_^2 - 48*J1_^2*J2_^2*k_s + 78*J1_^2*J3_^2*k_s - 648*J1_^2*k_s^2 + 78*J2_^2*J3_^2*k_s - 648*J2_^2*k_s^2 + 1296*J3_^2*k_s^2 - 8640*k_s^3)</f>
        <v>0.13615705383895382</v>
      </c>
      <c r="AI31" s="41">
        <f>(-J1_^2*J2_^3*J3_^2*k02_*H31^5 - J1_^2*J2_^3*J3_^2*k02_*H31^4 + J1_^2*J2_^3*J3_^2*k02_*H31^3 + J1_^2*J2_^3*J3_^2*k02_*H31^2 + 6*J1_^2*J2_^3*k02_*k_s*H31^5 + 12*J1_^2*J2_^3*k02_*k_s*H31^4 - 12*J1_^2*J2_^3*k02_*k_s*H31^2 - 6*J1_^2*J2_^3*k02_*k_s*H31 - 12*J2_^3*J3_^2*k02_*k_s*H31^5 - 27*J2_^3*J3_^2*k02_*k_s*H31^4 + 12*J2_^3*J3_^2*k02_*k_s*H31^3 + 27*J2_^3*J3_^2*k02_*k_s*H31^2 + 72*J2_^3*k02_*k_s^2*H31^5 + 180*J2_^3*k02_*k_s^2*H31^4 - 180*J2_^3*k02_*k_s^2*H31^2 - 72*J2_^3*k02_*k_s^2*H31)/(4*J1_^2*J2_^2*J3_^2 - 48*J1_^2*J2_^2*k_s + 78*J1_^2*J3_^2*k_s - 648*J1_^2*k_s^2 + 78*J2_^2*J3_^2*k_s - 648*J2_^2*k_s^2 + 1296*J3_^2*k_s^2 - 8640*k_s^3)</f>
        <v>-1.2223285600000034E-2</v>
      </c>
      <c r="AJ31" s="41">
        <f>(-6*J1_^2*J2_^2*J3_^2*H31^5 - 4*J1_^2*J2_^2*J3_^2*H31^4 + 10*J1_^2*J2_^2*J3_^2*H31^3 + 8*J1_^2*J2_^2*J3_^2*H31^2 + 12*J1_^2*J2_^2*k_s*H31^5 + 48*J1_^2*J2_^2*k_s*H31^4 - 96*J1_^2*J2_^2*k_s*H31^2 - 60*J1_^2*J2_^2*k_s*H31 - 18*J1_^2*J3_^2*k_s*H31^5 + 21*J1_^2*J3_^2*k_s*H31^4 + 96*J1_^2*J3_^2*k_s*H31^3 + 57*J1_^2*J3_^2*k_s*H31^2 - 72*J1_^2*k_s^2*H31^5 + 180*J1_^2*k_s^2*H31^4 - 828*J1_^2*k_s^2*H31^2 - 576*J1_^2*k_s^2*H31 - 66*J2_^2*J3_^2*k_s*H31^5 - 129*J2_^2*J3_^2*k_s*H31^4 + 144*J2_^2*J3_^2*k_s*H31^3 + 207*J2_^2*J3_^2*k_s*H31^2 + 216*J2_^2*k_s^2*H31^5 + 540*J2_^2*k_s^2*H31^4 - 1188*J2_^2*k_s^2*H31^2 - 864*J2_^2*k_s^2*H31 - 144*J3_^2*k_s^2*H31^5 + 1440*J3_^2*k_s^2*H31^3 + 1296*J3_^2*k_s^2*H31^2 - 8640*k_s^3*H31^2 - 8640*k_s^3*H31)/(8*J1_^2*J2_^2*J3_^2 - 96*J1_^2*J2_^2*k_s + 156*J1_^2*J3_^2*k_s - 1296*J1_^2*k_s^2 + 156*J2_^2*J3_^2*k_s - 1296*J2_^2*k_s^2 + 2592*J3_^2*k_s^2 - 17280*k_s^3)</f>
        <v>8.2989943199999944E-2</v>
      </c>
      <c r="AK31" s="41">
        <f>(J1_^2*J2_^3*J3_^2*H31^5 + J1_^2*J2_^3*J3_^2*H31^4 - J1_^2*J2_^3*J3_^2*H31^3 - J1_^2*J2_^3*J3_^2*H31^2 - 6*J1_^2*J2_^3*k_s*H31^5 - 12*J1_^2*J2_^3*k_s*H31^4 + 12*J1_^2*J2_^3*k_s*H31^2 + 6*J1_^2*J2_^3*k_s*H31 + 12*J2_^3*J3_^2*k_s*H31^5 + 27*J2_^3*J3_^2*k_s*H31^4 - 12*J2_^3*J3_^2*k_s*H31^3 - 27*J2_^3*J3_^2*k_s*H31^2 - 72*J2_^3*k_s^2*H31^5 - 180*J2_^3*k_s^2*H31^4 + 180*J2_^3*k_s^2*H31^2 + 72*J2_^3*k_s^2*H31)/(4*J1_^2*J2_^2*J3_^2 - 48*J1_^2*J2_^2*k_s + 78*J1_^2*J3_^2*k_s - 648*J1_^2*k_s^2 + 78*J2_^2*J3_^2*k_s - 648*J2_^2*k_s^2 + 1296*J3_^2*k_s^2 - 8640*k_s^3)</f>
        <v>-5.0359458269202198E-2</v>
      </c>
      <c r="AL31" s="41">
        <f>(-2*J1_^2*J2_^2*J3_^3*k03_*H31^5 + 4*J1_^2*J2_^2*J3_^3*k03_*H31^3 - 2*J1_^2*J2_^2*J3_^3*k03_*H31 - 15*J1_^2*J3_^3*k03_*k_s*H31^5 + 24*J1_^2*J3_^3*k03_*k_s*H31^4 + 54*J1_^2*J3_^3*k03_*k_s*H31^3 - 24*J1_^2*J3_^3*k03_*k_s*H31^2 - 39*J1_^2*J3_^3*k03_*k_s*H31 - 15*J2_^2*J3_^3*k03_*k_s*H31^5 - 24*J2_^2*J3_^3*k03_*k_s*H31^4 + 54*J2_^2*J3_^3*k03_*k_s*H31^3 + 24*J2_^2*J3_^3*k03_*k_s*H31^2 - 39*J2_^2*J3_^3*k03_*k_s*H31 - 72*J3_^3*k03_*k_s^2*H31^5 + 720*J3_^3*k03_*k_s^2*H31^3 - 648*J3_^3*k03_*k_s^2*H31)/(2*J1_^2*J2_^2*J3_^2 - 24*J1_^2*J2_^2*k_s +
39*J1_^2*J3_^2*k_s - 324*J1_^2*k_s^2 + 39*J2_^2*J3_^2*k_s - 324*J2_^2*k_s^2 + 648*J3_^2*k_s^2 - 4320*k_s^3)</f>
        <v>-0.28592429759999999</v>
      </c>
      <c r="AM31" s="41">
        <f xml:space="preserve"> (2*J1_^2*J2_^2*J3_^2*H31^4 - 4*J1_^2*J2_^2*J3_^2*H31^2 + 2*J1_^2*J2_^2*J3_^2 - 24*J1_^2*J2_^2*k_s*H31^4 + 48*J1_^2*J2_^2*k_s*H31^2 - 24*J1_^2*J2_^2*k_s - 12*J1_^2*J3_^2*k_s*H31^5 + 27*J1_^2*J3_^2*k_s*H31^4 + 12*J1_^2*J3_^2*k_s*H31^3 - 66*J1_^2*J3_^2*k_s*H31^2 + 39*J1_^2*J3_^2*k_s + 72*J1_^2*k_s^2*H31^5 - 180*J1_^2*k_s^2*H31^4 + 504*J1_^2*k_s^2*H31^2 - 72*J1_^2*k_s^2*H31 - 324*J1_^2*k_s^2 + 12*J2_^2*J3_^2*k_s*H31^5 + 27*J2_^2*J3_^2*k_s*H31^4 - 12*J2_^2*J3_^2*k_s*H31^3 - 66*J2_^2*J3_^2*k_s*H31^2 + 39*J2_^2*J3_^2*k_s - 72*J2_^2*k_s^2*H31^5 - 180*J2_^2*k_s^2*H31^4 + 504*J2_^2*k_s^2*H31^2 + 72*J2_^2*k_s^2*H31 - 324*J2_^2*k_s^2 - 648*J3_^2*k_s^2*H31^2 + 648*J3_^2*k_s^2 + 4320*k_s^3*H31^2 - 4320*k_s^3)/(2*J1_^2*J2_^2*J3_^2 - 24*J1_^2*J2_^2*k_s + 39*J1_^2*J3_^2*k_s - 324*J1_^2*k_s^2 + 39*J2_^2*J3_^2*k_s - 324*J2_^2*k_s^2 + 648*J3_^2*k_s^2 - 4320*k_s^3)</f>
        <v>0.62157456000000066</v>
      </c>
      <c r="AN31" s="41">
        <f>(2*J1_^2*J2_^2*J3_^3*H31^5 - 4*J1_^2*J2_^2*J3_^3*H31^3 + 2*J1_^2*J2_^2*J3_^3*H31 + 15*J1_^2*J3_^3*k_s*H31^5 - 24*J1_^2*J3_^3*k_s*H31^4 - 54*J1_^2*J3_^3*k_s*H31^3 + 24*J1_^2*J3_^3*k_s*H31^2 + 39*J1_^2*J3_^3*k_s*H31 + 15*J2_^2*J3_^3*k_s*H31^5 + 24*J2_^2*J3_^3*k_s*H31^4 - 54*J2_^2*J3_^3*k_s*H31^3 - 24*J2_^2*J3_^3*k_s*H31^2 + 39*J2_^2*J3_^3*k_s*H31 + 72*J3_^3*k_s^2*H31^5 - 720*J3_^3*k_s^2*H31^3 + 648*J3_^3*k_s^2*H31)/(2*J1_^2*J2_^2*J3_^2 - 24*J1_^2*J2_^2*k_s + 39*J1_^2*J3_^2*k_s - 324*J1_^2*k_s^2 + 39*J2_^2*J3_^2*k_s - 324*J2_^2*k_s^2 + 648*J3_^2*k_s^2 - 4320*k_s^3)</f>
        <v>-0.28592429759999999</v>
      </c>
      <c r="AP31" s="41">
        <f t="shared" si="7"/>
        <v>0.62157456000000066</v>
      </c>
    </row>
    <row r="32" spans="1:42">
      <c r="A32" s="52"/>
      <c r="B32" s="66" t="s">
        <v>59</v>
      </c>
      <c r="C32" s="67">
        <f>AB4</f>
        <v>-0.44721359549995793</v>
      </c>
      <c r="G32" s="40">
        <f t="shared" si="0"/>
        <v>0.5600000000000005</v>
      </c>
      <c r="H32" s="33">
        <f t="shared" si="15"/>
        <v>-0.4399999999999995</v>
      </c>
      <c r="I32" s="51">
        <f>J32+K32+W32*AB32</f>
        <v>1.0654606688818575</v>
      </c>
      <c r="J32" s="51">
        <f>(1/M32)*(a1_ + 2*a2_*H32 + 3*a3_*H32^2 + 4*a4_*H32^3 + 5*a5_*H32^4)</f>
        <v>1.0654606688818575</v>
      </c>
      <c r="K32" s="51">
        <f>(1/M32^3)*k_s*(6*a3_ + 24*a4_*H32+ 60*a5_*H32^2)</f>
        <v>0</v>
      </c>
      <c r="L32" s="51"/>
      <c r="M32" s="41">
        <f t="shared" si="1"/>
        <v>1.3320660644277362</v>
      </c>
      <c r="N32" s="45">
        <f t="shared" si="8"/>
        <v>0.31679999999999953</v>
      </c>
      <c r="O32" s="45">
        <f t="shared" si="9"/>
        <v>-0.9399999999999995</v>
      </c>
      <c r="P32" s="45">
        <f>1</f>
        <v>1</v>
      </c>
      <c r="Q32" s="45">
        <f t="shared" si="10"/>
        <v>-0.12319999999999998</v>
      </c>
      <c r="R32" s="45">
        <f t="shared" si="11"/>
        <v>6.0000000000000497E-2</v>
      </c>
      <c r="S32" s="45">
        <f>1</f>
        <v>1</v>
      </c>
      <c r="T32" s="45">
        <f t="shared" si="12"/>
        <v>0.80640000000000045</v>
      </c>
      <c r="U32" s="45">
        <f t="shared" si="13"/>
        <v>0.87999999999999901</v>
      </c>
      <c r="V32" s="45">
        <f t="shared" si="14"/>
        <v>-2</v>
      </c>
      <c r="W32" s="45">
        <f t="shared" si="2"/>
        <v>0</v>
      </c>
      <c r="X32" s="45"/>
      <c r="Y32" s="45">
        <f t="shared" si="3"/>
        <v>0.5600000000000005</v>
      </c>
      <c r="Z32" s="45">
        <f t="shared" si="4"/>
        <v>0.80640000000000045</v>
      </c>
      <c r="AA32" s="40">
        <f t="shared" si="5"/>
        <v>0</v>
      </c>
      <c r="AB32" s="44">
        <f t="shared" si="6"/>
        <v>-0.75071351692275579</v>
      </c>
      <c r="AF32" s="41">
        <f>(-J1_^3*J2_^2*J3_^2*k01_*H32^5 + J1_^3*J2_^2*J3_^2*k01_*H32^4 + J1_^3*J2_^2*J3_^2*k01_*H32^3 - J1_^3*J2_^2*J3_^2*k01_*H32^2 + 6*J1_^3*J2_^2*k01_*k_s*H32^5 - 12*J1_^3*J2_^2*k01_*k_s*H32^4 + 12*J1_^3*J2_^2*k01_*k_s*H32^2 - 6*J1_^3*J2_^2*k01_*k_s*H32 - 12*J1_^3*J3_^2*k01_*k_s*H32^5 + 27*J1_^3*J3_^2*k01_*k_s*H32^4 + 12*J1_^3*J3_^2*k01_*k_s*H32^3 - 27*J1_^3*J3_^2*k01_*k_s*H32^2 + 72*J1_^3*k01_*k_s^2*H32^5 - 180*J1_^3*k01_*k_s^2*H32^4 + 180*J1_^3*k01_*k_s^2*H32^2 - 72*J1_^3*k01_*k_s^2*H32)/(4*J1_^2*J2_^2*J3_^2 - 48*J1_^2*J2_^2*k_s + 78*J1_^2*J3_^2*k_s - 648*J1_^2*k_s^2 + 78*J2_^2*J3_^2*k_s - 648*J2_^2*k_s^2 + 1296*J3_^2*k_s^2 - 8640*k_s^3)</f>
        <v>5.6202854399999884E-2</v>
      </c>
      <c r="AG32" s="41">
        <f>(6*J1_^2*J2_^2*J3_^2*H32^5 - 4*J1_^2*J2_^2*J3_^2*H32^4 - 10*J1_^2*J2_^2*J3_^2*H32^3 + 8*J1_^2*J2_^2*J3_^2*H32^2 - 12*J1_^2*J2_^2*k_s*H32^5 + 48*J1_^2*J2_^2*k_s*H32^4 - 96*J1_^2*J2_^2*k_s*H32^2 + 60*J1_^2*J2_^2*k_s*H32 + 66*J1_^2*J3_^2*k_s*H32^5 - 129*J1_^2*J3_^2*k_s*H32^4 - 144*J1_^2*J3_^2*k_s*H32^3 + 207*J1_^2*J3_^2*k_s*H32^2 - 216*J1_^2*k_s^2*H32^5 + 540*J1_^2*k_s^2*H32^4 - 1188*J1_^2*k_s^2*H32^2 + 864*J1_^2*k_s^2*H32 + 18*J2_^2*J3_^2*k_s*H32^5 + 21*J2_^2*J3_^2*k_s*H32^4 - 96*J2_^2*J3_^2*k_s*H32^3 + 57*J2_^2*J3_^2*k_s*H32^2
+ 72*J2_^2*k_s^2*H32^5 + 180*J2_^2*k_s^2*H32^4 - 828*J2_^2*k_s^2*H32^2 + 576*J2_^2*k_s^2*H32 + 144*J3_^2*k_s^2*H32^5 - 1440*J3_^2*k_s^2*H32^3 + 1296*J3_^2*k_s^2*H32^2 - 8640*k_s^3*H32^2 + 8640*k_s^3*H32)/(8*J1_^2*J2_^2*J3_^2 - 96*J1_^2*J2_^2*k_s + 156*J1_^2*J3_^2*k_s - 1296*J1_^2*k_s^2 + 156*J2_^2*J3_^2*k_s - 1296*J2_^2*k_s^2 + 2592*J3_^2*k_s^2 -
17280*k_s^3)</f>
        <v>0.26897080319999933</v>
      </c>
      <c r="AH32" s="41">
        <f>(J1_^3*J2_^2*J3_^2*H32^5 - J1_^3*J2_^2*J3_^2*H32^4 - J1_^3*J2_^2*J3_^2*H32^3 + J1_^3*J2_^2*J3_^2*H32^2 - 6*J1_^3*J2_^2*k_s*H32^5 + 12*J1_^3*J2_^2*k_s*H32^4 - 12*J1_^3*J2_^2*k_s*H32^2 + 6*J1_^3*J2_^2*k_s*H32 + 12*J1_^3*J3_^2*k_s*H32^5 - 27*J1_^3*J3_^2*k_s*H32^4 - 12*J1_^3*J3_^2*k_s*H32^3 + 27*J1_^3*J3_^2*k_s*H32^2 - 72*J1_^3*k_s^2*H32^5 + 180*J1_^3*k_s^2*H32^4 - 180*J1_^3*k_s^2*H32^2 + 72*J1_^3*k_s^2*H32)/(4*J1_^2*J2_^2*J3_^2 - 48*J1_^2*J2_^2*k_s + 78*J1_^2*J3_^2*k_s - 648*J1_^2*k_s^2 + 78*J2_^2*J3_^2*k_s - 648*J2_^2*k_s^2 + 1296*J3_^2*k_s^2 - 8640*k_s^3)</f>
        <v>0.1256734029679229</v>
      </c>
      <c r="AI32" s="41">
        <f>(-J1_^2*J2_^3*J3_^2*k02_*H32^5 - J1_^2*J2_^3*J3_^2*k02_*H32^4 + J1_^2*J2_^3*J3_^2*k02_*H32^3 + J1_^2*J2_^3*J3_^2*k02_*H32^2 + 6*J1_^2*J2_^3*k02_*k_s*H32^5 + 12*J1_^2*J2_^3*k02_*k_s*H32^4 - 12*J1_^2*J2_^3*k02_*k_s*H32^2 - 6*J1_^2*J2_^3*k02_*k_s*H32 - 12*J2_^3*J3_^2*k02_*k_s*H32^5 - 27*J2_^3*J3_^2*k02_*k_s*H32^4 + 12*J2_^3*J3_^2*k02_*k_s*H32^3 + 27*J2_^3*J3_^2*k02_*k_s*H32^2 + 72*J2_^3*k02_*k_s^2*H32^5 + 180*J2_^3*k02_*k_s^2*H32^4 - 180*J2_^3*k02_*k_s^2*H32^2 - 72*J2_^3*k02_*k_s^2*H32)/(4*J1_^2*J2_^2*J3_^2 - 48*J1_^2*J2_^2*k_s + 78*J1_^2*J3_^2*k_s - 648*J1_^2*k_s^2 + 78*J2_^2*J3_^2*k_s - 648*J2_^2*k_s^2 + 1296*J3_^2*k_s^2 - 8640*k_s^3)</f>
        <v>-1.3610854400000032E-2</v>
      </c>
      <c r="AJ32" s="41">
        <f>(-6*J1_^2*J2_^2*J3_^2*H32^5 - 4*J1_^2*J2_^2*J3_^2*H32^4 + 10*J1_^2*J2_^2*J3_^2*H32^3 + 8*J1_^2*J2_^2*J3_^2*H32^2 + 12*J1_^2*J2_^2*k_s*H32^5 + 48*J1_^2*J2_^2*k_s*H32^4 - 96*J1_^2*J2_^2*k_s*H32^2 - 60*J1_^2*J2_^2*k_s*H32 - 18*J1_^2*J3_^2*k_s*H32^5 + 21*J1_^2*J3_^2*k_s*H32^4 + 96*J1_^2*J3_^2*k_s*H32^3 + 57*J1_^2*J3_^2*k_s*H32^2 - 72*J1_^2*k_s^2*H32^5 + 180*J1_^2*k_s^2*H32^4 - 828*J1_^2*k_s^2*H32^2 - 576*J1_^2*k_s^2*H32 - 66*J2_^2*J3_^2*k_s*H32^5 - 129*J2_^2*J3_^2*k_s*H32^4 + 144*J2_^2*J3_^2*k_s*H32^3 + 207*J2_^2*J3_^2*k_s*H32^2 + 216*J2_^2*k_s^2*H32^5 + 540*J2_^2*k_s^2*H32^4 - 1188*J2_^2*k_s^2*H32^2 - 864*J2_^2*k_s^2*H32 - 144*J3_^2*k_s^2*H32^5 + 1440*J3_^2*k_s^2*H32^3 + 1296*J3_^2*k_s^2*H32^2 - 8640*k_s^3*H32^2 - 8640*k_s^3*H32)/(8*J1_^2*J2_^2*J3_^2 - 96*J1_^2*J2_^2*k_s + 156*J1_^2*J3_^2*k_s - 1296*J1_^2*k_s^2 + 156*J2_^2*J3_^2*k_s - 1296*J2_^2*k_s^2 + 2592*J3_^2*k_s^2 - 17280*k_s^3)</f>
        <v>8.0748236799999928E-2</v>
      </c>
      <c r="AK32" s="41">
        <f>(J1_^2*J2_^3*J3_^2*H32^5 + J1_^2*J2_^3*J3_^2*H32^4 - J1_^2*J2_^3*J3_^2*H32^3 - J1_^2*J2_^3*J3_^2*H32^2 - 6*J1_^2*J2_^3*k_s*H32^5 - 12*J1_^2*J2_^3*k_s*H32^4 + 12*J1_^2*J2_^3*k_s*H32^2 + 6*J1_^2*J2_^3*k_s*H32 + 12*J2_^3*J3_^2*k_s*H32^5 + 27*J2_^3*J3_^2*k_s*H32^4 - 12*J2_^3*J3_^2*k_s*H32^3 - 27*J2_^3*J3_^2*k_s*H32^2 - 72*J2_^3*k_s^2*H32^5 - 180*J2_^3*k_s^2*H32^4 + 180*J2_^3*k_s^2*H32^2 + 72*J2_^3*k_s^2*H32)/(4*J1_^2*J2_^2*J3_^2 - 48*J1_^2*J2_^2*k_s + 78*J1_^2*J3_^2*k_s - 648*J1_^2*k_s^2 + 78*J2_^2*J3_^2*k_s - 648*J2_^2*k_s^2 + 1296*J3_^2*k_s^2 - 8640*k_s^3)</f>
        <v>-4.8872990043081245E-2</v>
      </c>
      <c r="AL32" s="41">
        <f>(-2*J1_^2*J2_^2*J3_^3*k03_*H32^5 + 4*J1_^2*J2_^2*J3_^3*k03_*H32^3 - 2*J1_^2*J2_^2*J3_^3*k03_*H32 - 15*J1_^2*J3_^3*k03_*k_s*H32^5 + 24*J1_^2*J3_^3*k03_*k_s*H32^4 + 54*J1_^2*J3_^3*k03_*k_s*H32^3 - 24*J1_^2*J3_^3*k03_*k_s*H32^2 - 39*J1_^2*J3_^3*k03_*k_s*H32 - 15*J2_^2*J3_^3*k03_*k_s*H32^5 - 24*J2_^2*J3_^3*k03_*k_s*H32^4 + 54*J2_^2*J3_^3*k03_*k_s*H32^3 + 24*J2_^2*J3_^3*k03_*k_s*H32^2 - 39*J2_^2*J3_^3*k03_*k_s*H32 - 72*J3_^3*k03_*k_s^2*H32^5 + 720*J3_^3*k03_*k_s^2*H32^3 - 648*J3_^3*k03_*k_s^2*H32)/(2*J1_^2*J2_^2*J3_^2 - 24*J1_^2*J2_^2*k_s +
39*J1_^2*J3_^2*k_s - 324*J1_^2*k_s^2 + 39*J2_^2*J3_^2*k_s - 324*J2_^2*k_s^2 + 648*J3_^2*k_s^2 - 4320*k_s^3)</f>
        <v>-0.28612362240000005</v>
      </c>
      <c r="AM32" s="41">
        <f xml:space="preserve"> (2*J1_^2*J2_^2*J3_^2*H32^4 - 4*J1_^2*J2_^2*J3_^2*H32^2 + 2*J1_^2*J2_^2*J3_^2 - 24*J1_^2*J2_^2*k_s*H32^4 + 48*J1_^2*J2_^2*k_s*H32^2 - 24*J1_^2*J2_^2*k_s - 12*J1_^2*J3_^2*k_s*H32^5 + 27*J1_^2*J3_^2*k_s*H32^4 + 12*J1_^2*J3_^2*k_s*H32^3 - 66*J1_^2*J3_^2*k_s*H32^2 + 39*J1_^2*J3_^2*k_s + 72*J1_^2*k_s^2*H32^5 - 180*J1_^2*k_s^2*H32^4 + 504*J1_^2*k_s^2*H32^2 - 72*J1_^2*k_s^2*H32 - 324*J1_^2*k_s^2 + 12*J2_^2*J3_^2*k_s*H32^5 + 27*J2_^2*J3_^2*k_s*H32^4 - 12*J2_^2*J3_^2*k_s*H32^3 - 66*J2_^2*J3_^2*k_s*H32^2 + 39*J2_^2*J3_^2*k_s - 72*J2_^2*k_s^2*H32^5 - 180*J2_^2*k_s^2*H32^4 + 504*J2_^2*k_s^2*H32^2 + 72*J2_^2*k_s^2*H32 - 324*J2_^2*k_s^2 - 648*J3_^2*k_s^2*H32^2 + 648*J3_^2*k_s^2 + 4320*k_s^3*H32^2 - 4320*k_s^3)/(2*J1_^2*J2_^2*J3_^2 - 24*J1_^2*J2_^2*k_s + 39*J1_^2*J3_^2*k_s - 324*J1_^2*k_s^2 + 39*J2_^2*J3_^2*k_s - 324*J2_^2*k_s^2 + 648*J3_^2*k_s^2 - 4320*k_s^3)</f>
        <v>0.65028096000000069</v>
      </c>
      <c r="AN32" s="41">
        <f>(2*J1_^2*J2_^2*J3_^3*H32^5 - 4*J1_^2*J2_^2*J3_^3*H32^3 + 2*J1_^2*J2_^2*J3_^3*H32 + 15*J1_^2*J3_^3*k_s*H32^5 - 24*J1_^2*J3_^3*k_s*H32^4 - 54*J1_^2*J3_^3*k_s*H32^3 + 24*J1_^2*J3_^3*k_s*H32^2 + 39*J1_^2*J3_^3*k_s*H32 + 15*J2_^2*J3_^3*k_s*H32^5 + 24*J2_^2*J3_^3*k_s*H32^4 - 54*J2_^2*J3_^3*k_s*H32^3 - 24*J2_^2*J3_^3*k_s*H32^2 + 39*J2_^2*J3_^3*k_s*H32 + 72*J3_^3*k_s^2*H32^5 - 720*J3_^3*k_s^2*H32^3 + 648*J3_^3*k_s^2*H32)/(2*J1_^2*J2_^2*J3_^2 - 24*J1_^2*J2_^2*k_s + 39*J1_^2*J3_^2*k_s - 324*J1_^2*k_s^2 + 39*J2_^2*J3_^2*k_s - 324*J2_^2*k_s^2 + 648*J3_^2*k_s^2 - 4320*k_s^3)</f>
        <v>-0.28612362240000005</v>
      </c>
      <c r="AP32" s="41">
        <f t="shared" si="7"/>
        <v>0.65028096000000069</v>
      </c>
    </row>
    <row r="33" spans="1:42">
      <c r="A33" s="53"/>
      <c r="B33" s="68" t="s">
        <v>60</v>
      </c>
      <c r="C33" s="69">
        <f>AB104</f>
        <v>-0.44721359549995754</v>
      </c>
      <c r="G33" s="40">
        <f t="shared" si="0"/>
        <v>0.58000000000000052</v>
      </c>
      <c r="H33" s="33">
        <f t="shared" si="15"/>
        <v>-0.41999999999999948</v>
      </c>
      <c r="I33" s="51">
        <f>J33+K33+W33*AB33</f>
        <v>1.0594660047564155</v>
      </c>
      <c r="J33" s="51">
        <f>(1/M33)*(a1_ + 2*a2_*H33 + 3*a3_*H33^2 + 4*a4_*H33^3 + 5*a5_*H33^4)</f>
        <v>1.0594660047564155</v>
      </c>
      <c r="K33" s="51">
        <f>(1/M33^3)*k_s*(6*a3_ + 24*a4_*H33+ 60*a5_*H33^2)</f>
        <v>0</v>
      </c>
      <c r="L33" s="51"/>
      <c r="M33" s="41">
        <f t="shared" si="1"/>
        <v>1.30598621738516</v>
      </c>
      <c r="N33" s="45">
        <f t="shared" si="8"/>
        <v>0.29819999999999952</v>
      </c>
      <c r="O33" s="45">
        <f t="shared" si="9"/>
        <v>-0.91999999999999948</v>
      </c>
      <c r="P33" s="45">
        <f>1</f>
        <v>1</v>
      </c>
      <c r="Q33" s="45">
        <f t="shared" si="10"/>
        <v>-0.12179999999999996</v>
      </c>
      <c r="R33" s="45">
        <f t="shared" si="11"/>
        <v>8.0000000000000515E-2</v>
      </c>
      <c r="S33" s="45">
        <f>1</f>
        <v>1</v>
      </c>
      <c r="T33" s="45">
        <f t="shared" si="12"/>
        <v>0.82360000000000044</v>
      </c>
      <c r="U33" s="45">
        <f t="shared" si="13"/>
        <v>0.83999999999999897</v>
      </c>
      <c r="V33" s="45">
        <f t="shared" si="14"/>
        <v>-2</v>
      </c>
      <c r="W33" s="45">
        <f t="shared" si="2"/>
        <v>0</v>
      </c>
      <c r="X33" s="45"/>
      <c r="Y33" s="45">
        <f t="shared" si="3"/>
        <v>0.58000000000000052</v>
      </c>
      <c r="Z33" s="45">
        <f t="shared" si="4"/>
        <v>0.82360000000000044</v>
      </c>
      <c r="AA33" s="40">
        <f t="shared" si="5"/>
        <v>0</v>
      </c>
      <c r="AB33" s="44">
        <f t="shared" si="6"/>
        <v>-0.76570486478961142</v>
      </c>
      <c r="AF33" s="41">
        <f>(-J1_^3*J2_^2*J3_^2*k01_*H33^5 + J1_^3*J2_^2*J3_^2*k01_*H33^4 + J1_^3*J2_^2*J3_^2*k01_*H33^3 - J1_^3*J2_^2*J3_^2*k01_*H33^2 + 6*J1_^3*J2_^2*k01_*k_s*H33^5 - 12*J1_^3*J2_^2*k01_*k_s*H33^4 + 12*J1_^3*J2_^2*k01_*k_s*H33^2 - 6*J1_^3*J2_^2*k01_*k_s*H33 - 12*J1_^3*J3_^2*k01_*k_s*H33^5 + 27*J1_^3*J3_^2*k01_*k_s*H33^4 + 12*J1_^3*J3_^2*k01_*k_s*H33^3 - 27*J1_^3*J3_^2*k01_*k_s*H33^2 + 72*J1_^3*k01_*k_s^2*H33^5 - 180*J1_^3*k01_*k_s^2*H33^4 + 180*J1_^3*k01_*k_s^2*H33^2 - 72*J1_^3*k01_*k_s^2*H33)/(4*J1_^2*J2_^2*J3_^2 - 48*J1_^2*J2_^2*k_s + 78*J1_^2*J3_^2*k_s - 648*J1_^2*k_s^2 + 78*J2_^2*J3_^2*k_s - 648*J2_^2*k_s^2 + 1296*J3_^2*k_s^2 - 8640*k_s^3)</f>
        <v>5.1575479199999885E-2</v>
      </c>
      <c r="AG33" s="41">
        <f>(6*J1_^2*J2_^2*J3_^2*H33^5 - 4*J1_^2*J2_^2*J3_^2*H33^4 - 10*J1_^2*J2_^2*J3_^2*H33^3 + 8*J1_^2*J2_^2*J3_^2*H33^2 - 12*J1_^2*J2_^2*k_s*H33^5 + 48*J1_^2*J2_^2*k_s*H33^4 - 96*J1_^2*J2_^2*k_s*H33^2 + 60*J1_^2*J2_^2*k_s*H33 + 66*J1_^2*J3_^2*k_s*H33^5 - 129*J1_^2*J3_^2*k_s*H33^4 - 144*J1_^2*J3_^2*k_s*H33^3 + 207*J1_^2*J3_^2*k_s*H33^2 - 216*J1_^2*k_s^2*H33^5 + 540*J1_^2*k_s^2*H33^4 - 1188*J1_^2*k_s^2*H33^2 + 864*J1_^2*k_s^2*H33 + 18*J2_^2*J3_^2*k_s*H33^5 + 21*J2_^2*J3_^2*k_s*H33^4 - 96*J2_^2*J3_^2*k_s*H33^3 + 57*J2_^2*J3_^2*k_s*H33^2
+ 72*J2_^2*k_s^2*H33^5 + 180*J2_^2*k_s^2*H33^4 - 828*J2_^2*k_s^2*H33^2 + 576*J2_^2*k_s^2*H33 + 144*J3_^2*k_s^2*H33^5 - 1440*J3_^2*k_s^2*H33^3 + 1296*J3_^2*k_s^2*H33^2 - 8640*k_s^3*H33^2 + 8640*k_s^3*H33)/(8*J1_^2*J2_^2*J3_^2 - 96*J1_^2*J2_^2*k_s + 156*J1_^2*J3_^2*k_s - 1296*J1_^2*k_s^2 + 156*J2_^2*J3_^2*k_s - 1296*J2_^2*k_s^2 + 2592*J3_^2*k_s^2 -
17280*k_s^3)</f>
        <v>0.24364967759999936</v>
      </c>
      <c r="AH33" s="41">
        <f>(J1_^3*J2_^2*J3_^2*H33^5 - J1_^3*J2_^2*J3_^2*H33^4 - J1_^3*J2_^2*J3_^2*H33^3 + J1_^3*J2_^2*J3_^2*H33^2 - 6*J1_^3*J2_^2*k_s*H33^5 + 12*J1_^3*J2_^2*k_s*H33^4 - 12*J1_^3*J2_^2*k_s*H33^2 + 6*J1_^3*J2_^2*k_s*H33 + 12*J1_^3*J3_^2*k_s*H33^5 - 27*J1_^3*J3_^2*k_s*H33^4 - 12*J1_^3*J3_^2*k_s*H33^3 + 27*J1_^3*J3_^2*k_s*H33^2 - 72*J1_^3*k_s^2*H33^5 + 180*J1_^3*k_s^2*H33^4 - 180*J1_^3*k_s^2*H33^2 + 72*J1_^3*k_s^2*H33)/(4*J1_^2*J2_^2*J3_^2 - 48*J1_^2*J2_^2*k_s + 78*J1_^2*J3_^2*k_s - 648*J1_^2*k_s^2 + 78*J2_^2*J3_^2*k_s - 648*J2_^2*k_s^2 + 1296*J3_^2*k_s^2 - 8640*k_s^3)</f>
        <v>0.1153262774633262</v>
      </c>
      <c r="AI33" s="41">
        <f>(-J1_^2*J2_^3*J3_^2*k02_*H33^5 - J1_^2*J2_^3*J3_^2*k02_*H33^4 + J1_^2*J2_^3*J3_^2*k02_*H33^3 + J1_^2*J2_^3*J3_^2*k02_*H33^2 + 6*J1_^2*J2_^3*k02_*k_s*H33^5 + 12*J1_^2*J2_^3*k02_*k_s*H33^4 - 12*J1_^2*J2_^3*k02_*k_s*H33^2 - 6*J1_^2*J2_^3*k02_*k_s*H33 - 12*J2_^3*J3_^2*k02_*k_s*H33^5 - 27*J2_^3*J3_^2*k02_*k_s*H33^4 + 12*J2_^3*J3_^2*k02_*k_s*H33^3 + 27*J2_^3*J3_^2*k02_*k_s*H33^2 + 72*J2_^3*k02_*k_s^2*H33^5 + 180*J2_^3*k02_*k_s^2*H33^4 - 180*J2_^3*k02_*k_s^2*H33^2 - 72*J2_^3*k02_*k_s^2*H33)/(4*J1_^2*J2_^2*J3_^2 - 48*J1_^2*J2_^2*k_s + 78*J1_^2*J3_^2*k_s - 648*J1_^2*k_s^2 + 78*J2_^2*J3_^2*k_s - 648*J2_^2*k_s^2 + 1296*J3_^2*k_s^2 - 8640*k_s^3)</f>
        <v>-1.4531479200000022E-2</v>
      </c>
      <c r="AJ33" s="41">
        <f>(-6*J1_^2*J2_^2*J3_^2*H33^5 - 4*J1_^2*J2_^2*J3_^2*H33^4 + 10*J1_^2*J2_^2*J3_^2*H33^3 + 8*J1_^2*J2_^2*J3_^2*H33^2 + 12*J1_^2*J2_^2*k_s*H33^5 + 48*J1_^2*J2_^2*k_s*H33^4 - 96*J1_^2*J2_^2*k_s*H33^2 - 60*J1_^2*J2_^2*k_s*H33 - 18*J1_^2*J3_^2*k_s*H33^5 + 21*J1_^2*J3_^2*k_s*H33^4 + 96*J1_^2*J3_^2*k_s*H33^3 + 57*J1_^2*J3_^2*k_s*H33^2 - 72*J1_^2*k_s^2*H33^5 + 180*J1_^2*k_s^2*H33^4 - 828*J1_^2*k_s^2*H33^2 - 576*J1_^2*k_s^2*H33 - 66*J2_^2*J3_^2*k_s*H33^5 - 129*J2_^2*J3_^2*k_s*H33^4 + 144*J2_^2*J3_^2*k_s*H33^3 + 207*J2_^2*J3_^2*k_s*H33^2 + 216*J2_^2*k_s^2*H33^5 + 540*J2_^2*k_s^2*H33^4 - 1188*J2_^2*k_s^2*H33^2 - 864*J2_^2*k_s^2*H33 - 144*J3_^2*k_s^2*H33^5 + 1440*J3_^2*k_s^2*H33^3 + 1296*J3_^2*k_s^2*H33^2 - 8640*k_s^3*H33^2 - 8640*k_s^3*H33)/(8*J1_^2*J2_^2*J3_^2 - 96*J1_^2*J2_^2*k_s + 156*J1_^2*J3_^2*k_s - 1296*J1_^2*k_s^2 + 156*J2_^2*J3_^2*k_s - 1296*J2_^2*k_s^2 + 2592*J3_^2*k_s^2 - 17280*k_s^3)</f>
        <v>7.8033362399999917E-2</v>
      </c>
      <c r="AK33" s="41">
        <f>(J1_^2*J2_^3*J3_^2*H33^5 + J1_^2*J2_^3*J3_^2*H33^4 - J1_^2*J2_^3*J3_^2*H33^3 - J1_^2*J2_^3*J3_^2*H33^2 - 6*J1_^2*J2_^3*k_s*H33^5 - 12*J1_^2*J2_^3*k_s*H33^4 + 12*J1_^2*J2_^3*k_s*H33^2 + 6*J1_^2*J2_^3*k_s*H33 + 12*J2_^3*J3_^2*k_s*H33^5 + 27*J2_^3*J3_^2*k_s*H33^4 - 12*J2_^3*J3_^2*k_s*H33^3 - 27*J2_^3*J3_^2*k_s*H33^2 - 72*J2_^3*k_s^2*H33^5 - 180*J2_^3*k_s^2*H33^4 + 180*J2_^3*k_s^2*H33^2 + 72*J2_^3*k_s^2*H33)/(4*J1_^2*J2_^2*J3_^2 - 48*J1_^2*J2_^2*k_s + 78*J1_^2*J3_^2*k_s - 648*J1_^2*k_s^2 + 78*J2_^2*J3_^2*k_s - 648*J2_^2*k_s^2 + 1296*J3_^2*k_s^2 - 8640*k_s^3)</f>
        <v>-4.7105099245584044E-2</v>
      </c>
      <c r="AL33" s="41">
        <f>(-2*J1_^2*J2_^2*J3_^3*k03_*H33^5 + 4*J1_^2*J2_^2*J3_^3*k03_*H33^3 - 2*J1_^2*J2_^2*J3_^3*k03_*H33 - 15*J1_^2*J3_^3*k03_*k_s*H33^5 + 24*J1_^2*J3_^3*k03_*k_s*H33^4 + 54*J1_^2*J3_^3*k03_*k_s*H33^3 - 24*J1_^2*J3_^3*k03_*k_s*H33^2 - 39*J1_^2*J3_^3*k03_*k_s*H33 - 15*J2_^2*J3_^3*k03_*k_s*H33^5 - 24*J2_^2*J3_^3*k03_*k_s*H33^4 + 54*J2_^2*J3_^3*k03_*k_s*H33^3 + 24*J2_^2*J3_^3*k03_*k_s*H33^2 - 39*J2_^2*J3_^3*k03_*k_s*H33 - 72*J3_^3*k03_*k_s^2*H33^5 + 720*J3_^3*k03_*k_s^2*H33^3 - 648*J3_^3*k03_*k_s^2*H33)/(2*J1_^2*J2_^2*J3_^2 - 24*J1_^2*J2_^2*k_s +
39*J1_^2*J3_^2*k_s - 324*J1_^2*k_s^2 + 39*J2_^2*J3_^2*k_s - 324*J2_^2*k_s^2 + 648*J3_^2*k_s^2 - 4320*k_s^3)</f>
        <v>-0.28489312319999999</v>
      </c>
      <c r="AM33" s="41">
        <f xml:space="preserve"> (2*J1_^2*J2_^2*J3_^2*H33^4 - 4*J1_^2*J2_^2*J3_^2*H33^2 + 2*J1_^2*J2_^2*J3_^2 - 24*J1_^2*J2_^2*k_s*H33^4 + 48*J1_^2*J2_^2*k_s*H33^2 - 24*J1_^2*J2_^2*k_s - 12*J1_^2*J3_^2*k_s*H33^5 + 27*J1_^2*J3_^2*k_s*H33^4 + 12*J1_^2*J3_^2*k_s*H33^3 - 66*J1_^2*J3_^2*k_s*H33^2 + 39*J1_^2*J3_^2*k_s + 72*J1_^2*k_s^2*H33^5 - 180*J1_^2*k_s^2*H33^4 + 504*J1_^2*k_s^2*H33^2 - 72*J1_^2*k_s^2*H33 - 324*J1_^2*k_s^2 + 12*J2_^2*J3_^2*k_s*H33^5 + 27*J2_^2*J3_^2*k_s*H33^4 - 12*J2_^2*J3_^2*k_s*H33^3 - 66*J2_^2*J3_^2*k_s*H33^2 + 39*J2_^2*J3_^2*k_s - 72*J2_^2*k_s^2*H33^5 - 180*J2_^2*k_s^2*H33^4 + 504*J2_^2*k_s^2*H33^2 + 72*J2_^2*k_s^2*H33 - 324*J2_^2*k_s^2 - 648*J3_^2*k_s^2*H33^2 + 648*J3_^2*k_s^2 + 4320*k_s^3*H33^2 - 4320*k_s^3)/(2*J1_^2*J2_^2*J3_^2 - 24*J1_^2*J2_^2*k_s + 39*J1_^2*J3_^2*k_s - 324*J1_^2*k_s^2 + 39*J2_^2*J3_^2*k_s - 324*J2_^2*k_s^2 + 648*J3_^2*k_s^2 - 4320*k_s^3)</f>
        <v>0.67831696000000075</v>
      </c>
      <c r="AN33" s="41">
        <f>(2*J1_^2*J2_^2*J3_^3*H33^5 - 4*J1_^2*J2_^2*J3_^3*H33^3 + 2*J1_^2*J2_^2*J3_^3*H33 + 15*J1_^2*J3_^3*k_s*H33^5 - 24*J1_^2*J3_^3*k_s*H33^4 - 54*J1_^2*J3_^3*k_s*H33^3 + 24*J1_^2*J3_^3*k_s*H33^2 + 39*J1_^2*J3_^3*k_s*H33 + 15*J2_^2*J3_^3*k_s*H33^5 + 24*J2_^2*J3_^3*k_s*H33^4 - 54*J2_^2*J3_^3*k_s*H33^3 - 24*J2_^2*J3_^3*k_s*H33^2 + 39*J2_^2*J3_^3*k_s*H33 + 72*J3_^3*k_s^2*H33^5 - 720*J3_^3*k_s^2*H33^3 + 648*J3_^3*k_s^2*H33)/(2*J1_^2*J2_^2*J3_^2 - 24*J1_^2*J2_^2*k_s + 39*J1_^2*J3_^2*k_s - 324*J1_^2*k_s^2 + 39*J2_^2*J3_^2*k_s - 324*J2_^2*k_s^2 + 648*J3_^2*k_s^2 - 4320*k_s^3)</f>
        <v>-0.28489312319999999</v>
      </c>
      <c r="AP33" s="41">
        <f t="shared" si="7"/>
        <v>0.67831696000000075</v>
      </c>
    </row>
    <row r="34" spans="1:42">
      <c r="A34" s="53"/>
      <c r="B34" s="68" t="s">
        <v>61</v>
      </c>
      <c r="C34" s="69">
        <f>AB54</f>
        <v>-1</v>
      </c>
      <c r="G34" s="40">
        <f t="shared" si="0"/>
        <v>0.60000000000000053</v>
      </c>
      <c r="H34" s="33">
        <f t="shared" si="15"/>
        <v>-0.39999999999999947</v>
      </c>
      <c r="I34" s="51">
        <f>J34+K34+W34*AB34</f>
        <v>1.0494876798914325</v>
      </c>
      <c r="J34" s="51">
        <f>(1/M34)*(a1_ + 2*a2_*H34 + 3*a3_*H34^2 + 4*a4_*H34^3 + 5*a5_*H34^4)</f>
        <v>1.0494876798914325</v>
      </c>
      <c r="K34" s="51">
        <f>(1/M34^3)*k_s*(6*a3_ + 24*a4_*H34+ 60*a5_*H34^2)</f>
        <v>0</v>
      </c>
      <c r="L34" s="51"/>
      <c r="M34" s="41">
        <f t="shared" si="1"/>
        <v>1.2806248474865691</v>
      </c>
      <c r="N34" s="45">
        <f t="shared" si="8"/>
        <v>0.27999999999999953</v>
      </c>
      <c r="O34" s="45">
        <f t="shared" si="9"/>
        <v>-0.89999999999999947</v>
      </c>
      <c r="P34" s="45">
        <f>1</f>
        <v>1</v>
      </c>
      <c r="Q34" s="45">
        <f t="shared" si="10"/>
        <v>-0.11999999999999994</v>
      </c>
      <c r="R34" s="45">
        <f t="shared" si="11"/>
        <v>0.10000000000000053</v>
      </c>
      <c r="S34" s="45">
        <f>1</f>
        <v>1</v>
      </c>
      <c r="T34" s="45">
        <f t="shared" si="12"/>
        <v>0.84000000000000041</v>
      </c>
      <c r="U34" s="45">
        <f t="shared" si="13"/>
        <v>0.79999999999999893</v>
      </c>
      <c r="V34" s="45">
        <f t="shared" si="14"/>
        <v>-2</v>
      </c>
      <c r="W34" s="45">
        <f t="shared" si="2"/>
        <v>0</v>
      </c>
      <c r="X34" s="45"/>
      <c r="Y34" s="45">
        <f t="shared" si="3"/>
        <v>0.60000000000000053</v>
      </c>
      <c r="Z34" s="45">
        <f t="shared" si="4"/>
        <v>0.84000000000000041</v>
      </c>
      <c r="AA34" s="40">
        <f t="shared" si="5"/>
        <v>0</v>
      </c>
      <c r="AB34" s="44">
        <f t="shared" si="6"/>
        <v>-0.78086880944303072</v>
      </c>
      <c r="AF34" s="41">
        <f>(-J1_^3*J2_^2*J3_^2*k01_*H34^5 + J1_^3*J2_^2*J3_^2*k01_*H34^4 + J1_^3*J2_^2*J3_^2*k01_*H34^3 - J1_^3*J2_^2*J3_^2*k01_*H34^2 + 6*J1_^3*J2_^2*k01_*k_s*H34^5 - 12*J1_^3*J2_^2*k01_*k_s*H34^4 + 12*J1_^3*J2_^2*k01_*k_s*H34^2 - 6*J1_^3*J2_^2*k01_*k_s*H34 - 12*J1_^3*J3_^2*k01_*k_s*H34^5 + 27*J1_^3*J3_^2*k01_*k_s*H34^4 + 12*J1_^3*J3_^2*k01_*k_s*H34^3 - 27*J1_^3*J3_^2*k01_*k_s*H34^2 + 72*J1_^3*k01_*k_s^2*H34^5 - 180*J1_^3*k01_*k_s^2*H34^4 + 180*J1_^3*k01_*k_s^2*H34^2 - 72*J1_^3*k01_*k_s^2*H34)/(4*J1_^2*J2_^2*J3_^2 - 48*J1_^2*J2_^2*k_s + 78*J1_^2*J3_^2*k_s - 648*J1_^2*k_s^2 + 78*J2_^2*J3_^2*k_s - 648*J2_^2*k_s^2 + 1296*J3_^2*k_s^2 - 8640*k_s^3)</f>
        <v>4.7039999999999881E-2</v>
      </c>
      <c r="AG34" s="41">
        <f>(6*J1_^2*J2_^2*J3_^2*H34^5 - 4*J1_^2*J2_^2*J3_^2*H34^4 - 10*J1_^2*J2_^2*J3_^2*H34^3 + 8*J1_^2*J2_^2*J3_^2*H34^2 - 12*J1_^2*J2_^2*k_s*H34^5 + 48*J1_^2*J2_^2*k_s*H34^4 - 96*J1_^2*J2_^2*k_s*H34^2 + 60*J1_^2*J2_^2*k_s*H34 + 66*J1_^2*J3_^2*k_s*H34^5 - 129*J1_^2*J3_^2*k_s*H34^4 - 144*J1_^2*J3_^2*k_s*H34^3 + 207*J1_^2*J3_^2*k_s*H34^2 - 216*J1_^2*k_s^2*H34^5 + 540*J1_^2*k_s^2*H34^4 - 1188*J1_^2*k_s^2*H34^2 + 864*J1_^2*k_s^2*H34 + 18*J2_^2*J3_^2*k_s*H34^5 + 21*J2_^2*J3_^2*k_s*H34^4 - 96*J2_^2*J3_^2*k_s*H34^3 + 57*J2_^2*J3_^2*k_s*H34^2
+ 72*J2_^2*k_s^2*H34^5 + 180*J2_^2*k_s^2*H34^4 - 828*J2_^2*k_s^2*H34^2 + 576*J2_^2*k_s^2*H34 + 144*J3_^2*k_s^2*H34^5 - 1440*J3_^2*k_s^2*H34^3 + 1296*J3_^2*k_s^2*H34^2 - 8640*k_s^3*H34^2 + 8640*k_s^3*H34)/(8*J1_^2*J2_^2*J3_^2 - 96*J1_^2*J2_^2*k_s + 156*J1_^2*J3_^2*k_s - 1296*J1_^2*k_s^2 + 156*J2_^2*J3_^2*k_s - 1296*J2_^2*k_s^2 + 2592*J3_^2*k_s^2 -
17280*k_s^3)</f>
        <v>0.21951999999999938</v>
      </c>
      <c r="AH34" s="41">
        <f>(J1_^3*J2_^2*J3_^2*H34^5 - J1_^3*J2_^2*J3_^2*H34^4 - J1_^3*J2_^2*J3_^2*H34^3 + J1_^3*J2_^2*J3_^2*H34^2 - 6*J1_^3*J2_^2*k_s*H34^5 + 12*J1_^3*J2_^2*k_s*H34^4 - 12*J1_^3*J2_^2*k_s*H34^2 + 6*J1_^3*J2_^2*k_s*H34 + 12*J1_^3*J3_^2*k_s*H34^5 - 27*J1_^3*J3_^2*k_s*H34^4 - 12*J1_^3*J3_^2*k_s*H34^3 + 27*J1_^3*J3_^2*k_s*H34^2 - 72*J1_^3*k_s^2*H34^5 + 180*J1_^3*k_s^2*H34^4 - 180*J1_^3*k_s^2*H34^2 + 72*J1_^3*k_s^2*H34)/(4*J1_^2*J2_^2*J3_^2 - 48*J1_^2*J2_^2*k_s + 78*J1_^2*J3_^2*k_s - 648*J1_^2*k_s^2 + 78*J2_^2*J3_^2*k_s - 648*J2_^2*k_s^2 + 1296*J3_^2*k_s^2 - 8640*k_s^3)</f>
        <v>0.10518463766158985</v>
      </c>
      <c r="AI34" s="41">
        <f>(-J1_^2*J2_^3*J3_^2*k02_*H34^5 - J1_^2*J2_^3*J3_^2*k02_*H34^4 + J1_^2*J2_^3*J3_^2*k02_*H34^3 + J1_^2*J2_^3*J3_^2*k02_*H34^2 + 6*J1_^2*J2_^3*k02_*k_s*H34^5 + 12*J1_^2*J2_^3*k02_*k_s*H34^4 - 12*J1_^2*J2_^3*k02_*k_s*H34^2 - 6*J1_^2*J2_^3*k02_*k_s*H34 - 12*J2_^3*J3_^2*k02_*k_s*H34^5 - 27*J2_^3*J3_^2*k02_*k_s*H34^4 + 12*J2_^3*J3_^2*k02_*k_s*H34^3 + 27*J2_^3*J3_^2*k02_*k_s*H34^2 + 72*J2_^3*k02_*k_s^2*H34^5 + 180*J2_^3*k02_*k_s^2*H34^4 - 180*J2_^3*k02_*k_s^2*H34^2 - 72*J2_^3*k02_*k_s^2*H34)/(4*J1_^2*J2_^2*J3_^2 - 48*J1_^2*J2_^2*k_s + 78*J1_^2*J3_^2*k_s - 648*J1_^2*k_s^2 + 78*J2_^2*J3_^2*k_s - 648*J2_^2*k_s^2 + 1296*J3_^2*k_s^2 - 8640*k_s^3)</f>
        <v>-1.5040000000000005E-2</v>
      </c>
      <c r="AJ34" s="41">
        <f>(-6*J1_^2*J2_^2*J3_^2*H34^5 - 4*J1_^2*J2_^2*J3_^2*H34^4 + 10*J1_^2*J2_^2*J3_^2*H34^3 + 8*J1_^2*J2_^2*J3_^2*H34^2 + 12*J1_^2*J2_^2*k_s*H34^5 + 48*J1_^2*J2_^2*k_s*H34^4 - 96*J1_^2*J2_^2*k_s*H34^2 - 60*J1_^2*J2_^2*k_s*H34 - 18*J1_^2*J3_^2*k_s*H34^5 + 21*J1_^2*J3_^2*k_s*H34^4 + 96*J1_^2*J3_^2*k_s*H34^3 + 57*J1_^2*J3_^2*k_s*H34^2 - 72*J1_^2*k_s^2*H34^5 + 180*J1_^2*k_s^2*H34^4 - 828*J1_^2*k_s^2*H34^2 - 576*J1_^2*k_s^2*H34 - 66*J2_^2*J3_^2*k_s*H34^5 - 129*J2_^2*J3_^2*k_s*H34^4 + 144*J2_^2*J3_^2*k_s*H34^3 + 207*J2_^2*J3_^2*k_s*H34^2 + 216*J2_^2*k_s^2*H34^5 + 540*J2_^2*k_s^2*H34^4 - 1188*J2_^2*k_s^2*H34^2 - 864*J2_^2*k_s^2*H34 - 144*J3_^2*k_s^2*H34^5 + 1440*J3_^2*k_s^2*H34^3 + 1296*J3_^2*k_s^2*H34^2 - 8640*k_s^3*H34^2 - 8640*k_s^3*H34)/(8*J1_^2*J2_^2*J3_^2 - 96*J1_^2*J2_^2*k_s + 156*J1_^2*J3_^2*k_s - 1296*J1_^2*k_s^2 + 156*J2_^2*J3_^2*k_s - 1296*J2_^2*k_s^2 + 2592*J3_^2*k_s^2 - 17280*k_s^3)</f>
        <v>7.4879999999999919E-2</v>
      </c>
      <c r="AK34" s="41">
        <f>(J1_^2*J2_^3*J3_^2*H34^5 + J1_^2*J2_^3*J3_^2*H34^4 - J1_^2*J2_^3*J3_^2*H34^3 - J1_^2*J2_^3*J3_^2*H34^2 - 6*J1_^2*J2_^3*k_s*H34^5 - 12*J1_^2*J2_^3*k_s*H34^4 + 12*J1_^2*J2_^3*k_s*H34^2 + 6*J1_^2*J2_^3*k_s*H34 + 12*J2_^3*J3_^2*k_s*H34^5 + 27*J2_^3*J3_^2*k_s*H34^4 - 12*J2_^3*J3_^2*k_s*H34^3 - 27*J2_^3*J3_^2*k_s*H34^2 - 72*J2_^3*k_s^2*H34^5 - 180*J2_^3*k_s^2*H34^4 + 180*J2_^3*k_s^2*H34^2 + 72*J2_^3*k_s^2*H34)/(4*J1_^2*J2_^2*J3_^2 - 48*J1_^2*J2_^2*k_s + 78*J1_^2*J3_^2*k_s - 648*J1_^2*k_s^2 + 78*J2_^2*J3_^2*k_s - 648*J2_^2*k_s^2 + 1296*J3_^2*k_s^2 - 8640*k_s^3)</f>
        <v>-4.5079130426395754E-2</v>
      </c>
      <c r="AL34" s="41">
        <f>(-2*J1_^2*J2_^2*J3_^3*k03_*H34^5 + 4*J1_^2*J2_^2*J3_^3*k03_*H34^3 - 2*J1_^2*J2_^2*J3_^3*k03_*H34 - 15*J1_^2*J3_^3*k03_*k_s*H34^5 + 24*J1_^2*J3_^3*k03_*k_s*H34^4 + 54*J1_^2*J3_^3*k03_*k_s*H34^3 - 24*J1_^2*J3_^3*k03_*k_s*H34^2 - 39*J1_^2*J3_^3*k03_*k_s*H34 - 15*J2_^2*J3_^3*k03_*k_s*H34^5 - 24*J2_^2*J3_^3*k03_*k_s*H34^4 + 54*J2_^2*J3_^3*k03_*k_s*H34^3 + 24*J2_^2*J3_^3*k03_*k_s*H34^2 - 39*J2_^2*J3_^3*k03_*k_s*H34 - 72*J3_^3*k03_*k_s^2*H34^5 + 720*J3_^3*k03_*k_s^2*H34^3 - 648*J3_^3*k03_*k_s^2*H34)/(2*J1_^2*J2_^2*J3_^2 - 24*J1_^2*J2_^2*k_s +
39*J1_^2*J3_^2*k_s - 324*J1_^2*k_s^2 + 39*J2_^2*J3_^2*k_s - 324*J2_^2*k_s^2 + 648*J3_^2*k_s^2 - 4320*k_s^3)</f>
        <v>-0.28223999999999994</v>
      </c>
      <c r="AM34" s="41">
        <f xml:space="preserve"> (2*J1_^2*J2_^2*J3_^2*H34^4 - 4*J1_^2*J2_^2*J3_^2*H34^2 + 2*J1_^2*J2_^2*J3_^2 - 24*J1_^2*J2_^2*k_s*H34^4 + 48*J1_^2*J2_^2*k_s*H34^2 - 24*J1_^2*J2_^2*k_s - 12*J1_^2*J3_^2*k_s*H34^5 + 27*J1_^2*J3_^2*k_s*H34^4 + 12*J1_^2*J3_^2*k_s*H34^3 - 66*J1_^2*J3_^2*k_s*H34^2 + 39*J1_^2*J3_^2*k_s + 72*J1_^2*k_s^2*H34^5 - 180*J1_^2*k_s^2*H34^4 + 504*J1_^2*k_s^2*H34^2 - 72*J1_^2*k_s^2*H34 - 324*J1_^2*k_s^2 + 12*J2_^2*J3_^2*k_s*H34^5 + 27*J2_^2*J3_^2*k_s*H34^4 - 12*J2_^2*J3_^2*k_s*H34^3 - 66*J2_^2*J3_^2*k_s*H34^2 + 39*J2_^2*J3_^2*k_s - 72*J2_^2*k_s^2*H34^5 - 180*J2_^2*k_s^2*H34^4 + 504*J2_^2*k_s^2*H34^2 + 72*J2_^2*k_s^2*H34 - 324*J2_^2*k_s^2 - 648*J3_^2*k_s^2*H34^2 + 648*J3_^2*k_s^2 + 4320*k_s^3*H34^2 - 4320*k_s^3)/(2*J1_^2*J2_^2*J3_^2 - 24*J1_^2*J2_^2*k_s + 39*J1_^2*J3_^2*k_s - 324*J1_^2*k_s^2 + 39*J2_^2*J3_^2*k_s - 324*J2_^2*k_s^2 + 648*J3_^2*k_s^2 - 4320*k_s^3)</f>
        <v>0.70560000000000067</v>
      </c>
      <c r="AN34" s="41">
        <f>(2*J1_^2*J2_^2*J3_^3*H34^5 - 4*J1_^2*J2_^2*J3_^3*H34^3 + 2*J1_^2*J2_^2*J3_^3*H34 + 15*J1_^2*J3_^3*k_s*H34^5 - 24*J1_^2*J3_^3*k_s*H34^4 - 54*J1_^2*J3_^3*k_s*H34^3 + 24*J1_^2*J3_^3*k_s*H34^2 + 39*J1_^2*J3_^3*k_s*H34 + 15*J2_^2*J3_^3*k_s*H34^5 + 24*J2_^2*J3_^3*k_s*H34^4 - 54*J2_^2*J3_^3*k_s*H34^3 - 24*J2_^2*J3_^3*k_s*H34^2 + 39*J2_^2*J3_^3*k_s*H34 + 72*J3_^3*k_s^2*H34^5 - 720*J3_^3*k_s^2*H34^3 + 648*J3_^3*k_s^2*H34)/(2*J1_^2*J2_^2*J3_^2 - 24*J1_^2*J2_^2*k_s + 39*J1_^2*J3_^2*k_s - 324*J1_^2*k_s^2 + 39*J2_^2*J3_^2*k_s - 324*J2_^2*k_s^2 + 648*J3_^2*k_s^2 - 4320*k_s^3)</f>
        <v>-0.28223999999999994</v>
      </c>
      <c r="AP34" s="41">
        <f t="shared" si="7"/>
        <v>0.70560000000000067</v>
      </c>
    </row>
    <row r="35" spans="1:42">
      <c r="A35" s="53"/>
      <c r="B35" s="56"/>
      <c r="C35" s="57"/>
      <c r="G35" s="40">
        <f t="shared" si="0"/>
        <v>0.62000000000000055</v>
      </c>
      <c r="H35" s="33">
        <f t="shared" si="15"/>
        <v>-0.37999999999999945</v>
      </c>
      <c r="I35" s="51">
        <f>J35+K35+W35*AB35</f>
        <v>1.0354184874034238</v>
      </c>
      <c r="J35" s="51">
        <f>(1/M35)*(a1_ + 2*a2_*H35 + 3*a3_*H35^2 + 4*a4_*H35^3 + 5*a5_*H35^4)</f>
        <v>1.0354184874034238</v>
      </c>
      <c r="K35" s="51">
        <f>(1/M35^3)*k_s*(6*a3_ + 24*a4_*H35+ 60*a5_*H35^2)</f>
        <v>0</v>
      </c>
      <c r="L35" s="51"/>
      <c r="M35" s="41">
        <f t="shared" si="1"/>
        <v>1.2560254774486059</v>
      </c>
      <c r="N35" s="45">
        <f t="shared" si="8"/>
        <v>0.26219999999999949</v>
      </c>
      <c r="O35" s="45">
        <f t="shared" si="9"/>
        <v>-0.87999999999999945</v>
      </c>
      <c r="P35" s="45">
        <f>1</f>
        <v>1</v>
      </c>
      <c r="Q35" s="45">
        <f t="shared" si="10"/>
        <v>-0.11779999999999993</v>
      </c>
      <c r="R35" s="45">
        <f t="shared" si="11"/>
        <v>0.12000000000000055</v>
      </c>
      <c r="S35" s="45">
        <f>1</f>
        <v>1</v>
      </c>
      <c r="T35" s="45">
        <f t="shared" si="12"/>
        <v>0.85560000000000036</v>
      </c>
      <c r="U35" s="45">
        <f t="shared" si="13"/>
        <v>0.7599999999999989</v>
      </c>
      <c r="V35" s="45">
        <f t="shared" si="14"/>
        <v>-2</v>
      </c>
      <c r="W35" s="45">
        <f t="shared" si="2"/>
        <v>0</v>
      </c>
      <c r="X35" s="45"/>
      <c r="Y35" s="45">
        <f t="shared" si="3"/>
        <v>0.62000000000000055</v>
      </c>
      <c r="Z35" s="45">
        <f t="shared" si="4"/>
        <v>0.85560000000000036</v>
      </c>
      <c r="AA35" s="40">
        <f t="shared" si="5"/>
        <v>0</v>
      </c>
      <c r="AB35" s="44">
        <f t="shared" si="6"/>
        <v>-0.79616219412310285</v>
      </c>
      <c r="AF35" s="41">
        <f>(-J1_^3*J2_^2*J3_^2*k01_*H35^5 + J1_^3*J2_^2*J3_^2*k01_*H35^4 + J1_^3*J2_^2*J3_^2*k01_*H35^3 - J1_^3*J2_^2*J3_^2*k01_*H35^2 + 6*J1_^3*J2_^2*k01_*k_s*H35^5 - 12*J1_^3*J2_^2*k01_*k_s*H35^4 + 12*J1_^3*J2_^2*k01_*k_s*H35^2 - 6*J1_^3*J2_^2*k01_*k_s*H35 - 12*J1_^3*J3_^2*k01_*k_s*H35^5 + 27*J1_^3*J3_^2*k01_*k_s*H35^4 + 12*J1_^3*J3_^2*k01_*k_s*H35^3 - 27*J1_^3*J3_^2*k01_*k_s*H35^2 + 72*J1_^3*k01_*k_s^2*H35^5 - 180*J1_^3*k01_*k_s^2*H35^4 + 180*J1_^3*k01_*k_s^2*H35^2 - 72*J1_^3*k01_*k_s^2*H35)/(4*J1_^2*J2_^2*J3_^2 - 48*J1_^2*J2_^2*k_s + 78*J1_^2*J3_^2*k_s - 648*J1_^2*k_s^2 + 78*J2_^2*J3_^2*k_s - 648*J2_^2*k_s^2 + 1296*J3_^2*k_s^2 - 8640*k_s^3)</f>
        <v>4.2624280799999886E-2</v>
      </c>
      <c r="AG35" s="41">
        <f>(6*J1_^2*J2_^2*J3_^2*H35^5 - 4*J1_^2*J2_^2*J3_^2*H35^4 - 10*J1_^2*J2_^2*J3_^2*H35^3 + 8*J1_^2*J2_^2*J3_^2*H35^2 - 12*J1_^2*J2_^2*k_s*H35^5 + 48*J1_^2*J2_^2*k_s*H35^4 - 96*J1_^2*J2_^2*k_s*H35^2 + 60*J1_^2*J2_^2*k_s*H35 + 66*J1_^2*J3_^2*k_s*H35^5 - 129*J1_^2*J3_^2*k_s*H35^4 - 144*J1_^2*J3_^2*k_s*H35^3 + 207*J1_^2*J3_^2*k_s*H35^2 - 216*J1_^2*k_s^2*H35^5 + 540*J1_^2*k_s^2*H35^4 - 1188*J1_^2*k_s^2*H35^2 + 864*J1_^2*k_s^2*H35 + 18*J2_^2*J3_^2*k_s*H35^5 + 21*J2_^2*J3_^2*k_s*H35^4 - 96*J2_^2*J3_^2*k_s*H35^3 + 57*J2_^2*J3_^2*k_s*H35^2
+ 72*J2_^2*k_s^2*H35^5 + 180*J2_^2*k_s^2*H35^4 - 828*J2_^2*k_s^2*H35^2 + 576*J2_^2*k_s^2*H35 + 144*J3_^2*k_s^2*H35^5 - 1440*J3_^2*k_s^2*H35^3 + 1296*J3_^2*k_s^2*H35^2 - 8640*k_s^3*H35^2 + 8640*k_s^3*H35)/(8*J1_^2*J2_^2*J3_^2 - 96*J1_^2*J2_^2*k_s + 156*J1_^2*J3_^2*k_s - 1296*J1_^2*k_s^2 + 156*J2_^2*J3_^2*k_s - 1296*J2_^2*k_s^2 + 2592*J3_^2*k_s^2 -
17280*k_s^3)</f>
        <v>0.19662168239999939</v>
      </c>
      <c r="AH35" s="41">
        <f>(J1_^3*J2_^2*J3_^2*H35^5 - J1_^3*J2_^2*J3_^2*H35^4 - J1_^3*J2_^2*J3_^2*H35^3 + J1_^3*J2_^2*J3_^2*H35^2 - 6*J1_^3*J2_^2*k_s*H35^5 + 12*J1_^3*J2_^2*k_s*H35^4 - 12*J1_^3*J2_^2*k_s*H35^2 + 6*J1_^3*J2_^2*k_s*H35 + 12*J1_^3*J3_^2*k_s*H35^5 - 27*J1_^3*J3_^2*k_s*H35^4 - 12*J1_^3*J3_^2*k_s*H35^3 + 27*J1_^3*J3_^2*k_s*H35^2 - 72*J1_^3*k_s^2*H35^5 + 180*J1_^3*k_s^2*H35^4 - 180*J1_^3*k_s^2*H35^2 + 72*J1_^3*k_s^2*H35)/(4*J1_^2*J2_^2*J3_^2 - 48*J1_^2*J2_^2*k_s + 78*J1_^2*J3_^2*k_s - 648*J1_^2*k_s^2 + 78*J2_^2*J3_^2*k_s - 648*J2_^2*k_s^2 + 1296*J3_^2*k_s^2 - 8640*k_s^3)</f>
        <v>9.5310789360838852E-2</v>
      </c>
      <c r="AI35" s="41">
        <f>(-J1_^2*J2_^3*J3_^2*k02_*H35^5 - J1_^2*J2_^3*J3_^2*k02_*H35^4 + J1_^2*J2_^3*J3_^2*k02_*H35^3 + J1_^2*J2_^3*J3_^2*k02_*H35^2 + 6*J1_^2*J2_^3*k02_*k_s*H35^5 + 12*J1_^2*J2_^3*k02_*k_s*H35^4 - 12*J1_^2*J2_^3*k02_*k_s*H35^2 - 6*J1_^2*J2_^3*k02_*k_s*H35 - 12*J2_^3*J3_^2*k02_*k_s*H35^5 - 27*J2_^3*J3_^2*k02_*k_s*H35^4 + 12*J2_^3*J3_^2*k02_*k_s*H35^3 + 27*J2_^3*J3_^2*k02_*k_s*H35^2 + 72*J2_^3*k02_*k_s^2*H35^5 + 180*J2_^3*k02_*k_s^2*H35^4 - 180*J2_^3*k02_*k_s^2*H35^2 - 72*J2_^3*k02_*k_s^2*H35)/(4*J1_^2*J2_^2*J3_^2 - 48*J1_^2*J2_^2*k_s + 78*J1_^2*J3_^2*k_s - 648*J1_^2*k_s^2 + 78*J2_^2*J3_^2*k_s - 648*J2_^2*k_s^2 + 1296*J3_^2*k_s^2 - 8640*k_s^3)</f>
        <v>-1.51882808E-2</v>
      </c>
      <c r="AJ35" s="41">
        <f>(-6*J1_^2*J2_^2*J3_^2*H35^5 - 4*J1_^2*J2_^2*J3_^2*H35^4 + 10*J1_^2*J2_^2*J3_^2*H35^3 + 8*J1_^2*J2_^2*J3_^2*H35^2 + 12*J1_^2*J2_^2*k_s*H35^5 + 48*J1_^2*J2_^2*k_s*H35^4 - 96*J1_^2*J2_^2*k_s*H35^2 - 60*J1_^2*J2_^2*k_s*H35 - 18*J1_^2*J3_^2*k_s*H35^5 + 21*J1_^2*J3_^2*k_s*H35^4 + 96*J1_^2*J3_^2*k_s*H35^3 + 57*J1_^2*J3_^2*k_s*H35^2 - 72*J1_^2*k_s^2*H35^5 + 180*J1_^2*k_s^2*H35^4 - 828*J1_^2*k_s^2*H35^2 - 576*J1_^2*k_s^2*H35 - 66*J2_^2*J3_^2*k_s*H35^5 - 129*J2_^2*J3_^2*k_s*H35^4 + 144*J2_^2*J3_^2*k_s*H35^3 + 207*J2_^2*J3_^2*k_s*H35^2 + 216*J2_^2*k_s^2*H35^5 + 540*J2_^2*k_s^2*H35^4 - 1188*J2_^2*k_s^2*H35^2 - 864*J2_^2*k_s^2*H35 - 144*J3_^2*k_s^2*H35^5 + 1440*J3_^2*k_s^2*H35^3 + 1296*J3_^2*k_s^2*H35^2 - 8640*k_s^3*H35^2 - 8640*k_s^3*H35)/(8*J1_^2*J2_^2*J3_^2 - 96*J1_^2*J2_^2*k_s + 156*J1_^2*J3_^2*k_s - 1296*J1_^2*k_s^2 + 156*J2_^2*J3_^2*k_s - 1296*J2_^2*k_s^2 + 2592*J3_^2*k_s^2 - 17280*k_s^3)</f>
        <v>7.1326957599999907E-2</v>
      </c>
      <c r="AK35" s="41">
        <f>(J1_^2*J2_^3*J3_^2*H35^5 + J1_^2*J2_^3*J3_^2*H35^4 - J1_^2*J2_^3*J3_^2*H35^3 - J1_^2*J2_^3*J3_^2*H35^2 - 6*J1_^2*J2_^3*k_s*H35^5 - 12*J1_^2*J2_^3*k_s*H35^4 + 12*J1_^2*J2_^3*k_s*H35^2 + 6*J1_^2*J2_^3*k_s*H35 + 12*J2_^3*J3_^2*k_s*H35^5 + 27*J2_^3*J3_^2*k_s*H35^4 - 12*J2_^3*J3_^2*k_s*H35^3 - 27*J2_^3*J3_^2*k_s*H35^2 - 72*J2_^3*k_s^2*H35^5 - 180*J2_^3*k_s^2*H35^4 + 180*J2_^3*k_s^2*H35^2 + 72*J2_^3*k_s^2*H35)/(4*J1_^2*J2_^2*J3_^2 - 48*J1_^2*J2_^2*k_s + 78*J1_^2*J3_^2*k_s - 648*J1_^2*k_s^2 + 78*J2_^2*J3_^2*k_s - 648*J2_^2*k_s^2 + 1296*J3_^2*k_s^2 - 8640*k_s^3)</f>
        <v>-4.2820789422985665E-2</v>
      </c>
      <c r="AL35" s="41">
        <f>(-2*J1_^2*J2_^2*J3_^3*k03_*H35^5 + 4*J1_^2*J2_^2*J3_^3*k03_*H35^3 - 2*J1_^2*J2_^2*J3_^3*k03_*H35 - 15*J1_^2*J3_^3*k03_*k_s*H35^5 + 24*J1_^2*J3_^3*k03_*k_s*H35^4 + 54*J1_^2*J3_^3*k03_*k_s*H35^3 - 24*J1_^2*J3_^3*k03_*k_s*H35^2 - 39*J1_^2*J3_^3*k03_*k_s*H35 - 15*J2_^2*J3_^3*k03_*k_s*H35^5 - 24*J2_^2*J3_^3*k03_*k_s*H35^4 + 54*J2_^2*J3_^3*k03_*k_s*H35^3 + 24*J2_^2*J3_^3*k03_*k_s*H35^2 - 39*J2_^2*J3_^3*k03_*k_s*H35 - 72*J3_^3*k03_*k_s^2*H35^5 + 720*J3_^3*k03_*k_s^2*H35^3 - 648*J3_^3*k03_*k_s^2*H35)/(2*J1_^2*J2_^2*J3_^2 - 24*J1_^2*J2_^2*k_s +
39*J1_^2*J3_^2*k_s - 324*J1_^2*k_s^2 + 39*J2_^2*J3_^2*k_s - 324*J2_^2*k_s^2 + 648*J3_^2*k_s^2 - 4320*k_s^3)</f>
        <v>-0.27817951679999986</v>
      </c>
      <c r="AM35" s="41">
        <f xml:space="preserve"> (2*J1_^2*J2_^2*J3_^2*H35^4 - 4*J1_^2*J2_^2*J3_^2*H35^2 + 2*J1_^2*J2_^2*J3_^2 - 24*J1_^2*J2_^2*k_s*H35^4 + 48*J1_^2*J2_^2*k_s*H35^2 - 24*J1_^2*J2_^2*k_s - 12*J1_^2*J3_^2*k_s*H35^5 + 27*J1_^2*J3_^2*k_s*H35^4 + 12*J1_^2*J3_^2*k_s*H35^3 - 66*J1_^2*J3_^2*k_s*H35^2 + 39*J1_^2*J3_^2*k_s + 72*J1_^2*k_s^2*H35^5 - 180*J1_^2*k_s^2*H35^4 + 504*J1_^2*k_s^2*H35^2 - 72*J1_^2*k_s^2*H35 - 324*J1_^2*k_s^2 + 12*J2_^2*J3_^2*k_s*H35^5 + 27*J2_^2*J3_^2*k_s*H35^4 - 12*J2_^2*J3_^2*k_s*H35^3 - 66*J2_^2*J3_^2*k_s*H35^2 + 39*J2_^2*J3_^2*k_s - 72*J2_^2*k_s^2*H35^5 - 180*J2_^2*k_s^2*H35^4 + 504*J2_^2*k_s^2*H35^2 + 72*J2_^2*k_s^2*H35 - 324*J2_^2*k_s^2 - 648*J3_^2*k_s^2*H35^2 + 648*J3_^2*k_s^2 + 4320*k_s^3*H35^2 - 4320*k_s^3)/(2*J1_^2*J2_^2*J3_^2 - 24*J1_^2*J2_^2*k_s + 39*J1_^2*J3_^2*k_s - 324*J1_^2*k_s^2 + 39*J2_^2*J3_^2*k_s - 324*J2_^2*k_s^2 + 648*J3_^2*k_s^2 - 4320*k_s^3)</f>
        <v>0.73205136000000071</v>
      </c>
      <c r="AN35" s="41">
        <f>(2*J1_^2*J2_^2*J3_^3*H35^5 - 4*J1_^2*J2_^2*J3_^3*H35^3 + 2*J1_^2*J2_^2*J3_^3*H35 + 15*J1_^2*J3_^3*k_s*H35^5 - 24*J1_^2*J3_^3*k_s*H35^4 - 54*J1_^2*J3_^3*k_s*H35^3 + 24*J1_^2*J3_^3*k_s*H35^2 + 39*J1_^2*J3_^3*k_s*H35 + 15*J2_^2*J3_^3*k_s*H35^5 + 24*J2_^2*J3_^3*k_s*H35^4 - 54*J2_^2*J3_^3*k_s*H35^3 - 24*J2_^2*J3_^3*k_s*H35^2 + 39*J2_^2*J3_^3*k_s*H35 + 72*J3_^3*k_s^2*H35^5 - 720*J3_^3*k_s^2*H35^3 + 648*J3_^3*k_s^2*H35)/(2*J1_^2*J2_^2*J3_^2 - 24*J1_^2*J2_^2*k_s + 39*J1_^2*J3_^2*k_s - 324*J1_^2*k_s^2 + 39*J2_^2*J3_^2*k_s - 324*J2_^2*k_s^2 + 648*J3_^2*k_s^2 - 4320*k_s^3)</f>
        <v>-0.27817951679999986</v>
      </c>
      <c r="AP35" s="41">
        <f t="shared" si="7"/>
        <v>0.73205136000000071</v>
      </c>
    </row>
    <row r="36" spans="1:42">
      <c r="A36" s="83"/>
      <c r="B36" s="54"/>
      <c r="C36" s="55"/>
      <c r="G36" s="40">
        <f t="shared" ref="G36:G67" si="16">0.5*(x2_-x1_)*H36+0.5*(x1_+x2_)</f>
        <v>0.64000000000000057</v>
      </c>
      <c r="H36" s="33">
        <f t="shared" si="15"/>
        <v>-0.35999999999999943</v>
      </c>
      <c r="I36" s="51">
        <f>J36+K36+W36*AB36</f>
        <v>1.0171576667511075</v>
      </c>
      <c r="J36" s="51">
        <f>(1/M36)*(a1_ + 2*a2_*H36 + 3*a3_*H36^2 + 4*a4_*H36^3 + 5*a5_*H36^4)</f>
        <v>1.0171576667511075</v>
      </c>
      <c r="K36" s="51">
        <f>(1/M36^3)*k_s*(6*a3_ + 24*a4_*H36+ 60*a5_*H36^2)</f>
        <v>0</v>
      </c>
      <c r="L36" s="51"/>
      <c r="M36" s="41">
        <f t="shared" ref="M36:M67" si="17">SQRT((O36*x1_+R36*x2_+U36*x3_)^2+(O36*y1_+R36*y2_+U36*y3_)^2)</f>
        <v>1.2322337440599485</v>
      </c>
      <c r="N36" s="45">
        <f t="shared" si="8"/>
        <v>0.24479999999999952</v>
      </c>
      <c r="O36" s="45">
        <f t="shared" si="9"/>
        <v>-0.85999999999999943</v>
      </c>
      <c r="P36" s="45">
        <f>1</f>
        <v>1</v>
      </c>
      <c r="Q36" s="45">
        <f t="shared" si="10"/>
        <v>-0.11519999999999991</v>
      </c>
      <c r="R36" s="45">
        <f t="shared" si="11"/>
        <v>0.14000000000000057</v>
      </c>
      <c r="S36" s="45">
        <f>1</f>
        <v>1</v>
      </c>
      <c r="T36" s="45">
        <f t="shared" si="12"/>
        <v>0.8704000000000004</v>
      </c>
      <c r="U36" s="45">
        <f t="shared" si="13"/>
        <v>0.71999999999999886</v>
      </c>
      <c r="V36" s="45">
        <f t="shared" si="14"/>
        <v>-2</v>
      </c>
      <c r="W36" s="45">
        <f t="shared" ref="W36:W67" si="18">u1_*N36+u2_*Q36+u3_*T36</f>
        <v>0</v>
      </c>
      <c r="X36" s="45"/>
      <c r="Y36" s="45">
        <f t="shared" ref="Y36:Y67" si="19">x1_*N36+x2_*Q36+x3_*T36</f>
        <v>0.64000000000000057</v>
      </c>
      <c r="Z36" s="45">
        <f t="shared" ref="Z36:Z67" si="20">y1_*N36+y2_*Q36+y3_*T36</f>
        <v>0.8704000000000004</v>
      </c>
      <c r="AA36" s="40">
        <f t="shared" ref="AA36:AA67" si="21">theta1*N36+theta2*Q36+theta3*T36</f>
        <v>0</v>
      </c>
      <c r="AB36" s="44">
        <f t="shared" ref="AB36:AB67" si="22">(O36*alpha1+R36*alpha2+U36*alpha3)/M36</f>
        <v>-0.81153434145149472</v>
      </c>
      <c r="AF36" s="41">
        <f>(-J1_^3*J2_^2*J3_^2*k01_*H36^5 + J1_^3*J2_^2*J3_^2*k01_*H36^4 + J1_^3*J2_^2*J3_^2*k01_*H36^3 - J1_^3*J2_^2*J3_^2*k01_*H36^2 + 6*J1_^3*J2_^2*k01_*k_s*H36^5 - 12*J1_^3*J2_^2*k01_*k_s*H36^4 + 12*J1_^3*J2_^2*k01_*k_s*H36^2 - 6*J1_^3*J2_^2*k01_*k_s*H36 - 12*J1_^3*J3_^2*k01_*k_s*H36^5 + 27*J1_^3*J3_^2*k01_*k_s*H36^4 + 12*J1_^3*J3_^2*k01_*k_s*H36^3 - 27*J1_^3*J3_^2*k01_*k_s*H36^2 + 72*J1_^3*k01_*k_s^2*H36^5 - 180*J1_^3*k01_*k_s^2*H36^4 + 180*J1_^3*k01_*k_s^2*H36^2 - 72*J1_^3*k01_*k_s^2*H36)/(4*J1_^2*J2_^2*J3_^2 - 48*J1_^2*J2_^2*k_s + 78*J1_^2*J3_^2*k_s - 648*J1_^2*k_s^2 + 78*J2_^2*J3_^2*k_s - 648*J2_^2*k_s^2 + 1296*J3_^2*k_s^2 - 8640*k_s^3)</f>
        <v>3.8353305599999887E-2</v>
      </c>
      <c r="AG36" s="41">
        <f>(6*J1_^2*J2_^2*J3_^2*H36^5 - 4*J1_^2*J2_^2*J3_^2*H36^4 - 10*J1_^2*J2_^2*J3_^2*H36^3 + 8*J1_^2*J2_^2*J3_^2*H36^2 - 12*J1_^2*J2_^2*k_s*H36^5 + 48*J1_^2*J2_^2*k_s*H36^4 - 96*J1_^2*J2_^2*k_s*H36^2 + 60*J1_^2*J2_^2*k_s*H36 + 66*J1_^2*J3_^2*k_s*H36^5 - 129*J1_^2*J3_^2*k_s*H36^4 - 144*J1_^2*J3_^2*k_s*H36^3 + 207*J1_^2*J3_^2*k_s*H36^2 - 216*J1_^2*k_s^2*H36^5 + 540*J1_^2*k_s^2*H36^4 - 1188*J1_^2*k_s^2*H36^2 + 864*J1_^2*k_s^2*H36 + 18*J2_^2*J3_^2*k_s*H36^5 + 21*J2_^2*J3_^2*k_s*H36^4 - 96*J2_^2*J3_^2*k_s*H36^3 + 57*J2_^2*J3_^2*k_s*H36^2
+ 72*J2_^2*k_s^2*H36^5 + 180*J2_^2*k_s^2*H36^4 - 828*J2_^2*k_s^2*H36^2 + 576*J2_^2*k_s^2*H36 + 144*J3_^2*k_s^2*H36^5 - 1440*J3_^2*k_s^2*H36^3 + 1296*J3_^2*k_s^2*H36^2 - 8640*k_s^3*H36^2 + 8640*k_s^3*H36)/(8*J1_^2*J2_^2*J3_^2 - 96*J1_^2*J2_^2*k_s + 156*J1_^2*J3_^2*k_s - 1296*J1_^2*k_s^2 + 156*J2_^2*J3_^2*k_s - 1296*J2_^2*k_s^2 + 2592*J3_^2*k_s^2 -
17280*k_s^3)</f>
        <v>0.17498695679999943</v>
      </c>
      <c r="AH36" s="41">
        <f>(J1_^3*J2_^2*J3_^2*H36^5 - J1_^3*J2_^2*J3_^2*H36^4 - J1_^3*J2_^2*J3_^2*H36^3 + J1_^3*J2_^2*J3_^2*H36^2 - 6*J1_^3*J2_^2*k_s*H36^5 + 12*J1_^3*J2_^2*k_s*H36^4 - 12*J1_^3*J2_^2*k_s*H36^2 + 6*J1_^3*J2_^2*k_s*H36 + 12*J1_^3*J3_^2*k_s*H36^5 - 27*J1_^3*J3_^2*k_s*H36^4 - 12*J1_^3*J3_^2*k_s*H36^3 + 27*J1_^3*J3_^2*k_s*H36^2 - 72*J1_^3*k_s^2*H36^5 + 180*J1_^3*k_s^2*H36^4 - 180*J1_^3*k_s^2*H36^2 + 72*J1_^3*k_s^2*H36)/(4*J1_^2*J2_^2*J3_^2 - 48*J1_^2*J2_^2*k_s + 78*J1_^2*J3_^2*k_s - 648*J1_^2*k_s^2 + 78*J2_^2*J3_^2*k_s - 648*J2_^2*k_s^2 + 1296*J3_^2*k_s^2 - 8640*k_s^3)</f>
        <v>8.5760598483423101E-2</v>
      </c>
      <c r="AI36" s="41">
        <f>(-J1_^2*J2_^3*J3_^2*k02_*H36^5 - J1_^2*J2_^3*J3_^2*k02_*H36^4 + J1_^2*J2_^3*J3_^2*k02_*H36^3 + J1_^2*J2_^3*J3_^2*k02_*H36^2 + 6*J1_^2*J2_^3*k02_*k_s*H36^5 + 12*J1_^2*J2_^3*k02_*k_s*H36^4 - 12*J1_^2*J2_^3*k02_*k_s*H36^2 - 6*J1_^2*J2_^3*k02_*k_s*H36 - 12*J2_^3*J3_^2*k02_*k_s*H36^5 - 27*J2_^3*J3_^2*k02_*k_s*H36^4 + 12*J2_^3*J3_^2*k02_*k_s*H36^3 + 27*J2_^3*J3_^2*k02_*k_s*H36^2 + 72*J2_^3*k02_*k_s^2*H36^5 + 180*J2_^3*k02_*k_s^2*H36^4 - 180*J2_^3*k02_*k_s^2*H36^2 - 72*J2_^3*k02_*k_s^2*H36)/(4*J1_^2*J2_^2*J3_^2 - 48*J1_^2*J2_^2*k_s + 78*J1_^2*J3_^2*k_s - 648*J1_^2*k_s^2 + 78*J2_^2*J3_^2*k_s - 648*J2_^2*k_s^2 + 1296*J3_^2*k_s^2 - 8640*k_s^3)</f>
        <v>-1.5025305599999995E-2</v>
      </c>
      <c r="AJ36" s="41">
        <f>(-6*J1_^2*J2_^2*J3_^2*H36^5 - 4*J1_^2*J2_^2*J3_^2*H36^4 + 10*J1_^2*J2_^2*J3_^2*H36^3 + 8*J1_^2*J2_^2*J3_^2*H36^2 + 12*J1_^2*J2_^2*k_s*H36^5 + 48*J1_^2*J2_^2*k_s*H36^4 - 96*J1_^2*J2_^2*k_s*H36^2 - 60*J1_^2*J2_^2*k_s*H36 - 18*J1_^2*J3_^2*k_s*H36^5 + 21*J1_^2*J3_^2*k_s*H36^4 + 96*J1_^2*J3_^2*k_s*H36^3 + 57*J1_^2*J3_^2*k_s*H36^2 - 72*J1_^2*k_s^2*H36^5 + 180*J1_^2*k_s^2*H36^4 - 828*J1_^2*k_s^2*H36^2 - 576*J1_^2*k_s^2*H36 - 66*J2_^2*J3_^2*k_s*H36^5 - 129*J2_^2*J3_^2*k_s*H36^4 + 144*J2_^2*J3_^2*k_s*H36^3 + 207*J2_^2*J3_^2*k_s*H36^2 + 216*J2_^2*k_s^2*H36^5 + 540*J2_^2*k_s^2*H36^4 - 1188*J2_^2*k_s^2*H36^2 - 864*J2_^2*k_s^2*H36 - 144*J3_^2*k_s^2*H36^5 + 1440*J3_^2*k_s^2*H36^3 + 1296*J3_^2*k_s^2*H36^2 - 8640*k_s^3*H36^2 - 8640*k_s^3*H36)/(8*J1_^2*J2_^2*J3_^2 - 96*J1_^2*J2_^2*k_s + 156*J1_^2*J3_^2*k_s - 1296*J1_^2*k_s^2 + 156*J2_^2*J3_^2*k_s - 1296*J2_^2*k_s^2 + 2592*J3_^2*k_s^2 - 17280*k_s^3)</f>
        <v>6.7416883199999902E-2</v>
      </c>
      <c r="AK36" s="41">
        <f>(J1_^2*J2_^3*J3_^2*H36^5 + J1_^2*J2_^3*J3_^2*H36^4 - J1_^2*J2_^3*J3_^2*H36^3 - J1_^2*J2_^3*J3_^2*H36^2 - 6*J1_^2*J2_^3*k_s*H36^5 - 12*J1_^2*J2_^3*k_s*H36^4 + 12*J1_^2*J2_^3*k_s*H36^2 + 6*J1_^2*J2_^3*k_s*H36 + 12*J2_^3*J3_^2*k_s*H36^5 + 27*J2_^3*J3_^2*k_s*H36^4 - 12*J2_^3*J3_^2*k_s*H36^3 - 27*J2_^3*J3_^2*k_s*H36^2 - 72*J2_^3*k_s^2*H36^5 - 180*J2_^3*k_s^2*H36^4 + 180*J2_^3*k_s^2*H36^2 + 72*J2_^3*k_s^2*H36)/(4*J1_^2*J2_^2*J3_^2 - 48*J1_^2*J2_^2*k_s + 78*J1_^2*J3_^2*k_s - 648*J1_^2*k_s^2 + 78*J2_^2*J3_^2*k_s - 648*J2_^2*k_s^2 + 1296*J3_^2*k_s^2 - 8640*k_s^3)</f>
        <v>-4.0357928698081545E-2</v>
      </c>
      <c r="AL36" s="41">
        <f>(-2*J1_^2*J2_^2*J3_^3*k03_*H36^5 + 4*J1_^2*J2_^2*J3_^3*k03_*H36^3 - 2*J1_^2*J2_^2*J3_^3*k03_*H36 - 15*J1_^2*J3_^3*k03_*k_s*H36^5 + 24*J1_^2*J3_^3*k03_*k_s*H36^4 + 54*J1_^2*J3_^3*k03_*k_s*H36^3 - 24*J1_^2*J3_^3*k03_*k_s*H36^2 - 39*J1_^2*J3_^3*k03_*k_s*H36 - 15*J2_^2*J3_^3*k03_*k_s*H36^5 - 24*J2_^2*J3_^3*k03_*k_s*H36^4 + 54*J2_^2*J3_^3*k03_*k_s*H36^3 + 24*J2_^2*J3_^3*k03_*k_s*H36^2 - 39*J2_^2*J3_^3*k03_*k_s*H36 - 72*J3_^3*k03_*k_s^2*H36^5 + 720*J3_^3*k03_*k_s^2*H36^3 - 648*J3_^3*k03_*k_s^2*H36)/(2*J1_^2*J2_^2*J3_^2 - 24*J1_^2*J2_^2*k_s +
39*J1_^2*J3_^2*k_s - 324*J1_^2*k_s^2 + 39*J2_^2*J3_^2*k_s - 324*J2_^2*k_s^2 + 648*J3_^2*k_s^2 - 4320*k_s^3)</f>
        <v>-0.27273461759999984</v>
      </c>
      <c r="AM36" s="41">
        <f xml:space="preserve"> (2*J1_^2*J2_^2*J3_^2*H36^4 - 4*J1_^2*J2_^2*J3_^2*H36^2 + 2*J1_^2*J2_^2*J3_^2 - 24*J1_^2*J2_^2*k_s*H36^4 + 48*J1_^2*J2_^2*k_s*H36^2 - 24*J1_^2*J2_^2*k_s - 12*J1_^2*J3_^2*k_s*H36^5 + 27*J1_^2*J3_^2*k_s*H36^4 + 12*J1_^2*J3_^2*k_s*H36^3 - 66*J1_^2*J3_^2*k_s*H36^2 + 39*J1_^2*J3_^2*k_s + 72*J1_^2*k_s^2*H36^5 - 180*J1_^2*k_s^2*H36^4 + 504*J1_^2*k_s^2*H36^2 - 72*J1_^2*k_s^2*H36 - 324*J1_^2*k_s^2 + 12*J2_^2*J3_^2*k_s*H36^5 + 27*J2_^2*J3_^2*k_s*H36^4 - 12*J2_^2*J3_^2*k_s*H36^3 - 66*J2_^2*J3_^2*k_s*H36^2 + 39*J2_^2*J3_^2*k_s - 72*J2_^2*k_s^2*H36^5 - 180*J2_^2*k_s^2*H36^4 + 504*J2_^2*k_s^2*H36^2 + 72*J2_^2*k_s^2*H36 - 324*J2_^2*k_s^2 - 648*J3_^2*k_s^2*H36^2 + 648*J3_^2*k_s^2 + 4320*k_s^3*H36^2 - 4320*k_s^3)/(2*J1_^2*J2_^2*J3_^2 - 24*J1_^2*J2_^2*k_s + 39*J1_^2*J3_^2*k_s - 324*J1_^2*k_s^2 + 39*J2_^2*J3_^2*k_s - 324*J2_^2*k_s^2 + 648*J3_^2*k_s^2 - 4320*k_s^3)</f>
        <v>0.75759616000000063</v>
      </c>
      <c r="AN36" s="41">
        <f>(2*J1_^2*J2_^2*J3_^3*H36^5 - 4*J1_^2*J2_^2*J3_^3*H36^3 + 2*J1_^2*J2_^2*J3_^3*H36 + 15*J1_^2*J3_^3*k_s*H36^5 - 24*J1_^2*J3_^3*k_s*H36^4 - 54*J1_^2*J3_^3*k_s*H36^3 + 24*J1_^2*J3_^3*k_s*H36^2 + 39*J1_^2*J3_^3*k_s*H36 + 15*J2_^2*J3_^3*k_s*H36^5 + 24*J2_^2*J3_^3*k_s*H36^4 - 54*J2_^2*J3_^3*k_s*H36^3 - 24*J2_^2*J3_^3*k_s*H36^2 + 39*J2_^2*J3_^3*k_s*H36 + 72*J3_^3*k_s^2*H36^5 - 720*J3_^3*k_s^2*H36^3 + 648*J3_^3*k_s^2*H36)/(2*J1_^2*J2_^2*J3_^2 - 24*J1_^2*J2_^2*k_s + 39*J1_^2*J3_^2*k_s - 324*J1_^2*k_s^2 + 39*J2_^2*J3_^2*k_s - 324*J2_^2*k_s^2 + 648*J3_^2*k_s^2 - 4320*k_s^3)</f>
        <v>-0.27273461759999984</v>
      </c>
      <c r="AP36" s="41">
        <f t="shared" ref="AP36:AP67" si="23">u1_*AF36+v1_*AG36+theta1*AH36+u2_*AI36+v2_*AJ36+theta2*AK36+u3_*AL36+v3_*AM36+theta3*AN36</f>
        <v>0.75759616000000063</v>
      </c>
    </row>
    <row r="37" spans="1:42">
      <c r="A37" s="83"/>
      <c r="B37" s="54"/>
      <c r="C37" s="55"/>
      <c r="G37" s="40">
        <f t="shared" si="16"/>
        <v>0.66000000000000059</v>
      </c>
      <c r="H37" s="33">
        <f t="shared" si="15"/>
        <v>-0.33999999999999941</v>
      </c>
      <c r="I37" s="51">
        <f>J37+K37+W37*AB37</f>
        <v>0.99461396586519457</v>
      </c>
      <c r="J37" s="51">
        <f>(1/M37)*(a1_ + 2*a2_*H37 + 3*a3_*H37^2 + 4*a4_*H37^3 + 5*a5_*H37^4)</f>
        <v>0.99461396586519457</v>
      </c>
      <c r="K37" s="51">
        <f>(1/M37^3)*k_s*(6*a3_ + 24*a4_*H37+ 60*a5_*H37^2)</f>
        <v>0</v>
      </c>
      <c r="L37" s="51"/>
      <c r="M37" s="41">
        <f t="shared" si="17"/>
        <v>1.2092973166264773</v>
      </c>
      <c r="N37" s="45">
        <f t="shared" si="8"/>
        <v>0.2277999999999995</v>
      </c>
      <c r="O37" s="45">
        <f t="shared" si="9"/>
        <v>-0.83999999999999941</v>
      </c>
      <c r="P37" s="45">
        <f>1</f>
        <v>1</v>
      </c>
      <c r="Q37" s="45">
        <f t="shared" si="10"/>
        <v>-0.11219999999999991</v>
      </c>
      <c r="R37" s="45">
        <f t="shared" si="11"/>
        <v>0.16000000000000059</v>
      </c>
      <c r="S37" s="45">
        <f>1</f>
        <v>1</v>
      </c>
      <c r="T37" s="45">
        <f t="shared" si="12"/>
        <v>0.88440000000000041</v>
      </c>
      <c r="U37" s="45">
        <f t="shared" si="13"/>
        <v>0.67999999999999883</v>
      </c>
      <c r="V37" s="45">
        <f t="shared" si="14"/>
        <v>-2</v>
      </c>
      <c r="W37" s="45">
        <f t="shared" si="18"/>
        <v>0</v>
      </c>
      <c r="X37" s="45"/>
      <c r="Y37" s="45">
        <f t="shared" si="19"/>
        <v>0.66000000000000059</v>
      </c>
      <c r="Z37" s="45">
        <f t="shared" si="20"/>
        <v>0.88440000000000041</v>
      </c>
      <c r="AA37" s="40">
        <f t="shared" si="21"/>
        <v>0</v>
      </c>
      <c r="AB37" s="44">
        <f t="shared" si="22"/>
        <v>-0.82692650206952856</v>
      </c>
      <c r="AF37" s="41">
        <f>(-J1_^3*J2_^2*J3_^2*k01_*H37^5 + J1_^3*J2_^2*J3_^2*k01_*H37^4 + J1_^3*J2_^2*J3_^2*k01_*H37^3 - J1_^3*J2_^2*J3_^2*k01_*H37^2 + 6*J1_^3*J2_^2*k01_*k_s*H37^5 - 12*J1_^3*J2_^2*k01_*k_s*H37^4 + 12*J1_^3*J2_^2*k01_*k_s*H37^2 - 6*J1_^3*J2_^2*k01_*k_s*H37 - 12*J1_^3*J3_^2*k01_*k_s*H37^5 + 27*J1_^3*J3_^2*k01_*k_s*H37^4 + 12*J1_^3*J3_^2*k01_*k_s*H37^3 - 27*J1_^3*J3_^2*k01_*k_s*H37^2 + 72*J1_^3*k01_*k_s^2*H37^5 - 180*J1_^3*k01_*k_s^2*H37^4 + 180*J1_^3*k01_*k_s^2*H37^2 - 72*J1_^3*k01_*k_s^2*H37)/(4*J1_^2*J2_^2*J3_^2 - 48*J1_^2*J2_^2*k_s + 78*J1_^2*J3_^2*k_s - 648*J1_^2*k_s^2 + 78*J2_^2*J3_^2*k_s - 648*J2_^2*k_s^2 + 1296*J3_^2*k_s^2 - 8640*k_s^3)</f>
        <v>3.4249274399999884E-2</v>
      </c>
      <c r="AG37" s="41">
        <f>(6*J1_^2*J2_^2*J3_^2*H37^5 - 4*J1_^2*J2_^2*J3_^2*H37^4 - 10*J1_^2*J2_^2*J3_^2*H37^3 + 8*J1_^2*J2_^2*J3_^2*H37^2 - 12*J1_^2*J2_^2*k_s*H37^5 + 48*J1_^2*J2_^2*k_s*H37^4 - 96*J1_^2*J2_^2*k_s*H37^2 + 60*J1_^2*J2_^2*k_s*H37 + 66*J1_^2*J3_^2*k_s*H37^5 - 129*J1_^2*J3_^2*k_s*H37^4 - 144*J1_^2*J3_^2*k_s*H37^3 + 207*J1_^2*J3_^2*k_s*H37^2 - 216*J1_^2*k_s^2*H37^5 + 540*J1_^2*k_s^2*H37^4 - 1188*J1_^2*k_s^2*H37^2 + 864*J1_^2*k_s^2*H37 + 18*J2_^2*J3_^2*k_s*H37^5 + 21*J2_^2*J3_^2*k_s*H37^4 - 96*J2_^2*J3_^2*k_s*H37^3 + 57*J2_^2*J3_^2*k_s*H37^2
+ 72*J2_^2*k_s^2*H37^5 + 180*J2_^2*k_s^2*H37^4 - 828*J2_^2*k_s^2*H37^2 + 576*J2_^2*k_s^2*H37 + 144*J3_^2*k_s^2*H37^5 - 1440*J3_^2*k_s^2*H37^3 + 1296*J3_^2*k_s^2*H37^2 - 8640*k_s^3*H37^2 + 8640*k_s^3*H37)/(8*J1_^2*J2_^2*J3_^2 - 96*J1_^2*J2_^2*k_s + 156*J1_^2*J3_^2*k_s - 1296*J1_^2*k_s^2 + 156*J2_^2*J3_^2*k_s - 1296*J2_^2*k_s^2 + 2592*J3_^2*k_s^2 -
17280*k_s^3)</f>
        <v>0.15464066319999945</v>
      </c>
      <c r="AH37" s="41">
        <f>(J1_^3*J2_^2*J3_^2*H37^5 - J1_^3*J2_^2*J3_^2*H37^4 - J1_^3*J2_^2*J3_^2*H37^3 + J1_^3*J2_^2*J3_^2*H37^2 - 6*J1_^3*J2_^2*k_s*H37^5 + 12*J1_^3*J2_^2*k_s*H37^4 - 12*J1_^3*J2_^2*k_s*H37^2 + 6*J1_^3*J2_^2*k_s*H37 + 12*J1_^3*J3_^2*k_s*H37^5 - 27*J1_^3*J3_^2*k_s*H37^4 - 12*J1_^3*J3_^2*k_s*H37^3 + 27*J1_^3*J3_^2*k_s*H37^2 - 72*J1_^3*k_s^2*H37^5 + 180*J1_^3*k_s^2*H37^4 - 180*J1_^3*k_s^2*H37^2 + 72*J1_^3*k_s^2*H37)/(4*J1_^2*J2_^2*J3_^2 - 48*J1_^2*J2_^2*k_s + 78*J1_^2*J3_^2*k_s - 648*J1_^2*k_s^2 + 78*J2_^2*J3_^2*k_s - 648*J2_^2*k_s^2 + 1296*J3_^2*k_s^2 - 8640*k_s^3)</f>
        <v>7.6583705738443072E-2</v>
      </c>
      <c r="AI37" s="41">
        <f>(-J1_^2*J2_^3*J3_^2*k02_*H37^5 - J1_^2*J2_^3*J3_^2*k02_*H37^4 + J1_^2*J2_^3*J3_^2*k02_*H37^3 + J1_^2*J2_^3*J3_^2*k02_*H37^2 + 6*J1_^2*J2_^3*k02_*k_s*H37^5 + 12*J1_^2*J2_^3*k02_*k_s*H37^4 - 12*J1_^2*J2_^3*k02_*k_s*H37^2 - 6*J1_^2*J2_^3*k02_*k_s*H37 - 12*J2_^3*J3_^2*k02_*k_s*H37^5 - 27*J2_^3*J3_^2*k02_*k_s*H37^4 + 12*J2_^3*J3_^2*k02_*k_s*H37^3 + 27*J2_^3*J3_^2*k02_*k_s*H37^2 + 72*J2_^3*k02_*k_s^2*H37^5 + 180*J2_^3*k02_*k_s^2*H37^4 - 180*J2_^3*k02_*k_s^2*H37^2 - 72*J2_^3*k02_*k_s^2*H37)/(4*J1_^2*J2_^2*J3_^2 - 48*J1_^2*J2_^2*k_s + 78*J1_^2*J3_^2*k_s - 648*J1_^2*k_s^2 + 78*J2_^2*J3_^2*k_s - 648*J2_^2*k_s^2 + 1296*J3_^2*k_s^2 - 8640*k_s^3)</f>
        <v>-1.4597274399999987E-2</v>
      </c>
      <c r="AJ37" s="41">
        <f>(-6*J1_^2*J2_^2*J3_^2*H37^5 - 4*J1_^2*J2_^2*J3_^2*H37^4 + 10*J1_^2*J2_^2*J3_^2*H37^3 + 8*J1_^2*J2_^2*J3_^2*H37^2 + 12*J1_^2*J2_^2*k_s*H37^5 + 48*J1_^2*J2_^2*k_s*H37^4 - 96*J1_^2*J2_^2*k_s*H37^2 - 60*J1_^2*J2_^2*k_s*H37 - 18*J1_^2*J3_^2*k_s*H37^5 + 21*J1_^2*J3_^2*k_s*H37^4 + 96*J1_^2*J3_^2*k_s*H37^3 + 57*J1_^2*J3_^2*k_s*H37^2 - 72*J1_^2*k_s^2*H37^5 + 180*J1_^2*k_s^2*H37^4 - 828*J1_^2*k_s^2*H37^2 - 576*J1_^2*k_s^2*H37 - 66*J2_^2*J3_^2*k_s*H37^5 - 129*J2_^2*J3_^2*k_s*H37^4 + 144*J2_^2*J3_^2*k_s*H37^3 + 207*J2_^2*J3_^2*k_s*H37^2 + 216*J2_^2*k_s^2*H37^5 + 540*J2_^2*k_s^2*H37^4 - 1188*J2_^2*k_s^2*H37^2 - 864*J2_^2*k_s^2*H37 - 144*J3_^2*k_s^2*H37^5 + 1440*J3_^2*k_s^2*H37^3 + 1296*J3_^2*k_s^2*H37^2 - 8640*k_s^3*H37^2 - 8640*k_s^3*H37)/(8*J1_^2*J2_^2*J3_^2 - 96*J1_^2*J2_^2*k_s + 156*J1_^2*J3_^2*k_s - 1296*J1_^2*k_s^2 + 156*J2_^2*J3_^2*k_s - 1296*J2_^2*k_s^2 + 2592*J3_^2*k_s^2 - 17280*k_s^3)</f>
        <v>6.3195976799999873E-2</v>
      </c>
      <c r="AK37" s="41">
        <f>(J1_^2*J2_^3*J3_^2*H37^5 + J1_^2*J2_^3*J3_^2*H37^4 - J1_^2*J2_^3*J3_^2*H37^3 - J1_^2*J2_^3*J3_^2*H37^2 - 6*J1_^2*J2_^3*k_s*H37^5 - 12*J1_^2*J2_^3*k_s*H37^4 + 12*J1_^2*J2_^3*k_s*H37^2 + 6*J1_^2*J2_^3*k_s*H37 + 12*J2_^3*J3_^2*k_s*H37^5 + 27*J2_^3*J3_^2*k_s*H37^4 - 12*J2_^3*J3_^2*k_s*H37^3 - 27*J2_^3*J3_^2*k_s*H37^2 - 72*J2_^3*k_s^2*H37^5 - 180*J2_^3*k_s^2*H37^4 + 180*J2_^3*k_s^2*H37^2 + 72*J2_^3*k_s^2*H37)/(4*J1_^2*J2_^2*J3_^2 - 48*J1_^2*J2_^2*k_s + 78*J1_^2*J3_^2*k_s - 648*J1_^2*k_s^2 + 78*J2_^2*J3_^2*k_s - 648*J2_^2*k_s^2 + 1296*J3_^2*k_s^2 - 8640*k_s^3)</f>
        <v>-3.7720332677143684E-2</v>
      </c>
      <c r="AL37" s="41">
        <f>(-2*J1_^2*J2_^2*J3_^3*k03_*H37^5 + 4*J1_^2*J2_^2*J3_^3*k03_*H37^3 - 2*J1_^2*J2_^2*J3_^3*k03_*H37 - 15*J1_^2*J3_^3*k03_*k_s*H37^5 + 24*J1_^2*J3_^3*k03_*k_s*H37^4 + 54*J1_^2*J3_^3*k03_*k_s*H37^3 - 24*J1_^2*J3_^3*k03_*k_s*H37^2 - 39*J1_^2*J3_^3*k03_*k_s*H37 - 15*J2_^2*J3_^3*k03_*k_s*H37^5 - 24*J2_^2*J3_^3*k03_*k_s*H37^4 + 54*J2_^2*J3_^3*k03_*k_s*H37^3 + 24*J2_^2*J3_^3*k03_*k_s*H37^2 - 39*J2_^2*J3_^3*k03_*k_s*H37 - 72*J3_^3*k03_*k_s^2*H37^5 + 720*J3_^3*k03_*k_s^2*H37^3 - 648*J3_^3*k03_*k_s^2*H37)/(2*J1_^2*J2_^2*J3_^2 - 24*J1_^2*J2_^2*k_s +
39*J1_^2*J3_^2*k_s - 324*J1_^2*k_s^2 + 39*J2_^2*J3_^2*k_s - 324*J2_^2*k_s^2 + 648*J3_^2*k_s^2 - 4320*k_s^3)</f>
        <v>-0.26593554239999978</v>
      </c>
      <c r="AM37" s="41">
        <f xml:space="preserve"> (2*J1_^2*J2_^2*J3_^2*H37^4 - 4*J1_^2*J2_^2*J3_^2*H37^2 + 2*J1_^2*J2_^2*J3_^2 - 24*J1_^2*J2_^2*k_s*H37^4 + 48*J1_^2*J2_^2*k_s*H37^2 - 24*J1_^2*J2_^2*k_s - 12*J1_^2*J3_^2*k_s*H37^5 + 27*J1_^2*J3_^2*k_s*H37^4 + 12*J1_^2*J3_^2*k_s*H37^3 - 66*J1_^2*J3_^2*k_s*H37^2 + 39*J1_^2*J3_^2*k_s + 72*J1_^2*k_s^2*H37^5 - 180*J1_^2*k_s^2*H37^4 + 504*J1_^2*k_s^2*H37^2 - 72*J1_^2*k_s^2*H37 - 324*J1_^2*k_s^2 + 12*J2_^2*J3_^2*k_s*H37^5 + 27*J2_^2*J3_^2*k_s*H37^4 - 12*J2_^2*J3_^2*k_s*H37^3 - 66*J2_^2*J3_^2*k_s*H37^2 + 39*J2_^2*J3_^2*k_s - 72*J2_^2*k_s^2*H37^5 - 180*J2_^2*k_s^2*H37^4 + 504*J2_^2*k_s^2*H37^2 + 72*J2_^2*k_s^2*H37 - 324*J2_^2*k_s^2 - 648*J3_^2*k_s^2*H37^2 + 648*J3_^2*k_s^2 + 4320*k_s^3*H37^2 - 4320*k_s^3)/(2*J1_^2*J2_^2*J3_^2 - 24*J1_^2*J2_^2*k_s + 39*J1_^2*J3_^2*k_s - 324*J1_^2*k_s^2 + 39*J2_^2*J3_^2*k_s - 324*J2_^2*k_s^2 + 648*J3_^2*k_s^2 - 4320*k_s^3)</f>
        <v>0.78216336000000064</v>
      </c>
      <c r="AN37" s="41">
        <f>(2*J1_^2*J2_^2*J3_^3*H37^5 - 4*J1_^2*J2_^2*J3_^3*H37^3 + 2*J1_^2*J2_^2*J3_^3*H37 + 15*J1_^2*J3_^3*k_s*H37^5 - 24*J1_^2*J3_^3*k_s*H37^4 - 54*J1_^2*J3_^3*k_s*H37^3 + 24*J1_^2*J3_^3*k_s*H37^2 + 39*J1_^2*J3_^3*k_s*H37 + 15*J2_^2*J3_^3*k_s*H37^5 + 24*J2_^2*J3_^3*k_s*H37^4 - 54*J2_^2*J3_^3*k_s*H37^3 - 24*J2_^2*J3_^3*k_s*H37^2 + 39*J2_^2*J3_^3*k_s*H37 + 72*J3_^3*k_s^2*H37^5 - 720*J3_^3*k_s^2*H37^3 + 648*J3_^3*k_s^2*H37)/(2*J1_^2*J2_^2*J3_^2 - 24*J1_^2*J2_^2*k_s + 39*J1_^2*J3_^2*k_s - 324*J1_^2*k_s^2 + 39*J2_^2*J3_^2*k_s - 324*J2_^2*k_s^2 + 648*J3_^2*k_s^2 - 4320*k_s^3)</f>
        <v>-0.26593554239999978</v>
      </c>
      <c r="AP37" s="41">
        <f t="shared" si="23"/>
        <v>0.78216336000000064</v>
      </c>
    </row>
    <row r="38" spans="1:42">
      <c r="A38" s="83"/>
      <c r="B38" s="54"/>
      <c r="C38" s="55"/>
      <c r="G38" s="40">
        <f t="shared" si="16"/>
        <v>0.6800000000000006</v>
      </c>
      <c r="H38" s="33">
        <f t="shared" si="15"/>
        <v>-0.3199999999999994</v>
      </c>
      <c r="I38" s="51">
        <f>J38+K38+W38*AB38</f>
        <v>0.9677091958192281</v>
      </c>
      <c r="J38" s="51">
        <f>(1/M38)*(a1_ + 2*a2_*H38 + 3*a3_*H38^2 + 4*a4_*H38^3 + 5*a5_*H38^4)</f>
        <v>0.9677091958192281</v>
      </c>
      <c r="K38" s="51">
        <f>(1/M38^3)*k_s*(6*a3_ + 24*a4_*H38+ 60*a5_*H38^2)</f>
        <v>0</v>
      </c>
      <c r="L38" s="51"/>
      <c r="M38" s="41">
        <f t="shared" si="17"/>
        <v>1.1872657663724657</v>
      </c>
      <c r="N38" s="45">
        <f t="shared" si="8"/>
        <v>0.2111999999999995</v>
      </c>
      <c r="O38" s="45">
        <f t="shared" si="9"/>
        <v>-0.8199999999999994</v>
      </c>
      <c r="P38" s="45">
        <f>1</f>
        <v>1</v>
      </c>
      <c r="Q38" s="45">
        <f t="shared" si="10"/>
        <v>-0.1087999999999999</v>
      </c>
      <c r="R38" s="45">
        <f t="shared" si="11"/>
        <v>0.1800000000000006</v>
      </c>
      <c r="S38" s="45">
        <f>1</f>
        <v>1</v>
      </c>
      <c r="T38" s="45">
        <f t="shared" si="12"/>
        <v>0.8976000000000004</v>
      </c>
      <c r="U38" s="45">
        <f t="shared" si="13"/>
        <v>0.63999999999999879</v>
      </c>
      <c r="V38" s="45">
        <f t="shared" si="14"/>
        <v>-2</v>
      </c>
      <c r="W38" s="45">
        <f t="shared" si="18"/>
        <v>0</v>
      </c>
      <c r="X38" s="45"/>
      <c r="Y38" s="45">
        <f t="shared" si="19"/>
        <v>0.6800000000000006</v>
      </c>
      <c r="Z38" s="45">
        <f t="shared" si="20"/>
        <v>0.8976000000000004</v>
      </c>
      <c r="AA38" s="40">
        <f t="shared" si="21"/>
        <v>0</v>
      </c>
      <c r="AB38" s="44">
        <f t="shared" si="22"/>
        <v>-0.84227140066151185</v>
      </c>
      <c r="AF38" s="41">
        <f>(-J1_^3*J2_^2*J3_^2*k01_*H38^5 + J1_^3*J2_^2*J3_^2*k01_*H38^4 + J1_^3*J2_^2*J3_^2*k01_*H38^3 - J1_^3*J2_^2*J3_^2*k01_*H38^2 + 6*J1_^3*J2_^2*k01_*k_s*H38^5 - 12*J1_^3*J2_^2*k01_*k_s*H38^4 + 12*J1_^3*J2_^2*k01_*k_s*H38^2 - 6*J1_^3*J2_^2*k01_*k_s*H38 - 12*J1_^3*J3_^2*k01_*k_s*H38^5 + 27*J1_^3*J3_^2*k01_*k_s*H38^4 + 12*J1_^3*J3_^2*k01_*k_s*H38^3 - 27*J1_^3*J3_^2*k01_*k_s*H38^2 + 72*J1_^3*k01_*k_s^2*H38^5 - 180*J1_^3*k01_*k_s^2*H38^4 + 180*J1_^3*k01_*k_s^2*H38^2 - 72*J1_^3*k01_*k_s^2*H38)/(4*J1_^2*J2_^2*J3_^2 - 48*J1_^2*J2_^2*k_s + 78*J1_^2*J3_^2*k_s - 648*J1_^2*k_s^2 + 78*J2_^2*J3_^2*k_s - 648*J2_^2*k_s^2 + 1296*J3_^2*k_s^2 - 8640*k_s^3)</f>
        <v>3.0331699199999885E-2</v>
      </c>
      <c r="AG38" s="41">
        <f>(6*J1_^2*J2_^2*J3_^2*H38^5 - 4*J1_^2*J2_^2*J3_^2*H38^4 - 10*J1_^2*J2_^2*J3_^2*H38^3 + 8*J1_^2*J2_^2*J3_^2*H38^2 - 12*J1_^2*J2_^2*k_s*H38^5 + 48*J1_^2*J2_^2*k_s*H38^4 - 96*J1_^2*J2_^2*k_s*H38^2 + 60*J1_^2*J2_^2*k_s*H38 + 66*J1_^2*J3_^2*k_s*H38^5 - 129*J1_^2*J3_^2*k_s*H38^4 - 144*J1_^2*J3_^2*k_s*H38^3 + 207*J1_^2*J3_^2*k_s*H38^2 - 216*J1_^2*k_s^2*H38^5 + 540*J1_^2*k_s^2*H38^4 - 1188*J1_^2*k_s^2*H38^2 + 864*J1_^2*k_s^2*H38 + 18*J2_^2*J3_^2*k_s*H38^5 + 21*J2_^2*J3_^2*k_s*H38^4 - 96*J2_^2*J3_^2*k_s*H38^3 + 57*J2_^2*J3_^2*k_s*H38^2
+ 72*J2_^2*k_s^2*H38^5 + 180*J2_^2*k_s^2*H38^4 - 828*J2_^2*k_s^2*H38^2 + 576*J2_^2*k_s^2*H38 + 144*J3_^2*k_s^2*H38^5 - 1440*J3_^2*k_s^2*H38^3 + 1296*J3_^2*k_s^2*H38^2 - 8640*k_s^3*H38^2 + 8640*k_s^3*H38)/(8*J1_^2*J2_^2*J3_^2 - 96*J1_^2*J2_^2*k_s + 156*J1_^2*J3_^2*k_s - 1296*J1_^2*k_s^2 + 156*J2_^2*J3_^2*k_s - 1296*J2_^2*k_s^2 + 2592*J3_^2*k_s^2 -
17280*k_s^3)</f>
        <v>0.13560053759999943</v>
      </c>
      <c r="AH38" s="41">
        <f>(J1_^3*J2_^2*J3_^2*H38^5 - J1_^3*J2_^2*J3_^2*H38^4 - J1_^3*J2_^2*J3_^2*H38^3 + J1_^3*J2_^2*J3_^2*H38^2 - 6*J1_^3*J2_^2*k_s*H38^5 + 12*J1_^3*J2_^2*k_s*H38^4 - 12*J1_^3*J2_^2*k_s*H38^2 + 6*J1_^3*J2_^2*k_s*H38 + 12*J1_^3*J3_^2*k_s*H38^5 - 27*J1_^3*J3_^2*k_s*H38^4 - 12*J1_^3*J3_^2*k_s*H38^3 + 27*J1_^3*J3_^2*k_s*H38^2 - 72*J1_^3*k_s^2*H38^5 + 180*J1_^3*k_s^2*H38^4 - 180*J1_^3*k_s^2*H38^2 + 72*J1_^3*k_s^2*H38)/(4*J1_^2*J2_^2*J3_^2 - 48*J1_^2*J2_^2*k_s + 78*J1_^2*J3_^2*k_s - 648*J1_^2*k_s^2 + 78*J2_^2*J3_^2*k_s - 648*J2_^2*k_s^2 + 1296*J3_^2*k_s^2 - 8640*k_s^3)</f>
        <v>6.7823741284275735E-2</v>
      </c>
      <c r="AI38" s="41">
        <f>(-J1_^2*J2_^3*J3_^2*k02_*H38^5 - J1_^2*J2_^3*J3_^2*k02_*H38^4 + J1_^2*J2_^3*J3_^2*k02_*H38^3 + J1_^2*J2_^3*J3_^2*k02_*H38^2 + 6*J1_^2*J2_^3*k02_*k_s*H38^5 + 12*J1_^2*J2_^3*k02_*k_s*H38^4 - 12*J1_^2*J2_^3*k02_*k_s*H38^2 - 6*J1_^2*J2_^3*k02_*k_s*H38 - 12*J2_^3*J3_^2*k02_*k_s*H38^5 - 27*J2_^3*J3_^2*k02_*k_s*H38^4 + 12*J2_^3*J3_^2*k02_*k_s*H38^3 + 27*J2_^3*J3_^2*k02_*k_s*H38^2 + 72*J2_^3*k02_*k_s^2*H38^5 + 180*J2_^3*k02_*k_s^2*H38^4 - 180*J2_^3*k02_*k_s^2*H38^2 - 72*J2_^3*k02_*k_s^2*H38)/(4*J1_^2*J2_^2*J3_^2 - 48*J1_^2*J2_^2*k_s + 78*J1_^2*J3_^2*k_s - 648*J1_^2*k_s^2 + 78*J2_^2*J3_^2*k_s - 648*J2_^2*k_s^2 + 1296*J3_^2*k_s^2 - 8640*k_s^3)</f>
        <v>-1.3947699199999978E-2</v>
      </c>
      <c r="AJ38" s="41">
        <f>(-6*J1_^2*J2_^2*J3_^2*H38^5 - 4*J1_^2*J2_^2*J3_^2*H38^4 + 10*J1_^2*J2_^2*J3_^2*H38^3 + 8*J1_^2*J2_^2*J3_^2*H38^2 + 12*J1_^2*J2_^2*k_s*H38^5 + 48*J1_^2*J2_^2*k_s*H38^4 - 96*J1_^2*J2_^2*k_s*H38^2 - 60*J1_^2*J2_^2*k_s*H38 - 18*J1_^2*J3_^2*k_s*H38^5 + 21*J1_^2*J3_^2*k_s*H38^4 + 96*J1_^2*J3_^2*k_s*H38^3 + 57*J1_^2*J3_^2*k_s*H38^2 - 72*J1_^2*k_s^2*H38^5 + 180*J1_^2*k_s^2*H38^4 - 828*J1_^2*k_s^2*H38^2 - 576*J1_^2*k_s^2*H38 - 66*J2_^2*J3_^2*k_s*H38^5 - 129*J2_^2*J3_^2*k_s*H38^4 + 144*J2_^2*J3_^2*k_s*H38^3 + 207*J2_^2*J3_^2*k_s*H38^2 + 216*J2_^2*k_s^2*H38^5 + 540*J2_^2*k_s^2*H38^4 - 1188*J2_^2*k_s^2*H38^2 - 864*J2_^2*k_s^2*H38 - 144*J3_^2*k_s^2*H38^5 + 1440*J3_^2*k_s^2*H38^3 + 1296*J3_^2*k_s^2*H38^2 - 8640*k_s^3*H38^2 - 8640*k_s^3*H38)/(8*J1_^2*J2_^2*J3_^2 - 96*J1_^2*J2_^2*k_s + 156*J1_^2*J3_^2*k_s - 1296*J1_^2*k_s^2 + 156*J2_^2*J3_^2*k_s - 1296*J2_^2*k_s^2 + 2592*J3_^2*k_s^2 - 17280*k_s^3)</f>
        <v>5.8713702399999859E-2</v>
      </c>
      <c r="AK38" s="41">
        <f>(J1_^2*J2_^3*J3_^2*H38^5 + J1_^2*J2_^3*J3_^2*H38^4 - J1_^2*J2_^3*J3_^2*H38^3 - J1_^2*J2_^3*J3_^2*H38^2 - 6*J1_^2*J2_^3*k_s*H38^5 - 12*J1_^2*J2_^3*k_s*H38^4 + 12*J1_^2*J2_^3*k_s*H38^2 + 6*J1_^2*J2_^3*k_s*H38 + 12*J2_^3*J3_^2*k_s*H38^5 + 27*J2_^3*J3_^2*k_s*H38^4 - 12*J2_^3*J3_^2*k_s*H38^3 - 27*J2_^3*J3_^2*k_s*H38^2 - 72*J2_^3*k_s^2*H38^5 - 180*J2_^3*k_s^2*H38^4 + 180*J2_^3*k_s^2*H38^2 + 72*J2_^3*k_s^2*H38)/(4*J1_^2*J2_^2*J3_^2 - 48*J1_^2*J2_^2*k_s + 78*J1_^2*J3_^2*k_s - 648*J1_^2*k_s^2 + 78*J2_^2*J3_^2*k_s - 648*J2_^2*k_s^2 + 1296*J3_^2*k_s^2 - 8640*k_s^3)</f>
        <v>-3.493950308583909E-2</v>
      </c>
      <c r="AL38" s="41">
        <f>(-2*J1_^2*J2_^2*J3_^3*k03_*H38^5 + 4*J1_^2*J2_^2*J3_^3*k03_*H38^3 - 2*J1_^2*J2_^2*J3_^3*k03_*H38 - 15*J1_^2*J3_^3*k03_*k_s*H38^5 + 24*J1_^2*J3_^3*k03_*k_s*H38^4 + 54*J1_^2*J3_^3*k03_*k_s*H38^3 - 24*J1_^2*J3_^3*k03_*k_s*H38^2 - 39*J1_^2*J3_^3*k03_*k_s*H38 - 15*J2_^2*J3_^3*k03_*k_s*H38^5 - 24*J2_^2*J3_^3*k03_*k_s*H38^4 + 54*J2_^2*J3_^3*k03_*k_s*H38^3 + 24*J2_^2*J3_^3*k03_*k_s*H38^2 - 39*J2_^2*J3_^3*k03_*k_s*H38 - 72*J3_^3*k03_*k_s^2*H38^5 + 720*J3_^3*k03_*k_s^2*H38^3 - 648*J3_^3*k03_*k_s^2*H38)/(2*J1_^2*J2_^2*J3_^2 - 24*J1_^2*J2_^2*k_s +
39*J1_^2*J3_^2*k_s - 324*J1_^2*k_s^2 + 39*J2_^2*J3_^2*k_s - 324*J2_^2*k_s^2 + 648*J3_^2*k_s^2 - 4320*k_s^3)</f>
        <v>-0.25781944319999972</v>
      </c>
      <c r="AM38" s="41">
        <f xml:space="preserve"> (2*J1_^2*J2_^2*J3_^2*H38^4 - 4*J1_^2*J2_^2*J3_^2*H38^2 + 2*J1_^2*J2_^2*J3_^2 - 24*J1_^2*J2_^2*k_s*H38^4 + 48*J1_^2*J2_^2*k_s*H38^2 - 24*J1_^2*J2_^2*k_s - 12*J1_^2*J3_^2*k_s*H38^5 + 27*J1_^2*J3_^2*k_s*H38^4 + 12*J1_^2*J3_^2*k_s*H38^3 - 66*J1_^2*J3_^2*k_s*H38^2 + 39*J1_^2*J3_^2*k_s + 72*J1_^2*k_s^2*H38^5 - 180*J1_^2*k_s^2*H38^4 + 504*J1_^2*k_s^2*H38^2 - 72*J1_^2*k_s^2*H38 - 324*J1_^2*k_s^2 + 12*J2_^2*J3_^2*k_s*H38^5 + 27*J2_^2*J3_^2*k_s*H38^4 - 12*J2_^2*J3_^2*k_s*H38^3 - 66*J2_^2*J3_^2*k_s*H38^2 + 39*J2_^2*J3_^2*k_s - 72*J2_^2*k_s^2*H38^5 - 180*J2_^2*k_s^2*H38^4 + 504*J2_^2*k_s^2*H38^2 + 72*J2_^2*k_s^2*H38 - 324*J2_^2*k_s^2 - 648*J3_^2*k_s^2*H38^2 + 648*J3_^2*k_s^2 + 4320*k_s^3*H38^2 - 4320*k_s^3)/(2*J1_^2*J2_^2*J3_^2 - 24*J1_^2*J2_^2*k_s + 39*J1_^2*J3_^2*k_s - 324*J1_^2*k_s^2 + 39*J2_^2*J3_^2*k_s - 324*J2_^2*k_s^2 + 648*J3_^2*k_s^2 - 4320*k_s^3)</f>
        <v>0.80568576000000069</v>
      </c>
      <c r="AN38" s="41">
        <f>(2*J1_^2*J2_^2*J3_^3*H38^5 - 4*J1_^2*J2_^2*J3_^3*H38^3 + 2*J1_^2*J2_^2*J3_^3*H38 + 15*J1_^2*J3_^3*k_s*H38^5 - 24*J1_^2*J3_^3*k_s*H38^4 - 54*J1_^2*J3_^3*k_s*H38^3 + 24*J1_^2*J3_^3*k_s*H38^2 + 39*J1_^2*J3_^3*k_s*H38 + 15*J2_^2*J3_^3*k_s*H38^5 + 24*J2_^2*J3_^3*k_s*H38^4 - 54*J2_^2*J3_^3*k_s*H38^3 - 24*J2_^2*J3_^3*k_s*H38^2 + 39*J2_^2*J3_^3*k_s*H38 + 72*J3_^3*k_s^2*H38^5 - 720*J3_^3*k_s^2*H38^3 + 648*J3_^3*k_s^2*H38)/(2*J1_^2*J2_^2*J3_^2 - 24*J1_^2*J2_^2*k_s + 39*J1_^2*J3_^2*k_s - 324*J1_^2*k_s^2 + 39*J2_^2*J3_^2*k_s - 324*J2_^2*k_s^2 + 648*J3_^2*k_s^2 - 4320*k_s^3)</f>
        <v>-0.25781944319999972</v>
      </c>
      <c r="AP38" s="41">
        <f t="shared" si="23"/>
        <v>0.80568576000000069</v>
      </c>
    </row>
    <row r="39" spans="1:42">
      <c r="A39" s="83"/>
      <c r="B39" s="56"/>
      <c r="C39" s="57"/>
      <c r="G39" s="40">
        <f t="shared" si="16"/>
        <v>0.70000000000000062</v>
      </c>
      <c r="H39" s="33">
        <f t="shared" si="15"/>
        <v>-0.29999999999999938</v>
      </c>
      <c r="I39" s="51">
        <f>J39+K39+W39*AB39</f>
        <v>0.93638227487809733</v>
      </c>
      <c r="J39" s="51">
        <f>(1/M39)*(a1_ + 2*a2_*H39 + 3*a3_*H39^2 + 4*a4_*H39^3 + 5*a5_*H39^4)</f>
        <v>0.93638227487809733</v>
      </c>
      <c r="K39" s="51">
        <f>(1/M39^3)*k_s*(6*a3_ + 24*a4_*H39+ 60*a5_*H39^2)</f>
        <v>0</v>
      </c>
      <c r="L39" s="51"/>
      <c r="M39" s="41">
        <f t="shared" si="17"/>
        <v>1.1661903789690595</v>
      </c>
      <c r="N39" s="45">
        <f t="shared" si="8"/>
        <v>0.19499999999999951</v>
      </c>
      <c r="O39" s="45">
        <f t="shared" si="9"/>
        <v>-0.79999999999999938</v>
      </c>
      <c r="P39" s="45">
        <f>1</f>
        <v>1</v>
      </c>
      <c r="Q39" s="45">
        <f t="shared" si="10"/>
        <v>-0.10499999999999987</v>
      </c>
      <c r="R39" s="45">
        <f t="shared" si="11"/>
        <v>0.20000000000000062</v>
      </c>
      <c r="S39" s="45">
        <f>1</f>
        <v>1</v>
      </c>
      <c r="T39" s="45">
        <f t="shared" si="12"/>
        <v>0.91000000000000036</v>
      </c>
      <c r="U39" s="45">
        <f t="shared" si="13"/>
        <v>0.59999999999999876</v>
      </c>
      <c r="V39" s="45">
        <f t="shared" si="14"/>
        <v>-2</v>
      </c>
      <c r="W39" s="45">
        <f t="shared" si="18"/>
        <v>0</v>
      </c>
      <c r="X39" s="45"/>
      <c r="Y39" s="45">
        <f t="shared" si="19"/>
        <v>0.70000000000000062</v>
      </c>
      <c r="Z39" s="45">
        <f t="shared" si="20"/>
        <v>0.91000000000000036</v>
      </c>
      <c r="AA39" s="40">
        <f t="shared" si="21"/>
        <v>0</v>
      </c>
      <c r="AB39" s="44">
        <f t="shared" si="22"/>
        <v>-0.85749292571254465</v>
      </c>
      <c r="AF39" s="41">
        <f>(-J1_^3*J2_^2*J3_^2*k01_*H39^5 + J1_^3*J2_^2*J3_^2*k01_*H39^4 + J1_^3*J2_^2*J3_^2*k01_*H39^3 - J1_^3*J2_^2*J3_^2*k01_*H39^2 + 6*J1_^3*J2_^2*k01_*k_s*H39^5 - 12*J1_^3*J2_^2*k01_*k_s*H39^4 + 12*J1_^3*J2_^2*k01_*k_s*H39^2 - 6*J1_^3*J2_^2*k01_*k_s*H39 - 12*J1_^3*J3_^2*k01_*k_s*H39^5 + 27*J1_^3*J3_^2*k01_*k_s*H39^4 + 12*J1_^3*J3_^2*k01_*k_s*H39^3 - 27*J1_^3*J3_^2*k01_*k_s*H39^2 + 72*J1_^3*k01_*k_s^2*H39^5 - 180*J1_^3*k01_*k_s^2*H39^4 + 180*J1_^3*k01_*k_s^2*H39^2 - 72*J1_^3*k01_*k_s^2*H39)/(4*J1_^2*J2_^2*J3_^2 - 48*J1_^2*J2_^2*k_s + 78*J1_^2*J3_^2*k_s - 648*J1_^2*k_s^2 + 78*J2_^2*J3_^2*k_s - 648*J2_^2*k_s^2 + 1296*J3_^2*k_s^2 - 8640*k_s^3)</f>
        <v>2.6617499999999884E-2</v>
      </c>
      <c r="AG39" s="41">
        <f>(6*J1_^2*J2_^2*J3_^2*H39^5 - 4*J1_^2*J2_^2*J3_^2*H39^4 - 10*J1_^2*J2_^2*J3_^2*H39^3 + 8*J1_^2*J2_^2*J3_^2*H39^2 - 12*J1_^2*J2_^2*k_s*H39^5 + 48*J1_^2*J2_^2*k_s*H39^4 - 96*J1_^2*J2_^2*k_s*H39^2 + 60*J1_^2*J2_^2*k_s*H39 + 66*J1_^2*J3_^2*k_s*H39^5 - 129*J1_^2*J3_^2*k_s*H39^4 - 144*J1_^2*J3_^2*k_s*H39^3 + 207*J1_^2*J3_^2*k_s*H39^2 - 216*J1_^2*k_s^2*H39^5 + 540*J1_^2*k_s^2*H39^4 - 1188*J1_^2*k_s^2*H39^2 + 864*J1_^2*k_s^2*H39 + 18*J2_^2*J3_^2*k_s*H39^5 + 21*J2_^2*J3_^2*k_s*H39^4 - 96*J2_^2*J3_^2*k_s*H39^3 + 57*J2_^2*J3_^2*k_s*H39^2
+ 72*J2_^2*k_s^2*H39^5 + 180*J2_^2*k_s^2*H39^4 - 828*J2_^2*k_s^2*H39^2 + 576*J2_^2*k_s^2*H39 + 144*J3_^2*k_s^2*H39^5 - 1440*J3_^2*k_s^2*H39^3 + 1296*J3_^2*k_s^2*H39^2 - 8640*k_s^3*H39^2 + 8640*k_s^3*H39)/(8*J1_^2*J2_^2*J3_^2 - 96*J1_^2*J2_^2*k_s + 156*J1_^2*J3_^2*k_s - 1296*J1_^2*k_s^2 + 156*J2_^2*J3_^2*k_s - 1296*J2_^2*k_s^2 + 2592*J3_^2*k_s^2 -
17280*k_s^3)</f>
        <v>0.11787749999999945</v>
      </c>
      <c r="AH39" s="41">
        <f>(J1_^3*J2_^2*J3_^2*H39^5 - J1_^3*J2_^2*J3_^2*H39^4 - J1_^3*J2_^2*J3_^2*H39^3 + J1_^3*J2_^2*J3_^2*H39^2 - 6*J1_^3*J2_^2*k_s*H39^5 + 12*J1_^3*J2_^2*k_s*H39^4 - 12*J1_^3*J2_^2*k_s*H39^2 + 6*J1_^3*J2_^2*k_s*H39 + 12*J1_^3*J3_^2*k_s*H39^5 - 27*J1_^3*J3_^2*k_s*H39^4 - 12*J1_^3*J3_^2*k_s*H39^3 + 27*J1_^3*J3_^2*k_s*H39^2 - 72*J1_^3*k_s^2*H39^5 + 180*J1_^3*k_s^2*H39^4 - 180*J1_^3*k_s^2*H39^2 + 72*J1_^3*k_s^2*H39)/(4*J1_^2*J2_^2*J3_^2 - 48*J1_^2*J2_^2*k_s + 78*J1_^2*J3_^2*k_s - 648*J1_^2*k_s^2 + 78*J2_^2*J3_^2*k_s - 648*J2_^2*k_s^2 + 1296*J3_^2*k_s^2 - 8640*k_s^3)</f>
        <v>5.9518539391100397E-2</v>
      </c>
      <c r="AI39" s="41">
        <f>(-J1_^2*J2_^3*J3_^2*k02_*H39^5 - J1_^2*J2_^3*J3_^2*k02_*H39^4 + J1_^2*J2_^3*J3_^2*k02_*H39^3 + J1_^2*J2_^3*J3_^2*k02_*H39^2 + 6*J1_^2*J2_^3*k02_*k_s*H39^5 + 12*J1_^2*J2_^3*k02_*k_s*H39^4 - 12*J1_^2*J2_^3*k02_*k_s*H39^2 - 6*J1_^2*J2_^3*k02_*k_s*H39 - 12*J2_^3*J3_^2*k02_*k_s*H39^5 - 27*J2_^3*J3_^2*k02_*k_s*H39^4 + 12*J2_^3*J3_^2*k02_*k_s*H39^3 + 27*J2_^3*J3_^2*k02_*k_s*H39^2 + 72*J2_^3*k02_*k_s^2*H39^5 + 180*J2_^3*k02_*k_s^2*H39^4 - 180*J2_^3*k02_*k_s^2*H39^2 - 72*J2_^3*k02_*k_s^2*H39)/(4*J1_^2*J2_^2*J3_^2 - 48*J1_^2*J2_^2*k_s + 78*J1_^2*J3_^2*k_s - 648*J1_^2*k_s^2 + 78*J2_^2*J3_^2*k_s - 648*J2_^2*k_s^2 + 1296*J3_^2*k_s^2 - 8640*k_s^3)</f>
        <v>-1.3117499999999968E-2</v>
      </c>
      <c r="AJ39" s="41">
        <f>(-6*J1_^2*J2_^2*J3_^2*H39^5 - 4*J1_^2*J2_^2*J3_^2*H39^4 + 10*J1_^2*J2_^2*J3_^2*H39^3 + 8*J1_^2*J2_^2*J3_^2*H39^2 + 12*J1_^2*J2_^2*k_s*H39^5 + 48*J1_^2*J2_^2*k_s*H39^4 - 96*J1_^2*J2_^2*k_s*H39^2 - 60*J1_^2*J2_^2*k_s*H39 - 18*J1_^2*J3_^2*k_s*H39^5 + 21*J1_^2*J3_^2*k_s*H39^4 + 96*J1_^2*J3_^2*k_s*H39^3 + 57*J1_^2*J3_^2*k_s*H39^2 - 72*J1_^2*k_s^2*H39^5 + 180*J1_^2*k_s^2*H39^4 - 828*J1_^2*k_s^2*H39^2 - 576*J1_^2*k_s^2*H39 - 66*J2_^2*J3_^2*k_s*H39^5 - 129*J2_^2*J3_^2*k_s*H39^4 + 144*J2_^2*J3_^2*k_s*H39^3 + 207*J2_^2*J3_^2*k_s*H39^2 + 216*J2_^2*k_s^2*H39^5 + 540*J2_^2*k_s^2*H39^4 - 1188*J2_^2*k_s^2*H39^2 - 864*J2_^2*k_s^2*H39 - 144*J3_^2*k_s^2*H39^5 + 1440*J3_^2*k_s^2*H39^3 + 1296*J3_^2*k_s^2*H39^2 - 8640*k_s^3*H39^2 - 8640*k_s^3*H39)/(8*J1_^2*J2_^2*J3_^2 - 96*J1_^2*J2_^2*k_s + 156*J1_^2*J3_^2*k_s - 1296*J1_^2*k_s^2 + 156*J2_^2*J3_^2*k_s - 1296*J2_^2*k_s^2 + 2592*J3_^2*k_s^2 - 17280*k_s^3)</f>
        <v>5.4022499999999841E-2</v>
      </c>
      <c r="AK39" s="41">
        <f>(J1_^2*J2_^3*J3_^2*H39^5 + J1_^2*J2_^3*J3_^2*H39^4 - J1_^2*J2_^3*J3_^2*H39^3 - J1_^2*J2_^3*J3_^2*H39^2 - 6*J1_^2*J2_^3*k_s*H39^5 - 12*J1_^2*J2_^3*k_s*H39^4 + 12*J1_^2*J2_^3*k_s*H39^2 + 6*J1_^2*J2_^3*k_s*H39 + 12*J2_^3*J3_^2*k_s*H39^5 + 27*J2_^3*J3_^2*k_s*H39^4 - 12*J2_^3*J3_^2*k_s*H39^3 - 27*J2_^3*J3_^2*k_s*H39^2 - 72*J2_^3*k_s^2*H39^5 - 180*J2_^3*k_s^2*H39^4 + 180*J2_^3*k_s^2*H39^2 + 72*J2_^3*k_s^2*H39)/(4*J1_^2*J2_^2*J3_^2 - 48*J1_^2*J2_^2*k_s + 78*J1_^2*J3_^2*k_s - 648*J1_^2*k_s^2 + 78*J2_^2*J3_^2*k_s - 648*J2_^2*k_s^2 + 1296*J3_^2*k_s^2 - 8640*k_s^3)</f>
        <v>-3.2048444287515673E-2</v>
      </c>
      <c r="AL39" s="41">
        <f>(-2*J1_^2*J2_^2*J3_^3*k03_*H39^5 + 4*J1_^2*J2_^2*J3_^3*k03_*H39^3 - 2*J1_^2*J2_^2*J3_^3*k03_*H39 - 15*J1_^2*J3_^3*k03_*k_s*H39^5 + 24*J1_^2*J3_^3*k03_*k_s*H39^4 + 54*J1_^2*J3_^3*k03_*k_s*H39^3 - 24*J1_^2*J3_^3*k03_*k_s*H39^2 - 39*J1_^2*J3_^3*k03_*k_s*H39 - 15*J2_^2*J3_^3*k03_*k_s*H39^5 - 24*J2_^2*J3_^3*k03_*k_s*H39^4 + 54*J2_^2*J3_^3*k03_*k_s*H39^3 + 24*J2_^2*J3_^3*k03_*k_s*H39^2 - 39*J2_^2*J3_^3*k03_*k_s*H39 - 72*J3_^3*k03_*k_s^2*H39^5 + 720*J3_^3*k03_*k_s^2*H39^3 - 648*J3_^3*k03_*k_s^2*H39)/(2*J1_^2*J2_^2*J3_^2 - 24*J1_^2*J2_^2*k_s +
39*J1_^2*J3_^2*k_s - 324*J1_^2*k_s^2 + 39*J2_^2*J3_^2*k_s - 324*J2_^2*k_s^2 + 648*J3_^2*k_s^2 - 4320*k_s^3)</f>
        <v>-0.24842999999999968</v>
      </c>
      <c r="AM39" s="41">
        <f xml:space="preserve"> (2*J1_^2*J2_^2*J3_^2*H39^4 - 4*J1_^2*J2_^2*J3_^2*H39^2 + 2*J1_^2*J2_^2*J3_^2 - 24*J1_^2*J2_^2*k_s*H39^4 + 48*J1_^2*J2_^2*k_s*H39^2 - 24*J1_^2*J2_^2*k_s - 12*J1_^2*J3_^2*k_s*H39^5 + 27*J1_^2*J3_^2*k_s*H39^4 + 12*J1_^2*J3_^2*k_s*H39^3 - 66*J1_^2*J3_^2*k_s*H39^2 + 39*J1_^2*J3_^2*k_s + 72*J1_^2*k_s^2*H39^5 - 180*J1_^2*k_s^2*H39^4 + 504*J1_^2*k_s^2*H39^2 - 72*J1_^2*k_s^2*H39 - 324*J1_^2*k_s^2 + 12*J2_^2*J3_^2*k_s*H39^5 + 27*J2_^2*J3_^2*k_s*H39^4 - 12*J2_^2*J3_^2*k_s*H39^3 - 66*J2_^2*J3_^2*k_s*H39^2 + 39*J2_^2*J3_^2*k_s - 72*J2_^2*k_s^2*H39^5 - 180*J2_^2*k_s^2*H39^4 + 504*J2_^2*k_s^2*H39^2 + 72*J2_^2*k_s^2*H39 - 324*J2_^2*k_s^2 - 648*J3_^2*k_s^2*H39^2 + 648*J3_^2*k_s^2 + 4320*k_s^3*H39^2 - 4320*k_s^3)/(2*J1_^2*J2_^2*J3_^2 - 24*J1_^2*J2_^2*k_s + 39*J1_^2*J3_^2*k_s - 324*J1_^2*k_s^2 + 39*J2_^2*J3_^2*k_s - 324*J2_^2*k_s^2 + 648*J3_^2*k_s^2 - 4320*k_s^3)</f>
        <v>0.82810000000000072</v>
      </c>
      <c r="AN39" s="41">
        <f>(2*J1_^2*J2_^2*J3_^3*H39^5 - 4*J1_^2*J2_^2*J3_^3*H39^3 + 2*J1_^2*J2_^2*J3_^3*H39 + 15*J1_^2*J3_^3*k_s*H39^5 - 24*J1_^2*J3_^3*k_s*H39^4 - 54*J1_^2*J3_^3*k_s*H39^3 + 24*J1_^2*J3_^3*k_s*H39^2 + 39*J1_^2*J3_^3*k_s*H39 + 15*J2_^2*J3_^3*k_s*H39^5 + 24*J2_^2*J3_^3*k_s*H39^4 - 54*J2_^2*J3_^3*k_s*H39^3 - 24*J2_^2*J3_^3*k_s*H39^2 + 39*J2_^2*J3_^3*k_s*H39 + 72*J3_^3*k_s^2*H39^5 - 720*J3_^3*k_s^2*H39^3 + 648*J3_^3*k_s^2*H39)/(2*J1_^2*J2_^2*J3_^2 - 24*J1_^2*J2_^2*k_s + 39*J1_^2*J3_^2*k_s - 324*J1_^2*k_s^2 + 39*J2_^2*J3_^2*k_s - 324*J2_^2*k_s^2 + 648*J3_^2*k_s^2 - 4320*k_s^3)</f>
        <v>-0.24842999999999968</v>
      </c>
      <c r="AP39" s="41">
        <f t="shared" si="23"/>
        <v>0.82810000000000072</v>
      </c>
    </row>
    <row r="40" spans="1:42">
      <c r="A40" s="83"/>
      <c r="B40" s="68" t="s">
        <v>63</v>
      </c>
      <c r="C40" s="69">
        <f>M4</f>
        <v>2.2360679774997898</v>
      </c>
      <c r="G40" s="40">
        <f t="shared" si="16"/>
        <v>0.72000000000000064</v>
      </c>
      <c r="H40" s="33">
        <f t="shared" si="15"/>
        <v>-0.27999999999999936</v>
      </c>
      <c r="I40" s="51">
        <f>J40+K40+W40*AB40</f>
        <v>0.90059372961517226</v>
      </c>
      <c r="J40" s="51">
        <f>(1/M40)*(a1_ + 2*a2_*H40 + 3*a3_*H40^2 + 4*a4_*H40^3 + 5*a5_*H40^4)</f>
        <v>0.90059372961517226</v>
      </c>
      <c r="K40" s="51">
        <f>(1/M40^3)*k_s*(6*a3_ + 24*a4_*H40+ 60*a5_*H40^2)</f>
        <v>0</v>
      </c>
      <c r="L40" s="51"/>
      <c r="M40" s="41">
        <f t="shared" si="17"/>
        <v>1.1461239025515515</v>
      </c>
      <c r="N40" s="45">
        <f t="shared" si="8"/>
        <v>0.1791999999999995</v>
      </c>
      <c r="O40" s="45">
        <f t="shared" si="9"/>
        <v>-0.77999999999999936</v>
      </c>
      <c r="P40" s="45">
        <f>1</f>
        <v>1</v>
      </c>
      <c r="Q40" s="45">
        <f t="shared" si="10"/>
        <v>-0.10079999999999986</v>
      </c>
      <c r="R40" s="45">
        <f t="shared" si="11"/>
        <v>0.22000000000000064</v>
      </c>
      <c r="S40" s="45">
        <f>1</f>
        <v>1</v>
      </c>
      <c r="T40" s="45">
        <f t="shared" si="12"/>
        <v>0.92160000000000042</v>
      </c>
      <c r="U40" s="45">
        <f t="shared" si="13"/>
        <v>0.55999999999999872</v>
      </c>
      <c r="V40" s="45">
        <f t="shared" si="14"/>
        <v>-2</v>
      </c>
      <c r="W40" s="45">
        <f t="shared" si="18"/>
        <v>0</v>
      </c>
      <c r="X40" s="45"/>
      <c r="Y40" s="45">
        <f t="shared" si="19"/>
        <v>0.72000000000000064</v>
      </c>
      <c r="Z40" s="45">
        <f t="shared" si="20"/>
        <v>0.92160000000000042</v>
      </c>
      <c r="AA40" s="40">
        <f t="shared" si="21"/>
        <v>0</v>
      </c>
      <c r="AB40" s="44">
        <f t="shared" si="22"/>
        <v>-0.87250601594972055</v>
      </c>
      <c r="AF40" s="41">
        <f>(-J1_^3*J2_^2*J3_^2*k01_*H40^5 + J1_^3*J2_^2*J3_^2*k01_*H40^4 + J1_^3*J2_^2*J3_^2*k01_*H40^3 - J1_^3*J2_^2*J3_^2*k01_*H40^2 + 6*J1_^3*J2_^2*k01_*k_s*H40^5 - 12*J1_^3*J2_^2*k01_*k_s*H40^4 + 12*J1_^3*J2_^2*k01_*k_s*H40^2 - 6*J1_^3*J2_^2*k01_*k_s*H40 - 12*J1_^3*J3_^2*k01_*k_s*H40^5 + 27*J1_^3*J3_^2*k01_*k_s*H40^4 + 12*J1_^3*J3_^2*k01_*k_s*H40^3 - 27*J1_^3*J3_^2*k01_*k_s*H40^2 + 72*J1_^3*k01_*k_s^2*H40^5 - 180*J1_^3*k01_*k_s^2*H40^4 + 180*J1_^3*k01_*k_s^2*H40^2 - 72*J1_^3*k01_*k_s^2*H40)/(4*J1_^2*J2_^2*J3_^2 - 48*J1_^2*J2_^2*k_s + 78*J1_^2*J3_^2*k_s - 648*J1_^2*k_s^2 + 78*J2_^2*J3_^2*k_s - 648*J2_^2*k_s^2 + 1296*J3_^2*k_s^2 - 8640*k_s^3)</f>
        <v>2.3121100799999891E-2</v>
      </c>
      <c r="AG40" s="41">
        <f>(6*J1_^2*J2_^2*J3_^2*H40^5 - 4*J1_^2*J2_^2*J3_^2*H40^4 - 10*J1_^2*J2_^2*J3_^2*H40^3 + 8*J1_^2*J2_^2*J3_^2*H40^2 - 12*J1_^2*J2_^2*k_s*H40^5 + 48*J1_^2*J2_^2*k_s*H40^4 - 96*J1_^2*J2_^2*k_s*H40^2 + 60*J1_^2*J2_^2*k_s*H40 + 66*J1_^2*J3_^2*k_s*H40^5 - 129*J1_^2*J3_^2*k_s*H40^4 - 144*J1_^2*J3_^2*k_s*H40^3 + 207*J1_^2*J3_^2*k_s*H40^2 - 216*J1_^2*k_s^2*H40^5 + 540*J1_^2*k_s^2*H40^4 - 1188*J1_^2*k_s^2*H40^2 + 864*J1_^2*k_s^2*H40 + 18*J2_^2*J3_^2*k_s*H40^5 + 21*J2_^2*J3_^2*k_s*H40^4 - 96*J2_^2*J3_^2*k_s*H40^3 + 57*J2_^2*J3_^2*k_s*H40^2
+ 72*J2_^2*k_s^2*H40^5 + 180*J2_^2*k_s^2*H40^4 - 828*J2_^2*k_s^2*H40^2 + 576*J2_^2*k_s^2*H40 + 144*J3_^2*k_s^2*H40^5 - 1440*J3_^2*k_s^2*H40^3 + 1296*J3_^2*k_s^2*H40^2 - 8640*k_s^3*H40^2 + 8640*k_s^3*H40)/(8*J1_^2*J2_^2*J3_^2 - 96*J1_^2*J2_^2*k_s + 156*J1_^2*J3_^2*k_s - 1296*J1_^2*k_s^2 + 156*J2_^2*J3_^2*k_s - 1296*J2_^2*k_s^2 + 2592*J3_^2*k_s^2 -
17280*k_s^3)</f>
        <v>0.10147594239999949</v>
      </c>
      <c r="AH40" s="41">
        <f>(J1_^3*J2_^2*J3_^2*H40^5 - J1_^3*J2_^2*J3_^2*H40^4 - J1_^3*J2_^2*J3_^2*H40^3 + J1_^3*J2_^2*J3_^2*H40^2 - 6*J1_^3*J2_^2*k_s*H40^5 + 12*J1_^3*J2_^2*k_s*H40^4 - 12*J1_^3*J2_^2*k_s*H40^2 + 6*J1_^3*J2_^2*k_s*H40 + 12*J1_^3*J3_^2*k_s*H40^5 - 27*J1_^3*J3_^2*k_s*H40^4 - 12*J1_^3*J3_^2*k_s*H40^3 + 27*J1_^3*J3_^2*k_s*H40^2 - 72*J1_^3*k_s^2*H40^5 + 180*J1_^3*k_s^2*H40^4 - 180*J1_^3*k_s^2*H40^2 + 72*J1_^3*k_s^2*H40)/(4*J1_^2*J2_^2*J3_^2 - 48*J1_^2*J2_^2*k_s + 78*J1_^2*J3_^2*k_s - 648*J1_^2*k_s^2 + 78*J2_^2*J3_^2*k_s - 648*J2_^2*k_s^2 + 1296*J3_^2*k_s^2 - 8640*k_s^3)</f>
        <v>5.1700353103424523E-2</v>
      </c>
      <c r="AI40" s="41">
        <f>(-J1_^2*J2_^3*J3_^2*k02_*H40^5 - J1_^2*J2_^3*J3_^2*k02_*H40^4 + J1_^2*J2_^3*J3_^2*k02_*H40^3 + J1_^2*J2_^3*J3_^2*k02_*H40^2 + 6*J1_^2*J2_^3*k02_*k_s*H40^5 + 12*J1_^2*J2_^3*k02_*k_s*H40^4 - 12*J1_^2*J2_^3*k02_*k_s*H40^2 - 6*J1_^2*J2_^3*k02_*k_s*H40 - 12*J2_^3*J3_^2*k02_*k_s*H40^5 - 27*J2_^3*J3_^2*k02_*k_s*H40^4 + 12*J2_^3*J3_^2*k02_*k_s*H40^3 + 27*J2_^3*J3_^2*k02_*k_s*H40^2 + 72*J2_^3*k02_*k_s^2*H40^5 + 180*J2_^3*k02_*k_s^2*H40^4 - 180*J2_^3*k02_*k_s^2*H40^2 - 72*J2_^3*k02_*k_s^2*H40)/(4*J1_^2*J2_^2*J3_^2 - 48*J1_^2*J2_^2*k_s + 78*J1_^2*J3_^2*k_s - 648*J1_^2*k_s^2 + 78*J2_^2*J3_^2*k_s - 648*J2_^2*k_s^2 + 1296*J3_^2*k_s^2 - 8640*k_s^3)</f>
        <v>-1.2145100799999968E-2</v>
      </c>
      <c r="AJ40" s="41">
        <f>(-6*J1_^2*J2_^2*J3_^2*H40^5 - 4*J1_^2*J2_^2*J3_^2*H40^4 + 10*J1_^2*J2_^2*J3_^2*H40^3 + 8*J1_^2*J2_^2*J3_^2*H40^2 + 12*J1_^2*J2_^2*k_s*H40^5 + 48*J1_^2*J2_^2*k_s*H40^4 - 96*J1_^2*J2_^2*k_s*H40^2 - 60*J1_^2*J2_^2*k_s*H40 - 18*J1_^2*J3_^2*k_s*H40^5 + 21*J1_^2*J3_^2*k_s*H40^4 + 96*J1_^2*J3_^2*k_s*H40^3 + 57*J1_^2*J3_^2*k_s*H40^2 - 72*J1_^2*k_s^2*H40^5 + 180*J1_^2*k_s^2*H40^4 - 828*J1_^2*k_s^2*H40^2 - 576*J1_^2*k_s^2*H40 - 66*J2_^2*J3_^2*k_s*H40^5 - 129*J2_^2*J3_^2*k_s*H40^4 + 144*J2_^2*J3_^2*k_s*H40^3 + 207*J2_^2*J3_^2*k_s*H40^2 + 216*J2_^2*k_s^2*H40^5 + 540*J2_^2*k_s^2*H40^4 - 1188*J2_^2*k_s^2*H40^2 - 864*J2_^2*k_s^2*H40 - 144*J3_^2*k_s^2*H40^5 + 1440*J3_^2*k_s^2*H40^3 + 1296*J3_^2*k_s^2*H40^2 - 8640*k_s^3*H40^2 - 8640*k_s^3*H40)/(8*J1_^2*J2_^2*J3_^2 - 96*J1_^2*J2_^2*k_s + 156*J1_^2*J3_^2*k_s - 1296*J1_^2*k_s^2 + 156*J2_^2*J3_^2*k_s - 1296*J2_^2*k_s^2 + 2592*J3_^2*k_s^2 - 17280*k_s^3)</f>
        <v>4.9177497599999842E-2</v>
      </c>
      <c r="AK40" s="41">
        <f>(J1_^2*J2_^3*J3_^2*H40^5 + J1_^2*J2_^3*J3_^2*H40^4 - J1_^2*J2_^3*J3_^2*H40^3 - J1_^2*J2_^3*J3_^2*H40^2 - 6*J1_^2*J2_^3*k_s*H40^5 - 12*J1_^2*J2_^3*k_s*H40^4 + 12*J1_^2*J2_^3*k_s*H40^2 + 6*J1_^2*J2_^3*k_s*H40 + 12*J2_^3*J3_^2*k_s*H40^5 + 27*J2_^3*J3_^2*k_s*H40^4 - 12*J2_^3*J3_^2*k_s*H40^3 - 27*J2_^3*J3_^2*k_s*H40^2 - 72*J2_^3*k_s^2*H40^5 - 180*J2_^3*k_s^2*H40^4 + 180*J2_^3*k_s^2*H40^2 + 72*J2_^3*k_s^2*H40)/(4*J1_^2*J2_^2*J3_^2 - 48*J1_^2*J2_^2*k_s + 78*J1_^2*J3_^2*k_s - 648*J1_^2*k_s^2 + 78*J2_^2*J3_^2*k_s - 648*J2_^2*k_s^2 + 1296*J3_^2*k_s^2 - 8640*k_s^3)</f>
        <v>-2.908144862067636E-2</v>
      </c>
      <c r="AL40" s="41">
        <f>(-2*J1_^2*J2_^2*J3_^3*k03_*H40^5 + 4*J1_^2*J2_^2*J3_^3*k03_*H40^3 - 2*J1_^2*J2_^2*J3_^3*k03_*H40 - 15*J1_^2*J3_^3*k03_*k_s*H40^5 + 24*J1_^2*J3_^3*k03_*k_s*H40^4 + 54*J1_^2*J3_^3*k03_*k_s*H40^3 - 24*J1_^2*J3_^3*k03_*k_s*H40^2 - 39*J1_^2*J3_^3*k03_*k_s*H40 - 15*J2_^2*J3_^3*k03_*k_s*H40^5 - 24*J2_^2*J3_^3*k03_*k_s*H40^4 + 54*J2_^2*J3_^3*k03_*k_s*H40^3 + 24*J2_^2*J3_^3*k03_*k_s*H40^2 - 39*J2_^2*J3_^3*k03_*k_s*H40 - 72*J3_^3*k03_*k_s^2*H40^5 + 720*J3_^3*k03_*k_s^2*H40^3 - 648*J3_^3*k03_*k_s^2*H40)/(2*J1_^2*J2_^2*J3_^2 - 24*J1_^2*J2_^2*k_s +
39*J1_^2*J3_^2*k_s - 324*J1_^2*k_s^2 + 39*J2_^2*J3_^2*k_s - 324*J2_^2*k_s^2 + 648*J3_^2*k_s^2 - 4320*k_s^3)</f>
        <v>-0.23781703679999963</v>
      </c>
      <c r="AM40" s="41">
        <f xml:space="preserve"> (2*J1_^2*J2_^2*J3_^2*H40^4 - 4*J1_^2*J2_^2*J3_^2*H40^2 + 2*J1_^2*J2_^2*J3_^2 - 24*J1_^2*J2_^2*k_s*H40^4 + 48*J1_^2*J2_^2*k_s*H40^2 - 24*J1_^2*J2_^2*k_s - 12*J1_^2*J3_^2*k_s*H40^5 + 27*J1_^2*J3_^2*k_s*H40^4 + 12*J1_^2*J3_^2*k_s*H40^3 - 66*J1_^2*J3_^2*k_s*H40^2 + 39*J1_^2*J3_^2*k_s + 72*J1_^2*k_s^2*H40^5 - 180*J1_^2*k_s^2*H40^4 + 504*J1_^2*k_s^2*H40^2 - 72*J1_^2*k_s^2*H40 - 324*J1_^2*k_s^2 + 12*J2_^2*J3_^2*k_s*H40^5 + 27*J2_^2*J3_^2*k_s*H40^4 - 12*J2_^2*J3_^2*k_s*H40^3 - 66*J2_^2*J3_^2*k_s*H40^2 + 39*J2_^2*J3_^2*k_s - 72*J2_^2*k_s^2*H40^5 - 180*J2_^2*k_s^2*H40^4 + 504*J2_^2*k_s^2*H40^2 + 72*J2_^2*k_s^2*H40 - 324*J2_^2*k_s^2 - 648*J3_^2*k_s^2*H40^2 + 648*J3_^2*k_s^2 + 4320*k_s^3*H40^2 - 4320*k_s^3)/(2*J1_^2*J2_^2*J3_^2 - 24*J1_^2*J2_^2*k_s + 39*J1_^2*J3_^2*k_s - 324*J1_^2*k_s^2 + 39*J2_^2*J3_^2*k_s - 324*J2_^2*k_s^2 + 648*J3_^2*k_s^2 - 4320*k_s^3)</f>
        <v>0.84934656000000075</v>
      </c>
      <c r="AN40" s="41">
        <f>(2*J1_^2*J2_^2*J3_^3*H40^5 - 4*J1_^2*J2_^2*J3_^3*H40^3 + 2*J1_^2*J2_^2*J3_^3*H40 + 15*J1_^2*J3_^3*k_s*H40^5 - 24*J1_^2*J3_^3*k_s*H40^4 - 54*J1_^2*J3_^3*k_s*H40^3 + 24*J1_^2*J3_^3*k_s*H40^2 + 39*J1_^2*J3_^3*k_s*H40 + 15*J2_^2*J3_^3*k_s*H40^5 + 24*J2_^2*J3_^3*k_s*H40^4 - 54*J2_^2*J3_^3*k_s*H40^3 - 24*J2_^2*J3_^3*k_s*H40^2 + 39*J2_^2*J3_^3*k_s*H40 + 72*J3_^3*k_s^2*H40^5 - 720*J3_^3*k_s^2*H40^3 + 648*J3_^3*k_s^2*H40)/(2*J1_^2*J2_^2*J3_^2 - 24*J1_^2*J2_^2*k_s + 39*J1_^2*J3_^2*k_s - 324*J1_^2*k_s^2 + 39*J2_^2*J3_^2*k_s - 324*J2_^2*k_s^2 + 648*J3_^2*k_s^2 - 4320*k_s^3)</f>
        <v>-0.23781703679999963</v>
      </c>
      <c r="AP40" s="41">
        <f t="shared" si="23"/>
        <v>0.84934656000000075</v>
      </c>
    </row>
    <row r="41" spans="1:42">
      <c r="A41" s="83"/>
      <c r="B41" s="68" t="s">
        <v>64</v>
      </c>
      <c r="C41" s="69">
        <f>M104</f>
        <v>2.2360679774997916</v>
      </c>
      <c r="G41" s="40">
        <f t="shared" si="16"/>
        <v>0.74000000000000066</v>
      </c>
      <c r="H41" s="33">
        <f t="shared" si="15"/>
        <v>-0.25999999999999934</v>
      </c>
      <c r="I41" s="51">
        <f>J41+K41+W41*AB41</f>
        <v>0.86033058328998047</v>
      </c>
      <c r="J41" s="51">
        <f>(1/M41)*(a1_ + 2*a2_*H41 + 3*a3_*H41^2 + 4*a4_*H41^3 + 5*a5_*H41^4)</f>
        <v>0.86033058328998047</v>
      </c>
      <c r="K41" s="51">
        <f>(1/M41^3)*k_s*(6*a3_ + 24*a4_*H41+ 60*a5_*H41^2)</f>
        <v>0</v>
      </c>
      <c r="L41" s="51"/>
      <c r="M41" s="41">
        <f t="shared" si="17"/>
        <v>1.1271202242884291</v>
      </c>
      <c r="N41" s="45">
        <f t="shared" si="8"/>
        <v>0.1637999999999995</v>
      </c>
      <c r="O41" s="45">
        <f t="shared" si="9"/>
        <v>-0.75999999999999934</v>
      </c>
      <c r="P41" s="45">
        <f>1</f>
        <v>1</v>
      </c>
      <c r="Q41" s="45">
        <f t="shared" si="10"/>
        <v>-9.6199999999999841E-2</v>
      </c>
      <c r="R41" s="45">
        <f t="shared" si="11"/>
        <v>0.24000000000000066</v>
      </c>
      <c r="S41" s="45">
        <f>1</f>
        <v>1</v>
      </c>
      <c r="T41" s="45">
        <f t="shared" si="12"/>
        <v>0.93240000000000034</v>
      </c>
      <c r="U41" s="45">
        <f t="shared" si="13"/>
        <v>0.51999999999999869</v>
      </c>
      <c r="V41" s="45">
        <f t="shared" si="14"/>
        <v>-2</v>
      </c>
      <c r="W41" s="45">
        <f t="shared" si="18"/>
        <v>0</v>
      </c>
      <c r="X41" s="45"/>
      <c r="Y41" s="45">
        <f t="shared" si="19"/>
        <v>0.74000000000000066</v>
      </c>
      <c r="Z41" s="45">
        <f t="shared" si="20"/>
        <v>0.93240000000000034</v>
      </c>
      <c r="AA41" s="40">
        <f t="shared" si="21"/>
        <v>0</v>
      </c>
      <c r="AB41" s="44">
        <f t="shared" si="22"/>
        <v>-0.88721680123459556</v>
      </c>
      <c r="AF41" s="41">
        <f>(-J1_^3*J2_^2*J3_^2*k01_*H41^5 + J1_^3*J2_^2*J3_^2*k01_*H41^4 + J1_^3*J2_^2*J3_^2*k01_*H41^3 - J1_^3*J2_^2*J3_^2*k01_*H41^2 + 6*J1_^3*J2_^2*k01_*k_s*H41^5 - 12*J1_^3*J2_^2*k01_*k_s*H41^4 + 12*J1_^3*J2_^2*k01_*k_s*H41^2 - 6*J1_^3*J2_^2*k01_*k_s*H41 - 12*J1_^3*J3_^2*k01_*k_s*H41^5 + 27*J1_^3*J3_^2*k01_*k_s*H41^4 + 12*J1_^3*J3_^2*k01_*k_s*H41^3 - 27*J1_^3*J3_^2*k01_*k_s*H41^2 + 72*J1_^3*k01_*k_s^2*H41^5 - 180*J1_^3*k01_*k_s^2*H41^4 + 180*J1_^3*k01_*k_s^2*H41^2 - 72*J1_^3*k01_*k_s^2*H41)/(4*J1_^2*J2_^2*J3_^2 - 48*J1_^2*J2_^2*k_s + 78*J1_^2*J3_^2*k_s - 648*J1_^2*k_s^2 + 78*J2_^2*J3_^2*k_s - 648*J2_^2*k_s^2 + 1296*J3_^2*k_s^2 - 8640*k_s^3)</f>
        <v>1.9854525599999895E-2</v>
      </c>
      <c r="AG41" s="41">
        <f>(6*J1_^2*J2_^2*J3_^2*H41^5 - 4*J1_^2*J2_^2*J3_^2*H41^4 - 10*J1_^2*J2_^2*J3_^2*H41^3 + 8*J1_^2*J2_^2*J3_^2*H41^2 - 12*J1_^2*J2_^2*k_s*H41^5 + 48*J1_^2*J2_^2*k_s*H41^4 - 96*J1_^2*J2_^2*k_s*H41^2 + 60*J1_^2*J2_^2*k_s*H41 + 66*J1_^2*J3_^2*k_s*H41^5 - 129*J1_^2*J3_^2*k_s*H41^4 - 144*J1_^2*J3_^2*k_s*H41^3 + 207*J1_^2*J3_^2*k_s*H41^2 - 216*J1_^2*k_s^2*H41^5 + 540*J1_^2*k_s^2*H41^4 - 1188*J1_^2*k_s^2*H41^2 + 864*J1_^2*k_s^2*H41 + 18*J2_^2*J3_^2*k_s*H41^5 + 21*J2_^2*J3_^2*k_s*H41^4 - 96*J2_^2*J3_^2*k_s*H41^3 + 57*J2_^2*J3_^2*k_s*H41^2
+ 72*J2_^2*k_s^2*H41^5 + 180*J2_^2*k_s^2*H41^4 - 828*J2_^2*k_s^2*H41^2 + 576*J2_^2*k_s^2*H41 + 144*J3_^2*k_s^2*H41^5 - 1440*J3_^2*k_s^2*H41^3 + 1296*J3_^2*k_s^2*H41^2 - 8640*k_s^3*H41^2 + 8640*k_s^3*H41)/(8*J1_^2*J2_^2*J3_^2 - 96*J1_^2*J2_^2*k_s + 156*J1_^2*J3_^2*k_s - 1296*J1_^2*k_s^2 + 156*J2_^2*J3_^2*k_s - 1296*J2_^2*k_s^2 + 2592*J3_^2*k_s^2 -
17280*k_s^3)</f>
        <v>8.6394016799999515E-2</v>
      </c>
      <c r="AH41" s="41">
        <f>(J1_^3*J2_^2*J3_^2*H41^5 - J1_^3*J2_^2*J3_^2*H41^4 - J1_^3*J2_^2*J3_^2*H41^3 + J1_^3*J2_^2*J3_^2*H41^2 - 6*J1_^3*J2_^2*k_s*H41^5 + 12*J1_^3*J2_^2*k_s*H41^4 - 12*J1_^3*J2_^2*k_s*H41^2 + 6*J1_^3*J2_^2*k_s*H41 + 12*J1_^3*J3_^2*k_s*H41^5 - 27*J1_^3*J3_^2*k_s*H41^4 - 12*J1_^3*J3_^2*k_s*H41^3 + 27*J1_^3*J3_^2*k_s*H41^2 - 72*J1_^3*k_s^2*H41^5 + 180*J1_^3*k_s^2*H41^4 - 180*J1_^3*k_s^2*H41^2 + 72*J1_^3*k_s^2*H41)/(4*J1_^2*J2_^2*J3_^2 - 48*J1_^2*J2_^2*k_s + 78*J1_^2*J3_^2*k_s - 648*J1_^2*k_s^2 + 78*J2_^2*J3_^2*k_s - 648*J2_^2*k_s^2 + 1296*J3_^2*k_s^2 - 8640*k_s^3)</f>
        <v>4.4396068902609574E-2</v>
      </c>
      <c r="AI41" s="41">
        <f>(-J1_^2*J2_^3*J3_^2*k02_*H41^5 - J1_^2*J2_^3*J3_^2*k02_*H41^4 + J1_^2*J2_^3*J3_^2*k02_*H41^3 + J1_^2*J2_^3*J3_^2*k02_*H41^2 + 6*J1_^2*J2_^3*k02_*k_s*H41^5 + 12*J1_^2*J2_^3*k02_*k_s*H41^4 - 12*J1_^2*J2_^3*k02_*k_s*H41^2 - 6*J1_^2*J2_^3*k02_*k_s*H41 - 12*J2_^3*J3_^2*k02_*k_s*H41^5 - 27*J2_^3*J3_^2*k02_*k_s*H41^4 + 12*J2_^3*J3_^2*k02_*k_s*H41^3 + 27*J2_^3*J3_^2*k02_*k_s*H41^2 + 72*J2_^3*k02_*k_s^2*H41^5 + 180*J2_^3*k02_*k_s^2*H41^4 - 180*J2_^3*k02_*k_s^2*H41^2 - 72*J2_^3*k02_*k_s^2*H41)/(4*J1_^2*J2_^2*J3_^2 - 48*J1_^2*J2_^2*k_s + 78*J1_^2*J3_^2*k_s - 648*J1_^2*k_s^2 + 78*J2_^2*J3_^2*k_s - 648*J2_^2*k_s^2 + 1296*J3_^2*k_s^2 - 8640*k_s^3)</f>
        <v>-1.1066525599999965E-2</v>
      </c>
      <c r="AJ41" s="41">
        <f>(-6*J1_^2*J2_^2*J3_^2*H41^5 - 4*J1_^2*J2_^2*J3_^2*H41^4 + 10*J1_^2*J2_^2*J3_^2*H41^3 + 8*J1_^2*J2_^2*J3_^2*H41^2 + 12*J1_^2*J2_^2*k_s*H41^5 + 48*J1_^2*J2_^2*k_s*H41^4 - 96*J1_^2*J2_^2*k_s*H41^2 - 60*J1_^2*J2_^2*k_s*H41 - 18*J1_^2*J3_^2*k_s*H41^5 + 21*J1_^2*J3_^2*k_s*H41^4 + 96*J1_^2*J3_^2*k_s*H41^3 + 57*J1_^2*J3_^2*k_s*H41^2 - 72*J1_^2*k_s^2*H41^5 + 180*J1_^2*k_s^2*H41^4 - 828*J1_^2*k_s^2*H41^2 - 576*J1_^2*k_s^2*H41 - 66*J2_^2*J3_^2*k_s*H41^5 - 129*J2_^2*J3_^2*k_s*H41^4 + 144*J2_^2*J3_^2*k_s*H41^3 + 207*J2_^2*J3_^2*k_s*H41^2 + 216*J2_^2*k_s^2*H41^5 + 540*J2_^2*k_s^2*H41^4 - 1188*J2_^2*k_s^2*H41^2 - 864*J2_^2*k_s^2*H41 - 144*J3_^2*k_s^2*H41^5 + 1440*J3_^2*k_s^2*H41^3 + 1296*J3_^2*k_s^2*H41^2 - 8640*k_s^3*H41^2 - 8640*k_s^3*H41)/(8*J1_^2*J2_^2*J3_^2 - 96*J1_^2*J2_^2*k_s + 156*J1_^2*J3_^2*k_s - 1296*J1_^2*k_s^2 + 156*J2_^2*J3_^2*k_s - 1296*J2_^2*k_s^2 + 2592*J3_^2*k_s^2 - 17280*k_s^3)</f>
        <v>4.4236223199999834E-2</v>
      </c>
      <c r="AK41" s="41">
        <f>(J1_^2*J2_^3*J3_^2*H41^5 + J1_^2*J2_^3*J3_^2*H41^4 - J1_^2*J2_^3*J3_^2*H41^3 - J1_^2*J2_^3*J3_^2*H41^2 - 6*J1_^2*J2_^3*k_s*H41^5 - 12*J1_^2*J2_^3*k_s*H41^4 + 12*J1_^2*J2_^3*k_s*H41^2 + 6*J1_^2*J2_^3*k_s*H41 + 12*J2_^3*J3_^2*k_s*H41^5 + 27*J2_^3*J3_^2*k_s*H41^4 - 12*J2_^3*J3_^2*k_s*H41^3 - 27*J2_^3*J3_^2*k_s*H41^2 - 72*J2_^3*k_s^2*H41^5 - 180*J2_^3*k_s^2*H41^4 + 180*J2_^3*k_s^2*H41^2 + 72*J2_^3*k_s^2*H41)/(4*J1_^2*J2_^2*J3_^2 - 48*J1_^2*J2_^2*k_s + 78*J1_^2*J3_^2*k_s - 648*J1_^2*k_s^2 + 78*J2_^2*J3_^2*k_s - 648*J2_^2*k_s^2 + 1296*J3_^2*k_s^2 - 8640*k_s^3)</f>
        <v>-2.6073881736453305E-2</v>
      </c>
      <c r="AL41" s="41">
        <f>(-2*J1_^2*J2_^2*J3_^3*k03_*H41^5 + 4*J1_^2*J2_^2*J3_^3*k03_*H41^3 - 2*J1_^2*J2_^2*J3_^3*k03_*H41 - 15*J1_^2*J3_^3*k03_*k_s*H41^5 + 24*J1_^2*J3_^3*k03_*k_s*H41^4 + 54*J1_^2*J3_^3*k03_*k_s*H41^3 - 24*J1_^2*J3_^3*k03_*k_s*H41^2 - 39*J1_^2*J3_^3*k03_*k_s*H41 - 15*J2_^2*J3_^3*k03_*k_s*H41^5 - 24*J2_^2*J3_^3*k03_*k_s*H41^4 + 54*J2_^2*J3_^3*k03_*k_s*H41^3 + 24*J2_^2*J3_^3*k03_*k_s*H41^2 - 39*J2_^2*J3_^3*k03_*k_s*H41 - 72*J3_^3*k03_*k_s^2*H41^5 + 720*J3_^3*k03_*k_s^2*H41^3 - 648*J3_^3*k03_*k_s^2*H41)/(2*J1_^2*J2_^2*J3_^2 - 24*J1_^2*J2_^2*k_s +
39*J1_^2*J3_^2*k_s - 324*J1_^2*k_s^2 + 39*J2_^2*J3_^2*k_s - 324*J2_^2*k_s^2 + 648*J3_^2*k_s^2 - 4320*k_s^3)</f>
        <v>-0.2260361375999996</v>
      </c>
      <c r="AM41" s="41">
        <f xml:space="preserve"> (2*J1_^2*J2_^2*J3_^2*H41^4 - 4*J1_^2*J2_^2*J3_^2*H41^2 + 2*J1_^2*J2_^2*J3_^2 - 24*J1_^2*J2_^2*k_s*H41^4 + 48*J1_^2*J2_^2*k_s*H41^2 - 24*J1_^2*J2_^2*k_s - 12*J1_^2*J3_^2*k_s*H41^5 + 27*J1_^2*J3_^2*k_s*H41^4 + 12*J1_^2*J3_^2*k_s*H41^3 - 66*J1_^2*J3_^2*k_s*H41^2 + 39*J1_^2*J3_^2*k_s + 72*J1_^2*k_s^2*H41^5 - 180*J1_^2*k_s^2*H41^4 + 504*J1_^2*k_s^2*H41^2 - 72*J1_^2*k_s^2*H41 - 324*J1_^2*k_s^2 + 12*J2_^2*J3_^2*k_s*H41^5 + 27*J2_^2*J3_^2*k_s*H41^4 - 12*J2_^2*J3_^2*k_s*H41^3 - 66*J2_^2*J3_^2*k_s*H41^2 + 39*J2_^2*J3_^2*k_s - 72*J2_^2*k_s^2*H41^5 - 180*J2_^2*k_s^2*H41^4 + 504*J2_^2*k_s^2*H41^2 + 72*J2_^2*k_s^2*H41 - 324*J2_^2*k_s^2 - 648*J3_^2*k_s^2*H41^2 + 648*J3_^2*k_s^2 + 4320*k_s^3*H41^2 - 4320*k_s^3)/(2*J1_^2*J2_^2*J3_^2 - 24*J1_^2*J2_^2*k_s + 39*J1_^2*J3_^2*k_s - 324*J1_^2*k_s^2 + 39*J2_^2*J3_^2*k_s - 324*J2_^2*k_s^2 + 648*J3_^2*k_s^2 - 4320*k_s^3)</f>
        <v>0.86936976000000066</v>
      </c>
      <c r="AN41" s="41">
        <f>(2*J1_^2*J2_^2*J3_^3*H41^5 - 4*J1_^2*J2_^2*J3_^3*H41^3 + 2*J1_^2*J2_^2*J3_^3*H41 + 15*J1_^2*J3_^3*k_s*H41^5 - 24*J1_^2*J3_^3*k_s*H41^4 - 54*J1_^2*J3_^3*k_s*H41^3 + 24*J1_^2*J3_^3*k_s*H41^2 + 39*J1_^2*J3_^3*k_s*H41 + 15*J2_^2*J3_^3*k_s*H41^5 + 24*J2_^2*J3_^3*k_s*H41^4 - 54*J2_^2*J3_^3*k_s*H41^3 - 24*J2_^2*J3_^3*k_s*H41^2 + 39*J2_^2*J3_^3*k_s*H41 + 72*J3_^3*k_s^2*H41^5 - 720*J3_^3*k_s^2*H41^3 + 648*J3_^3*k_s^2*H41)/(2*J1_^2*J2_^2*J3_^2 - 24*J1_^2*J2_^2*k_s + 39*J1_^2*J3_^2*k_s - 324*J1_^2*k_s^2 + 39*J2_^2*J3_^2*k_s - 324*J2_^2*k_s^2 + 648*J3_^2*k_s^2 - 4320*k_s^3)</f>
        <v>-0.2260361375999996</v>
      </c>
      <c r="AP41" s="41">
        <f t="shared" si="23"/>
        <v>0.86936976000000066</v>
      </c>
    </row>
    <row r="42" spans="1:42" ht="15.75" thickBot="1">
      <c r="A42" s="84"/>
      <c r="B42" s="70" t="s">
        <v>65</v>
      </c>
      <c r="C42" s="71">
        <f>M54</f>
        <v>1</v>
      </c>
      <c r="G42" s="40">
        <f t="shared" si="16"/>
        <v>0.76000000000000068</v>
      </c>
      <c r="H42" s="33">
        <f t="shared" si="15"/>
        <v>-0.23999999999999935</v>
      </c>
      <c r="I42" s="51">
        <f>J42+K42+W42*AB42</f>
        <v>0.81561151618377536</v>
      </c>
      <c r="J42" s="51">
        <f>(1/M42)*(a1_ + 2*a2_*H42 + 3*a3_*H42^2 + 4*a4_*H42^3 + 5*a5_*H42^4)</f>
        <v>0.81561151618377536</v>
      </c>
      <c r="K42" s="51">
        <f>(1/M42^3)*k_s*(6*a3_ + 24*a4_*H42+ 60*a5_*H42^2)</f>
        <v>0</v>
      </c>
      <c r="L42" s="51"/>
      <c r="M42" s="41">
        <f t="shared" si="17"/>
        <v>1.1092339699089633</v>
      </c>
      <c r="N42" s="45">
        <f t="shared" si="8"/>
        <v>0.14879999999999952</v>
      </c>
      <c r="O42" s="45">
        <f t="shared" si="9"/>
        <v>-0.73999999999999932</v>
      </c>
      <c r="P42" s="45">
        <f>1</f>
        <v>1</v>
      </c>
      <c r="Q42" s="45">
        <f t="shared" si="10"/>
        <v>-9.1199999999999837E-2</v>
      </c>
      <c r="R42" s="45">
        <f t="shared" si="11"/>
        <v>0.26000000000000068</v>
      </c>
      <c r="S42" s="45">
        <f>1</f>
        <v>1</v>
      </c>
      <c r="T42" s="45">
        <f t="shared" si="12"/>
        <v>0.94240000000000035</v>
      </c>
      <c r="U42" s="45">
        <f t="shared" si="13"/>
        <v>0.47999999999999871</v>
      </c>
      <c r="V42" s="45">
        <f t="shared" si="14"/>
        <v>-2</v>
      </c>
      <c r="W42" s="45">
        <f t="shared" si="18"/>
        <v>0</v>
      </c>
      <c r="X42" s="45"/>
      <c r="Y42" s="45">
        <f t="shared" si="19"/>
        <v>0.76000000000000068</v>
      </c>
      <c r="Z42" s="45">
        <f t="shared" si="20"/>
        <v>0.94240000000000035</v>
      </c>
      <c r="AA42" s="40">
        <f t="shared" si="21"/>
        <v>0</v>
      </c>
      <c r="AB42" s="44">
        <f t="shared" si="22"/>
        <v>-0.90152305746827399</v>
      </c>
      <c r="AF42" s="41">
        <f>(-J1_^3*J2_^2*J3_^2*k01_*H42^5 + J1_^3*J2_^2*J3_^2*k01_*H42^4 + J1_^3*J2_^2*J3_^2*k01_*H42^3 - J1_^3*J2_^2*J3_^2*k01_*H42^2 + 6*J1_^3*J2_^2*k01_*k_s*H42^5 - 12*J1_^3*J2_^2*k01_*k_s*H42^4 + 12*J1_^3*J2_^2*k01_*k_s*H42^2 - 6*J1_^3*J2_^2*k01_*k_s*H42 - 12*J1_^3*J3_^2*k01_*k_s*H42^5 + 27*J1_^3*J3_^2*k01_*k_s*H42^4 + 12*J1_^3*J3_^2*k01_*k_s*H42^3 - 27*J1_^3*J3_^2*k01_*k_s*H42^2 + 72*J1_^3*k01_*k_s^2*H42^5 - 180*J1_^3*k01_*k_s^2*H42^4 + 180*J1_^3*k01_*k_s^2*H42^2 - 72*J1_^3*k01_*k_s^2*H42)/(4*J1_^2*J2_^2*J3_^2 - 48*J1_^2*J2_^2*k_s + 78*J1_^2*J3_^2*k_s - 648*J1_^2*k_s^2 + 78*J2_^2*J3_^2*k_s - 648*J2_^2*k_s^2 + 1296*J3_^2*k_s^2 - 8640*k_s^3)</f>
        <v>1.6827494399999907E-2</v>
      </c>
      <c r="AG42" s="41">
        <f>(6*J1_^2*J2_^2*J3_^2*H42^5 - 4*J1_^2*J2_^2*J3_^2*H42^4 - 10*J1_^2*J2_^2*J3_^2*H42^3 + 8*J1_^2*J2_^2*J3_^2*H42^2 - 12*J1_^2*J2_^2*k_s*H42^5 + 48*J1_^2*J2_^2*k_s*H42^4 - 96*J1_^2*J2_^2*k_s*H42^2 + 60*J1_^2*J2_^2*k_s*H42 + 66*J1_^2*J3_^2*k_s*H42^5 - 129*J1_^2*J3_^2*k_s*H42^4 - 144*J1_^2*J3_^2*k_s*H42^3 + 207*J1_^2*J3_^2*k_s*H42^2 - 216*J1_^2*k_s^2*H42^5 + 540*J1_^2*k_s^2*H42^4 - 1188*J1_^2*k_s^2*H42^2 + 864*J1_^2*k_s^2*H42 + 18*J2_^2*J3_^2*k_s*H42^5 + 21*J2_^2*J3_^2*k_s*H42^4 - 96*J2_^2*J3_^2*k_s*H42^3 + 57*J2_^2*J3_^2*k_s*H42^2
+ 72*J2_^2*k_s^2*H42^5 + 180*J2_^2*k_s^2*H42^4 - 828*J2_^2*k_s^2*H42^2 + 576*J2_^2*k_s^2*H42 + 144*J3_^2*k_s^2*H42^5 - 1440*J3_^2*k_s^2*H42^3 + 1296*J3_^2*k_s^2*H42^2 - 8640*k_s^3*H42^2 + 8640*k_s^3*H42)/(8*J1_^2*J2_^2*J3_^2 - 96*J1_^2*J2_^2*k_s + 156*J1_^2*J3_^2*k_s - 1296*J1_^2*k_s^2 + 156*J2_^2*J3_^2*k_s - 1296*J2_^2*k_s^2 + 2592*J3_^2*k_s^2 -
17280*k_s^3)</f>
        <v>7.2623923199999579E-2</v>
      </c>
      <c r="AH42" s="41">
        <f>(J1_^3*J2_^2*J3_^2*H42^5 - J1_^3*J2_^2*J3_^2*H42^4 - J1_^3*J2_^2*J3_^2*H42^3 + J1_^3*J2_^2*J3_^2*H42^2 - 6*J1_^3*J2_^2*k_s*H42^5 + 12*J1_^3*J2_^2*k_s*H42^4 - 12*J1_^3*J2_^2*k_s*H42^2 + 6*J1_^3*J2_^2*k_s*H42 + 12*J1_^3*J3_^2*k_s*H42^5 - 27*J1_^3*J3_^2*k_s*H42^4 - 12*J1_^3*J3_^2*k_s*H42^3 + 27*J1_^3*J3_^2*k_s*H42^2 - 72*J1_^3*k_s^2*H42^5 + 180*J1_^3*k_s^2*H42^4 - 180*J1_^3*k_s^2*H42^2 + 72*J1_^3*k_s^2*H42)/(4*J1_^2*J2_^2*J3_^2 - 48*J1_^2*J2_^2*k_s + 78*J1_^2*J3_^2*k_s - 648*J1_^2*k_s^2 + 78*J2_^2*J3_^2*k_s - 648*J2_^2*k_s^2 + 1296*J3_^2*k_s^2 - 8640*k_s^3)</f>
        <v>3.7627421369396827E-2</v>
      </c>
      <c r="AI42" s="41">
        <f>(-J1_^2*J2_^3*J3_^2*k02_*H42^5 - J1_^2*J2_^3*J3_^2*k02_*H42^4 + J1_^2*J2_^3*J3_^2*k02_*H42^3 + J1_^2*J2_^3*J3_^2*k02_*H42^2 + 6*J1_^2*J2_^3*k02_*k_s*H42^5 + 12*J1_^2*J2_^3*k02_*k_s*H42^4 - 12*J1_^2*J2_^3*k02_*k_s*H42^2 - 6*J1_^2*J2_^3*k02_*k_s*H42 - 12*J2_^3*J3_^2*k02_*k_s*H42^5 - 27*J2_^3*J3_^2*k02_*k_s*H42^4 + 12*J2_^3*J3_^2*k02_*k_s*H42^3 + 27*J2_^3*J3_^2*k02_*k_s*H42^2 + 72*J2_^3*k02_*k_s^2*H42^5 + 180*J2_^3*k02_*k_s^2*H42^4 - 180*J2_^3*k02_*k_s^2*H42^2 - 72*J2_^3*k02_*k_s^2*H42)/(4*J1_^2*J2_^2*J3_^2 - 48*J1_^2*J2_^2*k_s + 78*J1_^2*J3_^2*k_s - 648*J1_^2*k_s^2 + 78*J2_^2*J3_^2*k_s - 648*J2_^2*k_s^2 + 1296*J3_^2*k_s^2 - 8640*k_s^3)</f>
        <v>-9.9154943999999624E-3</v>
      </c>
      <c r="AJ42" s="41">
        <f>(-6*J1_^2*J2_^2*J3_^2*H42^5 - 4*J1_^2*J2_^2*J3_^2*H42^4 + 10*J1_^2*J2_^2*J3_^2*H42^3 + 8*J1_^2*J2_^2*J3_^2*H42^2 + 12*J1_^2*J2_^2*k_s*H42^5 + 48*J1_^2*J2_^2*k_s*H42^4 - 96*J1_^2*J2_^2*k_s*H42^2 - 60*J1_^2*J2_^2*k_s*H42 - 18*J1_^2*J3_^2*k_s*H42^5 + 21*J1_^2*J3_^2*k_s*H42^4 + 96*J1_^2*J3_^2*k_s*H42^3 + 57*J1_^2*J3_^2*k_s*H42^2 - 72*J1_^2*k_s^2*H42^5 + 180*J1_^2*k_s^2*H42^4 - 828*J1_^2*k_s^2*H42^2 - 576*J1_^2*k_s^2*H42 - 66*J2_^2*J3_^2*k_s*H42^5 - 129*J2_^2*J3_^2*k_s*H42^4 + 144*J2_^2*J3_^2*k_s*H42^3 + 207*J2_^2*J3_^2*k_s*H42^2 + 216*J2_^2*k_s^2*H42^5 + 540*J2_^2*k_s^2*H42^4 - 1188*J2_^2*k_s^2*H42^2 - 864*J2_^2*k_s^2*H42 - 144*J3_^2*k_s^2*H42^5 + 1440*J3_^2*k_s^2*H42^3 + 1296*J3_^2*k_s^2*H42^2 - 8640*k_s^3*H42^2 - 8640*k_s^3*H42)/(8*J1_^2*J2_^2*J3_^2 - 96*J1_^2*J2_^2*k_s + 156*J1_^2*J3_^2*k_s - 1296*J1_^2*k_s^2 + 156*J2_^2*J3_^2*k_s - 1296*J2_^2*k_s^2 + 2592*J3_^2*k_s^2 - 17280*k_s^3)</f>
        <v>3.9258316799999832E-2</v>
      </c>
      <c r="AK42" s="41">
        <f>(J1_^2*J2_^3*J3_^2*H42^5 + J1_^2*J2_^3*J3_^2*H42^4 - J1_^2*J2_^3*J3_^2*H42^3 - J1_^2*J2_^3*J3_^2*H42^2 - 6*J1_^2*J2_^3*k_s*H42^5 - 12*J1_^2*J2_^3*k_s*H42^4 + 12*J1_^2*J2_^3*k_s*H42^2 + 6*J1_^2*J2_^3*k_s*H42 + 12*J2_^3*J3_^2*k_s*H42^5 + 27*J2_^3*J3_^2*k_s*H42^4 - 12*J2_^3*J3_^2*k_s*H42^3 - 27*J2_^3*J3_^2*k_s*H42^2 - 72*J2_^3*k_s^2*H42^5 - 180*J2_^3*k_s^2*H42^4 + 180*J2_^3*k_s^2*H42^2 + 72*J2_^3*k_s^2*H42)/(4*J1_^2*J2_^2*J3_^2 - 48*J1_^2*J2_^2*k_s + 78*J1_^2*J3_^2*k_s - 648*J1_^2*k_s^2 + 78*J2_^2*J3_^2*k_s - 648*J2_^2*k_s^2 + 1296*J3_^2*k_s^2 - 8640*k_s^3)</f>
        <v>-2.3061967936081978E-2</v>
      </c>
      <c r="AL42" s="41">
        <f>(-2*J1_^2*J2_^2*J3_^3*k03_*H42^5 + 4*J1_^2*J2_^2*J3_^3*k03_*H42^3 - 2*J1_^2*J2_^2*J3_^3*k03_*H42 - 15*J1_^2*J3_^3*k03_*k_s*H42^5 + 24*J1_^2*J3_^3*k03_*k_s*H42^4 + 54*J1_^2*J3_^3*k03_*k_s*H42^3 - 24*J1_^2*J3_^3*k03_*k_s*H42^2 - 39*J1_^2*J3_^3*k03_*k_s*H42 - 15*J2_^2*J3_^3*k03_*k_s*H42^5 - 24*J2_^2*J3_^3*k03_*k_s*H42^4 + 54*J2_^2*J3_^3*k03_*k_s*H42^3 + 24*J2_^2*J3_^3*k03_*k_s*H42^2 - 39*J2_^2*J3_^3*k03_*k_s*H42 - 72*J3_^3*k03_*k_s^2*H42^5 + 720*J3_^3*k03_*k_s^2*H42^3 - 648*J3_^3*k03_*k_s^2*H42)/(2*J1_^2*J2_^2*J3_^2 - 24*J1_^2*J2_^2*k_s +
39*J1_^2*J3_^2*k_s - 324*J1_^2*k_s^2 + 39*J2_^2*J3_^2*k_s - 324*J2_^2*k_s^2 + 648*J3_^2*k_s^2 - 4320*k_s^3)</f>
        <v>-0.21314826239999954</v>
      </c>
      <c r="AM42" s="41">
        <f xml:space="preserve"> (2*J1_^2*J2_^2*J3_^2*H42^4 - 4*J1_^2*J2_^2*J3_^2*H42^2 + 2*J1_^2*J2_^2*J3_^2 - 24*J1_^2*J2_^2*k_s*H42^4 + 48*J1_^2*J2_^2*k_s*H42^2 - 24*J1_^2*J2_^2*k_s - 12*J1_^2*J3_^2*k_s*H42^5 + 27*J1_^2*J3_^2*k_s*H42^4 + 12*J1_^2*J3_^2*k_s*H42^3 - 66*J1_^2*J3_^2*k_s*H42^2 + 39*J1_^2*J3_^2*k_s + 72*J1_^2*k_s^2*H42^5 - 180*J1_^2*k_s^2*H42^4 + 504*J1_^2*k_s^2*H42^2 - 72*J1_^2*k_s^2*H42 - 324*J1_^2*k_s^2 + 12*J2_^2*J3_^2*k_s*H42^5 + 27*J2_^2*J3_^2*k_s*H42^4 - 12*J2_^2*J3_^2*k_s*H42^3 - 66*J2_^2*J3_^2*k_s*H42^2 + 39*J2_^2*J3_^2*k_s - 72*J2_^2*k_s^2*H42^5 - 180*J2_^2*k_s^2*H42^4 + 504*J2_^2*k_s^2*H42^2 + 72*J2_^2*k_s^2*H42 - 324*J2_^2*k_s^2 - 648*J3_^2*k_s^2*H42^2 + 648*J3_^2*k_s^2 + 4320*k_s^3*H42^2 - 4320*k_s^3)/(2*J1_^2*J2_^2*J3_^2 - 24*J1_^2*J2_^2*k_s + 39*J1_^2*J3_^2*k_s - 324*J1_^2*k_s^2 + 39*J2_^2*J3_^2*k_s - 324*J2_^2*k_s^2 + 648*J3_^2*k_s^2 - 4320*k_s^3)</f>
        <v>0.88811776000000053</v>
      </c>
      <c r="AN42" s="41">
        <f>(2*J1_^2*J2_^2*J3_^3*H42^5 - 4*J1_^2*J2_^2*J3_^3*H42^3 + 2*J1_^2*J2_^2*J3_^3*H42 + 15*J1_^2*J3_^3*k_s*H42^5 - 24*J1_^2*J3_^3*k_s*H42^4 - 54*J1_^2*J3_^3*k_s*H42^3 + 24*J1_^2*J3_^3*k_s*H42^2 + 39*J1_^2*J3_^3*k_s*H42 + 15*J2_^2*J3_^3*k_s*H42^5 + 24*J2_^2*J3_^3*k_s*H42^4 - 54*J2_^2*J3_^3*k_s*H42^3 - 24*J2_^2*J3_^3*k_s*H42^2 + 39*J2_^2*J3_^3*k_s*H42 + 72*J3_^3*k_s^2*H42^5 - 720*J3_^3*k_s^2*H42^3 + 648*J3_^3*k_s^2*H42)/(2*J1_^2*J2_^2*J3_^2 - 24*J1_^2*J2_^2*k_s + 39*J1_^2*J3_^2*k_s - 324*J1_^2*k_s^2 + 39*J2_^2*J3_^2*k_s - 324*J2_^2*k_s^2 + 648*J3_^2*k_s^2 - 4320*k_s^3)</f>
        <v>-0.21314826239999954</v>
      </c>
      <c r="AP42" s="41">
        <f t="shared" si="23"/>
        <v>0.88811776000000053</v>
      </c>
    </row>
    <row r="43" spans="1:42">
      <c r="G43" s="40">
        <f t="shared" si="16"/>
        <v>0.78000000000000069</v>
      </c>
      <c r="H43" s="33">
        <f t="shared" si="15"/>
        <v>-0.21999999999999936</v>
      </c>
      <c r="I43" s="51">
        <f>J43+K43+W43*AB43</f>
        <v>0.76649213067108157</v>
      </c>
      <c r="J43" s="51">
        <f>(1/M43)*(a1_ + 2*a2_*H43 + 3*a3_*H43^2 + 4*a4_*H43^3 + 5*a5_*H43^4)</f>
        <v>0.76649213067108157</v>
      </c>
      <c r="K43" s="51">
        <f>(1/M43^3)*k_s*(6*a3_ + 24*a4_*H43+ 60*a5_*H43^2)</f>
        <v>0</v>
      </c>
      <c r="L43" s="51"/>
      <c r="M43" s="41">
        <f t="shared" si="17"/>
        <v>1.0925200226998126</v>
      </c>
      <c r="N43" s="45">
        <f t="shared" si="8"/>
        <v>0.13419999999999954</v>
      </c>
      <c r="O43" s="45">
        <f t="shared" si="9"/>
        <v>-0.71999999999999931</v>
      </c>
      <c r="P43" s="45">
        <f>1</f>
        <v>1</v>
      </c>
      <c r="Q43" s="45">
        <f t="shared" si="10"/>
        <v>-8.5799999999999821E-2</v>
      </c>
      <c r="R43" s="45">
        <f t="shared" si="11"/>
        <v>0.28000000000000064</v>
      </c>
      <c r="S43" s="45">
        <f>1</f>
        <v>1</v>
      </c>
      <c r="T43" s="45">
        <f t="shared" si="12"/>
        <v>0.95160000000000022</v>
      </c>
      <c r="U43" s="45">
        <f t="shared" si="13"/>
        <v>0.43999999999999873</v>
      </c>
      <c r="V43" s="45">
        <f t="shared" si="14"/>
        <v>-2</v>
      </c>
      <c r="W43" s="45">
        <f t="shared" si="18"/>
        <v>0</v>
      </c>
      <c r="X43" s="45"/>
      <c r="Y43" s="45">
        <f t="shared" si="19"/>
        <v>0.78000000000000058</v>
      </c>
      <c r="Z43" s="45">
        <f t="shared" si="20"/>
        <v>0.95160000000000022</v>
      </c>
      <c r="AA43" s="40">
        <f t="shared" si="21"/>
        <v>0</v>
      </c>
      <c r="AB43" s="44">
        <f t="shared" si="22"/>
        <v>-0.91531503242276591</v>
      </c>
      <c r="AF43" s="41">
        <f>(-J1_^3*J2_^2*J3_^2*k01_*H43^5 + J1_^3*J2_^2*J3_^2*k01_*H43^4 + J1_^3*J2_^2*J3_^2*k01_*H43^3 - J1_^3*J2_^2*J3_^2*k01_*H43^2 + 6*J1_^3*J2_^2*k01_*k_s*H43^5 - 12*J1_^3*J2_^2*k01_*k_s*H43^4 + 12*J1_^3*J2_^2*k01_*k_s*H43^2 - 6*J1_^3*J2_^2*k01_*k_s*H43 - 12*J1_^3*J3_^2*k01_*k_s*H43^5 + 27*J1_^3*J3_^2*k01_*k_s*H43^4 + 12*J1_^3*J3_^2*k01_*k_s*H43^3 - 27*J1_^3*J3_^2*k01_*k_s*H43^2 + 72*J1_^3*k01_*k_s^2*H43^5 - 180*J1_^3*k01_*k_s^2*H43^4 + 180*J1_^3*k01_*k_s^2*H43^2 - 72*J1_^3*k01_*k_s^2*H43)/(4*J1_^2*J2_^2*J3_^2 - 48*J1_^2*J2_^2*k_s + 78*J1_^2*J3_^2*k_s - 648*J1_^2*k_s^2 + 78*J2_^2*J3_^2*k_s - 648*J2_^2*k_s^2 + 1296*J3_^2*k_s^2 - 8640*k_s^3)</f>
        <v>1.4047519199999917E-2</v>
      </c>
      <c r="AG43" s="41">
        <f>(6*J1_^2*J2_^2*J3_^2*H43^5 - 4*J1_^2*J2_^2*J3_^2*H43^4 - 10*J1_^2*J2_^2*J3_^2*H43^3 + 8*J1_^2*J2_^2*J3_^2*H43^2 - 12*J1_^2*J2_^2*k_s*H43^5 + 48*J1_^2*J2_^2*k_s*H43^4 - 96*J1_^2*J2_^2*k_s*H43^2 + 60*J1_^2*J2_^2*k_s*H43 + 66*J1_^2*J3_^2*k_s*H43^5 - 129*J1_^2*J3_^2*k_s*H43^4 - 144*J1_^2*J3_^2*k_s*H43^3 + 207*J1_^2*J3_^2*k_s*H43^2 - 216*J1_^2*k_s^2*H43^5 + 540*J1_^2*k_s^2*H43^4 - 1188*J1_^2*k_s^2*H43^2 + 864*J1_^2*k_s^2*H43 + 18*J2_^2*J3_^2*k_s*H43^5 + 21*J2_^2*J3_^2*k_s*H43^4 - 96*J2_^2*J3_^2*k_s*H43^3 + 57*J2_^2*J3_^2*k_s*H43^2
+ 72*J2_^2*k_s^2*H43^5 + 180*J2_^2*k_s^2*H43^4 - 828*J2_^2*k_s^2*H43^2 + 576*J2_^2*k_s^2*H43 + 144*J3_^2*k_s^2*H43^5 - 1440*J3_^2*k_s^2*H43^3 + 1296*J3_^2*k_s^2*H43^2 - 8640*k_s^3*H43^2 + 8640*k_s^3*H43)/(8*J1_^2*J2_^2*J3_^2 - 96*J1_^2*J2_^2*k_s + 156*J1_^2*J3_^2*k_s - 1296*J1_^2*k_s^2 + 156*J2_^2*J3_^2*k_s - 1296*J2_^2*k_s^2 + 2592*J3_^2*k_s^2 -
17280*k_s^3)</f>
        <v>6.0152197599999624E-2</v>
      </c>
      <c r="AH43" s="41">
        <f>(J1_^3*J2_^2*J3_^2*H43^5 - J1_^3*J2_^2*J3_^2*H43^4 - J1_^3*J2_^2*J3_^2*H43^3 + J1_^3*J2_^2*J3_^2*H43^2 - 6*J1_^3*J2_^2*k_s*H43^5 + 12*J1_^3*J2_^2*k_s*H43^4 - 12*J1_^3*J2_^2*k_s*H43^2 + 6*J1_^3*J2_^2*k_s*H43 + 12*J1_^3*J3_^2*k_s*H43^5 - 27*J1_^3*J3_^2*k_s*H43^4 - 12*J1_^3*J3_^2*k_s*H43^3 + 27*J1_^3*J3_^2*k_s*H43^2 - 72*J1_^3*k_s^2*H43^5 + 180*J1_^3*k_s^2*H43^4 - 180*J1_^3*k_s^2*H43^2 + 72*J1_^3*k_s^2*H43)/(4*J1_^2*J2_^2*J3_^2 - 48*J1_^2*J2_^2*k_s + 78*J1_^2*J3_^2*k_s - 648*J1_^2*k_s^2 + 78*J2_^2*J3_^2*k_s - 648*J2_^2*k_s^2 + 1296*J3_^2*k_s^2 - 8640*k_s^3)</f>
        <v>3.1411207846433274E-2</v>
      </c>
      <c r="AI43" s="41">
        <f>(-J1_^2*J2_^3*J3_^2*k02_*H43^5 - J1_^2*J2_^3*J3_^2*k02_*H43^4 + J1_^2*J2_^3*J3_^2*k02_*H43^3 + J1_^2*J2_^3*J3_^2*k02_*H43^2 + 6*J1_^2*J2_^3*k02_*k_s*H43^5 + 12*J1_^2*J2_^3*k02_*k_s*H43^4 - 12*J1_^2*J2_^3*k02_*k_s*H43^2 - 6*J1_^2*J2_^3*k02_*k_s*H43 - 12*J2_^3*J3_^2*k02_*k_s*H43^5 - 27*J2_^3*J3_^2*k02_*k_s*H43^4 + 12*J2_^3*J3_^2*k02_*k_s*H43^3 + 27*J2_^3*J3_^2*k02_*k_s*H43^2 + 72*J2_^3*k02_*k_s^2*H43^5 + 180*J2_^3*k02_*k_s^2*H43^4 - 180*J2_^3*k02_*k_s^2*H43^2 - 72*J2_^3*k02_*k_s^2*H43)/(4*J1_^2*J2_^2*J3_^2 - 48*J1_^2*J2_^2*k_s + 78*J1_^2*J3_^2*k_s - 648*J1_^2*k_s^2 + 78*J2_^2*J3_^2*k_s - 648*J2_^2*k_s^2 + 1296*J3_^2*k_s^2 - 8640*k_s^3)</f>
        <v>-8.7235191999999618E-3</v>
      </c>
      <c r="AJ43" s="41">
        <f>(-6*J1_^2*J2_^2*J3_^2*H43^5 - 4*J1_^2*J2_^2*J3_^2*H43^4 + 10*J1_^2*J2_^2*J3_^2*H43^3 + 8*J1_^2*J2_^2*J3_^2*H43^2 + 12*J1_^2*J2_^2*k_s*H43^5 + 48*J1_^2*J2_^2*k_s*H43^4 - 96*J1_^2*J2_^2*k_s*H43^2 - 60*J1_^2*J2_^2*k_s*H43 - 18*J1_^2*J3_^2*k_s*H43^5 + 21*J1_^2*J3_^2*k_s*H43^4 + 96*J1_^2*J3_^2*k_s*H43^3 + 57*J1_^2*J3_^2*k_s*H43^2 - 72*J1_^2*k_s^2*H43^5 + 180*J1_^2*k_s^2*H43^4 - 828*J1_^2*k_s^2*H43^2 - 576*J1_^2*k_s^2*H43 - 66*J2_^2*J3_^2*k_s*H43^5 - 129*J2_^2*J3_^2*k_s*H43^4 + 144*J2_^2*J3_^2*k_s*H43^3 + 207*J2_^2*J3_^2*k_s*H43^2 + 216*J2_^2*k_s^2*H43^5 + 540*J2_^2*k_s^2*H43^4 - 1188*J2_^2*k_s^2*H43^2 - 864*J2_^2*k_s^2*H43 - 144*J3_^2*k_s^2*H43^5 + 1440*J3_^2*k_s^2*H43^3 + 1296*J3_^2*k_s^2*H43^2 - 8640*k_s^3*H43^2 - 8640*k_s^3*H43)/(8*J1_^2*J2_^2*J3_^2 - 96*J1_^2*J2_^2*k_s + 156*J1_^2*J3_^2*k_s - 1296*J1_^2*k_s^2 + 156*J2_^2*J3_^2*k_s - 1296*J2_^2*k_s^2 + 2592*J3_^2*k_s^2 - 17280*k_s^3)</f>
        <v>3.4305242399999845E-2</v>
      </c>
      <c r="AK43" s="41">
        <f>(J1_^2*J2_^3*J3_^2*H43^5 + J1_^2*J2_^3*J3_^2*H43^4 - J1_^2*J2_^3*J3_^2*H43^3 - J1_^2*J2_^3*J3_^2*H43^2 - 6*J1_^2*J2_^3*k_s*H43^5 - 12*J1_^2*J2_^3*k_s*H43^4 + 12*J1_^2*J2_^3*k_s*H43^2 + 6*J1_^2*J2_^3*k_s*H43 + 12*J2_^3*J3_^2*k_s*H43^5 + 27*J2_^3*J3_^2*k_s*H43^4 - 12*J2_^3*J3_^2*k_s*H43^3 - 27*J2_^3*J3_^2*k_s*H43^2 - 72*J2_^3*k_s^2*H43^5 - 180*J2_^3*k_s^2*H43^4 + 180*J2_^3*k_s^2*H43^2 + 72*J2_^3*k_s^2*H43)/(4*J1_^2*J2_^2*J3_^2 - 48*J1_^2*J2_^2*k_s + 78*J1_^2*J3_^2*k_s - 648*J1_^2*k_s^2 + 78*J2_^2*J3_^2*k_s - 648*J2_^2*k_s^2 + 1296*J3_^2*k_s^2 - 8640*k_s^3)</f>
        <v>-2.008257550837542E-2</v>
      </c>
      <c r="AL43" s="41">
        <f>(-2*J1_^2*J2_^2*J3_^3*k03_*H43^5 + 4*J1_^2*J2_^2*J3_^3*k03_*H43^3 - 2*J1_^2*J2_^2*J3_^3*k03_*H43 - 15*J1_^2*J3_^3*k03_*k_s*H43^5 + 24*J1_^2*J3_^3*k03_*k_s*H43^4 + 54*J1_^2*J3_^3*k03_*k_s*H43^3 - 24*J1_^2*J3_^3*k03_*k_s*H43^2 - 39*J1_^2*J3_^3*k03_*k_s*H43 - 15*J2_^2*J3_^3*k03_*k_s*H43^5 - 24*J2_^2*J3_^3*k03_*k_s*H43^4 + 54*J2_^2*J3_^3*k03_*k_s*H43^3 + 24*J2_^2*J3_^3*k03_*k_s*H43^2 - 39*J2_^2*J3_^3*k03_*k_s*H43 - 72*J3_^3*k03_*k_s^2*H43^5 + 720*J3_^3*k03_*k_s^2*H43^3 - 648*J3_^3*k03_*k_s^2*H43)/(2*J1_^2*J2_^2*J3_^2 - 24*J1_^2*J2_^2*k_s +
39*J1_^2*J3_^2*k_s - 324*J1_^2*k_s^2 + 39*J2_^2*J3_^2*k_s - 324*J2_^2*k_s^2 + 648*J3_^2*k_s^2 - 4320*k_s^3)</f>
        <v>-0.19921936319999956</v>
      </c>
      <c r="AM43" s="41">
        <f xml:space="preserve"> (2*J1_^2*J2_^2*J3_^2*H43^4 - 4*J1_^2*J2_^2*J3_^2*H43^2 + 2*J1_^2*J2_^2*J3_^2 - 24*J1_^2*J2_^2*k_s*H43^4 + 48*J1_^2*J2_^2*k_s*H43^2 - 24*J1_^2*J2_^2*k_s - 12*J1_^2*J3_^2*k_s*H43^5 + 27*J1_^2*J3_^2*k_s*H43^4 + 12*J1_^2*J3_^2*k_s*H43^3 - 66*J1_^2*J3_^2*k_s*H43^2 + 39*J1_^2*J3_^2*k_s + 72*J1_^2*k_s^2*H43^5 - 180*J1_^2*k_s^2*H43^4 + 504*J1_^2*k_s^2*H43^2 - 72*J1_^2*k_s^2*H43 - 324*J1_^2*k_s^2 + 12*J2_^2*J3_^2*k_s*H43^5 + 27*J2_^2*J3_^2*k_s*H43^4 - 12*J2_^2*J3_^2*k_s*H43^3 - 66*J2_^2*J3_^2*k_s*H43^2 + 39*J2_^2*J3_^2*k_s - 72*J2_^2*k_s^2*H43^5 - 180*J2_^2*k_s^2*H43^4 + 504*J2_^2*k_s^2*H43^2 + 72*J2_^2*k_s^2*H43 - 324*J2_^2*k_s^2 - 648*J3_^2*k_s^2*H43^2 + 648*J3_^2*k_s^2 + 4320*k_s^3*H43^2 - 4320*k_s^3)/(2*J1_^2*J2_^2*J3_^2 - 24*J1_^2*J2_^2*k_s + 39*J1_^2*J3_^2*k_s - 324*J1_^2*k_s^2 + 39*J2_^2*J3_^2*k_s - 324*J2_^2*k_s^2 + 648*J3_^2*k_s^2 - 4320*k_s^3)</f>
        <v>0.90554256000000055</v>
      </c>
      <c r="AN43" s="41">
        <f>(2*J1_^2*J2_^2*J3_^3*H43^5 - 4*J1_^2*J2_^2*J3_^3*H43^3 + 2*J1_^2*J2_^2*J3_^3*H43 + 15*J1_^2*J3_^3*k_s*H43^5 - 24*J1_^2*J3_^3*k_s*H43^4 - 54*J1_^2*J3_^3*k_s*H43^3 + 24*J1_^2*J3_^3*k_s*H43^2 + 39*J1_^2*J3_^3*k_s*H43 + 15*J2_^2*J3_^3*k_s*H43^5 + 24*J2_^2*J3_^3*k_s*H43^4 - 54*J2_^2*J3_^3*k_s*H43^3 - 24*J2_^2*J3_^3*k_s*H43^2 + 39*J2_^2*J3_^3*k_s*H43 + 72*J3_^3*k_s^2*H43^5 - 720*J3_^3*k_s^2*H43^3 + 648*J3_^3*k_s^2*H43)/(2*J1_^2*J2_^2*J3_^2 - 24*J1_^2*J2_^2*k_s + 39*J1_^2*J3_^2*k_s - 324*J1_^2*k_s^2 + 39*J2_^2*J3_^2*k_s - 324*J2_^2*k_s^2 + 648*J3_^2*k_s^2 - 4320*k_s^3)</f>
        <v>-0.19921936319999956</v>
      </c>
      <c r="AP43" s="41">
        <f t="shared" si="23"/>
        <v>0.90554256000000055</v>
      </c>
    </row>
    <row r="44" spans="1:42">
      <c r="G44" s="40">
        <f t="shared" si="16"/>
        <v>0.8000000000000006</v>
      </c>
      <c r="H44" s="33">
        <f t="shared" si="15"/>
        <v>-0.19999999999999937</v>
      </c>
      <c r="I44" s="51">
        <f>J44+K44+W44*AB44</f>
        <v>0.71307009859987747</v>
      </c>
      <c r="J44" s="51">
        <f>(1/M44)*(a1_ + 2*a2_*H44 + 3*a3_*H44^2 + 4*a4_*H44^3 + 5*a5_*H44^4)</f>
        <v>0.71307009859987747</v>
      </c>
      <c r="K44" s="51">
        <f>(1/M44^3)*k_s*(6*a3_ + 24*a4_*H44+ 60*a5_*H44^2)</f>
        <v>0</v>
      </c>
      <c r="L44" s="51"/>
      <c r="M44" s="41">
        <f t="shared" si="17"/>
        <v>1.0770329614269003</v>
      </c>
      <c r="N44" s="45">
        <f t="shared" si="8"/>
        <v>0.11999999999999955</v>
      </c>
      <c r="O44" s="45">
        <f t="shared" si="9"/>
        <v>-0.6999999999999994</v>
      </c>
      <c r="P44" s="45">
        <f>1</f>
        <v>1</v>
      </c>
      <c r="Q44" s="45">
        <f t="shared" si="10"/>
        <v>-7.9999999999999807E-2</v>
      </c>
      <c r="R44" s="45">
        <f t="shared" si="11"/>
        <v>0.3000000000000006</v>
      </c>
      <c r="S44" s="45">
        <f>1</f>
        <v>1</v>
      </c>
      <c r="T44" s="45">
        <f t="shared" si="12"/>
        <v>0.9600000000000003</v>
      </c>
      <c r="U44" s="45">
        <f t="shared" si="13"/>
        <v>0.39999999999999875</v>
      </c>
      <c r="V44" s="45">
        <f t="shared" si="14"/>
        <v>-2</v>
      </c>
      <c r="W44" s="45">
        <f t="shared" si="18"/>
        <v>0</v>
      </c>
      <c r="X44" s="45"/>
      <c r="Y44" s="45">
        <f t="shared" si="19"/>
        <v>0.80000000000000071</v>
      </c>
      <c r="Z44" s="45">
        <f t="shared" si="20"/>
        <v>0.9600000000000003</v>
      </c>
      <c r="AA44" s="40">
        <f t="shared" si="21"/>
        <v>0</v>
      </c>
      <c r="AB44" s="44">
        <f t="shared" si="22"/>
        <v>-0.92847669088525975</v>
      </c>
      <c r="AF44" s="41">
        <f>(-J1_^3*J2_^2*J3_^2*k01_*H44^5 + J1_^3*J2_^2*J3_^2*k01_*H44^4 + J1_^3*J2_^2*J3_^2*k01_*H44^3 - J1_^3*J2_^2*J3_^2*k01_*H44^2 + 6*J1_^3*J2_^2*k01_*k_s*H44^5 - 12*J1_^3*J2_^2*k01_*k_s*H44^4 + 12*J1_^3*J2_^2*k01_*k_s*H44^2 - 6*J1_^3*J2_^2*k01_*k_s*H44 - 12*J1_^3*J3_^2*k01_*k_s*H44^5 + 27*J1_^3*J3_^2*k01_*k_s*H44^4 + 12*J1_^3*J3_^2*k01_*k_s*H44^3 - 27*J1_^3*J3_^2*k01_*k_s*H44^2 + 72*J1_^3*k01_*k_s^2*H44^5 - 180*J1_^3*k01_*k_s^2*H44^4 + 180*J1_^3*k01_*k_s^2*H44^2 - 72*J1_^3*k01_*k_s^2*H44)/(4*J1_^2*J2_^2*J3_^2 - 48*J1_^2*J2_^2*k_s + 78*J1_^2*J3_^2*k_s - 648*J1_^2*k_s^2 + 78*J2_^2*J3_^2*k_s - 648*J2_^2*k_s^2 + 1296*J3_^2*k_s^2 - 8640*k_s^3)</f>
        <v>1.1519999999999924E-2</v>
      </c>
      <c r="AG44" s="41">
        <f>(6*J1_^2*J2_^2*J3_^2*H44^5 - 4*J1_^2*J2_^2*J3_^2*H44^4 - 10*J1_^2*J2_^2*J3_^2*H44^3 + 8*J1_^2*J2_^2*J3_^2*H44^2 - 12*J1_^2*J2_^2*k_s*H44^5 + 48*J1_^2*J2_^2*k_s*H44^4 - 96*J1_^2*J2_^2*k_s*H44^2 + 60*J1_^2*J2_^2*k_s*H44 + 66*J1_^2*J3_^2*k_s*H44^5 - 129*J1_^2*J3_^2*k_s*H44^4 - 144*J1_^2*J3_^2*k_s*H44^3 + 207*J1_^2*J3_^2*k_s*H44^2 - 216*J1_^2*k_s^2*H44^5 + 540*J1_^2*k_s^2*H44^4 - 1188*J1_^2*k_s^2*H44^2 + 864*J1_^2*k_s^2*H44 + 18*J2_^2*J3_^2*k_s*H44^5 + 21*J2_^2*J3_^2*k_s*H44^4 - 96*J2_^2*J3_^2*k_s*H44^3 + 57*J2_^2*J3_^2*k_s*H44^2
+ 72*J2_^2*k_s^2*H44^5 + 180*J2_^2*k_s^2*H44^4 - 828*J2_^2*k_s^2*H44^2 + 576*J2_^2*k_s^2*H44 + 144*J3_^2*k_s^2*H44^5 - 1440*J3_^2*k_s^2*H44^3 + 1296*J3_^2*k_s^2*H44^2 - 8640*k_s^3*H44^2 + 8640*k_s^3*H44)/(8*J1_^2*J2_^2*J3_^2 - 96*J1_^2*J2_^2*k_s + 156*J1_^2*J3_^2*k_s - 1296*J1_^2*k_s^2 + 156*J2_^2*J3_^2*k_s - 1296*J2_^2*k_s^2 + 2592*J3_^2*k_s^2 -
17280*k_s^3)</f>
        <v>4.8959999999999677E-2</v>
      </c>
      <c r="AH44" s="41">
        <f>(J1_^3*J2_^2*J3_^2*H44^5 - J1_^3*J2_^2*J3_^2*H44^4 - J1_^3*J2_^2*J3_^2*H44^3 + J1_^3*J2_^2*J3_^2*H44^2 - 6*J1_^3*J2_^2*k_s*H44^5 + 12*J1_^3*J2_^2*k_s*H44^4 - 12*J1_^3*J2_^2*k_s*H44^2 + 6*J1_^3*J2_^2*k_s*H44 + 12*J1_^3*J3_^2*k_s*H44^5 - 27*J1_^3*J3_^2*k_s*H44^4 - 12*J1_^3*J3_^2*k_s*H44^3 + 27*J1_^3*J3_^2*k_s*H44^2 - 72*J1_^3*k_s^2*H44^5 + 180*J1_^3*k_s^2*H44^4 - 180*J1_^3*k_s^2*H44^2 + 72*J1_^3*k_s^2*H44)/(4*J1_^2*J2_^2*J3_^2 - 48*J1_^2*J2_^2*k_s + 78*J1_^2*J3_^2*k_s - 648*J1_^2*k_s^2 + 78*J2_^2*J3_^2*k_s - 648*J2_^2*k_s^2 + 1296*J3_^2*k_s^2 - 8640*k_s^3)</f>
        <v>2.5759503100797412E-2</v>
      </c>
      <c r="AI44" s="41">
        <f>(-J1_^2*J2_^3*J3_^2*k02_*H44^5 - J1_^2*J2_^3*J3_^2*k02_*H44^4 + J1_^2*J2_^3*J3_^2*k02_*H44^3 + J1_^2*J2_^3*J3_^2*k02_*H44^2 + 6*J1_^2*J2_^3*k02_*k_s*H44^5 + 12*J1_^2*J2_^3*k02_*k_s*H44^4 - 12*J1_^2*J2_^3*k02_*k_s*H44^2 - 6*J1_^2*J2_^3*k02_*k_s*H44 - 12*J2_^3*J3_^2*k02_*k_s*H44^5 - 27*J2_^3*J3_^2*k02_*k_s*H44^4 + 12*J2_^3*J3_^2*k02_*k_s*H44^3 + 27*J2_^3*J3_^2*k02_*k_s*H44^2 + 72*J2_^3*k02_*k_s^2*H44^5 + 180*J2_^3*k02_*k_s^2*H44^4 - 180*J2_^3*k02_*k_s^2*H44^2 - 72*J2_^3*k02_*k_s^2*H44)/(4*J1_^2*J2_^2*J3_^2 - 48*J1_^2*J2_^2*k_s + 78*J1_^2*J3_^2*k_s - 648*J1_^2*k_s^2 + 78*J2_^2*J3_^2*k_s - 648*J2_^2*k_s^2 + 1296*J3_^2*k_s^2 - 8640*k_s^3)</f>
        <v>-7.5199999999999625E-3</v>
      </c>
      <c r="AJ44" s="41">
        <f>(-6*J1_^2*J2_^2*J3_^2*H44^5 - 4*J1_^2*J2_^2*J3_^2*H44^4 + 10*J1_^2*J2_^2*J3_^2*H44^3 + 8*J1_^2*J2_^2*J3_^2*H44^2 + 12*J1_^2*J2_^2*k_s*H44^5 + 48*J1_^2*J2_^2*k_s*H44^4 - 96*J1_^2*J2_^2*k_s*H44^2 - 60*J1_^2*J2_^2*k_s*H44 - 18*J1_^2*J3_^2*k_s*H44^5 + 21*J1_^2*J3_^2*k_s*H44^4 + 96*J1_^2*J3_^2*k_s*H44^3 + 57*J1_^2*J3_^2*k_s*H44^2 - 72*J1_^2*k_s^2*H44^5 + 180*J1_^2*k_s^2*H44^4 - 828*J1_^2*k_s^2*H44^2 - 576*J1_^2*k_s^2*H44 - 66*J2_^2*J3_^2*k_s*H44^5 - 129*J2_^2*J3_^2*k_s*H44^4 + 144*J2_^2*J3_^2*k_s*H44^3 + 207*J2_^2*J3_^2*k_s*H44^2 + 216*J2_^2*k_s^2*H44^5 + 540*J2_^2*k_s^2*H44^4 - 1188*J2_^2*k_s^2*H44^2 - 864*J2_^2*k_s^2*H44 - 144*J3_^2*k_s^2*H44^5 + 1440*J3_^2*k_s^2*H44^3 + 1296*J3_^2*k_s^2*H44^2 - 8640*k_s^3*H44^2 - 8640*k_s^3*H44)/(8*J1_^2*J2_^2*J3_^2 - 96*J1_^2*J2_^2*k_s + 156*J1_^2*J3_^2*k_s - 1296*J1_^2*k_s^2 + 156*J2_^2*J3_^2*k_s - 1296*J2_^2*k_s^2 + 2592*J3_^2*k_s^2 - 17280*k_s^3)</f>
        <v>2.9439999999999852E-2</v>
      </c>
      <c r="AK44" s="41">
        <f>(J1_^2*J2_^3*J3_^2*H44^5 + J1_^2*J2_^3*J3_^2*H44^4 - J1_^2*J2_^3*J3_^2*H44^3 - J1_^2*J2_^3*J3_^2*H44^2 - 6*J1_^2*J2_^3*k_s*H44^5 - 12*J1_^2*J2_^3*k_s*H44^4 + 12*J1_^2*J2_^3*k_s*H44^2 + 6*J1_^2*J2_^3*k_s*H44 + 12*J2_^3*J3_^2*k_s*H44^5 + 27*J2_^3*J3_^2*k_s*H44^4 - 12*J2_^3*J3_^2*k_s*H44^3 - 27*J2_^3*J3_^2*k_s*H44^2 - 72*J2_^3*k_s^2*H44^5 - 180*J2_^3*k_s^2*H44^4 + 180*J2_^3*k_s^2*H44^2 + 72*J2_^3*k_s^2*H44)/(4*J1_^2*J2_^2*J3_^2 - 48*J1_^2*J2_^2*k_s + 78*J1_^2*J3_^2*k_s - 648*J1_^2*k_s^2 + 78*J2_^2*J3_^2*k_s - 648*J2_^2*k_s^2 + 1296*J3_^2*k_s^2 - 8640*k_s^3)</f>
        <v>-1.7173002067198313E-2</v>
      </c>
      <c r="AL44" s="41">
        <f>(-2*J1_^2*J2_^2*J3_^3*k03_*H44^5 + 4*J1_^2*J2_^2*J3_^3*k03_*H44^3 - 2*J1_^2*J2_^2*J3_^3*k03_*H44 - 15*J1_^2*J3_^3*k03_*k_s*H44^5 + 24*J1_^2*J3_^3*k03_*k_s*H44^4 + 54*J1_^2*J3_^3*k03_*k_s*H44^3 - 24*J1_^2*J3_^3*k03_*k_s*H44^2 - 39*J1_^2*J3_^3*k03_*k_s*H44 - 15*J2_^2*J3_^3*k03_*k_s*H44^5 - 24*J2_^2*J3_^3*k03_*k_s*H44^4 + 54*J2_^2*J3_^3*k03_*k_s*H44^3 + 24*J2_^2*J3_^3*k03_*k_s*H44^2 - 39*J2_^2*J3_^3*k03_*k_s*H44 - 72*J3_^3*k03_*k_s^2*H44^5 + 720*J3_^3*k03_*k_s^2*H44^3 - 648*J3_^3*k03_*k_s^2*H44)/(2*J1_^2*J2_^2*J3_^2 - 24*J1_^2*J2_^2*k_s +
39*J1_^2*J3_^2*k_s - 324*J1_^2*k_s^2 + 39*J2_^2*J3_^2*k_s - 324*J2_^2*k_s^2 + 648*J3_^2*k_s^2 - 4320*k_s^3)</f>
        <v>-0.18431999999999954</v>
      </c>
      <c r="AM44" s="41">
        <f xml:space="preserve"> (2*J1_^2*J2_^2*J3_^2*H44^4 - 4*J1_^2*J2_^2*J3_^2*H44^2 + 2*J1_^2*J2_^2*J3_^2 - 24*J1_^2*J2_^2*k_s*H44^4 + 48*J1_^2*J2_^2*k_s*H44^2 - 24*J1_^2*J2_^2*k_s - 12*J1_^2*J3_^2*k_s*H44^5 + 27*J1_^2*J3_^2*k_s*H44^4 + 12*J1_^2*J3_^2*k_s*H44^3 - 66*J1_^2*J3_^2*k_s*H44^2 + 39*J1_^2*J3_^2*k_s + 72*J1_^2*k_s^2*H44^5 - 180*J1_^2*k_s^2*H44^4 + 504*J1_^2*k_s^2*H44^2 - 72*J1_^2*k_s^2*H44 - 324*J1_^2*k_s^2 + 12*J2_^2*J3_^2*k_s*H44^5 + 27*J2_^2*J3_^2*k_s*H44^4 - 12*J2_^2*J3_^2*k_s*H44^3 - 66*J2_^2*J3_^2*k_s*H44^2 + 39*J2_^2*J3_^2*k_s - 72*J2_^2*k_s^2*H44^5 - 180*J2_^2*k_s^2*H44^4 + 504*J2_^2*k_s^2*H44^2 + 72*J2_^2*k_s^2*H44 - 324*J2_^2*k_s^2 - 648*J3_^2*k_s^2*H44^2 + 648*J3_^2*k_s^2 + 4320*k_s^3*H44^2 - 4320*k_s^3)/(2*J1_^2*J2_^2*J3_^2 - 24*J1_^2*J2_^2*k_s + 39*J1_^2*J3_^2*k_s - 324*J1_^2*k_s^2 + 39*J2_^2*J3_^2*k_s - 324*J2_^2*k_s^2 + 648*J3_^2*k_s^2 - 4320*k_s^3)</f>
        <v>0.92160000000000053</v>
      </c>
      <c r="AN44" s="41">
        <f>(2*J1_^2*J2_^2*J3_^3*H44^5 - 4*J1_^2*J2_^2*J3_^3*H44^3 + 2*J1_^2*J2_^2*J3_^3*H44 + 15*J1_^2*J3_^3*k_s*H44^5 - 24*J1_^2*J3_^3*k_s*H44^4 - 54*J1_^2*J3_^3*k_s*H44^3 + 24*J1_^2*J3_^3*k_s*H44^2 + 39*J1_^2*J3_^3*k_s*H44 + 15*J2_^2*J3_^3*k_s*H44^5 + 24*J2_^2*J3_^3*k_s*H44^4 - 54*J2_^2*J3_^3*k_s*H44^3 - 24*J2_^2*J3_^3*k_s*H44^2 + 39*J2_^2*J3_^3*k_s*H44 + 72*J3_^3*k_s^2*H44^5 - 720*J3_^3*k_s^2*H44^3 + 648*J3_^3*k_s^2*H44)/(2*J1_^2*J2_^2*J3_^2 - 24*J1_^2*J2_^2*k_s + 39*J1_^2*J3_^2*k_s - 324*J1_^2*k_s^2 + 39*J2_^2*J3_^2*k_s - 324*J2_^2*k_s^2 + 648*J3_^2*k_s^2 - 4320*k_s^3)</f>
        <v>-0.18431999999999954</v>
      </c>
      <c r="AP44" s="41">
        <f t="shared" si="23"/>
        <v>0.92160000000000053</v>
      </c>
    </row>
    <row r="45" spans="1:42">
      <c r="G45" s="40">
        <f t="shared" si="16"/>
        <v>0.82000000000000062</v>
      </c>
      <c r="H45" s="33">
        <f t="shared" si="15"/>
        <v>-0.17999999999999938</v>
      </c>
      <c r="I45" s="51">
        <f>J45+K45+W45*AB45</f>
        <v>0.65548991500140785</v>
      </c>
      <c r="J45" s="51">
        <f>(1/M45)*(a1_ + 2*a2_*H45 + 3*a3_*H45^2 + 4*a4_*H45^3 + 5*a5_*H45^4)</f>
        <v>0.65548991500140785</v>
      </c>
      <c r="K45" s="51">
        <f>(1/M45^3)*k_s*(6*a3_ + 24*a4_*H45+ 60*a5_*H45^2)</f>
        <v>0</v>
      </c>
      <c r="L45" s="51"/>
      <c r="M45" s="41">
        <f t="shared" si="17"/>
        <v>1.0628264204469133</v>
      </c>
      <c r="N45" s="45">
        <f t="shared" si="8"/>
        <v>0.10619999999999957</v>
      </c>
      <c r="O45" s="45">
        <f t="shared" si="9"/>
        <v>-0.67999999999999938</v>
      </c>
      <c r="P45" s="45">
        <f>1</f>
        <v>1</v>
      </c>
      <c r="Q45" s="45">
        <f t="shared" si="10"/>
        <v>-7.3799999999999796E-2</v>
      </c>
      <c r="R45" s="45">
        <f t="shared" si="11"/>
        <v>0.32000000000000062</v>
      </c>
      <c r="S45" s="45">
        <f>1</f>
        <v>1</v>
      </c>
      <c r="T45" s="45">
        <f t="shared" si="12"/>
        <v>0.96760000000000024</v>
      </c>
      <c r="U45" s="45">
        <f t="shared" si="13"/>
        <v>0.35999999999999877</v>
      </c>
      <c r="V45" s="45">
        <f t="shared" si="14"/>
        <v>-2</v>
      </c>
      <c r="W45" s="45">
        <f t="shared" si="18"/>
        <v>0</v>
      </c>
      <c r="X45" s="45"/>
      <c r="Y45" s="45">
        <f t="shared" si="19"/>
        <v>0.82000000000000062</v>
      </c>
      <c r="Z45" s="45">
        <f t="shared" si="20"/>
        <v>0.96760000000000024</v>
      </c>
      <c r="AA45" s="40">
        <f t="shared" si="21"/>
        <v>0</v>
      </c>
      <c r="AB45" s="44">
        <f t="shared" si="22"/>
        <v>-0.94088741186872726</v>
      </c>
      <c r="AF45" s="41">
        <f>(-J1_^3*J2_^2*J3_^2*k01_*H45^5 + J1_^3*J2_^2*J3_^2*k01_*H45^4 + J1_^3*J2_^2*J3_^2*k01_*H45^3 - J1_^3*J2_^2*J3_^2*k01_*H45^2 + 6*J1_^3*J2_^2*k01_*k_s*H45^5 - 12*J1_^3*J2_^2*k01_*k_s*H45^4 + 12*J1_^3*J2_^2*k01_*k_s*H45^2 - 6*J1_^3*J2_^2*k01_*k_s*H45 - 12*J1_^3*J3_^2*k01_*k_s*H45^5 + 27*J1_^3*J3_^2*k01_*k_s*H45^4 + 12*J1_^3*J3_^2*k01_*k_s*H45^3 - 27*J1_^3*J3_^2*k01_*k_s*H45^2 + 72*J1_^3*k01_*k_s^2*H45^5 - 180*J1_^3*k01_*k_s^2*H45^4 + 180*J1_^3*k01_*k_s^2*H45^2 - 72*J1_^3*k01_*k_s^2*H45)/(4*J1_^2*J2_^2*J3_^2 - 48*J1_^2*J2_^2*k_s + 78*J1_^2*J3_^2*k_s - 648*J1_^2*k_s^2 + 78*J2_^2*J3_^2*k_s - 648*J2_^2*k_s^2 + 1296*J3_^2*k_s^2 - 8640*k_s^3)</f>
        <v>9.2483207999999335E-3</v>
      </c>
      <c r="AG45" s="41">
        <f>(6*J1_^2*J2_^2*J3_^2*H45^5 - 4*J1_^2*J2_^2*J3_^2*H45^4 - 10*J1_^2*J2_^2*J3_^2*H45^3 + 8*J1_^2*J2_^2*J3_^2*H45^2 - 12*J1_^2*J2_^2*k_s*H45^5 + 48*J1_^2*J2_^2*k_s*H45^4 - 96*J1_^2*J2_^2*k_s*H45^2 + 60*J1_^2*J2_^2*k_s*H45 + 66*J1_^2*J3_^2*k_s*H45^5 - 129*J1_^2*J3_^2*k_s*H45^4 - 144*J1_^2*J3_^2*k_s*H45^3 + 207*J1_^2*J3_^2*k_s*H45^2 - 216*J1_^2*k_s^2*H45^5 + 540*J1_^2*k_s^2*H45^4 - 1188*J1_^2*k_s^2*H45^2 + 864*J1_^2*k_s^2*H45 + 18*J2_^2*J3_^2*k_s*H45^5 + 21*J2_^2*J3_^2*k_s*H45^4 - 96*J2_^2*J3_^2*k_s*H45^3 + 57*J2_^2*J3_^2*k_s*H45^2
+ 72*J2_^2*k_s^2*H45^5 + 180*J2_^2*k_s^2*H45^4 - 828*J2_^2*k_s^2*H45^2 + 576*J2_^2*k_s^2*H45 + 144*J3_^2*k_s^2*H45^5 - 1440*J3_^2*k_s^2*H45^3 + 1296*J3_^2*k_s^2*H45^2 - 8640*k_s^3*H45^2 + 8640*k_s^3*H45)/(8*J1_^2*J2_^2*J3_^2 - 96*J1_^2*J2_^2*k_s + 156*J1_^2*J3_^2*k_s - 1296*J1_^2*k_s^2 + 156*J2_^2*J3_^2*k_s - 1296*J2_^2*k_s^2 + 2592*J3_^2*k_s^2 -
17280*k_s^3)</f>
        <v>3.9023402399999713E-2</v>
      </c>
      <c r="AH45" s="41">
        <f>(J1_^3*J2_^2*J3_^2*H45^5 - J1_^3*J2_^2*J3_^2*H45^4 - J1_^3*J2_^2*J3_^2*H45^3 + J1_^3*J2_^2*J3_^2*H45^2 - 6*J1_^3*J2_^2*k_s*H45^5 + 12*J1_^3*J2_^2*k_s*H45^4 - 12*J1_^3*J2_^2*k_s*H45^2 + 6*J1_^3*J2_^2*k_s*H45 + 12*J1_^3*J3_^2*k_s*H45^5 - 27*J1_^3*J3_^2*k_s*H45^4 - 12*J1_^3*J3_^2*k_s*H45^3 + 27*J1_^3*J3_^2*k_s*H45^2 - 72*J1_^3*k_s^2*H45^5 + 180*J1_^3*k_s^2*H45^4 - 180*J1_^3*k_s^2*H45^2 + 72*J1_^3*k_s^2*H45)/(4*J1_^2*J2_^2*J3_^2 - 48*J1_^2*J2_^2*k_s + 78*J1_^2*J3_^2*k_s - 648*J1_^2*k_s^2 + 78*J2_^2*J3_^2*k_s - 648*J2_^2*k_s^2 + 1296*J3_^2*k_s^2 - 8640*k_s^3)</f>
        <v>2.0679873986525089E-2</v>
      </c>
      <c r="AI45" s="41">
        <f>(-J1_^2*J2_^3*J3_^2*k02_*H45^5 - J1_^2*J2_^3*J3_^2*k02_*H45^4 + J1_^2*J2_^3*J3_^2*k02_*H45^3 + J1_^2*J2_^3*J3_^2*k02_*H45^2 + 6*J1_^2*J2_^3*k02_*k_s*H45^5 + 12*J1_^2*J2_^3*k02_*k_s*H45^4 - 12*J1_^2*J2_^3*k02_*k_s*H45^2 - 6*J1_^2*J2_^3*k02_*k_s*H45 - 12*J2_^3*J3_^2*k02_*k_s*H45^5 - 27*J2_^3*J3_^2*k02_*k_s*H45^4 + 12*J2_^3*J3_^2*k02_*k_s*H45^3 + 27*J2_^3*J3_^2*k02_*k_s*H45^2 + 72*J2_^3*k02_*k_s^2*H45^5 + 180*J2_^3*k02_*k_s^2*H45^4 - 180*J2_^3*k02_*k_s^2*H45^2 - 72*J2_^3*k02_*k_s^2*H45)/(4*J1_^2*J2_^2*J3_^2 - 48*J1_^2*J2_^2*k_s + 78*J1_^2*J3_^2*k_s - 648*J1_^2*k_s^2 + 78*J2_^2*J3_^2*k_s - 648*J2_^2*k_s^2 + 1296*J3_^2*k_s^2 - 8640*k_s^3)</f>
        <v>-6.3323207999999645E-3</v>
      </c>
      <c r="AJ45" s="41">
        <f>(-6*J1_^2*J2_^2*J3_^2*H45^5 - 4*J1_^2*J2_^2*J3_^2*H45^4 + 10*J1_^2*J2_^2*J3_^2*H45^3 + 8*J1_^2*J2_^2*J3_^2*H45^2 + 12*J1_^2*J2_^2*k_s*H45^5 + 48*J1_^2*J2_^2*k_s*H45^4 - 96*J1_^2*J2_^2*k_s*H45^2 - 60*J1_^2*J2_^2*k_s*H45 - 18*J1_^2*J3_^2*k_s*H45^5 + 21*J1_^2*J3_^2*k_s*H45^4 + 96*J1_^2*J3_^2*k_s*H45^3 + 57*J1_^2*J3_^2*k_s*H45^2 - 72*J1_^2*k_s^2*H45^5 + 180*J1_^2*k_s^2*H45^4 - 828*J1_^2*k_s^2*H45^2 - 576*J1_^2*k_s^2*H45 - 66*J2_^2*J3_^2*k_s*H45^5 - 129*J2_^2*J3_^2*k_s*H45^4 + 144*J2_^2*J3_^2*k_s*H45^3 + 207*J2_^2*J3_^2*k_s*H45^2 + 216*J2_^2*k_s^2*H45^5 + 540*J2_^2*k_s^2*H45^4 - 1188*J2_^2*k_s^2*H45^2 - 864*J2_^2*k_s^2*H45 - 144*J3_^2*k_s^2*H45^5 + 1440*J3_^2*k_s^2*H45^3 + 1296*J3_^2*k_s^2*H45^2 - 8640*k_s^3*H45^2 - 8640*k_s^3*H45)/(8*J1_^2*J2_^2*J3_^2 - 96*J1_^2*J2_^2*k_s + 156*J1_^2*J3_^2*k_s - 1296*J1_^2*k_s^2 + 156*J2_^2*J3_^2*k_s - 1296*J2_^2*k_s^2 + 2592*J3_^2*k_s^2 - 17280*k_s^3)</f>
        <v>2.4726837599999857E-2</v>
      </c>
      <c r="AK45" s="41">
        <f>(J1_^2*J2_^3*J3_^2*H45^5 + J1_^2*J2_^3*J3_^2*H45^4 - J1_^2*J2_^3*J3_^2*H45^3 - J1_^2*J2_^3*J3_^2*H45^2 - 6*J1_^2*J2_^3*k_s*H45^5 - 12*J1_^2*J2_^3*k_s*H45^4 + 12*J1_^2*J2_^3*k_s*H45^2 + 6*J1_^2*J2_^3*k_s*H45 + 12*J2_^3*J3_^2*k_s*H45^5 + 27*J2_^3*J3_^2*k_s*H45^4 - 12*J2_^3*J3_^2*k_s*H45^3 - 27*J2_^3*J3_^2*k_s*H45^2 - 72*J2_^3*k_s^2*H45^5 - 180*J2_^3*k_s^2*H45^4 + 180*J2_^3*k_s^2*H45^2 + 72*J2_^3*k_s^2*H45)/(4*J1_^2*J2_^2*J3_^2 - 48*J1_^2*J2_^2*k_s + 78*J1_^2*J3_^2*k_s - 648*J1_^2*k_s^2 + 78*J2_^2*J3_^2*k_s - 648*J2_^2*k_s^2 + 1296*J3_^2*k_s^2 - 8640*k_s^3)</f>
        <v>-1.4370759888941194E-2</v>
      </c>
      <c r="AL45" s="41">
        <f>(-2*J1_^2*J2_^2*J3_^3*k03_*H45^5 + 4*J1_^2*J2_^2*J3_^3*k03_*H45^3 - 2*J1_^2*J2_^2*J3_^3*k03_*H45 - 15*J1_^2*J3_^3*k03_*k_s*H45^5 + 24*J1_^2*J3_^3*k03_*k_s*H45^4 + 54*J1_^2*J3_^3*k03_*k_s*H45^3 - 24*J1_^2*J3_^3*k03_*k_s*H45^2 - 39*J1_^2*J3_^3*k03_*k_s*H45 - 15*J2_^2*J3_^3*k03_*k_s*H45^5 - 24*J2_^2*J3_^3*k03_*k_s*H45^4 + 54*J2_^2*J3_^3*k03_*k_s*H45^3 + 24*J2_^2*J3_^3*k03_*k_s*H45^2 - 39*J2_^2*J3_^3*k03_*k_s*H45 - 72*J3_^3*k03_*k_s^2*H45^5 + 720*J3_^3*k03_*k_s^2*H45^3 - 648*J3_^3*k03_*k_s^2*H45)/(2*J1_^2*J2_^2*J3_^2 - 24*J1_^2*J2_^2*k_s +
39*J1_^2*J3_^2*k_s - 324*J1_^2*k_s^2 + 39*J2_^2*J3_^2*k_s - 324*J2_^2*k_s^2 + 648*J3_^2*k_s^2 - 4320*k_s^3)</f>
        <v>-0.16852495679999951</v>
      </c>
      <c r="AM45" s="41">
        <f xml:space="preserve"> (2*J1_^2*J2_^2*J3_^2*H45^4 - 4*J1_^2*J2_^2*J3_^2*H45^2 + 2*J1_^2*J2_^2*J3_^2 - 24*J1_^2*J2_^2*k_s*H45^4 + 48*J1_^2*J2_^2*k_s*H45^2 - 24*J1_^2*J2_^2*k_s - 12*J1_^2*J3_^2*k_s*H45^5 + 27*J1_^2*J3_^2*k_s*H45^4 + 12*J1_^2*J3_^2*k_s*H45^3 - 66*J1_^2*J3_^2*k_s*H45^2 + 39*J1_^2*J3_^2*k_s + 72*J1_^2*k_s^2*H45^5 - 180*J1_^2*k_s^2*H45^4 + 504*J1_^2*k_s^2*H45^2 - 72*J1_^2*k_s^2*H45 - 324*J1_^2*k_s^2 + 12*J2_^2*J3_^2*k_s*H45^5 + 27*J2_^2*J3_^2*k_s*H45^4 - 12*J2_^2*J3_^2*k_s*H45^3 - 66*J2_^2*J3_^2*k_s*H45^2 + 39*J2_^2*J3_^2*k_s - 72*J2_^2*k_s^2*H45^5 - 180*J2_^2*k_s^2*H45^4 + 504*J2_^2*k_s^2*H45^2 + 72*J2_^2*k_s^2*H45 - 324*J2_^2*k_s^2 - 648*J3_^2*k_s^2*H45^2 + 648*J3_^2*k_s^2 + 4320*k_s^3*H45^2 - 4320*k_s^3)/(2*J1_^2*J2_^2*J3_^2 - 24*J1_^2*J2_^2*k_s + 39*J1_^2*J3_^2*k_s - 324*J1_^2*k_s^2 + 39*J2_^2*J3_^2*k_s - 324*J2_^2*k_s^2 + 648*J3_^2*k_s^2 - 4320*k_s^3)</f>
        <v>0.93624976000000038</v>
      </c>
      <c r="AN45" s="41">
        <f>(2*J1_^2*J2_^2*J3_^3*H45^5 - 4*J1_^2*J2_^2*J3_^3*H45^3 + 2*J1_^2*J2_^2*J3_^3*H45 + 15*J1_^2*J3_^3*k_s*H45^5 - 24*J1_^2*J3_^3*k_s*H45^4 - 54*J1_^2*J3_^3*k_s*H45^3 + 24*J1_^2*J3_^3*k_s*H45^2 + 39*J1_^2*J3_^3*k_s*H45 + 15*J2_^2*J3_^3*k_s*H45^5 + 24*J2_^2*J3_^3*k_s*H45^4 - 54*J2_^2*J3_^3*k_s*H45^3 - 24*J2_^2*J3_^3*k_s*H45^2 + 39*J2_^2*J3_^3*k_s*H45 + 72*J3_^3*k_s^2*H45^5 - 720*J3_^3*k_s^2*H45^3 + 648*J3_^3*k_s^2*H45)/(2*J1_^2*J2_^2*J3_^2 - 24*J1_^2*J2_^2*k_s + 39*J1_^2*J3_^2*k_s - 324*J1_^2*k_s^2 + 39*J2_^2*J3_^2*k_s - 324*J2_^2*k_s^2 + 648*J3_^2*k_s^2 - 4320*k_s^3)</f>
        <v>-0.16852495679999951</v>
      </c>
      <c r="AP45" s="41">
        <f t="shared" si="23"/>
        <v>0.93624976000000038</v>
      </c>
    </row>
    <row r="46" spans="1:42">
      <c r="G46" s="40">
        <f t="shared" si="16"/>
        <v>0.84000000000000064</v>
      </c>
      <c r="H46" s="33">
        <f t="shared" si="15"/>
        <v>-0.15999999999999939</v>
      </c>
      <c r="I46" s="51">
        <f>J46+K46+W46*AB46</f>
        <v>0.59394693697985179</v>
      </c>
      <c r="J46" s="51">
        <f>(1/M46)*(a1_ + 2*a2_*H46 + 3*a3_*H46^2 + 4*a4_*H46^3 + 5*a5_*H46^4)</f>
        <v>0.59394693697985179</v>
      </c>
      <c r="K46" s="51">
        <f>(1/M46^3)*k_s*(6*a3_ + 24*a4_*H46+ 60*a5_*H46^2)</f>
        <v>0</v>
      </c>
      <c r="L46" s="51"/>
      <c r="M46" s="41">
        <f t="shared" si="17"/>
        <v>1.0499523798725345</v>
      </c>
      <c r="N46" s="45">
        <f t="shared" si="8"/>
        <v>9.2799999999999605E-2</v>
      </c>
      <c r="O46" s="45">
        <f t="shared" si="9"/>
        <v>-0.65999999999999936</v>
      </c>
      <c r="P46" s="45">
        <f>1</f>
        <v>1</v>
      </c>
      <c r="Q46" s="45">
        <f t="shared" si="10"/>
        <v>-6.7199999999999802E-2</v>
      </c>
      <c r="R46" s="45">
        <f t="shared" si="11"/>
        <v>0.34000000000000064</v>
      </c>
      <c r="S46" s="45">
        <f>1</f>
        <v>1</v>
      </c>
      <c r="T46" s="45">
        <f t="shared" si="12"/>
        <v>0.97440000000000015</v>
      </c>
      <c r="U46" s="45">
        <f t="shared" si="13"/>
        <v>0.31999999999999879</v>
      </c>
      <c r="V46" s="45">
        <f t="shared" si="14"/>
        <v>-2</v>
      </c>
      <c r="W46" s="45">
        <f t="shared" si="18"/>
        <v>0</v>
      </c>
      <c r="X46" s="45"/>
      <c r="Y46" s="45">
        <f t="shared" si="19"/>
        <v>0.84000000000000052</v>
      </c>
      <c r="Z46" s="45">
        <f t="shared" si="20"/>
        <v>0.97440000000000015</v>
      </c>
      <c r="AA46" s="40">
        <f t="shared" si="21"/>
        <v>0</v>
      </c>
      <c r="AB46" s="44">
        <f t="shared" si="22"/>
        <v>-0.95242414719932456</v>
      </c>
      <c r="AF46" s="41">
        <f>(-J1_^3*J2_^2*J3_^2*k01_*H46^5 + J1_^3*J2_^2*J3_^2*k01_*H46^4 + J1_^3*J2_^2*J3_^2*k01_*H46^3 - J1_^3*J2_^2*J3_^2*k01_*H46^2 + 6*J1_^3*J2_^2*k01_*k_s*H46^5 - 12*J1_^3*J2_^2*k01_*k_s*H46^4 + 12*J1_^3*J2_^2*k01_*k_s*H46^2 - 6*J1_^3*J2_^2*k01_*k_s*H46 - 12*J1_^3*J3_^2*k01_*k_s*H46^5 + 27*J1_^3*J3_^2*k01_*k_s*H46^4 + 12*J1_^3*J3_^2*k01_*k_s*H46^3 - 27*J1_^3*J3_^2*k01_*k_s*H46^2 + 72*J1_^3*k01_*k_s^2*H46^5 - 180*J1_^3*k01_*k_s^2*H46^4 + 180*J1_^3*k01_*k_s^2*H46^2 - 72*J1_^3*k01_*k_s^2*H46)/(4*J1_^2*J2_^2*J3_^2 - 48*J1_^2*J2_^2*k_s + 78*J1_^2*J3_^2*k_s - 648*J1_^2*k_s^2 + 78*J2_^2*J3_^2*k_s - 648*J2_^2*k_s^2 + 1296*J3_^2*k_s^2 - 8640*k_s^3)</f>
        <v>7.2339455999999433E-3</v>
      </c>
      <c r="AG46" s="41">
        <f>(6*J1_^2*J2_^2*J3_^2*H46^5 - 4*J1_^2*J2_^2*J3_^2*H46^4 - 10*J1_^2*J2_^2*J3_^2*H46^3 + 8*J1_^2*J2_^2*J3_^2*H46^2 - 12*J1_^2*J2_^2*k_s*H46^5 + 48*J1_^2*J2_^2*k_s*H46^4 - 96*J1_^2*J2_^2*k_s*H46^2 + 60*J1_^2*J2_^2*k_s*H46 + 66*J1_^2*J3_^2*k_s*H46^5 - 129*J1_^2*J3_^2*k_s*H46^4 - 144*J1_^2*J3_^2*k_s*H46^3 + 207*J1_^2*J3_^2*k_s*H46^2 - 216*J1_^2*k_s^2*H46^5 + 540*J1_^2*k_s^2*H46^4 - 1188*J1_^2*k_s^2*H46^2 + 864*J1_^2*k_s^2*H46 + 18*J2_^2*J3_^2*k_s*H46^5 + 21*J2_^2*J3_^2*k_s*H46^4 - 96*J2_^2*J3_^2*k_s*H46^3 + 57*J2_^2*J3_^2*k_s*H46^2
+ 72*J2_^2*k_s^2*H46^5 + 180*J2_^2*k_s^2*H46^4 - 828*J2_^2*k_s^2*H46^2 + 576*J2_^2*k_s^2*H46 + 144*J3_^2*k_s^2*H46^5 - 1440*J3_^2*k_s^2*H46^3 + 1296*J3_^2*k_s^2*H46^2 - 8640*k_s^3*H46^2 + 8640*k_s^3*H46)/(8*J1_^2*J2_^2*J3_^2 - 96*J1_^2*J2_^2*k_s + 156*J1_^2*J3_^2*k_s - 1296*J1_^2*k_s^2 + 156*J2_^2*J3_^2*k_s - 1296*J2_^2*k_s^2 + 2592*J3_^2*k_s^2 -
17280*k_s^3)</f>
        <v>3.0313676799999755E-2</v>
      </c>
      <c r="AH46" s="41">
        <f>(J1_^3*J2_^2*J3_^2*H46^5 - J1_^3*J2_^2*J3_^2*H46^4 - J1_^3*J2_^2*J3_^2*H46^3 + J1_^3*J2_^2*J3_^2*H46^2 - 6*J1_^3*J2_^2*k_s*H46^5 + 12*J1_^3*J2_^2*k_s*H46^4 - 12*J1_^3*J2_^2*k_s*H46^2 + 6*J1_^3*J2_^2*k_s*H46 + 12*J1_^3*J3_^2*k_s*H46^5 - 27*J1_^3*J3_^2*k_s*H46^4 - 12*J1_^3*J3_^2*k_s*H46^3 + 27*J1_^3*J3_^2*k_s*H46^2 - 72*J1_^3*k_s^2*H46^5 + 180*J1_^3*k_s^2*H46^4 - 180*J1_^3*k_s^2*H46^2 + 72*J1_^3*k_s^2*H46)/(4*J1_^2*J2_^2*J3_^2 - 48*J1_^2*J2_^2*k_s + 78*J1_^2*J3_^2*k_s - 648*J1_^2*k_s^2 + 78*J2_^2*J3_^2*k_s - 648*J2_^2*k_s^2 + 1296*J3_^2*k_s^2 - 8640*k_s^3)</f>
        <v>1.6175594107135378E-2</v>
      </c>
      <c r="AI46" s="41">
        <f>(-J1_^2*J2_^3*J3_^2*k02_*H46^5 - J1_^2*J2_^3*J3_^2*k02_*H46^4 + J1_^2*J2_^3*J3_^2*k02_*H46^3 + J1_^2*J2_^3*J3_^2*k02_*H46^2 + 6*J1_^2*J2_^3*k02_*k_s*H46^5 + 12*J1_^2*J2_^3*k02_*k_s*H46^4 - 12*J1_^2*J2_^3*k02_*k_s*H46^2 - 6*J1_^2*J2_^3*k02_*k_s*H46 - 12*J2_^3*J3_^2*k02_*k_s*H46^5 - 27*J2_^3*J3_^2*k02_*k_s*H46^4 + 12*J2_^3*J3_^2*k02_*k_s*H46^3 + 27*J2_^3*J3_^2*k02_*k_s*H46^2 + 72*J2_^3*k02_*k_s^2*H46^5 + 180*J2_^3*k02_*k_s^2*H46^4 - 180*J2_^3*k02_*k_s^2*H46^2 - 72*J2_^3*k02_*k_s^2*H46)/(4*J1_^2*J2_^2*J3_^2 - 48*J1_^2*J2_^2*k_s + 78*J1_^2*J3_^2*k_s - 648*J1_^2*k_s^2 + 78*J2_^2*J3_^2*k_s - 648*J2_^2*k_s^2 + 1296*J3_^2*k_s^2 - 8640*k_s^3)</f>
        <v>-5.1859455999999663E-3</v>
      </c>
      <c r="AJ46" s="41">
        <f>(-6*J1_^2*J2_^2*J3_^2*H46^5 - 4*J1_^2*J2_^2*J3_^2*H46^4 + 10*J1_^2*J2_^2*J3_^2*H46^3 + 8*J1_^2*J2_^2*J3_^2*H46^2 + 12*J1_^2*J2_^2*k_s*H46^5 + 48*J1_^2*J2_^2*k_s*H46^4 - 96*J1_^2*J2_^2*k_s*H46^2 - 60*J1_^2*J2_^2*k_s*H46 - 18*J1_^2*J3_^2*k_s*H46^5 + 21*J1_^2*J3_^2*k_s*H46^4 + 96*J1_^2*J3_^2*k_s*H46^3 + 57*J1_^2*J3_^2*k_s*H46^2 - 72*J1_^2*k_s^2*H46^5 + 180*J1_^2*k_s^2*H46^4 - 828*J1_^2*k_s^2*H46^2 - 576*J1_^2*k_s^2*H46 - 66*J2_^2*J3_^2*k_s*H46^5 - 129*J2_^2*J3_^2*k_s*H46^4 + 144*J2_^2*J3_^2*k_s*H46^3 + 207*J2_^2*J3_^2*k_s*H46^2 + 216*J2_^2*k_s^2*H46^5 + 540*J2_^2*k_s^2*H46^4 - 1188*J2_^2*k_s^2*H46^2 - 864*J2_^2*k_s^2*H46 - 144*J3_^2*k_s^2*H46^5 + 1440*J3_^2*k_s^2*H46^3 + 1296*J3_^2*k_s^2*H46^2 - 8640*k_s^3*H46^2 - 8640*k_s^3*H46)/(8*J1_^2*J2_^2*J3_^2 - 96*J1_^2*J2_^2*k_s + 156*J1_^2*J3_^2*k_s - 1296*J1_^2*k_s^2 + 156*J2_^2*J3_^2*k_s - 1296*J2_^2*k_s^2 + 2592*J3_^2*k_s^2 - 17280*k_s^3)</f>
        <v>2.0230963199999868E-2</v>
      </c>
      <c r="AK46" s="41">
        <f>(J1_^2*J2_^3*J3_^2*H46^5 + J1_^2*J2_^3*J3_^2*H46^4 - J1_^2*J2_^3*J3_^2*H46^3 - J1_^2*J2_^3*J3_^2*H46^2 - 6*J1_^2*J2_^3*k_s*H46^5 - 12*J1_^2*J2_^3*k_s*H46^4 + 12*J1_^2*J2_^3*k_s*H46^2 + 6*J1_^2*J2_^3*k_s*H46 + 12*J2_^3*J3_^2*k_s*H46^5 + 27*J2_^3*J3_^2*k_s*H46^4 - 12*J2_^3*J3_^2*k_s*H46^3 - 27*J2_^3*J3_^2*k_s*H46^2 - 72*J2_^3*k_s^2*H46^5 - 180*J2_^3*k_s^2*H46^4 + 180*J2_^3*k_s^2*H46^2 + 72*J2_^3*k_s^2*H46)/(4*J1_^2*J2_^2*J3_^2 - 48*J1_^2*J2_^2*k_s + 78*J1_^2*J3_^2*k_s - 648*J1_^2*k_s^2 + 78*J2_^2*J3_^2*k_s - 648*J2_^2*k_s^2 + 1296*J3_^2*k_s^2 - 8640*k_s^3)</f>
        <v>-1.1713361249994607E-2</v>
      </c>
      <c r="AL46" s="41">
        <f>(-2*J1_^2*J2_^2*J3_^3*k03_*H46^5 + 4*J1_^2*J2_^2*J3_^3*k03_*H46^3 - 2*J1_^2*J2_^2*J3_^3*k03_*H46 - 15*J1_^2*J3_^3*k03_*k_s*H46^5 + 24*J1_^2*J3_^3*k03_*k_s*H46^4 + 54*J1_^2*J3_^3*k03_*k_s*H46^3 - 24*J1_^2*J3_^3*k03_*k_s*H46^2 - 39*J1_^2*J3_^3*k03_*k_s*H46 - 15*J2_^2*J3_^3*k03_*k_s*H46^5 - 24*J2_^2*J3_^3*k03_*k_s*H46^4 + 54*J2_^2*J3_^3*k03_*k_s*H46^3 + 24*J2_^2*J3_^3*k03_*k_s*H46^2 - 39*J2_^2*J3_^3*k03_*k_s*H46 - 72*J3_^3*k03_*k_s^2*H46^5 + 720*J3_^3*k03_*k_s^2*H46^3 - 648*J3_^3*k03_*k_s^2*H46)/(2*J1_^2*J2_^2*J3_^2 - 24*J1_^2*J2_^2*k_s +
39*J1_^2*J3_^2*k_s - 324*J1_^2*k_s^2 + 39*J2_^2*J3_^2*k_s - 324*J2_^2*k_s^2 + 648*J3_^2*k_s^2 - 4320*k_s^3)</f>
        <v>-0.15191285759999948</v>
      </c>
      <c r="AM46" s="41">
        <f xml:space="preserve"> (2*J1_^2*J2_^2*J3_^2*H46^4 - 4*J1_^2*J2_^2*J3_^2*H46^2 + 2*J1_^2*J2_^2*J3_^2 - 24*J1_^2*J2_^2*k_s*H46^4 + 48*J1_^2*J2_^2*k_s*H46^2 - 24*J1_^2*J2_^2*k_s - 12*J1_^2*J3_^2*k_s*H46^5 + 27*J1_^2*J3_^2*k_s*H46^4 + 12*J1_^2*J3_^2*k_s*H46^3 - 66*J1_^2*J3_^2*k_s*H46^2 + 39*J1_^2*J3_^2*k_s + 72*J1_^2*k_s^2*H46^5 - 180*J1_^2*k_s^2*H46^4 + 504*J1_^2*k_s^2*H46^2 - 72*J1_^2*k_s^2*H46 - 324*J1_^2*k_s^2 + 12*J2_^2*J3_^2*k_s*H46^5 + 27*J2_^2*J3_^2*k_s*H46^4 - 12*J2_^2*J3_^2*k_s*H46^3 - 66*J2_^2*J3_^2*k_s*H46^2 + 39*J2_^2*J3_^2*k_s - 72*J2_^2*k_s^2*H46^5 - 180*J2_^2*k_s^2*H46^4 + 504*J2_^2*k_s^2*H46^2 + 72*J2_^2*k_s^2*H46 - 324*J2_^2*k_s^2 - 648*J3_^2*k_s^2*H46^2 + 648*J3_^2*k_s^2 + 4320*k_s^3*H46^2 - 4320*k_s^3)/(2*J1_^2*J2_^2*J3_^2 - 24*J1_^2*J2_^2*k_s + 39*J1_^2*J3_^2*k_s - 324*J1_^2*k_s^2 + 39*J2_^2*J3_^2*k_s - 324*J2_^2*k_s^2 + 648*J3_^2*k_s^2 - 4320*k_s^3)</f>
        <v>0.94945536000000041</v>
      </c>
      <c r="AN46" s="41">
        <f>(2*J1_^2*J2_^2*J3_^3*H46^5 - 4*J1_^2*J2_^2*J3_^3*H46^3 + 2*J1_^2*J2_^2*J3_^3*H46 + 15*J1_^2*J3_^3*k_s*H46^5 - 24*J1_^2*J3_^3*k_s*H46^4 - 54*J1_^2*J3_^3*k_s*H46^3 + 24*J1_^2*J3_^3*k_s*H46^2 + 39*J1_^2*J3_^3*k_s*H46 + 15*J2_^2*J3_^3*k_s*H46^5 + 24*J2_^2*J3_^3*k_s*H46^4 - 54*J2_^2*J3_^3*k_s*H46^3 - 24*J2_^2*J3_^3*k_s*H46^2 + 39*J2_^2*J3_^3*k_s*H46 + 72*J3_^3*k_s^2*H46^5 - 720*J3_^3*k_s^2*H46^3 + 648*J3_^3*k_s^2*H46)/(2*J1_^2*J2_^2*J3_^2 - 24*J1_^2*J2_^2*k_s + 39*J1_^2*J3_^2*k_s - 324*J1_^2*k_s^2 + 39*J2_^2*J3_^2*k_s - 324*J2_^2*k_s^2 + 648*J3_^2*k_s^2 - 4320*k_s^3)</f>
        <v>-0.15191285759999948</v>
      </c>
      <c r="AP46" s="41">
        <f t="shared" si="23"/>
        <v>0.94945536000000041</v>
      </c>
    </row>
    <row r="47" spans="1:42">
      <c r="G47" s="40">
        <f t="shared" si="16"/>
        <v>0.86000000000000054</v>
      </c>
      <c r="H47" s="33">
        <f t="shared" si="15"/>
        <v>-0.1399999999999994</v>
      </c>
      <c r="I47" s="51">
        <f>J47+K47+W47*AB47</f>
        <v>0.52869035795955699</v>
      </c>
      <c r="J47" s="51">
        <f>(1/M47)*(a1_ + 2*a2_*H47 + 3*a3_*H47^2 + 4*a4_*H47^3 + 5*a5_*H47^4)</f>
        <v>0.52869035795955699</v>
      </c>
      <c r="K47" s="51">
        <f>(1/M47^3)*k_s*(6*a3_ + 24*a4_*H47+ 60*a5_*H47^2)</f>
        <v>0</v>
      </c>
      <c r="L47" s="51"/>
      <c r="M47" s="41">
        <f t="shared" si="17"/>
        <v>1.0384603988597731</v>
      </c>
      <c r="N47" s="45">
        <f t="shared" si="8"/>
        <v>7.9799999999999621E-2</v>
      </c>
      <c r="O47" s="45">
        <f t="shared" si="9"/>
        <v>-0.63999999999999946</v>
      </c>
      <c r="P47" s="45">
        <f>1</f>
        <v>1</v>
      </c>
      <c r="Q47" s="45">
        <f t="shared" si="10"/>
        <v>-6.0199999999999781E-2</v>
      </c>
      <c r="R47" s="45">
        <f t="shared" si="11"/>
        <v>0.3600000000000006</v>
      </c>
      <c r="S47" s="45">
        <f>1</f>
        <v>1</v>
      </c>
      <c r="T47" s="45">
        <f t="shared" si="12"/>
        <v>0.98040000000000016</v>
      </c>
      <c r="U47" s="45">
        <f t="shared" si="13"/>
        <v>0.27999999999999881</v>
      </c>
      <c r="V47" s="45">
        <f t="shared" si="14"/>
        <v>-2</v>
      </c>
      <c r="W47" s="45">
        <f t="shared" si="18"/>
        <v>0</v>
      </c>
      <c r="X47" s="45"/>
      <c r="Y47" s="45">
        <f t="shared" si="19"/>
        <v>0.86000000000000054</v>
      </c>
      <c r="Z47" s="45">
        <f t="shared" si="20"/>
        <v>0.98040000000000016</v>
      </c>
      <c r="AA47" s="40">
        <f t="shared" si="21"/>
        <v>0</v>
      </c>
      <c r="AB47" s="44">
        <f t="shared" si="22"/>
        <v>-0.96296401971418211</v>
      </c>
      <c r="AF47" s="41">
        <f>(-J1_^3*J2_^2*J3_^2*k01_*H47^5 + J1_^3*J2_^2*J3_^2*k01_*H47^4 + J1_^3*J2_^2*J3_^2*k01_*H47^3 - J1_^3*J2_^2*J3_^2*k01_*H47^2 + 6*J1_^3*J2_^2*k01_*k_s*H47^5 - 12*J1_^3*J2_^2*k01_*k_s*H47^4 + 12*J1_^3*J2_^2*k01_*k_s*H47^2 - 6*J1_^3*J2_^2*k01_*k_s*H47 - 12*J1_^3*J3_^2*k01_*k_s*H47^5 + 27*J1_^3*J3_^2*k01_*k_s*H47^4 + 12*J1_^3*J3_^2*k01_*k_s*H47^3 - 27*J1_^3*J3_^2*k01_*k_s*H47^2 + 72*J1_^3*k01_*k_s^2*H47^5 - 180*J1_^3*k01_*k_s^2*H47^4 + 180*J1_^3*k01_*k_s^2*H47^2 - 72*J1_^3*k01_*k_s^2*H47)/(4*J1_^2*J2_^2*J3_^2 - 48*J1_^2*J2_^2*k_s + 78*J1_^2*J3_^2*k_s - 648*J1_^2*k_s^2 + 78*J2_^2*J3_^2*k_s - 648*J2_^2*k_s^2 + 1296*J3_^2*k_s^2 - 8640*k_s^3)</f>
        <v>5.4765143999999516E-3</v>
      </c>
      <c r="AG47" s="41">
        <f>(6*J1_^2*J2_^2*J3_^2*H47^5 - 4*J1_^2*J2_^2*J3_^2*H47^4 - 10*J1_^2*J2_^2*J3_^2*H47^3 + 8*J1_^2*J2_^2*J3_^2*H47^2 - 12*J1_^2*J2_^2*k_s*H47^5 + 48*J1_^2*J2_^2*k_s*H47^4 - 96*J1_^2*J2_^2*k_s*H47^2 + 60*J1_^2*J2_^2*k_s*H47 + 66*J1_^2*J3_^2*k_s*H47^5 - 129*J1_^2*J3_^2*k_s*H47^4 - 144*J1_^2*J3_^2*k_s*H47^3 + 207*J1_^2*J3_^2*k_s*H47^2 - 216*J1_^2*k_s^2*H47^5 + 540*J1_^2*k_s^2*H47^4 - 1188*J1_^2*k_s^2*H47^2 + 864*J1_^2*k_s^2*H47 + 18*J2_^2*J3_^2*k_s*H47^5 + 21*J2_^2*J3_^2*k_s*H47^4 - 96*J2_^2*J3_^2*k_s*H47^3 + 57*J2_^2*J3_^2*k_s*H47^2
+ 72*J2_^2*k_s^2*H47^5 + 180*J2_^2*k_s^2*H47^4 - 828*J2_^2*k_s^2*H47^2 + 576*J2_^2*k_s^2*H47 + 144*J3_^2*k_s^2*H47^5 - 1440*J3_^2*k_s^2*H47^3 + 1296*J3_^2*k_s^2*H47^2 - 8640*k_s^3*H47^2 + 8640*k_s^3*H47)/(8*J1_^2*J2_^2*J3_^2 - 96*J1_^2*J2_^2*k_s + 156*J1_^2*J3_^2*k_s - 1296*J1_^2*k_s^2 + 156*J2_^2*J3_^2*k_s - 1296*J2_^2*k_s^2 + 2592*J3_^2*k_s^2 -
17280*k_s^3)</f>
        <v>2.2797583199999791E-2</v>
      </c>
      <c r="AH47" s="41">
        <f>(J1_^3*J2_^2*J3_^2*H47^5 - J1_^3*J2_^2*J3_^2*H47^4 - J1_^3*J2_^2*J3_^2*H47^3 + J1_^3*J2_^2*J3_^2*H47^2 - 6*J1_^3*J2_^2*k_s*H47^5 + 12*J1_^3*J2_^2*k_s*H47^4 - 12*J1_^3*J2_^2*k_s*H47^2 + 6*J1_^3*J2_^2*k_s*H47 + 12*J1_^3*J3_^2*k_s*H47^5 - 27*J1_^3*J3_^2*k_s*H47^4 - 12*J1_^3*J3_^2*k_s*H47^3 + 27*J1_^3*J3_^2*k_s*H47^2 - 72*J1_^3*k_s^2*H47^5 + 180*J1_^3*k_s^2*H47^4 - 180*J1_^3*k_s^2*H47^2 + 72*J1_^3*k_s^2*H47)/(4*J1_^2*J2_^2*J3_^2 - 48*J1_^2*J2_^2*k_s + 78*J1_^2*J3_^2*k_s - 648*J1_^2*k_s^2 + 78*J2_^2*J3_^2*k_s - 648*J2_^2*k_s^2 + 1296*J3_^2*k_s^2 - 8640*k_s^3)</f>
        <v>1.2245858478156367E-2</v>
      </c>
      <c r="AI47" s="41">
        <f>(-J1_^2*J2_^3*J3_^2*k02_*H47^5 - J1_^2*J2_^3*J3_^2*k02_*H47^4 + J1_^2*J2_^3*J3_^2*k02_*H47^3 + J1_^2*J2_^3*J3_^2*k02_*H47^2 + 6*J1_^2*J2_^3*k02_*k_s*H47^5 + 12*J1_^2*J2_^3*k02_*k_s*H47^4 - 12*J1_^2*J2_^3*k02_*k_s*H47^2 - 6*J1_^2*J2_^3*k02_*k_s*H47 - 12*J2_^3*J3_^2*k02_*k_s*H47^5 - 27*J2_^3*J3_^2*k02_*k_s*H47^4 + 12*J2_^3*J3_^2*k02_*k_s*H47^3 + 27*J2_^3*J3_^2*k02_*k_s*H47^2 + 72*J2_^3*k02_*k_s^2*H47^5 + 180*J2_^3*k02_*k_s^2*H47^4 - 180*J2_^3*k02_*k_s^2*H47^2 - 72*J2_^3*k02_*k_s^2*H47)/(4*J1_^2*J2_^2*J3_^2 - 48*J1_^2*J2_^2*k_s + 78*J1_^2*J3_^2*k_s - 648*J1_^2*k_s^2 + 78*J2_^2*J3_^2*k_s - 648*J2_^2*k_s^2 + 1296*J3_^2*k_s^2 - 8640*k_s^3)</f>
        <v>-4.104514399999969E-3</v>
      </c>
      <c r="AJ47" s="41">
        <f>(-6*J1_^2*J2_^2*J3_^2*H47^5 - 4*J1_^2*J2_^2*J3_^2*H47^4 + 10*J1_^2*J2_^2*J3_^2*H47^3 + 8*J1_^2*J2_^2*J3_^2*H47^2 + 12*J1_^2*J2_^2*k_s*H47^5 + 48*J1_^2*J2_^2*k_s*H47^4 - 96*J1_^2*J2_^2*k_s*H47^2 - 60*J1_^2*J2_^2*k_s*H47 - 18*J1_^2*J3_^2*k_s*H47^5 + 21*J1_^2*J3_^2*k_s*H47^4 + 96*J1_^2*J3_^2*k_s*H47^3 + 57*J1_^2*J3_^2*k_s*H47^2 - 72*J1_^2*k_s^2*H47^5 + 180*J1_^2*k_s^2*H47^4 - 828*J1_^2*k_s^2*H47^2 - 576*J1_^2*k_s^2*H47 - 66*J2_^2*J3_^2*k_s*H47^5 - 129*J2_^2*J3_^2*k_s*H47^4 + 144*J2_^2*J3_^2*k_s*H47^3 + 207*J2_^2*J3_^2*k_s*H47^2 + 216*J2_^2*k_s^2*H47^5 + 540*J2_^2*k_s^2*H47^4 - 1188*J2_^2*k_s^2*H47^2 - 864*J2_^2*k_s^2*H47 - 144*J3_^2*k_s^2*H47^5 + 1440*J3_^2*k_s^2*H47^3 + 1296*J3_^2*k_s^2*H47^2 - 8640*k_s^3*H47^2 - 8640*k_s^3*H47)/(8*J1_^2*J2_^2*J3_^2 - 96*J1_^2*J2_^2*k_s + 156*J1_^2*J3_^2*k_s - 1296*J1_^2*k_s^2 + 156*J2_^2*J3_^2*k_s - 1296*J2_^2*k_s^2 + 2592*J3_^2*k_s^2 - 17280*k_s^3)</f>
        <v>1.6018256799999877E-2</v>
      </c>
      <c r="AK47" s="41">
        <f>(J1_^2*J2_^3*J3_^2*H47^5 + J1_^2*J2_^3*J3_^2*H47^4 - J1_^2*J2_^3*J3_^2*H47^3 - J1_^2*J2_^3*J3_^2*H47^2 - 6*J1_^2*J2_^3*k_s*H47^5 - 12*J1_^2*J2_^3*k_s*H47^4 + 12*J1_^2*J2_^3*k_s*H47^2 + 6*J1_^2*J2_^3*k_s*H47 + 12*J2_^3*J3_^2*k_s*H47^5 + 27*J2_^3*J3_^2*k_s*H47^4 - 12*J2_^3*J3_^2*k_s*H47^3 - 27*J2_^3*J3_^2*k_s*H47^2 - 72*J2_^3*k_s^2*H47^5 - 180*J2_^3*k_s^2*H47^4 + 180*J2_^3*k_s^2*H47^2 + 72*J2_^3*k_s^2*H47)/(4*J1_^2*J2_^2*J3_^2 - 48*J1_^2*J2_^2*k_s + 78*J1_^2*J3_^2*k_s - 648*J1_^2*k_s^2 + 78*J2_^2*J3_^2*k_s - 648*J2_^2*k_s^2 + 1296*J3_^2*k_s^2 - 8640*k_s^3)</f>
        <v>-9.238103764223243E-3</v>
      </c>
      <c r="AL47" s="41">
        <f>(-2*J1_^2*J2_^2*J3_^3*k03_*H47^5 + 4*J1_^2*J2_^2*J3_^3*k03_*H47^3 - 2*J1_^2*J2_^2*J3_^3*k03_*H47 - 15*J1_^2*J3_^3*k03_*k_s*H47^5 + 24*J1_^2*J3_^3*k03_*k_s*H47^4 + 54*J1_^2*J3_^3*k03_*k_s*H47^3 - 24*J1_^2*J3_^3*k03_*k_s*H47^2 - 39*J1_^2*J3_^3*k03_*k_s*H47 - 15*J2_^2*J3_^3*k03_*k_s*H47^5 - 24*J2_^2*J3_^3*k03_*k_s*H47^4 + 54*J2_^2*J3_^3*k03_*k_s*H47^3 + 24*J2_^2*J3_^3*k03_*k_s*H47^2 - 39*J2_^2*J3_^3*k03_*k_s*H47 - 72*J3_^3*k03_*k_s^2*H47^5 + 720*J3_^3*k03_*k_s^2*H47^3 - 648*J3_^3*k03_*k_s^2*H47)/(2*J1_^2*J2_^2*J3_^2 - 24*J1_^2*J2_^2*k_s +
39*J1_^2*J3_^2*k_s - 324*J1_^2*k_s^2 + 39*J2_^2*J3_^2*k_s - 324*J2_^2*k_s^2 + 648*J3_^2*k_s^2 - 4320*k_s^3)</f>
        <v>-0.13456578239999947</v>
      </c>
      <c r="AM47" s="41">
        <f xml:space="preserve"> (2*J1_^2*J2_^2*J3_^2*H47^4 - 4*J1_^2*J2_^2*J3_^2*H47^2 + 2*J1_^2*J2_^2*J3_^2 - 24*J1_^2*J2_^2*k_s*H47^4 + 48*J1_^2*J2_^2*k_s*H47^2 - 24*J1_^2*J2_^2*k_s - 12*J1_^2*J3_^2*k_s*H47^5 + 27*J1_^2*J3_^2*k_s*H47^4 + 12*J1_^2*J3_^2*k_s*H47^3 - 66*J1_^2*J3_^2*k_s*H47^2 + 39*J1_^2*J3_^2*k_s + 72*J1_^2*k_s^2*H47^5 - 180*J1_^2*k_s^2*H47^4 + 504*J1_^2*k_s^2*H47^2 - 72*J1_^2*k_s^2*H47 - 324*J1_^2*k_s^2 + 12*J2_^2*J3_^2*k_s*H47^5 + 27*J2_^2*J3_^2*k_s*H47^4 - 12*J2_^2*J3_^2*k_s*H47^3 - 66*J2_^2*J3_^2*k_s*H47^2 + 39*J2_^2*J3_^2*k_s - 72*J2_^2*k_s^2*H47^5 - 180*J2_^2*k_s^2*H47^4 + 504*J2_^2*k_s^2*H47^2 + 72*J2_^2*k_s^2*H47 - 324*J2_^2*k_s^2 - 648*J3_^2*k_s^2*H47^2 + 648*J3_^2*k_s^2 + 4320*k_s^3*H47^2 - 4320*k_s^3)/(2*J1_^2*J2_^2*J3_^2 - 24*J1_^2*J2_^2*k_s + 39*J1_^2*J3_^2*k_s - 324*J1_^2*k_s^2 + 39*J2_^2*J3_^2*k_s - 324*J2_^2*k_s^2 + 648*J3_^2*k_s^2 - 4320*k_s^3)</f>
        <v>0.96118416000000029</v>
      </c>
      <c r="AN47" s="41">
        <f>(2*J1_^2*J2_^2*J3_^3*H47^5 - 4*J1_^2*J2_^2*J3_^3*H47^3 + 2*J1_^2*J2_^2*J3_^3*H47 + 15*J1_^2*J3_^3*k_s*H47^5 - 24*J1_^2*J3_^3*k_s*H47^4 - 54*J1_^2*J3_^3*k_s*H47^3 + 24*J1_^2*J3_^3*k_s*H47^2 + 39*J1_^2*J3_^3*k_s*H47 + 15*J2_^2*J3_^3*k_s*H47^5 + 24*J2_^2*J3_^3*k_s*H47^4 - 54*J2_^2*J3_^3*k_s*H47^3 - 24*J2_^2*J3_^3*k_s*H47^2 + 39*J2_^2*J3_^3*k_s*H47 + 72*J3_^3*k_s^2*H47^5 - 720*J3_^3*k_s^2*H47^3 + 648*J3_^3*k_s^2*H47)/(2*J1_^2*J2_^2*J3_^2 - 24*J1_^2*J2_^2*k_s + 39*J1_^2*J3_^2*k_s - 324*J1_^2*k_s^2 + 39*J2_^2*J3_^2*k_s - 324*J2_^2*k_s^2 + 648*J3_^2*k_s^2 - 4320*k_s^3)</f>
        <v>-0.13456578239999947</v>
      </c>
      <c r="AP47" s="41">
        <f t="shared" si="23"/>
        <v>0.96118416000000029</v>
      </c>
    </row>
    <row r="48" spans="1:42">
      <c r="G48" s="40">
        <f t="shared" si="16"/>
        <v>0.88000000000000056</v>
      </c>
      <c r="H48" s="33">
        <f t="shared" si="15"/>
        <v>-0.1199999999999994</v>
      </c>
      <c r="I48" s="51">
        <f>J48+K48+W48*AB48</f>
        <v>0.46002476391935693</v>
      </c>
      <c r="J48" s="51">
        <f>(1/M48)*(a1_ + 2*a2_*H48 + 3*a3_*H48^2 + 4*a4_*H48^3 + 5*a5_*H48^4)</f>
        <v>0.46002476391935693</v>
      </c>
      <c r="K48" s="51">
        <f>(1/M48^3)*k_s*(6*a3_ + 24*a4_*H48+ 60*a5_*H48^2)</f>
        <v>0</v>
      </c>
      <c r="L48" s="51"/>
      <c r="M48" s="41">
        <f t="shared" si="17"/>
        <v>1.0283968105745951</v>
      </c>
      <c r="N48" s="45">
        <f t="shared" si="8"/>
        <v>6.7199999999999635E-2</v>
      </c>
      <c r="O48" s="45">
        <f t="shared" si="9"/>
        <v>-0.61999999999999944</v>
      </c>
      <c r="P48" s="45">
        <f>1</f>
        <v>1</v>
      </c>
      <c r="Q48" s="45">
        <f t="shared" si="10"/>
        <v>-5.2799999999999771E-2</v>
      </c>
      <c r="R48" s="45">
        <f t="shared" si="11"/>
        <v>0.38000000000000062</v>
      </c>
      <c r="S48" s="45">
        <f>1</f>
        <v>1</v>
      </c>
      <c r="T48" s="45">
        <f t="shared" si="12"/>
        <v>0.98560000000000014</v>
      </c>
      <c r="U48" s="45">
        <f t="shared" si="13"/>
        <v>0.2399999999999988</v>
      </c>
      <c r="V48" s="45">
        <f t="shared" si="14"/>
        <v>-2</v>
      </c>
      <c r="W48" s="45">
        <f t="shared" si="18"/>
        <v>0</v>
      </c>
      <c r="X48" s="45"/>
      <c r="Y48" s="45">
        <f t="shared" si="19"/>
        <v>0.88000000000000056</v>
      </c>
      <c r="Z48" s="45">
        <f t="shared" si="20"/>
        <v>0.98560000000000014</v>
      </c>
      <c r="AA48" s="40">
        <f t="shared" si="21"/>
        <v>0</v>
      </c>
      <c r="AB48" s="44">
        <f t="shared" si="22"/>
        <v>-0.9723873019805177</v>
      </c>
      <c r="AF48" s="41">
        <f>(-J1_^3*J2_^2*J3_^2*k01_*H48^5 + J1_^3*J2_^2*J3_^2*k01_*H48^4 + J1_^3*J2_^2*J3_^2*k01_*H48^3 - J1_^3*J2_^2*J3_^2*k01_*H48^2 + 6*J1_^3*J2_^2*k01_*k_s*H48^5 - 12*J1_^3*J2_^2*k01_*k_s*H48^4 + 12*J1_^3*J2_^2*k01_*k_s*H48^2 - 6*J1_^3*J2_^2*k01_*k_s*H48 - 12*J1_^3*J3_^2*k01_*k_s*H48^5 + 27*J1_^3*J3_^2*k01_*k_s*H48^4 + 12*J1_^3*J3_^2*k01_*k_s*H48^3 - 27*J1_^3*J3_^2*k01_*k_s*H48^2 + 72*J1_^3*k01_*k_s^2*H48^5 - 180*J1_^3*k01_*k_s^2*H48^4 + 180*J1_^3*k01_*k_s^2*H48^2 - 72*J1_^3*k01_*k_s^2*H48)/(4*J1_^2*J2_^2*J3_^2 - 48*J1_^2*J2_^2*k_s + 78*J1_^2*J3_^2*k_s - 648*J1_^2*k_s^2 + 78*J2_^2*J3_^2*k_s - 648*J2_^2*k_s^2 + 1296*J3_^2*k_s^2 - 8640*k_s^3)</f>
        <v>3.9739391999999586E-3</v>
      </c>
      <c r="AG48" s="41">
        <f>(6*J1_^2*J2_^2*J3_^2*H48^5 - 4*J1_^2*J2_^2*J3_^2*H48^4 - 10*J1_^2*J2_^2*J3_^2*H48^3 + 8*J1_^2*J2_^2*J3_^2*H48^2 - 12*J1_^2*J2_^2*k_s*H48^5 + 48*J1_^2*J2_^2*k_s*H48^4 - 96*J1_^2*J2_^2*k_s*H48^2 + 60*J1_^2*J2_^2*k_s*H48 + 66*J1_^2*J3_^2*k_s*H48^5 - 129*J1_^2*J3_^2*k_s*H48^4 - 144*J1_^2*J3_^2*k_s*H48^3 + 207*J1_^2*J3_^2*k_s*H48^2 - 216*J1_^2*k_s^2*H48^5 + 540*J1_^2*k_s^2*H48^4 - 1188*J1_^2*k_s^2*H48^2 + 864*J1_^2*k_s^2*H48 + 18*J2_^2*J3_^2*k_s*H48^5 + 21*J2_^2*J3_^2*k_s*H48^4 - 96*J2_^2*J3_^2*k_s*H48^3 + 57*J2_^2*J3_^2*k_s*H48^2
+ 72*J2_^2*k_s^2*H48^5 + 180*J2_^2*k_s^2*H48^4 - 828*J2_^2*k_s^2*H48^2 + 576*J2_^2*k_s^2*H48 + 144*J3_^2*k_s^2*H48^5 - 1440*J3_^2*k_s^2*H48^3 + 1296*J3_^2*k_s^2*H48^2 - 8640*k_s^3*H48^2 + 8640*k_s^3*H48)/(8*J1_^2*J2_^2*J3_^2 - 96*J1_^2*J2_^2*k_s + 156*J1_^2*J3_^2*k_s - 1296*J1_^2*k_s^2 + 156*J2_^2*J3_^2*k_s - 1296*J2_^2*k_s^2 + 2592*J3_^2*k_s^2 -
17280*k_s^3)</f>
        <v>1.6437657599999825E-2</v>
      </c>
      <c r="AH48" s="41">
        <f>(J1_^3*J2_^2*J3_^2*H48^5 - J1_^3*J2_^2*J3_^2*H48^4 - J1_^3*J2_^2*J3_^2*H48^3 + J1_^3*J2_^2*J3_^2*H48^2 - 6*J1_^3*J2_^2*k_s*H48^5 + 12*J1_^3*J2_^2*k_s*H48^4 - 12*J1_^3*J2_^2*k_s*H48^2 + 6*J1_^3*J2_^2*k_s*H48 + 12*J1_^3*J3_^2*k_s*H48^5 - 27*J1_^3*J3_^2*k_s*H48^4 - 12*J1_^3*J3_^2*k_s*H48^3 + 27*J1_^3*J3_^2*k_s*H48^2 - 72*J1_^3*k_s^2*H48^5 + 180*J1_^3*k_s^2*H48^4 - 180*J1_^3*k_s^2*H48^2 + 72*J1_^3*k_s^2*H48)/(4*J1_^2*J2_^2*J3_^2 - 48*J1_^2*J2_^2*k_s + 78*J1_^2*J3_^2*k_s - 648*J1_^2*k_s^2 + 78*J2_^2*J3_^2*k_s - 648*J2_^2*k_s^2 + 1296*J3_^2*k_s^2 - 8640*k_s^3)</f>
        <v>8.8859981896510405E-3</v>
      </c>
      <c r="AI48" s="41">
        <f>(-J1_^2*J2_^3*J3_^2*k02_*H48^5 - J1_^2*J2_^3*J3_^2*k02_*H48^4 + J1_^2*J2_^3*J3_^2*k02_*H48^3 + J1_^2*J2_^3*J3_^2*k02_*H48^2 + 6*J1_^2*J2_^3*k02_*k_s*H48^5 + 12*J1_^2*J2_^3*k02_*k_s*H48^4 - 12*J1_^2*J2_^3*k02_*k_s*H48^2 - 6*J1_^2*J2_^3*k02_*k_s*H48 - 12*J2_^3*J3_^2*k02_*k_s*H48^5 - 27*J2_^3*J3_^2*k02_*k_s*H48^4 + 12*J2_^3*J3_^2*k02_*k_s*H48^3 + 27*J2_^3*J3_^2*k02_*k_s*H48^2 + 72*J2_^3*k02_*k_s^2*H48^5 + 180*J2_^3*k02_*k_s^2*H48^4 - 180*J2_^3*k02_*k_s^2*H48^2 - 72*J2_^3*k02_*k_s^2*H48)/(4*J1_^2*J2_^2*J3_^2 - 48*J1_^2*J2_^2*k_s + 78*J1_^2*J3_^2*k_s - 648*J1_^2*k_s^2 + 78*J2_^2*J3_^2*k_s - 648*J2_^2*k_s^2 + 1296*J3_^2*k_s^2 - 8640*k_s^3)</f>
        <v>-3.1099391999999718E-3</v>
      </c>
      <c r="AJ48" s="41">
        <f>(-6*J1_^2*J2_^2*J3_^2*H48^5 - 4*J1_^2*J2_^2*J3_^2*H48^4 + 10*J1_^2*J2_^2*J3_^2*H48^3 + 8*J1_^2*J2_^2*J3_^2*H48^2 + 12*J1_^2*J2_^2*k_s*H48^5 + 48*J1_^2*J2_^2*k_s*H48^4 - 96*J1_^2*J2_^2*k_s*H48^2 - 60*J1_^2*J2_^2*k_s*H48 - 18*J1_^2*J3_^2*k_s*H48^5 + 21*J1_^2*J3_^2*k_s*H48^4 + 96*J1_^2*J3_^2*k_s*H48^3 + 57*J1_^2*J3_^2*k_s*H48^2 - 72*J1_^2*k_s^2*H48^5 + 180*J1_^2*k_s^2*H48^4 - 828*J1_^2*k_s^2*H48^2 - 576*J1_^2*k_s^2*H48 - 66*J2_^2*J3_^2*k_s*H48^5 - 129*J2_^2*J3_^2*k_s*H48^4 + 144*J2_^2*J3_^2*k_s*H48^3 + 207*J2_^2*J3_^2*k_s*H48^2 + 216*J2_^2*k_s^2*H48^5 + 540*J2_^2*k_s^2*H48^4 - 1188*J2_^2*k_s^2*H48^2 - 864*J2_^2*k_s^2*H48 - 144*J3_^2*k_s^2*H48^5 + 1440*J3_^2*k_s^2*H48^3 + 1296*J3_^2*k_s^2*H48^2 - 8640*k_s^3*H48^2 - 8640*k_s^3*H48)/(8*J1_^2*J2_^2*J3_^2 - 96*J1_^2*J2_^2*k_s + 156*J1_^2*J3_^2*k_s - 1296*J1_^2*k_s^2 + 156*J2_^2*J3_^2*k_s - 1296*J2_^2*k_s^2 + 2592*J3_^2*k_s^2 - 17280*k_s^3)</f>
        <v>1.2154982399999889E-2</v>
      </c>
      <c r="AK48" s="41">
        <f>(J1_^2*J2_^3*J3_^2*H48^5 + J1_^2*J2_^3*J3_^2*H48^4 - J1_^2*J2_^3*J3_^2*H48^3 - J1_^2*J2_^3*J3_^2*H48^2 - 6*J1_^2*J2_^3*k_s*H48^5 - 12*J1_^2*J2_^3*k_s*H48^4 + 12*J1_^2*J2_^3*k_s*H48^2 + 6*J1_^2*J2_^3*k_s*H48 + 12*J2_^3*J3_^2*k_s*H48^5 + 27*J2_^3*J3_^2*k_s*H48^4 - 12*J2_^3*J3_^2*k_s*H48^3 - 27*J2_^3*J3_^2*k_s*H48^2 - 72*J2_^3*k_s^2*H48^5 - 180*J2_^3*k_s^2*H48^4 + 180*J2_^3*k_s^2*H48^2 + 72*J2_^3*k_s^2*H48)/(4*J1_^2*J2_^2*J3_^2 - 48*J1_^2*J2_^2*k_s + 78*J1_^2*J3_^2*k_s - 648*J1_^2*k_s^2 + 78*J2_^2*J3_^2*k_s - 648*J2_^2*k_s^2 + 1296*J3_^2*k_s^2 - 8640*k_s^3)</f>
        <v>-6.9818557204401176E-3</v>
      </c>
      <c r="AL48" s="41">
        <f>(-2*J1_^2*J2_^2*J3_^3*k03_*H48^5 + 4*J1_^2*J2_^2*J3_^3*k03_*H48^3 - 2*J1_^2*J2_^2*J3_^3*k03_*H48 - 15*J1_^2*J3_^3*k03_*k_s*H48^5 + 24*J1_^2*J3_^3*k03_*k_s*H48^4 + 54*J1_^2*J3_^3*k03_*k_s*H48^3 - 24*J1_^2*J3_^3*k03_*k_s*H48^2 - 39*J1_^2*J3_^3*k03_*k_s*H48 - 15*J2_^2*J3_^3*k03_*k_s*H48^5 - 24*J2_^2*J3_^3*k03_*k_s*H48^4 + 54*J2_^2*J3_^3*k03_*k_s*H48^3 + 24*J2_^2*J3_^3*k03_*k_s*H48^2 - 39*J2_^2*J3_^3*k03_*k_s*H48 - 72*J3_^3*k03_*k_s^2*H48^5 + 720*J3_^3*k03_*k_s^2*H48^3 - 648*J3_^3*k03_*k_s^2*H48)/(2*J1_^2*J2_^2*J3_^2 - 24*J1_^2*J2_^2*k_s +
39*J1_^2*J3_^2*k_s - 324*J1_^2*k_s^2 + 39*J2_^2*J3_^2*k_s - 324*J2_^2*k_s^2 + 648*J3_^2*k_s^2 - 4320*k_s^3)</f>
        <v>-0.11656888319999945</v>
      </c>
      <c r="AM48" s="41">
        <f xml:space="preserve"> (2*J1_^2*J2_^2*J3_^2*H48^4 - 4*J1_^2*J2_^2*J3_^2*H48^2 + 2*J1_^2*J2_^2*J3_^2 - 24*J1_^2*J2_^2*k_s*H48^4 + 48*J1_^2*J2_^2*k_s*H48^2 - 24*J1_^2*J2_^2*k_s - 12*J1_^2*J3_^2*k_s*H48^5 + 27*J1_^2*J3_^2*k_s*H48^4 + 12*J1_^2*J3_^2*k_s*H48^3 - 66*J1_^2*J3_^2*k_s*H48^2 + 39*J1_^2*J3_^2*k_s + 72*J1_^2*k_s^2*H48^5 - 180*J1_^2*k_s^2*H48^4 + 504*J1_^2*k_s^2*H48^2 - 72*J1_^2*k_s^2*H48 - 324*J1_^2*k_s^2 + 12*J2_^2*J3_^2*k_s*H48^5 + 27*J2_^2*J3_^2*k_s*H48^4 - 12*J2_^2*J3_^2*k_s*H48^3 - 66*J2_^2*J3_^2*k_s*H48^2 + 39*J2_^2*J3_^2*k_s - 72*J2_^2*k_s^2*H48^5 - 180*J2_^2*k_s^2*H48^4 + 504*J2_^2*k_s^2*H48^2 + 72*J2_^2*k_s^2*H48 - 324*J2_^2*k_s^2 - 648*J3_^2*k_s^2*H48^2 + 648*J3_^2*k_s^2 + 4320*k_s^3*H48^2 - 4320*k_s^3)/(2*J1_^2*J2_^2*J3_^2 - 24*J1_^2*J2_^2*k_s + 39*J1_^2*J3_^2*k_s - 324*J1_^2*k_s^2 + 39*J2_^2*J3_^2*k_s - 324*J2_^2*k_s^2 + 648*J3_^2*k_s^2 - 4320*k_s^3)</f>
        <v>0.97140736000000028</v>
      </c>
      <c r="AN48" s="41">
        <f>(2*J1_^2*J2_^2*J3_^3*H48^5 - 4*J1_^2*J2_^2*J3_^3*H48^3 + 2*J1_^2*J2_^2*J3_^3*H48 + 15*J1_^2*J3_^3*k_s*H48^5 - 24*J1_^2*J3_^3*k_s*H48^4 - 54*J1_^2*J3_^3*k_s*H48^3 + 24*J1_^2*J3_^3*k_s*H48^2 + 39*J1_^2*J3_^3*k_s*H48 + 15*J2_^2*J3_^3*k_s*H48^5 + 24*J2_^2*J3_^3*k_s*H48^4 - 54*J2_^2*J3_^3*k_s*H48^3 - 24*J2_^2*J3_^3*k_s*H48^2 + 39*J2_^2*J3_^3*k_s*H48 + 72*J3_^3*k_s^2*H48^5 - 720*J3_^3*k_s^2*H48^3 + 648*J3_^3*k_s^2*H48)/(2*J1_^2*J2_^2*J3_^2 - 24*J1_^2*J2_^2*k_s + 39*J1_^2*J3_^2*k_s - 324*J1_^2*k_s^2 + 39*J2_^2*J3_^2*k_s - 324*J2_^2*k_s^2 + 648*J3_^2*k_s^2 - 4320*k_s^3)</f>
        <v>-0.11656888319999945</v>
      </c>
      <c r="AP48" s="41">
        <f t="shared" si="23"/>
        <v>0.97140736000000028</v>
      </c>
    </row>
    <row r="49" spans="6:42">
      <c r="G49" s="40">
        <f t="shared" si="16"/>
        <v>0.90000000000000058</v>
      </c>
      <c r="H49" s="33">
        <f t="shared" si="15"/>
        <v>-9.9999999999999395E-2</v>
      </c>
      <c r="I49" s="51">
        <f>J49+K49+W49*AB49</f>
        <v>0.38830994757360215</v>
      </c>
      <c r="J49" s="51">
        <f>(1/M49)*(a1_ + 2*a2_*H49 + 3*a3_*H49^2 + 4*a4_*H49^3 + 5*a5_*H49^4)</f>
        <v>0.38830994757360215</v>
      </c>
      <c r="K49" s="51">
        <f>(1/M49^3)*k_s*(6*a3_ + 24*a4_*H49+ 60*a5_*H49^2)</f>
        <v>0</v>
      </c>
      <c r="L49" s="51"/>
      <c r="M49" s="41">
        <f t="shared" si="17"/>
        <v>1.0198039027185568</v>
      </c>
      <c r="N49" s="45">
        <f t="shared" si="8"/>
        <v>5.4999999999999639E-2</v>
      </c>
      <c r="O49" s="45">
        <f t="shared" si="9"/>
        <v>-0.59999999999999942</v>
      </c>
      <c r="P49" s="45">
        <f>1</f>
        <v>1</v>
      </c>
      <c r="Q49" s="45">
        <f t="shared" si="10"/>
        <v>-4.4999999999999755E-2</v>
      </c>
      <c r="R49" s="45">
        <f t="shared" si="11"/>
        <v>0.40000000000000058</v>
      </c>
      <c r="S49" s="45">
        <f>1</f>
        <v>1</v>
      </c>
      <c r="T49" s="45">
        <f t="shared" si="12"/>
        <v>0.9900000000000001</v>
      </c>
      <c r="U49" s="45">
        <f t="shared" si="13"/>
        <v>0.19999999999999879</v>
      </c>
      <c r="V49" s="45">
        <f t="shared" si="14"/>
        <v>-2</v>
      </c>
      <c r="W49" s="45">
        <f t="shared" si="18"/>
        <v>0</v>
      </c>
      <c r="X49" s="45"/>
      <c r="Y49" s="45">
        <f t="shared" si="19"/>
        <v>0.90000000000000058</v>
      </c>
      <c r="Z49" s="45">
        <f t="shared" si="20"/>
        <v>0.9900000000000001</v>
      </c>
      <c r="AA49" s="40">
        <f t="shared" si="21"/>
        <v>0</v>
      </c>
      <c r="AB49" s="44">
        <f t="shared" si="22"/>
        <v>-0.98058067569092033</v>
      </c>
      <c r="AF49" s="41">
        <f>(-J1_^3*J2_^2*J3_^2*k01_*H49^5 + J1_^3*J2_^2*J3_^2*k01_*H49^4 + J1_^3*J2_^2*J3_^2*k01_*H49^3 - J1_^3*J2_^2*J3_^2*k01_*H49^2 + 6*J1_^3*J2_^2*k01_*k_s*H49^5 - 12*J1_^3*J2_^2*k01_*k_s*H49^4 + 12*J1_^3*J2_^2*k01_*k_s*H49^2 - 6*J1_^3*J2_^2*k01_*k_s*H49 - 12*J1_^3*J3_^2*k01_*k_s*H49^5 + 27*J1_^3*J3_^2*k01_*k_s*H49^4 + 12*J1_^3*J3_^2*k01_*k_s*H49^3 - 27*J1_^3*J3_^2*k01_*k_s*H49^2 + 72*J1_^3*k01_*k_s^2*H49^5 - 180*J1_^3*k01_*k_s^2*H49^4 + 180*J1_^3*k01_*k_s^2*H49^2 - 72*J1_^3*k01_*k_s^2*H49)/(4*J1_^2*J2_^2*J3_^2 - 48*J1_^2*J2_^2*k_s + 78*J1_^2*J3_^2*k_s - 648*J1_^2*k_s^2 + 78*J2_^2*J3_^2*k_s - 648*J2_^2*k_s^2 + 1296*J3_^2*k_s^2 - 8640*k_s^3)</f>
        <v>2.7224999999999658E-3</v>
      </c>
      <c r="AG49" s="41">
        <f>(6*J1_^2*J2_^2*J3_^2*H49^5 - 4*J1_^2*J2_^2*J3_^2*H49^4 - 10*J1_^2*J2_^2*J3_^2*H49^3 + 8*J1_^2*J2_^2*J3_^2*H49^2 - 12*J1_^2*J2_^2*k_s*H49^5 + 48*J1_^2*J2_^2*k_s*H49^4 - 96*J1_^2*J2_^2*k_s*H49^2 + 60*J1_^2*J2_^2*k_s*H49 + 66*J1_^2*J3_^2*k_s*H49^5 - 129*J1_^2*J3_^2*k_s*H49^4 - 144*J1_^2*J3_^2*k_s*H49^3 + 207*J1_^2*J3_^2*k_s*H49^2 - 216*J1_^2*k_s^2*H49^5 + 540*J1_^2*k_s^2*H49^4 - 1188*J1_^2*k_s^2*H49^2 + 864*J1_^2*k_s^2*H49 + 18*J2_^2*J3_^2*k_s*H49^5 + 21*J2_^2*J3_^2*k_s*H49^4 - 96*J2_^2*J3_^2*k_s*H49^3 + 57*J2_^2*J3_^2*k_s*H49^2
+ 72*J2_^2*k_s^2*H49^5 + 180*J2_^2*k_s^2*H49^4 - 828*J2_^2*k_s^2*H49^2 + 576*J2_^2*k_s^2*H49 + 144*J3_^2*k_s^2*H49^5 - 1440*J3_^2*k_s^2*H49^3 + 1296*J3_^2*k_s^2*H49^2 - 8640*k_s^3*H49^2 + 8640*k_s^3*H49)/(8*J1_^2*J2_^2*J3_^2 - 96*J1_^2*J2_^2*k_s + 156*J1_^2*J3_^2*k_s - 1296*J1_^2*k_s^2 + 156*J2_^2*J3_^2*k_s - 1296*J2_^2*k_s^2 + 2592*J3_^2*k_s^2 -
17280*k_s^3)</f>
        <v>1.1192499999999857E-2</v>
      </c>
      <c r="AH49" s="41">
        <f>(J1_^3*J2_^2*J3_^2*H49^5 - J1_^3*J2_^2*J3_^2*H49^4 - J1_^3*J2_^2*J3_^2*H49^3 + J1_^3*J2_^2*J3_^2*H49^2 - 6*J1_^3*J2_^2*k_s*H49^5 + 12*J1_^3*J2_^2*k_s*H49^4 - 12*J1_^3*J2_^2*k_s*H49^2 + 6*J1_^3*J2_^2*k_s*H49 + 12*J1_^3*J3_^2*k_s*H49^5 - 27*J1_^3*J3_^2*k_s*H49^4 - 12*J1_^3*J3_^2*k_s*H49^3 + 27*J1_^3*J3_^2*k_s*H49^2 - 72*J1_^3*k_s^2*H49^5 + 180*J1_^3*k_s^2*H49^4 - 180*J1_^3*k_s^2*H49^2 + 72*J1_^3*k_s^2*H49)/(4*J1_^2*J2_^2*J3_^2 - 48*J1_^2*J2_^2*k_s + 78*J1_^2*J3_^2*k_s - 648*J1_^2*k_s^2 + 78*J2_^2*J3_^2*k_s - 648*J2_^2*k_s^2 + 1296*J3_^2*k_s^2 - 8640*k_s^3)</f>
        <v>6.0876950687431012E-3</v>
      </c>
      <c r="AI49" s="41">
        <f>(-J1_^2*J2_^3*J3_^2*k02_*H49^5 - J1_^2*J2_^3*J3_^2*k02_*H49^4 + J1_^2*J2_^3*J3_^2*k02_*H49^3 + J1_^2*J2_^3*J3_^2*k02_*H49^2 + 6*J1_^2*J2_^3*k02_*k_s*H49^5 + 12*J1_^2*J2_^3*k02_*k_s*H49^4 - 12*J1_^2*J2_^3*k02_*k_s*H49^2 - 6*J1_^2*J2_^3*k02_*k_s*H49 - 12*J2_^3*J3_^2*k02_*k_s*H49^5 - 27*J2_^3*J3_^2*k02_*k_s*H49^4 + 12*J2_^3*J3_^2*k02_*k_s*H49^3 + 27*J2_^3*J3_^2*k02_*k_s*H49^2 + 72*J2_^3*k02_*k_s^2*H49^5 + 180*J2_^3*k02_*k_s^2*H49^4 - 180*J2_^3*k02_*k_s^2*H49^2 - 72*J2_^3*k02_*k_s^2*H49)/(4*J1_^2*J2_^2*J3_^2 - 48*J1_^2*J2_^2*k_s + 78*J1_^2*J3_^2*k_s - 648*J1_^2*k_s^2 + 78*J2_^2*J3_^2*k_s - 648*J2_^2*k_s^2 + 1296*J3_^2*k_s^2 - 8640*k_s^3)</f>
        <v>-2.2224999999999749E-3</v>
      </c>
      <c r="AJ49" s="41">
        <f>(-6*J1_^2*J2_^2*J3_^2*H49^5 - 4*J1_^2*J2_^2*J3_^2*H49^4 + 10*J1_^2*J2_^2*J3_^2*H49^3 + 8*J1_^2*J2_^2*J3_^2*H49^2 + 12*J1_^2*J2_^2*k_s*H49^5 + 48*J1_^2*J2_^2*k_s*H49^4 - 96*J1_^2*J2_^2*k_s*H49^2 - 60*J1_^2*J2_^2*k_s*H49 - 18*J1_^2*J3_^2*k_s*H49^5 + 21*J1_^2*J3_^2*k_s*H49^4 + 96*J1_^2*J3_^2*k_s*H49^3 + 57*J1_^2*J3_^2*k_s*H49^2 - 72*J1_^2*k_s^2*H49^5 + 180*J1_^2*k_s^2*H49^4 - 828*J1_^2*k_s^2*H49^2 - 576*J1_^2*k_s^2*H49 - 66*J2_^2*J3_^2*k_s*H49^5 - 129*J2_^2*J3_^2*k_s*H49^4 + 144*J2_^2*J3_^2*k_s*H49^3 + 207*J2_^2*J3_^2*k_s*H49^2 + 216*J2_^2*k_s^2*H49^5 + 540*J2_^2*k_s^2*H49^4 - 1188*J2_^2*k_s^2*H49^2 - 864*J2_^2*k_s^2*H49 - 144*J3_^2*k_s^2*H49^5 + 1440*J3_^2*k_s^2*H49^3 + 1296*J3_^2*k_s^2*H49^2 - 8640*k_s^3*H49^2 - 8640*k_s^3*H49)/(8*J1_^2*J2_^2*J3_^2 - 96*J1_^2*J2_^2*k_s + 156*J1_^2*J3_^2*k_s - 1296*J1_^2*k_s^2 + 156*J2_^2*J3_^2*k_s - 1296*J2_^2*k_s^2 + 2592*J3_^2*k_s^2 - 17280*k_s^3)</f>
        <v>8.7074999999999028E-3</v>
      </c>
      <c r="AK49" s="41">
        <f>(J1_^2*J2_^3*J3_^2*H49^5 + J1_^2*J2_^3*J3_^2*H49^4 - J1_^2*J2_^3*J3_^2*H49^3 - J1_^2*J2_^3*J3_^2*H49^2 - 6*J1_^2*J2_^3*k_s*H49^5 - 12*J1_^2*J2_^3*k_s*H49^4 + 12*J1_^2*J2_^3*k_s*H49^2 + 6*J1_^2*J2_^3*k_s*H49 + 12*J2_^3*J3_^2*k_s*H49^5 + 27*J2_^3*J3_^2*k_s*H49^4 - 12*J2_^3*J3_^2*k_s*H49^3 - 27*J2_^3*J3_^2*k_s*H49^2 - 72*J2_^3*k_s^2*H49^5 - 180*J2_^3*k_s^2*H49^4 + 180*J2_^3*k_s^2*H49^2 + 72*J2_^3*k_s^2*H49)/(4*J1_^2*J2_^2*J3_^2 - 48*J1_^2*J2_^2*k_s + 78*J1_^2*J3_^2*k_s - 648*J1_^2*k_s^2 + 78*J2_^2*J3_^2*k_s - 648*J2_^2*k_s^2 + 1296*J3_^2*k_s^2 - 8640*k_s^3)</f>
        <v>-4.9808414198807298E-3</v>
      </c>
      <c r="AL49" s="41">
        <f>(-2*J1_^2*J2_^2*J3_^3*k03_*H49^5 + 4*J1_^2*J2_^2*J3_^3*k03_*H49^3 - 2*J1_^2*J2_^2*J3_^3*k03_*H49 - 15*J1_^2*J3_^3*k03_*k_s*H49^5 + 24*J1_^2*J3_^3*k03_*k_s*H49^4 + 54*J1_^2*J3_^3*k03_*k_s*H49^3 - 24*J1_^2*J3_^3*k03_*k_s*H49^2 - 39*J1_^2*J3_^3*k03_*k_s*H49 - 15*J2_^2*J3_^3*k03_*k_s*H49^5 - 24*J2_^2*J3_^3*k03_*k_s*H49^4 + 54*J2_^2*J3_^3*k03_*k_s*H49^3 + 24*J2_^2*J3_^3*k03_*k_s*H49^2 - 39*J2_^2*J3_^3*k03_*k_s*H49 - 72*J3_^3*k03_*k_s^2*H49^5 + 720*J3_^3*k03_*k_s^2*H49^3 - 648*J3_^3*k03_*k_s^2*H49)/(2*J1_^2*J2_^2*J3_^2 - 24*J1_^2*J2_^2*k_s +
39*J1_^2*J3_^2*k_s - 324*J1_^2*k_s^2 + 39*J2_^2*J3_^2*k_s - 324*J2_^2*k_s^2 + 648*J3_^2*k_s^2 - 4320*k_s^3)</f>
        <v>-9.8009999999999445E-2</v>
      </c>
      <c r="AM49" s="41">
        <f xml:space="preserve"> (2*J1_^2*J2_^2*J3_^2*H49^4 - 4*J1_^2*J2_^2*J3_^2*H49^2 + 2*J1_^2*J2_^2*J3_^2 - 24*J1_^2*J2_^2*k_s*H49^4 + 48*J1_^2*J2_^2*k_s*H49^2 - 24*J1_^2*J2_^2*k_s - 12*J1_^2*J3_^2*k_s*H49^5 + 27*J1_^2*J3_^2*k_s*H49^4 + 12*J1_^2*J3_^2*k_s*H49^3 - 66*J1_^2*J3_^2*k_s*H49^2 + 39*J1_^2*J3_^2*k_s + 72*J1_^2*k_s^2*H49^5 - 180*J1_^2*k_s^2*H49^4 + 504*J1_^2*k_s^2*H49^2 - 72*J1_^2*k_s^2*H49 - 324*J1_^2*k_s^2 + 12*J2_^2*J3_^2*k_s*H49^5 + 27*J2_^2*J3_^2*k_s*H49^4 - 12*J2_^2*J3_^2*k_s*H49^3 - 66*J2_^2*J3_^2*k_s*H49^2 + 39*J2_^2*J3_^2*k_s - 72*J2_^2*k_s^2*H49^5 - 180*J2_^2*k_s^2*H49^4 + 504*J2_^2*k_s^2*H49^2 + 72*J2_^2*k_s^2*H49 - 324*J2_^2*k_s^2 - 648*J3_^2*k_s^2*H49^2 + 648*J3_^2*k_s^2 + 4320*k_s^3*H49^2 - 4320*k_s^3)/(2*J1_^2*J2_^2*J3_^2 - 24*J1_^2*J2_^2*k_s + 39*J1_^2*J3_^2*k_s - 324*J1_^2*k_s^2 + 39*J2_^2*J3_^2*k_s - 324*J2_^2*k_s^2 + 648*J3_^2*k_s^2 - 4320*k_s^3)</f>
        <v>0.98010000000000019</v>
      </c>
      <c r="AN49" s="41">
        <f>(2*J1_^2*J2_^2*J3_^3*H49^5 - 4*J1_^2*J2_^2*J3_^3*H49^3 + 2*J1_^2*J2_^2*J3_^3*H49 + 15*J1_^2*J3_^3*k_s*H49^5 - 24*J1_^2*J3_^3*k_s*H49^4 - 54*J1_^2*J3_^3*k_s*H49^3 + 24*J1_^2*J3_^3*k_s*H49^2 + 39*J1_^2*J3_^3*k_s*H49 + 15*J2_^2*J3_^3*k_s*H49^5 + 24*J2_^2*J3_^3*k_s*H49^4 - 54*J2_^2*J3_^3*k_s*H49^3 - 24*J2_^2*J3_^3*k_s*H49^2 + 39*J2_^2*J3_^3*k_s*H49 + 72*J3_^3*k_s^2*H49^5 - 720*J3_^3*k_s^2*H49^3 + 648*J3_^3*k_s^2*H49)/(2*J1_^2*J2_^2*J3_^2 - 24*J1_^2*J2_^2*k_s + 39*J1_^2*J3_^2*k_s - 324*J1_^2*k_s^2 + 39*J2_^2*J3_^2*k_s - 324*J2_^2*k_s^2 + 648*J3_^2*k_s^2 - 4320*k_s^3)</f>
        <v>-9.8009999999999445E-2</v>
      </c>
      <c r="AP49" s="41">
        <f t="shared" si="23"/>
        <v>0.98010000000000019</v>
      </c>
    </row>
    <row r="50" spans="6:42">
      <c r="G50" s="40">
        <f t="shared" si="16"/>
        <v>0.9200000000000006</v>
      </c>
      <c r="H50" s="33">
        <f t="shared" si="15"/>
        <v>-7.9999999999999391E-2</v>
      </c>
      <c r="I50" s="51">
        <f>J50+K50+W50*AB50</f>
        <v>0.313958723799178</v>
      </c>
      <c r="J50" s="51">
        <f>(1/M50)*(a1_ + 2*a2_*H50 + 3*a3_*H50^2 + 4*a4_*H50^3 + 5*a5_*H50^4)</f>
        <v>0.313958723799178</v>
      </c>
      <c r="K50" s="51">
        <f>(1/M50^3)*k_s*(6*a3_ + 24*a4_*H50+ 60*a5_*H50^2)</f>
        <v>0</v>
      </c>
      <c r="L50" s="51"/>
      <c r="M50" s="41">
        <f t="shared" si="17"/>
        <v>1.0127191120937729</v>
      </c>
      <c r="N50" s="45">
        <f t="shared" si="8"/>
        <v>4.3199999999999648E-2</v>
      </c>
      <c r="O50" s="45">
        <f t="shared" si="9"/>
        <v>-0.5799999999999994</v>
      </c>
      <c r="P50" s="45">
        <f>1</f>
        <v>1</v>
      </c>
      <c r="Q50" s="45">
        <f t="shared" si="10"/>
        <v>-3.6799999999999743E-2</v>
      </c>
      <c r="R50" s="45">
        <f t="shared" si="11"/>
        <v>0.4200000000000006</v>
      </c>
      <c r="S50" s="45">
        <f>1</f>
        <v>1</v>
      </c>
      <c r="T50" s="45">
        <f t="shared" si="12"/>
        <v>0.99360000000000015</v>
      </c>
      <c r="U50" s="45">
        <f t="shared" si="13"/>
        <v>0.15999999999999878</v>
      </c>
      <c r="V50" s="45">
        <f t="shared" si="14"/>
        <v>-2</v>
      </c>
      <c r="W50" s="45">
        <f t="shared" si="18"/>
        <v>0</v>
      </c>
      <c r="X50" s="45"/>
      <c r="Y50" s="45">
        <f t="shared" si="19"/>
        <v>0.92000000000000071</v>
      </c>
      <c r="Z50" s="45">
        <f t="shared" si="20"/>
        <v>0.99360000000000015</v>
      </c>
      <c r="AA50" s="40">
        <f t="shared" si="21"/>
        <v>0</v>
      </c>
      <c r="AB50" s="44">
        <f t="shared" si="22"/>
        <v>-0.9874406319167055</v>
      </c>
      <c r="AF50" s="41">
        <f>(-J1_^3*J2_^2*J3_^2*k01_*H50^5 + J1_^3*J2_^2*J3_^2*k01_*H50^4 + J1_^3*J2_^2*J3_^2*k01_*H50^3 - J1_^3*J2_^2*J3_^2*k01_*H50^2 + 6*J1_^3*J2_^2*k01_*k_s*H50^5 - 12*J1_^3*J2_^2*k01_*k_s*H50^4 + 12*J1_^3*J2_^2*k01_*k_s*H50^2 - 6*J1_^3*J2_^2*k01_*k_s*H50 - 12*J1_^3*J3_^2*k01_*k_s*H50^5 + 27*J1_^3*J3_^2*k01_*k_s*H50^4 + 12*J1_^3*J3_^2*k01_*k_s*H50^3 - 27*J1_^3*J3_^2*k01_*k_s*H50^2 + 72*J1_^3*k01_*k_s^2*H50^5 - 180*J1_^3*k01_*k_s^2*H50^4 + 180*J1_^3*k01_*k_s^2*H50^2 - 72*J1_^3*k01_*k_s^2*H50)/(4*J1_^2*J2_^2*J3_^2 - 48*J1_^2*J2_^2*k_s + 78*J1_^2*J3_^2*k_s - 648*J1_^2*k_s^2 + 78*J2_^2*J3_^2*k_s - 648*J2_^2*k_s^2 + 1296*J3_^2*k_s^2 - 8640*k_s^3)</f>
        <v>1.7169407999999731E-3</v>
      </c>
      <c r="AG50" s="41">
        <f>(6*J1_^2*J2_^2*J3_^2*H50^5 - 4*J1_^2*J2_^2*J3_^2*H50^4 - 10*J1_^2*J2_^2*J3_^2*H50^3 + 8*J1_^2*J2_^2*J3_^2*H50^2 - 12*J1_^2*J2_^2*k_s*H50^5 + 48*J1_^2*J2_^2*k_s*H50^4 - 96*J1_^2*J2_^2*k_s*H50^2 + 60*J1_^2*J2_^2*k_s*H50 + 66*J1_^2*J3_^2*k_s*H50^5 - 129*J1_^2*J3_^2*k_s*H50^4 - 144*J1_^2*J3_^2*k_s*H50^3 + 207*J1_^2*J3_^2*k_s*H50^2 - 216*J1_^2*k_s^2*H50^5 + 540*J1_^2*k_s^2*H50^4 - 1188*J1_^2*k_s^2*H50^2 + 864*J1_^2*k_s^2*H50 + 18*J2_^2*J3_^2*k_s*H50^5 + 21*J2_^2*J3_^2*k_s*H50^4 - 96*J2_^2*J3_^2*k_s*H50^3 + 57*J2_^2*J3_^2*k_s*H50^2
+ 72*J2_^2*k_s^2*H50^5 + 180*J2_^2*k_s^2*H50^4 - 828*J2_^2*k_s^2*H50^2 + 576*J2_^2*k_s^2*H50 + 144*J3_^2*k_s^2*H50^5 - 1440*J3_^2*k_s^2*H50^3 + 1296*J3_^2*k_s^2*H50^2 - 8640*k_s^3*H50^2 + 8640*k_s^3*H50)/(8*J1_^2*J2_^2*J3_^2 - 96*J1_^2*J2_^2*k_s + 156*J1_^2*J3_^2*k_s - 1296*J1_^2*k_s^2 + 156*J2_^2*J3_^2*k_s - 1296*J2_^2*k_s^2 + 2592*J3_^2*k_s^2 -
17280*k_s^3)</f>
        <v>7.0170623999998884E-3</v>
      </c>
      <c r="AH50" s="41">
        <f>(J1_^3*J2_^2*J3_^2*H50^5 - J1_^3*J2_^2*J3_^2*H50^4 - J1_^3*J2_^2*J3_^2*H50^3 + J1_^3*J2_^2*J3_^2*H50^2 - 6*J1_^3*J2_^2*k_s*H50^5 + 12*J1_^3*J2_^2*k_s*H50^4 - 12*J1_^3*J2_^2*k_s*H50^2 + 6*J1_^3*J2_^2*k_s*H50 + 12*J1_^3*J3_^2*k_s*H50^5 - 27*J1_^3*J3_^2*k_s*H50^4 - 12*J1_^3*J3_^2*k_s*H50^3 + 27*J1_^3*J3_^2*k_s*H50^2 - 72*J1_^3*k_s^2*H50^5 + 180*J1_^3*k_s^2*H50^4 - 180*J1_^3*k_s^2*H50^2 + 72*J1_^3*k_s^2*H50)/(4*J1_^2*J2_^2*J3_^2 - 48*J1_^2*J2_^2*k_s + 78*J1_^2*J3_^2*k_s - 648*J1_^2*k_s^2 + 78*J2_^2*J3_^2*k_s - 648*J2_^2*k_s^2 + 1296*J3_^2*k_s^2 - 8640*k_s^3)</f>
        <v>3.8391963421428106E-3</v>
      </c>
      <c r="AI50" s="41">
        <f>(-J1_^2*J2_^3*J3_^2*k02_*H50^5 - J1_^2*J2_^3*J3_^2*k02_*H50^4 + J1_^2*J2_^3*J3_^2*k02_*H50^3 + J1_^2*J2_^3*J3_^2*k02_*H50^2 + 6*J1_^2*J2_^3*k02_*k_s*H50^5 + 12*J1_^2*J2_^3*k02_*k_s*H50^4 - 12*J1_^2*J2_^3*k02_*k_s*H50^2 - 6*J1_^2*J2_^3*k02_*k_s*H50 - 12*J2_^3*J3_^2*k02_*k_s*H50^5 - 27*J2_^3*J3_^2*k02_*k_s*H50^4 + 12*J2_^3*J3_^2*k02_*k_s*H50^3 + 27*J2_^3*J3_^2*k02_*k_s*H50^2 + 72*J2_^3*k02_*k_s^2*H50^5 + 180*J2_^3*k02_*k_s^2*H50^4 - 180*J2_^3*k02_*k_s^2*H50^2 - 72*J2_^3*k02_*k_s^2*H50)/(4*J1_^2*J2_^2*J3_^2 - 48*J1_^2*J2_^2*k_s + 78*J1_^2*J3_^2*k_s - 648*J1_^2*k_s^2 + 78*J2_^2*J3_^2*k_s - 648*J2_^2*k_s^2 + 1296*J3_^2*k_s^2 - 8640*k_s^3)</f>
        <v>-1.460940799999979E-3</v>
      </c>
      <c r="AJ50" s="41">
        <f>(-6*J1_^2*J2_^2*J3_^2*H50^5 - 4*J1_^2*J2_^2*J3_^2*H50^4 + 10*J1_^2*J2_^2*J3_^2*H50^3 + 8*J1_^2*J2_^2*J3_^2*H50^2 + 12*J1_^2*J2_^2*k_s*H50^5 + 48*J1_^2*J2_^2*k_s*H50^4 - 96*J1_^2*J2_^2*k_s*H50^2 - 60*J1_^2*J2_^2*k_s*H50 - 18*J1_^2*J3_^2*k_s*H50^5 + 21*J1_^2*J3_^2*k_s*H50^4 + 96*J1_^2*J3_^2*k_s*H50^3 + 57*J1_^2*J3_^2*k_s*H50^2 - 72*J1_^2*k_s^2*H50^5 + 180*J1_^2*k_s^2*H50^4 - 828*J1_^2*k_s^2*H50^2 - 576*J1_^2*k_s^2*H50 - 66*J2_^2*J3_^2*k_s*H50^5 - 129*J2_^2*J3_^2*k_s*H50^4 + 144*J2_^2*J3_^2*k_s*H50^3 + 207*J2_^2*J3_^2*k_s*H50^2 + 216*J2_^2*k_s^2*H50^5 + 540*J2_^2*k_s^2*H50^4 - 1188*J2_^2*k_s^2*H50^2 - 864*J2_^2*k_s^2*H50 - 144*J3_^2*k_s^2*H50^5 + 1440*J3_^2*k_s^2*H50^3 + 1296*J3_^2*k_s^2*H50^2 - 8640*k_s^3*H50^2 - 8640*k_s^3*H50)/(8*J1_^2*J2_^2*J3_^2 - 96*J1_^2*J2_^2*k_s + 156*J1_^2*J3_^2*k_s - 1296*J1_^2*k_s^2 + 156*J2_^2*J3_^2*k_s - 1296*J2_^2*k_s^2 + 2592*J3_^2*k_s^2 - 17280*k_s^3)</f>
        <v>5.7419775999999183E-3</v>
      </c>
      <c r="AK50" s="41">
        <f>(J1_^2*J2_^3*J3_^2*H50^5 + J1_^2*J2_^3*J3_^2*H50^4 - J1_^2*J2_^3*J3_^2*H50^3 - J1_^2*J2_^3*J3_^2*H50^2 - 6*J1_^2*J2_^3*k_s*H50^5 - 12*J1_^2*J2_^3*k_s*H50^4 + 12*J1_^2*J2_^3*k_s*H50^2 + 6*J1_^2*J2_^3*k_s*H50 + 12*J2_^3*J3_^2*k_s*H50^5 + 27*J2_^3*J3_^2*k_s*H50^4 - 12*J2_^3*J3_^2*k_s*H50^3 - 27*J2_^3*J3_^2*k_s*H50^2 - 72*J2_^3*k_s^2*H50^5 - 180*J2_^3*k_s^2*H50^4 + 180*J2_^3*k_s^2*H50^2 + 72*J2_^3*k_s^2*H50)/(4*J1_^2*J2_^2*J3_^2 - 48*J1_^2*J2_^2*k_s + 78*J1_^2*J3_^2*k_s - 648*J1_^2*k_s^2 + 78*J2_^2*J3_^2*k_s - 648*J2_^2*k_s^2 + 1296*J3_^2*k_s^2 - 8640*k_s^3)</f>
        <v>-3.2704265136772165E-3</v>
      </c>
      <c r="AL50" s="41">
        <f>(-2*J1_^2*J2_^2*J3_^3*k03_*H50^5 + 4*J1_^2*J2_^2*J3_^3*k03_*H50^3 - 2*J1_^2*J2_^2*J3_^3*k03_*H50 - 15*J1_^2*J3_^3*k03_*k_s*H50^5 + 24*J1_^2*J3_^3*k03_*k_s*H50^4 + 54*J1_^2*J3_^3*k03_*k_s*H50^3 - 24*J1_^2*J3_^3*k03_*k_s*H50^2 - 39*J1_^2*J3_^3*k03_*k_s*H50 - 15*J2_^2*J3_^3*k03_*k_s*H50^5 - 24*J2_^2*J3_^3*k03_*k_s*H50^4 + 54*J2_^2*J3_^3*k03_*k_s*H50^3 + 24*J2_^2*J3_^3*k03_*k_s*H50^2 - 39*J2_^2*J3_^3*k03_*k_s*H50 - 72*J3_^3*k03_*k_s^2*H50^5 + 720*J3_^3*k03_*k_s^2*H50^3 - 648*J3_^3*k03_*k_s^2*H50)/(2*J1_^2*J2_^2*J3_^2 - 24*J1_^2*J2_^2*k_s +
39*J1_^2*J3_^2*k_s - 324*J1_^2*k_s^2 + 39*J2_^2*J3_^2*k_s - 324*J2_^2*k_s^2 + 648*J3_^2*k_s^2 - 4320*k_s^3)</f>
        <v>-7.8979276799999415E-2</v>
      </c>
      <c r="AM50" s="41">
        <f xml:space="preserve"> (2*J1_^2*J2_^2*J3_^2*H50^4 - 4*J1_^2*J2_^2*J3_^2*H50^2 + 2*J1_^2*J2_^2*J3_^2 - 24*J1_^2*J2_^2*k_s*H50^4 + 48*J1_^2*J2_^2*k_s*H50^2 - 24*J1_^2*J2_^2*k_s - 12*J1_^2*J3_^2*k_s*H50^5 + 27*J1_^2*J3_^2*k_s*H50^4 + 12*J1_^2*J3_^2*k_s*H50^3 - 66*J1_^2*J3_^2*k_s*H50^2 + 39*J1_^2*J3_^2*k_s + 72*J1_^2*k_s^2*H50^5 - 180*J1_^2*k_s^2*H50^4 + 504*J1_^2*k_s^2*H50^2 - 72*J1_^2*k_s^2*H50 - 324*J1_^2*k_s^2 + 12*J2_^2*J3_^2*k_s*H50^5 + 27*J2_^2*J3_^2*k_s*H50^4 - 12*J2_^2*J3_^2*k_s*H50^3 - 66*J2_^2*J3_^2*k_s*H50^2 + 39*J2_^2*J3_^2*k_s - 72*J2_^2*k_s^2*H50^5 - 180*J2_^2*k_s^2*H50^4 + 504*J2_^2*k_s^2*H50^2 + 72*J2_^2*k_s^2*H50 - 324*J2_^2*k_s^2 - 648*J3_^2*k_s^2*H50^2 + 648*J3_^2*k_s^2 + 4320*k_s^3*H50^2 - 4320*k_s^3)/(2*J1_^2*J2_^2*J3_^2 - 24*J1_^2*J2_^2*k_s + 39*J1_^2*J3_^2*k_s - 324*J1_^2*k_s^2 + 39*J2_^2*J3_^2*k_s - 324*J2_^2*k_s^2 + 648*J3_^2*k_s^2 - 4320*k_s^3)</f>
        <v>0.98724096000000017</v>
      </c>
      <c r="AN50" s="41">
        <f>(2*J1_^2*J2_^2*J3_^3*H50^5 - 4*J1_^2*J2_^2*J3_^3*H50^3 + 2*J1_^2*J2_^2*J3_^3*H50 + 15*J1_^2*J3_^3*k_s*H50^5 - 24*J1_^2*J3_^3*k_s*H50^4 - 54*J1_^2*J3_^3*k_s*H50^3 + 24*J1_^2*J3_^3*k_s*H50^2 + 39*J1_^2*J3_^3*k_s*H50 + 15*J2_^2*J3_^3*k_s*H50^5 + 24*J2_^2*J3_^3*k_s*H50^4 - 54*J2_^2*J3_^3*k_s*H50^3 - 24*J2_^2*J3_^3*k_s*H50^2 + 39*J2_^2*J3_^3*k_s*H50 + 72*J3_^3*k_s^2*H50^5 - 720*J3_^3*k_s^2*H50^3 + 648*J3_^3*k_s^2*H50)/(2*J1_^2*J2_^2*J3_^2 - 24*J1_^2*J2_^2*k_s + 39*J1_^2*J3_^2*k_s - 324*J1_^2*k_s^2 + 39*J2_^2*J3_^2*k_s - 324*J2_^2*k_s^2 + 648*J3_^2*k_s^2 - 4320*k_s^3)</f>
        <v>-7.8979276799999415E-2</v>
      </c>
      <c r="AP50" s="41">
        <f t="shared" si="23"/>
        <v>0.98724096000000017</v>
      </c>
    </row>
    <row r="51" spans="6:42">
      <c r="G51" s="40">
        <f t="shared" si="16"/>
        <v>0.94000000000000061</v>
      </c>
      <c r="H51" s="33">
        <f t="shared" si="15"/>
        <v>-5.9999999999999387E-2</v>
      </c>
      <c r="I51" s="51">
        <f>J51+K51+W51*AB51</f>
        <v>0.23743259564840624</v>
      </c>
      <c r="J51" s="51">
        <f>(1/M51)*(a1_ + 2*a2_*H51 + 3*a3_*H51^2 + 4*a4_*H51^3 + 5*a5_*H51^4)</f>
        <v>0.23743259564840624</v>
      </c>
      <c r="K51" s="51">
        <f>(1/M51^3)*k_s*(6*a3_ + 24*a4_*H51+ 60*a5_*H51^2)</f>
        <v>0</v>
      </c>
      <c r="L51" s="51"/>
      <c r="M51" s="41">
        <f t="shared" si="17"/>
        <v>1.0071742649611335</v>
      </c>
      <c r="N51" s="45">
        <f t="shared" si="8"/>
        <v>3.1799999999999655E-2</v>
      </c>
      <c r="O51" s="45">
        <f t="shared" si="9"/>
        <v>-0.55999999999999939</v>
      </c>
      <c r="P51" s="45">
        <f>1</f>
        <v>1</v>
      </c>
      <c r="Q51" s="45">
        <f t="shared" si="10"/>
        <v>-2.8199999999999729E-2</v>
      </c>
      <c r="R51" s="45">
        <f t="shared" si="11"/>
        <v>0.44000000000000061</v>
      </c>
      <c r="S51" s="45">
        <f>1</f>
        <v>1</v>
      </c>
      <c r="T51" s="45">
        <f t="shared" si="12"/>
        <v>0.99640000000000006</v>
      </c>
      <c r="U51" s="45">
        <f t="shared" si="13"/>
        <v>0.11999999999999877</v>
      </c>
      <c r="V51" s="45">
        <f t="shared" si="14"/>
        <v>-2</v>
      </c>
      <c r="W51" s="45">
        <f t="shared" si="18"/>
        <v>0</v>
      </c>
      <c r="X51" s="45"/>
      <c r="Y51" s="45">
        <f t="shared" si="19"/>
        <v>0.94000000000000061</v>
      </c>
      <c r="Z51" s="45">
        <f t="shared" si="20"/>
        <v>0.99640000000000006</v>
      </c>
      <c r="AA51" s="40">
        <f t="shared" si="21"/>
        <v>0</v>
      </c>
      <c r="AB51" s="44">
        <f t="shared" si="22"/>
        <v>-0.99287683848692232</v>
      </c>
      <c r="AF51" s="41">
        <f>(-J1_^3*J2_^2*J3_^2*k01_*H51^5 + J1_^3*J2_^2*J3_^2*k01_*H51^4 + J1_^3*J2_^2*J3_^2*k01_*H51^3 - J1_^3*J2_^2*J3_^2*k01_*H51^2 + 6*J1_^3*J2_^2*k01_*k_s*H51^5 - 12*J1_^3*J2_^2*k01_*k_s*H51^4 + 12*J1_^3*J2_^2*k01_*k_s*H51^2 - 6*J1_^3*J2_^2*k01_*k_s*H51 - 12*J1_^3*J3_^2*k01_*k_s*H51^5 + 27*J1_^3*J3_^2*k01_*k_s*H51^4 + 12*J1_^3*J3_^2*k01_*k_s*H51^3 - 27*J1_^3*J3_^2*k01_*k_s*H51^2 + 72*J1_^3*k01_*k_s^2*H51^5 - 180*J1_^3*k01_*k_s^2*H51^4 + 180*J1_^3*k01_*k_s^2*H51^2 - 72*J1_^3*k01_*k_s^2*H51)/(4*J1_^2*J2_^2*J3_^2 - 48*J1_^2*J2_^2*k_s + 78*J1_^2*J3_^2*k_s - 648*J1_^2*k_s^2 + 78*J2_^2*J3_^2*k_s - 648*J2_^2*k_s^2 + 1296*J3_^2*k_s^2 - 8640*k_s^3)</f>
        <v>9.5056559999998015E-4</v>
      </c>
      <c r="AG51" s="41">
        <f>(6*J1_^2*J2_^2*J3_^2*H51^5 - 4*J1_^2*J2_^2*J3_^2*H51^4 - 10*J1_^2*J2_^2*J3_^2*H51^3 + 8*J1_^2*J2_^2*J3_^2*H51^2 - 12*J1_^2*J2_^2*k_s*H51^5 + 48*J1_^2*J2_^2*k_s*H51^4 - 96*J1_^2*J2_^2*k_s*H51^2 + 60*J1_^2*J2_^2*k_s*H51 + 66*J1_^2*J3_^2*k_s*H51^5 - 129*J1_^2*J3_^2*k_s*H51^4 - 144*J1_^2*J3_^2*k_s*H51^3 + 207*J1_^2*J3_^2*k_s*H51^2 - 216*J1_^2*k_s^2*H51^5 + 540*J1_^2*k_s^2*H51^4 - 1188*J1_^2*k_s^2*H51^2 + 864*J1_^2*k_s^2*H51 + 18*J2_^2*J3_^2*k_s*H51^5 + 21*J2_^2*J3_^2*k_s*H51^4 - 96*J2_^2*J3_^2*k_s*H51^3 + 57*J2_^2*J3_^2*k_s*H51^2
+ 72*J2_^2*k_s^2*H51^5 + 180*J2_^2*k_s^2*H51^4 - 828*J2_^2*k_s^2*H51^2 + 576*J2_^2*k_s^2*H51 + 144*J3_^2*k_s^2*H51^5 - 1440*J3_^2*k_s^2*H51^3 + 1296*J3_^2*k_s^2*H51^2 - 8640*k_s^3*H51^2 + 8640*k_s^3*H51)/(8*J1_^2*J2_^2*J3_^2 - 96*J1_^2*J2_^2*k_s + 156*J1_^2*J3_^2*k_s - 1296*J1_^2*k_s^2 + 156*J2_^2*J3_^2*k_s - 1296*J2_^2*k_s^2 + 2592*J3_^2*k_s^2 -
17280*k_s^3)</f>
        <v>3.8629367999999187E-3</v>
      </c>
      <c r="AH51" s="41">
        <f>(J1_^3*J2_^2*J3_^2*H51^5 - J1_^3*J2_^2*J3_^2*H51^4 - J1_^3*J2_^2*J3_^2*H51^3 + J1_^3*J2_^2*J3_^2*H51^2 - 6*J1_^3*J2_^2*k_s*H51^5 + 12*J1_^3*J2_^2*k_s*H51^4 - 12*J1_^3*J2_^2*k_s*H51^2 + 6*J1_^3*J2_^2*k_s*H51 + 12*J1_^3*J3_^2*k_s*H51^5 - 27*J1_^3*J3_^2*k_s*H51^4 - 12*J1_^3*J3_^2*k_s*H51^3 + 27*J1_^3*J3_^2*k_s*H51^2 - 72*J1_^3*k_s^2*H51^5 + 180*J1_^3*k_s^2*H51^4 - 180*J1_^3*k_s^2*H51^2 + 72*J1_^3*k_s^2*H51)/(4*J1_^2*J2_^2*J3_^2 - 48*J1_^2*J2_^2*k_s + 78*J1_^2*J3_^2*k_s - 648*J1_^2*k_s^2 + 78*J2_^2*J3_^2*k_s - 648*J2_^2*k_s^2 + 1296*J3_^2*k_s^2 - 8640*k_s^3)</f>
        <v>2.1255292986728297E-3</v>
      </c>
      <c r="AI51" s="41">
        <f>(-J1_^2*J2_^3*J3_^2*k02_*H51^5 - J1_^2*J2_^3*J3_^2*k02_*H51^4 + J1_^2*J2_^3*J3_^2*k02_*H51^3 + J1_^2*J2_^3*J3_^2*k02_*H51^2 + 6*J1_^2*J2_^3*k02_*k_s*H51^5 + 12*J1_^2*J2_^3*k02_*k_s*H51^4 - 12*J1_^2*J2_^3*k02_*k_s*H51^2 - 6*J1_^2*J2_^3*k02_*k_s*H51 - 12*J2_^3*J3_^2*k02_*k_s*H51^5 - 27*J2_^3*J3_^2*k02_*k_s*H51^4 + 12*J2_^3*J3_^2*k02_*k_s*H51^3 + 27*J2_^3*J3_^2*k02_*k_s*H51^2 + 72*J2_^3*k02_*k_s^2*H51^5 + 180*J2_^3*k02_*k_s^2*H51^4 - 180*J2_^3*k02_*k_s^2*H51^2 - 72*J2_^3*k02_*k_s^2*H51)/(4*J1_^2*J2_^2*J3_^2 - 48*J1_^2*J2_^2*k_s + 78*J1_^2*J3_^2*k_s - 648*J1_^2*k_s^2 + 78*J2_^2*J3_^2*k_s - 648*J2_^2*k_s^2 + 1296*J3_^2*k_s^2 - 8640*k_s^3)</f>
        <v>-8.4256559999998338E-4</v>
      </c>
      <c r="AJ51" s="41">
        <f>(-6*J1_^2*J2_^2*J3_^2*H51^5 - 4*J1_^2*J2_^2*J3_^2*H51^4 + 10*J1_^2*J2_^2*J3_^2*H51^3 + 8*J1_^2*J2_^2*J3_^2*H51^2 + 12*J1_^2*J2_^2*k_s*H51^5 + 48*J1_^2*J2_^2*k_s*H51^4 - 96*J1_^2*J2_^2*k_s*H51^2 - 60*J1_^2*J2_^2*k_s*H51 - 18*J1_^2*J3_^2*k_s*H51^5 + 21*J1_^2*J3_^2*k_s*H51^4 + 96*J1_^2*J3_^2*k_s*H51^3 + 57*J1_^2*J3_^2*k_s*H51^2 - 72*J1_^2*k_s^2*H51^5 + 180*J1_^2*k_s^2*H51^4 - 828*J1_^2*k_s^2*H51^2 - 576*J1_^2*k_s^2*H51 - 66*J2_^2*J3_^2*k_s*H51^5 - 129*J2_^2*J3_^2*k_s*H51^4 + 144*J2_^2*J3_^2*k_s*H51^3 + 207*J2_^2*J3_^2*k_s*H51^2 + 216*J2_^2*k_s^2*H51^5 + 540*J2_^2*k_s^2*H51^4 - 1188*J2_^2*k_s^2*H51^2 - 864*J2_^2*k_s^2*H51 - 144*J3_^2*k_s^2*H51^5 + 1440*J3_^2*k_s^2*H51^3 + 1296*J3_^2*k_s^2*H51^2 - 8640*k_s^3*H51^2 - 8640*k_s^3*H51)/(8*J1_^2*J2_^2*J3_^2 - 96*J1_^2*J2_^2*k_s + 156*J1_^2*J3_^2*k_s - 1296*J1_^2*k_s^2 + 156*J2_^2*J3_^2*k_s - 1296*J2_^2*k_s^2 + 2592*J3_^2*k_s^2 - 17280*k_s^3)</f>
        <v>3.3241031999999351E-3</v>
      </c>
      <c r="AK51" s="41">
        <f>(J1_^2*J2_^3*J3_^2*H51^5 + J1_^2*J2_^3*J3_^2*H51^4 - J1_^2*J2_^3*J3_^2*H51^3 - J1_^2*J2_^3*J3_^2*H51^2 - 6*J1_^2*J2_^3*k_s*H51^5 - 12*J1_^2*J2_^3*k_s*H51^4 + 12*J1_^2*J2_^3*k_s*H51^2 + 6*J1_^2*J2_^3*k_s*H51 + 12*J2_^3*J3_^2*k_s*H51^5 + 27*J2_^3*J3_^2*k_s*H51^4 - 12*J2_^3*J3_^2*k_s*H51^3 - 27*J2_^3*J3_^2*k_s*H51^2 - 72*J2_^3*k_s^2*H51^5 - 180*J2_^3*k_s^2*H51^4 + 180*J2_^3*k_s^2*H51^2 + 72*J2_^3*k_s^2*H51)/(4*J1_^2*J2_^2*J3_^2 - 48*J1_^2*J2_^2*k_s + 78*J1_^2*J3_^2*k_s - 648*J1_^2*k_s^2 + 78*J2_^2*J3_^2*k_s - 648*J2_^2*k_s^2 + 1296*J3_^2*k_s^2 - 8640*k_s^3)</f>
        <v>-1.8849033403325137E-3</v>
      </c>
      <c r="AL51" s="41">
        <f>(-2*J1_^2*J2_^2*J3_^3*k03_*H51^5 + 4*J1_^2*J2_^2*J3_^3*k03_*H51^3 - 2*J1_^2*J2_^2*J3_^3*k03_*H51 - 15*J1_^2*J3_^3*k03_*k_s*H51^5 + 24*J1_^2*J3_^3*k03_*k_s*H51^4 + 54*J1_^2*J3_^3*k03_*k_s*H51^3 - 24*J1_^2*J3_^3*k03_*k_s*H51^2 - 39*J1_^2*J3_^3*k03_*k_s*H51 - 15*J2_^2*J3_^3*k03_*k_s*H51^5 - 24*J2_^2*J3_^3*k03_*k_s*H51^4 + 54*J2_^2*J3_^3*k03_*k_s*H51^3 + 24*J2_^2*J3_^3*k03_*k_s*H51^2 - 39*J2_^2*J3_^3*k03_*k_s*H51 - 72*J3_^3*k03_*k_s^2*H51^5 + 720*J3_^3*k03_*k_s^2*H51^3 - 648*J3_^3*k03_*k_s^2*H51)/(2*J1_^2*J2_^2*J3_^2 - 24*J1_^2*J2_^2*k_s +
39*J1_^2*J3_^2*k_s - 324*J1_^2*k_s^2 + 39*J2_^2*J3_^2*k_s - 324*J2_^2*k_s^2 + 648*J3_^2*k_s^2 - 4320*k_s^3)</f>
        <v>-5.9568777599999401E-2</v>
      </c>
      <c r="AM51" s="41">
        <f xml:space="preserve"> (2*J1_^2*J2_^2*J3_^2*H51^4 - 4*J1_^2*J2_^2*J3_^2*H51^2 + 2*J1_^2*J2_^2*J3_^2 - 24*J1_^2*J2_^2*k_s*H51^4 + 48*J1_^2*J2_^2*k_s*H51^2 - 24*J1_^2*J2_^2*k_s - 12*J1_^2*J3_^2*k_s*H51^5 + 27*J1_^2*J3_^2*k_s*H51^4 + 12*J1_^2*J3_^2*k_s*H51^3 - 66*J1_^2*J3_^2*k_s*H51^2 + 39*J1_^2*J3_^2*k_s + 72*J1_^2*k_s^2*H51^5 - 180*J1_^2*k_s^2*H51^4 + 504*J1_^2*k_s^2*H51^2 - 72*J1_^2*k_s^2*H51 - 324*J1_^2*k_s^2 + 12*J2_^2*J3_^2*k_s*H51^5 + 27*J2_^2*J3_^2*k_s*H51^4 - 12*J2_^2*J3_^2*k_s*H51^3 - 66*J2_^2*J3_^2*k_s*H51^2 + 39*J2_^2*J3_^2*k_s - 72*J2_^2*k_s^2*H51^5 - 180*J2_^2*k_s^2*H51^4 + 504*J2_^2*k_s^2*H51^2 + 72*J2_^2*k_s^2*H51 - 324*J2_^2*k_s^2 - 648*J3_^2*k_s^2*H51^2 + 648*J3_^2*k_s^2 + 4320*k_s^3*H51^2 - 4320*k_s^3)/(2*J1_^2*J2_^2*J3_^2 - 24*J1_^2*J2_^2*k_s + 39*J1_^2*J3_^2*k_s - 324*J1_^2*k_s^2 + 39*J2_^2*J3_^2*k_s - 324*J2_^2*k_s^2 + 648*J3_^2*k_s^2 - 4320*k_s^3)</f>
        <v>0.99281296000000008</v>
      </c>
      <c r="AN51" s="41">
        <f>(2*J1_^2*J2_^2*J3_^3*H51^5 - 4*J1_^2*J2_^2*J3_^3*H51^3 + 2*J1_^2*J2_^2*J3_^3*H51 + 15*J1_^2*J3_^3*k_s*H51^5 - 24*J1_^2*J3_^3*k_s*H51^4 - 54*J1_^2*J3_^3*k_s*H51^3 + 24*J1_^2*J3_^3*k_s*H51^2 + 39*J1_^2*J3_^3*k_s*H51 + 15*J2_^2*J3_^3*k_s*H51^5 + 24*J2_^2*J3_^3*k_s*H51^4 - 54*J2_^2*J3_^3*k_s*H51^3 - 24*J2_^2*J3_^3*k_s*H51^2 + 39*J2_^2*J3_^3*k_s*H51 + 72*J3_^3*k_s^2*H51^5 - 720*J3_^3*k_s^2*H51^3 + 648*J3_^3*k_s^2*H51)/(2*J1_^2*J2_^2*J3_^2 - 24*J1_^2*J2_^2*k_s + 39*J1_^2*J3_^2*k_s - 324*J1_^2*k_s^2 + 39*J2_^2*J3_^2*k_s - 324*J2_^2*k_s^2 + 648*J3_^2*k_s^2 - 4320*k_s^3)</f>
        <v>-5.9568777599999401E-2</v>
      </c>
      <c r="AP51" s="41">
        <f t="shared" si="23"/>
        <v>0.99281296000000008</v>
      </c>
    </row>
    <row r="52" spans="6:42">
      <c r="G52" s="40">
        <f t="shared" si="16"/>
        <v>0.96000000000000063</v>
      </c>
      <c r="H52" s="33">
        <f t="shared" si="15"/>
        <v>-3.9999999999999383E-2</v>
      </c>
      <c r="I52" s="51">
        <f>J52+K52+W52*AB52</f>
        <v>0.15923525985447234</v>
      </c>
      <c r="J52" s="51">
        <f>(1/M52)*(a1_ + 2*a2_*H52 + 3*a3_*H52^2 + 4*a4_*H52^3 + 5*a5_*H52^4)</f>
        <v>0.15923525985447234</v>
      </c>
      <c r="K52" s="51">
        <f>(1/M52^3)*k_s*(6*a3_ + 24*a4_*H52+ 60*a5_*H52^2)</f>
        <v>0</v>
      </c>
      <c r="L52" s="51"/>
      <c r="M52" s="41">
        <f t="shared" si="17"/>
        <v>1.003194896318756</v>
      </c>
      <c r="N52" s="45">
        <f t="shared" si="8"/>
        <v>2.0799999999999666E-2</v>
      </c>
      <c r="O52" s="45">
        <f t="shared" si="9"/>
        <v>-0.53999999999999937</v>
      </c>
      <c r="P52" s="45">
        <f>1</f>
        <v>1</v>
      </c>
      <c r="Q52" s="45">
        <f t="shared" si="10"/>
        <v>-1.9199999999999717E-2</v>
      </c>
      <c r="R52" s="45">
        <f t="shared" si="11"/>
        <v>0.46000000000000063</v>
      </c>
      <c r="S52" s="45">
        <f>1</f>
        <v>1</v>
      </c>
      <c r="T52" s="45">
        <f t="shared" si="12"/>
        <v>0.99840000000000007</v>
      </c>
      <c r="U52" s="45">
        <f t="shared" si="13"/>
        <v>7.9999999999998767E-2</v>
      </c>
      <c r="V52" s="45">
        <f t="shared" si="14"/>
        <v>-2</v>
      </c>
      <c r="W52" s="45">
        <f t="shared" si="18"/>
        <v>0</v>
      </c>
      <c r="X52" s="45"/>
      <c r="Y52" s="45">
        <f t="shared" si="19"/>
        <v>0.96000000000000063</v>
      </c>
      <c r="Z52" s="45">
        <f t="shared" si="20"/>
        <v>0.99840000000000007</v>
      </c>
      <c r="AA52" s="40">
        <f t="shared" si="21"/>
        <v>0</v>
      </c>
      <c r="AB52" s="44">
        <f t="shared" si="22"/>
        <v>-0.99681527853612517</v>
      </c>
      <c r="AF52" s="41">
        <f>(-J1_^3*J2_^2*J3_^2*k01_*H52^5 + J1_^3*J2_^2*J3_^2*k01_*H52^4 + J1_^3*J2_^2*J3_^2*k01_*H52^3 - J1_^3*J2_^2*J3_^2*k01_*H52^2 + 6*J1_^3*J2_^2*k01_*k_s*H52^5 - 12*J1_^3*J2_^2*k01_*k_s*H52^4 + 12*J1_^3*J2_^2*k01_*k_s*H52^2 - 6*J1_^3*J2_^2*k01_*k_s*H52 - 12*J1_^3*J3_^2*k01_*k_s*H52^5 + 27*J1_^3*J3_^2*k01_*k_s*H52^4 + 12*J1_^3*J3_^2*k01_*k_s*H52^3 - 27*J1_^3*J3_^2*k01_*k_s*H52^2 + 72*J1_^3*k01_*k_s^2*H52^5 - 180*J1_^3*k01_*k_s^2*H52^4 + 180*J1_^3*k01_*k_s^2*H52^2 - 72*J1_^3*k01_*k_s^2*H52)/(4*J1_^2*J2_^2*J3_^2 - 48*J1_^2*J2_^2*k_s + 78*J1_^2*J3_^2*k_s - 648*J1_^2*k_s^2 + 78*J2_^2*J3_^2*k_s - 648*J2_^2*k_s^2 + 1296*J3_^2*k_s^2 - 8640*k_s^3)</f>
        <v>4.1533439999998697E-4</v>
      </c>
      <c r="AG52" s="41">
        <f>(6*J1_^2*J2_^2*J3_^2*H52^5 - 4*J1_^2*J2_^2*J3_^2*H52^4 - 10*J1_^2*J2_^2*J3_^2*H52^3 + 8*J1_^2*J2_^2*J3_^2*H52^2 - 12*J1_^2*J2_^2*k_s*H52^5 + 48*J1_^2*J2_^2*k_s*H52^4 - 96*J1_^2*J2_^2*k_s*H52^2 + 60*J1_^2*J2_^2*k_s*H52 + 66*J1_^2*J3_^2*k_s*H52^5 - 129*J1_^2*J3_^2*k_s*H52^4 - 144*J1_^2*J3_^2*k_s*H52^3 + 207*J1_^2*J3_^2*k_s*H52^2 - 216*J1_^2*k_s^2*H52^5 + 540*J1_^2*k_s^2*H52^4 - 1188*J1_^2*k_s^2*H52^2 + 864*J1_^2*k_s^2*H52 + 18*J2_^2*J3_^2*k_s*H52^5 + 21*J2_^2*J3_^2*k_s*H52^4 - 96*J2_^2*J3_^2*k_s*H52^3 + 57*J2_^2*J3_^2*k_s*H52^2
+ 72*J2_^2*k_s^2*H52^5 + 180*J2_^2*k_s^2*H52^4 - 828*J2_^2*k_s^2*H52^2 + 576*J2_^2*k_s^2*H52 + 144*J3_^2*k_s^2*H52^5 - 1440*J3_^2*k_s^2*H52^3 + 1296*J3_^2*k_s^2*H52^2 - 8640*k_s^3*H52^2 + 8640*k_s^3*H52)/(8*J1_^2*J2_^2*J3_^2 - 96*J1_^2*J2_^2*k_s + 156*J1_^2*J3_^2*k_s - 1296*J1_^2*k_s^2 + 156*J2_^2*J3_^2*k_s - 1296*J2_^2*k_s^2 + 2592*J3_^2*k_s^2 -
17280*k_s^3)</f>
        <v>1.678643199999947E-3</v>
      </c>
      <c r="AH52" s="41">
        <f>(J1_^3*J2_^2*J3_^2*H52^5 - J1_^3*J2_^2*J3_^2*H52^4 - J1_^3*J2_^2*J3_^2*H52^3 + J1_^3*J2_^2*J3_^2*H52^2 - 6*J1_^3*J2_^2*k_s*H52^5 + 12*J1_^3*J2_^2*k_s*H52^4 - 12*J1_^3*J2_^2*k_s*H52^2 + 6*J1_^3*J2_^2*k_s*H52 + 12*J1_^3*J3_^2*k_s*H52^5 - 27*J1_^3*J3_^2*k_s*H52^4 - 12*J1_^3*J3_^2*k_s*H52^3 + 27*J1_^3*J3_^2*k_s*H52^2 - 72*J1_^3*k_s^2*H52^5 + 180*J1_^3*k_s^2*H52^4 - 180*J1_^3*k_s^2*H52^2 + 72*J1_^3*k_s^2*H52)/(4*J1_^2*J2_^2*J3_^2 - 48*J1_^2*J2_^2*k_s + 78*J1_^2*J3_^2*k_s - 648*J1_^2*k_s^2 + 78*J2_^2*J3_^2*k_s - 648*J2_^2*k_s^2 + 1296*J3_^2*k_s^2 - 8640*k_s^3)</f>
        <v>9.2871595179405946E-4</v>
      </c>
      <c r="AI52" s="41">
        <f>(-J1_^2*J2_^3*J3_^2*k02_*H52^5 - J1_^2*J2_^3*J3_^2*k02_*H52^4 + J1_^2*J2_^3*J3_^2*k02_*H52^3 + J1_^2*J2_^3*J3_^2*k02_*H52^2 + 6*J1_^2*J2_^3*k02_*k_s*H52^5 + 12*J1_^2*J2_^3*k02_*k_s*H52^4 - 12*J1_^2*J2_^3*k02_*k_s*H52^2 - 6*J1_^2*J2_^3*k02_*k_s*H52 - 12*J2_^3*J3_^2*k02_*k_s*H52^5 - 27*J2_^3*J3_^2*k02_*k_s*H52^4 + 12*J2_^3*J3_^2*k02_*k_s*H52^3 + 27*J2_^3*J3_^2*k02_*k_s*H52^2 + 72*J2_^3*k02_*k_s^2*H52^5 + 180*J2_^3*k02_*k_s^2*H52^4 - 180*J2_^3*k02_*k_s^2*H52^2 - 72*J2_^3*k02_*k_s^2*H52)/(4*J1_^2*J2_^2*J3_^2 - 48*J1_^2*J2_^2*k_s + 78*J1_^2*J3_^2*k_s - 648*J1_^2*k_s^2 + 78*J2_^2*J3_^2*k_s - 648*J2_^2*k_s^2 + 1296*J3_^2*k_s^2 - 8640*k_s^3)</f>
        <v>-3.8333439999998847E-4</v>
      </c>
      <c r="AJ52" s="41">
        <f>(-6*J1_^2*J2_^2*J3_^2*H52^5 - 4*J1_^2*J2_^2*J3_^2*H52^4 + 10*J1_^2*J2_^2*J3_^2*H52^3 + 8*J1_^2*J2_^2*J3_^2*H52^2 + 12*J1_^2*J2_^2*k_s*H52^5 + 48*J1_^2*J2_^2*k_s*H52^4 - 96*J1_^2*J2_^2*k_s*H52^2 - 60*J1_^2*J2_^2*k_s*H52 - 18*J1_^2*J3_^2*k_s*H52^5 + 21*J1_^2*J3_^2*k_s*H52^4 + 96*J1_^2*J3_^2*k_s*H52^3 + 57*J1_^2*J3_^2*k_s*H52^2 - 72*J1_^2*k_s^2*H52^5 + 180*J1_^2*k_s^2*H52^4 - 828*J1_^2*k_s^2*H52^2 - 576*J1_^2*k_s^2*H52 - 66*J2_^2*J3_^2*k_s*H52^5 - 129*J2_^2*J3_^2*k_s*H52^4 + 144*J2_^2*J3_^2*k_s*H52^3 + 207*J2_^2*J3_^2*k_s*H52^2 + 216*J2_^2*k_s^2*H52^5 + 540*J2_^2*k_s^2*H52^4 - 1188*J2_^2*k_s^2*H52^2 - 864*J2_^2*k_s^2*H52 - 144*J3_^2*k_s^2*H52^5 + 1440*J3_^2*k_s^2*H52^3 + 1296*J3_^2*k_s^2*H52^2 - 8640*k_s^3*H52^2 - 8640*k_s^3*H52)/(8*J1_^2*J2_^2*J3_^2 - 96*J1_^2*J2_^2*k_s + 156*J1_^2*J3_^2*k_s - 1296*J1_^2*k_s^2 + 156*J2_^2*J3_^2*k_s - 1296*J2_^2*k_s^2 + 2592*J3_^2*k_s^2 - 17280*k_s^3)</f>
        <v>1.5187967999999545E-3</v>
      </c>
      <c r="AK52" s="41">
        <f>(J1_^2*J2_^3*J3_^2*H52^5 + J1_^2*J2_^3*J3_^2*H52^4 - J1_^2*J2_^3*J3_^2*H52^3 - J1_^2*J2_^3*J3_^2*H52^2 - 6*J1_^2*J2_^3*k_s*H52^5 - 12*J1_^2*J2_^3*k_s*H52^4 + 12*J1_^2*J2_^3*k_s*H52^2 + 6*J1_^2*J2_^3*k_s*H52 + 12*J2_^3*J3_^2*k_s*H52^5 + 27*J2_^3*J3_^2*k_s*H52^4 - 12*J2_^3*J3_^2*k_s*H52^3 - 27*J2_^3*J3_^2*k_s*H52^2 - 72*J2_^3*k_s^2*H52^5 - 180*J2_^3*k_s^2*H52^4 + 180*J2_^3*k_s^2*H52^2 + 72*J2_^3*k_s^2*H52)/(4*J1_^2*J2_^2*J3_^2 - 48*J1_^2*J2_^2*k_s + 78*J1_^2*J3_^2*k_s - 648*J1_^2*k_s^2 + 78*J2_^2*J3_^2*k_s - 648*J2_^2*k_s^2 + 1296*J3_^2*k_s^2 - 8640*k_s^3)</f>
        <v>-8.5727626319451829E-4</v>
      </c>
      <c r="AL52" s="41">
        <f>(-2*J1_^2*J2_^2*J3_^3*k03_*H52^5 + 4*J1_^2*J2_^2*J3_^3*k03_*H52^3 - 2*J1_^2*J2_^2*J3_^3*k03_*H52 - 15*J1_^2*J3_^3*k03_*k_s*H52^5 + 24*J1_^2*J3_^3*k03_*k_s*H52^4 + 54*J1_^2*J3_^3*k03_*k_s*H52^3 - 24*J1_^2*J3_^3*k03_*k_s*H52^2 - 39*J1_^2*J3_^3*k03_*k_s*H52 - 15*J2_^2*J3_^3*k03_*k_s*H52^5 - 24*J2_^2*J3_^3*k03_*k_s*H52^4 + 54*J2_^2*J3_^3*k03_*k_s*H52^3 + 24*J2_^2*J3_^3*k03_*k_s*H52^2 - 39*J2_^2*J3_^3*k03_*k_s*H52 - 72*J3_^3*k03_*k_s^2*H52^5 + 720*J3_^3*k03_*k_s^2*H52^3 - 648*J3_^3*k03_*k_s^2*H52)/(2*J1_^2*J2_^2*J3_^2 - 24*J1_^2*J2_^2*k_s +
39*J1_^2*J3_^2*k_s - 324*J1_^2*k_s^2 + 39*J2_^2*J3_^2*k_s - 324*J2_^2*k_s^2 + 648*J3_^2*k_s^2 - 4320*k_s^3)</f>
        <v>-3.9872102399999387E-2</v>
      </c>
      <c r="AM52" s="41">
        <f xml:space="preserve"> (2*J1_^2*J2_^2*J3_^2*H52^4 - 4*J1_^2*J2_^2*J3_^2*H52^2 + 2*J1_^2*J2_^2*J3_^2 - 24*J1_^2*J2_^2*k_s*H52^4 + 48*J1_^2*J2_^2*k_s*H52^2 - 24*J1_^2*J2_^2*k_s - 12*J1_^2*J3_^2*k_s*H52^5 + 27*J1_^2*J3_^2*k_s*H52^4 + 12*J1_^2*J3_^2*k_s*H52^3 - 66*J1_^2*J3_^2*k_s*H52^2 + 39*J1_^2*J3_^2*k_s + 72*J1_^2*k_s^2*H52^5 - 180*J1_^2*k_s^2*H52^4 + 504*J1_^2*k_s^2*H52^2 - 72*J1_^2*k_s^2*H52 - 324*J1_^2*k_s^2 + 12*J2_^2*J3_^2*k_s*H52^5 + 27*J2_^2*J3_^2*k_s*H52^4 - 12*J2_^2*J3_^2*k_s*H52^3 - 66*J2_^2*J3_^2*k_s*H52^2 + 39*J2_^2*J3_^2*k_s - 72*J2_^2*k_s^2*H52^5 - 180*J2_^2*k_s^2*H52^4 + 504*J2_^2*k_s^2*H52^2 + 72*J2_^2*k_s^2*H52 - 324*J2_^2*k_s^2 - 648*J3_^2*k_s^2*H52^2 + 648*J3_^2*k_s^2 + 4320*k_s^3*H52^2 - 4320*k_s^3)/(2*J1_^2*J2_^2*J3_^2 - 24*J1_^2*J2_^2*k_s + 39*J1_^2*J3_^2*k_s - 324*J1_^2*k_s^2 + 39*J2_^2*J3_^2*k_s - 324*J2_^2*k_s^2 + 648*J3_^2*k_s^2 - 4320*k_s^3)</f>
        <v>0.99680256000000012</v>
      </c>
      <c r="AN52" s="41">
        <f>(2*J1_^2*J2_^2*J3_^3*H52^5 - 4*J1_^2*J2_^2*J3_^3*H52^3 + 2*J1_^2*J2_^2*J3_^3*H52 + 15*J1_^2*J3_^3*k_s*H52^5 - 24*J1_^2*J3_^3*k_s*H52^4 - 54*J1_^2*J3_^3*k_s*H52^3 + 24*J1_^2*J3_^3*k_s*H52^2 + 39*J1_^2*J3_^3*k_s*H52 + 15*J2_^2*J3_^3*k_s*H52^5 + 24*J2_^2*J3_^3*k_s*H52^4 - 54*J2_^2*J3_^3*k_s*H52^3 - 24*J2_^2*J3_^3*k_s*H52^2 + 39*J2_^2*J3_^3*k_s*H52 + 72*J3_^3*k_s^2*H52^5 - 720*J3_^3*k_s^2*H52^3 + 648*J3_^3*k_s^2*H52)/(2*J1_^2*J2_^2*J3_^2 - 24*J1_^2*J2_^2*k_s + 39*J1_^2*J3_^2*k_s - 324*J1_^2*k_s^2 + 39*J2_^2*J3_^2*k_s - 324*J2_^2*k_s^2 + 648*J3_^2*k_s^2 - 4320*k_s^3)</f>
        <v>-3.9872102399999387E-2</v>
      </c>
      <c r="AP52" s="41">
        <f t="shared" si="23"/>
        <v>0.99680256000000012</v>
      </c>
    </row>
    <row r="53" spans="6:42">
      <c r="G53" s="40">
        <f t="shared" si="16"/>
        <v>0.98000000000000065</v>
      </c>
      <c r="H53" s="33">
        <f t="shared" si="15"/>
        <v>-1.9999999999999383E-2</v>
      </c>
      <c r="I53" s="51">
        <f>J53+K53+W53*AB53</f>
        <v>7.99041022670616E-2</v>
      </c>
      <c r="J53" s="51">
        <f>(1/M53)*(a1_ + 2*a2_*H53 + 3*a3_*H53^2 + 4*a4_*H53^3 + 5*a5_*H53^4)</f>
        <v>7.99041022670616E-2</v>
      </c>
      <c r="K53" s="51">
        <f>(1/M53^3)*k_s*(6*a3_ + 24*a4_*H53+ 60*a5_*H53^2)</f>
        <v>0</v>
      </c>
      <c r="L53" s="51"/>
      <c r="M53" s="41">
        <f t="shared" si="17"/>
        <v>1.0007996802557442</v>
      </c>
      <c r="N53" s="45">
        <f t="shared" si="8"/>
        <v>1.0199999999999678E-2</v>
      </c>
      <c r="O53" s="45">
        <f t="shared" si="9"/>
        <v>-0.51999999999999935</v>
      </c>
      <c r="P53" s="45">
        <f>1</f>
        <v>1</v>
      </c>
      <c r="Q53" s="45">
        <f t="shared" si="10"/>
        <v>-9.7999999999997048E-3</v>
      </c>
      <c r="R53" s="45">
        <f t="shared" si="11"/>
        <v>0.48000000000000059</v>
      </c>
      <c r="S53" s="45">
        <f>1</f>
        <v>1</v>
      </c>
      <c r="T53" s="45">
        <f t="shared" si="12"/>
        <v>0.99960000000000004</v>
      </c>
      <c r="U53" s="45">
        <f t="shared" si="13"/>
        <v>3.9999999999998766E-2</v>
      </c>
      <c r="V53" s="45">
        <f t="shared" si="14"/>
        <v>-2</v>
      </c>
      <c r="W53" s="45">
        <f t="shared" si="18"/>
        <v>0</v>
      </c>
      <c r="X53" s="45"/>
      <c r="Y53" s="45">
        <f t="shared" si="19"/>
        <v>0.98000000000000065</v>
      </c>
      <c r="Z53" s="45">
        <f t="shared" si="20"/>
        <v>0.99960000000000004</v>
      </c>
      <c r="AA53" s="40">
        <f t="shared" si="21"/>
        <v>0</v>
      </c>
      <c r="AB53" s="44">
        <f t="shared" si="22"/>
        <v>-0.99920095872178949</v>
      </c>
      <c r="AF53" s="41">
        <f>(-J1_^3*J2_^2*J3_^2*k01_*H53^5 + J1_^3*J2_^2*J3_^2*k01_*H53^4 + J1_^3*J2_^2*J3_^2*k01_*H53^3 - J1_^3*J2_^2*J3_^2*k01_*H53^2 + 6*J1_^3*J2_^2*k01_*k_s*H53^5 - 12*J1_^3*J2_^2*k01_*k_s*H53^4 + 12*J1_^3*J2_^2*k01_*k_s*H53^2 - 6*J1_^3*J2_^2*k01_*k_s*H53 - 12*J1_^3*J3_^2*k01_*k_s*H53^5 + 27*J1_^3*J3_^2*k01_*k_s*H53^4 + 12*J1_^3*J3_^2*k01_*k_s*H53^3 - 27*J1_^3*J3_^2*k01_*k_s*H53^2 + 72*J1_^3*k01_*k_s^2*H53^5 - 180*J1_^3*k01_*k_s^2*H53^4 + 180*J1_^3*k01_*k_s^2*H53^2 - 72*J1_^3*k01_*k_s^2*H53)/(4*J1_^2*J2_^2*J3_^2 - 48*J1_^2*J2_^2*k_s + 78*J1_^2*J3_^2*k_s - 648*J1_^2*k_s^2 + 78*J2_^2*J3_^2*k_s - 648*J2_^2*k_s^2 + 1296*J3_^2*k_s^2 - 8640*k_s^3)</f>
        <v>1.0195919999999366E-4</v>
      </c>
      <c r="AG53" s="41">
        <f>(6*J1_^2*J2_^2*J3_^2*H53^5 - 4*J1_^2*J2_^2*J3_^2*H53^4 - 10*J1_^2*J2_^2*J3_^2*H53^3 + 8*J1_^2*J2_^2*J3_^2*H53^2 - 12*J1_^2*J2_^2*k_s*H53^5 + 48*J1_^2*J2_^2*k_s*H53^4 - 96*J1_^2*J2_^2*k_s*H53^2 + 60*J1_^2*J2_^2*k_s*H53 + 66*J1_^2*J3_^2*k_s*H53^5 - 129*J1_^2*J3_^2*k_s*H53^4 - 144*J1_^2*J3_^2*k_s*H53^3 + 207*J1_^2*J3_^2*k_s*H53^2 - 216*J1_^2*k_s^2*H53^5 + 540*J1_^2*k_s^2*H53^4 - 1188*J1_^2*k_s^2*H53^2 + 864*J1_^2*k_s^2*H53 + 18*J2_^2*J3_^2*k_s*H53^5 + 21*J2_^2*J3_^2*k_s*H53^4 - 96*J2_^2*J3_^2*k_s*H53^3 + 57*J2_^2*J3_^2*k_s*H53^2
+ 72*J2_^2*k_s^2*H53^5 + 180*J2_^2*k_s^2*H53^4 - 828*J2_^2*k_s^2*H53^2 + 576*J2_^2*k_s^2*H53 + 144*J3_^2*k_s^2*H53^5 - 1440*J3_^2*k_s^2*H53^3 + 1296*J3_^2*k_s^2*H53^2 - 8640*k_s^3*H53^2 + 8640*k_s^3*H53)/(8*J1_^2*J2_^2*J3_^2 - 96*J1_^2*J2_^2*k_s + 156*J1_^2*J3_^2*k_s - 1296*J1_^2*k_s^2 + 156*J2_^2*J3_^2*k_s - 1296*J2_^2*k_s^2 + 2592*J3_^2*k_s^2 -
17280*k_s^3)</f>
        <v>4.0991759999997439E-4</v>
      </c>
      <c r="AH53" s="41">
        <f>(J1_^3*J2_^2*J3_^2*H53^5 - J1_^3*J2_^2*J3_^2*H53^4 - J1_^3*J2_^2*J3_^2*H53^3 + J1_^3*J2_^2*J3_^2*H53^2 - 6*J1_^3*J2_^2*k_s*H53^5 + 12*J1_^3*J2_^2*k_s*H53^4 - 12*J1_^3*J2_^2*k_s*H53^2 + 6*J1_^3*J2_^2*k_s*H53 + 12*J1_^3*J3_^2*k_s*H53^5 - 27*J1_^3*J3_^2*k_s*H53^4 - 12*J1_^3*J3_^2*k_s*H53^3 + 27*J1_^3*J3_^2*k_s*H53^2 - 72*J1_^3*k_s^2*H53^5 + 180*J1_^3*k_s^2*H53^4 - 180*J1_^3*k_s^2*H53^2 + 72*J1_^3*k_s^2*H53)/(4*J1_^2*J2_^2*J3_^2 - 48*J1_^2*J2_^2*k_s + 78*J1_^2*J3_^2*k_s - 648*J1_^2*k_s^2 + 78*J2_^2*J3_^2*k_s - 648*J2_^2*k_s^2 + 1296*J3_^2*k_s^2 - 8640*k_s^3)</f>
        <v>2.2798770213148235E-4</v>
      </c>
      <c r="AI53" s="41">
        <f>(-J1_^2*J2_^3*J3_^2*k02_*H53^5 - J1_^2*J2_^3*J3_^2*k02_*H53^4 + J1_^2*J2_^3*J3_^2*k02_*H53^3 + J1_^2*J2_^3*J3_^2*k02_*H53^2 + 6*J1_^2*J2_^3*k02_*k_s*H53^5 + 12*J1_^2*J2_^3*k02_*k_s*H53^4 - 12*J1_^2*J2_^3*k02_*k_s*H53^2 - 6*J1_^2*J2_^3*k02_*k_s*H53 - 12*J2_^3*J3_^2*k02_*k_s*H53^5 - 27*J2_^3*J3_^2*k02_*k_s*H53^4 + 12*J2_^3*J3_^2*k02_*k_s*H53^3 + 27*J2_^3*J3_^2*k02_*k_s*H53^2 + 72*J2_^3*k02_*k_s^2*H53^5 + 180*J2_^3*k02_*k_s^2*H53^4 - 180*J2_^3*k02_*k_s^2*H53^2 - 72*J2_^3*k02_*k_s^2*H53)/(4*J1_^2*J2_^2*J3_^2 - 48*J1_^2*J2_^2*k_s + 78*J1_^2*J3_^2*k_s - 648*J1_^2*k_s^2 + 78*J2_^2*J3_^2*k_s - 648*J2_^2*k_s^2 + 1296*J3_^2*k_s^2 - 8640*k_s^3)</f>
        <v>-9.7959199999994012E-5</v>
      </c>
      <c r="AJ53" s="41">
        <f>(-6*J1_^2*J2_^2*J3_^2*H53^5 - 4*J1_^2*J2_^2*J3_^2*H53^4 + 10*J1_^2*J2_^2*J3_^2*H53^3 + 8*J1_^2*J2_^2*J3_^2*H53^2 + 12*J1_^2*J2_^2*k_s*H53^5 + 48*J1_^2*J2_^2*k_s*H53^4 - 96*J1_^2*J2_^2*k_s*H53^2 - 60*J1_^2*J2_^2*k_s*H53 - 18*J1_^2*J3_^2*k_s*H53^5 + 21*J1_^2*J3_^2*k_s*H53^4 + 96*J1_^2*J3_^2*k_s*H53^3 + 57*J1_^2*J3_^2*k_s*H53^2 - 72*J1_^2*k_s^2*H53^5 + 180*J1_^2*k_s^2*H53^4 - 828*J1_^2*k_s^2*H53^2 - 576*J1_^2*k_s^2*H53 - 66*J2_^2*J3_^2*k_s*H53^5 - 129*J2_^2*J3_^2*k_s*H53^4 + 144*J2_^2*J3_^2*k_s*H53^3 + 207*J2_^2*J3_^2*k_s*H53^2 + 216*J2_^2*k_s^2*H53^5 + 540*J2_^2*k_s^2*H53^4 - 1188*J2_^2*k_s^2*H53^2 - 864*J2_^2*k_s^2*H53 - 144*J3_^2*k_s^2*H53^5 + 1440*J3_^2*k_s^2*H53^3 + 1296*J3_^2*k_s^2*H53^2 - 8640*k_s^3*H53^2 - 8640*k_s^3*H53)/(8*J1_^2*J2_^2*J3_^2 - 96*J1_^2*J2_^2*k_s + 156*J1_^2*J3_^2*k_s - 1296*J1_^2*k_s^2 + 156*J2_^2*J3_^2*k_s - 1296*J2_^2*k_s^2 + 2592*J3_^2*k_s^2 - 17280*k_s^3)</f>
        <v>3.899223999999763E-4</v>
      </c>
      <c r="AK53" s="41">
        <f>(J1_^2*J2_^3*J3_^2*H53^5 + J1_^2*J2_^3*J3_^2*H53^4 - J1_^2*J2_^3*J3_^2*H53^3 - J1_^2*J2_^3*J3_^2*H53^2 - 6*J1_^2*J2_^3*k_s*H53^5 - 12*J1_^2*J2_^3*k_s*H53^4 + 12*J1_^2*J2_^3*k_s*H53^2 + 6*J1_^2*J2_^3*k_s*H53 + 12*J2_^3*J3_^2*k_s*H53^5 + 27*J2_^3*J3_^2*k_s*H53^4 - 12*J2_^3*J3_^2*k_s*H53^3 - 27*J2_^3*J3_^2*k_s*H53^2 - 72*J2_^3*k_s^2*H53^5 - 180*J2_^3*k_s^2*H53^4 + 180*J2_^3*k_s^2*H53^2 + 72*J2_^3*k_s^2*H53)/(4*J1_^2*J2_^2*J3_^2 - 48*J1_^2*J2_^2*k_s + 78*J1_^2*J3_^2*k_s - 648*J1_^2*k_s^2 + 78*J2_^2*J3_^2*k_s - 648*J2_^2*k_s^2 + 1296*J3_^2*k_s^2 - 8640*k_s^3)</f>
        <v>-2.1904700793024822E-4</v>
      </c>
      <c r="AL53" s="41">
        <f>(-2*J1_^2*J2_^2*J3_^3*k03_*H53^5 + 4*J1_^2*J2_^2*J3_^3*k03_*H53^3 - 2*J1_^2*J2_^2*J3_^3*k03_*H53 - 15*J1_^2*J3_^3*k03_*k_s*H53^5 + 24*J1_^2*J3_^3*k03_*k_s*H53^4 + 54*J1_^2*J3_^3*k03_*k_s*H53^3 - 24*J1_^2*J3_^3*k03_*k_s*H53^2 - 39*J1_^2*J3_^3*k03_*k_s*H53 - 15*J2_^2*J3_^3*k03_*k_s*H53^5 - 24*J2_^2*J3_^3*k03_*k_s*H53^4 + 54*J2_^2*J3_^3*k03_*k_s*H53^3 + 24*J2_^2*J3_^3*k03_*k_s*H53^2 - 39*J2_^2*J3_^3*k03_*k_s*H53 - 72*J3_^3*k03_*k_s^2*H53^5 + 720*J3_^3*k03_*k_s^2*H53^3 - 648*J3_^3*k03_*k_s^2*H53)/(2*J1_^2*J2_^2*J3_^2 - 24*J1_^2*J2_^2*k_s +
39*J1_^2*J3_^2*k_s - 324*J1_^2*k_s^2 + 39*J2_^2*J3_^2*k_s - 324*J2_^2*k_s^2 + 648*J3_^2*k_s^2 - 4320*k_s^3)</f>
        <v>-1.9984003199999385E-2</v>
      </c>
      <c r="AM53" s="41">
        <f xml:space="preserve"> (2*J1_^2*J2_^2*J3_^2*H53^4 - 4*J1_^2*J2_^2*J3_^2*H53^2 + 2*J1_^2*J2_^2*J3_^2 - 24*J1_^2*J2_^2*k_s*H53^4 + 48*J1_^2*J2_^2*k_s*H53^2 - 24*J1_^2*J2_^2*k_s - 12*J1_^2*J3_^2*k_s*H53^5 + 27*J1_^2*J3_^2*k_s*H53^4 + 12*J1_^2*J3_^2*k_s*H53^3 - 66*J1_^2*J3_^2*k_s*H53^2 + 39*J1_^2*J3_^2*k_s + 72*J1_^2*k_s^2*H53^5 - 180*J1_^2*k_s^2*H53^4 + 504*J1_^2*k_s^2*H53^2 - 72*J1_^2*k_s^2*H53 - 324*J1_^2*k_s^2 + 12*J2_^2*J3_^2*k_s*H53^5 + 27*J2_^2*J3_^2*k_s*H53^4 - 12*J2_^2*J3_^2*k_s*H53^3 - 66*J2_^2*J3_^2*k_s*H53^2 + 39*J2_^2*J3_^2*k_s - 72*J2_^2*k_s^2*H53^5 - 180*J2_^2*k_s^2*H53^4 + 504*J2_^2*k_s^2*H53^2 + 72*J2_^2*k_s^2*H53 - 324*J2_^2*k_s^2 - 648*J3_^2*k_s^2*H53^2 + 648*J3_^2*k_s^2 + 4320*k_s^3*H53^2 - 4320*k_s^3)/(2*J1_^2*J2_^2*J3_^2 - 24*J1_^2*J2_^2*k_s + 39*J1_^2*J3_^2*k_s - 324*J1_^2*k_s^2 + 39*J2_^2*J3_^2*k_s - 324*J2_^2*k_s^2 + 648*J3_^2*k_s^2 - 4320*k_s^3)</f>
        <v>0.99920016</v>
      </c>
      <c r="AN53" s="41">
        <f>(2*J1_^2*J2_^2*J3_^3*H53^5 - 4*J1_^2*J2_^2*J3_^3*H53^3 + 2*J1_^2*J2_^2*J3_^3*H53 + 15*J1_^2*J3_^3*k_s*H53^5 - 24*J1_^2*J3_^3*k_s*H53^4 - 54*J1_^2*J3_^3*k_s*H53^3 + 24*J1_^2*J3_^3*k_s*H53^2 + 39*J1_^2*J3_^3*k_s*H53 + 15*J2_^2*J3_^3*k_s*H53^5 + 24*J2_^2*J3_^3*k_s*H53^4 - 54*J2_^2*J3_^3*k_s*H53^3 - 24*J2_^2*J3_^3*k_s*H53^2 + 39*J2_^2*J3_^3*k_s*H53 + 72*J3_^3*k_s^2*H53^5 - 720*J3_^3*k_s^2*H53^3 + 648*J3_^3*k_s^2*H53)/(2*J1_^2*J2_^2*J3_^2 - 24*J1_^2*J2_^2*k_s + 39*J1_^2*J3_^2*k_s - 324*J1_^2*k_s^2 + 39*J2_^2*J3_^2*k_s - 324*J2_^2*k_s^2 + 648*J3_^2*k_s^2 - 4320*k_s^3)</f>
        <v>-1.9984003199999385E-2</v>
      </c>
      <c r="AP53" s="41">
        <f t="shared" si="23"/>
        <v>0.99920016</v>
      </c>
    </row>
    <row r="54" spans="6:42">
      <c r="F54" t="s">
        <v>103</v>
      </c>
      <c r="G54" s="64">
        <f t="shared" si="16"/>
        <v>1.0000000000000007</v>
      </c>
      <c r="H54" s="65">
        <f t="shared" si="15"/>
        <v>6.1756155744774333E-16</v>
      </c>
      <c r="I54" s="51">
        <f>J54+K54+W54*AB54</f>
        <v>-2.4702462297909733E-15</v>
      </c>
      <c r="J54" s="51">
        <f>(1/M54)*(a1_ + 2*a2_*H54 + 3*a3_*H54^2 + 4*a4_*H54^3 + 5*a5_*H54^4)</f>
        <v>-2.4702462297909733E-15</v>
      </c>
      <c r="K54" s="51">
        <f>(1/M54^3)*k_s*(6*a3_ + 24*a4_*H54+ 60*a5_*H54^2)</f>
        <v>0</v>
      </c>
      <c r="L54" s="51"/>
      <c r="M54" s="41">
        <f t="shared" si="17"/>
        <v>1</v>
      </c>
      <c r="N54" s="45">
        <f t="shared" si="8"/>
        <v>-3.0878077872387147E-16</v>
      </c>
      <c r="O54" s="45">
        <f t="shared" si="9"/>
        <v>-0.49999999999999939</v>
      </c>
      <c r="P54" s="45">
        <f>1</f>
        <v>1</v>
      </c>
      <c r="Q54" s="45">
        <f t="shared" si="10"/>
        <v>3.0878077872387186E-16</v>
      </c>
      <c r="R54" s="45">
        <f t="shared" si="11"/>
        <v>0.50000000000000067</v>
      </c>
      <c r="S54" s="45">
        <f>1</f>
        <v>1</v>
      </c>
      <c r="T54" s="45">
        <f t="shared" si="12"/>
        <v>1</v>
      </c>
      <c r="U54" s="45">
        <f t="shared" si="13"/>
        <v>-1.2351231148954867E-15</v>
      </c>
      <c r="V54" s="45">
        <f t="shared" si="14"/>
        <v>-2</v>
      </c>
      <c r="W54" s="45">
        <f t="shared" si="18"/>
        <v>0</v>
      </c>
      <c r="X54" s="45"/>
      <c r="Y54" s="45">
        <f t="shared" si="19"/>
        <v>1.0000000000000007</v>
      </c>
      <c r="Z54" s="45">
        <f t="shared" si="20"/>
        <v>1</v>
      </c>
      <c r="AA54" s="40">
        <f t="shared" si="21"/>
        <v>0</v>
      </c>
      <c r="AB54" s="44">
        <f t="shared" si="22"/>
        <v>-1</v>
      </c>
      <c r="AF54" s="41">
        <f>(-J1_^3*J2_^2*J3_^2*k01_*H54^5 + J1_^3*J2_^2*J3_^2*k01_*H54^4 + J1_^3*J2_^2*J3_^2*k01_*H54^3 - J1_^3*J2_^2*J3_^2*k01_*H54^2 + 6*J1_^3*J2_^2*k01_*k_s*H54^5 - 12*J1_^3*J2_^2*k01_*k_s*H54^4 + 12*J1_^3*J2_^2*k01_*k_s*H54^2 - 6*J1_^3*J2_^2*k01_*k_s*H54 - 12*J1_^3*J3_^2*k01_*k_s*H54^5 + 27*J1_^3*J3_^2*k01_*k_s*H54^4 + 12*J1_^3*J3_^2*k01_*k_s*H54^3 - 27*J1_^3*J3_^2*k01_*k_s*H54^2 + 72*J1_^3*k01_*k_s^2*H54^5 - 180*J1_^3*k01_*k_s^2*H54^4 + 180*J1_^3*k01_*k_s^2*H54^2 - 72*J1_^3*k01_*k_s^2*H54)/(4*J1_^2*J2_^2*J3_^2 - 48*J1_^2*J2_^2*k_s + 78*J1_^2*J3_^2*k_s - 648*J1_^2*k_s^2 + 78*J2_^2*J3_^2*k_s - 648*J2_^2*k_s^2 + 1296*J3_^2*k_s^2 - 8640*k_s^3)</f>
        <v>9.534556930932054E-32</v>
      </c>
      <c r="AG54" s="41">
        <f>(6*J1_^2*J2_^2*J3_^2*H54^5 - 4*J1_^2*J2_^2*J3_^2*H54^4 - 10*J1_^2*J2_^2*J3_^2*H54^3 + 8*J1_^2*J2_^2*J3_^2*H54^2 - 12*J1_^2*J2_^2*k_s*H54^5 + 48*J1_^2*J2_^2*k_s*H54^4 - 96*J1_^2*J2_^2*k_s*H54^2 + 60*J1_^2*J2_^2*k_s*H54 + 66*J1_^2*J3_^2*k_s*H54^5 - 129*J1_^2*J3_^2*k_s*H54^4 - 144*J1_^2*J3_^2*k_s*H54^3 + 207*J1_^2*J3_^2*k_s*H54^2 - 216*J1_^2*k_s^2*H54^5 + 540*J1_^2*k_s^2*H54^4 - 1188*J1_^2*k_s^2*H54^2 + 864*J1_^2*k_s^2*H54 + 18*J2_^2*J3_^2*k_s*H54^5 + 21*J2_^2*J3_^2*k_s*H54^4 - 96*J2_^2*J3_^2*k_s*H54^3 + 57*J2_^2*J3_^2*k_s*H54^2
+ 72*J2_^2*k_s^2*H54^5 + 180*J2_^2*k_s^2*H54^4 - 828*J2_^2*k_s^2*H54^2 + 576*J2_^2*k_s^2*H54 + 144*J3_^2*k_s^2*H54^5 - 1440*J3_^2*k_s^2*H54^3 + 1296*J3_^2*k_s^2*H54^2 - 8640*k_s^3*H54^2 + 8640*k_s^3*H54)/(8*J1_^2*J2_^2*J3_^2 - 96*J1_^2*J2_^2*k_s + 156*J1_^2*J3_^2*k_s - 1296*J1_^2*k_s^2 + 156*J2_^2*J3_^2*k_s - 1296*J2_^2*k_s^2 + 2592*J3_^2*k_s^2 -
17280*k_s^3)</f>
        <v>3.8138227723728212E-31</v>
      </c>
      <c r="AH54" s="41">
        <f>(J1_^3*J2_^2*J3_^2*H54^5 - J1_^3*J2_^2*J3_^2*H54^4 - J1_^3*J2_^2*J3_^2*H54^3 + J1_^3*J2_^2*J3_^2*H54^2 - 6*J1_^3*J2_^2*k_s*H54^5 + 12*J1_^3*J2_^2*k_s*H54^4 - 12*J1_^3*J2_^2*k_s*H54^2 + 6*J1_^3*J2_^2*k_s*H54 + 12*J1_^3*J3_^2*k_s*H54^5 - 27*J1_^3*J3_^2*k_s*H54^4 - 12*J1_^3*J3_^2*k_s*H54^3 + 27*J1_^3*J3_^2*k_s*H54^2 - 72*J1_^3*k_s^2*H54^5 + 180*J1_^3*k_s^2*H54^4 - 180*J1_^3*k_s^2*H54^2 + 72*J1_^3*k_s^2*H54)/(4*J1_^2*J2_^2*J3_^2 - 48*J1_^2*J2_^2*k_s + 78*J1_^2*J3_^2*k_s - 648*J1_^2*k_s^2 + 78*J2_^2*J3_^2*k_s - 648*J2_^2*k_s^2 + 1296*J3_^2*k_s^2 - 8640*k_s^3)</f>
        <v>2.131991743290584E-31</v>
      </c>
      <c r="AI54" s="41">
        <f>(-J1_^2*J2_^3*J3_^2*k02_*H54^5 - J1_^2*J2_^3*J3_^2*k02_*H54^4 + J1_^2*J2_^3*J3_^2*k02_*H54^3 + J1_^2*J2_^3*J3_^2*k02_*H54^2 + 6*J1_^2*J2_^3*k02_*k_s*H54^5 + 12*J1_^2*J2_^3*k02_*k_s*H54^4 - 12*J1_^2*J2_^3*k02_*k_s*H54^2 - 6*J1_^2*J2_^3*k02_*k_s*H54 - 12*J2_^3*J3_^2*k02_*k_s*H54^5 - 27*J2_^3*J3_^2*k02_*k_s*H54^4 + 12*J2_^3*J3_^2*k02_*k_s*H54^3 + 27*J2_^3*J3_^2*k02_*k_s*H54^2 + 72*J2_^3*k02_*k_s^2*H54^5 + 180*J2_^3*k02_*k_s^2*H54^4 - 180*J2_^3*k02_*k_s^2*H54^2 - 72*J2_^3*k02_*k_s^2*H54)/(4*J1_^2*J2_^2*J3_^2 - 48*J1_^2*J2_^2*k_s + 78*J1_^2*J3_^2*k_s - 648*J1_^2*k_s^2 + 78*J2_^2*J3_^2*k_s - 648*J2_^2*k_s^2 + 1296*J3_^2*k_s^2 - 8640*k_s^3)</f>
        <v>-9.5345569309320661E-32</v>
      </c>
      <c r="AJ54" s="41">
        <f>(-6*J1_^2*J2_^2*J3_^2*H54^5 - 4*J1_^2*J2_^2*J3_^2*H54^4 + 10*J1_^2*J2_^2*J3_^2*H54^3 + 8*J1_^2*J2_^2*J3_^2*H54^2 + 12*J1_^2*J2_^2*k_s*H54^5 + 48*J1_^2*J2_^2*k_s*H54^4 - 96*J1_^2*J2_^2*k_s*H54^2 - 60*J1_^2*J2_^2*k_s*H54 - 18*J1_^2*J3_^2*k_s*H54^5 + 21*J1_^2*J3_^2*k_s*H54^4 + 96*J1_^2*J3_^2*k_s*H54^3 + 57*J1_^2*J3_^2*k_s*H54^2 - 72*J1_^2*k_s^2*H54^5 + 180*J1_^2*k_s^2*H54^4 - 828*J1_^2*k_s^2*H54^2 - 576*J1_^2*k_s^2*H54 - 66*J2_^2*J3_^2*k_s*H54^5 - 129*J2_^2*J3_^2*k_s*H54^4 + 144*J2_^2*J3_^2*k_s*H54^3 + 207*J2_^2*J3_^2*k_s*H54^2 + 216*J2_^2*k_s^2*H54^5 + 540*J2_^2*k_s^2*H54^4 - 1188*J2_^2*k_s^2*H54^2 - 864*J2_^2*k_s^2*H54 - 144*J3_^2*k_s^2*H54^5 + 1440*J3_^2*k_s^2*H54^3 + 1296*J3_^2*k_s^2*H54^2 - 8640*k_s^3*H54^2 - 8640*k_s^3*H54)/(8*J1_^2*J2_^2*J3_^2 - 96*J1_^2*J2_^2*k_s + 156*J1_^2*J3_^2*k_s - 1296*J1_^2*k_s^2 + 156*J2_^2*J3_^2*k_s - 1296*J2_^2*k_s^2 + 2592*J3_^2*k_s^2 - 17280*k_s^3)</f>
        <v>3.8138227723728269E-31</v>
      </c>
      <c r="AK54" s="41">
        <f>(J1_^2*J2_^3*J3_^2*H54^5 + J1_^2*J2_^3*J3_^2*H54^4 - J1_^2*J2_^3*J3_^2*H54^3 - J1_^2*J2_^3*J3_^2*H54^2 - 6*J1_^2*J2_^3*k_s*H54^5 - 12*J1_^2*J2_^3*k_s*H54^4 + 12*J1_^2*J2_^3*k_s*H54^2 + 6*J1_^2*J2_^3*k_s*H54 + 12*J2_^3*J3_^2*k_s*H54^5 + 27*J2_^3*J3_^2*k_s*H54^4 - 12*J2_^3*J3_^2*k_s*H54^3 - 27*J2_^3*J3_^2*k_s*H54^2 - 72*J2_^3*k_s^2*H54^5 - 180*J2_^3*k_s^2*H54^4 + 180*J2_^3*k_s^2*H54^2 + 72*J2_^3*k_s^2*H54)/(4*J1_^2*J2_^2*J3_^2 - 48*J1_^2*J2_^2*k_s + 78*J1_^2*J3_^2*k_s - 648*J1_^2*k_s^2 + 78*J2_^2*J3_^2*k_s - 648*J2_^2*k_s^2 + 1296*J3_^2*k_s^2 - 8640*k_s^3)</f>
        <v>-2.1319917432905884E-31</v>
      </c>
      <c r="AL54" s="41">
        <f>(-2*J1_^2*J2_^2*J3_^3*k03_*H54^5 + 4*J1_^2*J2_^2*J3_^3*k03_*H54^3 - 2*J1_^2*J2_^2*J3_^3*k03_*H54 - 15*J1_^2*J3_^3*k03_*k_s*H54^5 + 24*J1_^2*J3_^3*k03_*k_s*H54^4 + 54*J1_^2*J3_^3*k03_*k_s*H54^3 - 24*J1_^2*J3_^3*k03_*k_s*H54^2 - 39*J1_^2*J3_^3*k03_*k_s*H54 - 15*J2_^2*J3_^3*k03_*k_s*H54^5 - 24*J2_^2*J3_^3*k03_*k_s*H54^4 + 54*J2_^2*J3_^3*k03_*k_s*H54^3 + 24*J2_^2*J3_^3*k03_*k_s*H54^2 - 39*J2_^2*J3_^3*k03_*k_s*H54 - 72*J3_^3*k03_*k_s^2*H54^5 + 720*J3_^3*k03_*k_s^2*H54^3 - 648*J3_^3*k03_*k_s^2*H54)/(2*J1_^2*J2_^2*J3_^2 - 24*J1_^2*J2_^2*k_s +
39*J1_^2*J3_^2*k_s - 324*J1_^2*k_s^2 + 39*J2_^2*J3_^2*k_s - 324*J2_^2*k_s^2 + 648*J3_^2*k_s^2 - 4320*k_s^3)</f>
        <v>6.1756155744774333E-16</v>
      </c>
      <c r="AM54" s="41">
        <f xml:space="preserve"> (2*J1_^2*J2_^2*J3_^2*H54^4 - 4*J1_^2*J2_^2*J3_^2*H54^2 + 2*J1_^2*J2_^2*J3_^2 - 24*J1_^2*J2_^2*k_s*H54^4 + 48*J1_^2*J2_^2*k_s*H54^2 - 24*J1_^2*J2_^2*k_s - 12*J1_^2*J3_^2*k_s*H54^5 + 27*J1_^2*J3_^2*k_s*H54^4 + 12*J1_^2*J3_^2*k_s*H54^3 - 66*J1_^2*J3_^2*k_s*H54^2 + 39*J1_^2*J3_^2*k_s + 72*J1_^2*k_s^2*H54^5 - 180*J1_^2*k_s^2*H54^4 + 504*J1_^2*k_s^2*H54^2 - 72*J1_^2*k_s^2*H54 - 324*J1_^2*k_s^2 + 12*J2_^2*J3_^2*k_s*H54^5 + 27*J2_^2*J3_^2*k_s*H54^4 - 12*J2_^2*J3_^2*k_s*H54^3 - 66*J2_^2*J3_^2*k_s*H54^2 + 39*J2_^2*J3_^2*k_s - 72*J2_^2*k_s^2*H54^5 - 180*J2_^2*k_s^2*H54^4 + 504*J2_^2*k_s^2*H54^2 + 72*J2_^2*k_s^2*H54 - 324*J2_^2*k_s^2 - 648*J3_^2*k_s^2*H54^2 + 648*J3_^2*k_s^2 + 4320*k_s^3*H54^2 - 4320*k_s^3)/(2*J1_^2*J2_^2*J3_^2 - 24*J1_^2*J2_^2*k_s + 39*J1_^2*J3_^2*k_s - 324*J1_^2*k_s^2 + 39*J2_^2*J3_^2*k_s - 324*J2_^2*k_s^2 + 648*J3_^2*k_s^2 - 4320*k_s^3)</f>
        <v>1</v>
      </c>
      <c r="AN54" s="41">
        <f>(2*J1_^2*J2_^2*J3_^3*H54^5 - 4*J1_^2*J2_^2*J3_^3*H54^3 + 2*J1_^2*J2_^2*J3_^3*H54 + 15*J1_^2*J3_^3*k_s*H54^5 - 24*J1_^2*J3_^3*k_s*H54^4 - 54*J1_^2*J3_^3*k_s*H54^3 + 24*J1_^2*J3_^3*k_s*H54^2 + 39*J1_^2*J3_^3*k_s*H54 + 15*J2_^2*J3_^3*k_s*H54^5 + 24*J2_^2*J3_^3*k_s*H54^4 - 54*J2_^2*J3_^3*k_s*H54^3 - 24*J2_^2*J3_^3*k_s*H54^2 + 39*J2_^2*J3_^3*k_s*H54 + 72*J3_^3*k_s^2*H54^5 - 720*J3_^3*k_s^2*H54^3 + 648*J3_^3*k_s^2*H54)/(2*J1_^2*J2_^2*J3_^2 - 24*J1_^2*J2_^2*k_s + 39*J1_^2*J3_^2*k_s - 324*J1_^2*k_s^2 + 39*J2_^2*J3_^2*k_s - 324*J2_^2*k_s^2 + 648*J3_^2*k_s^2 - 4320*k_s^3)</f>
        <v>6.1756155744774333E-16</v>
      </c>
      <c r="AP54" s="41">
        <f t="shared" si="23"/>
        <v>1</v>
      </c>
    </row>
    <row r="55" spans="6:42">
      <c r="G55" s="40">
        <f t="shared" si="16"/>
        <v>1.0200000000000007</v>
      </c>
      <c r="H55" s="33">
        <f t="shared" si="15"/>
        <v>2.0000000000000618E-2</v>
      </c>
      <c r="I55" s="51">
        <f>J55+K55+W55*AB55</f>
        <v>-7.9904102267066526E-2</v>
      </c>
      <c r="J55" s="51">
        <f>(1/M55)*(a1_ + 2*a2_*H55 + 3*a3_*H55^2 + 4*a4_*H55^3 + 5*a5_*H55^4)</f>
        <v>-7.9904102267066526E-2</v>
      </c>
      <c r="K55" s="51">
        <f>(1/M55^3)*k_s*(6*a3_ + 24*a4_*H55+ 60*a5_*H55^2)</f>
        <v>0</v>
      </c>
      <c r="L55" s="51"/>
      <c r="M55" s="41">
        <f t="shared" si="17"/>
        <v>1.0007996802557442</v>
      </c>
      <c r="N55" s="45">
        <f t="shared" si="8"/>
        <v>-9.8000000000002963E-3</v>
      </c>
      <c r="O55" s="45">
        <f t="shared" si="9"/>
        <v>-0.47999999999999937</v>
      </c>
      <c r="P55" s="45">
        <f>1</f>
        <v>1</v>
      </c>
      <c r="Q55" s="45">
        <f t="shared" si="10"/>
        <v>1.0200000000000322E-2</v>
      </c>
      <c r="R55" s="45">
        <f t="shared" si="11"/>
        <v>0.52000000000000057</v>
      </c>
      <c r="S55" s="45">
        <f>1</f>
        <v>1</v>
      </c>
      <c r="T55" s="45">
        <f t="shared" si="12"/>
        <v>0.99959999999999993</v>
      </c>
      <c r="U55" s="45">
        <f t="shared" si="13"/>
        <v>-4.0000000000001236E-2</v>
      </c>
      <c r="V55" s="45">
        <f t="shared" si="14"/>
        <v>-2</v>
      </c>
      <c r="W55" s="45">
        <f t="shared" si="18"/>
        <v>0</v>
      </c>
      <c r="X55" s="45"/>
      <c r="Y55" s="45">
        <f t="shared" si="19"/>
        <v>1.0200000000000007</v>
      </c>
      <c r="Z55" s="45">
        <f t="shared" si="20"/>
        <v>0.99959999999999993</v>
      </c>
      <c r="AA55" s="40">
        <f t="shared" si="21"/>
        <v>0</v>
      </c>
      <c r="AB55" s="44">
        <f t="shared" si="22"/>
        <v>-0.99920095872178949</v>
      </c>
      <c r="AF55" s="41">
        <f>(-J1_^3*J2_^2*J3_^2*k01_*H55^5 + J1_^3*J2_^2*J3_^2*k01_*H55^4 + J1_^3*J2_^2*J3_^2*k01_*H55^3 - J1_^3*J2_^2*J3_^2*k01_*H55^2 + 6*J1_^3*J2_^2*k01_*k_s*H55^5 - 12*J1_^3*J2_^2*k01_*k_s*H55^4 + 12*J1_^3*J2_^2*k01_*k_s*H55^2 - 6*J1_^3*J2_^2*k01_*k_s*H55 - 12*J1_^3*J3_^2*k01_*k_s*H55^5 + 27*J1_^3*J3_^2*k01_*k_s*H55^4 + 12*J1_^3*J3_^2*k01_*k_s*H55^3 - 27*J1_^3*J3_^2*k01_*k_s*H55^2 + 72*J1_^3*k01_*k_s^2*H55^5 - 180*J1_^3*k01_*k_s^2*H55^4 + 180*J1_^3*k01_*k_s^2*H55^2 - 72*J1_^3*k01_*k_s^2*H55)/(4*J1_^2*J2_^2*J3_^2 - 48*J1_^2*J2_^2*k_s + 78*J1_^2*J3_^2*k_s - 648*J1_^2*k_s^2 + 78*J2_^2*J3_^2*k_s - 648*J2_^2*k_s^2 + 1296*J3_^2*k_s^2 - 8640*k_s^3)</f>
        <v>9.7960800000005996E-5</v>
      </c>
      <c r="AG55" s="41">
        <f>(6*J1_^2*J2_^2*J3_^2*H55^5 - 4*J1_^2*J2_^2*J3_^2*H55^4 - 10*J1_^2*J2_^2*J3_^2*H55^3 + 8*J1_^2*J2_^2*J3_^2*H55^2 - 12*J1_^2*J2_^2*k_s*H55^5 + 48*J1_^2*J2_^2*k_s*H55^4 - 96*J1_^2*J2_^2*k_s*H55^2 + 60*J1_^2*J2_^2*k_s*H55 + 66*J1_^2*J3_^2*k_s*H55^5 - 129*J1_^2*J3_^2*k_s*H55^4 - 144*J1_^2*J3_^2*k_s*H55^3 + 207*J1_^2*J3_^2*k_s*H55^2 - 216*J1_^2*k_s^2*H55^5 + 540*J1_^2*k_s^2*H55^4 - 1188*J1_^2*k_s^2*H55^2 + 864*J1_^2*k_s^2*H55 + 18*J2_^2*J3_^2*k_s*H55^5 + 21*J2_^2*J3_^2*k_s*H55^4 - 96*J2_^2*J3_^2*k_s*H55^3 + 57*J2_^2*J3_^2*k_s*H55^2
+ 72*J2_^2*k_s^2*H55^5 + 180*J2_^2*k_s^2*H55^4 - 828*J2_^2*k_s^2*H55^2 + 576*J2_^2*k_s^2*H55 + 144*J3_^2*k_s^2*H55^5 - 1440*J3_^2*k_s^2*H55^3 + 1296*J3_^2*k_s^2*H55^2 - 8640*k_s^3*H55^2 + 8640*k_s^3*H55)/(8*J1_^2*J2_^2*J3_^2 - 96*J1_^2*J2_^2*k_s + 156*J1_^2*J3_^2*k_s - 1296*J1_^2*k_s^2 + 156*J2_^2*J3_^2*k_s - 1296*J2_^2*k_s^2 + 2592*J3_^2*k_s^2 -
17280*k_s^3)</f>
        <v>3.8992240000002378E-4</v>
      </c>
      <c r="AH55" s="41">
        <f>(J1_^3*J2_^2*J3_^2*H55^5 - J1_^3*J2_^2*J3_^2*H55^4 - J1_^3*J2_^2*J3_^2*H55^3 + J1_^3*J2_^2*J3_^2*H55^2 - 6*J1_^3*J2_^2*k_s*H55^5 + 12*J1_^3*J2_^2*k_s*H55^4 - 12*J1_^3*J2_^2*k_s*H55^2 + 6*J1_^3*J2_^2*k_s*H55 + 12*J1_^3*J3_^2*k_s*H55^5 - 27*J1_^3*J3_^2*k_s*H55^4 - 12*J1_^3*J3_^2*k_s*H55^3 + 27*J1_^3*J3_^2*k_s*H55^2 - 72*J1_^3*k_s^2*H55^5 + 180*J1_^3*k_s^2*H55^4 - 180*J1_^3*k_s^2*H55^2 + 72*J1_^3*k_s^2*H55)/(4*J1_^2*J2_^2*J3_^2 - 48*J1_^2*J2_^2*k_s + 78*J1_^2*J3_^2*k_s - 648*J1_^2*k_s^2 + 78*J2_^2*J3_^2*k_s - 648*J2_^2*k_s^2 + 1296*J3_^2*k_s^2 - 8640*k_s^3)</f>
        <v>2.1904700793027481E-4</v>
      </c>
      <c r="AI55" s="41">
        <f>(-J1_^2*J2_^3*J3_^2*k02_*H55^5 - J1_^2*J2_^3*J3_^2*k02_*H55^4 + J1_^2*J2_^3*J3_^2*k02_*H55^3 + J1_^2*J2_^3*J3_^2*k02_*H55^2 + 6*J1_^2*J2_^3*k02_*k_s*H55^5 + 12*J1_^2*J2_^3*k02_*k_s*H55^4 - 12*J1_^2*J2_^3*k02_*k_s*H55^2 - 6*J1_^2*J2_^3*k02_*k_s*H55 - 12*J2_^3*J3_^2*k02_*k_s*H55^5 - 27*J2_^3*J3_^2*k02_*k_s*H55^4 + 12*J2_^3*J3_^2*k02_*k_s*H55^3 + 27*J2_^3*J3_^2*k02_*k_s*H55^2 + 72*J2_^3*k02_*k_s^2*H55^5 + 180*J2_^3*k02_*k_s^2*H55^4 - 180*J2_^3*k02_*k_s^2*H55^2 - 72*J2_^3*k02_*k_s^2*H55)/(4*J1_^2*J2_^2*J3_^2 - 48*J1_^2*J2_^2*k_s + 78*J1_^2*J3_^2*k_s - 648*J1_^2*k_s^2 + 78*J2_^2*J3_^2*k_s - 648*J2_^2*k_s^2 + 1296*J3_^2*k_s^2 - 8640*k_s^3)</f>
        <v>-1.0196080000000636E-4</v>
      </c>
      <c r="AJ55" s="41">
        <f>(-6*J1_^2*J2_^2*J3_^2*H55^5 - 4*J1_^2*J2_^2*J3_^2*H55^4 + 10*J1_^2*J2_^2*J3_^2*H55^3 + 8*J1_^2*J2_^2*J3_^2*H55^2 + 12*J1_^2*J2_^2*k_s*H55^5 + 48*J1_^2*J2_^2*k_s*H55^4 - 96*J1_^2*J2_^2*k_s*H55^2 - 60*J1_^2*J2_^2*k_s*H55 - 18*J1_^2*J3_^2*k_s*H55^5 + 21*J1_^2*J3_^2*k_s*H55^4 + 96*J1_^2*J3_^2*k_s*H55^3 + 57*J1_^2*J3_^2*k_s*H55^2 - 72*J1_^2*k_s^2*H55^5 + 180*J1_^2*k_s^2*H55^4 - 828*J1_^2*k_s^2*H55^2 - 576*J1_^2*k_s^2*H55 - 66*J2_^2*J3_^2*k_s*H55^5 - 129*J2_^2*J3_^2*k_s*H55^4 + 144*J2_^2*J3_^2*k_s*H55^3 + 207*J2_^2*J3_^2*k_s*H55^2 + 216*J2_^2*k_s^2*H55^5 + 540*J2_^2*k_s^2*H55^4 - 1188*J2_^2*k_s^2*H55^2 - 864*J2_^2*k_s^2*H55 - 144*J3_^2*k_s^2*H55^5 + 1440*J3_^2*k_s^2*H55^3 + 1296*J3_^2*k_s^2*H55^2 - 8640*k_s^3*H55^2 - 8640*k_s^3*H55)/(8*J1_^2*J2_^2*J3_^2 - 96*J1_^2*J2_^2*k_s + 156*J1_^2*J3_^2*k_s - 1296*J1_^2*k_s^2 + 156*J2_^2*J3_^2*k_s - 1296*J2_^2*k_s^2 + 2592*J3_^2*k_s^2 - 17280*k_s^3)</f>
        <v>4.0991760000002561E-4</v>
      </c>
      <c r="AK55" s="41">
        <f>(J1_^2*J2_^3*J3_^2*H55^5 + J1_^2*J2_^3*J3_^2*H55^4 - J1_^2*J2_^3*J3_^2*H55^3 - J1_^2*J2_^3*J3_^2*H55^2 - 6*J1_^2*J2_^3*k_s*H55^5 - 12*J1_^2*J2_^3*k_s*H55^4 + 12*J1_^2*J2_^3*k_s*H55^2 + 6*J1_^2*J2_^3*k_s*H55 + 12*J2_^3*J3_^2*k_s*H55^5 + 27*J2_^3*J3_^2*k_s*H55^4 - 12*J2_^3*J3_^2*k_s*H55^3 - 27*J2_^3*J3_^2*k_s*H55^2 - 72*J2_^3*k_s^2*H55^5 - 180*J2_^3*k_s^2*H55^4 + 180*J2_^3*k_s^2*H55^2 + 72*J2_^3*k_s^2*H55)/(4*J1_^2*J2_^2*J3_^2 - 48*J1_^2*J2_^2*k_s + 78*J1_^2*J3_^2*k_s - 648*J1_^2*k_s^2 + 78*J2_^2*J3_^2*k_s - 648*J2_^2*k_s^2 + 1296*J3_^2*k_s^2 - 8640*k_s^3)</f>
        <v>-2.2798770213151102E-4</v>
      </c>
      <c r="AL55" s="41">
        <f>(-2*J1_^2*J2_^2*J3_^3*k03_*H55^5 + 4*J1_^2*J2_^2*J3_^3*k03_*H55^3 - 2*J1_^2*J2_^2*J3_^3*k03_*H55 - 15*J1_^2*J3_^3*k03_*k_s*H55^5 + 24*J1_^2*J3_^3*k03_*k_s*H55^4 + 54*J1_^2*J3_^3*k03_*k_s*H55^3 - 24*J1_^2*J3_^3*k03_*k_s*H55^2 - 39*J1_^2*J3_^3*k03_*k_s*H55 - 15*J2_^2*J3_^3*k03_*k_s*H55^5 - 24*J2_^2*J3_^3*k03_*k_s*H55^4 + 54*J2_^2*J3_^3*k03_*k_s*H55^3 + 24*J2_^2*J3_^3*k03_*k_s*H55^2 - 39*J2_^2*J3_^3*k03_*k_s*H55 - 72*J3_^3*k03_*k_s^2*H55^5 + 720*J3_^3*k03_*k_s^2*H55^3 - 648*J3_^3*k03_*k_s^2*H55)/(2*J1_^2*J2_^2*J3_^2 - 24*J1_^2*J2_^2*k_s +
39*J1_^2*J3_^2*k_s - 324*J1_^2*k_s^2 + 39*J2_^2*J3_^2*k_s - 324*J2_^2*k_s^2 + 648*J3_^2*k_s^2 - 4320*k_s^3)</f>
        <v>1.9984003200000617E-2</v>
      </c>
      <c r="AM55" s="41">
        <f xml:space="preserve"> (2*J1_^2*J2_^2*J3_^2*H55^4 - 4*J1_^2*J2_^2*J3_^2*H55^2 + 2*J1_^2*J2_^2*J3_^2 - 24*J1_^2*J2_^2*k_s*H55^4 + 48*J1_^2*J2_^2*k_s*H55^2 - 24*J1_^2*J2_^2*k_s - 12*J1_^2*J3_^2*k_s*H55^5 + 27*J1_^2*J3_^2*k_s*H55^4 + 12*J1_^2*J3_^2*k_s*H55^3 - 66*J1_^2*J3_^2*k_s*H55^2 + 39*J1_^2*J3_^2*k_s + 72*J1_^2*k_s^2*H55^5 - 180*J1_^2*k_s^2*H55^4 + 504*J1_^2*k_s^2*H55^2 - 72*J1_^2*k_s^2*H55 - 324*J1_^2*k_s^2 + 12*J2_^2*J3_^2*k_s*H55^5 + 27*J2_^2*J3_^2*k_s*H55^4 - 12*J2_^2*J3_^2*k_s*H55^3 - 66*J2_^2*J3_^2*k_s*H55^2 + 39*J2_^2*J3_^2*k_s - 72*J2_^2*k_s^2*H55^5 - 180*J2_^2*k_s^2*H55^4 + 504*J2_^2*k_s^2*H55^2 + 72*J2_^2*k_s^2*H55 - 324*J2_^2*k_s^2 - 648*J3_^2*k_s^2*H55^2 + 648*J3_^2*k_s^2 + 4320*k_s^3*H55^2 - 4320*k_s^3)/(2*J1_^2*J2_^2*J3_^2 - 24*J1_^2*J2_^2*k_s + 39*J1_^2*J3_^2*k_s - 324*J1_^2*k_s^2 + 39*J2_^2*J3_^2*k_s - 324*J2_^2*k_s^2 + 648*J3_^2*k_s^2 - 4320*k_s^3)</f>
        <v>0.99920015999999989</v>
      </c>
      <c r="AN55" s="41">
        <f>(2*J1_^2*J2_^2*J3_^3*H55^5 - 4*J1_^2*J2_^2*J3_^3*H55^3 + 2*J1_^2*J2_^2*J3_^3*H55 + 15*J1_^2*J3_^3*k_s*H55^5 - 24*J1_^2*J3_^3*k_s*H55^4 - 54*J1_^2*J3_^3*k_s*H55^3 + 24*J1_^2*J3_^3*k_s*H55^2 + 39*J1_^2*J3_^3*k_s*H55 + 15*J2_^2*J3_^3*k_s*H55^5 + 24*J2_^2*J3_^3*k_s*H55^4 - 54*J2_^2*J3_^3*k_s*H55^3 - 24*J2_^2*J3_^3*k_s*H55^2 + 39*J2_^2*J3_^3*k_s*H55 + 72*J3_^3*k_s^2*H55^5 - 720*J3_^3*k_s^2*H55^3 + 648*J3_^3*k_s^2*H55)/(2*J1_^2*J2_^2*J3_^2 - 24*J1_^2*J2_^2*k_s + 39*J1_^2*J3_^2*k_s - 324*J1_^2*k_s^2 + 39*J2_^2*J3_^2*k_s - 324*J2_^2*k_s^2 + 648*J3_^2*k_s^2 - 4320*k_s^3)</f>
        <v>1.9984003200000617E-2</v>
      </c>
      <c r="AP55" s="41">
        <f t="shared" si="23"/>
        <v>0.99920015999999989</v>
      </c>
    </row>
    <row r="56" spans="6:42">
      <c r="G56" s="40">
        <f t="shared" si="16"/>
        <v>1.0400000000000007</v>
      </c>
      <c r="H56" s="33">
        <f t="shared" si="15"/>
        <v>4.0000000000000618E-2</v>
      </c>
      <c r="I56" s="51">
        <f>J56+K56+W56*AB56</f>
        <v>-0.1592352598544772</v>
      </c>
      <c r="J56" s="51">
        <f>(1/M56)*(a1_ + 2*a2_*H56 + 3*a3_*H56^2 + 4*a4_*H56^3 + 5*a5_*H56^4)</f>
        <v>-0.1592352598544772</v>
      </c>
      <c r="K56" s="51">
        <f>(1/M56^3)*k_s*(6*a3_ + 24*a4_*H56+ 60*a5_*H56^2)</f>
        <v>0</v>
      </c>
      <c r="L56" s="51"/>
      <c r="M56" s="41">
        <f t="shared" si="17"/>
        <v>1.0031948963187562</v>
      </c>
      <c r="N56" s="45">
        <f t="shared" si="8"/>
        <v>-1.9200000000000286E-2</v>
      </c>
      <c r="O56" s="45">
        <f t="shared" si="9"/>
        <v>-0.45999999999999941</v>
      </c>
      <c r="P56" s="45">
        <f>1</f>
        <v>1</v>
      </c>
      <c r="Q56" s="45">
        <f t="shared" si="10"/>
        <v>2.0800000000000336E-2</v>
      </c>
      <c r="R56" s="45">
        <f t="shared" si="11"/>
        <v>0.54000000000000059</v>
      </c>
      <c r="S56" s="45">
        <f>1</f>
        <v>1</v>
      </c>
      <c r="T56" s="45">
        <f t="shared" si="12"/>
        <v>0.99839999999999995</v>
      </c>
      <c r="U56" s="45">
        <f t="shared" si="13"/>
        <v>-8.0000000000001237E-2</v>
      </c>
      <c r="V56" s="45">
        <f t="shared" si="14"/>
        <v>-2</v>
      </c>
      <c r="W56" s="45">
        <f t="shared" si="18"/>
        <v>0</v>
      </c>
      <c r="X56" s="45"/>
      <c r="Y56" s="45">
        <f t="shared" si="19"/>
        <v>1.0400000000000007</v>
      </c>
      <c r="Z56" s="45">
        <f t="shared" si="20"/>
        <v>0.99839999999999995</v>
      </c>
      <c r="AA56" s="40">
        <f t="shared" si="21"/>
        <v>0</v>
      </c>
      <c r="AB56" s="44">
        <f t="shared" si="22"/>
        <v>-0.99681527853612495</v>
      </c>
      <c r="AF56" s="41">
        <f>(-J1_^3*J2_^2*J3_^2*k01_*H56^5 + J1_^3*J2_^2*J3_^2*k01_*H56^4 + J1_^3*J2_^2*J3_^2*k01_*H56^3 - J1_^3*J2_^2*J3_^2*k01_*H56^2 + 6*J1_^3*J2_^2*k01_*k_s*H56^5 - 12*J1_^3*J2_^2*k01_*k_s*H56^4 + 12*J1_^3*J2_^2*k01_*k_s*H56^2 - 6*J1_^3*J2_^2*k01_*k_s*H56 - 12*J1_^3*J3_^2*k01_*k_s*H56^5 + 27*J1_^3*J3_^2*k01_*k_s*H56^4 + 12*J1_^3*J3_^2*k01_*k_s*H56^3 - 27*J1_^3*J3_^2*k01_*k_s*H56^2 + 72*J1_^3*k01_*k_s^2*H56^5 - 180*J1_^3*k01_*k_s^2*H56^4 + 180*J1_^3*k01_*k_s^2*H56^2 - 72*J1_^3*k01_*k_s^2*H56)/(4*J1_^2*J2_^2*J3_^2 - 48*J1_^2*J2_^2*k_s + 78*J1_^2*J3_^2*k_s - 648*J1_^2*k_s^2 + 78*J2_^2*J3_^2*k_s - 648*J2_^2*k_s^2 + 1296*J3_^2*k_s^2 - 8640*k_s^3)</f>
        <v>3.8338560000001156E-4</v>
      </c>
      <c r="AG56" s="41">
        <f>(6*J1_^2*J2_^2*J3_^2*H56^5 - 4*J1_^2*J2_^2*J3_^2*H56^4 - 10*J1_^2*J2_^2*J3_^2*H56^3 + 8*J1_^2*J2_^2*J3_^2*H56^2 - 12*J1_^2*J2_^2*k_s*H56^5 + 48*J1_^2*J2_^2*k_s*H56^4 - 96*J1_^2*J2_^2*k_s*H56^2 + 60*J1_^2*J2_^2*k_s*H56 + 66*J1_^2*J3_^2*k_s*H56^5 - 129*J1_^2*J3_^2*k_s*H56^4 - 144*J1_^2*J3_^2*k_s*H56^3 + 207*J1_^2*J3_^2*k_s*H56^2 - 216*J1_^2*k_s^2*H56^5 + 540*J1_^2*k_s^2*H56^4 - 1188*J1_^2*k_s^2*H56^2 + 864*J1_^2*k_s^2*H56 + 18*J2_^2*J3_^2*k_s*H56^5 + 21*J2_^2*J3_^2*k_s*H56^4 - 96*J2_^2*J3_^2*k_s*H56^3 + 57*J2_^2*J3_^2*k_s*H56^2
+ 72*J2_^2*k_s^2*H56^5 + 180*J2_^2*k_s^2*H56^4 - 828*J2_^2*k_s^2*H56^2 + 576*J2_^2*k_s^2*H56 + 144*J3_^2*k_s^2*H56^5 - 1440*J3_^2*k_s^2*H56^3 + 1296*J3_^2*k_s^2*H56^2 - 8640*k_s^3*H56^2 + 8640*k_s^3*H56)/(8*J1_^2*J2_^2*J3_^2 - 96*J1_^2*J2_^2*k_s + 156*J1_^2*J3_^2*k_s - 1296*J1_^2*k_s^2 + 156*J2_^2*J3_^2*k_s - 1296*J2_^2*k_s^2 + 2592*J3_^2*k_s^2 -
17280*k_s^3)</f>
        <v>1.5187968000000456E-3</v>
      </c>
      <c r="AH56" s="41">
        <f>(J1_^3*J2_^2*J3_^2*H56^5 - J1_^3*J2_^2*J3_^2*H56^4 - J1_^3*J2_^2*J3_^2*H56^3 + J1_^3*J2_^2*J3_^2*H56^2 - 6*J1_^3*J2_^2*k_s*H56^5 + 12*J1_^3*J2_^2*k_s*H56^4 - 12*J1_^3*J2_^2*k_s*H56^2 + 6*J1_^3*J2_^2*k_s*H56 + 12*J1_^3*J3_^2*k_s*H56^5 - 27*J1_^3*J3_^2*k_s*H56^4 - 12*J1_^3*J3_^2*k_s*H56^3 + 27*J1_^3*J3_^2*k_s*H56^2 - 72*J1_^3*k_s^2*H56^5 + 180*J1_^3*k_s^2*H56^4 - 180*J1_^3*k_s^2*H56^2 + 72*J1_^3*k_s^2*H56)/(4*J1_^2*J2_^2*J3_^2 - 48*J1_^2*J2_^2*k_s + 78*J1_^2*J3_^2*k_s - 648*J1_^2*k_s^2 + 78*J2_^2*J3_^2*k_s - 648*J2_^2*k_s^2 + 1296*J3_^2*k_s^2 - 8640*k_s^3)</f>
        <v>8.5727626319456946E-4</v>
      </c>
      <c r="AI56" s="41">
        <f>(-J1_^2*J2_^3*J3_^2*k02_*H56^5 - J1_^2*J2_^3*J3_^2*k02_*H56^4 + J1_^2*J2_^3*J3_^2*k02_*H56^3 + J1_^2*J2_^3*J3_^2*k02_*H56^2 + 6*J1_^2*J2_^3*k02_*k_s*H56^5 + 12*J1_^2*J2_^3*k02_*k_s*H56^4 - 12*J1_^2*J2_^3*k02_*k_s*H56^2 - 6*J1_^2*J2_^3*k02_*k_s*H56 - 12*J2_^3*J3_^2*k02_*k_s*H56^5 - 27*J2_^3*J3_^2*k02_*k_s*H56^4 + 12*J2_^3*J3_^2*k02_*k_s*H56^3 + 27*J2_^3*J3_^2*k02_*k_s*H56^2 + 72*J2_^3*k02_*k_s^2*H56^5 + 180*J2_^3*k02_*k_s^2*H56^4 - 180*J2_^3*k02_*k_s^2*H56^2 - 72*J2_^3*k02_*k_s^2*H56)/(4*J1_^2*J2_^2*J3_^2 - 48*J1_^2*J2_^2*k_s + 78*J1_^2*J3_^2*k_s - 648*J1_^2*k_s^2 + 78*J2_^2*J3_^2*k_s - 648*J2_^2*k_s^2 + 1296*J3_^2*k_s^2 - 8640*k_s^3)</f>
        <v>-4.1538560000001305E-4</v>
      </c>
      <c r="AJ56" s="41">
        <f>(-6*J1_^2*J2_^2*J3_^2*H56^5 - 4*J1_^2*J2_^2*J3_^2*H56^4 + 10*J1_^2*J2_^2*J3_^2*H56^3 + 8*J1_^2*J2_^2*J3_^2*H56^2 + 12*J1_^2*J2_^2*k_s*H56^5 + 48*J1_^2*J2_^2*k_s*H56^4 - 96*J1_^2*J2_^2*k_s*H56^2 - 60*J1_^2*J2_^2*k_s*H56 - 18*J1_^2*J3_^2*k_s*H56^5 + 21*J1_^2*J3_^2*k_s*H56^4 + 96*J1_^2*J3_^2*k_s*H56^3 + 57*J1_^2*J3_^2*k_s*H56^2 - 72*J1_^2*k_s^2*H56^5 + 180*J1_^2*k_s^2*H56^4 - 828*J1_^2*k_s^2*H56^2 - 576*J1_^2*k_s^2*H56 - 66*J2_^2*J3_^2*k_s*H56^5 - 129*J2_^2*J3_^2*k_s*H56^4 + 144*J2_^2*J3_^2*k_s*H56^3 + 207*J2_^2*J3_^2*k_s*H56^2 + 216*J2_^2*k_s^2*H56^5 + 540*J2_^2*k_s^2*H56^4 - 1188*J2_^2*k_s^2*H56^2 - 864*J2_^2*k_s^2*H56 - 144*J3_^2*k_s^2*H56^5 + 1440*J3_^2*k_s^2*H56^3 + 1296*J3_^2*k_s^2*H56^2 - 8640*k_s^3*H56^2 - 8640*k_s^3*H56)/(8*J1_^2*J2_^2*J3_^2 - 96*J1_^2*J2_^2*k_s + 156*J1_^2*J3_^2*k_s - 1296*J1_^2*k_s^2 + 156*J2_^2*J3_^2*k_s - 1296*J2_^2*k_s^2 + 2592*J3_^2*k_s^2 - 17280*k_s^3)</f>
        <v>1.678643200000053E-3</v>
      </c>
      <c r="AK56" s="41">
        <f>(J1_^2*J2_^3*J3_^2*H56^5 + J1_^2*J2_^3*J3_^2*H56^4 - J1_^2*J2_^3*J3_^2*H56^3 - J1_^2*J2_^3*J3_^2*H56^2 - 6*J1_^2*J2_^3*k_s*H56^5 - 12*J1_^2*J2_^3*k_s*H56^4 + 12*J1_^2*J2_^3*k_s*H56^2 + 6*J1_^2*J2_^3*k_s*H56 + 12*J2_^3*J3_^2*k_s*H56^5 + 27*J2_^3*J3_^2*k_s*H56^4 - 12*J2_^3*J3_^2*k_s*H56^3 - 27*J2_^3*J3_^2*k_s*H56^2 - 72*J2_^3*k_s^2*H56^5 - 180*J2_^3*k_s^2*H56^4 + 180*J2_^3*k_s^2*H56^2 + 72*J2_^3*k_s^2*H56)/(4*J1_^2*J2_^2*J3_^2 - 48*J1_^2*J2_^2*k_s + 78*J1_^2*J3_^2*k_s - 648*J1_^2*k_s^2 + 78*J2_^2*J3_^2*k_s - 648*J2_^2*k_s^2 + 1296*J3_^2*k_s^2 - 8640*k_s^3)</f>
        <v>-9.2871595179411888E-4</v>
      </c>
      <c r="AL56" s="41">
        <f>(-2*J1_^2*J2_^2*J3_^3*k03_*H56^5 + 4*J1_^2*J2_^2*J3_^3*k03_*H56^3 - 2*J1_^2*J2_^2*J3_^3*k03_*H56 - 15*J1_^2*J3_^3*k03_*k_s*H56^5 + 24*J1_^2*J3_^3*k03_*k_s*H56^4 + 54*J1_^2*J3_^3*k03_*k_s*H56^3 - 24*J1_^2*J3_^3*k03_*k_s*H56^2 - 39*J1_^2*J3_^3*k03_*k_s*H56 - 15*J2_^2*J3_^3*k03_*k_s*H56^5 - 24*J2_^2*J3_^3*k03_*k_s*H56^4 + 54*J2_^2*J3_^3*k03_*k_s*H56^3 + 24*J2_^2*J3_^3*k03_*k_s*H56^2 - 39*J2_^2*J3_^3*k03_*k_s*H56 - 72*J3_^3*k03_*k_s^2*H56^5 + 720*J3_^3*k03_*k_s^2*H56^3 - 648*J3_^3*k03_*k_s^2*H56)/(2*J1_^2*J2_^2*J3_^2 - 24*J1_^2*J2_^2*k_s +
39*J1_^2*J3_^2*k_s - 324*J1_^2*k_s^2 + 39*J2_^2*J3_^2*k_s - 324*J2_^2*k_s^2 + 648*J3_^2*k_s^2 - 4320*k_s^3)</f>
        <v>3.9872102400000609E-2</v>
      </c>
      <c r="AM56" s="41">
        <f xml:space="preserve"> (2*J1_^2*J2_^2*J3_^2*H56^4 - 4*J1_^2*J2_^2*J3_^2*H56^2 + 2*J1_^2*J2_^2*J3_^2 - 24*J1_^2*J2_^2*k_s*H56^4 + 48*J1_^2*J2_^2*k_s*H56^2 - 24*J1_^2*J2_^2*k_s - 12*J1_^2*J3_^2*k_s*H56^5 + 27*J1_^2*J3_^2*k_s*H56^4 + 12*J1_^2*J3_^2*k_s*H56^3 - 66*J1_^2*J3_^2*k_s*H56^2 + 39*J1_^2*J3_^2*k_s + 72*J1_^2*k_s^2*H56^5 - 180*J1_^2*k_s^2*H56^4 + 504*J1_^2*k_s^2*H56^2 - 72*J1_^2*k_s^2*H56 - 324*J1_^2*k_s^2 + 12*J2_^2*J3_^2*k_s*H56^5 + 27*J2_^2*J3_^2*k_s*H56^4 - 12*J2_^2*J3_^2*k_s*H56^3 - 66*J2_^2*J3_^2*k_s*H56^2 + 39*J2_^2*J3_^2*k_s - 72*J2_^2*k_s^2*H56^5 - 180*J2_^2*k_s^2*H56^4 + 504*J2_^2*k_s^2*H56^2 + 72*J2_^2*k_s^2*H56 - 324*J2_^2*k_s^2 - 648*J3_^2*k_s^2*H56^2 + 648*J3_^2*k_s^2 + 4320*k_s^3*H56^2 - 4320*k_s^3)/(2*J1_^2*J2_^2*J3_^2 - 24*J1_^2*J2_^2*k_s + 39*J1_^2*J3_^2*k_s - 324*J1_^2*k_s^2 + 39*J2_^2*J3_^2*k_s - 324*J2_^2*k_s^2 + 648*J3_^2*k_s^2 - 4320*k_s^3)</f>
        <v>0.99680255999999989</v>
      </c>
      <c r="AN56" s="41">
        <f>(2*J1_^2*J2_^2*J3_^3*H56^5 - 4*J1_^2*J2_^2*J3_^3*H56^3 + 2*J1_^2*J2_^2*J3_^3*H56 + 15*J1_^2*J3_^3*k_s*H56^5 - 24*J1_^2*J3_^3*k_s*H56^4 - 54*J1_^2*J3_^3*k_s*H56^3 + 24*J1_^2*J3_^3*k_s*H56^2 + 39*J1_^2*J3_^3*k_s*H56 + 15*J2_^2*J3_^3*k_s*H56^5 + 24*J2_^2*J3_^3*k_s*H56^4 - 54*J2_^2*J3_^3*k_s*H56^3 - 24*J2_^2*J3_^3*k_s*H56^2 + 39*J2_^2*J3_^3*k_s*H56 + 72*J3_^3*k_s^2*H56^5 - 720*J3_^3*k_s^2*H56^3 + 648*J3_^3*k_s^2*H56)/(2*J1_^2*J2_^2*J3_^2 - 24*J1_^2*J2_^2*k_s + 39*J1_^2*J3_^2*k_s - 324*J1_^2*k_s^2 + 39*J2_^2*J3_^2*k_s - 324*J2_^2*k_s^2 + 648*J3_^2*k_s^2 - 4320*k_s^3)</f>
        <v>3.9872102400000609E-2</v>
      </c>
      <c r="AP56" s="41">
        <f t="shared" si="23"/>
        <v>0.99680255999999989</v>
      </c>
    </row>
    <row r="57" spans="6:42">
      <c r="G57" s="40">
        <f t="shared" si="16"/>
        <v>1.0600000000000007</v>
      </c>
      <c r="H57" s="33">
        <f t="shared" si="15"/>
        <v>6.0000000000000622E-2</v>
      </c>
      <c r="I57" s="51">
        <f>J57+K57+W57*AB57</f>
        <v>-0.23743259564841104</v>
      </c>
      <c r="J57" s="51">
        <f>(1/M57)*(a1_ + 2*a2_*H57 + 3*a3_*H57^2 + 4*a4_*H57^3 + 5*a5_*H57^4)</f>
        <v>-0.23743259564841104</v>
      </c>
      <c r="K57" s="51">
        <f>(1/M57^3)*k_s*(6*a3_ + 24*a4_*H57+ 60*a5_*H57^2)</f>
        <v>0</v>
      </c>
      <c r="L57" s="51"/>
      <c r="M57" s="41">
        <f t="shared" si="17"/>
        <v>1.0071742649611337</v>
      </c>
      <c r="N57" s="45">
        <f t="shared" si="8"/>
        <v>-2.8200000000000273E-2</v>
      </c>
      <c r="O57" s="45">
        <f t="shared" si="9"/>
        <v>-0.43999999999999939</v>
      </c>
      <c r="P57" s="45">
        <f>1</f>
        <v>1</v>
      </c>
      <c r="Q57" s="45">
        <f t="shared" si="10"/>
        <v>3.1800000000000349E-2</v>
      </c>
      <c r="R57" s="45">
        <f t="shared" si="11"/>
        <v>0.56000000000000061</v>
      </c>
      <c r="S57" s="45">
        <f>1</f>
        <v>1</v>
      </c>
      <c r="T57" s="45">
        <f t="shared" si="12"/>
        <v>0.99639999999999995</v>
      </c>
      <c r="U57" s="45">
        <f t="shared" si="13"/>
        <v>-0.12000000000000124</v>
      </c>
      <c r="V57" s="45">
        <f t="shared" si="14"/>
        <v>-2</v>
      </c>
      <c r="W57" s="45">
        <f t="shared" si="18"/>
        <v>0</v>
      </c>
      <c r="X57" s="45"/>
      <c r="Y57" s="45">
        <f t="shared" si="19"/>
        <v>1.0600000000000007</v>
      </c>
      <c r="Z57" s="45">
        <f t="shared" si="20"/>
        <v>0.99639999999999995</v>
      </c>
      <c r="AA57" s="40">
        <f t="shared" si="21"/>
        <v>0</v>
      </c>
      <c r="AB57" s="44">
        <f t="shared" si="22"/>
        <v>-0.9928768384869221</v>
      </c>
      <c r="AF57" s="41">
        <f>(-J1_^3*J2_^2*J3_^2*k01_*H57^5 + J1_^3*J2_^2*J3_^2*k01_*H57^4 + J1_^3*J2_^2*J3_^2*k01_*H57^3 - J1_^3*J2_^2*J3_^2*k01_*H57^2 + 6*J1_^3*J2_^2*k01_*k_s*H57^5 - 12*J1_^3*J2_^2*k01_*k_s*H57^4 + 12*J1_^3*J2_^2*k01_*k_s*H57^2 - 6*J1_^3*J2_^2*k01_*k_s*H57 - 12*J1_^3*J3_^2*k01_*k_s*H57^5 + 27*J1_^3*J3_^2*k01_*k_s*H57^4 + 12*J1_^3*J3_^2*k01_*k_s*H57^3 - 27*J1_^3*J3_^2*k01_*k_s*H57^2 + 72*J1_^3*k01_*k_s^2*H57^5 - 180*J1_^3*k01_*k_s^2*H57^4 + 180*J1_^3*k01_*k_s^2*H57^2 - 72*J1_^3*k01_*k_s^2*H57)/(4*J1_^2*J2_^2*J3_^2 - 48*J1_^2*J2_^2*k_s + 78*J1_^2*J3_^2*k_s - 648*J1_^2*k_s^2 + 78*J2_^2*J3_^2*k_s - 648*J2_^2*k_s^2 + 1296*J3_^2*k_s^2 - 8640*k_s^3)</f>
        <v>8.4295440000001676E-4</v>
      </c>
      <c r="AG57" s="41">
        <f>(6*J1_^2*J2_^2*J3_^2*H57^5 - 4*J1_^2*J2_^2*J3_^2*H57^4 - 10*J1_^2*J2_^2*J3_^2*H57^3 + 8*J1_^2*J2_^2*J3_^2*H57^2 - 12*J1_^2*J2_^2*k_s*H57^5 + 48*J1_^2*J2_^2*k_s*H57^4 - 96*J1_^2*J2_^2*k_s*H57^2 + 60*J1_^2*J2_^2*k_s*H57 + 66*J1_^2*J3_^2*k_s*H57^5 - 129*J1_^2*J3_^2*k_s*H57^4 - 144*J1_^2*J3_^2*k_s*H57^3 + 207*J1_^2*J3_^2*k_s*H57^2 - 216*J1_^2*k_s^2*H57^5 + 540*J1_^2*k_s^2*H57^4 - 1188*J1_^2*k_s^2*H57^2 + 864*J1_^2*k_s^2*H57 + 18*J2_^2*J3_^2*k_s*H57^5 + 21*J2_^2*J3_^2*k_s*H57^4 - 96*J2_^2*J3_^2*k_s*H57^3 + 57*J2_^2*J3_^2*k_s*H57^2
+ 72*J2_^2*k_s^2*H57^5 + 180*J2_^2*k_s^2*H57^4 - 828*J2_^2*k_s^2*H57^2 + 576*J2_^2*k_s^2*H57 + 144*J3_^2*k_s^2*H57^5 - 1440*J3_^2*k_s^2*H57^3 + 1296*J3_^2*k_s^2*H57^2 - 8640*k_s^3*H57^2 + 8640*k_s^3*H57)/(8*J1_^2*J2_^2*J3_^2 - 96*J1_^2*J2_^2*k_s + 156*J1_^2*J3_^2*k_s - 1296*J1_^2*k_s^2 + 156*J2_^2*J3_^2*k_s - 1296*J2_^2*k_s^2 + 2592*J3_^2*k_s^2 -
17280*k_s^3)</f>
        <v>3.3241032000000657E-3</v>
      </c>
      <c r="AH57" s="41">
        <f>(J1_^3*J2_^2*J3_^2*H57^5 - J1_^3*J2_^2*J3_^2*H57^4 - J1_^3*J2_^2*J3_^2*H57^3 + J1_^3*J2_^2*J3_^2*H57^2 - 6*J1_^3*J2_^2*k_s*H57^5 + 12*J1_^3*J2_^2*k_s*H57^4 - 12*J1_^3*J2_^2*k_s*H57^2 + 6*J1_^3*J2_^2*k_s*H57 + 12*J1_^3*J3_^2*k_s*H57^5 - 27*J1_^3*J3_^2*k_s*H57^4 - 12*J1_^3*J3_^2*k_s*H57^3 + 27*J1_^3*J3_^2*k_s*H57^2 - 72*J1_^3*k_s^2*H57^5 + 180*J1_^3*k_s^2*H57^4 - 180*J1_^3*k_s^2*H57^2 + 72*J1_^3*k_s^2*H57)/(4*J1_^2*J2_^2*J3_^2 - 48*J1_^2*J2_^2*k_s + 78*J1_^2*J3_^2*k_s - 648*J1_^2*k_s^2 + 78*J2_^2*J3_^2*k_s - 648*J2_^2*k_s^2 + 1296*J3_^2*k_s^2 - 8640*k_s^3)</f>
        <v>1.8849033403325864E-3</v>
      </c>
      <c r="AI57" s="41">
        <f>(-J1_^2*J2_^3*J3_^2*k02_*H57^5 - J1_^2*J2_^3*J3_^2*k02_*H57^4 + J1_^2*J2_^3*J3_^2*k02_*H57^3 + J1_^2*J2_^3*J3_^2*k02_*H57^2 + 6*J1_^2*J2_^3*k02_*k_s*H57^5 + 12*J1_^2*J2_^3*k02_*k_s*H57^4 - 12*J1_^2*J2_^3*k02_*k_s*H57^2 - 6*J1_^2*J2_^3*k02_*k_s*H57 - 12*J2_^3*J3_^2*k02_*k_s*H57^5 - 27*J2_^3*J3_^2*k02_*k_s*H57^4 + 12*J2_^3*J3_^2*k02_*k_s*H57^3 + 27*J2_^3*J3_^2*k02_*k_s*H57^2 + 72*J2_^3*k02_*k_s^2*H57^5 + 180*J2_^3*k02_*k_s^2*H57^4 - 180*J2_^3*k02_*k_s^2*H57^2 - 72*J2_^3*k02_*k_s^2*H57)/(4*J1_^2*J2_^2*J3_^2 - 48*J1_^2*J2_^2*k_s + 78*J1_^2*J3_^2*k_s - 648*J1_^2*k_s^2 + 78*J2_^2*J3_^2*k_s - 648*J2_^2*k_s^2 + 1296*J3_^2*k_s^2 - 8640*k_s^3)</f>
        <v>-9.5095440000002003E-4</v>
      </c>
      <c r="AJ57" s="41">
        <f>(-6*J1_^2*J2_^2*J3_^2*H57^5 - 4*J1_^2*J2_^2*J3_^2*H57^4 + 10*J1_^2*J2_^2*J3_^2*H57^3 + 8*J1_^2*J2_^2*J3_^2*H57^2 + 12*J1_^2*J2_^2*k_s*H57^5 + 48*J1_^2*J2_^2*k_s*H57^4 - 96*J1_^2*J2_^2*k_s*H57^2 - 60*J1_^2*J2_^2*k_s*H57 - 18*J1_^2*J3_^2*k_s*H57^5 + 21*J1_^2*J3_^2*k_s*H57^4 + 96*J1_^2*J3_^2*k_s*H57^3 + 57*J1_^2*J3_^2*k_s*H57^2 - 72*J1_^2*k_s^2*H57^5 + 180*J1_^2*k_s^2*H57^4 - 828*J1_^2*k_s^2*H57^2 - 576*J1_^2*k_s^2*H57 - 66*J2_^2*J3_^2*k_s*H57^5 - 129*J2_^2*J3_^2*k_s*H57^4 + 144*J2_^2*J3_^2*k_s*H57^3 + 207*J2_^2*J3_^2*k_s*H57^2 + 216*J2_^2*k_s^2*H57^5 + 540*J2_^2*k_s^2*H57^4 - 1188*J2_^2*k_s^2*H57^2 - 864*J2_^2*k_s^2*H57 - 144*J3_^2*k_s^2*H57^5 + 1440*J3_^2*k_s^2*H57^3 + 1296*J3_^2*k_s^2*H57^2 - 8640*k_s^3*H57^2 - 8640*k_s^3*H57)/(8*J1_^2*J2_^2*J3_^2 - 96*J1_^2*J2_^2*k_s + 156*J1_^2*J3_^2*k_s - 1296*J1_^2*k_s^2 + 156*J2_^2*J3_^2*k_s - 1296*J2_^2*k_s^2 + 2592*J3_^2*k_s^2 - 17280*k_s^3)</f>
        <v>3.8629368000000826E-3</v>
      </c>
      <c r="AK57" s="41">
        <f>(J1_^2*J2_^3*J3_^2*H57^5 + J1_^2*J2_^3*J3_^2*H57^4 - J1_^2*J2_^3*J3_^2*H57^3 - J1_^2*J2_^3*J3_^2*H57^2 - 6*J1_^2*J2_^3*k_s*H57^5 - 12*J1_^2*J2_^3*k_s*H57^4 + 12*J1_^2*J2_^3*k_s*H57^2 + 6*J1_^2*J2_^3*k_s*H57 + 12*J2_^3*J3_^2*k_s*H57^5 + 27*J2_^3*J3_^2*k_s*H57^4 - 12*J2_^3*J3_^2*k_s*H57^3 - 27*J2_^3*J3_^2*k_s*H57^2 - 72*J2_^3*k_s^2*H57^5 - 180*J2_^3*k_s^2*H57^4 + 180*J2_^3*k_s^2*H57^2 + 72*J2_^3*k_s^2*H57)/(4*J1_^2*J2_^2*J3_^2 - 48*J1_^2*J2_^2*k_s + 78*J1_^2*J3_^2*k_s - 648*J1_^2*k_s^2 + 78*J2_^2*J3_^2*k_s - 648*J2_^2*k_s^2 + 1296*J3_^2*k_s^2 - 8640*k_s^3)</f>
        <v>-2.1255292986729212E-3</v>
      </c>
      <c r="AL57" s="41">
        <f>(-2*J1_^2*J2_^2*J3_^3*k03_*H57^5 + 4*J1_^2*J2_^2*J3_^3*k03_*H57^3 - 2*J1_^2*J2_^2*J3_^3*k03_*H57 - 15*J1_^2*J3_^3*k03_*k_s*H57^5 + 24*J1_^2*J3_^3*k03_*k_s*H57^4 + 54*J1_^2*J3_^3*k03_*k_s*H57^3 - 24*J1_^2*J3_^3*k03_*k_s*H57^2 - 39*J1_^2*J3_^3*k03_*k_s*H57 - 15*J2_^2*J3_^3*k03_*k_s*H57^5 - 24*J2_^2*J3_^3*k03_*k_s*H57^4 + 54*J2_^2*J3_^3*k03_*k_s*H57^3 + 24*J2_^2*J3_^3*k03_*k_s*H57^2 - 39*J2_^2*J3_^3*k03_*k_s*H57 - 72*J3_^3*k03_*k_s^2*H57^5 + 720*J3_^3*k03_*k_s^2*H57^3 - 648*J3_^3*k03_*k_s^2*H57)/(2*J1_^2*J2_^2*J3_^2 - 24*J1_^2*J2_^2*k_s +
39*J1_^2*J3_^2*k_s - 324*J1_^2*k_s^2 + 39*J2_^2*J3_^2*k_s - 324*J2_^2*k_s^2 + 648*J3_^2*k_s^2 - 4320*k_s^3)</f>
        <v>5.9568777600000608E-2</v>
      </c>
      <c r="AM57" s="41">
        <f xml:space="preserve"> (2*J1_^2*J2_^2*J3_^2*H57^4 - 4*J1_^2*J2_^2*J3_^2*H57^2 + 2*J1_^2*J2_^2*J3_^2 - 24*J1_^2*J2_^2*k_s*H57^4 + 48*J1_^2*J2_^2*k_s*H57^2 - 24*J1_^2*J2_^2*k_s - 12*J1_^2*J3_^2*k_s*H57^5 + 27*J1_^2*J3_^2*k_s*H57^4 + 12*J1_^2*J3_^2*k_s*H57^3 - 66*J1_^2*J3_^2*k_s*H57^2 + 39*J1_^2*J3_^2*k_s + 72*J1_^2*k_s^2*H57^5 - 180*J1_^2*k_s^2*H57^4 + 504*J1_^2*k_s^2*H57^2 - 72*J1_^2*k_s^2*H57 - 324*J1_^2*k_s^2 + 12*J2_^2*J3_^2*k_s*H57^5 + 27*J2_^2*J3_^2*k_s*H57^4 - 12*J2_^2*J3_^2*k_s*H57^3 - 66*J2_^2*J3_^2*k_s*H57^2 + 39*J2_^2*J3_^2*k_s - 72*J2_^2*k_s^2*H57^5 - 180*J2_^2*k_s^2*H57^4 + 504*J2_^2*k_s^2*H57^2 + 72*J2_^2*k_s^2*H57 - 324*J2_^2*k_s^2 - 648*J3_^2*k_s^2*H57^2 + 648*J3_^2*k_s^2 + 4320*k_s^3*H57^2 - 4320*k_s^3)/(2*J1_^2*J2_^2*J3_^2 - 24*J1_^2*J2_^2*k_s + 39*J1_^2*J3_^2*k_s - 324*J1_^2*k_s^2 + 39*J2_^2*J3_^2*k_s - 324*J2_^2*k_s^2 + 648*J3_^2*k_s^2 - 4320*k_s^3)</f>
        <v>0.99281295999999986</v>
      </c>
      <c r="AN57" s="41">
        <f>(2*J1_^2*J2_^2*J3_^3*H57^5 - 4*J1_^2*J2_^2*J3_^3*H57^3 + 2*J1_^2*J2_^2*J3_^3*H57 + 15*J1_^2*J3_^3*k_s*H57^5 - 24*J1_^2*J3_^3*k_s*H57^4 - 54*J1_^2*J3_^3*k_s*H57^3 + 24*J1_^2*J3_^3*k_s*H57^2 + 39*J1_^2*J3_^3*k_s*H57 + 15*J2_^2*J3_^3*k_s*H57^5 + 24*J2_^2*J3_^3*k_s*H57^4 - 54*J2_^2*J3_^3*k_s*H57^3 - 24*J2_^2*J3_^3*k_s*H57^2 + 39*J2_^2*J3_^3*k_s*H57 + 72*J3_^3*k_s^2*H57^5 - 720*J3_^3*k_s^2*H57^3 + 648*J3_^3*k_s^2*H57)/(2*J1_^2*J2_^2*J3_^2 - 24*J1_^2*J2_^2*k_s + 39*J1_^2*J3_^2*k_s - 324*J1_^2*k_s^2 + 39*J2_^2*J3_^2*k_s - 324*J2_^2*k_s^2 + 648*J3_^2*k_s^2 - 4320*k_s^3)</f>
        <v>5.9568777600000608E-2</v>
      </c>
      <c r="AP57" s="41">
        <f t="shared" si="23"/>
        <v>0.99281295999999986</v>
      </c>
    </row>
    <row r="58" spans="6:42">
      <c r="G58" s="40">
        <f t="shared" si="16"/>
        <v>1.0800000000000005</v>
      </c>
      <c r="H58" s="33">
        <f t="shared" si="15"/>
        <v>8.0000000000000626E-2</v>
      </c>
      <c r="I58" s="51">
        <f>J58+K58+W58*AB58</f>
        <v>-0.31395872379918272</v>
      </c>
      <c r="J58" s="51">
        <f>(1/M58)*(a1_ + 2*a2_*H58 + 3*a3_*H58^2 + 4*a4_*H58^3 + 5*a5_*H58^4)</f>
        <v>-0.31395872379918272</v>
      </c>
      <c r="K58" s="51">
        <f>(1/M58^3)*k_s*(6*a3_ + 24*a4_*H58+ 60*a5_*H58^2)</f>
        <v>0</v>
      </c>
      <c r="L58" s="51"/>
      <c r="M58" s="41">
        <f t="shared" si="17"/>
        <v>1.0127191120937731</v>
      </c>
      <c r="N58" s="45">
        <f t="shared" si="8"/>
        <v>-3.6800000000000263E-2</v>
      </c>
      <c r="O58" s="45">
        <f t="shared" si="9"/>
        <v>-0.41999999999999937</v>
      </c>
      <c r="P58" s="45">
        <f>1</f>
        <v>1</v>
      </c>
      <c r="Q58" s="45">
        <f t="shared" si="10"/>
        <v>4.3200000000000356E-2</v>
      </c>
      <c r="R58" s="45">
        <f t="shared" si="11"/>
        <v>0.58000000000000063</v>
      </c>
      <c r="S58" s="45">
        <f>1</f>
        <v>1</v>
      </c>
      <c r="T58" s="45">
        <f t="shared" si="12"/>
        <v>0.99359999999999993</v>
      </c>
      <c r="U58" s="45">
        <f t="shared" si="13"/>
        <v>-0.16000000000000125</v>
      </c>
      <c r="V58" s="45">
        <f t="shared" si="14"/>
        <v>-2</v>
      </c>
      <c r="W58" s="45">
        <f t="shared" si="18"/>
        <v>0</v>
      </c>
      <c r="X58" s="45"/>
      <c r="Y58" s="45">
        <f t="shared" si="19"/>
        <v>1.0800000000000007</v>
      </c>
      <c r="Z58" s="45">
        <f t="shared" si="20"/>
        <v>0.99359999999999993</v>
      </c>
      <c r="AA58" s="40">
        <f t="shared" si="21"/>
        <v>0</v>
      </c>
      <c r="AB58" s="44">
        <f t="shared" si="22"/>
        <v>-0.98744063191670528</v>
      </c>
      <c r="AF58" s="41">
        <f>(-J1_^3*J2_^2*J3_^2*k01_*H58^5 + J1_^3*J2_^2*J3_^2*k01_*H58^4 + J1_^3*J2_^2*J3_^2*k01_*H58^3 - J1_^3*J2_^2*J3_^2*k01_*H58^2 + 6*J1_^3*J2_^2*k01_*k_s*H58^5 - 12*J1_^3*J2_^2*k01_*k_s*H58^4 + 12*J1_^3*J2_^2*k01_*k_s*H58^2 - 6*J1_^3*J2_^2*k01_*k_s*H58 - 12*J1_^3*J3_^2*k01_*k_s*H58^5 + 27*J1_^3*J3_^2*k01_*k_s*H58^4 + 12*J1_^3*J3_^2*k01_*k_s*H58^3 - 27*J1_^3*J3_^2*k01_*k_s*H58^2 + 72*J1_^3*k01_*k_s^2*H58^5 - 180*J1_^3*k01_*k_s^2*H58^4 + 180*J1_^3*k01_*k_s^2*H58^2 - 72*J1_^3*k01_*k_s^2*H58)/(4*J1_^2*J2_^2*J3_^2 - 48*J1_^2*J2_^2*k_s + 78*J1_^2*J3_^2*k_s - 648*J1_^2*k_s^2 + 78*J2_^2*J3_^2*k_s - 648*J2_^2*k_s^2 + 1296*J3_^2*k_s^2 - 8640*k_s^3)</f>
        <v>1.4625792000000218E-3</v>
      </c>
      <c r="AG58" s="41">
        <f>(6*J1_^2*J2_^2*J3_^2*H58^5 - 4*J1_^2*J2_^2*J3_^2*H58^4 - 10*J1_^2*J2_^2*J3_^2*H58^3 + 8*J1_^2*J2_^2*J3_^2*H58^2 - 12*J1_^2*J2_^2*k_s*H58^5 + 48*J1_^2*J2_^2*k_s*H58^4 - 96*J1_^2*J2_^2*k_s*H58^2 + 60*J1_^2*J2_^2*k_s*H58 + 66*J1_^2*J3_^2*k_s*H58^5 - 129*J1_^2*J3_^2*k_s*H58^4 - 144*J1_^2*J3_^2*k_s*H58^3 + 207*J1_^2*J3_^2*k_s*H58^2 - 216*J1_^2*k_s^2*H58^5 + 540*J1_^2*k_s^2*H58^4 - 1188*J1_^2*k_s^2*H58^2 + 864*J1_^2*k_s^2*H58 + 18*J2_^2*J3_^2*k_s*H58^5 + 21*J2_^2*J3_^2*k_s*H58^4 - 96*J2_^2*J3_^2*k_s*H58^3 + 57*J2_^2*J3_^2*k_s*H58^2
+ 72*J2_^2*k_s^2*H58^5 + 180*J2_^2*k_s^2*H58^4 - 828*J2_^2*k_s^2*H58^2 + 576*J2_^2*k_s^2*H58 + 144*J3_^2*k_s^2*H58^5 - 1440*J3_^2*k_s^2*H58^3 + 1296*J3_^2*k_s^2*H58^2 - 8640*k_s^3*H58^2 + 8640*k_s^3*H58)/(8*J1_^2*J2_^2*J3_^2 - 96*J1_^2*J2_^2*k_s + 156*J1_^2*J3_^2*k_s - 1296*J1_^2*k_s^2 + 156*J2_^2*J3_^2*k_s - 1296*J2_^2*k_s^2 + 2592*J3_^2*k_s^2 -
17280*k_s^3)</f>
        <v>5.7419776000000849E-3</v>
      </c>
      <c r="AH58" s="41">
        <f>(J1_^3*J2_^2*J3_^2*H58^5 - J1_^3*J2_^2*J3_^2*H58^4 - J1_^3*J2_^2*J3_^2*H58^3 + J1_^3*J2_^2*J3_^2*H58^2 - 6*J1_^3*J2_^2*k_s*H58^5 + 12*J1_^3*J2_^2*k_s*H58^4 - 12*J1_^3*J2_^2*k_s*H58^2 + 6*J1_^3*J2_^2*k_s*H58 + 12*J1_^3*J3_^2*k_s*H58^5 - 27*J1_^3*J3_^2*k_s*H58^4 - 12*J1_^3*J3_^2*k_s*H58^3 + 27*J1_^3*J3_^2*k_s*H58^2 - 72*J1_^3*k_s^2*H58^5 + 180*J1_^3*k_s^2*H58^4 - 180*J1_^3*k_s^2*H58^2 + 72*J1_^3*k_s^2*H58)/(4*J1_^2*J2_^2*J3_^2 - 48*J1_^2*J2_^2*k_s + 78*J1_^2*J3_^2*k_s - 648*J1_^2*k_s^2 + 78*J2_^2*J3_^2*k_s - 648*J2_^2*k_s^2 + 1296*J3_^2*k_s^2 - 8640*k_s^3)</f>
        <v>3.2704265136773093E-3</v>
      </c>
      <c r="AI58" s="41">
        <f>(-J1_^2*J2_^3*J3_^2*k02_*H58^5 - J1_^2*J2_^3*J3_^2*k02_*H58^4 + J1_^2*J2_^3*J3_^2*k02_*H58^3 + J1_^2*J2_^3*J3_^2*k02_*H58^2 + 6*J1_^2*J2_^3*k02_*k_s*H58^5 + 12*J1_^2*J2_^3*k02_*k_s*H58^4 - 12*J1_^2*J2_^3*k02_*k_s*H58^2 - 6*J1_^2*J2_^3*k02_*k_s*H58 - 12*J2_^3*J3_^2*k02_*k_s*H58^5 - 27*J2_^3*J3_^2*k02_*k_s*H58^4 + 12*J2_^3*J3_^2*k02_*k_s*H58^3 + 27*J2_^3*J3_^2*k02_*k_s*H58^2 + 72*J2_^3*k02_*k_s^2*H58^5 + 180*J2_^3*k02_*k_s^2*H58^4 - 180*J2_^3*k02_*k_s^2*H58^2 - 72*J2_^3*k02_*k_s^2*H58)/(4*J1_^2*J2_^2*J3_^2 - 48*J1_^2*J2_^2*k_s + 78*J1_^2*J3_^2*k_s - 648*J1_^2*k_s^2 + 78*J2_^2*J3_^2*k_s - 648*J2_^2*k_s^2 + 1296*J3_^2*k_s^2 - 8640*k_s^3)</f>
        <v>-1.7185792000000279E-3</v>
      </c>
      <c r="AJ58" s="41">
        <f>(-6*J1_^2*J2_^2*J3_^2*H58^5 - 4*J1_^2*J2_^2*J3_^2*H58^4 + 10*J1_^2*J2_^2*J3_^2*H58^3 + 8*J1_^2*J2_^2*J3_^2*H58^2 + 12*J1_^2*J2_^2*k_s*H58^5 + 48*J1_^2*J2_^2*k_s*H58^4 - 96*J1_^2*J2_^2*k_s*H58^2 - 60*J1_^2*J2_^2*k_s*H58 - 18*J1_^2*J3_^2*k_s*H58^5 + 21*J1_^2*J3_^2*k_s*H58^4 + 96*J1_^2*J3_^2*k_s*H58^3 + 57*J1_^2*J3_^2*k_s*H58^2 - 72*J1_^2*k_s^2*H58^5 + 180*J1_^2*k_s^2*H58^4 - 828*J1_^2*k_s^2*H58^2 - 576*J1_^2*k_s^2*H58 - 66*J2_^2*J3_^2*k_s*H58^5 - 129*J2_^2*J3_^2*k_s*H58^4 + 144*J2_^2*J3_^2*k_s*H58^3 + 207*J2_^2*J3_^2*k_s*H58^2 + 216*J2_^2*k_s^2*H58^5 + 540*J2_^2*k_s^2*H58^4 - 1188*J2_^2*k_s^2*H58^2 - 864*J2_^2*k_s^2*H58 - 144*J3_^2*k_s^2*H58^5 + 1440*J3_^2*k_s^2*H58^3 + 1296*J3_^2*k_s^2*H58^2 - 8640*k_s^3*H58^2 - 8640*k_s^3*H58)/(8*J1_^2*J2_^2*J3_^2 - 96*J1_^2*J2_^2*k_s + 156*J1_^2*J3_^2*k_s - 1296*J1_^2*k_s^2 + 156*J2_^2*J3_^2*k_s - 1296*J2_^2*k_s^2 + 2592*J3_^2*k_s^2 - 17280*k_s^3)</f>
        <v>7.0170624000001148E-3</v>
      </c>
      <c r="AK58" s="41">
        <f>(J1_^2*J2_^3*J3_^2*H58^5 + J1_^2*J2_^3*J3_^2*H58^4 - J1_^2*J2_^3*J3_^2*H58^3 - J1_^2*J2_^3*J3_^2*H58^2 - 6*J1_^2*J2_^3*k_s*H58^5 - 12*J1_^2*J2_^3*k_s*H58^4 + 12*J1_^2*J2_^3*k_s*H58^2 + 6*J1_^2*J2_^3*k_s*H58 + 12*J2_^3*J3_^2*k_s*H58^5 + 27*J2_^3*J3_^2*k_s*H58^4 - 12*J2_^3*J3_^2*k_s*H58^3 - 27*J2_^3*J3_^2*k_s*H58^2 - 72*J2_^3*k_s^2*H58^5 - 180*J2_^3*k_s^2*H58^4 + 180*J2_^3*k_s^2*H58^2 + 72*J2_^3*k_s^2*H58)/(4*J1_^2*J2_^2*J3_^2 - 48*J1_^2*J2_^2*k_s + 78*J1_^2*J3_^2*k_s - 648*J1_^2*k_s^2 + 78*J2_^2*J3_^2*k_s - 648*J2_^2*k_s^2 + 1296*J3_^2*k_s^2 - 8640*k_s^3)</f>
        <v>-3.8391963421429364E-3</v>
      </c>
      <c r="AL58" s="41">
        <f>(-2*J1_^2*J2_^2*J3_^3*k03_*H58^5 + 4*J1_^2*J2_^2*J3_^3*k03_*H58^3 - 2*J1_^2*J2_^2*J3_^3*k03_*H58 - 15*J1_^2*J3_^3*k03_*k_s*H58^5 + 24*J1_^2*J3_^3*k03_*k_s*H58^4 + 54*J1_^2*J3_^3*k03_*k_s*H58^3 - 24*J1_^2*J3_^3*k03_*k_s*H58^2 - 39*J1_^2*J3_^3*k03_*k_s*H58 - 15*J2_^2*J3_^3*k03_*k_s*H58^5 - 24*J2_^2*J3_^3*k03_*k_s*H58^4 + 54*J2_^2*J3_^3*k03_*k_s*H58^3 + 24*J2_^2*J3_^3*k03_*k_s*H58^2 - 39*J2_^2*J3_^3*k03_*k_s*H58 - 72*J3_^3*k03_*k_s^2*H58^5 + 720*J3_^3*k03_*k_s^2*H58^3 - 648*J3_^3*k03_*k_s^2*H58)/(2*J1_^2*J2_^2*J3_^2 - 24*J1_^2*J2_^2*k_s +
39*J1_^2*J3_^2*k_s - 324*J1_^2*k_s^2 + 39*J2_^2*J3_^2*k_s - 324*J2_^2*k_s^2 + 648*J3_^2*k_s^2 - 4320*k_s^3)</f>
        <v>7.8979276800000608E-2</v>
      </c>
      <c r="AM58" s="41">
        <f xml:space="preserve"> (2*J1_^2*J2_^2*J3_^2*H58^4 - 4*J1_^2*J2_^2*J3_^2*H58^2 + 2*J1_^2*J2_^2*J3_^2 - 24*J1_^2*J2_^2*k_s*H58^4 + 48*J1_^2*J2_^2*k_s*H58^2 - 24*J1_^2*J2_^2*k_s - 12*J1_^2*J3_^2*k_s*H58^5 + 27*J1_^2*J3_^2*k_s*H58^4 + 12*J1_^2*J3_^2*k_s*H58^3 - 66*J1_^2*J3_^2*k_s*H58^2 + 39*J1_^2*J3_^2*k_s + 72*J1_^2*k_s^2*H58^5 - 180*J1_^2*k_s^2*H58^4 + 504*J1_^2*k_s^2*H58^2 - 72*J1_^2*k_s^2*H58 - 324*J1_^2*k_s^2 + 12*J2_^2*J3_^2*k_s*H58^5 + 27*J2_^2*J3_^2*k_s*H58^4 - 12*J2_^2*J3_^2*k_s*H58^3 - 66*J2_^2*J3_^2*k_s*H58^2 + 39*J2_^2*J3_^2*k_s - 72*J2_^2*k_s^2*H58^5 - 180*J2_^2*k_s^2*H58^4 + 504*J2_^2*k_s^2*H58^2 + 72*J2_^2*k_s^2*H58 - 324*J2_^2*k_s^2 - 648*J3_^2*k_s^2*H58^2 + 648*J3_^2*k_s^2 + 4320*k_s^3*H58^2 - 4320*k_s^3)/(2*J1_^2*J2_^2*J3_^2 - 24*J1_^2*J2_^2*k_s + 39*J1_^2*J3_^2*k_s - 324*J1_^2*k_s^2 + 39*J2_^2*J3_^2*k_s - 324*J2_^2*k_s^2 + 648*J3_^2*k_s^2 - 4320*k_s^3)</f>
        <v>0.98724095999999972</v>
      </c>
      <c r="AN58" s="41">
        <f>(2*J1_^2*J2_^2*J3_^3*H58^5 - 4*J1_^2*J2_^2*J3_^3*H58^3 + 2*J1_^2*J2_^2*J3_^3*H58 + 15*J1_^2*J3_^3*k_s*H58^5 - 24*J1_^2*J3_^3*k_s*H58^4 - 54*J1_^2*J3_^3*k_s*H58^3 + 24*J1_^2*J3_^3*k_s*H58^2 + 39*J1_^2*J3_^3*k_s*H58 + 15*J2_^2*J3_^3*k_s*H58^5 + 24*J2_^2*J3_^3*k_s*H58^4 - 54*J2_^2*J3_^3*k_s*H58^3 - 24*J2_^2*J3_^3*k_s*H58^2 + 39*J2_^2*J3_^3*k_s*H58 + 72*J3_^3*k_s^2*H58^5 - 720*J3_^3*k_s^2*H58^3 + 648*J3_^3*k_s^2*H58)/(2*J1_^2*J2_^2*J3_^2 - 24*J1_^2*J2_^2*k_s + 39*J1_^2*J3_^2*k_s - 324*J1_^2*k_s^2 + 39*J2_^2*J3_^2*k_s - 324*J2_^2*k_s^2 + 648*J3_^2*k_s^2 - 4320*k_s^3)</f>
        <v>7.8979276800000608E-2</v>
      </c>
      <c r="AP58" s="41">
        <f t="shared" si="23"/>
        <v>0.98724095999999972</v>
      </c>
    </row>
    <row r="59" spans="6:42">
      <c r="G59" s="40">
        <f t="shared" si="16"/>
        <v>1.1000000000000005</v>
      </c>
      <c r="H59" s="33">
        <f t="shared" si="15"/>
        <v>0.10000000000000063</v>
      </c>
      <c r="I59" s="51">
        <f>J59+K59+W59*AB59</f>
        <v>-0.38830994757360671</v>
      </c>
      <c r="J59" s="51">
        <f>(1/M59)*(a1_ + 2*a2_*H59 + 3*a3_*H59^2 + 4*a4_*H59^3 + 5*a5_*H59^4)</f>
        <v>-0.38830994757360671</v>
      </c>
      <c r="K59" s="51">
        <f>(1/M59^3)*k_s*(6*a3_ + 24*a4_*H59+ 60*a5_*H59^2)</f>
        <v>0</v>
      </c>
      <c r="L59" s="51"/>
      <c r="M59" s="41">
        <f t="shared" si="17"/>
        <v>1.0198039027185573</v>
      </c>
      <c r="N59" s="45">
        <f t="shared" si="8"/>
        <v>-4.5000000000000248E-2</v>
      </c>
      <c r="O59" s="45">
        <f t="shared" si="9"/>
        <v>-0.39999999999999936</v>
      </c>
      <c r="P59" s="45">
        <f>1</f>
        <v>1</v>
      </c>
      <c r="Q59" s="45">
        <f t="shared" si="10"/>
        <v>5.5000000000000375E-2</v>
      </c>
      <c r="R59" s="45">
        <f t="shared" si="11"/>
        <v>0.60000000000000064</v>
      </c>
      <c r="S59" s="45">
        <f>1</f>
        <v>1</v>
      </c>
      <c r="T59" s="45">
        <f t="shared" si="12"/>
        <v>0.98999999999999988</v>
      </c>
      <c r="U59" s="45">
        <f t="shared" si="13"/>
        <v>-0.20000000000000126</v>
      </c>
      <c r="V59" s="45">
        <f t="shared" si="14"/>
        <v>-2</v>
      </c>
      <c r="W59" s="45">
        <f t="shared" si="18"/>
        <v>0</v>
      </c>
      <c r="X59" s="45"/>
      <c r="Y59" s="45">
        <f t="shared" si="19"/>
        <v>1.1000000000000005</v>
      </c>
      <c r="Z59" s="45">
        <f t="shared" si="20"/>
        <v>0.98999999999999988</v>
      </c>
      <c r="AA59" s="40">
        <f t="shared" si="21"/>
        <v>0</v>
      </c>
      <c r="AB59" s="44">
        <f t="shared" si="22"/>
        <v>-0.98058067569091989</v>
      </c>
      <c r="AF59" s="41">
        <f>(-J1_^3*J2_^2*J3_^2*k01_*H59^5 + J1_^3*J2_^2*J3_^2*k01_*H59^4 + J1_^3*J2_^2*J3_^2*k01_*H59^3 - J1_^3*J2_^2*J3_^2*k01_*H59^2 + 6*J1_^3*J2_^2*k01_*k_s*H59^5 - 12*J1_^3*J2_^2*k01_*k_s*H59^4 + 12*J1_^3*J2_^2*k01_*k_s*H59^2 - 6*J1_^3*J2_^2*k01_*k_s*H59 - 12*J1_^3*J3_^2*k01_*k_s*H59^5 + 27*J1_^3*J3_^2*k01_*k_s*H59^4 + 12*J1_^3*J3_^2*k01_*k_s*H59^3 - 27*J1_^3*J3_^2*k01_*k_s*H59^2 + 72*J1_^3*k01_*k_s^2*H59^5 - 180*J1_^3*k01_*k_s^2*H59^4 + 180*J1_^3*k01_*k_s^2*H59^2 - 72*J1_^3*k01_*k_s^2*H59)/(4*J1_^2*J2_^2*J3_^2 - 48*J1_^2*J2_^2*k_s + 78*J1_^2*J3_^2*k_s - 648*J1_^2*k_s^2 + 78*J2_^2*J3_^2*k_s - 648*J2_^2*k_s^2 + 1296*J3_^2*k_s^2 - 8640*k_s^3)</f>
        <v>2.2275000000000263E-3</v>
      </c>
      <c r="AG59" s="41">
        <f>(6*J1_^2*J2_^2*J3_^2*H59^5 - 4*J1_^2*J2_^2*J3_^2*H59^4 - 10*J1_^2*J2_^2*J3_^2*H59^3 + 8*J1_^2*J2_^2*J3_^2*H59^2 - 12*J1_^2*J2_^2*k_s*H59^5 + 48*J1_^2*J2_^2*k_s*H59^4 - 96*J1_^2*J2_^2*k_s*H59^2 + 60*J1_^2*J2_^2*k_s*H59 + 66*J1_^2*J3_^2*k_s*H59^5 - 129*J1_^2*J3_^2*k_s*H59^4 - 144*J1_^2*J3_^2*k_s*H59^3 + 207*J1_^2*J3_^2*k_s*H59^2 - 216*J1_^2*k_s^2*H59^5 + 540*J1_^2*k_s^2*H59^4 - 1188*J1_^2*k_s^2*H59^2 + 864*J1_^2*k_s^2*H59 + 18*J2_^2*J3_^2*k_s*H59^5 + 21*J2_^2*J3_^2*k_s*H59^4 - 96*J2_^2*J3_^2*k_s*H59^3 + 57*J2_^2*J3_^2*k_s*H59^2
+ 72*J2_^2*k_s^2*H59^5 + 180*J2_^2*k_s^2*H59^4 - 828*J2_^2*k_s^2*H59^2 + 576*J2_^2*k_s^2*H59 + 144*J3_^2*k_s^2*H59^5 - 1440*J3_^2*k_s^2*H59^3 + 1296*J3_^2*k_s^2*H59^2 - 8640*k_s^3*H59^2 + 8640*k_s^3*H59)/(8*J1_^2*J2_^2*J3_^2 - 96*J1_^2*J2_^2*k_s + 156*J1_^2*J3_^2*k_s - 1296*J1_^2*k_s^2 + 156*J2_^2*J3_^2*k_s - 1296*J2_^2*k_s^2 + 2592*J3_^2*k_s^2 -
17280*k_s^3)</f>
        <v>8.7075000000001023E-3</v>
      </c>
      <c r="AH59" s="41">
        <f>(J1_^3*J2_^2*J3_^2*H59^5 - J1_^3*J2_^2*J3_^2*H59^4 - J1_^3*J2_^2*J3_^2*H59^3 + J1_^3*J2_^2*J3_^2*H59^2 - 6*J1_^3*J2_^2*k_s*H59^5 + 12*J1_^3*J2_^2*k_s*H59^4 - 12*J1_^3*J2_^2*k_s*H59^2 + 6*J1_^3*J2_^2*k_s*H59 + 12*J1_^3*J3_^2*k_s*H59^5 - 27*J1_^3*J3_^2*k_s*H59^4 - 12*J1_^3*J3_^2*k_s*H59^3 + 27*J1_^3*J3_^2*k_s*H59^2 - 72*J1_^3*k_s^2*H59^5 + 180*J1_^3*k_s^2*H59^4 - 180*J1_^3*k_s^2*H59^2 + 72*J1_^3*k_s^2*H59)/(4*J1_^2*J2_^2*J3_^2 - 48*J1_^2*J2_^2*k_s + 78*J1_^2*J3_^2*k_s - 648*J1_^2*k_s^2 + 78*J2_^2*J3_^2*k_s - 648*J2_^2*k_s^2 + 1296*J3_^2*k_s^2 - 8640*k_s^3)</f>
        <v>4.9808414198808416E-3</v>
      </c>
      <c r="AI59" s="41">
        <f>(-J1_^2*J2_^3*J3_^2*k02_*H59^5 - J1_^2*J2_^3*J3_^2*k02_*H59^4 + J1_^2*J2_^3*J3_^2*k02_*H59^3 + J1_^2*J2_^3*J3_^2*k02_*H59^2 + 6*J1_^2*J2_^3*k02_*k_s*H59^5 + 12*J1_^2*J2_^3*k02_*k_s*H59^4 - 12*J1_^2*J2_^3*k02_*k_s*H59^2 - 6*J1_^2*J2_^3*k02_*k_s*H59 - 12*J2_^3*J3_^2*k02_*k_s*H59^5 - 27*J2_^3*J3_^2*k02_*k_s*H59^4 + 12*J2_^3*J3_^2*k02_*k_s*H59^3 + 27*J2_^3*J3_^2*k02_*k_s*H59^2 + 72*J2_^3*k02_*k_s^2*H59^5 + 180*J2_^3*k02_*k_s^2*H59^4 - 180*J2_^3*k02_*k_s^2*H59^2 - 72*J2_^3*k02_*k_s^2*H59)/(4*J1_^2*J2_^2*J3_^2 - 48*J1_^2*J2_^2*k_s + 78*J1_^2*J3_^2*k_s - 648*J1_^2*k_s^2 + 78*J2_^2*J3_^2*k_s - 648*J2_^2*k_s^2 + 1296*J3_^2*k_s^2 - 8640*k_s^3)</f>
        <v>-2.7275000000000359E-3</v>
      </c>
      <c r="AJ59" s="41">
        <f>(-6*J1_^2*J2_^2*J3_^2*H59^5 - 4*J1_^2*J2_^2*J3_^2*H59^4 + 10*J1_^2*J2_^2*J3_^2*H59^3 + 8*J1_^2*J2_^2*J3_^2*H59^2 + 12*J1_^2*J2_^2*k_s*H59^5 + 48*J1_^2*J2_^2*k_s*H59^4 - 96*J1_^2*J2_^2*k_s*H59^2 - 60*J1_^2*J2_^2*k_s*H59 - 18*J1_^2*J3_^2*k_s*H59^5 + 21*J1_^2*J3_^2*k_s*H59^4 + 96*J1_^2*J3_^2*k_s*H59^3 + 57*J1_^2*J3_^2*k_s*H59^2 - 72*J1_^2*k_s^2*H59^5 + 180*J1_^2*k_s^2*H59^4 - 828*J1_^2*k_s^2*H59^2 - 576*J1_^2*k_s^2*H59 - 66*J2_^2*J3_^2*k_s*H59^5 - 129*J2_^2*J3_^2*k_s*H59^4 + 144*J2_^2*J3_^2*k_s*H59^3 + 207*J2_^2*J3_^2*k_s*H59^2 + 216*J2_^2*k_s^2*H59^5 + 540*J2_^2*k_s^2*H59^4 - 1188*J2_^2*k_s^2*H59^2 - 864*J2_^2*k_s^2*H59 - 144*J3_^2*k_s^2*H59^5 + 1440*J3_^2*k_s^2*H59^3 + 1296*J3_^2*k_s^2*H59^2 - 8640*k_s^3*H59^2 - 8640*k_s^3*H59)/(8*J1_^2*J2_^2*J3_^2 - 96*J1_^2*J2_^2*k_s + 156*J1_^2*J3_^2*k_s - 1296*J1_^2*k_s^2 + 156*J2_^2*J3_^2*k_s - 1296*J2_^2*k_s^2 + 2592*J3_^2*k_s^2 - 17280*k_s^3)</f>
        <v>1.119250000000015E-2</v>
      </c>
      <c r="AK59" s="41">
        <f>(J1_^2*J2_^3*J3_^2*H59^5 + J1_^2*J2_^3*J3_^2*H59^4 - J1_^2*J2_^3*J3_^2*H59^3 - J1_^2*J2_^3*J3_^2*H59^2 - 6*J1_^2*J2_^3*k_s*H59^5 - 12*J1_^2*J2_^3*k_s*H59^4 + 12*J1_^2*J2_^3*k_s*H59^2 + 6*J1_^2*J2_^3*k_s*H59 + 12*J2_^3*J3_^2*k_s*H59^5 + 27*J2_^3*J3_^2*k_s*H59^4 - 12*J2_^3*J3_^2*k_s*H59^3 - 27*J2_^3*J3_^2*k_s*H59^2 - 72*J2_^3*k_s^2*H59^5 - 180*J2_^3*k_s^2*H59^4 + 180*J2_^3*k_s^2*H59^2 + 72*J2_^3*k_s^2*H59)/(4*J1_^2*J2_^2*J3_^2 - 48*J1_^2*J2_^2*k_s + 78*J1_^2*J3_^2*k_s - 648*J1_^2*k_s^2 + 78*J2_^2*J3_^2*k_s - 648*J2_^2*k_s^2 + 1296*J3_^2*k_s^2 - 8640*k_s^3)</f>
        <v>-6.0876950687432626E-3</v>
      </c>
      <c r="AL59" s="41">
        <f>(-2*J1_^2*J2_^2*J3_^3*k03_*H59^5 + 4*J1_^2*J2_^2*J3_^3*k03_*H59^3 - 2*J1_^2*J2_^2*J3_^3*k03_*H59 - 15*J1_^2*J3_^3*k03_*k_s*H59^5 + 24*J1_^2*J3_^3*k03_*k_s*H59^4 + 54*J1_^2*J3_^3*k03_*k_s*H59^3 - 24*J1_^2*J3_^3*k03_*k_s*H59^2 - 39*J1_^2*J3_^3*k03_*k_s*H59 - 15*J2_^2*J3_^3*k03_*k_s*H59^5 - 24*J2_^2*J3_^3*k03_*k_s*H59^4 + 54*J2_^2*J3_^3*k03_*k_s*H59^3 + 24*J2_^2*J3_^3*k03_*k_s*H59^2 - 39*J2_^2*J3_^3*k03_*k_s*H59 - 72*J3_^3*k03_*k_s^2*H59^5 + 720*J3_^3*k03_*k_s^2*H59^3 - 648*J3_^3*k03_*k_s^2*H59)/(2*J1_^2*J2_^2*J3_^2 - 24*J1_^2*J2_^2*k_s +
39*J1_^2*J3_^2*k_s - 324*J1_^2*k_s^2 + 39*J2_^2*J3_^2*k_s - 324*J2_^2*k_s^2 + 648*J3_^2*k_s^2 - 4320*k_s^3)</f>
        <v>9.8010000000000597E-2</v>
      </c>
      <c r="AM59" s="41">
        <f xml:space="preserve"> (2*J1_^2*J2_^2*J3_^2*H59^4 - 4*J1_^2*J2_^2*J3_^2*H59^2 + 2*J1_^2*J2_^2*J3_^2 - 24*J1_^2*J2_^2*k_s*H59^4 + 48*J1_^2*J2_^2*k_s*H59^2 - 24*J1_^2*J2_^2*k_s - 12*J1_^2*J3_^2*k_s*H59^5 + 27*J1_^2*J3_^2*k_s*H59^4 + 12*J1_^2*J3_^2*k_s*H59^3 - 66*J1_^2*J3_^2*k_s*H59^2 + 39*J1_^2*J3_^2*k_s + 72*J1_^2*k_s^2*H59^5 - 180*J1_^2*k_s^2*H59^4 + 504*J1_^2*k_s^2*H59^2 - 72*J1_^2*k_s^2*H59 - 324*J1_^2*k_s^2 + 12*J2_^2*J3_^2*k_s*H59^5 + 27*J2_^2*J3_^2*k_s*H59^4 - 12*J2_^2*J3_^2*k_s*H59^3 - 66*J2_^2*J3_^2*k_s*H59^2 + 39*J2_^2*J3_^2*k_s - 72*J2_^2*k_s^2*H59^5 - 180*J2_^2*k_s^2*H59^4 + 504*J2_^2*k_s^2*H59^2 + 72*J2_^2*k_s^2*H59 - 324*J2_^2*k_s^2 - 648*J3_^2*k_s^2*H59^2 + 648*J3_^2*k_s^2 + 4320*k_s^3*H59^2 - 4320*k_s^3)/(2*J1_^2*J2_^2*J3_^2 - 24*J1_^2*J2_^2*k_s + 39*J1_^2*J3_^2*k_s - 324*J1_^2*k_s^2 + 39*J2_^2*J3_^2*k_s - 324*J2_^2*k_s^2 + 648*J3_^2*k_s^2 - 4320*k_s^3)</f>
        <v>0.98009999999999975</v>
      </c>
      <c r="AN59" s="41">
        <f>(2*J1_^2*J2_^2*J3_^3*H59^5 - 4*J1_^2*J2_^2*J3_^3*H59^3 + 2*J1_^2*J2_^2*J3_^3*H59 + 15*J1_^2*J3_^3*k_s*H59^5 - 24*J1_^2*J3_^3*k_s*H59^4 - 54*J1_^2*J3_^3*k_s*H59^3 + 24*J1_^2*J3_^3*k_s*H59^2 + 39*J1_^2*J3_^3*k_s*H59 + 15*J2_^2*J3_^3*k_s*H59^5 + 24*J2_^2*J3_^3*k_s*H59^4 - 54*J2_^2*J3_^3*k_s*H59^3 - 24*J2_^2*J3_^3*k_s*H59^2 + 39*J2_^2*J3_^3*k_s*H59 + 72*J3_^3*k_s^2*H59^5 - 720*J3_^3*k_s^2*H59^3 + 648*J3_^3*k_s^2*H59)/(2*J1_^2*J2_^2*J3_^2 - 24*J1_^2*J2_^2*k_s + 39*J1_^2*J3_^2*k_s - 324*J1_^2*k_s^2 + 39*J2_^2*J3_^2*k_s - 324*J2_^2*k_s^2 + 648*J3_^2*k_s^2 - 4320*k_s^3)</f>
        <v>9.8010000000000597E-2</v>
      </c>
      <c r="AP59" s="41">
        <f t="shared" si="23"/>
        <v>0.98009999999999975</v>
      </c>
    </row>
    <row r="60" spans="6:42">
      <c r="G60" s="40">
        <f t="shared" si="16"/>
        <v>1.1200000000000006</v>
      </c>
      <c r="H60" s="33">
        <f t="shared" si="15"/>
        <v>0.12000000000000063</v>
      </c>
      <c r="I60" s="51">
        <f>J60+K60+W60*AB60</f>
        <v>-0.46002476391936131</v>
      </c>
      <c r="J60" s="51">
        <f>(1/M60)*(a1_ + 2*a2_*H60 + 3*a3_*H60^2 + 4*a4_*H60^3 + 5*a5_*H60^4)</f>
        <v>-0.46002476391936131</v>
      </c>
      <c r="K60" s="51">
        <f>(1/M60^3)*k_s*(6*a3_ + 24*a4_*H60+ 60*a5_*H60^2)</f>
        <v>0</v>
      </c>
      <c r="L60" s="51"/>
      <c r="M60" s="41">
        <f t="shared" si="17"/>
        <v>1.0283968105745955</v>
      </c>
      <c r="N60" s="45">
        <f t="shared" si="8"/>
        <v>-5.2800000000000243E-2</v>
      </c>
      <c r="O60" s="45">
        <f t="shared" si="9"/>
        <v>-0.37999999999999934</v>
      </c>
      <c r="P60" s="45">
        <f>1</f>
        <v>1</v>
      </c>
      <c r="Q60" s="45">
        <f t="shared" si="10"/>
        <v>6.7200000000000384E-2</v>
      </c>
      <c r="R60" s="45">
        <f t="shared" si="11"/>
        <v>0.62000000000000066</v>
      </c>
      <c r="S60" s="45">
        <f>1</f>
        <v>1</v>
      </c>
      <c r="T60" s="45">
        <f t="shared" si="12"/>
        <v>0.98559999999999981</v>
      </c>
      <c r="U60" s="45">
        <f t="shared" si="13"/>
        <v>-0.24000000000000127</v>
      </c>
      <c r="V60" s="45">
        <f t="shared" si="14"/>
        <v>-2</v>
      </c>
      <c r="W60" s="45">
        <f t="shared" si="18"/>
        <v>0</v>
      </c>
      <c r="X60" s="45"/>
      <c r="Y60" s="45">
        <f t="shared" si="19"/>
        <v>1.1200000000000006</v>
      </c>
      <c r="Z60" s="45">
        <f t="shared" si="20"/>
        <v>0.98559999999999981</v>
      </c>
      <c r="AA60" s="40">
        <f t="shared" si="21"/>
        <v>0</v>
      </c>
      <c r="AB60" s="44">
        <f t="shared" si="22"/>
        <v>-0.97238730198051726</v>
      </c>
      <c r="AF60" s="41">
        <f>(-J1_^3*J2_^2*J3_^2*k01_*H60^5 + J1_^3*J2_^2*J3_^2*k01_*H60^4 + J1_^3*J2_^2*J3_^2*k01_*H60^3 - J1_^3*J2_^2*J3_^2*k01_*H60^2 + 6*J1_^3*J2_^2*k01_*k_s*H60^5 - 12*J1_^3*J2_^2*k01_*k_s*H60^4 + 12*J1_^3*J2_^2*k01_*k_s*H60^2 - 6*J1_^3*J2_^2*k01_*k_s*H60 - 12*J1_^3*J3_^2*k01_*k_s*H60^5 + 27*J1_^3*J3_^2*k01_*k_s*H60^4 + 12*J1_^3*J3_^2*k01_*k_s*H60^3 - 27*J1_^3*J3_^2*k01_*k_s*H60^2 + 72*J1_^3*k01_*k_s^2*H60^5 - 180*J1_^3*k01_*k_s^2*H60^4 + 180*J1_^3*k01_*k_s^2*H60^2 - 72*J1_^3*k01_*k_s^2*H60)/(4*J1_^2*J2_^2*J3_^2 - 48*J1_^2*J2_^2*k_s + 78*J1_^2*J3_^2*k_s - 648*J1_^2*k_s^2 + 78*J2_^2*J3_^2*k_s - 648*J2_^2*k_s^2 + 1296*J3_^2*k_s^2 - 8640*k_s^3)</f>
        <v>3.1223808000000303E-3</v>
      </c>
      <c r="AG60" s="41">
        <f>(6*J1_^2*J2_^2*J3_^2*H60^5 - 4*J1_^2*J2_^2*J3_^2*H60^4 - 10*J1_^2*J2_^2*J3_^2*H60^3 + 8*J1_^2*J2_^2*J3_^2*H60^2 - 12*J1_^2*J2_^2*k_s*H60^5 + 48*J1_^2*J2_^2*k_s*H60^4 - 96*J1_^2*J2_^2*k_s*H60^2 + 60*J1_^2*J2_^2*k_s*H60 + 66*J1_^2*J3_^2*k_s*H60^5 - 129*J1_^2*J3_^2*k_s*H60^4 - 144*J1_^2*J3_^2*k_s*H60^3 + 207*J1_^2*J3_^2*k_s*H60^2 - 216*J1_^2*k_s^2*H60^5 + 540*J1_^2*k_s^2*H60^4 - 1188*J1_^2*k_s^2*H60^2 + 864*J1_^2*k_s^2*H60 + 18*J2_^2*J3_^2*k_s*H60^5 + 21*J2_^2*J3_^2*k_s*H60^4 - 96*J2_^2*J3_^2*k_s*H60^3 + 57*J2_^2*J3_^2*k_s*H60^2
+ 72*J2_^2*k_s^2*H60^5 + 180*J2_^2*k_s^2*H60^4 - 828*J2_^2*k_s^2*H60^2 + 576*J2_^2*k_s^2*H60 + 144*J3_^2*k_s^2*H60^5 - 1440*J3_^2*k_s^2*H60^3 + 1296*J3_^2*k_s^2*H60^2 - 8640*k_s^3*H60^2 + 8640*k_s^3*H60)/(8*J1_^2*J2_^2*J3_^2 - 96*J1_^2*J2_^2*k_s + 156*J1_^2*J3_^2*k_s - 1296*J1_^2*k_s^2 + 156*J2_^2*J3_^2*k_s - 1296*J2_^2*k_s^2 + 2592*J3_^2*k_s^2 -
17280*k_s^3)</f>
        <v>1.2154982400000118E-2</v>
      </c>
      <c r="AH60" s="41">
        <f>(J1_^3*J2_^2*J3_^2*H60^5 - J1_^3*J2_^2*J3_^2*H60^4 - J1_^3*J2_^2*J3_^2*H60^3 + J1_^3*J2_^2*J3_^2*H60^2 - 6*J1_^3*J2_^2*k_s*H60^5 + 12*J1_^3*J2_^2*k_s*H60^4 - 12*J1_^3*J2_^2*k_s*H60^2 + 6*J1_^3*J2_^2*k_s*H60 + 12*J1_^3*J3_^2*k_s*H60^5 - 27*J1_^3*J3_^2*k_s*H60^4 - 12*J1_^3*J3_^2*k_s*H60^3 + 27*J1_^3*J3_^2*k_s*H60^2 - 72*J1_^3*k_s^2*H60^5 + 180*J1_^3*k_s^2*H60^4 - 180*J1_^3*k_s^2*H60^2 + 72*J1_^3*k_s^2*H60)/(4*J1_^2*J2_^2*J3_^2 - 48*J1_^2*J2_^2*k_s + 78*J1_^2*J3_^2*k_s - 648*J1_^2*k_s^2 + 78*J2_^2*J3_^2*k_s - 648*J2_^2*k_s^2 + 1296*J3_^2*k_s^2 - 8640*k_s^3)</f>
        <v>6.9818557204402434E-3</v>
      </c>
      <c r="AI60" s="41">
        <f>(-J1_^2*J2_^3*J3_^2*k02_*H60^5 - J1_^2*J2_^3*J3_^2*k02_*H60^4 + J1_^2*J2_^3*J3_^2*k02_*H60^3 + J1_^2*J2_^3*J3_^2*k02_*H60^2 + 6*J1_^2*J2_^3*k02_*k_s*H60^5 + 12*J1_^2*J2_^3*k02_*k_s*H60^4 - 12*J1_^2*J2_^3*k02_*k_s*H60^2 - 6*J1_^2*J2_^3*k02_*k_s*H60 - 12*J2_^3*J3_^2*k02_*k_s*H60^5 - 27*J2_^3*J3_^2*k02_*k_s*H60^4 + 12*J2_^3*J3_^2*k02_*k_s*H60^3 + 27*J2_^3*J3_^2*k02_*k_s*H60^2 + 72*J2_^3*k02_*k_s^2*H60^5 + 180*J2_^3*k02_*k_s^2*H60^4 - 180*J2_^3*k02_*k_s^2*H60^2 - 72*J2_^3*k02_*k_s^2*H60)/(4*J1_^2*J2_^2*J3_^2 - 48*J1_^2*J2_^2*k_s + 78*J1_^2*J3_^2*k_s - 648*J1_^2*k_s^2 + 78*J2_^2*J3_^2*k_s - 648*J2_^2*k_s^2 + 1296*J3_^2*k_s^2 - 8640*k_s^3)</f>
        <v>-3.9863808000000439E-3</v>
      </c>
      <c r="AJ60" s="41">
        <f>(-6*J1_^2*J2_^2*J3_^2*H60^5 - 4*J1_^2*J2_^2*J3_^2*H60^4 + 10*J1_^2*J2_^2*J3_^2*H60^3 + 8*J1_^2*J2_^2*J3_^2*H60^2 + 12*J1_^2*J2_^2*k_s*H60^5 + 48*J1_^2*J2_^2*k_s*H60^4 - 96*J1_^2*J2_^2*k_s*H60^2 - 60*J1_^2*J2_^2*k_s*H60 - 18*J1_^2*J3_^2*k_s*H60^5 + 21*J1_^2*J3_^2*k_s*H60^4 + 96*J1_^2*J3_^2*k_s*H60^3 + 57*J1_^2*J3_^2*k_s*H60^2 - 72*J1_^2*k_s^2*H60^5 + 180*J1_^2*k_s^2*H60^4 - 828*J1_^2*k_s^2*H60^2 - 576*J1_^2*k_s^2*H60 - 66*J2_^2*J3_^2*k_s*H60^5 - 129*J2_^2*J3_^2*k_s*H60^4 + 144*J2_^2*J3_^2*k_s*H60^3 + 207*J2_^2*J3_^2*k_s*H60^2 + 216*J2_^2*k_s^2*H60^5 + 540*J2_^2*k_s^2*H60^4 - 1188*J2_^2*k_s^2*H60^2 - 864*J2_^2*k_s^2*H60 - 144*J3_^2*k_s^2*H60^5 + 1440*J3_^2*k_s^2*H60^3 + 1296*J3_^2*k_s^2*H60^2 - 8640*k_s^3*H60^2 - 8640*k_s^3*H60)/(8*J1_^2*J2_^2*J3_^2 - 96*J1_^2*J2_^2*k_s + 156*J1_^2*J3_^2*k_s - 1296*J1_^2*k_s^2 + 156*J2_^2*J3_^2*k_s - 1296*J2_^2*k_s^2 + 2592*J3_^2*k_s^2 - 17280*k_s^3)</f>
        <v>1.6437657600000186E-2</v>
      </c>
      <c r="AK60" s="41">
        <f>(J1_^2*J2_^3*J3_^2*H60^5 + J1_^2*J2_^3*J3_^2*H60^4 - J1_^2*J2_^3*J3_^2*H60^3 - J1_^2*J2_^3*J3_^2*H60^2 - 6*J1_^2*J2_^3*k_s*H60^5 - 12*J1_^2*J2_^3*k_s*H60^4 + 12*J1_^2*J2_^3*k_s*H60^2 + 6*J1_^2*J2_^3*k_s*H60 + 12*J2_^3*J3_^2*k_s*H60^5 + 27*J2_^3*J3_^2*k_s*H60^4 - 12*J2_^3*J3_^2*k_s*H60^3 - 27*J2_^3*J3_^2*k_s*H60^2 - 72*J2_^3*k_s^2*H60^5 - 180*J2_^3*k_s^2*H60^4 + 180*J2_^3*k_s^2*H60^2 + 72*J2_^3*k_s^2*H60)/(4*J1_^2*J2_^2*J3_^2 - 48*J1_^2*J2_^2*k_s + 78*J1_^2*J3_^2*k_s - 648*J1_^2*k_s^2 + 78*J2_^2*J3_^2*k_s - 648*J2_^2*k_s^2 + 1296*J3_^2*k_s^2 - 8640*k_s^3)</f>
        <v>-8.8859981896512383E-3</v>
      </c>
      <c r="AL60" s="41">
        <f>(-2*J1_^2*J2_^2*J3_^3*k03_*H60^5 + 4*J1_^2*J2_^2*J3_^3*k03_*H60^3 - 2*J1_^2*J2_^2*J3_^3*k03_*H60 - 15*J1_^2*J3_^3*k03_*k_s*H60^5 + 24*J1_^2*J3_^3*k03_*k_s*H60^4 + 54*J1_^2*J3_^3*k03_*k_s*H60^3 - 24*J1_^2*J3_^3*k03_*k_s*H60^2 - 39*J1_^2*J3_^3*k03_*k_s*H60 - 15*J2_^2*J3_^3*k03_*k_s*H60^5 - 24*J2_^2*J3_^3*k03_*k_s*H60^4 + 54*J2_^2*J3_^3*k03_*k_s*H60^3 + 24*J2_^2*J3_^3*k03_*k_s*H60^2 - 39*J2_^2*J3_^3*k03_*k_s*H60 - 72*J3_^3*k03_*k_s^2*H60^5 + 720*J3_^3*k03_*k_s^2*H60^3 - 648*J3_^3*k03_*k_s^2*H60)/(2*J1_^2*J2_^2*J3_^2 - 24*J1_^2*J2_^2*k_s +
39*J1_^2*J3_^2*k_s - 324*J1_^2*k_s^2 + 39*J2_^2*J3_^2*k_s - 324*J2_^2*k_s^2 + 648*J3_^2*k_s^2 - 4320*k_s^3)</f>
        <v>0.11656888320000058</v>
      </c>
      <c r="AM60" s="41">
        <f xml:space="preserve"> (2*J1_^2*J2_^2*J3_^2*H60^4 - 4*J1_^2*J2_^2*J3_^2*H60^2 + 2*J1_^2*J2_^2*J3_^2 - 24*J1_^2*J2_^2*k_s*H60^4 + 48*J1_^2*J2_^2*k_s*H60^2 - 24*J1_^2*J2_^2*k_s - 12*J1_^2*J3_^2*k_s*H60^5 + 27*J1_^2*J3_^2*k_s*H60^4 + 12*J1_^2*J3_^2*k_s*H60^3 - 66*J1_^2*J3_^2*k_s*H60^2 + 39*J1_^2*J3_^2*k_s + 72*J1_^2*k_s^2*H60^5 - 180*J1_^2*k_s^2*H60^4 + 504*J1_^2*k_s^2*H60^2 - 72*J1_^2*k_s^2*H60 - 324*J1_^2*k_s^2 + 12*J2_^2*J3_^2*k_s*H60^5 + 27*J2_^2*J3_^2*k_s*H60^4 - 12*J2_^2*J3_^2*k_s*H60^3 - 66*J2_^2*J3_^2*k_s*H60^2 + 39*J2_^2*J3_^2*k_s - 72*J2_^2*k_s^2*H60^5 - 180*J2_^2*k_s^2*H60^4 + 504*J2_^2*k_s^2*H60^2 + 72*J2_^2*k_s^2*H60 - 324*J2_^2*k_s^2 - 648*J3_^2*k_s^2*H60^2 + 648*J3_^2*k_s^2 + 4320*k_s^3*H60^2 - 4320*k_s^3)/(2*J1_^2*J2_^2*J3_^2 - 24*J1_^2*J2_^2*k_s + 39*J1_^2*J3_^2*k_s - 324*J1_^2*k_s^2 + 39*J2_^2*J3_^2*k_s - 324*J2_^2*k_s^2 + 648*J3_^2*k_s^2 - 4320*k_s^3)</f>
        <v>0.97140735999999961</v>
      </c>
      <c r="AN60" s="41">
        <f>(2*J1_^2*J2_^2*J3_^3*H60^5 - 4*J1_^2*J2_^2*J3_^3*H60^3 + 2*J1_^2*J2_^2*J3_^3*H60 + 15*J1_^2*J3_^3*k_s*H60^5 - 24*J1_^2*J3_^3*k_s*H60^4 - 54*J1_^2*J3_^3*k_s*H60^3 + 24*J1_^2*J3_^3*k_s*H60^2 + 39*J1_^2*J3_^3*k_s*H60 + 15*J2_^2*J3_^3*k_s*H60^5 + 24*J2_^2*J3_^3*k_s*H60^4 - 54*J2_^2*J3_^3*k_s*H60^3 - 24*J2_^2*J3_^3*k_s*H60^2 + 39*J2_^2*J3_^3*k_s*H60 + 72*J3_^3*k_s^2*H60^5 - 720*J3_^3*k_s^2*H60^3 + 648*J3_^3*k_s^2*H60)/(2*J1_^2*J2_^2*J3_^2 - 24*J1_^2*J2_^2*k_s + 39*J1_^2*J3_^2*k_s - 324*J1_^2*k_s^2 + 39*J2_^2*J3_^2*k_s - 324*J2_^2*k_s^2 + 648*J3_^2*k_s^2 - 4320*k_s^3)</f>
        <v>0.11656888320000058</v>
      </c>
      <c r="AP60" s="41">
        <f t="shared" si="23"/>
        <v>0.97140735999999961</v>
      </c>
    </row>
    <row r="61" spans="6:42">
      <c r="G61" s="40">
        <f t="shared" si="16"/>
        <v>1.1400000000000006</v>
      </c>
      <c r="H61" s="33">
        <f t="shared" si="15"/>
        <v>0.14000000000000062</v>
      </c>
      <c r="I61" s="51">
        <f>J61+K61+W61*AB61</f>
        <v>-0.5286903579595611</v>
      </c>
      <c r="J61" s="51">
        <f>(1/M61)*(a1_ + 2*a2_*H61 + 3*a3_*H61^2 + 4*a4_*H61^3 + 5*a5_*H61^4)</f>
        <v>-0.5286903579595611</v>
      </c>
      <c r="K61" s="51">
        <f>(1/M61^3)*k_s*(6*a3_ + 24*a4_*H61+ 60*a5_*H61^2)</f>
        <v>0</v>
      </c>
      <c r="L61" s="51"/>
      <c r="M61" s="41">
        <f t="shared" si="17"/>
        <v>1.0384603988597738</v>
      </c>
      <c r="N61" s="45">
        <f t="shared" si="8"/>
        <v>-6.0200000000000226E-2</v>
      </c>
      <c r="O61" s="45">
        <f t="shared" si="9"/>
        <v>-0.35999999999999938</v>
      </c>
      <c r="P61" s="45">
        <f>1</f>
        <v>1</v>
      </c>
      <c r="Q61" s="45">
        <f t="shared" si="10"/>
        <v>7.9800000000000398E-2</v>
      </c>
      <c r="R61" s="45">
        <f t="shared" si="11"/>
        <v>0.64000000000000057</v>
      </c>
      <c r="S61" s="45">
        <f>1</f>
        <v>1</v>
      </c>
      <c r="T61" s="45">
        <f t="shared" si="12"/>
        <v>0.98039999999999983</v>
      </c>
      <c r="U61" s="45">
        <f t="shared" si="13"/>
        <v>-0.28000000000000125</v>
      </c>
      <c r="V61" s="45">
        <f t="shared" si="14"/>
        <v>-2</v>
      </c>
      <c r="W61" s="45">
        <f t="shared" si="18"/>
        <v>0</v>
      </c>
      <c r="X61" s="45"/>
      <c r="Y61" s="45">
        <f t="shared" si="19"/>
        <v>1.1400000000000006</v>
      </c>
      <c r="Z61" s="45">
        <f t="shared" si="20"/>
        <v>0.98039999999999983</v>
      </c>
      <c r="AA61" s="40">
        <f t="shared" si="21"/>
        <v>0</v>
      </c>
      <c r="AB61" s="44">
        <f t="shared" si="22"/>
        <v>-0.96296401971418144</v>
      </c>
      <c r="AF61" s="41">
        <f>(-J1_^3*J2_^2*J3_^2*k01_*H61^5 + J1_^3*J2_^2*J3_^2*k01_*H61^4 + J1_^3*J2_^2*J3_^2*k01_*H61^3 - J1_^3*J2_^2*J3_^2*k01_*H61^2 + 6*J1_^3*J2_^2*k01_*k_s*H61^5 - 12*J1_^3*J2_^2*k01_*k_s*H61^4 + 12*J1_^3*J2_^2*k01_*k_s*H61^2 - 6*J1_^3*J2_^2*k01_*k_s*H61 - 12*J1_^3*J3_^2*k01_*k_s*H61^5 + 27*J1_^3*J3_^2*k01_*k_s*H61^4 + 12*J1_^3*J3_^2*k01_*k_s*H61^3 - 27*J1_^3*J3_^2*k01_*k_s*H61^2 + 72*J1_^3*k01_*k_s^2*H61^5 - 180*J1_^3*k01_*k_s^2*H61^4 + 180*J1_^3*k01_*k_s^2*H61^2 - 72*J1_^3*k01_*k_s^2*H61)/(4*J1_^2*J2_^2*J3_^2 - 48*J1_^2*J2_^2*k_s + 78*J1_^2*J3_^2*k_s - 648*J1_^2*k_s^2 + 78*J2_^2*J3_^2*k_s - 648*J2_^2*k_s^2 + 1296*J3_^2*k_s^2 - 8640*k_s^3)</f>
        <v>4.1314056000000344E-3</v>
      </c>
      <c r="AG61" s="41">
        <f>(6*J1_^2*J2_^2*J3_^2*H61^5 - 4*J1_^2*J2_^2*J3_^2*H61^4 - 10*J1_^2*J2_^2*J3_^2*H61^3 + 8*J1_^2*J2_^2*J3_^2*H61^2 - 12*J1_^2*J2_^2*k_s*H61^5 + 48*J1_^2*J2_^2*k_s*H61^4 - 96*J1_^2*J2_^2*k_s*H61^2 + 60*J1_^2*J2_^2*k_s*H61 + 66*J1_^2*J3_^2*k_s*H61^5 - 129*J1_^2*J3_^2*k_s*H61^4 - 144*J1_^2*J3_^2*k_s*H61^3 + 207*J1_^2*J3_^2*k_s*H61^2 - 216*J1_^2*k_s^2*H61^5 + 540*J1_^2*k_s^2*H61^4 - 1188*J1_^2*k_s^2*H61^2 + 864*J1_^2*k_s^2*H61 + 18*J2_^2*J3_^2*k_s*H61^5 + 21*J2_^2*J3_^2*k_s*H61^4 - 96*J2_^2*J3_^2*k_s*H61^3 + 57*J2_^2*J3_^2*k_s*H61^2
+ 72*J2_^2*k_s^2*H61^5 + 180*J2_^2*k_s^2*H61^4 - 828*J2_^2*k_s^2*H61^2 + 576*J2_^2*k_s^2*H61 + 144*J3_^2*k_s^2*H61^5 - 1440*J3_^2*k_s^2*H61^3 + 1296*J3_^2*k_s^2*H61^2 - 8640*k_s^3*H61^2 + 8640*k_s^3*H61)/(8*J1_^2*J2_^2*J3_^2 - 96*J1_^2*J2_^2*k_s + 156*J1_^2*J3_^2*k_s - 1296*J1_^2*k_s^2 + 156*J2_^2*J3_^2*k_s - 1296*J2_^2*k_s^2 + 2592*J3_^2*k_s^2 -
17280*k_s^3)</f>
        <v>1.601825680000013E-2</v>
      </c>
      <c r="AH61" s="41">
        <f>(J1_^3*J2_^2*J3_^2*H61^5 - J1_^3*J2_^2*J3_^2*H61^4 - J1_^3*J2_^2*J3_^2*H61^3 + J1_^3*J2_^2*J3_^2*H61^2 - 6*J1_^3*J2_^2*k_s*H61^5 + 12*J1_^3*J2_^2*k_s*H61^4 - 12*J1_^3*J2_^2*k_s*H61^2 + 6*J1_^3*J2_^2*k_s*H61 + 12*J1_^3*J3_^2*k_s*H61^5 - 27*J1_^3*J3_^2*k_s*H61^4 - 12*J1_^3*J3_^2*k_s*H61^3 + 27*J1_^3*J3_^2*k_s*H61^2 - 72*J1_^3*k_s^2*H61^5 + 180*J1_^3*k_s^2*H61^4 - 180*J1_^3*k_s^2*H61^2 + 72*J1_^3*k_s^2*H61)/(4*J1_^2*J2_^2*J3_^2 - 48*J1_^2*J2_^2*k_s + 78*J1_^2*J3_^2*k_s - 648*J1_^2*k_s^2 + 78*J2_^2*J3_^2*k_s - 648*J2_^2*k_s^2 + 1296*J3_^2*k_s^2 - 8640*k_s^3)</f>
        <v>9.23810376422338E-3</v>
      </c>
      <c r="AI61" s="41">
        <f>(-J1_^2*J2_^3*J3_^2*k02_*H61^5 - J1_^2*J2_^3*J3_^2*k02_*H61^4 + J1_^2*J2_^3*J3_^2*k02_*H61^3 + J1_^2*J2_^3*J3_^2*k02_*H61^2 + 6*J1_^2*J2_^3*k02_*k_s*H61^5 + 12*J1_^2*J2_^3*k02_*k_s*H61^4 - 12*J1_^2*J2_^3*k02_*k_s*H61^2 - 6*J1_^2*J2_^3*k02_*k_s*H61 - 12*J2_^3*J3_^2*k02_*k_s*H61^5 - 27*J2_^3*J3_^2*k02_*k_s*H61^4 + 12*J2_^3*J3_^2*k02_*k_s*H61^3 + 27*J2_^3*J3_^2*k02_*k_s*H61^2 + 72*J2_^3*k02_*k_s^2*H61^5 + 180*J2_^3*k02_*k_s^2*H61^4 - 180*J2_^3*k02_*k_s^2*H61^2 - 72*J2_^3*k02_*k_s^2*H61)/(4*J1_^2*J2_^2*J3_^2 - 48*J1_^2*J2_^2*k_s + 78*J1_^2*J3_^2*k_s - 648*J1_^2*k_s^2 + 78*J2_^2*J3_^2*k_s - 648*J2_^2*k_s^2 + 1296*J3_^2*k_s^2 - 8640*k_s^3)</f>
        <v>-5.5034056000000525E-3</v>
      </c>
      <c r="AJ61" s="41">
        <f>(-6*J1_^2*J2_^2*J3_^2*H61^5 - 4*J1_^2*J2_^2*J3_^2*H61^4 + 10*J1_^2*J2_^2*J3_^2*H61^3 + 8*J1_^2*J2_^2*J3_^2*H61^2 + 12*J1_^2*J2_^2*k_s*H61^5 + 48*J1_^2*J2_^2*k_s*H61^4 - 96*J1_^2*J2_^2*k_s*H61^2 - 60*J1_^2*J2_^2*k_s*H61 - 18*J1_^2*J3_^2*k_s*H61^5 + 21*J1_^2*J3_^2*k_s*H61^4 + 96*J1_^2*J3_^2*k_s*H61^3 + 57*J1_^2*J3_^2*k_s*H61^2 - 72*J1_^2*k_s^2*H61^5 + 180*J1_^2*k_s^2*H61^4 - 828*J1_^2*k_s^2*H61^2 - 576*J1_^2*k_s^2*H61 - 66*J2_^2*J3_^2*k_s*H61^5 - 129*J2_^2*J3_^2*k_s*H61^4 + 144*J2_^2*J3_^2*k_s*H61^3 + 207*J2_^2*J3_^2*k_s*H61^2 + 216*J2_^2*k_s^2*H61^5 + 540*J2_^2*k_s^2*H61^4 - 1188*J2_^2*k_s^2*H61^2 - 864*J2_^2*k_s^2*H61 - 144*J3_^2*k_s^2*H61^5 + 1440*J3_^2*k_s^2*H61^3 + 1296*J3_^2*k_s^2*H61^2 - 8640*k_s^3*H61^2 - 8640*k_s^3*H61)/(8*J1_^2*J2_^2*J3_^2 - 96*J1_^2*J2_^2*k_s + 156*J1_^2*J3_^2*k_s - 1296*J1_^2*k_s^2 + 156*J2_^2*J3_^2*k_s - 1296*J2_^2*k_s^2 + 2592*J3_^2*k_s^2 - 17280*k_s^3)</f>
        <v>2.2797583200000218E-2</v>
      </c>
      <c r="AK61" s="41">
        <f>(J1_^2*J2_^3*J3_^2*H61^5 + J1_^2*J2_^3*J3_^2*H61^4 - J1_^2*J2_^3*J3_^2*H61^3 - J1_^2*J2_^3*J3_^2*H61^2 - 6*J1_^2*J2_^3*k_s*H61^5 - 12*J1_^2*J2_^3*k_s*H61^4 + 12*J1_^2*J2_^3*k_s*H61^2 + 6*J1_^2*J2_^3*k_s*H61 + 12*J2_^3*J3_^2*k_s*H61^5 + 27*J2_^3*J3_^2*k_s*H61^4 - 12*J2_^3*J3_^2*k_s*H61^3 - 27*J2_^3*J3_^2*k_s*H61^2 - 72*J2_^3*k_s^2*H61^5 - 180*J2_^3*k_s^2*H61^4 + 180*J2_^3*k_s^2*H61^2 + 72*J2_^3*k_s^2*H61)/(4*J1_^2*J2_^2*J3_^2 - 48*J1_^2*J2_^2*k_s + 78*J1_^2*J3_^2*k_s - 648*J1_^2*k_s^2 + 78*J2_^2*J3_^2*k_s - 648*J2_^2*k_s^2 + 1296*J3_^2*k_s^2 - 8640*k_s^3)</f>
        <v>-1.2245858478156601E-2</v>
      </c>
      <c r="AL61" s="41">
        <f>(-2*J1_^2*J2_^2*J3_^3*k03_*H61^5 + 4*J1_^2*J2_^2*J3_^3*k03_*H61^3 - 2*J1_^2*J2_^2*J3_^3*k03_*H61 - 15*J1_^2*J3_^3*k03_*k_s*H61^5 + 24*J1_^2*J3_^3*k03_*k_s*H61^4 + 54*J1_^2*J3_^3*k03_*k_s*H61^3 - 24*J1_^2*J3_^3*k03_*k_s*H61^2 - 39*J1_^2*J3_^3*k03_*k_s*H61 - 15*J2_^2*J3_^3*k03_*k_s*H61^5 - 24*J2_^2*J3_^3*k03_*k_s*H61^4 + 54*J2_^2*J3_^3*k03_*k_s*H61^3 + 24*J2_^2*J3_^3*k03_*k_s*H61^2 - 39*J2_^2*J3_^3*k03_*k_s*H61 - 72*J3_^3*k03_*k_s^2*H61^5 + 720*J3_^3*k03_*k_s^2*H61^3 - 648*J3_^3*k03_*k_s^2*H61)/(2*J1_^2*J2_^2*J3_^2 - 24*J1_^2*J2_^2*k_s +
39*J1_^2*J3_^2*k_s - 324*J1_^2*k_s^2 + 39*J2_^2*J3_^2*k_s - 324*J2_^2*k_s^2 + 648*J3_^2*k_s^2 - 4320*k_s^3)</f>
        <v>0.13456578240000056</v>
      </c>
      <c r="AM61" s="41">
        <f xml:space="preserve"> (2*J1_^2*J2_^2*J3_^2*H61^4 - 4*J1_^2*J2_^2*J3_^2*H61^2 + 2*J1_^2*J2_^2*J3_^2 - 24*J1_^2*J2_^2*k_s*H61^4 + 48*J1_^2*J2_^2*k_s*H61^2 - 24*J1_^2*J2_^2*k_s - 12*J1_^2*J3_^2*k_s*H61^5 + 27*J1_^2*J3_^2*k_s*H61^4 + 12*J1_^2*J3_^2*k_s*H61^3 - 66*J1_^2*J3_^2*k_s*H61^2 + 39*J1_^2*J3_^2*k_s + 72*J1_^2*k_s^2*H61^5 - 180*J1_^2*k_s^2*H61^4 + 504*J1_^2*k_s^2*H61^2 - 72*J1_^2*k_s^2*H61 - 324*J1_^2*k_s^2 + 12*J2_^2*J3_^2*k_s*H61^5 + 27*J2_^2*J3_^2*k_s*H61^4 - 12*J2_^2*J3_^2*k_s*H61^3 - 66*J2_^2*J3_^2*k_s*H61^2 + 39*J2_^2*J3_^2*k_s - 72*J2_^2*k_s^2*H61^5 - 180*J2_^2*k_s^2*H61^4 + 504*J2_^2*k_s^2*H61^2 + 72*J2_^2*k_s^2*H61 - 324*J2_^2*k_s^2 - 648*J3_^2*k_s^2*H61^2 + 648*J3_^2*k_s^2 + 4320*k_s^3*H61^2 - 4320*k_s^3)/(2*J1_^2*J2_^2*J3_^2 - 24*J1_^2*J2_^2*k_s + 39*J1_^2*J3_^2*k_s - 324*J1_^2*k_s^2 + 39*J2_^2*J3_^2*k_s - 324*J2_^2*k_s^2 + 648*J3_^2*k_s^2 - 4320*k_s^3)</f>
        <v>0.96118415999999962</v>
      </c>
      <c r="AN61" s="41">
        <f>(2*J1_^2*J2_^2*J3_^3*H61^5 - 4*J1_^2*J2_^2*J3_^3*H61^3 + 2*J1_^2*J2_^2*J3_^3*H61 + 15*J1_^2*J3_^3*k_s*H61^5 - 24*J1_^2*J3_^3*k_s*H61^4 - 54*J1_^2*J3_^3*k_s*H61^3 + 24*J1_^2*J3_^3*k_s*H61^2 + 39*J1_^2*J3_^3*k_s*H61 + 15*J2_^2*J3_^3*k_s*H61^5 + 24*J2_^2*J3_^3*k_s*H61^4 - 54*J2_^2*J3_^3*k_s*H61^3 - 24*J2_^2*J3_^3*k_s*H61^2 + 39*J2_^2*J3_^3*k_s*H61 + 72*J3_^3*k_s^2*H61^5 - 720*J3_^3*k_s^2*H61^3 + 648*J3_^3*k_s^2*H61)/(2*J1_^2*J2_^2*J3_^2 - 24*J1_^2*J2_^2*k_s + 39*J1_^2*J3_^2*k_s - 324*J1_^2*k_s^2 + 39*J2_^2*J3_^2*k_s - 324*J2_^2*k_s^2 + 648*J3_^2*k_s^2 - 4320*k_s^3)</f>
        <v>0.13456578240000056</v>
      </c>
      <c r="AP61" s="41">
        <f t="shared" si="23"/>
        <v>0.96118415999999962</v>
      </c>
    </row>
    <row r="62" spans="6:42">
      <c r="G62" s="40">
        <f t="shared" si="16"/>
        <v>1.1600000000000006</v>
      </c>
      <c r="H62" s="33">
        <f t="shared" si="15"/>
        <v>0.16000000000000061</v>
      </c>
      <c r="I62" s="51">
        <f>J62+K62+W62*AB62</f>
        <v>-0.59394693697985568</v>
      </c>
      <c r="J62" s="51">
        <f>(1/M62)*(a1_ + 2*a2_*H62 + 3*a3_*H62^2 + 4*a4_*H62^3 + 5*a5_*H62^4)</f>
        <v>-0.59394693697985568</v>
      </c>
      <c r="K62" s="51">
        <f>(1/M62^3)*k_s*(6*a3_ + 24*a4_*H62+ 60*a5_*H62^2)</f>
        <v>0</v>
      </c>
      <c r="L62" s="51"/>
      <c r="M62" s="41">
        <f t="shared" si="17"/>
        <v>1.0499523798725354</v>
      </c>
      <c r="N62" s="45">
        <f t="shared" si="8"/>
        <v>-6.7200000000000218E-2</v>
      </c>
      <c r="O62" s="45">
        <f t="shared" si="9"/>
        <v>-0.33999999999999941</v>
      </c>
      <c r="P62" s="45">
        <f>1</f>
        <v>1</v>
      </c>
      <c r="Q62" s="45">
        <f t="shared" si="10"/>
        <v>9.2800000000000396E-2</v>
      </c>
      <c r="R62" s="45">
        <f t="shared" si="11"/>
        <v>0.66000000000000059</v>
      </c>
      <c r="S62" s="45">
        <f>1</f>
        <v>1</v>
      </c>
      <c r="T62" s="45">
        <f t="shared" si="12"/>
        <v>0.97439999999999982</v>
      </c>
      <c r="U62" s="45">
        <f t="shared" si="13"/>
        <v>-0.32000000000000123</v>
      </c>
      <c r="V62" s="45">
        <f t="shared" si="14"/>
        <v>-2</v>
      </c>
      <c r="W62" s="45">
        <f t="shared" si="18"/>
        <v>0</v>
      </c>
      <c r="X62" s="45"/>
      <c r="Y62" s="45">
        <f t="shared" si="19"/>
        <v>1.1600000000000006</v>
      </c>
      <c r="Z62" s="45">
        <f t="shared" si="20"/>
        <v>0.97439999999999982</v>
      </c>
      <c r="AA62" s="40">
        <f t="shared" si="21"/>
        <v>0</v>
      </c>
      <c r="AB62" s="44">
        <f t="shared" si="22"/>
        <v>-0.95242414719932378</v>
      </c>
      <c r="AF62" s="41">
        <f>(-J1_^3*J2_^2*J3_^2*k01_*H62^5 + J1_^3*J2_^2*J3_^2*k01_*H62^4 + J1_^3*J2_^2*J3_^2*k01_*H62^3 - J1_^3*J2_^2*J3_^2*k01_*H62^2 + 6*J1_^3*J2_^2*k01_*k_s*H62^5 - 12*J1_^3*J2_^2*k01_*k_s*H62^4 + 12*J1_^3*J2_^2*k01_*k_s*H62^2 - 6*J1_^3*J2_^2*k01_*k_s*H62 - 12*J1_^3*J3_^2*k01_*k_s*H62^5 + 27*J1_^3*J3_^2*k01_*k_s*H62^4 + 12*J1_^3*J3_^2*k01_*k_s*H62^3 - 27*J1_^3*J3_^2*k01_*k_s*H62^2 + 72*J1_^3*k01_*k_s^2*H62^5 - 180*J1_^3*k01_*k_s^2*H62^4 + 180*J1_^3*k01_*k_s^2*H62^2 - 72*J1_^3*k01_*k_s^2*H62)/(4*J1_^2*J2_^2*J3_^2 - 48*J1_^2*J2_^2*k_s + 78*J1_^2*J3_^2*k_s - 648*J1_^2*k_s^2 + 78*J2_^2*J3_^2*k_s - 648*J2_^2*k_s^2 + 1296*J3_^2*k_s^2 - 8640*k_s^3)</f>
        <v>5.2383744000000353E-3</v>
      </c>
      <c r="AG62" s="41">
        <f>(6*J1_^2*J2_^2*J3_^2*H62^5 - 4*J1_^2*J2_^2*J3_^2*H62^4 - 10*J1_^2*J2_^2*J3_^2*H62^3 + 8*J1_^2*J2_^2*J3_^2*H62^2 - 12*J1_^2*J2_^2*k_s*H62^5 + 48*J1_^2*J2_^2*k_s*H62^4 - 96*J1_^2*J2_^2*k_s*H62^2 + 60*J1_^2*J2_^2*k_s*H62 + 66*J1_^2*J3_^2*k_s*H62^5 - 129*J1_^2*J3_^2*k_s*H62^4 - 144*J1_^2*J3_^2*k_s*H62^3 + 207*J1_^2*J3_^2*k_s*H62^2 - 216*J1_^2*k_s^2*H62^5 + 540*J1_^2*k_s^2*H62^4 - 1188*J1_^2*k_s^2*H62^2 + 864*J1_^2*k_s^2*H62 + 18*J2_^2*J3_^2*k_s*H62^5 + 21*J2_^2*J3_^2*k_s*H62^4 - 96*J2_^2*J3_^2*k_s*H62^3 + 57*J2_^2*J3_^2*k_s*H62^2
+ 72*J2_^2*k_s^2*H62^5 + 180*J2_^2*k_s^2*H62^4 - 828*J2_^2*k_s^2*H62^2 + 576*J2_^2*k_s^2*H62 + 144*J3_^2*k_s^2*H62^5 - 1440*J3_^2*k_s^2*H62^3 + 1296*J3_^2*k_s^2*H62^2 - 8640*k_s^3*H62^2 + 8640*k_s^3*H62)/(8*J1_^2*J2_^2*J3_^2 - 96*J1_^2*J2_^2*k_s + 156*J1_^2*J3_^2*k_s - 1296*J1_^2*k_s^2 + 156*J2_^2*J3_^2*k_s - 1296*J2_^2*k_s^2 + 2592*J3_^2*k_s^2 -
17280*k_s^3)</f>
        <v>2.0230963200000136E-2</v>
      </c>
      <c r="AH62" s="41">
        <f>(J1_^3*J2_^2*J3_^2*H62^5 - J1_^3*J2_^2*J3_^2*H62^4 - J1_^3*J2_^2*J3_^2*H62^3 + J1_^3*J2_^2*J3_^2*H62^2 - 6*J1_^3*J2_^2*k_s*H62^5 + 12*J1_^3*J2_^2*k_s*H62^4 - 12*J1_^3*J2_^2*k_s*H62^2 + 6*J1_^3*J2_^2*k_s*H62 + 12*J1_^3*J3_^2*k_s*H62^5 - 27*J1_^3*J3_^2*k_s*H62^4 - 12*J1_^3*J3_^2*k_s*H62^3 + 27*J1_^3*J3_^2*k_s*H62^2 - 72*J1_^3*k_s^2*H62^5 + 180*J1_^3*k_s^2*H62^4 - 180*J1_^3*k_s^2*H62^2 + 72*J1_^3*k_s^2*H62)/(4*J1_^2*J2_^2*J3_^2 - 48*J1_^2*J2_^2*k_s + 78*J1_^2*J3_^2*k_s - 648*J1_^2*k_s^2 + 78*J2_^2*J3_^2*k_s - 648*J2_^2*k_s^2 + 1296*J3_^2*k_s^2 - 8640*k_s^3)</f>
        <v>1.1713361249994756E-2</v>
      </c>
      <c r="AI62" s="41">
        <f>(-J1_^2*J2_^3*J3_^2*k02_*H62^5 - J1_^2*J2_^3*J3_^2*k02_*H62^4 + J1_^2*J2_^3*J3_^2*k02_*H62^3 + J1_^2*J2_^3*J3_^2*k02_*H62^2 + 6*J1_^2*J2_^3*k02_*k_s*H62^5 + 12*J1_^2*J2_^3*k02_*k_s*H62^4 - 12*J1_^2*J2_^3*k02_*k_s*H62^2 - 6*J1_^2*J2_^3*k02_*k_s*H62 - 12*J2_^3*J3_^2*k02_*k_s*H62^5 - 27*J2_^3*J3_^2*k02_*k_s*H62^4 + 12*J2_^3*J3_^2*k02_*k_s*H62^3 + 27*J2_^3*J3_^2*k02_*k_s*H62^2 + 72*J2_^3*k02_*k_s^2*H62^5 + 180*J2_^3*k02_*k_s^2*H62^4 - 180*J2_^3*k02_*k_s^2*H62^2 - 72*J2_^3*k02_*k_s^2*H62)/(4*J1_^2*J2_^2*J3_^2 - 48*J1_^2*J2_^2*k_s + 78*J1_^2*J3_^2*k_s - 648*J1_^2*k_s^2 + 78*J2_^2*J3_^2*k_s - 648*J2_^2*k_s^2 + 1296*J3_^2*k_s^2 - 8640*k_s^3)</f>
        <v>-7.2863744000000582E-3</v>
      </c>
      <c r="AJ62" s="41">
        <f>(-6*J1_^2*J2_^2*J3_^2*H62^5 - 4*J1_^2*J2_^2*J3_^2*H62^4 + 10*J1_^2*J2_^2*J3_^2*H62^3 + 8*J1_^2*J2_^2*J3_^2*H62^2 + 12*J1_^2*J2_^2*k_s*H62^5 + 48*J1_^2*J2_^2*k_s*H62^4 - 96*J1_^2*J2_^2*k_s*H62^2 - 60*J1_^2*J2_^2*k_s*H62 - 18*J1_^2*J3_^2*k_s*H62^5 + 21*J1_^2*J3_^2*k_s*H62^4 + 96*J1_^2*J3_^2*k_s*H62^3 + 57*J1_^2*J3_^2*k_s*H62^2 - 72*J1_^2*k_s^2*H62^5 + 180*J1_^2*k_s^2*H62^4 - 828*J1_^2*k_s^2*H62^2 - 576*J1_^2*k_s^2*H62 - 66*J2_^2*J3_^2*k_s*H62^5 - 129*J2_^2*J3_^2*k_s*H62^4 + 144*J2_^2*J3_^2*k_s*H62^3 + 207*J2_^2*J3_^2*k_s*H62^2 + 216*J2_^2*k_s^2*H62^5 + 540*J2_^2*k_s^2*H62^4 - 1188*J2_^2*k_s^2*H62^2 - 864*J2_^2*k_s^2*H62 - 144*J3_^2*k_s^2*H62^5 + 1440*J3_^2*k_s^2*H62^3 + 1296*J3_^2*k_s^2*H62^2 - 8640*k_s^3*H62^2 - 8640*k_s^3*H62)/(8*J1_^2*J2_^2*J3_^2 - 96*J1_^2*J2_^2*k_s + 156*J1_^2*J3_^2*k_s - 1296*J1_^2*k_s^2 + 156*J2_^2*J3_^2*k_s - 1296*J2_^2*k_s^2 + 2592*J3_^2*k_s^2 - 17280*k_s^3)</f>
        <v>3.0313676800000248E-2</v>
      </c>
      <c r="AK62" s="41">
        <f>(J1_^2*J2_^3*J3_^2*H62^5 + J1_^2*J2_^3*J3_^2*H62^4 - J1_^2*J2_^3*J3_^2*H62^3 - J1_^2*J2_^3*J3_^2*H62^2 - 6*J1_^2*J2_^3*k_s*H62^5 - 12*J1_^2*J2_^3*k_s*H62^4 + 12*J1_^2*J2_^3*k_s*H62^2 + 6*J1_^2*J2_^3*k_s*H62 + 12*J2_^3*J3_^2*k_s*H62^5 + 27*J2_^3*J3_^2*k_s*H62^4 - 12*J2_^3*J3_^2*k_s*H62^3 - 27*J2_^3*J3_^2*k_s*H62^2 - 72*J2_^3*k_s^2*H62^5 - 180*J2_^3*k_s^2*H62^4 + 180*J2_^3*k_s^2*H62^2 + 72*J2_^3*k_s^2*H62)/(4*J1_^2*J2_^2*J3_^2 - 48*J1_^2*J2_^2*k_s + 78*J1_^2*J3_^2*k_s - 648*J1_^2*k_s^2 + 78*J2_^2*J3_^2*k_s - 648*J2_^2*k_s^2 + 1296*J3_^2*k_s^2 - 8640*k_s^3)</f>
        <v>-1.6175594107135646E-2</v>
      </c>
      <c r="AL62" s="41">
        <f>(-2*J1_^2*J2_^2*J3_^3*k03_*H62^5 + 4*J1_^2*J2_^2*J3_^3*k03_*H62^3 - 2*J1_^2*J2_^2*J3_^3*k03_*H62 - 15*J1_^2*J3_^3*k03_*k_s*H62^5 + 24*J1_^2*J3_^3*k03_*k_s*H62^4 + 54*J1_^2*J3_^3*k03_*k_s*H62^3 - 24*J1_^2*J3_^3*k03_*k_s*H62^2 - 39*J1_^2*J3_^3*k03_*k_s*H62 - 15*J2_^2*J3_^3*k03_*k_s*H62^5 - 24*J2_^2*J3_^3*k03_*k_s*H62^4 + 54*J2_^2*J3_^3*k03_*k_s*H62^3 + 24*J2_^2*J3_^3*k03_*k_s*H62^2 - 39*J2_^2*J3_^3*k03_*k_s*H62 - 72*J3_^3*k03_*k_s^2*H62^5 + 720*J3_^3*k03_*k_s^2*H62^3 - 648*J3_^3*k03_*k_s^2*H62)/(2*J1_^2*J2_^2*J3_^2 - 24*J1_^2*J2_^2*k_s +
39*J1_^2*J3_^2*k_s - 324*J1_^2*k_s^2 + 39*J2_^2*J3_^2*k_s - 324*J2_^2*k_s^2 + 648*J3_^2*k_s^2 - 4320*k_s^3)</f>
        <v>0.15191285760000051</v>
      </c>
      <c r="AM62" s="41">
        <f xml:space="preserve"> (2*J1_^2*J2_^2*J3_^2*H62^4 - 4*J1_^2*J2_^2*J3_^2*H62^2 + 2*J1_^2*J2_^2*J3_^2 - 24*J1_^2*J2_^2*k_s*H62^4 + 48*J1_^2*J2_^2*k_s*H62^2 - 24*J1_^2*J2_^2*k_s - 12*J1_^2*J3_^2*k_s*H62^5 + 27*J1_^2*J3_^2*k_s*H62^4 + 12*J1_^2*J3_^2*k_s*H62^3 - 66*J1_^2*J3_^2*k_s*H62^2 + 39*J1_^2*J3_^2*k_s + 72*J1_^2*k_s^2*H62^5 - 180*J1_^2*k_s^2*H62^4 + 504*J1_^2*k_s^2*H62^2 - 72*J1_^2*k_s^2*H62 - 324*J1_^2*k_s^2 + 12*J2_^2*J3_^2*k_s*H62^5 + 27*J2_^2*J3_^2*k_s*H62^4 - 12*J2_^2*J3_^2*k_s*H62^3 - 66*J2_^2*J3_^2*k_s*H62^2 + 39*J2_^2*J3_^2*k_s - 72*J2_^2*k_s^2*H62^5 - 180*J2_^2*k_s^2*H62^4 + 504*J2_^2*k_s^2*H62^2 + 72*J2_^2*k_s^2*H62 - 324*J2_^2*k_s^2 - 648*J3_^2*k_s^2*H62^2 + 648*J3_^2*k_s^2 + 4320*k_s^3*H62^2 - 4320*k_s^3)/(2*J1_^2*J2_^2*J3_^2 - 24*J1_^2*J2_^2*k_s + 39*J1_^2*J3_^2*k_s - 324*J1_^2*k_s^2 + 39*J2_^2*J3_^2*k_s - 324*J2_^2*k_s^2 + 648*J3_^2*k_s^2 - 4320*k_s^3)</f>
        <v>0.94945535999999953</v>
      </c>
      <c r="AN62" s="41">
        <f>(2*J1_^2*J2_^2*J3_^3*H62^5 - 4*J1_^2*J2_^2*J3_^3*H62^3 + 2*J1_^2*J2_^2*J3_^3*H62 + 15*J1_^2*J3_^3*k_s*H62^5 - 24*J1_^2*J3_^3*k_s*H62^4 - 54*J1_^2*J3_^3*k_s*H62^3 + 24*J1_^2*J3_^3*k_s*H62^2 + 39*J1_^2*J3_^3*k_s*H62 + 15*J2_^2*J3_^3*k_s*H62^5 + 24*J2_^2*J3_^3*k_s*H62^4 - 54*J2_^2*J3_^3*k_s*H62^3 - 24*J2_^2*J3_^3*k_s*H62^2 + 39*J2_^2*J3_^3*k_s*H62 + 72*J3_^3*k_s^2*H62^5 - 720*J3_^3*k_s^2*H62^3 + 648*J3_^3*k_s^2*H62)/(2*J1_^2*J2_^2*J3_^2 - 24*J1_^2*J2_^2*k_s + 39*J1_^2*J3_^2*k_s - 324*J1_^2*k_s^2 + 39*J2_^2*J3_^2*k_s - 324*J2_^2*k_s^2 + 648*J3_^2*k_s^2 - 4320*k_s^3)</f>
        <v>0.15191285760000051</v>
      </c>
      <c r="AP62" s="41">
        <f t="shared" si="23"/>
        <v>0.94945535999999953</v>
      </c>
    </row>
    <row r="63" spans="6:42">
      <c r="G63" s="40">
        <f t="shared" si="16"/>
        <v>1.1800000000000006</v>
      </c>
      <c r="H63" s="33">
        <f t="shared" si="15"/>
        <v>0.1800000000000006</v>
      </c>
      <c r="I63" s="51">
        <f>J63+K63+W63*AB63</f>
        <v>-0.65548991500141152</v>
      </c>
      <c r="J63" s="51">
        <f>(1/M63)*(a1_ + 2*a2_*H63 + 3*a3_*H63^2 + 4*a4_*H63^3 + 5*a5_*H63^4)</f>
        <v>-0.65548991500141152</v>
      </c>
      <c r="K63" s="51">
        <f>(1/M63^3)*k_s*(6*a3_ + 24*a4_*H63+ 60*a5_*H63^2)</f>
        <v>0</v>
      </c>
      <c r="L63" s="51"/>
      <c r="M63" s="41">
        <f t="shared" si="17"/>
        <v>1.0628264204469142</v>
      </c>
      <c r="N63" s="45">
        <f t="shared" si="8"/>
        <v>-7.3800000000000199E-2</v>
      </c>
      <c r="O63" s="45">
        <f t="shared" si="9"/>
        <v>-0.3199999999999994</v>
      </c>
      <c r="P63" s="45">
        <f>1</f>
        <v>1</v>
      </c>
      <c r="Q63" s="45">
        <f t="shared" si="10"/>
        <v>0.10620000000000041</v>
      </c>
      <c r="R63" s="45">
        <f t="shared" si="11"/>
        <v>0.6800000000000006</v>
      </c>
      <c r="S63" s="45">
        <f>1</f>
        <v>1</v>
      </c>
      <c r="T63" s="45">
        <f t="shared" si="12"/>
        <v>0.96759999999999979</v>
      </c>
      <c r="U63" s="45">
        <f t="shared" si="13"/>
        <v>-0.36000000000000121</v>
      </c>
      <c r="V63" s="45">
        <f t="shared" si="14"/>
        <v>-2</v>
      </c>
      <c r="W63" s="45">
        <f t="shared" si="18"/>
        <v>0</v>
      </c>
      <c r="X63" s="45"/>
      <c r="Y63" s="45">
        <f t="shared" si="19"/>
        <v>1.1800000000000006</v>
      </c>
      <c r="Z63" s="45">
        <f t="shared" si="20"/>
        <v>0.96759999999999979</v>
      </c>
      <c r="AA63" s="40">
        <f t="shared" si="21"/>
        <v>0</v>
      </c>
      <c r="AB63" s="44">
        <f t="shared" si="22"/>
        <v>-0.94088741186872649</v>
      </c>
      <c r="AF63" s="41">
        <f>(-J1_^3*J2_^2*J3_^2*k01_*H63^5 + J1_^3*J2_^2*J3_^2*k01_*H63^4 + J1_^3*J2_^2*J3_^2*k01_*H63^3 - J1_^3*J2_^2*J3_^2*k01_*H63^2 + 6*J1_^3*J2_^2*k01_*k_s*H63^5 - 12*J1_^3*J2_^2*k01_*k_s*H63^4 + 12*J1_^3*J2_^2*k01_*k_s*H63^2 - 6*J1_^3*J2_^2*k01_*k_s*H63 - 12*J1_^3*J3_^2*k01_*k_s*H63^5 + 27*J1_^3*J3_^2*k01_*k_s*H63^4 + 12*J1_^3*J3_^2*k01_*k_s*H63^3 - 27*J1_^3*J3_^2*k01_*k_s*H63^2 + 72*J1_^3*k01_*k_s^2*H63^5 - 180*J1_^3*k01_*k_s^2*H63^4 + 180*J1_^3*k01_*k_s^2*H63^2 - 72*J1_^3*k01_*k_s^2*H63)/(4*J1_^2*J2_^2*J3_^2 - 48*J1_^2*J2_^2*k_s + 78*J1_^2*J3_^2*k_s - 648*J1_^2*k_s^2 + 78*J2_^2*J3_^2*k_s - 648*J2_^2*k_s^2 + 1296*J3_^2*k_s^2 - 8640*k_s^3)</f>
        <v>6.4267992000000378E-3</v>
      </c>
      <c r="AG63" s="41">
        <f>(6*J1_^2*J2_^2*J3_^2*H63^5 - 4*J1_^2*J2_^2*J3_^2*H63^4 - 10*J1_^2*J2_^2*J3_^2*H63^3 + 8*J1_^2*J2_^2*J3_^2*H63^2 - 12*J1_^2*J2_^2*k_s*H63^5 + 48*J1_^2*J2_^2*k_s*H63^4 - 96*J1_^2*J2_^2*k_s*H63^2 + 60*J1_^2*J2_^2*k_s*H63 + 66*J1_^2*J3_^2*k_s*H63^5 - 129*J1_^2*J3_^2*k_s*H63^4 - 144*J1_^2*J3_^2*k_s*H63^3 + 207*J1_^2*J3_^2*k_s*H63^2 - 216*J1_^2*k_s^2*H63^5 + 540*J1_^2*k_s^2*H63^4 - 1188*J1_^2*k_s^2*H63^2 + 864*J1_^2*k_s^2*H63 + 18*J2_^2*J3_^2*k_s*H63^5 + 21*J2_^2*J3_^2*k_s*H63^4 - 96*J2_^2*J3_^2*k_s*H63^3 + 57*J2_^2*J3_^2*k_s*H63^2
+ 72*J2_^2*k_s^2*H63^5 + 180*J2_^2*k_s^2*H63^4 - 828*J2_^2*k_s^2*H63^2 + 576*J2_^2*k_s^2*H63 + 144*J3_^2*k_s^2*H63^5 - 1440*J3_^2*k_s^2*H63^3 + 1296*J3_^2*k_s^2*H63^2 - 8640*k_s^3*H63^2 + 8640*k_s^3*H63)/(8*J1_^2*J2_^2*J3_^2 - 96*J1_^2*J2_^2*k_s + 156*J1_^2*J3_^2*k_s - 1296*J1_^2*k_s^2 + 156*J2_^2*J3_^2*k_s - 1296*J2_^2*k_s^2 + 2592*J3_^2*k_s^2 -
17280*k_s^3)</f>
        <v>2.4726837600000141E-2</v>
      </c>
      <c r="AH63" s="41">
        <f>(J1_^3*J2_^2*J3_^2*H63^5 - J1_^3*J2_^2*J3_^2*H63^4 - J1_^3*J2_^2*J3_^2*H63^3 + J1_^3*J2_^2*J3_^2*H63^2 - 6*J1_^3*J2_^2*k_s*H63^5 + 12*J1_^3*J2_^2*k_s*H63^4 - 12*J1_^3*J2_^2*k_s*H63^2 + 6*J1_^3*J2_^2*k_s*H63 + 12*J1_^3*J3_^2*k_s*H63^5 - 27*J1_^3*J3_^2*k_s*H63^4 - 12*J1_^3*J3_^2*k_s*H63^3 + 27*J1_^3*J3_^2*k_s*H63^2 - 72*J1_^3*k_s^2*H63^5 + 180*J1_^3*k_s^2*H63^4 - 180*J1_^3*k_s^2*H63^2 + 72*J1_^3*k_s^2*H63)/(4*J1_^2*J2_^2*J3_^2 - 48*J1_^2*J2_^2*k_s + 78*J1_^2*J3_^2*k_s - 648*J1_^2*k_s^2 + 78*J2_^2*J3_^2*k_s - 648*J2_^2*k_s^2 + 1296*J3_^2*k_s^2 - 8640*k_s^3)</f>
        <v>1.4370759888941353E-2</v>
      </c>
      <c r="AI63" s="41">
        <f>(-J1_^2*J2_^3*J3_^2*k02_*H63^5 - J1_^2*J2_^3*J3_^2*k02_*H63^4 + J1_^2*J2_^3*J3_^2*k02_*H63^3 + J1_^2*J2_^3*J3_^2*k02_*H63^2 + 6*J1_^2*J2_^3*k02_*k_s*H63^5 + 12*J1_^2*J2_^3*k02_*k_s*H63^4 - 12*J1_^2*J2_^3*k02_*k_s*H63^2 - 6*J1_^2*J2_^3*k02_*k_s*H63 - 12*J2_^3*J3_^2*k02_*k_s*H63^5 - 27*J2_^3*J3_^2*k02_*k_s*H63^4 + 12*J2_^3*J3_^2*k02_*k_s*H63^3 + 27*J2_^3*J3_^2*k02_*k_s*H63^2 + 72*J2_^3*k02_*k_s^2*H63^5 + 180*J2_^3*k02_*k_s^2*H63^4 - 180*J2_^3*k02_*k_s^2*H63^2 - 72*J2_^3*k02_*k_s^2*H63)/(4*J1_^2*J2_^2*J3_^2 - 48*J1_^2*J2_^2*k_s + 78*J1_^2*J3_^2*k_s - 648*J1_^2*k_s^2 + 78*J2_^2*J3_^2*k_s - 648*J2_^2*k_s^2 + 1296*J3_^2*k_s^2 - 8640*k_s^3)</f>
        <v>-9.3427992000000674E-3</v>
      </c>
      <c r="AJ63" s="41">
        <f>(-6*J1_^2*J2_^2*J3_^2*H63^5 - 4*J1_^2*J2_^2*J3_^2*H63^4 + 10*J1_^2*J2_^2*J3_^2*H63^3 + 8*J1_^2*J2_^2*J3_^2*H63^2 + 12*J1_^2*J2_^2*k_s*H63^5 + 48*J1_^2*J2_^2*k_s*H63^4 - 96*J1_^2*J2_^2*k_s*H63^2 - 60*J1_^2*J2_^2*k_s*H63 - 18*J1_^2*J3_^2*k_s*H63^5 + 21*J1_^2*J3_^2*k_s*H63^4 + 96*J1_^2*J3_^2*k_s*H63^3 + 57*J1_^2*J3_^2*k_s*H63^2 - 72*J1_^2*k_s^2*H63^5 + 180*J1_^2*k_s^2*H63^4 - 828*J1_^2*k_s^2*H63^2 - 576*J1_^2*k_s^2*H63 - 66*J2_^2*J3_^2*k_s*H63^5 - 129*J2_^2*J3_^2*k_s*H63^4 + 144*J2_^2*J3_^2*k_s*H63^3 + 207*J2_^2*J3_^2*k_s*H63^2 + 216*J2_^2*k_s^2*H63^5 + 540*J2_^2*k_s^2*H63^4 - 1188*J2_^2*k_s^2*H63^2 - 864*J2_^2*k_s^2*H63 - 144*J3_^2*k_s^2*H63^5 + 1440*J3_^2*k_s^2*H63^3 + 1296*J3_^2*k_s^2*H63^2 - 8640*k_s^3*H63^2 - 8640*k_s^3*H63)/(8*J1_^2*J2_^2*J3_^2 - 96*J1_^2*J2_^2*k_s + 156*J1_^2*J3_^2*k_s - 1296*J1_^2*k_s^2 + 156*J2_^2*J3_^2*k_s - 1296*J2_^2*k_s^2 + 2592*J3_^2*k_s^2 - 17280*k_s^3)</f>
        <v>3.9023402400000289E-2</v>
      </c>
      <c r="AK63" s="41">
        <f>(J1_^2*J2_^3*J3_^2*H63^5 + J1_^2*J2_^3*J3_^2*H63^4 - J1_^2*J2_^3*J3_^2*H63^3 - J1_^2*J2_^3*J3_^2*H63^2 - 6*J1_^2*J2_^3*k_s*H63^5 - 12*J1_^2*J2_^3*k_s*H63^4 + 12*J1_^2*J2_^3*k_s*H63^2 + 6*J1_^2*J2_^3*k_s*H63 + 12*J2_^3*J3_^2*k_s*H63^5 + 27*J2_^3*J3_^2*k_s*H63^4 - 12*J2_^3*J3_^2*k_s*H63^3 - 27*J2_^3*J3_^2*k_s*H63^2 - 72*J2_^3*k_s^2*H63^5 - 180*J2_^3*k_s^2*H63^4 + 180*J2_^3*k_s^2*H63^2 + 72*J2_^3*k_s^2*H63)/(4*J1_^2*J2_^2*J3_^2 - 48*J1_^2*J2_^2*k_s + 78*J1_^2*J3_^2*k_s - 648*J1_^2*k_s^2 + 78*J2_^2*J3_^2*k_s - 648*J2_^2*k_s^2 + 1296*J3_^2*k_s^2 - 8640*k_s^3)</f>
        <v>-2.0679873986525404E-2</v>
      </c>
      <c r="AL63" s="41">
        <f>(-2*J1_^2*J2_^2*J3_^3*k03_*H63^5 + 4*J1_^2*J2_^2*J3_^3*k03_*H63^3 - 2*J1_^2*J2_^2*J3_^3*k03_*H63 - 15*J1_^2*J3_^3*k03_*k_s*H63^5 + 24*J1_^2*J3_^3*k03_*k_s*H63^4 + 54*J1_^2*J3_^3*k03_*k_s*H63^3 - 24*J1_^2*J3_^3*k03_*k_s*H63^2 - 39*J1_^2*J3_^3*k03_*k_s*H63 - 15*J2_^2*J3_^3*k03_*k_s*H63^5 - 24*J2_^2*J3_^3*k03_*k_s*H63^4 + 54*J2_^2*J3_^3*k03_*k_s*H63^3 + 24*J2_^2*J3_^3*k03_*k_s*H63^2 - 39*J2_^2*J3_^3*k03_*k_s*H63 - 72*J3_^3*k03_*k_s^2*H63^5 + 720*J3_^3*k03_*k_s^2*H63^3 - 648*J3_^3*k03_*k_s^2*H63)/(2*J1_^2*J2_^2*J3_^2 - 24*J1_^2*J2_^2*k_s +
39*J1_^2*J3_^2*k_s - 324*J1_^2*k_s^2 + 39*J2_^2*J3_^2*k_s - 324*J2_^2*k_s^2 + 648*J3_^2*k_s^2 - 4320*k_s^3)</f>
        <v>0.16852495680000049</v>
      </c>
      <c r="AM63" s="41">
        <f xml:space="preserve"> (2*J1_^2*J2_^2*J3_^2*H63^4 - 4*J1_^2*J2_^2*J3_^2*H63^2 + 2*J1_^2*J2_^2*J3_^2 - 24*J1_^2*J2_^2*k_s*H63^4 + 48*J1_^2*J2_^2*k_s*H63^2 - 24*J1_^2*J2_^2*k_s - 12*J1_^2*J3_^2*k_s*H63^5 + 27*J1_^2*J3_^2*k_s*H63^4 + 12*J1_^2*J3_^2*k_s*H63^3 - 66*J1_^2*J3_^2*k_s*H63^2 + 39*J1_^2*J3_^2*k_s + 72*J1_^2*k_s^2*H63^5 - 180*J1_^2*k_s^2*H63^4 + 504*J1_^2*k_s^2*H63^2 - 72*J1_^2*k_s^2*H63 - 324*J1_^2*k_s^2 + 12*J2_^2*J3_^2*k_s*H63^5 + 27*J2_^2*J3_^2*k_s*H63^4 - 12*J2_^2*J3_^2*k_s*H63^3 - 66*J2_^2*J3_^2*k_s*H63^2 + 39*J2_^2*J3_^2*k_s - 72*J2_^2*k_s^2*H63^5 - 180*J2_^2*k_s^2*H63^4 + 504*J2_^2*k_s^2*H63^2 + 72*J2_^2*k_s^2*H63 - 324*J2_^2*k_s^2 - 648*J3_^2*k_s^2*H63^2 + 648*J3_^2*k_s^2 + 4320*k_s^3*H63^2 - 4320*k_s^3)/(2*J1_^2*J2_^2*J3_^2 - 24*J1_^2*J2_^2*k_s + 39*J1_^2*J3_^2*k_s - 324*J1_^2*k_s^2 + 39*J2_^2*J3_^2*k_s - 324*J2_^2*k_s^2 + 648*J3_^2*k_s^2 - 4320*k_s^3)</f>
        <v>0.9362497599999996</v>
      </c>
      <c r="AN63" s="41">
        <f>(2*J1_^2*J2_^2*J3_^3*H63^5 - 4*J1_^2*J2_^2*J3_^3*H63^3 + 2*J1_^2*J2_^2*J3_^3*H63 + 15*J1_^2*J3_^3*k_s*H63^5 - 24*J1_^2*J3_^3*k_s*H63^4 - 54*J1_^2*J3_^3*k_s*H63^3 + 24*J1_^2*J3_^3*k_s*H63^2 + 39*J1_^2*J3_^3*k_s*H63 + 15*J2_^2*J3_^3*k_s*H63^5 + 24*J2_^2*J3_^3*k_s*H63^4 - 54*J2_^2*J3_^3*k_s*H63^3 - 24*J2_^2*J3_^3*k_s*H63^2 + 39*J2_^2*J3_^3*k_s*H63 + 72*J3_^3*k_s^2*H63^5 - 720*J3_^3*k_s^2*H63^3 + 648*J3_^3*k_s^2*H63)/(2*J1_^2*J2_^2*J3_^2 - 24*J1_^2*J2_^2*k_s + 39*J1_^2*J3_^2*k_s - 324*J1_^2*k_s^2 + 39*J2_^2*J3_^2*k_s - 324*J2_^2*k_s^2 + 648*J3_^2*k_s^2 - 4320*k_s^3)</f>
        <v>0.16852495680000049</v>
      </c>
      <c r="AP63" s="41">
        <f t="shared" si="23"/>
        <v>0.9362497599999996</v>
      </c>
    </row>
    <row r="64" spans="6:42">
      <c r="G64" s="40">
        <f t="shared" si="16"/>
        <v>1.2000000000000006</v>
      </c>
      <c r="H64" s="33">
        <f t="shared" si="15"/>
        <v>0.20000000000000059</v>
      </c>
      <c r="I64" s="51">
        <f>J64+K64+W64*AB64</f>
        <v>-0.71307009859988091</v>
      </c>
      <c r="J64" s="51">
        <f>(1/M64)*(a1_ + 2*a2_*H64 + 3*a3_*H64^2 + 4*a4_*H64^3 + 5*a5_*H64^4)</f>
        <v>-0.71307009859988091</v>
      </c>
      <c r="K64" s="51">
        <f>(1/M64^3)*k_s*(6*a3_ + 24*a4_*H64+ 60*a5_*H64^2)</f>
        <v>0</v>
      </c>
      <c r="L64" s="51"/>
      <c r="M64" s="41">
        <f t="shared" si="17"/>
        <v>1.0770329614269012</v>
      </c>
      <c r="N64" s="45">
        <f t="shared" si="8"/>
        <v>-8.0000000000000182E-2</v>
      </c>
      <c r="O64" s="45">
        <f t="shared" si="9"/>
        <v>-0.29999999999999938</v>
      </c>
      <c r="P64" s="45">
        <f>1</f>
        <v>1</v>
      </c>
      <c r="Q64" s="45">
        <f t="shared" si="10"/>
        <v>0.12000000000000041</v>
      </c>
      <c r="R64" s="45">
        <f t="shared" si="11"/>
        <v>0.70000000000000062</v>
      </c>
      <c r="S64" s="45">
        <f>1</f>
        <v>1</v>
      </c>
      <c r="T64" s="45">
        <f t="shared" si="12"/>
        <v>0.95999999999999974</v>
      </c>
      <c r="U64" s="45">
        <f t="shared" si="13"/>
        <v>-0.40000000000000119</v>
      </c>
      <c r="V64" s="45">
        <f t="shared" si="14"/>
        <v>-2</v>
      </c>
      <c r="W64" s="45">
        <f t="shared" si="18"/>
        <v>0</v>
      </c>
      <c r="X64" s="45"/>
      <c r="Y64" s="45">
        <f t="shared" si="19"/>
        <v>1.2000000000000006</v>
      </c>
      <c r="Z64" s="45">
        <f t="shared" si="20"/>
        <v>0.95999999999999974</v>
      </c>
      <c r="AA64" s="40">
        <f t="shared" si="21"/>
        <v>0</v>
      </c>
      <c r="AB64" s="44">
        <f t="shared" si="22"/>
        <v>-0.92847669088525897</v>
      </c>
      <c r="AF64" s="41">
        <f>(-J1_^3*J2_^2*J3_^2*k01_*H64^5 + J1_^3*J2_^2*J3_^2*k01_*H64^4 + J1_^3*J2_^2*J3_^2*k01_*H64^3 - J1_^3*J2_^2*J3_^2*k01_*H64^2 + 6*J1_^3*J2_^2*k01_*k_s*H64^5 - 12*J1_^3*J2_^2*k01_*k_s*H64^4 + 12*J1_^3*J2_^2*k01_*k_s*H64^2 - 6*J1_^3*J2_^2*k01_*k_s*H64 - 12*J1_^3*J3_^2*k01_*k_s*H64^5 + 27*J1_^3*J3_^2*k01_*k_s*H64^4 + 12*J1_^3*J3_^2*k01_*k_s*H64^3 - 27*J1_^3*J3_^2*k01_*k_s*H64^2 + 72*J1_^3*k01_*k_s^2*H64^5 - 180*J1_^3*k01_*k_s^2*H64^4 + 180*J1_^3*k01_*k_s^2*H64^2 - 72*J1_^3*k01_*k_s^2*H64)/(4*J1_^2*J2_^2*J3_^2 - 48*J1_^2*J2_^2*k_s + 78*J1_^2*J3_^2*k_s - 648*J1_^2*k_s^2 + 78*J2_^2*J3_^2*k_s - 648*J2_^2*k_s^2 + 1296*J3_^2*k_s^2 - 8640*k_s^3)</f>
        <v>7.6800000000000366E-3</v>
      </c>
      <c r="AG64" s="41">
        <f>(6*J1_^2*J2_^2*J3_^2*H64^5 - 4*J1_^2*J2_^2*J3_^2*H64^4 - 10*J1_^2*J2_^2*J3_^2*H64^3 + 8*J1_^2*J2_^2*J3_^2*H64^2 - 12*J1_^2*J2_^2*k_s*H64^5 + 48*J1_^2*J2_^2*k_s*H64^4 - 96*J1_^2*J2_^2*k_s*H64^2 + 60*J1_^2*J2_^2*k_s*H64 + 66*J1_^2*J3_^2*k_s*H64^5 - 129*J1_^2*J3_^2*k_s*H64^4 - 144*J1_^2*J3_^2*k_s*H64^3 + 207*J1_^2*J3_^2*k_s*H64^2 - 216*J1_^2*k_s^2*H64^5 + 540*J1_^2*k_s^2*H64^4 - 1188*J1_^2*k_s^2*H64^2 + 864*J1_^2*k_s^2*H64 + 18*J2_^2*J3_^2*k_s*H64^5 + 21*J2_^2*J3_^2*k_s*H64^4 - 96*J2_^2*J3_^2*k_s*H64^3 + 57*J2_^2*J3_^2*k_s*H64^2
+ 72*J2_^2*k_s^2*H64^5 + 180*J2_^2*k_s^2*H64^4 - 828*J2_^2*k_s^2*H64^2 + 576*J2_^2*k_s^2*H64 + 144*J3_^2*k_s^2*H64^5 - 1440*J3_^2*k_s^2*H64^3 + 1296*J3_^2*k_s^2*H64^2 - 8640*k_s^3*H64^2 + 8640*k_s^3*H64)/(8*J1_^2*J2_^2*J3_^2 - 96*J1_^2*J2_^2*k_s + 156*J1_^2*J3_^2*k_s - 1296*J1_^2*k_s^2 + 156*J2_^2*J3_^2*k_s - 1296*J2_^2*k_s^2 + 2592*J3_^2*k_s^2 -
17280*k_s^3)</f>
        <v>2.9440000000000136E-2</v>
      </c>
      <c r="AH64" s="41">
        <f>(J1_^3*J2_^2*J3_^2*H64^5 - J1_^3*J2_^2*J3_^2*H64^4 - J1_^3*J2_^2*J3_^2*H64^3 + J1_^3*J2_^2*J3_^2*H64^2 - 6*J1_^3*J2_^2*k_s*H64^5 + 12*J1_^3*J2_^2*k_s*H64^4 - 12*J1_^3*J2_^2*k_s*H64^2 + 6*J1_^3*J2_^2*k_s*H64 + 12*J1_^3*J3_^2*k_s*H64^5 - 27*J1_^3*J3_^2*k_s*H64^4 - 12*J1_^3*J3_^2*k_s*H64^3 + 27*J1_^3*J3_^2*k_s*H64^2 - 72*J1_^3*k_s^2*H64^5 + 180*J1_^3*k_s^2*H64^4 - 180*J1_^3*k_s^2*H64^2 + 72*J1_^3*k_s^2*H64)/(4*J1_^2*J2_^2*J3_^2 - 48*J1_^2*J2_^2*k_s + 78*J1_^2*J3_^2*k_s - 648*J1_^2*k_s^2 + 78*J2_^2*J3_^2*k_s - 648*J2_^2*k_s^2 + 1296*J3_^2*k_s^2 - 8640*k_s^3)</f>
        <v>1.7173002067198469E-2</v>
      </c>
      <c r="AI64" s="41">
        <f>(-J1_^2*J2_^3*J3_^2*k02_*H64^5 - J1_^2*J2_^3*J3_^2*k02_*H64^4 + J1_^2*J2_^3*J3_^2*k02_*H64^3 + J1_^2*J2_^3*J3_^2*k02_*H64^2 + 6*J1_^2*J2_^3*k02_*k_s*H64^5 + 12*J1_^2*J2_^3*k02_*k_s*H64^4 - 12*J1_^2*J2_^3*k02_*k_s*H64^2 - 6*J1_^2*J2_^3*k02_*k_s*H64 - 12*J2_^3*J3_^2*k02_*k_s*H64^5 - 27*J2_^3*J3_^2*k02_*k_s*H64^4 + 12*J2_^3*J3_^2*k02_*k_s*H64^3 + 27*J2_^3*J3_^2*k02_*k_s*H64^2 + 72*J2_^3*k02_*k_s^2*H64^5 + 180*J2_^3*k02_*k_s^2*H64^4 - 180*J2_^3*k02_*k_s^2*H64^2 - 72*J2_^3*k02_*k_s^2*H64)/(4*J1_^2*J2_^2*J3_^2 - 48*J1_^2*J2_^2*k_s + 78*J1_^2*J3_^2*k_s - 648*J1_^2*k_s^2 + 78*J2_^2*J3_^2*k_s - 648*J2_^2*k_s^2 + 1296*J3_^2*k_s^2 - 8640*k_s^3)</f>
        <v>-1.1680000000000072E-2</v>
      </c>
      <c r="AJ64" s="41">
        <f>(-6*J1_^2*J2_^2*J3_^2*H64^5 - 4*J1_^2*J2_^2*J3_^2*H64^4 + 10*J1_^2*J2_^2*J3_^2*H64^3 + 8*J1_^2*J2_^2*J3_^2*H64^2 + 12*J1_^2*J2_^2*k_s*H64^5 + 48*J1_^2*J2_^2*k_s*H64^4 - 96*J1_^2*J2_^2*k_s*H64^2 - 60*J1_^2*J2_^2*k_s*H64 - 18*J1_^2*J3_^2*k_s*H64^5 + 21*J1_^2*J3_^2*k_s*H64^4 + 96*J1_^2*J3_^2*k_s*H64^3 + 57*J1_^2*J3_^2*k_s*H64^2 - 72*J1_^2*k_s^2*H64^5 + 180*J1_^2*k_s^2*H64^4 - 828*J1_^2*k_s^2*H64^2 - 576*J1_^2*k_s^2*H64 - 66*J2_^2*J3_^2*k_s*H64^5 - 129*J2_^2*J3_^2*k_s*H64^4 + 144*J2_^2*J3_^2*k_s*H64^3 + 207*J2_^2*J3_^2*k_s*H64^2 + 216*J2_^2*k_s^2*H64^5 + 540*J2_^2*k_s^2*H64^4 - 1188*J2_^2*k_s^2*H64^2 - 864*J2_^2*k_s^2*H64 - 144*J3_^2*k_s^2*H64^5 + 1440*J3_^2*k_s^2*H64^3 + 1296*J3_^2*k_s^2*H64^2 - 8640*k_s^3*H64^2 - 8640*k_s^3*H64)/(8*J1_^2*J2_^2*J3_^2 - 96*J1_^2*J2_^2*k_s + 156*J1_^2*J3_^2*k_s - 1296*J1_^2*k_s^2 + 156*J2_^2*J3_^2*k_s - 1296*J2_^2*k_s^2 + 2592*J3_^2*k_s^2 - 17280*k_s^3)</f>
        <v>4.8960000000000316E-2</v>
      </c>
      <c r="AK64" s="41">
        <f>(J1_^2*J2_^3*J3_^2*H64^5 + J1_^2*J2_^3*J3_^2*H64^4 - J1_^2*J2_^3*J3_^2*H64^3 - J1_^2*J2_^3*J3_^2*H64^2 - 6*J1_^2*J2_^3*k_s*H64^5 - 12*J1_^2*J2_^3*k_s*H64^4 + 12*J1_^2*J2_^3*k_s*H64^2 + 6*J1_^2*J2_^3*k_s*H64 + 12*J2_^3*J3_^2*k_s*H64^5 + 27*J2_^3*J3_^2*k_s*H64^4 - 12*J2_^3*J3_^2*k_s*H64^3 - 27*J2_^3*J3_^2*k_s*H64^2 - 72*J2_^3*k_s^2*H64^5 - 180*J2_^3*k_s^2*H64^4 + 180*J2_^3*k_s^2*H64^2 + 72*J2_^3*k_s^2*H64)/(4*J1_^2*J2_^2*J3_^2 - 48*J1_^2*J2_^2*k_s + 78*J1_^2*J3_^2*k_s - 648*J1_^2*k_s^2 + 78*J2_^2*J3_^2*k_s - 648*J2_^2*k_s^2 + 1296*J3_^2*k_s^2 - 8640*k_s^3)</f>
        <v>-2.5759503100797759E-2</v>
      </c>
      <c r="AL64" s="41">
        <f>(-2*J1_^2*J2_^2*J3_^3*k03_*H64^5 + 4*J1_^2*J2_^2*J3_^3*k03_*H64^3 - 2*J1_^2*J2_^2*J3_^3*k03_*H64 - 15*J1_^2*J3_^3*k03_*k_s*H64^5 + 24*J1_^2*J3_^3*k03_*k_s*H64^4 + 54*J1_^2*J3_^3*k03_*k_s*H64^3 - 24*J1_^2*J3_^3*k03_*k_s*H64^2 - 39*J1_^2*J3_^3*k03_*k_s*H64 - 15*J2_^2*J3_^3*k03_*k_s*H64^5 - 24*J2_^2*J3_^3*k03_*k_s*H64^4 + 54*J2_^2*J3_^3*k03_*k_s*H64^3 + 24*J2_^2*J3_^3*k03_*k_s*H64^2 - 39*J2_^2*J3_^3*k03_*k_s*H64 - 72*J3_^3*k03_*k_s^2*H64^5 + 720*J3_^3*k03_*k_s^2*H64^3 - 648*J3_^3*k03_*k_s^2*H64)/(2*J1_^2*J2_^2*J3_^2 - 24*J1_^2*J2_^2*k_s +
39*J1_^2*J3_^2*k_s - 324*J1_^2*k_s^2 + 39*J2_^2*J3_^2*k_s - 324*J2_^2*k_s^2 + 648*J3_^2*k_s^2 - 4320*k_s^3)</f>
        <v>0.18432000000000046</v>
      </c>
      <c r="AM64" s="41">
        <f xml:space="preserve"> (2*J1_^2*J2_^2*J3_^2*H64^4 - 4*J1_^2*J2_^2*J3_^2*H64^2 + 2*J1_^2*J2_^2*J3_^2 - 24*J1_^2*J2_^2*k_s*H64^4 + 48*J1_^2*J2_^2*k_s*H64^2 - 24*J1_^2*J2_^2*k_s - 12*J1_^2*J3_^2*k_s*H64^5 + 27*J1_^2*J3_^2*k_s*H64^4 + 12*J1_^2*J3_^2*k_s*H64^3 - 66*J1_^2*J3_^2*k_s*H64^2 + 39*J1_^2*J3_^2*k_s + 72*J1_^2*k_s^2*H64^5 - 180*J1_^2*k_s^2*H64^4 + 504*J1_^2*k_s^2*H64^2 - 72*J1_^2*k_s^2*H64 - 324*J1_^2*k_s^2 + 12*J2_^2*J3_^2*k_s*H64^5 + 27*J2_^2*J3_^2*k_s*H64^4 - 12*J2_^2*J3_^2*k_s*H64^3 - 66*J2_^2*J3_^2*k_s*H64^2 + 39*J2_^2*J3_^2*k_s - 72*J2_^2*k_s^2*H64^5 - 180*J2_^2*k_s^2*H64^4 + 504*J2_^2*k_s^2*H64^2 + 72*J2_^2*k_s^2*H64 - 324*J2_^2*k_s^2 - 648*J3_^2*k_s^2*H64^2 + 648*J3_^2*k_s^2 + 4320*k_s^3*H64^2 - 4320*k_s^3)/(2*J1_^2*J2_^2*J3_^2 - 24*J1_^2*J2_^2*k_s + 39*J1_^2*J3_^2*k_s - 324*J1_^2*k_s^2 + 39*J2_^2*J3_^2*k_s - 324*J2_^2*k_s^2 + 648*J3_^2*k_s^2 - 4320*k_s^3)</f>
        <v>0.92159999999999953</v>
      </c>
      <c r="AN64" s="41">
        <f>(2*J1_^2*J2_^2*J3_^3*H64^5 - 4*J1_^2*J2_^2*J3_^3*H64^3 + 2*J1_^2*J2_^2*J3_^3*H64 + 15*J1_^2*J3_^3*k_s*H64^5 - 24*J1_^2*J3_^3*k_s*H64^4 - 54*J1_^2*J3_^3*k_s*H64^3 + 24*J1_^2*J3_^3*k_s*H64^2 + 39*J1_^2*J3_^3*k_s*H64 + 15*J2_^2*J3_^3*k_s*H64^5 + 24*J2_^2*J3_^3*k_s*H64^4 - 54*J2_^2*J3_^3*k_s*H64^3 - 24*J2_^2*J3_^3*k_s*H64^2 + 39*J2_^2*J3_^3*k_s*H64 + 72*J3_^3*k_s^2*H64^5 - 720*J3_^3*k_s^2*H64^3 + 648*J3_^3*k_s^2*H64)/(2*J1_^2*J2_^2*J3_^2 - 24*J1_^2*J2_^2*k_s + 39*J1_^2*J3_^2*k_s - 324*J1_^2*k_s^2 + 39*J2_^2*J3_^2*k_s - 324*J2_^2*k_s^2 + 648*J3_^2*k_s^2 - 4320*k_s^3)</f>
        <v>0.18432000000000046</v>
      </c>
      <c r="AP64" s="41">
        <f t="shared" si="23"/>
        <v>0.92159999999999953</v>
      </c>
    </row>
    <row r="65" spans="7:42">
      <c r="G65" s="40">
        <f t="shared" si="16"/>
        <v>1.2200000000000006</v>
      </c>
      <c r="H65" s="33">
        <f t="shared" si="15"/>
        <v>0.22000000000000058</v>
      </c>
      <c r="I65" s="51">
        <f>J65+K65+W65*AB65</f>
        <v>-0.7664921306710849</v>
      </c>
      <c r="J65" s="51">
        <f>(1/M65)*(a1_ + 2*a2_*H65 + 3*a3_*H65^2 + 4*a4_*H65^3 + 5*a5_*H65^4)</f>
        <v>-0.7664921306710849</v>
      </c>
      <c r="K65" s="51">
        <f>(1/M65^3)*k_s*(6*a3_ + 24*a4_*H65+ 60*a5_*H65^2)</f>
        <v>0</v>
      </c>
      <c r="L65" s="51"/>
      <c r="M65" s="41">
        <f t="shared" si="17"/>
        <v>1.0925200226998135</v>
      </c>
      <c r="N65" s="45">
        <f t="shared" si="8"/>
        <v>-8.5800000000000154E-2</v>
      </c>
      <c r="O65" s="45">
        <f t="shared" si="9"/>
        <v>-0.27999999999999942</v>
      </c>
      <c r="P65" s="45">
        <f>1</f>
        <v>1</v>
      </c>
      <c r="Q65" s="45">
        <f t="shared" si="10"/>
        <v>0.13420000000000043</v>
      </c>
      <c r="R65" s="45">
        <f t="shared" si="11"/>
        <v>0.72000000000000064</v>
      </c>
      <c r="S65" s="45">
        <f>1</f>
        <v>1</v>
      </c>
      <c r="T65" s="45">
        <f t="shared" si="12"/>
        <v>0.95159999999999978</v>
      </c>
      <c r="U65" s="45">
        <f t="shared" si="13"/>
        <v>-0.44000000000000117</v>
      </c>
      <c r="V65" s="45">
        <f t="shared" si="14"/>
        <v>-2</v>
      </c>
      <c r="W65" s="45">
        <f t="shared" si="18"/>
        <v>0</v>
      </c>
      <c r="X65" s="45"/>
      <c r="Y65" s="45">
        <f t="shared" si="19"/>
        <v>1.2200000000000006</v>
      </c>
      <c r="Z65" s="45">
        <f t="shared" si="20"/>
        <v>0.95159999999999978</v>
      </c>
      <c r="AA65" s="40">
        <f t="shared" si="21"/>
        <v>0</v>
      </c>
      <c r="AB65" s="44">
        <f t="shared" si="22"/>
        <v>-0.91531503242276524</v>
      </c>
      <c r="AF65" s="41">
        <f>(-J1_^3*J2_^2*J3_^2*k01_*H65^5 + J1_^3*J2_^2*J3_^2*k01_*H65^4 + J1_^3*J2_^2*J3_^2*k01_*H65^3 - J1_^3*J2_^2*J3_^2*k01_*H65^2 + 6*J1_^3*J2_^2*k01_*k_s*H65^5 - 12*J1_^3*J2_^2*k01_*k_s*H65^4 + 12*J1_^3*J2_^2*k01_*k_s*H65^2 - 6*J1_^3*J2_^2*k01_*k_s*H65 - 12*J1_^3*J3_^2*k01_*k_s*H65^5 + 27*J1_^3*J3_^2*k01_*k_s*H65^4 + 12*J1_^3*J3_^2*k01_*k_s*H65^3 - 27*J1_^3*J3_^2*k01_*k_s*H65^2 + 72*J1_^3*k01_*k_s^2*H65^5 - 180*J1_^3*k01_*k_s^2*H65^4 + 180*J1_^3*k01_*k_s^2*H65^2 - 72*J1_^3*k01_*k_s^2*H65)/(4*J1_^2*J2_^2*J3_^2 - 48*J1_^2*J2_^2*k_s + 78*J1_^2*J3_^2*k_s - 648*J1_^2*k_s^2 + 78*J2_^2*J3_^2*k_s - 648*J2_^2*k_s^2 + 1296*J3_^2*k_s^2 - 8640*k_s^3)</f>
        <v>8.9812008000000384E-3</v>
      </c>
      <c r="AG65" s="41">
        <f>(6*J1_^2*J2_^2*J3_^2*H65^5 - 4*J1_^2*J2_^2*J3_^2*H65^4 - 10*J1_^2*J2_^2*J3_^2*H65^3 + 8*J1_^2*J2_^2*J3_^2*H65^2 - 12*J1_^2*J2_^2*k_s*H65^5 + 48*J1_^2*J2_^2*k_s*H65^4 - 96*J1_^2*J2_^2*k_s*H65^2 + 60*J1_^2*J2_^2*k_s*H65 + 66*J1_^2*J3_^2*k_s*H65^5 - 129*J1_^2*J3_^2*k_s*H65^4 - 144*J1_^2*J3_^2*k_s*H65^3 + 207*J1_^2*J3_^2*k_s*H65^2 - 216*J1_^2*k_s^2*H65^5 + 540*J1_^2*k_s^2*H65^4 - 1188*J1_^2*k_s^2*H65^2 + 864*J1_^2*k_s^2*H65 + 18*J2_^2*J3_^2*k_s*H65^5 + 21*J2_^2*J3_^2*k_s*H65^4 - 96*J2_^2*J3_^2*k_s*H65^3 + 57*J2_^2*J3_^2*k_s*H65^2
+ 72*J2_^2*k_s^2*H65^5 + 180*J2_^2*k_s^2*H65^4 - 828*J2_^2*k_s^2*H65^2 + 576*J2_^2*k_s^2*H65 + 144*J3_^2*k_s^2*H65^5 - 1440*J3_^2*k_s^2*H65^3 + 1296*J3_^2*k_s^2*H65^2 - 8640*k_s^3*H65^2 + 8640*k_s^3*H65)/(8*J1_^2*J2_^2*J3_^2 - 96*J1_^2*J2_^2*k_s + 156*J1_^2*J3_^2*k_s - 1296*J1_^2*k_s^2 + 156*J2_^2*J3_^2*k_s - 1296*J2_^2*k_s^2 + 2592*J3_^2*k_s^2 -
17280*k_s^3)</f>
        <v>3.4305242400000144E-2</v>
      </c>
      <c r="AH65" s="41">
        <f>(J1_^3*J2_^2*J3_^2*H65^5 - J1_^3*J2_^2*J3_^2*H65^4 - J1_^3*J2_^2*J3_^2*H65^3 + J1_^3*J2_^2*J3_^2*H65^2 - 6*J1_^3*J2_^2*k_s*H65^5 + 12*J1_^3*J2_^2*k_s*H65^4 - 12*J1_^3*J2_^2*k_s*H65^2 + 6*J1_^3*J2_^2*k_s*H65 + 12*J1_^3*J3_^2*k_s*H65^5 - 27*J1_^3*J3_^2*k_s*H65^4 - 12*J1_^3*J3_^2*k_s*H65^3 + 27*J1_^3*J3_^2*k_s*H65^2 - 72*J1_^3*k_s^2*H65^5 + 180*J1_^3*k_s^2*H65^4 - 180*J1_^3*k_s^2*H65^2 + 72*J1_^3*k_s^2*H65)/(4*J1_^2*J2_^2*J3_^2 - 48*J1_^2*J2_^2*k_s + 78*J1_^2*J3_^2*k_s - 648*J1_^2*k_s^2 + 78*J2_^2*J3_^2*k_s - 648*J2_^2*k_s^2 + 1296*J3_^2*k_s^2 - 8640*k_s^3)</f>
        <v>2.0082575508375583E-2</v>
      </c>
      <c r="AI65" s="41">
        <f>(-J1_^2*J2_^3*J3_^2*k02_*H65^5 - J1_^2*J2_^3*J3_^2*k02_*H65^4 + J1_^2*J2_^3*J3_^2*k02_*H65^3 + J1_^2*J2_^3*J3_^2*k02_*H65^2 + 6*J1_^2*J2_^3*k02_*k_s*H65^5 + 12*J1_^2*J2_^3*k02_*k_s*H65^4 - 12*J1_^2*J2_^3*k02_*k_s*H65^2 - 6*J1_^2*J2_^3*k02_*k_s*H65 - 12*J2_^3*J3_^2*k02_*k_s*H65^5 - 27*J2_^3*J3_^2*k02_*k_s*H65^4 + 12*J2_^3*J3_^2*k02_*k_s*H65^3 + 27*J2_^3*J3_^2*k02_*k_s*H65^2 + 72*J2_^3*k02_*k_s^2*H65^5 + 180*J2_^3*k02_*k_s^2*H65^4 - 180*J2_^3*k02_*k_s^2*H65^2 - 72*J2_^3*k02_*k_s^2*H65)/(4*J1_^2*J2_^2*J3_^2 - 48*J1_^2*J2_^2*k_s + 78*J1_^2*J3_^2*k_s - 648*J1_^2*k_s^2 + 78*J2_^2*J3_^2*k_s - 648*J2_^2*k_s^2 + 1296*J3_^2*k_s^2 - 8640*k_s^3)</f>
        <v>-1.4305200800000079E-2</v>
      </c>
      <c r="AJ65" s="41">
        <f>(-6*J1_^2*J2_^2*J3_^2*H65^5 - 4*J1_^2*J2_^2*J3_^2*H65^4 + 10*J1_^2*J2_^2*J3_^2*H65^3 + 8*J1_^2*J2_^2*J3_^2*H65^2 + 12*J1_^2*J2_^2*k_s*H65^5 + 48*J1_^2*J2_^2*k_s*H65^4 - 96*J1_^2*J2_^2*k_s*H65^2 - 60*J1_^2*J2_^2*k_s*H65 - 18*J1_^2*J3_^2*k_s*H65^5 + 21*J1_^2*J3_^2*k_s*H65^4 + 96*J1_^2*J3_^2*k_s*H65^3 + 57*J1_^2*J3_^2*k_s*H65^2 - 72*J1_^2*k_s^2*H65^5 + 180*J1_^2*k_s^2*H65^4 - 828*J1_^2*k_s^2*H65^2 - 576*J1_^2*k_s^2*H65 - 66*J2_^2*J3_^2*k_s*H65^5 - 129*J2_^2*J3_^2*k_s*H65^4 + 144*J2_^2*J3_^2*k_s*H65^3 + 207*J2_^2*J3_^2*k_s*H65^2 + 216*J2_^2*k_s^2*H65^5 + 540*J2_^2*k_s^2*H65^4 - 1188*J2_^2*k_s^2*H65^2 - 864*J2_^2*k_s^2*H65 - 144*J3_^2*k_s^2*H65^5 + 1440*J3_^2*k_s^2*H65^3 + 1296*J3_^2*k_s^2*H65^2 - 8640*k_s^3*H65^2 - 8640*k_s^3*H65)/(8*J1_^2*J2_^2*J3_^2 - 96*J1_^2*J2_^2*k_s + 156*J1_^2*J3_^2*k_s - 1296*J1_^2*k_s^2 + 156*J2_^2*J3_^2*k_s - 1296*J2_^2*k_s^2 + 2592*J3_^2*k_s^2 - 17280*k_s^3)</f>
        <v>6.0152197600000339E-2</v>
      </c>
      <c r="AK65" s="41">
        <f>(J1_^2*J2_^3*J3_^2*H65^5 + J1_^2*J2_^3*J3_^2*H65^4 - J1_^2*J2_^3*J3_^2*H65^3 - J1_^2*J2_^3*J3_^2*H65^2 - 6*J1_^2*J2_^3*k_s*H65^5 - 12*J1_^2*J2_^3*k_s*H65^4 + 12*J1_^2*J2_^3*k_s*H65^2 + 6*J1_^2*J2_^3*k_s*H65 + 12*J2_^3*J3_^2*k_s*H65^5 + 27*J2_^3*J3_^2*k_s*H65^4 - 12*J2_^3*J3_^2*k_s*H65^3 - 27*J2_^3*J3_^2*k_s*H65^2 - 72*J2_^3*k_s^2*H65^5 - 180*J2_^3*k_s^2*H65^4 + 180*J2_^3*k_s^2*H65^2 + 72*J2_^3*k_s^2*H65)/(4*J1_^2*J2_^2*J3_^2 - 48*J1_^2*J2_^2*k_s + 78*J1_^2*J3_^2*k_s - 648*J1_^2*k_s^2 + 78*J2_^2*J3_^2*k_s - 648*J2_^2*k_s^2 + 1296*J3_^2*k_s^2 - 8640*k_s^3)</f>
        <v>-3.1411207846433663E-2</v>
      </c>
      <c r="AL65" s="41">
        <f>(-2*J1_^2*J2_^2*J3_^3*k03_*H65^5 + 4*J1_^2*J2_^2*J3_^3*k03_*H65^3 - 2*J1_^2*J2_^2*J3_^3*k03_*H65 - 15*J1_^2*J3_^3*k03_*k_s*H65^5 + 24*J1_^2*J3_^3*k03_*k_s*H65^4 + 54*J1_^2*J3_^3*k03_*k_s*H65^3 - 24*J1_^2*J3_^3*k03_*k_s*H65^2 - 39*J1_^2*J3_^3*k03_*k_s*H65 - 15*J2_^2*J3_^3*k03_*k_s*H65^5 - 24*J2_^2*J3_^3*k03_*k_s*H65^4 + 54*J2_^2*J3_^3*k03_*k_s*H65^3 + 24*J2_^2*J3_^3*k03_*k_s*H65^2 - 39*J2_^2*J3_^3*k03_*k_s*H65 - 72*J3_^3*k03_*k_s^2*H65^5 + 720*J3_^3*k03_*k_s^2*H65^3 - 648*J3_^3*k03_*k_s^2*H65)/(2*J1_^2*J2_^2*J3_^2 - 24*J1_^2*J2_^2*k_s +
39*J1_^2*J3_^2*k_s - 324*J1_^2*k_s^2 + 39*J2_^2*J3_^2*k_s - 324*J2_^2*k_s^2 + 648*J3_^2*k_s^2 - 4320*k_s^3)</f>
        <v>0.19921936320000042</v>
      </c>
      <c r="AM65" s="41">
        <f xml:space="preserve"> (2*J1_^2*J2_^2*J3_^2*H65^4 - 4*J1_^2*J2_^2*J3_^2*H65^2 + 2*J1_^2*J2_^2*J3_^2 - 24*J1_^2*J2_^2*k_s*H65^4 + 48*J1_^2*J2_^2*k_s*H65^2 - 24*J1_^2*J2_^2*k_s - 12*J1_^2*J3_^2*k_s*H65^5 + 27*J1_^2*J3_^2*k_s*H65^4 + 12*J1_^2*J3_^2*k_s*H65^3 - 66*J1_^2*J3_^2*k_s*H65^2 + 39*J1_^2*J3_^2*k_s + 72*J1_^2*k_s^2*H65^5 - 180*J1_^2*k_s^2*H65^4 + 504*J1_^2*k_s^2*H65^2 - 72*J1_^2*k_s^2*H65 - 324*J1_^2*k_s^2 + 12*J2_^2*J3_^2*k_s*H65^5 + 27*J2_^2*J3_^2*k_s*H65^4 - 12*J2_^2*J3_^2*k_s*H65^3 - 66*J2_^2*J3_^2*k_s*H65^2 + 39*J2_^2*J3_^2*k_s - 72*J2_^2*k_s^2*H65^5 - 180*J2_^2*k_s^2*H65^4 + 504*J2_^2*k_s^2*H65^2 + 72*J2_^2*k_s^2*H65 - 324*J2_^2*k_s^2 - 648*J3_^2*k_s^2*H65^2 + 648*J3_^2*k_s^2 + 4320*k_s^3*H65^2 - 4320*k_s^3)/(2*J1_^2*J2_^2*J3_^2 - 24*J1_^2*J2_^2*k_s + 39*J1_^2*J3_^2*k_s - 324*J1_^2*k_s^2 + 39*J2_^2*J3_^2*k_s - 324*J2_^2*k_s^2 + 648*J3_^2*k_s^2 - 4320*k_s^3)</f>
        <v>0.90554255999999955</v>
      </c>
      <c r="AN65" s="41">
        <f>(2*J1_^2*J2_^2*J3_^3*H65^5 - 4*J1_^2*J2_^2*J3_^3*H65^3 + 2*J1_^2*J2_^2*J3_^3*H65 + 15*J1_^2*J3_^3*k_s*H65^5 - 24*J1_^2*J3_^3*k_s*H65^4 - 54*J1_^2*J3_^3*k_s*H65^3 + 24*J1_^2*J3_^3*k_s*H65^2 + 39*J1_^2*J3_^3*k_s*H65 + 15*J2_^2*J3_^3*k_s*H65^5 + 24*J2_^2*J3_^3*k_s*H65^4 - 54*J2_^2*J3_^3*k_s*H65^3 - 24*J2_^2*J3_^3*k_s*H65^2 + 39*J2_^2*J3_^3*k_s*H65 + 72*J3_^3*k_s^2*H65^5 - 720*J3_^3*k_s^2*H65^3 + 648*J3_^3*k_s^2*H65)/(2*J1_^2*J2_^2*J3_^2 - 24*J1_^2*J2_^2*k_s + 39*J1_^2*J3_^2*k_s - 324*J1_^2*k_s^2 + 39*J2_^2*J3_^2*k_s - 324*J2_^2*k_s^2 + 648*J3_^2*k_s^2 - 4320*k_s^3)</f>
        <v>0.19921936320000042</v>
      </c>
      <c r="AP65" s="41">
        <f t="shared" si="23"/>
        <v>0.90554255999999955</v>
      </c>
    </row>
    <row r="66" spans="7:42">
      <c r="G66" s="40">
        <f t="shared" si="16"/>
        <v>1.2400000000000007</v>
      </c>
      <c r="H66" s="33">
        <f t="shared" si="15"/>
        <v>0.24000000000000057</v>
      </c>
      <c r="I66" s="51">
        <f>J66+K66+W66*AB66</f>
        <v>-0.81561151618377836</v>
      </c>
      <c r="J66" s="51">
        <f>(1/M66)*(a1_ + 2*a2_*H66 + 3*a3_*H66^2 + 4*a4_*H66^3 + 5*a5_*H66^4)</f>
        <v>-0.81561151618377836</v>
      </c>
      <c r="K66" s="51">
        <f>(1/M66^3)*k_s*(6*a3_ + 24*a4_*H66+ 60*a5_*H66^2)</f>
        <v>0</v>
      </c>
      <c r="L66" s="51"/>
      <c r="M66" s="41">
        <f t="shared" si="17"/>
        <v>1.1092339699089642</v>
      </c>
      <c r="N66" s="45">
        <f t="shared" si="8"/>
        <v>-9.1200000000000156E-2</v>
      </c>
      <c r="O66" s="45">
        <f t="shared" si="9"/>
        <v>-0.25999999999999945</v>
      </c>
      <c r="P66" s="45">
        <f>1</f>
        <v>1</v>
      </c>
      <c r="Q66" s="45">
        <f t="shared" si="10"/>
        <v>0.14880000000000043</v>
      </c>
      <c r="R66" s="45">
        <f t="shared" si="11"/>
        <v>0.74000000000000055</v>
      </c>
      <c r="S66" s="45">
        <f>1</f>
        <v>1</v>
      </c>
      <c r="T66" s="45">
        <f t="shared" si="12"/>
        <v>0.94239999999999968</v>
      </c>
      <c r="U66" s="45">
        <f t="shared" si="13"/>
        <v>-0.48000000000000115</v>
      </c>
      <c r="V66" s="45">
        <f t="shared" si="14"/>
        <v>-2</v>
      </c>
      <c r="W66" s="45">
        <f t="shared" si="18"/>
        <v>0</v>
      </c>
      <c r="X66" s="45"/>
      <c r="Y66" s="45">
        <f t="shared" si="19"/>
        <v>1.2400000000000007</v>
      </c>
      <c r="Z66" s="45">
        <f t="shared" si="20"/>
        <v>0.94239999999999968</v>
      </c>
      <c r="AA66" s="40">
        <f t="shared" si="21"/>
        <v>0</v>
      </c>
      <c r="AB66" s="44">
        <f t="shared" si="22"/>
        <v>-0.90152305746827321</v>
      </c>
      <c r="AF66" s="41">
        <f>(-J1_^3*J2_^2*J3_^2*k01_*H66^5 + J1_^3*J2_^2*J3_^2*k01_*H66^4 + J1_^3*J2_^2*J3_^2*k01_*H66^3 - J1_^3*J2_^2*J3_^2*k01_*H66^2 + 6*J1_^3*J2_^2*k01_*k_s*H66^5 - 12*J1_^3*J2_^2*k01_*k_s*H66^4 + 12*J1_^3*J2_^2*k01_*k_s*H66^2 - 6*J1_^3*J2_^2*k01_*k_s*H66 - 12*J1_^3*J3_^2*k01_*k_s*H66^5 + 27*J1_^3*J3_^2*k01_*k_s*H66^4 + 12*J1_^3*J3_^2*k01_*k_s*H66^3 - 27*J1_^3*J3_^2*k01_*k_s*H66^2 + 72*J1_^3*k01_*k_s^2*H66^5 - 180*J1_^3*k01_*k_s^2*H66^4 + 180*J1_^3*k01_*k_s^2*H66^2 - 72*J1_^3*k01_*k_s^2*H66)/(4*J1_^2*J2_^2*J3_^2 - 48*J1_^2*J2_^2*k_s + 78*J1_^2*J3_^2*k_s - 648*J1_^2*k_s^2 + 78*J2_^2*J3_^2*k_s - 648*J2_^2*k_s^2 + 1296*J3_^2*k_s^2 - 8640*k_s^3)</f>
        <v>1.0313625600000039E-2</v>
      </c>
      <c r="AG66" s="41">
        <f>(6*J1_^2*J2_^2*J3_^2*H66^5 - 4*J1_^2*J2_^2*J3_^2*H66^4 - 10*J1_^2*J2_^2*J3_^2*H66^3 + 8*J1_^2*J2_^2*J3_^2*H66^2 - 12*J1_^2*J2_^2*k_s*H66^5 + 48*J1_^2*J2_^2*k_s*H66^4 - 96*J1_^2*J2_^2*k_s*H66^2 + 60*J1_^2*J2_^2*k_s*H66 + 66*J1_^2*J3_^2*k_s*H66^5 - 129*J1_^2*J3_^2*k_s*H66^4 - 144*J1_^2*J3_^2*k_s*H66^3 + 207*J1_^2*J3_^2*k_s*H66^2 - 216*J1_^2*k_s^2*H66^5 + 540*J1_^2*k_s^2*H66^4 - 1188*J1_^2*k_s^2*H66^2 + 864*J1_^2*k_s^2*H66 + 18*J2_^2*J3_^2*k_s*H66^5 + 21*J2_^2*J3_^2*k_s*H66^4 - 96*J2_^2*J3_^2*k_s*H66^3 + 57*J2_^2*J3_^2*k_s*H66^2
+ 72*J2_^2*k_s^2*H66^5 + 180*J2_^2*k_s^2*H66^4 - 828*J2_^2*k_s^2*H66^2 + 576*J2_^2*k_s^2*H66 + 144*J3_^2*k_s^2*H66^5 - 1440*J3_^2*k_s^2*H66^3 + 1296*J3_^2*k_s^2*H66^2 - 8640*k_s^3*H66^2 + 8640*k_s^3*H66)/(8*J1_^2*J2_^2*J3_^2 - 96*J1_^2*J2_^2*k_s + 156*J1_^2*J3_^2*k_s - 1296*J1_^2*k_s^2 + 156*J2_^2*J3_^2*k_s - 1296*J2_^2*k_s^2 + 2592*J3_^2*k_s^2 -
17280*k_s^3)</f>
        <v>3.9258316800000137E-2</v>
      </c>
      <c r="AH66" s="41">
        <f>(J1_^3*J2_^2*J3_^2*H66^5 - J1_^3*J2_^2*J3_^2*H66^4 - J1_^3*J2_^2*J3_^2*H66^3 + J1_^3*J2_^2*J3_^2*H66^2 - 6*J1_^3*J2_^2*k_s*H66^5 + 12*J1_^3*J2_^2*k_s*H66^4 - 12*J1_^3*J2_^2*k_s*H66^2 + 6*J1_^3*J2_^2*k_s*H66 + 12*J1_^3*J3_^2*k_s*H66^5 - 27*J1_^3*J3_^2*k_s*H66^4 - 12*J1_^3*J3_^2*k_s*H66^3 + 27*J1_^3*J3_^2*k_s*H66^2 - 72*J1_^3*k_s^2*H66^5 + 180*J1_^3*k_s^2*H66^4 - 180*J1_^3*k_s^2*H66^2 + 72*J1_^3*k_s^2*H66)/(4*J1_^2*J2_^2*J3_^2 - 48*J1_^2*J2_^2*k_s + 78*J1_^2*J3_^2*k_s - 648*J1_^2*k_s^2 + 78*J2_^2*J3_^2*k_s - 648*J2_^2*k_s^2 + 1296*J3_^2*k_s^2 - 8640*k_s^3)</f>
        <v>2.3061967936082142E-2</v>
      </c>
      <c r="AI66" s="41">
        <f>(-J1_^2*J2_^3*J3_^2*k02_*H66^5 - J1_^2*J2_^3*J3_^2*k02_*H66^4 + J1_^2*J2_^3*J3_^2*k02_*H66^3 + J1_^2*J2_^3*J3_^2*k02_*H66^2 + 6*J1_^2*J2_^3*k02_*k_s*H66^5 + 12*J1_^2*J2_^3*k02_*k_s*H66^4 - 12*J1_^2*J2_^3*k02_*k_s*H66^2 - 6*J1_^2*J2_^3*k02_*k_s*H66 - 12*J2_^3*J3_^2*k02_*k_s*H66^5 - 27*J2_^3*J3_^2*k02_*k_s*H66^4 + 12*J2_^3*J3_^2*k02_*k_s*H66^3 + 27*J2_^3*J3_^2*k02_*k_s*H66^2 + 72*J2_^3*k02_*k_s^2*H66^5 + 180*J2_^3*k02_*k_s^2*H66^4 - 180*J2_^3*k02_*k_s^2*H66^2 - 72*J2_^3*k02_*k_s^2*H66)/(4*J1_^2*J2_^2*J3_^2 - 48*J1_^2*J2_^2*k_s + 78*J1_^2*J3_^2*k_s - 648*J1_^2*k_s^2 + 78*J2_^2*J3_^2*k_s - 648*J2_^2*k_s^2 + 1296*J3_^2*k_s^2 - 8640*k_s^3)</f>
        <v>-1.7225625600000086E-2</v>
      </c>
      <c r="AJ66" s="41">
        <f>(-6*J1_^2*J2_^2*J3_^2*H66^5 - 4*J1_^2*J2_^2*J3_^2*H66^4 + 10*J1_^2*J2_^2*J3_^2*H66^3 + 8*J1_^2*J2_^2*J3_^2*H66^2 + 12*J1_^2*J2_^2*k_s*H66^5 + 48*J1_^2*J2_^2*k_s*H66^4 - 96*J1_^2*J2_^2*k_s*H66^2 - 60*J1_^2*J2_^2*k_s*H66 - 18*J1_^2*J3_^2*k_s*H66^5 + 21*J1_^2*J3_^2*k_s*H66^4 + 96*J1_^2*J3_^2*k_s*H66^3 + 57*J1_^2*J3_^2*k_s*H66^2 - 72*J1_^2*k_s^2*H66^5 + 180*J1_^2*k_s^2*H66^4 - 828*J1_^2*k_s^2*H66^2 - 576*J1_^2*k_s^2*H66 - 66*J2_^2*J3_^2*k_s*H66^5 - 129*J2_^2*J3_^2*k_s*H66^4 + 144*J2_^2*J3_^2*k_s*H66^3 + 207*J2_^2*J3_^2*k_s*H66^2 + 216*J2_^2*k_s^2*H66^5 + 540*J2_^2*k_s^2*H66^4 - 1188*J2_^2*k_s^2*H66^2 - 864*J2_^2*k_s^2*H66 - 144*J3_^2*k_s^2*H66^5 + 1440*J3_^2*k_s^2*H66^3 + 1296*J3_^2*k_s^2*H66^2 - 8640*k_s^3*H66^2 - 8640*k_s^3*H66)/(8*J1_^2*J2_^2*J3_^2 - 96*J1_^2*J2_^2*k_s + 156*J1_^2*J3_^2*k_s - 1296*J1_^2*k_s^2 + 156*J2_^2*J3_^2*k_s - 1296*J2_^2*k_s^2 + 2592*J3_^2*k_s^2 - 17280*k_s^3)</f>
        <v>7.262392320000037E-2</v>
      </c>
      <c r="AK66" s="41">
        <f>(J1_^2*J2_^3*J3_^2*H66^5 + J1_^2*J2_^3*J3_^2*H66^4 - J1_^2*J2_^3*J3_^2*H66^3 - J1_^2*J2_^3*J3_^2*H66^2 - 6*J1_^2*J2_^3*k_s*H66^5 - 12*J1_^2*J2_^3*k_s*H66^4 + 12*J1_^2*J2_^3*k_s*H66^2 + 6*J1_^2*J2_^3*k_s*H66 + 12*J2_^3*J3_^2*k_s*H66^5 + 27*J2_^3*J3_^2*k_s*H66^4 - 12*J2_^3*J3_^2*k_s*H66^3 - 27*J2_^3*J3_^2*k_s*H66^2 - 72*J2_^3*k_s^2*H66^5 - 180*J2_^3*k_s^2*H66^4 + 180*J2_^3*k_s^2*H66^2 + 72*J2_^3*k_s^2*H66)/(4*J1_^2*J2_^2*J3_^2 - 48*J1_^2*J2_^2*k_s + 78*J1_^2*J3_^2*k_s - 648*J1_^2*k_s^2 + 78*J2_^2*J3_^2*k_s - 648*J2_^2*k_s^2 + 1296*J3_^2*k_s^2 - 8640*k_s^3)</f>
        <v>-3.7627421369397257E-2</v>
      </c>
      <c r="AL66" s="41">
        <f>(-2*J1_^2*J2_^2*J3_^3*k03_*H66^5 + 4*J1_^2*J2_^2*J3_^3*k03_*H66^3 - 2*J1_^2*J2_^2*J3_^3*k03_*H66 - 15*J1_^2*J3_^3*k03_*k_s*H66^5 + 24*J1_^2*J3_^3*k03_*k_s*H66^4 + 54*J1_^2*J3_^3*k03_*k_s*H66^3 - 24*J1_^2*J3_^3*k03_*k_s*H66^2 - 39*J1_^2*J3_^3*k03_*k_s*H66 - 15*J2_^2*J3_^3*k03_*k_s*H66^5 - 24*J2_^2*J3_^3*k03_*k_s*H66^4 + 54*J2_^2*J3_^3*k03_*k_s*H66^3 + 24*J2_^2*J3_^3*k03_*k_s*H66^2 - 39*J2_^2*J3_^3*k03_*k_s*H66 - 72*J3_^3*k03_*k_s^2*H66^5 + 720*J3_^3*k03_*k_s^2*H66^3 - 648*J3_^3*k03_*k_s^2*H66)/(2*J1_^2*J2_^2*J3_^2 - 24*J1_^2*J2_^2*k_s +
39*J1_^2*J3_^2*k_s - 324*J1_^2*k_s^2 + 39*J2_^2*J3_^2*k_s - 324*J2_^2*k_s^2 + 648*J3_^2*k_s^2 - 4320*k_s^3)</f>
        <v>0.2131482624000004</v>
      </c>
      <c r="AM66" s="41">
        <f xml:space="preserve"> (2*J1_^2*J2_^2*J3_^2*H66^4 - 4*J1_^2*J2_^2*J3_^2*H66^2 + 2*J1_^2*J2_^2*J3_^2 - 24*J1_^2*J2_^2*k_s*H66^4 + 48*J1_^2*J2_^2*k_s*H66^2 - 24*J1_^2*J2_^2*k_s - 12*J1_^2*J3_^2*k_s*H66^5 + 27*J1_^2*J3_^2*k_s*H66^4 + 12*J1_^2*J3_^2*k_s*H66^3 - 66*J1_^2*J3_^2*k_s*H66^2 + 39*J1_^2*J3_^2*k_s + 72*J1_^2*k_s^2*H66^5 - 180*J1_^2*k_s^2*H66^4 + 504*J1_^2*k_s^2*H66^2 - 72*J1_^2*k_s^2*H66 - 324*J1_^2*k_s^2 + 12*J2_^2*J3_^2*k_s*H66^5 + 27*J2_^2*J3_^2*k_s*H66^4 - 12*J2_^2*J3_^2*k_s*H66^3 - 66*J2_^2*J3_^2*k_s*H66^2 + 39*J2_^2*J3_^2*k_s - 72*J2_^2*k_s^2*H66^5 - 180*J2_^2*k_s^2*H66^4 + 504*J2_^2*k_s^2*H66^2 + 72*J2_^2*k_s^2*H66 - 324*J2_^2*k_s^2 - 648*J3_^2*k_s^2*H66^2 + 648*J3_^2*k_s^2 + 4320*k_s^3*H66^2 - 4320*k_s^3)/(2*J1_^2*J2_^2*J3_^2 - 24*J1_^2*J2_^2*k_s + 39*J1_^2*J3_^2*k_s - 324*J1_^2*k_s^2 + 39*J2_^2*J3_^2*k_s - 324*J2_^2*k_s^2 + 648*J3_^2*k_s^2 - 4320*k_s^3)</f>
        <v>0.88811775999999942</v>
      </c>
      <c r="AN66" s="41">
        <f>(2*J1_^2*J2_^2*J3_^3*H66^5 - 4*J1_^2*J2_^2*J3_^3*H66^3 + 2*J1_^2*J2_^2*J3_^3*H66 + 15*J1_^2*J3_^3*k_s*H66^5 - 24*J1_^2*J3_^3*k_s*H66^4 - 54*J1_^2*J3_^3*k_s*H66^3 + 24*J1_^2*J3_^3*k_s*H66^2 + 39*J1_^2*J3_^3*k_s*H66 + 15*J2_^2*J3_^3*k_s*H66^5 + 24*J2_^2*J3_^3*k_s*H66^4 - 54*J2_^2*J3_^3*k_s*H66^3 - 24*J2_^2*J3_^3*k_s*H66^2 + 39*J2_^2*J3_^3*k_s*H66 + 72*J3_^3*k_s^2*H66^5 - 720*J3_^3*k_s^2*H66^3 + 648*J3_^3*k_s^2*H66)/(2*J1_^2*J2_^2*J3_^2 - 24*J1_^2*J2_^2*k_s + 39*J1_^2*J3_^2*k_s - 324*J1_^2*k_s^2 + 39*J2_^2*J3_^2*k_s - 324*J2_^2*k_s^2 + 648*J3_^2*k_s^2 - 4320*k_s^3)</f>
        <v>0.2131482624000004</v>
      </c>
      <c r="AP66" s="41">
        <f t="shared" si="23"/>
        <v>0.88811775999999942</v>
      </c>
    </row>
    <row r="67" spans="7:42">
      <c r="G67" s="40">
        <f t="shared" si="16"/>
        <v>1.2600000000000007</v>
      </c>
      <c r="H67" s="33">
        <f t="shared" si="15"/>
        <v>0.26000000000000056</v>
      </c>
      <c r="I67" s="51">
        <f>J67+K67+W67*AB67</f>
        <v>-0.86033058328998324</v>
      </c>
      <c r="J67" s="51">
        <f>(1/M67)*(a1_ + 2*a2_*H67 + 3*a3_*H67^2 + 4*a4_*H67^3 + 5*a5_*H67^4)</f>
        <v>-0.86033058328998324</v>
      </c>
      <c r="K67" s="51">
        <f>(1/M67^3)*k_s*(6*a3_ + 24*a4_*H67+ 60*a5_*H67^2)</f>
        <v>0</v>
      </c>
      <c r="L67" s="51"/>
      <c r="M67" s="41">
        <f t="shared" si="17"/>
        <v>1.1271202242884302</v>
      </c>
      <c r="N67" s="45">
        <f t="shared" si="8"/>
        <v>-9.6200000000000133E-2</v>
      </c>
      <c r="O67" s="45">
        <f t="shared" si="9"/>
        <v>-0.23999999999999944</v>
      </c>
      <c r="P67" s="45">
        <f>1</f>
        <v>1</v>
      </c>
      <c r="Q67" s="45">
        <f t="shared" si="10"/>
        <v>0.16380000000000045</v>
      </c>
      <c r="R67" s="45">
        <f t="shared" si="11"/>
        <v>0.76000000000000056</v>
      </c>
      <c r="S67" s="45">
        <f>1</f>
        <v>1</v>
      </c>
      <c r="T67" s="45">
        <f t="shared" si="12"/>
        <v>0.93239999999999967</v>
      </c>
      <c r="U67" s="45">
        <f t="shared" si="13"/>
        <v>-0.52000000000000113</v>
      </c>
      <c r="V67" s="45">
        <f t="shared" si="14"/>
        <v>-2</v>
      </c>
      <c r="W67" s="45">
        <f t="shared" si="18"/>
        <v>0</v>
      </c>
      <c r="X67" s="45"/>
      <c r="Y67" s="45">
        <f t="shared" si="19"/>
        <v>1.2600000000000007</v>
      </c>
      <c r="Z67" s="45">
        <f t="shared" si="20"/>
        <v>0.93239999999999967</v>
      </c>
      <c r="AA67" s="40">
        <f t="shared" si="21"/>
        <v>0</v>
      </c>
      <c r="AB67" s="44">
        <f t="shared" si="22"/>
        <v>-0.88721680123459479</v>
      </c>
      <c r="AF67" s="41">
        <f>(-J1_^3*J2_^2*J3_^2*k01_*H67^5 + J1_^3*J2_^2*J3_^2*k01_*H67^4 + J1_^3*J2_^2*J3_^2*k01_*H67^3 - J1_^3*J2_^2*J3_^2*k01_*H67^2 + 6*J1_^3*J2_^2*k01_*k_s*H67^5 - 12*J1_^3*J2_^2*k01_*k_s*H67^4 + 12*J1_^3*J2_^2*k01_*k_s*H67^2 - 6*J1_^3*J2_^2*k01_*k_s*H67 - 12*J1_^3*J3_^2*k01_*k_s*H67^5 + 27*J1_^3*J3_^2*k01_*k_s*H67^4 + 12*J1_^3*J3_^2*k01_*k_s*H67^3 - 27*J1_^3*J3_^2*k01_*k_s*H67^2 + 72*J1_^3*k01_*k_s^2*H67^5 - 180*J1_^3*k01_*k_s^2*H67^4 + 180*J1_^3*k01_*k_s^2*H67^2 - 72*J1_^3*k01_*k_s^2*H67)/(4*J1_^2*J2_^2*J3_^2 - 48*J1_^2*J2_^2*k_s + 78*J1_^2*J3_^2*k_s - 648*J1_^2*k_s^2 + 78*J2_^2*J3_^2*k_s - 648*J2_^2*k_s^2 + 1296*J3_^2*k_s^2 - 8640*k_s^3)</f>
        <v>1.166059440000004E-2</v>
      </c>
      <c r="AG67" s="41">
        <f>(6*J1_^2*J2_^2*J3_^2*H67^5 - 4*J1_^2*J2_^2*J3_^2*H67^4 - 10*J1_^2*J2_^2*J3_^2*H67^3 + 8*J1_^2*J2_^2*J3_^2*H67^2 - 12*J1_^2*J2_^2*k_s*H67^5 + 48*J1_^2*J2_^2*k_s*H67^4 - 96*J1_^2*J2_^2*k_s*H67^2 + 60*J1_^2*J2_^2*k_s*H67 + 66*J1_^2*J3_^2*k_s*H67^5 - 129*J1_^2*J3_^2*k_s*H67^4 - 144*J1_^2*J3_^2*k_s*H67^3 + 207*J1_^2*J3_^2*k_s*H67^2 - 216*J1_^2*k_s^2*H67^5 + 540*J1_^2*k_s^2*H67^4 - 1188*J1_^2*k_s^2*H67^2 + 864*J1_^2*k_s^2*H67 + 18*J2_^2*J3_^2*k_s*H67^5 + 21*J2_^2*J3_^2*k_s*H67^4 - 96*J2_^2*J3_^2*k_s*H67^3 + 57*J2_^2*J3_^2*k_s*H67^2
+ 72*J2_^2*k_s^2*H67^5 + 180*J2_^2*k_s^2*H67^4 - 828*J2_^2*k_s^2*H67^2 + 576*J2_^2*k_s^2*H67 + 144*J3_^2*k_s^2*H67^5 - 1440*J3_^2*k_s^2*H67^3 + 1296*J3_^2*k_s^2*H67^2 - 8640*k_s^3*H67^2 + 8640*k_s^3*H67)/(8*J1_^2*J2_^2*J3_^2 - 96*J1_^2*J2_^2*k_s + 156*J1_^2*J3_^2*k_s - 1296*J1_^2*k_s^2 + 156*J2_^2*J3_^2*k_s - 1296*J2_^2*k_s^2 + 2592*J3_^2*k_s^2 -
17280*k_s^3)</f>
        <v>4.4236223200000147E-2</v>
      </c>
      <c r="AH67" s="41">
        <f>(J1_^3*J2_^2*J3_^2*H67^5 - J1_^3*J2_^2*J3_^2*H67^4 - J1_^3*J2_^2*J3_^2*H67^3 + J1_^3*J2_^2*J3_^2*H67^2 - 6*J1_^3*J2_^2*k_s*H67^5 + 12*J1_^3*J2_^2*k_s*H67^4 - 12*J1_^3*J2_^2*k_s*H67^2 + 6*J1_^3*J2_^2*k_s*H67 + 12*J1_^3*J3_^2*k_s*H67^5 - 27*J1_^3*J3_^2*k_s*H67^4 - 12*J1_^3*J3_^2*k_s*H67^3 + 27*J1_^3*J3_^2*k_s*H67^2 - 72*J1_^3*k_s^2*H67^5 + 180*J1_^3*k_s^2*H67^4 - 180*J1_^3*k_s^2*H67^2 + 72*J1_^3*k_s^2*H67)/(4*J1_^2*J2_^2*J3_^2 - 48*J1_^2*J2_^2*k_s + 78*J1_^2*J3_^2*k_s - 648*J1_^2*k_s^2 + 78*J2_^2*J3_^2*k_s - 648*J2_^2*k_s^2 + 1296*J3_^2*k_s^2 - 8640*k_s^3)</f>
        <v>2.6073881736453464E-2</v>
      </c>
      <c r="AI67" s="41">
        <f>(-J1_^2*J2_^3*J3_^2*k02_*H67^5 - J1_^2*J2_^3*J3_^2*k02_*H67^4 + J1_^2*J2_^3*J3_^2*k02_*H67^3 + J1_^2*J2_^3*J3_^2*k02_*H67^2 + 6*J1_^2*J2_^3*k02_*k_s*H67^5 + 12*J1_^2*J2_^3*k02_*k_s*H67^4 - 12*J1_^2*J2_^3*k02_*k_s*H67^2 - 6*J1_^2*J2_^3*k02_*k_s*H67 - 12*J2_^3*J3_^2*k02_*k_s*H67^5 - 27*J2_^3*J3_^2*k02_*k_s*H67^4 + 12*J2_^3*J3_^2*k02_*k_s*H67^3 + 27*J2_^3*J3_^2*k02_*k_s*H67^2 + 72*J2_^3*k02_*k_s^2*H67^5 + 180*J2_^3*k02_*k_s^2*H67^4 - 180*J2_^3*k02_*k_s^2*H67^2 - 72*J2_^3*k02_*k_s^2*H67)/(4*J1_^2*J2_^2*J3_^2 - 48*J1_^2*J2_^2*k_s + 78*J1_^2*J3_^2*k_s - 648*J1_^2*k_s^2 + 78*J2_^2*J3_^2*k_s - 648*J2_^2*k_s^2 + 1296*J3_^2*k_s^2 - 8640*k_s^3)</f>
        <v>-2.0448594400000096E-2</v>
      </c>
      <c r="AJ67" s="41">
        <f>(-6*J1_^2*J2_^2*J3_^2*H67^5 - 4*J1_^2*J2_^2*J3_^2*H67^4 + 10*J1_^2*J2_^2*J3_^2*H67^3 + 8*J1_^2*J2_^2*J3_^2*H67^2 + 12*J1_^2*J2_^2*k_s*H67^5 + 48*J1_^2*J2_^2*k_s*H67^4 - 96*J1_^2*J2_^2*k_s*H67^2 - 60*J1_^2*J2_^2*k_s*H67 - 18*J1_^2*J3_^2*k_s*H67^5 + 21*J1_^2*J3_^2*k_s*H67^4 + 96*J1_^2*J3_^2*k_s*H67^3 + 57*J1_^2*J3_^2*k_s*H67^2 - 72*J1_^2*k_s^2*H67^5 + 180*J1_^2*k_s^2*H67^4 - 828*J1_^2*k_s^2*H67^2 - 576*J1_^2*k_s^2*H67 - 66*J2_^2*J3_^2*k_s*H67^5 - 129*J2_^2*J3_^2*k_s*H67^4 + 144*J2_^2*J3_^2*k_s*H67^3 + 207*J2_^2*J3_^2*k_s*H67^2 + 216*J2_^2*k_s^2*H67^5 + 540*J2_^2*k_s^2*H67^4 - 1188*J2_^2*k_s^2*H67^2 - 864*J2_^2*k_s^2*H67 - 144*J3_^2*k_s^2*H67^5 + 1440*J3_^2*k_s^2*H67^3 + 1296*J3_^2*k_s^2*H67^2 - 8640*k_s^3*H67^2 - 8640*k_s^3*H67)/(8*J1_^2*J2_^2*J3_^2 - 96*J1_^2*J2_^2*k_s + 156*J1_^2*J3_^2*k_s - 1296*J1_^2*k_s^2 + 156*J2_^2*J3_^2*k_s - 1296*J2_^2*k_s^2 + 2592*J3_^2*k_s^2 - 17280*k_s^3)</f>
        <v>8.6394016800000403E-2</v>
      </c>
      <c r="AK67" s="41">
        <f>(J1_^2*J2_^3*J3_^2*H67^5 + J1_^2*J2_^3*J3_^2*H67^4 - J1_^2*J2_^3*J3_^2*H67^3 - J1_^2*J2_^3*J3_^2*H67^2 - 6*J1_^2*J2_^3*k_s*H67^5 - 12*J1_^2*J2_^3*k_s*H67^4 + 12*J1_^2*J2_^3*k_s*H67^2 + 6*J1_^2*J2_^3*k_s*H67 + 12*J2_^3*J3_^2*k_s*H67^5 + 27*J2_^3*J3_^2*k_s*H67^4 - 12*J2_^3*J3_^2*k_s*H67^3 - 27*J2_^3*J3_^2*k_s*H67^2 - 72*J2_^3*k_s^2*H67^5 - 180*J2_^3*k_s^2*H67^4 + 180*J2_^3*k_s^2*H67^2 + 72*J2_^3*k_s^2*H67)/(4*J1_^2*J2_^2*J3_^2 - 48*J1_^2*J2_^2*k_s + 78*J1_^2*J3_^2*k_s - 648*J1_^2*k_s^2 + 78*J2_^2*J3_^2*k_s - 648*J2_^2*k_s^2 + 1296*J3_^2*k_s^2 - 8640*k_s^3)</f>
        <v>-4.4396068902610046E-2</v>
      </c>
      <c r="AL67" s="41">
        <f>(-2*J1_^2*J2_^2*J3_^3*k03_*H67^5 + 4*J1_^2*J2_^2*J3_^3*k03_*H67^3 - 2*J1_^2*J2_^2*J3_^3*k03_*H67 - 15*J1_^2*J3_^3*k03_*k_s*H67^5 + 24*J1_^2*J3_^3*k03_*k_s*H67^4 + 54*J1_^2*J3_^3*k03_*k_s*H67^3 - 24*J1_^2*J3_^3*k03_*k_s*H67^2 - 39*J1_^2*J3_^3*k03_*k_s*H67 - 15*J2_^2*J3_^3*k03_*k_s*H67^5 - 24*J2_^2*J3_^3*k03_*k_s*H67^4 + 54*J2_^2*J3_^3*k03_*k_s*H67^3 + 24*J2_^2*J3_^3*k03_*k_s*H67^2 - 39*J2_^2*J3_^3*k03_*k_s*H67 - 72*J3_^3*k03_*k_s^2*H67^5 + 720*J3_^3*k03_*k_s^2*H67^3 - 648*J3_^3*k03_*k_s^2*H67)/(2*J1_^2*J2_^2*J3_^2 - 24*J1_^2*J2_^2*k_s +
39*J1_^2*J3_^2*k_s - 324*J1_^2*k_s^2 + 39*J2_^2*J3_^2*k_s - 324*J2_^2*k_s^2 + 648*J3_^2*k_s^2 - 4320*k_s^3)</f>
        <v>0.22603613760000035</v>
      </c>
      <c r="AM67" s="41">
        <f xml:space="preserve"> (2*J1_^2*J2_^2*J3_^2*H67^4 - 4*J1_^2*J2_^2*J3_^2*H67^2 + 2*J1_^2*J2_^2*J3_^2 - 24*J1_^2*J2_^2*k_s*H67^4 + 48*J1_^2*J2_^2*k_s*H67^2 - 24*J1_^2*J2_^2*k_s - 12*J1_^2*J3_^2*k_s*H67^5 + 27*J1_^2*J3_^2*k_s*H67^4 + 12*J1_^2*J3_^2*k_s*H67^3 - 66*J1_^2*J3_^2*k_s*H67^2 + 39*J1_^2*J3_^2*k_s + 72*J1_^2*k_s^2*H67^5 - 180*J1_^2*k_s^2*H67^4 + 504*J1_^2*k_s^2*H67^2 - 72*J1_^2*k_s^2*H67 - 324*J1_^2*k_s^2 + 12*J2_^2*J3_^2*k_s*H67^5 + 27*J2_^2*J3_^2*k_s*H67^4 - 12*J2_^2*J3_^2*k_s*H67^3 - 66*J2_^2*J3_^2*k_s*H67^2 + 39*J2_^2*J3_^2*k_s - 72*J2_^2*k_s^2*H67^5 - 180*J2_^2*k_s^2*H67^4 + 504*J2_^2*k_s^2*H67^2 + 72*J2_^2*k_s^2*H67 - 324*J2_^2*k_s^2 - 648*J3_^2*k_s^2*H67^2 + 648*J3_^2*k_s^2 + 4320*k_s^3*H67^2 - 4320*k_s^3)/(2*J1_^2*J2_^2*J3_^2 - 24*J1_^2*J2_^2*k_s + 39*J1_^2*J3_^2*k_s - 324*J1_^2*k_s^2 + 39*J2_^2*J3_^2*k_s - 324*J2_^2*k_s^2 + 648*J3_^2*k_s^2 - 4320*k_s^3)</f>
        <v>0.86936975999999944</v>
      </c>
      <c r="AN67" s="41">
        <f>(2*J1_^2*J2_^2*J3_^3*H67^5 - 4*J1_^2*J2_^2*J3_^3*H67^3 + 2*J1_^2*J2_^2*J3_^3*H67 + 15*J1_^2*J3_^3*k_s*H67^5 - 24*J1_^2*J3_^3*k_s*H67^4 - 54*J1_^2*J3_^3*k_s*H67^3 + 24*J1_^2*J3_^3*k_s*H67^2 + 39*J1_^2*J3_^3*k_s*H67 + 15*J2_^2*J3_^3*k_s*H67^5 + 24*J2_^2*J3_^3*k_s*H67^4 - 54*J2_^2*J3_^3*k_s*H67^3 - 24*J2_^2*J3_^3*k_s*H67^2 + 39*J2_^2*J3_^3*k_s*H67 + 72*J3_^3*k_s^2*H67^5 - 720*J3_^3*k_s^2*H67^3 + 648*J3_^3*k_s^2*H67)/(2*J1_^2*J2_^2*J3_^2 - 24*J1_^2*J2_^2*k_s + 39*J1_^2*J3_^2*k_s - 324*J1_^2*k_s^2 + 39*J2_^2*J3_^2*k_s - 324*J2_^2*k_s^2 + 648*J3_^2*k_s^2 - 4320*k_s^3)</f>
        <v>0.22603613760000035</v>
      </c>
      <c r="AP67" s="41">
        <f t="shared" si="23"/>
        <v>0.86936975999999944</v>
      </c>
    </row>
    <row r="68" spans="7:42">
      <c r="G68" s="40">
        <f t="shared" ref="G68:G99" si="24">0.5*(x2_-x1_)*H68+0.5*(x1_+x2_)</f>
        <v>1.2800000000000007</v>
      </c>
      <c r="H68" s="33">
        <f t="shared" si="15"/>
        <v>0.28000000000000058</v>
      </c>
      <c r="I68" s="51">
        <f>J68+K68+W68*AB68</f>
        <v>-0.90059372961517448</v>
      </c>
      <c r="J68" s="51">
        <f>(1/M68)*(a1_ + 2*a2_*H68 + 3*a3_*H68^2 + 4*a4_*H68^3 + 5*a5_*H68^4)</f>
        <v>-0.90059372961517448</v>
      </c>
      <c r="K68" s="51">
        <f>(1/M68^3)*k_s*(6*a3_ + 24*a4_*H68+ 60*a5_*H68^2)</f>
        <v>0</v>
      </c>
      <c r="L68" s="51"/>
      <c r="M68" s="41">
        <f t="shared" ref="M68:M104" si="25">SQRT((O68*x1_+R68*x2_+U68*x3_)^2+(O68*y1_+R68*y2_+U68*y3_)^2)</f>
        <v>1.1461239025515528</v>
      </c>
      <c r="N68" s="45">
        <f t="shared" si="8"/>
        <v>-0.10080000000000013</v>
      </c>
      <c r="O68" s="45">
        <f t="shared" si="9"/>
        <v>-0.21999999999999942</v>
      </c>
      <c r="P68" s="45">
        <f>1</f>
        <v>1</v>
      </c>
      <c r="Q68" s="45">
        <f t="shared" si="10"/>
        <v>0.17920000000000047</v>
      </c>
      <c r="R68" s="45">
        <f t="shared" si="11"/>
        <v>0.78000000000000058</v>
      </c>
      <c r="S68" s="45">
        <f>1</f>
        <v>1</v>
      </c>
      <c r="T68" s="45">
        <f t="shared" si="12"/>
        <v>0.92159999999999964</v>
      </c>
      <c r="U68" s="45">
        <f t="shared" si="13"/>
        <v>-0.56000000000000116</v>
      </c>
      <c r="V68" s="45">
        <f t="shared" si="14"/>
        <v>-2</v>
      </c>
      <c r="W68" s="45">
        <f t="shared" ref="W68:W104" si="26">u1_*N68+u2_*Q68+u3_*T68</f>
        <v>0</v>
      </c>
      <c r="X68" s="45"/>
      <c r="Y68" s="45">
        <f t="shared" ref="Y68:Y104" si="27">x1_*N68+x2_*Q68+x3_*T68</f>
        <v>1.2800000000000007</v>
      </c>
      <c r="Z68" s="45">
        <f t="shared" ref="Z68:Z104" si="28">y1_*N68+y2_*Q68+y3_*T68</f>
        <v>0.92159999999999964</v>
      </c>
      <c r="AA68" s="40">
        <f t="shared" ref="AA68:AA104" si="29">theta1*N68+theta2*Q68+theta3*T68</f>
        <v>0</v>
      </c>
      <c r="AB68" s="44">
        <f t="shared" ref="AB68:AB104" si="30">(O68*alpha1+R68*alpha2+U68*alpha3)/M68</f>
        <v>-0.87250601594971955</v>
      </c>
      <c r="AF68" s="41">
        <f>(-J1_^3*J2_^2*J3_^2*k01_*H68^5 + J1_^3*J2_^2*J3_^2*k01_*H68^4 + J1_^3*J2_^2*J3_^2*k01_*H68^3 - J1_^3*J2_^2*J3_^2*k01_*H68^2 + 6*J1_^3*J2_^2*k01_*k_s*H68^5 - 12*J1_^3*J2_^2*k01_*k_s*H68^4 + 12*J1_^3*J2_^2*k01_*k_s*H68^2 - 6*J1_^3*J2_^2*k01_*k_s*H68 - 12*J1_^3*J3_^2*k01_*k_s*H68^5 + 27*J1_^3*J3_^2*k01_*k_s*H68^4 + 12*J1_^3*J3_^2*k01_*k_s*H68^3 - 27*J1_^3*J3_^2*k01_*k_s*H68^2 + 72*J1_^3*k01_*k_s^2*H68^5 - 180*J1_^3*k01_*k_s^2*H68^4 + 180*J1_^3*k01_*k_s^2*H68^2 - 72*J1_^3*k01_*k_s^2*H68)/(4*J1_^2*J2_^2*J3_^2 - 48*J1_^2*J2_^2*k_s + 78*J1_^2*J3_^2*k_s - 648*J1_^2*k_s^2 + 78*J2_^2*J3_^2*k_s - 648*J2_^2*k_s^2 + 1296*J3_^2*k_s^2 - 8640*k_s^3)</f>
        <v>1.3005619200000039E-2</v>
      </c>
      <c r="AG68" s="41">
        <f>(6*J1_^2*J2_^2*J3_^2*H68^5 - 4*J1_^2*J2_^2*J3_^2*H68^4 - 10*J1_^2*J2_^2*J3_^2*H68^3 + 8*J1_^2*J2_^2*J3_^2*H68^2 - 12*J1_^2*J2_^2*k_s*H68^5 + 48*J1_^2*J2_^2*k_s*H68^4 - 96*J1_^2*J2_^2*k_s*H68^2 + 60*J1_^2*J2_^2*k_s*H68 + 66*J1_^2*J3_^2*k_s*H68^5 - 129*J1_^2*J3_^2*k_s*H68^4 - 144*J1_^2*J3_^2*k_s*H68^3 + 207*J1_^2*J3_^2*k_s*H68^2 - 216*J1_^2*k_s^2*H68^5 + 540*J1_^2*k_s^2*H68^4 - 1188*J1_^2*k_s^2*H68^2 + 864*J1_^2*k_s^2*H68 + 18*J2_^2*J3_^2*k_s*H68^5 + 21*J2_^2*J3_^2*k_s*H68^4 - 96*J2_^2*J3_^2*k_s*H68^3 + 57*J2_^2*J3_^2*k_s*H68^2
+ 72*J2_^2*k_s^2*H68^5 + 180*J2_^2*k_s^2*H68^4 - 828*J2_^2*k_s^2*H68^2 + 576*J2_^2*k_s^2*H68 + 144*J3_^2*k_s^2*H68^5 - 1440*J3_^2*k_s^2*H68^3 + 1296*J3_^2*k_s^2*H68^2 - 8640*k_s^3*H68^2 + 8640*k_s^3*H68)/(8*J1_^2*J2_^2*J3_^2 - 96*J1_^2*J2_^2*k_s + 156*J1_^2*J3_^2*k_s - 1296*J1_^2*k_s^2 + 156*J2_^2*J3_^2*k_s - 1296*J2_^2*k_s^2 + 2592*J3_^2*k_s^2 -
17280*k_s^3)</f>
        <v>4.917749760000014E-2</v>
      </c>
      <c r="AH68" s="41">
        <f>(J1_^3*J2_^2*J3_^2*H68^5 - J1_^3*J2_^2*J3_^2*H68^4 - J1_^3*J2_^2*J3_^2*H68^3 + J1_^3*J2_^2*J3_^2*H68^2 - 6*J1_^3*J2_^2*k_s*H68^5 + 12*J1_^3*J2_^2*k_s*H68^4 - 12*J1_^3*J2_^2*k_s*H68^2 + 6*J1_^3*J2_^2*k_s*H68 + 12*J1_^3*J3_^2*k_s*H68^5 - 27*J1_^3*J3_^2*k_s*H68^4 - 12*J1_^3*J3_^2*k_s*H68^3 + 27*J1_^3*J3_^2*k_s*H68^2 - 72*J1_^3*k_s^2*H68^5 + 180*J1_^3*k_s^2*H68^4 - 180*J1_^3*k_s^2*H68^2 + 72*J1_^3*k_s^2*H68)/(4*J1_^2*J2_^2*J3_^2 - 48*J1_^2*J2_^2*k_s + 78*J1_^2*J3_^2*k_s - 648*J1_^2*k_s^2 + 78*J2_^2*J3_^2*k_s - 648*J2_^2*k_s^2 + 1296*J3_^2*k_s^2 - 8640*k_s^3)</f>
        <v>2.9081448620676523E-2</v>
      </c>
      <c r="AI68" s="41">
        <f>(-J1_^2*J2_^3*J3_^2*k02_*H68^5 - J1_^2*J2_^3*J3_^2*k02_*H68^4 + J1_^2*J2_^3*J3_^2*k02_*H68^3 + J1_^2*J2_^3*J3_^2*k02_*H68^2 + 6*J1_^2*J2_^3*k02_*k_s*H68^5 + 12*J1_^2*J2_^3*k02_*k_s*H68^4 - 12*J1_^2*J2_^3*k02_*k_s*H68^2 - 6*J1_^2*J2_^3*k02_*k_s*H68 - 12*J2_^3*J3_^2*k02_*k_s*H68^5 - 27*J2_^3*J3_^2*k02_*k_s*H68^4 + 12*J2_^3*J3_^2*k02_*k_s*H68^3 + 27*J2_^3*J3_^2*k02_*k_s*H68^2 + 72*J2_^3*k02_*k_s^2*H68^5 + 180*J2_^3*k02_*k_s^2*H68^4 - 180*J2_^3*k02_*k_s^2*H68^2 - 72*J2_^3*k02_*k_s^2*H68)/(4*J1_^2*J2_^2*J3_^2 - 48*J1_^2*J2_^2*k_s + 78*J1_^2*J3_^2*k_s - 648*J1_^2*k_s^2 + 78*J2_^2*J3_^2*k_s - 648*J2_^2*k_s^2 + 1296*J3_^2*k_s^2 - 8640*k_s^3)</f>
        <v>-2.3981619200000106E-2</v>
      </c>
      <c r="AJ68" s="41">
        <f>(-6*J1_^2*J2_^2*J3_^2*H68^5 - 4*J1_^2*J2_^2*J3_^2*H68^4 + 10*J1_^2*J2_^2*J3_^2*H68^3 + 8*J1_^2*J2_^2*J3_^2*H68^2 + 12*J1_^2*J2_^2*k_s*H68^5 + 48*J1_^2*J2_^2*k_s*H68^4 - 96*J1_^2*J2_^2*k_s*H68^2 - 60*J1_^2*J2_^2*k_s*H68 - 18*J1_^2*J3_^2*k_s*H68^5 + 21*J1_^2*J3_^2*k_s*H68^4 + 96*J1_^2*J3_^2*k_s*H68^3 + 57*J1_^2*J3_^2*k_s*H68^2 - 72*J1_^2*k_s^2*H68^5 + 180*J1_^2*k_s^2*H68^4 - 828*J1_^2*k_s^2*H68^2 - 576*J1_^2*k_s^2*H68 - 66*J2_^2*J3_^2*k_s*H68^5 - 129*J2_^2*J3_^2*k_s*H68^4 + 144*J2_^2*J3_^2*k_s*H68^3 + 207*J2_^2*J3_^2*k_s*H68^2 + 216*J2_^2*k_s^2*H68^5 + 540*J2_^2*k_s^2*H68^4 - 1188*J2_^2*k_s^2*H68^2 - 864*J2_^2*k_s^2*H68 - 144*J3_^2*k_s^2*H68^5 + 1440*J3_^2*k_s^2*H68^3 + 1296*J3_^2*k_s^2*H68^2 - 8640*k_s^3*H68^2 - 8640*k_s^3*H68)/(8*J1_^2*J2_^2*J3_^2 - 96*J1_^2*J2_^2*k_s + 156*J1_^2*J3_^2*k_s - 1296*J1_^2*k_s^2 + 156*J2_^2*J3_^2*k_s - 1296*J2_^2*k_s^2 + 2592*J3_^2*k_s^2 - 17280*k_s^3)</f>
        <v>0.10147594240000046</v>
      </c>
      <c r="AK68" s="41">
        <f>(J1_^2*J2_^3*J3_^2*H68^5 + J1_^2*J2_^3*J3_^2*H68^4 - J1_^2*J2_^3*J3_^2*H68^3 - J1_^2*J2_^3*J3_^2*H68^2 - 6*J1_^2*J2_^3*k_s*H68^5 - 12*J1_^2*J2_^3*k_s*H68^4 + 12*J1_^2*J2_^3*k_s*H68^2 + 6*J1_^2*J2_^3*k_s*H68 + 12*J2_^3*J3_^2*k_s*H68^5 + 27*J2_^3*J3_^2*k_s*H68^4 - 12*J2_^3*J3_^2*k_s*H68^3 - 27*J2_^3*J3_^2*k_s*H68^2 - 72*J2_^3*k_s^2*H68^5 - 180*J2_^3*k_s^2*H68^4 + 180*J2_^3*k_s^2*H68^2 + 72*J2_^3*k_s^2*H68)/(4*J1_^2*J2_^2*J3_^2 - 48*J1_^2*J2_^2*k_s + 78*J1_^2*J3_^2*k_s - 648*J1_^2*k_s^2 + 78*J2_^2*J3_^2*k_s - 648*J2_^2*k_s^2 + 1296*J3_^2*k_s^2 - 8640*k_s^3)</f>
        <v>-5.1700353103425044E-2</v>
      </c>
      <c r="AL68" s="41">
        <f>(-2*J1_^2*J2_^2*J3_^3*k03_*H68^5 + 4*J1_^2*J2_^2*J3_^3*k03_*H68^3 - 2*J1_^2*J2_^2*J3_^3*k03_*H68 - 15*J1_^2*J3_^3*k03_*k_s*H68^5 + 24*J1_^2*J3_^3*k03_*k_s*H68^4 + 54*J1_^2*J3_^3*k03_*k_s*H68^3 - 24*J1_^2*J3_^3*k03_*k_s*H68^2 - 39*J1_^2*J3_^3*k03_*k_s*H68 - 15*J2_^2*J3_^3*k03_*k_s*H68^5 - 24*J2_^2*J3_^3*k03_*k_s*H68^4 + 54*J2_^2*J3_^3*k03_*k_s*H68^3 + 24*J2_^2*J3_^3*k03_*k_s*H68^2 - 39*J2_^2*J3_^3*k03_*k_s*H68 - 72*J3_^3*k03_*k_s^2*H68^5 + 720*J3_^3*k03_*k_s^2*H68^3 - 648*J3_^3*k03_*k_s^2*H68)/(2*J1_^2*J2_^2*J3_^2 - 24*J1_^2*J2_^2*k_s +
39*J1_^2*J3_^2*k_s - 324*J1_^2*k_s^2 + 39*J2_^2*J3_^2*k_s - 324*J2_^2*k_s^2 + 648*J3_^2*k_s^2 - 4320*k_s^3)</f>
        <v>0.23781703680000033</v>
      </c>
      <c r="AM68" s="41">
        <f xml:space="preserve"> (2*J1_^2*J2_^2*J3_^2*H68^4 - 4*J1_^2*J2_^2*J3_^2*H68^2 + 2*J1_^2*J2_^2*J3_^2 - 24*J1_^2*J2_^2*k_s*H68^4 + 48*J1_^2*J2_^2*k_s*H68^2 - 24*J1_^2*J2_^2*k_s - 12*J1_^2*J3_^2*k_s*H68^5 + 27*J1_^2*J3_^2*k_s*H68^4 + 12*J1_^2*J3_^2*k_s*H68^3 - 66*J1_^2*J3_^2*k_s*H68^2 + 39*J1_^2*J3_^2*k_s + 72*J1_^2*k_s^2*H68^5 - 180*J1_^2*k_s^2*H68^4 + 504*J1_^2*k_s^2*H68^2 - 72*J1_^2*k_s^2*H68 - 324*J1_^2*k_s^2 + 12*J2_^2*J3_^2*k_s*H68^5 + 27*J2_^2*J3_^2*k_s*H68^4 - 12*J2_^2*J3_^2*k_s*H68^3 - 66*J2_^2*J3_^2*k_s*H68^2 + 39*J2_^2*J3_^2*k_s - 72*J2_^2*k_s^2*H68^5 - 180*J2_^2*k_s^2*H68^4 + 504*J2_^2*k_s^2*H68^2 + 72*J2_^2*k_s^2*H68 - 324*J2_^2*k_s^2 - 648*J3_^2*k_s^2*H68^2 + 648*J3_^2*k_s^2 + 4320*k_s^3*H68^2 - 4320*k_s^3)/(2*J1_^2*J2_^2*J3_^2 - 24*J1_^2*J2_^2*k_s + 39*J1_^2*J3_^2*k_s - 324*J1_^2*k_s^2 + 39*J2_^2*J3_^2*k_s - 324*J2_^2*k_s^2 + 648*J3_^2*k_s^2 - 4320*k_s^3)</f>
        <v>0.84934655999999942</v>
      </c>
      <c r="AN68" s="41">
        <f>(2*J1_^2*J2_^2*J3_^3*H68^5 - 4*J1_^2*J2_^2*J3_^3*H68^3 + 2*J1_^2*J2_^2*J3_^3*H68 + 15*J1_^2*J3_^3*k_s*H68^5 - 24*J1_^2*J3_^3*k_s*H68^4 - 54*J1_^2*J3_^3*k_s*H68^3 + 24*J1_^2*J3_^3*k_s*H68^2 + 39*J1_^2*J3_^3*k_s*H68 + 15*J2_^2*J3_^3*k_s*H68^5 + 24*J2_^2*J3_^3*k_s*H68^4 - 54*J2_^2*J3_^3*k_s*H68^3 - 24*J2_^2*J3_^3*k_s*H68^2 + 39*J2_^2*J3_^3*k_s*H68 + 72*J3_^3*k_s^2*H68^5 - 720*J3_^3*k_s^2*H68^3 + 648*J3_^3*k_s^2*H68)/(2*J1_^2*J2_^2*J3_^2 - 24*J1_^2*J2_^2*k_s + 39*J1_^2*J3_^2*k_s - 324*J1_^2*k_s^2 + 39*J2_^2*J3_^2*k_s - 324*J2_^2*k_s^2 + 648*J3_^2*k_s^2 - 4320*k_s^3)</f>
        <v>0.23781703680000033</v>
      </c>
      <c r="AP68" s="41">
        <f t="shared" ref="AP68:AP104" si="31">u1_*AF68+v1_*AG68+theta1*AH68+u2_*AI68+v2_*AJ68+theta2*AK68+u3_*AL68+v3_*AM68+theta3*AN68</f>
        <v>0.84934655999999942</v>
      </c>
    </row>
    <row r="69" spans="7:42">
      <c r="G69" s="40">
        <f t="shared" si="24"/>
        <v>1.3000000000000007</v>
      </c>
      <c r="H69" s="33">
        <f t="shared" si="15"/>
        <v>0.3000000000000006</v>
      </c>
      <c r="I69" s="51">
        <f>J69+K69+W69*AB69</f>
        <v>-0.93638227487809933</v>
      </c>
      <c r="J69" s="51">
        <f>(1/M69)*(a1_ + 2*a2_*H69 + 3*a3_*H69^2 + 4*a4_*H69^3 + 5*a5_*H69^4)</f>
        <v>-0.93638227487809933</v>
      </c>
      <c r="K69" s="51">
        <f>(1/M69^3)*k_s*(6*a3_ + 24*a4_*H69+ 60*a5_*H69^2)</f>
        <v>0</v>
      </c>
      <c r="L69" s="51"/>
      <c r="M69" s="41">
        <f t="shared" si="25"/>
        <v>1.1661903789690606</v>
      </c>
      <c r="N69" s="45">
        <f t="shared" ref="N69:N104" si="32">0.5*H69*(H69-1)</f>
        <v>-0.10500000000000012</v>
      </c>
      <c r="O69" s="45">
        <f t="shared" ref="O69:O104" si="33">H69-0.5</f>
        <v>-0.1999999999999994</v>
      </c>
      <c r="P69" s="45">
        <f>1</f>
        <v>1</v>
      </c>
      <c r="Q69" s="45">
        <f t="shared" ref="Q69:Q104" si="34">0.5*H69*(H69+1)</f>
        <v>0.19500000000000051</v>
      </c>
      <c r="R69" s="45">
        <f t="shared" ref="R69:R104" si="35">H69+0.5</f>
        <v>0.8000000000000006</v>
      </c>
      <c r="S69" s="45">
        <f>1</f>
        <v>1</v>
      </c>
      <c r="T69" s="45">
        <f t="shared" ref="T69:T104" si="36">1-H69^2</f>
        <v>0.9099999999999997</v>
      </c>
      <c r="U69" s="45">
        <f t="shared" ref="U69:U104" si="37">-2*H69</f>
        <v>-0.6000000000000012</v>
      </c>
      <c r="V69" s="45">
        <f t="shared" ref="V69:V104" si="38">-2</f>
        <v>-2</v>
      </c>
      <c r="W69" s="45">
        <f t="shared" si="26"/>
        <v>0</v>
      </c>
      <c r="X69" s="45"/>
      <c r="Y69" s="45">
        <f t="shared" si="27"/>
        <v>1.3000000000000007</v>
      </c>
      <c r="Z69" s="45">
        <f t="shared" si="28"/>
        <v>0.9099999999999997</v>
      </c>
      <c r="AA69" s="40">
        <f t="shared" si="29"/>
        <v>0</v>
      </c>
      <c r="AB69" s="44">
        <f t="shared" si="30"/>
        <v>-0.85749292571254376</v>
      </c>
      <c r="AF69" s="41">
        <f>(-J1_^3*J2_^2*J3_^2*k01_*H69^5 + J1_^3*J2_^2*J3_^2*k01_*H69^4 + J1_^3*J2_^2*J3_^2*k01_*H69^3 - J1_^3*J2_^2*J3_^2*k01_*H69^2 + 6*J1_^3*J2_^2*k01_*k_s*H69^5 - 12*J1_^3*J2_^2*k01_*k_s*H69^4 + 12*J1_^3*J2_^2*k01_*k_s*H69^2 - 6*J1_^3*J2_^2*k01_*k_s*H69 - 12*J1_^3*J3_^2*k01_*k_s*H69^5 + 27*J1_^3*J3_^2*k01_*k_s*H69^4 + 12*J1_^3*J3_^2*k01_*k_s*H69^3 - 27*J1_^3*J3_^2*k01_*k_s*H69^2 + 72*J1_^3*k01_*k_s^2*H69^5 - 180*J1_^3*k01_*k_s^2*H69^4 + 180*J1_^3*k01_*k_s^2*H69^2 - 72*J1_^3*k01_*k_s^2*H69)/(4*J1_^2*J2_^2*J3_^2 - 48*J1_^2*J2_^2*k_s + 78*J1_^2*J3_^2*k_s - 648*J1_^2*k_s^2 + 78*J2_^2*J3_^2*k_s - 648*J2_^2*k_s^2 + 1296*J3_^2*k_s^2 - 8640*k_s^3)</f>
        <v>1.433250000000004E-2</v>
      </c>
      <c r="AG69" s="41">
        <f>(6*J1_^2*J2_^2*J3_^2*H69^5 - 4*J1_^2*J2_^2*J3_^2*H69^4 - 10*J1_^2*J2_^2*J3_^2*H69^3 + 8*J1_^2*J2_^2*J3_^2*H69^2 - 12*J1_^2*J2_^2*k_s*H69^5 + 48*J1_^2*J2_^2*k_s*H69^4 - 96*J1_^2*J2_^2*k_s*H69^2 + 60*J1_^2*J2_^2*k_s*H69 + 66*J1_^2*J3_^2*k_s*H69^5 - 129*J1_^2*J3_^2*k_s*H69^4 - 144*J1_^2*J3_^2*k_s*H69^3 + 207*J1_^2*J3_^2*k_s*H69^2 - 216*J1_^2*k_s^2*H69^5 + 540*J1_^2*k_s^2*H69^4 - 1188*J1_^2*k_s^2*H69^2 + 864*J1_^2*k_s^2*H69 + 18*J2_^2*J3_^2*k_s*H69^5 + 21*J2_^2*J3_^2*k_s*H69^4 - 96*J2_^2*J3_^2*k_s*H69^3 + 57*J2_^2*J3_^2*k_s*H69^2
+ 72*J2_^2*k_s^2*H69^5 + 180*J2_^2*k_s^2*H69^4 - 828*J2_^2*k_s^2*H69^2 + 576*J2_^2*k_s^2*H69 + 144*J3_^2*k_s^2*H69^5 - 1440*J3_^2*k_s^2*H69^3 + 1296*J3_^2*k_s^2*H69^2 - 8640*k_s^3*H69^2 + 8640*k_s^3*H69)/(8*J1_^2*J2_^2*J3_^2 - 96*J1_^2*J2_^2*k_s + 156*J1_^2*J3_^2*k_s - 1296*J1_^2*k_s^2 + 156*J2_^2*J3_^2*k_s - 1296*J2_^2*k_s^2 + 2592*J3_^2*k_s^2 -
17280*k_s^3)</f>
        <v>5.402250000000014E-2</v>
      </c>
      <c r="AH69" s="41">
        <f>(J1_^3*J2_^2*J3_^2*H69^5 - J1_^3*J2_^2*J3_^2*H69^4 - J1_^3*J2_^2*J3_^2*H69^3 + J1_^3*J2_^2*J3_^2*H69^2 - 6*J1_^3*J2_^2*k_s*H69^5 + 12*J1_^3*J2_^2*k_s*H69^4 - 12*J1_^3*J2_^2*k_s*H69^2 + 6*J1_^3*J2_^2*k_s*H69 + 12*J1_^3*J3_^2*k_s*H69^5 - 27*J1_^3*J3_^2*k_s*H69^4 - 12*J1_^3*J3_^2*k_s*H69^3 + 27*J1_^3*J3_^2*k_s*H69^2 - 72*J1_^3*k_s^2*H69^5 + 180*J1_^3*k_s^2*H69^4 - 180*J1_^3*k_s^2*H69^2 + 72*J1_^3*k_s^2*H69)/(4*J1_^2*J2_^2*J3_^2 - 48*J1_^2*J2_^2*k_s + 78*J1_^2*J3_^2*k_s - 648*J1_^2*k_s^2 + 78*J2_^2*J3_^2*k_s - 648*J2_^2*k_s^2 + 1296*J3_^2*k_s^2 - 8640*k_s^3)</f>
        <v>3.2048444287515819E-2</v>
      </c>
      <c r="AI69" s="41">
        <f>(-J1_^2*J2_^3*J3_^2*k02_*H69^5 - J1_^2*J2_^3*J3_^2*k02_*H69^4 + J1_^2*J2_^3*J3_^2*k02_*H69^3 + J1_^2*J2_^3*J3_^2*k02_*H69^2 + 6*J1_^2*J2_^3*k02_*k_s*H69^5 + 12*J1_^2*J2_^3*k02_*k_s*H69^4 - 12*J1_^2*J2_^3*k02_*k_s*H69^2 - 6*J1_^2*J2_^3*k02_*k_s*H69 - 12*J2_^3*J3_^2*k02_*k_s*H69^5 - 27*J2_^3*J3_^2*k02_*k_s*H69^4 + 12*J2_^3*J3_^2*k02_*k_s*H69^3 + 27*J2_^3*J3_^2*k02_*k_s*H69^2 + 72*J2_^3*k02_*k_s^2*H69^5 + 180*J2_^3*k02_*k_s^2*H69^4 - 180*J2_^3*k02_*k_s^2*H69^2 - 72*J2_^3*k02_*k_s^2*H69)/(4*J1_^2*J2_^2*J3_^2 - 48*J1_^2*J2_^2*k_s + 78*J1_^2*J3_^2*k_s - 648*J1_^2*k_s^2 + 78*J2_^2*J3_^2*k_s - 648*J2_^2*k_s^2 + 1296*J3_^2*k_s^2 - 8640*k_s^3)</f>
        <v>-2.7832500000000118E-2</v>
      </c>
      <c r="AJ69" s="41">
        <f>(-6*J1_^2*J2_^2*J3_^2*H69^5 - 4*J1_^2*J2_^2*J3_^2*H69^4 + 10*J1_^2*J2_^2*J3_^2*H69^3 + 8*J1_^2*J2_^2*J3_^2*H69^2 + 12*J1_^2*J2_^2*k_s*H69^5 + 48*J1_^2*J2_^2*k_s*H69^4 - 96*J1_^2*J2_^2*k_s*H69^2 - 60*J1_^2*J2_^2*k_s*H69 - 18*J1_^2*J3_^2*k_s*H69^5 + 21*J1_^2*J3_^2*k_s*H69^4 + 96*J1_^2*J3_^2*k_s*H69^3 + 57*J1_^2*J3_^2*k_s*H69^2 - 72*J1_^2*k_s^2*H69^5 + 180*J1_^2*k_s^2*H69^4 - 828*J1_^2*k_s^2*H69^2 - 576*J1_^2*k_s^2*H69 - 66*J2_^2*J3_^2*k_s*H69^5 - 129*J2_^2*J3_^2*k_s*H69^4 + 144*J2_^2*J3_^2*k_s*H69^3 + 207*J2_^2*J3_^2*k_s*H69^2 + 216*J2_^2*k_s^2*H69^5 + 540*J2_^2*k_s^2*H69^4 - 1188*J2_^2*k_s^2*H69^2 - 864*J2_^2*k_s^2*H69 - 144*J3_^2*k_s^2*H69^5 + 1440*J3_^2*k_s^2*H69^3 + 1296*J3_^2*k_s^2*H69^2 - 8640*k_s^3*H69^2 - 8640*k_s^3*H69)/(8*J1_^2*J2_^2*J3_^2 - 96*J1_^2*J2_^2*k_s + 156*J1_^2*J3_^2*k_s - 1296*J1_^2*k_s^2 + 156*J2_^2*J3_^2*k_s - 1296*J2_^2*k_s^2 + 2592*J3_^2*k_s^2 - 17280*k_s^3)</f>
        <v>0.11787750000000052</v>
      </c>
      <c r="AK69" s="41">
        <f>(J1_^2*J2_^3*J3_^2*H69^5 + J1_^2*J2_^3*J3_^2*H69^4 - J1_^2*J2_^3*J3_^2*H69^3 - J1_^2*J2_^3*J3_^2*H69^2 - 6*J1_^2*J2_^3*k_s*H69^5 - 12*J1_^2*J2_^3*k_s*H69^4 + 12*J1_^2*J2_^3*k_s*H69^2 + 6*J1_^2*J2_^3*k_s*H69 + 12*J2_^3*J3_^2*k_s*H69^5 + 27*J2_^3*J3_^2*k_s*H69^4 - 12*J2_^3*J3_^2*k_s*H69^3 - 27*J2_^3*J3_^2*k_s*H69^2 - 72*J2_^3*k_s^2*H69^5 - 180*J2_^3*k_s^2*H69^4 + 180*J2_^3*k_s^2*H69^2 + 72*J2_^3*k_s^2*H69)/(4*J1_^2*J2_^2*J3_^2 - 48*J1_^2*J2_^2*k_s + 78*J1_^2*J3_^2*k_s - 648*J1_^2*k_s^2 + 78*J2_^2*J3_^2*k_s - 648*J2_^2*k_s^2 + 1296*J3_^2*k_s^2 - 8640*k_s^3)</f>
        <v>-5.9518539391100952E-2</v>
      </c>
      <c r="AL69" s="41">
        <f>(-2*J1_^2*J2_^2*J3_^3*k03_*H69^5 + 4*J1_^2*J2_^2*J3_^3*k03_*H69^3 - 2*J1_^2*J2_^2*J3_^3*k03_*H69 - 15*J1_^2*J3_^3*k03_*k_s*H69^5 + 24*J1_^2*J3_^3*k03_*k_s*H69^4 + 54*J1_^2*J3_^3*k03_*k_s*H69^3 - 24*J1_^2*J3_^3*k03_*k_s*H69^2 - 39*J1_^2*J3_^3*k03_*k_s*H69 - 15*J2_^2*J3_^3*k03_*k_s*H69^5 - 24*J2_^2*J3_^3*k03_*k_s*H69^4 + 54*J2_^2*J3_^3*k03_*k_s*H69^3 + 24*J2_^2*J3_^3*k03_*k_s*H69^2 - 39*J2_^2*J3_^3*k03_*k_s*H69 - 72*J3_^3*k03_*k_s^2*H69^5 + 720*J3_^3*k03_*k_s^2*H69^3 - 648*J3_^3*k03_*k_s^2*H69)/(2*J1_^2*J2_^2*J3_^2 - 24*J1_^2*J2_^2*k_s +
39*J1_^2*J3_^2*k_s - 324*J1_^2*k_s^2 + 39*J2_^2*J3_^2*k_s - 324*J2_^2*k_s^2 + 648*J3_^2*k_s^2 - 4320*k_s^3)</f>
        <v>0.24843000000000029</v>
      </c>
      <c r="AM69" s="41">
        <f xml:space="preserve"> (2*J1_^2*J2_^2*J3_^2*H69^4 - 4*J1_^2*J2_^2*J3_^2*H69^2 + 2*J1_^2*J2_^2*J3_^2 - 24*J1_^2*J2_^2*k_s*H69^4 + 48*J1_^2*J2_^2*k_s*H69^2 - 24*J1_^2*J2_^2*k_s - 12*J1_^2*J3_^2*k_s*H69^5 + 27*J1_^2*J3_^2*k_s*H69^4 + 12*J1_^2*J3_^2*k_s*H69^3 - 66*J1_^2*J3_^2*k_s*H69^2 + 39*J1_^2*J3_^2*k_s + 72*J1_^2*k_s^2*H69^5 - 180*J1_^2*k_s^2*H69^4 + 504*J1_^2*k_s^2*H69^2 - 72*J1_^2*k_s^2*H69 - 324*J1_^2*k_s^2 + 12*J2_^2*J3_^2*k_s*H69^5 + 27*J2_^2*J3_^2*k_s*H69^4 - 12*J2_^2*J3_^2*k_s*H69^3 - 66*J2_^2*J3_^2*k_s*H69^2 + 39*J2_^2*J3_^2*k_s - 72*J2_^2*k_s^2*H69^5 - 180*J2_^2*k_s^2*H69^4 + 504*J2_^2*k_s^2*H69^2 + 72*J2_^2*k_s^2*H69 - 324*J2_^2*k_s^2 - 648*J3_^2*k_s^2*H69^2 + 648*J3_^2*k_s^2 + 4320*k_s^3*H69^2 - 4320*k_s^3)/(2*J1_^2*J2_^2*J3_^2 - 24*J1_^2*J2_^2*k_s + 39*J1_^2*J3_^2*k_s - 324*J1_^2*k_s^2 + 39*J2_^2*J3_^2*k_s - 324*J2_^2*k_s^2 + 648*J3_^2*k_s^2 - 4320*k_s^3)</f>
        <v>0.82809999999999928</v>
      </c>
      <c r="AN69" s="41">
        <f>(2*J1_^2*J2_^2*J3_^3*H69^5 - 4*J1_^2*J2_^2*J3_^3*H69^3 + 2*J1_^2*J2_^2*J3_^3*H69 + 15*J1_^2*J3_^3*k_s*H69^5 - 24*J1_^2*J3_^3*k_s*H69^4 - 54*J1_^2*J3_^3*k_s*H69^3 + 24*J1_^2*J3_^3*k_s*H69^2 + 39*J1_^2*J3_^3*k_s*H69 + 15*J2_^2*J3_^3*k_s*H69^5 + 24*J2_^2*J3_^3*k_s*H69^4 - 54*J2_^2*J3_^3*k_s*H69^3 - 24*J2_^2*J3_^3*k_s*H69^2 + 39*J2_^2*J3_^3*k_s*H69 + 72*J3_^3*k_s^2*H69^5 - 720*J3_^3*k_s^2*H69^3 + 648*J3_^3*k_s^2*H69)/(2*J1_^2*J2_^2*J3_^2 - 24*J1_^2*J2_^2*k_s + 39*J1_^2*J3_^2*k_s - 324*J1_^2*k_s^2 + 39*J2_^2*J3_^2*k_s - 324*J2_^2*k_s^2 + 648*J3_^2*k_s^2 - 4320*k_s^3)</f>
        <v>0.24843000000000029</v>
      </c>
      <c r="AP69" s="41">
        <f t="shared" si="31"/>
        <v>0.82809999999999928</v>
      </c>
    </row>
    <row r="70" spans="7:42">
      <c r="G70" s="40">
        <f t="shared" si="24"/>
        <v>1.3200000000000007</v>
      </c>
      <c r="H70" s="33">
        <f t="shared" ref="H70:H104" si="39">H69+0.02</f>
        <v>0.32000000000000062</v>
      </c>
      <c r="I70" s="51">
        <f>J70+K70+W70*AB70</f>
        <v>-0.96770919581922976</v>
      </c>
      <c r="J70" s="51">
        <f>(1/M70)*(a1_ + 2*a2_*H70 + 3*a3_*H70^2 + 4*a4_*H70^3 + 5*a5_*H70^4)</f>
        <v>-0.96770919581922976</v>
      </c>
      <c r="K70" s="51">
        <f>(1/M70^3)*k_s*(6*a3_ + 24*a4_*H70+ 60*a5_*H70^2)</f>
        <v>0</v>
      </c>
      <c r="L70" s="51"/>
      <c r="M70" s="41">
        <f t="shared" si="25"/>
        <v>1.1872657663724671</v>
      </c>
      <c r="N70" s="45">
        <f t="shared" si="32"/>
        <v>-0.1088000000000001</v>
      </c>
      <c r="O70" s="45">
        <f t="shared" si="33"/>
        <v>-0.17999999999999938</v>
      </c>
      <c r="P70" s="45">
        <f>1</f>
        <v>1</v>
      </c>
      <c r="Q70" s="45">
        <f t="shared" si="34"/>
        <v>0.21120000000000053</v>
      </c>
      <c r="R70" s="45">
        <f t="shared" si="35"/>
        <v>0.82000000000000062</v>
      </c>
      <c r="S70" s="45">
        <f>1</f>
        <v>1</v>
      </c>
      <c r="T70" s="45">
        <f t="shared" si="36"/>
        <v>0.89759999999999962</v>
      </c>
      <c r="U70" s="45">
        <f t="shared" si="37"/>
        <v>-0.64000000000000123</v>
      </c>
      <c r="V70" s="45">
        <f t="shared" si="38"/>
        <v>-2</v>
      </c>
      <c r="W70" s="45">
        <f t="shared" si="26"/>
        <v>0</v>
      </c>
      <c r="X70" s="45"/>
      <c r="Y70" s="45">
        <f t="shared" si="27"/>
        <v>1.3200000000000007</v>
      </c>
      <c r="Z70" s="45">
        <f t="shared" si="28"/>
        <v>0.89759999999999962</v>
      </c>
      <c r="AA70" s="40">
        <f t="shared" si="29"/>
        <v>0</v>
      </c>
      <c r="AB70" s="44">
        <f t="shared" si="30"/>
        <v>-0.84227140066151085</v>
      </c>
      <c r="AF70" s="41">
        <f>(-J1_^3*J2_^2*J3_^2*k01_*H70^5 + J1_^3*J2_^2*J3_^2*k01_*H70^4 + J1_^3*J2_^2*J3_^2*k01_*H70^3 - J1_^3*J2_^2*J3_^2*k01_*H70^2 + 6*J1_^3*J2_^2*k01_*k_s*H70^5 - 12*J1_^3*J2_^2*k01_*k_s*H70^4 + 12*J1_^3*J2_^2*k01_*k_s*H70^2 - 6*J1_^3*J2_^2*k01_*k_s*H70 - 12*J1_^3*J3_^2*k01_*k_s*H70^5 + 27*J1_^3*J3_^2*k01_*k_s*H70^4 + 12*J1_^3*J3_^2*k01_*k_s*H70^3 - 27*J1_^3*J3_^2*k01_*k_s*H70^2 + 72*J1_^3*k01_*k_s^2*H70^5 - 180*J1_^3*k01_*k_s^2*H70^4 + 180*J1_^3*k01_*k_s^2*H70^2 - 72*J1_^3*k01_*k_s^2*H70)/(4*J1_^2*J2_^2*J3_^2 - 48*J1_^2*J2_^2*k_s + 78*J1_^2*J3_^2*k_s - 648*J1_^2*k_s^2 + 78*J2_^2*J3_^2*k_s - 648*J2_^2*k_s^2 + 1296*J3_^2*k_s^2 - 8640*k_s^3)</f>
        <v>1.5625420800000039E-2</v>
      </c>
      <c r="AG70" s="41">
        <f>(6*J1_^2*J2_^2*J3_^2*H70^5 - 4*J1_^2*J2_^2*J3_^2*H70^4 - 10*J1_^2*J2_^2*J3_^2*H70^3 + 8*J1_^2*J2_^2*J3_^2*H70^2 - 12*J1_^2*J2_^2*k_s*H70^5 + 48*J1_^2*J2_^2*k_s*H70^4 - 96*J1_^2*J2_^2*k_s*H70^2 + 60*J1_^2*J2_^2*k_s*H70 + 66*J1_^2*J3_^2*k_s*H70^5 - 129*J1_^2*J3_^2*k_s*H70^4 - 144*J1_^2*J3_^2*k_s*H70^3 + 207*J1_^2*J3_^2*k_s*H70^2 - 216*J1_^2*k_s^2*H70^5 + 540*J1_^2*k_s^2*H70^4 - 1188*J1_^2*k_s^2*H70^2 + 864*J1_^2*k_s^2*H70 + 18*J2_^2*J3_^2*k_s*H70^5 + 21*J2_^2*J3_^2*k_s*H70^4 - 96*J2_^2*J3_^2*k_s*H70^3 + 57*J2_^2*J3_^2*k_s*H70^2
+ 72*J2_^2*k_s^2*H70^5 + 180*J2_^2*k_s^2*H70^4 - 828*J2_^2*k_s^2*H70^2 + 576*J2_^2*k_s^2*H70 + 144*J3_^2*k_s^2*H70^5 - 1440*J3_^2*k_s^2*H70^3 + 1296*J3_^2*k_s^2*H70^2 - 8640*k_s^3*H70^2 + 8640*k_s^3*H70)/(8*J1_^2*J2_^2*J3_^2 - 96*J1_^2*J2_^2*k_s + 156*J1_^2*J3_^2*k_s - 1296*J1_^2*k_s^2 + 156*J2_^2*J3_^2*k_s - 1296*J2_^2*k_s^2 + 2592*J3_^2*k_s^2 -
17280*k_s^3)</f>
        <v>5.8713702400000151E-2</v>
      </c>
      <c r="AH70" s="41">
        <f>(J1_^3*J2_^2*J3_^2*H70^5 - J1_^3*J2_^2*J3_^2*H70^4 - J1_^3*J2_^2*J3_^2*H70^3 + J1_^3*J2_^2*J3_^2*H70^2 - 6*J1_^3*J2_^2*k_s*H70^5 + 12*J1_^3*J2_^2*k_s*H70^4 - 12*J1_^3*J2_^2*k_s*H70^2 + 6*J1_^3*J2_^2*k_s*H70 + 12*J1_^3*J3_^2*k_s*H70^5 - 27*J1_^3*J3_^2*k_s*H70^4 - 12*J1_^3*J3_^2*k_s*H70^3 + 27*J1_^3*J3_^2*k_s*H70^2 - 72*J1_^3*k_s^2*H70^5 + 180*J1_^3*k_s^2*H70^4 - 180*J1_^3*k_s^2*H70^2 + 72*J1_^3*k_s^2*H70)/(4*J1_^2*J2_^2*J3_^2 - 48*J1_^2*J2_^2*k_s + 78*J1_^2*J3_^2*k_s - 648*J1_^2*k_s^2 + 78*J2_^2*J3_^2*k_s - 648*J2_^2*k_s^2 + 1296*J3_^2*k_s^2 - 8640*k_s^3)</f>
        <v>3.4939503085839242E-2</v>
      </c>
      <c r="AI70" s="41">
        <f>(-J1_^2*J2_^3*J3_^2*k02_*H70^5 - J1_^2*J2_^3*J3_^2*k02_*H70^4 + J1_^2*J2_^3*J3_^2*k02_*H70^3 + J1_^2*J2_^3*J3_^2*k02_*H70^2 + 6*J1_^2*J2_^3*k02_*k_s*H70^5 + 12*J1_^2*J2_^3*k02_*k_s*H70^4 - 12*J1_^2*J2_^3*k02_*k_s*H70^2 - 6*J1_^2*J2_^3*k02_*k_s*H70 - 12*J2_^3*J3_^2*k02_*k_s*H70^5 - 27*J2_^3*J3_^2*k02_*k_s*H70^4 + 12*J2_^3*J3_^2*k02_*k_s*H70^3 + 27*J2_^3*J3_^2*k02_*k_s*H70^2 + 72*J2_^3*k02_*k_s^2*H70^5 + 180*J2_^3*k02_*k_s^2*H70^4 - 180*J2_^3*k02_*k_s^2*H70^2 - 72*J2_^3*k02_*k_s^2*H70)/(4*J1_^2*J2_^2*J3_^2 - 48*J1_^2*J2_^2*k_s + 78*J1_^2*J3_^2*k_s - 648*J1_^2*k_s^2 + 78*J2_^2*J3_^2*k_s - 648*J2_^2*k_s^2 + 1296*J3_^2*k_s^2 - 8640*k_s^3)</f>
        <v>-3.2009420800000132E-2</v>
      </c>
      <c r="AJ70" s="41">
        <f>(-6*J1_^2*J2_^2*J3_^2*H70^5 - 4*J1_^2*J2_^2*J3_^2*H70^4 + 10*J1_^2*J2_^2*J3_^2*H70^3 + 8*J1_^2*J2_^2*J3_^2*H70^2 + 12*J1_^2*J2_^2*k_s*H70^5 + 48*J1_^2*J2_^2*k_s*H70^4 - 96*J1_^2*J2_^2*k_s*H70^2 - 60*J1_^2*J2_^2*k_s*H70 - 18*J1_^2*J3_^2*k_s*H70^5 + 21*J1_^2*J3_^2*k_s*H70^4 + 96*J1_^2*J3_^2*k_s*H70^3 + 57*J1_^2*J3_^2*k_s*H70^2 - 72*J1_^2*k_s^2*H70^5 + 180*J1_^2*k_s^2*H70^4 - 828*J1_^2*k_s^2*H70^2 - 576*J1_^2*k_s^2*H70 - 66*J2_^2*J3_^2*k_s*H70^5 - 129*J2_^2*J3_^2*k_s*H70^4 + 144*J2_^2*J3_^2*k_s*H70^3 + 207*J2_^2*J3_^2*k_s*H70^2 + 216*J2_^2*k_s^2*H70^5 + 540*J2_^2*k_s^2*H70^4 - 1188*J2_^2*k_s^2*H70^2 - 864*J2_^2*k_s^2*H70 - 144*J3_^2*k_s^2*H70^5 + 1440*J3_^2*k_s^2*H70^3 + 1296*J3_^2*k_s^2*H70^2 - 8640*k_s^3*H70^2 - 8640*k_s^3*H70)/(8*J1_^2*J2_^2*J3_^2 - 96*J1_^2*J2_^2*k_s + 156*J1_^2*J3_^2*k_s - 1296*J1_^2*k_s^2 + 156*J2_^2*J3_^2*k_s - 1296*J2_^2*k_s^2 + 2592*J3_^2*k_s^2 - 17280*k_s^3)</f>
        <v>0.13560053760000057</v>
      </c>
      <c r="AK70" s="41">
        <f>(J1_^2*J2_^3*J3_^2*H70^5 + J1_^2*J2_^3*J3_^2*H70^4 - J1_^2*J2_^3*J3_^2*H70^3 - J1_^2*J2_^3*J3_^2*H70^2 - 6*J1_^2*J2_^3*k_s*H70^5 - 12*J1_^2*J2_^3*k_s*H70^4 + 12*J1_^2*J2_^3*k_s*H70^2 + 6*J1_^2*J2_^3*k_s*H70 + 12*J2_^3*J3_^2*k_s*H70^5 + 27*J2_^3*J3_^2*k_s*H70^4 - 12*J2_^3*J3_^2*k_s*H70^3 - 27*J2_^3*J3_^2*k_s*H70^2 - 72*J2_^3*k_s^2*H70^5 - 180*J2_^3*k_s^2*H70^4 + 180*J2_^3*k_s^2*H70^2 + 72*J2_^3*k_s^2*H70)/(4*J1_^2*J2_^2*J3_^2 - 48*J1_^2*J2_^2*k_s + 78*J1_^2*J3_^2*k_s - 648*J1_^2*k_s^2 + 78*J2_^2*J3_^2*k_s - 648*J2_^2*k_s^2 + 1296*J3_^2*k_s^2 - 8640*k_s^3)</f>
        <v>-6.7823741284276318E-2</v>
      </c>
      <c r="AL70" s="41">
        <f>(-2*J1_^2*J2_^2*J3_^3*k03_*H70^5 + 4*J1_^2*J2_^2*J3_^3*k03_*H70^3 - 2*J1_^2*J2_^2*J3_^3*k03_*H70 - 15*J1_^2*J3_^3*k03_*k_s*H70^5 + 24*J1_^2*J3_^3*k03_*k_s*H70^4 + 54*J1_^2*J3_^3*k03_*k_s*H70^3 - 24*J1_^2*J3_^3*k03_*k_s*H70^2 - 39*J1_^2*J3_^3*k03_*k_s*H70 - 15*J2_^2*J3_^3*k03_*k_s*H70^5 - 24*J2_^2*J3_^3*k03_*k_s*H70^4 + 54*J2_^2*J3_^3*k03_*k_s*H70^3 + 24*J2_^2*J3_^3*k03_*k_s*H70^2 - 39*J2_^2*J3_^3*k03_*k_s*H70 - 72*J3_^3*k03_*k_s^2*H70^5 + 720*J3_^3*k03_*k_s^2*H70^3 - 648*J3_^3*k03_*k_s^2*H70)/(2*J1_^2*J2_^2*J3_^2 - 24*J1_^2*J2_^2*k_s +
39*J1_^2*J3_^2*k_s - 324*J1_^2*k_s^2 + 39*J2_^2*J3_^2*k_s - 324*J2_^2*k_s^2 + 648*J3_^2*k_s^2 - 4320*k_s^3)</f>
        <v>0.25781944320000022</v>
      </c>
      <c r="AM70" s="41">
        <f xml:space="preserve"> (2*J1_^2*J2_^2*J3_^2*H70^4 - 4*J1_^2*J2_^2*J3_^2*H70^2 + 2*J1_^2*J2_^2*J3_^2 - 24*J1_^2*J2_^2*k_s*H70^4 + 48*J1_^2*J2_^2*k_s*H70^2 - 24*J1_^2*J2_^2*k_s - 12*J1_^2*J3_^2*k_s*H70^5 + 27*J1_^2*J3_^2*k_s*H70^4 + 12*J1_^2*J3_^2*k_s*H70^3 - 66*J1_^2*J3_^2*k_s*H70^2 + 39*J1_^2*J3_^2*k_s + 72*J1_^2*k_s^2*H70^5 - 180*J1_^2*k_s^2*H70^4 + 504*J1_^2*k_s^2*H70^2 - 72*J1_^2*k_s^2*H70 - 324*J1_^2*k_s^2 + 12*J2_^2*J3_^2*k_s*H70^5 + 27*J2_^2*J3_^2*k_s*H70^4 - 12*J2_^2*J3_^2*k_s*H70^3 - 66*J2_^2*J3_^2*k_s*H70^2 + 39*J2_^2*J3_^2*k_s - 72*J2_^2*k_s^2*H70^5 - 180*J2_^2*k_s^2*H70^4 + 504*J2_^2*k_s^2*H70^2 + 72*J2_^2*k_s^2*H70 - 324*J2_^2*k_s^2 - 648*J3_^2*k_s^2*H70^2 + 648*J3_^2*k_s^2 + 4320*k_s^3*H70^2 - 4320*k_s^3)/(2*J1_^2*J2_^2*J3_^2 - 24*J1_^2*J2_^2*k_s + 39*J1_^2*J3_^2*k_s - 324*J1_^2*k_s^2 + 39*J2_^2*J3_^2*k_s - 324*J2_^2*k_s^2 + 648*J3_^2*k_s^2 - 4320*k_s^3)</f>
        <v>0.80568575999999925</v>
      </c>
      <c r="AN70" s="41">
        <f>(2*J1_^2*J2_^2*J3_^3*H70^5 - 4*J1_^2*J2_^2*J3_^3*H70^3 + 2*J1_^2*J2_^2*J3_^3*H70 + 15*J1_^2*J3_^3*k_s*H70^5 - 24*J1_^2*J3_^3*k_s*H70^4 - 54*J1_^2*J3_^3*k_s*H70^3 + 24*J1_^2*J3_^3*k_s*H70^2 + 39*J1_^2*J3_^3*k_s*H70 + 15*J2_^2*J3_^3*k_s*H70^5 + 24*J2_^2*J3_^3*k_s*H70^4 - 54*J2_^2*J3_^3*k_s*H70^3 - 24*J2_^2*J3_^3*k_s*H70^2 + 39*J2_^2*J3_^3*k_s*H70 + 72*J3_^3*k_s^2*H70^5 - 720*J3_^3*k_s^2*H70^3 + 648*J3_^3*k_s^2*H70)/(2*J1_^2*J2_^2*J3_^2 - 24*J1_^2*J2_^2*k_s + 39*J1_^2*J3_^2*k_s - 324*J1_^2*k_s^2 + 39*J2_^2*J3_^2*k_s - 324*J2_^2*k_s^2 + 648*J3_^2*k_s^2 - 4320*k_s^3)</f>
        <v>0.25781944320000022</v>
      </c>
      <c r="AP70" s="41">
        <f t="shared" si="31"/>
        <v>0.80568575999999925</v>
      </c>
    </row>
    <row r="71" spans="7:42">
      <c r="G71" s="40">
        <f t="shared" si="24"/>
        <v>1.3400000000000007</v>
      </c>
      <c r="H71" s="33">
        <f t="shared" si="39"/>
        <v>0.34000000000000064</v>
      </c>
      <c r="I71" s="51">
        <f>J71+K71+W71*AB71</f>
        <v>-0.99461396586519613</v>
      </c>
      <c r="J71" s="51">
        <f>(1/M71)*(a1_ + 2*a2_*H71 + 3*a3_*H71^2 + 4*a4_*H71^3 + 5*a5_*H71^4)</f>
        <v>-0.99461396586519613</v>
      </c>
      <c r="K71" s="51">
        <f>(1/M71^3)*k_s*(6*a3_ + 24*a4_*H71+ 60*a5_*H71^2)</f>
        <v>0</v>
      </c>
      <c r="L71" s="51"/>
      <c r="M71" s="41">
        <f t="shared" si="25"/>
        <v>1.2092973166264787</v>
      </c>
      <c r="N71" s="45">
        <f t="shared" si="32"/>
        <v>-0.11220000000000011</v>
      </c>
      <c r="O71" s="45">
        <f t="shared" si="33"/>
        <v>-0.15999999999999936</v>
      </c>
      <c r="P71" s="45">
        <f>1</f>
        <v>1</v>
      </c>
      <c r="Q71" s="45">
        <f t="shared" si="34"/>
        <v>0.22780000000000056</v>
      </c>
      <c r="R71" s="45">
        <f t="shared" si="35"/>
        <v>0.84000000000000064</v>
      </c>
      <c r="S71" s="45">
        <f>1</f>
        <v>1</v>
      </c>
      <c r="T71" s="45">
        <f t="shared" si="36"/>
        <v>0.88439999999999952</v>
      </c>
      <c r="U71" s="45">
        <f t="shared" si="37"/>
        <v>-0.68000000000000127</v>
      </c>
      <c r="V71" s="45">
        <f t="shared" si="38"/>
        <v>-2</v>
      </c>
      <c r="W71" s="45">
        <f t="shared" si="26"/>
        <v>0</v>
      </c>
      <c r="X71" s="45"/>
      <c r="Y71" s="45">
        <f t="shared" si="27"/>
        <v>1.3400000000000007</v>
      </c>
      <c r="Z71" s="45">
        <f t="shared" si="28"/>
        <v>0.88439999999999952</v>
      </c>
      <c r="AA71" s="40">
        <f t="shared" si="29"/>
        <v>0</v>
      </c>
      <c r="AB71" s="44">
        <f t="shared" si="30"/>
        <v>-0.82692650206952767</v>
      </c>
      <c r="AF71" s="41">
        <f>(-J1_^3*J2_^2*J3_^2*k01_*H71^5 + J1_^3*J2_^2*J3_^2*k01_*H71^4 + J1_^3*J2_^2*J3_^2*k01_*H71^3 - J1_^3*J2_^2*J3_^2*k01_*H71^2 + 6*J1_^3*J2_^2*k01_*k_s*H71^5 - 12*J1_^3*J2_^2*k01_*k_s*H71^4 + 12*J1_^3*J2_^2*k01_*k_s*H71^2 - 6*J1_^3*J2_^2*k01_*k_s*H71 - 12*J1_^3*J3_^2*k01_*k_s*H71^5 + 27*J1_^3*J3_^2*k01_*k_s*H71^4 + 12*J1_^3*J3_^2*k01_*k_s*H71^3 - 27*J1_^3*J3_^2*k01_*k_s*H71^2 + 72*J1_^3*k01_*k_s^2*H71^5 - 180*J1_^3*k01_*k_s^2*H71^4 + 180*J1_^3*k01_*k_s^2*H71^2 - 72*J1_^3*k01_*k_s^2*H71)/(4*J1_^2*J2_^2*J3_^2 - 48*J1_^2*J2_^2*k_s + 78*J1_^2*J3_^2*k_s - 648*J1_^2*k_s^2 + 78*J2_^2*J3_^2*k_s - 648*J2_^2*k_s^2 + 1296*J3_^2*k_s^2 - 8640*k_s^3)</f>
        <v>1.6869045600000042E-2</v>
      </c>
      <c r="AG71" s="41">
        <f>(6*J1_^2*J2_^2*J3_^2*H71^5 - 4*J1_^2*J2_^2*J3_^2*H71^4 - 10*J1_^2*J2_^2*J3_^2*H71^3 + 8*J1_^2*J2_^2*J3_^2*H71^2 - 12*J1_^2*J2_^2*k_s*H71^5 + 48*J1_^2*J2_^2*k_s*H71^4 - 96*J1_^2*J2_^2*k_s*H71^2 + 60*J1_^2*J2_^2*k_s*H71 + 66*J1_^2*J3_^2*k_s*H71^5 - 129*J1_^2*J3_^2*k_s*H71^4 - 144*J1_^2*J3_^2*k_s*H71^3 + 207*J1_^2*J3_^2*k_s*H71^2 - 216*J1_^2*k_s^2*H71^5 + 540*J1_^2*k_s^2*H71^4 - 1188*J1_^2*k_s^2*H71^2 + 864*J1_^2*k_s^2*H71 + 18*J2_^2*J3_^2*k_s*H71^5 + 21*J2_^2*J3_^2*k_s*H71^4 - 96*J2_^2*J3_^2*k_s*H71^3 + 57*J2_^2*J3_^2*k_s*H71^2
+ 72*J2_^2*k_s^2*H71^5 + 180*J2_^2*k_s^2*H71^4 - 828*J2_^2*k_s^2*H71^2 + 576*J2_^2*k_s^2*H71 + 144*J3_^2*k_s^2*H71^5 - 1440*J3_^2*k_s^2*H71^3 + 1296*J3_^2*k_s^2*H71^2 - 8640*k_s^3*H71^2 + 8640*k_s^3*H71)/(8*J1_^2*J2_^2*J3_^2 - 96*J1_^2*J2_^2*k_s + 156*J1_^2*J3_^2*k_s - 1296*J1_^2*k_s^2 + 156*J2_^2*J3_^2*k_s - 1296*J2_^2*k_s^2 + 2592*J3_^2*k_s^2 -
17280*k_s^3)</f>
        <v>6.319597680000015E-2</v>
      </c>
      <c r="AH71" s="41">
        <f>(J1_^3*J2_^2*J3_^2*H71^5 - J1_^3*J2_^2*J3_^2*H71^4 - J1_^3*J2_^2*J3_^2*H71^3 + J1_^3*J2_^2*J3_^2*H71^2 - 6*J1_^3*J2_^2*k_s*H71^5 + 12*J1_^3*J2_^2*k_s*H71^4 - 12*J1_^3*J2_^2*k_s*H71^2 + 6*J1_^3*J2_^2*k_s*H71 + 12*J1_^3*J3_^2*k_s*H71^5 - 27*J1_^3*J3_^2*k_s*H71^4 - 12*J1_^3*J3_^2*k_s*H71^3 + 27*J1_^3*J3_^2*k_s*H71^2 - 72*J1_^3*k_s^2*H71^5 + 180*J1_^3*k_s^2*H71^4 - 180*J1_^3*k_s^2*H71^2 + 72*J1_^3*k_s^2*H71)/(4*J1_^2*J2_^2*J3_^2 - 48*J1_^2*J2_^2*k_s + 78*J1_^2*J3_^2*k_s - 648*J1_^2*k_s^2 + 78*J2_^2*J3_^2*k_s - 648*J2_^2*k_s^2 + 1296*J3_^2*k_s^2 - 8640*k_s^3)</f>
        <v>3.7720332677143815E-2</v>
      </c>
      <c r="AI71" s="41">
        <f>(-J1_^2*J2_^3*J3_^2*k02_*H71^5 - J1_^2*J2_^3*J3_^2*k02_*H71^4 + J1_^2*J2_^3*J3_^2*k02_*H71^3 + J1_^2*J2_^3*J3_^2*k02_*H71^2 + 6*J1_^2*J2_^3*k02_*k_s*H71^5 + 12*J1_^2*J2_^3*k02_*k_s*H71^4 - 12*J1_^2*J2_^3*k02_*k_s*H71^2 - 6*J1_^2*J2_^3*k02_*k_s*H71 - 12*J2_^3*J3_^2*k02_*k_s*H71^5 - 27*J2_^3*J3_^2*k02_*k_s*H71^4 + 12*J2_^3*J3_^2*k02_*k_s*H71^3 + 27*J2_^3*J3_^2*k02_*k_s*H71^2 + 72*J2_^3*k02_*k_s^2*H71^5 + 180*J2_^3*k02_*k_s^2*H71^4 - 180*J2_^3*k02_*k_s^2*H71^2 - 72*J2_^3*k02_*k_s^2*H71)/(4*J1_^2*J2_^2*J3_^2 - 48*J1_^2*J2_^2*k_s + 78*J1_^2*J3_^2*k_s - 648*J1_^2*k_s^2 + 78*J2_^2*J3_^2*k_s - 648*J2_^2*k_s^2 + 1296*J3_^2*k_s^2 - 8640*k_s^3)</f>
        <v>-3.6521045600000156E-2</v>
      </c>
      <c r="AJ71" s="41">
        <f>(-6*J1_^2*J2_^2*J3_^2*H71^5 - 4*J1_^2*J2_^2*J3_^2*H71^4 + 10*J1_^2*J2_^2*J3_^2*H71^3 + 8*J1_^2*J2_^2*J3_^2*H71^2 + 12*J1_^2*J2_^2*k_s*H71^5 + 48*J1_^2*J2_^2*k_s*H71^4 - 96*J1_^2*J2_^2*k_s*H71^2 - 60*J1_^2*J2_^2*k_s*H71 - 18*J1_^2*J3_^2*k_s*H71^5 + 21*J1_^2*J3_^2*k_s*H71^4 + 96*J1_^2*J3_^2*k_s*H71^3 + 57*J1_^2*J3_^2*k_s*H71^2 - 72*J1_^2*k_s^2*H71^5 + 180*J1_^2*k_s^2*H71^4 - 828*J1_^2*k_s^2*H71^2 - 576*J1_^2*k_s^2*H71 - 66*J2_^2*J3_^2*k_s*H71^5 - 129*J2_^2*J3_^2*k_s*H71^4 + 144*J2_^2*J3_^2*k_s*H71^3 + 207*J2_^2*J3_^2*k_s*H71^2 + 216*J2_^2*k_s^2*H71^5 + 540*J2_^2*k_s^2*H71^4 - 1188*J2_^2*k_s^2*H71^2 - 864*J2_^2*k_s^2*H71 - 144*J3_^2*k_s^2*H71^5 + 1440*J3_^2*k_s^2*H71^3 + 1296*J3_^2*k_s^2*H71^2 - 8640*k_s^3*H71^2 - 8640*k_s^3*H71)/(8*J1_^2*J2_^2*J3_^2 - 96*J1_^2*J2_^2*k_s + 156*J1_^2*J3_^2*k_s - 1296*J1_^2*k_s^2 + 156*J2_^2*J3_^2*k_s - 1296*J2_^2*k_s^2 + 2592*J3_^2*k_s^2 - 17280*k_s^3)</f>
        <v>0.15464066320000064</v>
      </c>
      <c r="AK71" s="41">
        <f>(J1_^2*J2_^3*J3_^2*H71^5 + J1_^2*J2_^3*J3_^2*H71^4 - J1_^2*J2_^3*J3_^2*H71^3 - J1_^2*J2_^3*J3_^2*H71^2 - 6*J1_^2*J2_^3*k_s*H71^5 - 12*J1_^2*J2_^3*k_s*H71^4 + 12*J1_^2*J2_^3*k_s*H71^2 + 6*J1_^2*J2_^3*k_s*H71 + 12*J2_^3*J3_^2*k_s*H71^5 + 27*J2_^3*J3_^2*k_s*H71^4 - 12*J2_^3*J3_^2*k_s*H71^3 - 27*J2_^3*J3_^2*k_s*H71^2 - 72*J2_^3*k_s^2*H71^5 - 180*J2_^3*k_s^2*H71^4 + 180*J2_^3*k_s^2*H71^2 + 72*J2_^3*k_s^2*H71)/(4*J1_^2*J2_^2*J3_^2 - 48*J1_^2*J2_^2*k_s + 78*J1_^2*J3_^2*k_s - 648*J1_^2*k_s^2 + 78*J2_^2*J3_^2*k_s - 648*J2_^2*k_s^2 + 1296*J3_^2*k_s^2 - 8640*k_s^3)</f>
        <v>-7.6583705738443683E-2</v>
      </c>
      <c r="AL71" s="41">
        <f>(-2*J1_^2*J2_^2*J3_^3*k03_*H71^5 + 4*J1_^2*J2_^2*J3_^3*k03_*H71^3 - 2*J1_^2*J2_^2*J3_^3*k03_*H71 - 15*J1_^2*J3_^3*k03_*k_s*H71^5 + 24*J1_^2*J3_^3*k03_*k_s*H71^4 + 54*J1_^2*J3_^3*k03_*k_s*H71^3 - 24*J1_^2*J3_^3*k03_*k_s*H71^2 - 39*J1_^2*J3_^3*k03_*k_s*H71 - 15*J2_^2*J3_^3*k03_*k_s*H71^5 - 24*J2_^2*J3_^3*k03_*k_s*H71^4 + 54*J2_^2*J3_^3*k03_*k_s*H71^3 + 24*J2_^2*J3_^3*k03_*k_s*H71^2 - 39*J2_^2*J3_^3*k03_*k_s*H71 - 72*J3_^3*k03_*k_s^2*H71^5 + 720*J3_^3*k03_*k_s^2*H71^3 - 648*J3_^3*k03_*k_s^2*H71)/(2*J1_^2*J2_^2*J3_^2 - 24*J1_^2*J2_^2*k_s +
39*J1_^2*J3_^2*k_s - 324*J1_^2*k_s^2 + 39*J2_^2*J3_^2*k_s - 324*J2_^2*k_s^2 + 648*J3_^2*k_s^2 - 4320*k_s^3)</f>
        <v>0.26593554240000022</v>
      </c>
      <c r="AM71" s="41">
        <f xml:space="preserve"> (2*J1_^2*J2_^2*J3_^2*H71^4 - 4*J1_^2*J2_^2*J3_^2*H71^2 + 2*J1_^2*J2_^2*J3_^2 - 24*J1_^2*J2_^2*k_s*H71^4 + 48*J1_^2*J2_^2*k_s*H71^2 - 24*J1_^2*J2_^2*k_s - 12*J1_^2*J3_^2*k_s*H71^5 + 27*J1_^2*J3_^2*k_s*H71^4 + 12*J1_^2*J3_^2*k_s*H71^3 - 66*J1_^2*J3_^2*k_s*H71^2 + 39*J1_^2*J3_^2*k_s + 72*J1_^2*k_s^2*H71^5 - 180*J1_^2*k_s^2*H71^4 + 504*J1_^2*k_s^2*H71^2 - 72*J1_^2*k_s^2*H71 - 324*J1_^2*k_s^2 + 12*J2_^2*J3_^2*k_s*H71^5 + 27*J2_^2*J3_^2*k_s*H71^4 - 12*J2_^2*J3_^2*k_s*H71^3 - 66*J2_^2*J3_^2*k_s*H71^2 + 39*J2_^2*J3_^2*k_s - 72*J2_^2*k_s^2*H71^5 - 180*J2_^2*k_s^2*H71^4 + 504*J2_^2*k_s^2*H71^2 + 72*J2_^2*k_s^2*H71 - 324*J2_^2*k_s^2 - 648*J3_^2*k_s^2*H71^2 + 648*J3_^2*k_s^2 + 4320*k_s^3*H71^2 - 4320*k_s^3)/(2*J1_^2*J2_^2*J3_^2 - 24*J1_^2*J2_^2*k_s + 39*J1_^2*J3_^2*k_s - 324*J1_^2*k_s^2 + 39*J2_^2*J3_^2*k_s - 324*J2_^2*k_s^2 + 648*J3_^2*k_s^2 - 4320*k_s^3)</f>
        <v>0.7821633599999992</v>
      </c>
      <c r="AN71" s="41">
        <f>(2*J1_^2*J2_^2*J3_^3*H71^5 - 4*J1_^2*J2_^2*J3_^3*H71^3 + 2*J1_^2*J2_^2*J3_^3*H71 + 15*J1_^2*J3_^3*k_s*H71^5 - 24*J1_^2*J3_^3*k_s*H71^4 - 54*J1_^2*J3_^3*k_s*H71^3 + 24*J1_^2*J3_^3*k_s*H71^2 + 39*J1_^2*J3_^3*k_s*H71 + 15*J2_^2*J3_^3*k_s*H71^5 + 24*J2_^2*J3_^3*k_s*H71^4 - 54*J2_^2*J3_^3*k_s*H71^3 - 24*J2_^2*J3_^3*k_s*H71^2 + 39*J2_^2*J3_^3*k_s*H71 + 72*J3_^3*k_s^2*H71^5 - 720*J3_^3*k_s^2*H71^3 + 648*J3_^3*k_s^2*H71)/(2*J1_^2*J2_^2*J3_^2 - 24*J1_^2*J2_^2*k_s + 39*J1_^2*J3_^2*k_s - 324*J1_^2*k_s^2 + 39*J2_^2*J3_^2*k_s - 324*J2_^2*k_s^2 + 648*J3_^2*k_s^2 - 4320*k_s^3)</f>
        <v>0.26593554240000022</v>
      </c>
      <c r="AP71" s="41">
        <f t="shared" si="31"/>
        <v>0.7821633599999992</v>
      </c>
    </row>
    <row r="72" spans="7:42">
      <c r="G72" s="40">
        <f t="shared" si="24"/>
        <v>1.3600000000000008</v>
      </c>
      <c r="H72" s="33">
        <f t="shared" si="39"/>
        <v>0.36000000000000065</v>
      </c>
      <c r="I72" s="51">
        <f>J72+K72+W72*AB72</f>
        <v>-1.0171576667511089</v>
      </c>
      <c r="J72" s="51">
        <f>(1/M72)*(a1_ + 2*a2_*H72 + 3*a3_*H72^2 + 4*a4_*H72^3 + 5*a5_*H72^4)</f>
        <v>-1.0171576667511089</v>
      </c>
      <c r="K72" s="51">
        <f>(1/M72^3)*k_s*(6*a3_ + 24*a4_*H72+ 60*a5_*H72^2)</f>
        <v>0</v>
      </c>
      <c r="L72" s="51"/>
      <c r="M72" s="41">
        <f t="shared" si="25"/>
        <v>1.2322337440599498</v>
      </c>
      <c r="N72" s="45">
        <f t="shared" si="32"/>
        <v>-0.11520000000000009</v>
      </c>
      <c r="O72" s="45">
        <f t="shared" si="33"/>
        <v>-0.13999999999999935</v>
      </c>
      <c r="P72" s="45">
        <f>1</f>
        <v>1</v>
      </c>
      <c r="Q72" s="45">
        <f t="shared" si="34"/>
        <v>0.24480000000000057</v>
      </c>
      <c r="R72" s="45">
        <f t="shared" si="35"/>
        <v>0.86000000000000065</v>
      </c>
      <c r="S72" s="45">
        <f>1</f>
        <v>1</v>
      </c>
      <c r="T72" s="45">
        <f t="shared" si="36"/>
        <v>0.87039999999999951</v>
      </c>
      <c r="U72" s="45">
        <f t="shared" si="37"/>
        <v>-0.72000000000000131</v>
      </c>
      <c r="V72" s="45">
        <f t="shared" si="38"/>
        <v>-2</v>
      </c>
      <c r="W72" s="45">
        <f t="shared" si="26"/>
        <v>0</v>
      </c>
      <c r="X72" s="45"/>
      <c r="Y72" s="45">
        <f t="shared" si="27"/>
        <v>1.3600000000000008</v>
      </c>
      <c r="Z72" s="45">
        <f t="shared" si="28"/>
        <v>0.87039999999999951</v>
      </c>
      <c r="AA72" s="40">
        <f t="shared" si="29"/>
        <v>0</v>
      </c>
      <c r="AB72" s="44">
        <f t="shared" si="30"/>
        <v>-0.81153434145149383</v>
      </c>
      <c r="AF72" s="41">
        <f>(-J1_^3*J2_^2*J3_^2*k01_*H72^5 + J1_^3*J2_^2*J3_^2*k01_*H72^4 + J1_^3*J2_^2*J3_^2*k01_*H72^3 - J1_^3*J2_^2*J3_^2*k01_*H72^2 + 6*J1_^3*J2_^2*k01_*k_s*H72^5 - 12*J1_^3*J2_^2*k01_*k_s*H72^4 + 12*J1_^3*J2_^2*k01_*k_s*H72^2 - 6*J1_^3*J2_^2*k01_*k_s*H72 - 12*J1_^3*J3_^2*k01_*k_s*H72^5 + 27*J1_^3*J3_^2*k01_*k_s*H72^4 + 12*J1_^3*J3_^2*k01_*k_s*H72^3 - 27*J1_^3*J3_^2*k01_*k_s*H72^2 + 72*J1_^3*k01_*k_s^2*H72^5 - 180*J1_^3*k01_*k_s^2*H72^4 + 180*J1_^3*k01_*k_s^2*H72^2 - 72*J1_^3*k01_*k_s^2*H72)/(4*J1_^2*J2_^2*J3_^2 - 48*J1_^2*J2_^2*k_s + 78*J1_^2*J3_^2*k_s - 648*J1_^2*k_s^2 + 78*J2_^2*J3_^2*k_s - 648*J2_^2*k_s^2 + 1296*J3_^2*k_s^2 - 8640*k_s^3)</f>
        <v>1.8048614400000038E-2</v>
      </c>
      <c r="AG72" s="41">
        <f>(6*J1_^2*J2_^2*J3_^2*H72^5 - 4*J1_^2*J2_^2*J3_^2*H72^4 - 10*J1_^2*J2_^2*J3_^2*H72^3 + 8*J1_^2*J2_^2*J3_^2*H72^2 - 12*J1_^2*J2_^2*k_s*H72^5 + 48*J1_^2*J2_^2*k_s*H72^4 - 96*J1_^2*J2_^2*k_s*H72^2 + 60*J1_^2*J2_^2*k_s*H72 + 66*J1_^2*J3_^2*k_s*H72^5 - 129*J1_^2*J3_^2*k_s*H72^4 - 144*J1_^2*J3_^2*k_s*H72^3 + 207*J1_^2*J3_^2*k_s*H72^2 - 216*J1_^2*k_s^2*H72^5 + 540*J1_^2*k_s^2*H72^4 - 1188*J1_^2*k_s^2*H72^2 + 864*J1_^2*k_s^2*H72 + 18*J2_^2*J3_^2*k_s*H72^5 + 21*J2_^2*J3_^2*k_s*H72^4 - 96*J2_^2*J3_^2*k_s*H72^3 + 57*J2_^2*J3_^2*k_s*H72^2
+ 72*J2_^2*k_s^2*H72^5 + 180*J2_^2*k_s^2*H72^4 - 828*J2_^2*k_s^2*H72^2 + 576*J2_^2*k_s^2*H72 + 144*J3_^2*k_s^2*H72^5 - 1440*J3_^2*k_s^2*H72^3 + 1296*J3_^2*k_s^2*H72^2 - 8640*k_s^3*H72^2 + 8640*k_s^3*H72)/(8*J1_^2*J2_^2*J3_^2 - 96*J1_^2*J2_^2*k_s + 156*J1_^2*J3_^2*k_s - 1296*J1_^2*k_s^2 + 156*J2_^2*J3_^2*k_s - 1296*J2_^2*k_s^2 + 2592*J3_^2*k_s^2 -
17280*k_s^3)</f>
        <v>6.7416883200000124E-2</v>
      </c>
      <c r="AH72" s="41">
        <f>(J1_^3*J2_^2*J3_^2*H72^5 - J1_^3*J2_^2*J3_^2*H72^4 - J1_^3*J2_^2*J3_^2*H72^3 + J1_^3*J2_^2*J3_^2*H72^2 - 6*J1_^3*J2_^2*k_s*H72^5 + 12*J1_^3*J2_^2*k_s*H72^4 - 12*J1_^3*J2_^2*k_s*H72^2 + 6*J1_^3*J2_^2*k_s*H72 + 12*J1_^3*J3_^2*k_s*H72^5 - 27*J1_^3*J3_^2*k_s*H72^4 - 12*J1_^3*J3_^2*k_s*H72^3 + 27*J1_^3*J3_^2*k_s*H72^2 - 72*J1_^3*k_s^2*H72^5 + 180*J1_^3*k_s^2*H72^4 - 180*J1_^3*k_s^2*H72^2 + 72*J1_^3*k_s^2*H72)/(4*J1_^2*J2_^2*J3_^2 - 48*J1_^2*J2_^2*k_s + 78*J1_^2*J3_^2*k_s - 648*J1_^2*k_s^2 + 78*J2_^2*J3_^2*k_s - 648*J2_^2*k_s^2 + 1296*J3_^2*k_s^2 - 8640*k_s^3)</f>
        <v>4.0357928698081663E-2</v>
      </c>
      <c r="AI72" s="41">
        <f>(-J1_^2*J2_^3*J3_^2*k02_*H72^5 - J1_^2*J2_^3*J3_^2*k02_*H72^4 + J1_^2*J2_^3*J3_^2*k02_*H72^3 + J1_^2*J2_^3*J3_^2*k02_*H72^2 + 6*J1_^2*J2_^3*k02_*k_s*H72^5 + 12*J1_^2*J2_^3*k02_*k_s*H72^4 - 12*J1_^2*J2_^3*k02_*k_s*H72^2 - 6*J1_^2*J2_^3*k02_*k_s*H72 - 12*J2_^3*J3_^2*k02_*k_s*H72^5 - 27*J2_^3*J3_^2*k02_*k_s*H72^4 + 12*J2_^3*J3_^2*k02_*k_s*H72^3 + 27*J2_^3*J3_^2*k02_*k_s*H72^2 + 72*J2_^3*k02_*k_s^2*H72^5 + 180*J2_^3*k02_*k_s^2*H72^4 - 180*J2_^3*k02_*k_s^2*H72^2 - 72*J2_^3*k02_*k_s^2*H72)/(4*J1_^2*J2_^2*J3_^2 - 48*J1_^2*J2_^2*k_s + 78*J1_^2*J3_^2*k_s - 648*J1_^2*k_s^2 + 78*J2_^2*J3_^2*k_s - 648*J2_^2*k_s^2 + 1296*J3_^2*k_s^2 - 8640*k_s^3)</f>
        <v>-4.1376614400000164E-2</v>
      </c>
      <c r="AJ72" s="41">
        <f>(-6*J1_^2*J2_^2*J3_^2*H72^5 - 4*J1_^2*J2_^2*J3_^2*H72^4 + 10*J1_^2*J2_^2*J3_^2*H72^3 + 8*J1_^2*J2_^2*J3_^2*H72^2 + 12*J1_^2*J2_^2*k_s*H72^5 + 48*J1_^2*J2_^2*k_s*H72^4 - 96*J1_^2*J2_^2*k_s*H72^2 - 60*J1_^2*J2_^2*k_s*H72 - 18*J1_^2*J3_^2*k_s*H72^5 + 21*J1_^2*J3_^2*k_s*H72^4 + 96*J1_^2*J3_^2*k_s*H72^3 + 57*J1_^2*J3_^2*k_s*H72^2 - 72*J1_^2*k_s^2*H72^5 + 180*J1_^2*k_s^2*H72^4 - 828*J1_^2*k_s^2*H72^2 - 576*J1_^2*k_s^2*H72 - 66*J2_^2*J3_^2*k_s*H72^5 - 129*J2_^2*J3_^2*k_s*H72^4 + 144*J2_^2*J3_^2*k_s*H72^3 + 207*J2_^2*J3_^2*k_s*H72^2 + 216*J2_^2*k_s^2*H72^5 + 540*J2_^2*k_s^2*H72^4 - 1188*J2_^2*k_s^2*H72^2 - 864*J2_^2*k_s^2*H72 - 144*J3_^2*k_s^2*H72^5 + 1440*J3_^2*k_s^2*H72^3 + 1296*J3_^2*k_s^2*H72^2 - 8640*k_s^3*H72^2 - 8640*k_s^3*H72)/(8*J1_^2*J2_^2*J3_^2 - 96*J1_^2*J2_^2*k_s + 156*J1_^2*J3_^2*k_s - 1296*J1_^2*k_s^2 + 156*J2_^2*J3_^2*k_s - 1296*J2_^2*k_s^2 + 2592*J3_^2*k_s^2 - 17280*k_s^3)</f>
        <v>0.17498695680000068</v>
      </c>
      <c r="AK72" s="41">
        <f>(J1_^2*J2_^3*J3_^2*H72^5 + J1_^2*J2_^3*J3_^2*H72^4 - J1_^2*J2_^3*J3_^2*H72^3 - J1_^2*J2_^3*J3_^2*H72^2 - 6*J1_^2*J2_^3*k_s*H72^5 - 12*J1_^2*J2_^3*k_s*H72^4 + 12*J1_^2*J2_^3*k_s*H72^2 + 6*J1_^2*J2_^3*k_s*H72 + 12*J2_^3*J3_^2*k_s*H72^5 + 27*J2_^3*J3_^2*k_s*H72^4 - 12*J2_^3*J3_^2*k_s*H72^3 - 27*J2_^3*J3_^2*k_s*H72^2 - 72*J2_^3*k_s^2*H72^5 - 180*J2_^3*k_s^2*H72^4 + 180*J2_^3*k_s^2*H72^2 + 72*J2_^3*k_s^2*H72)/(4*J1_^2*J2_^2*J3_^2 - 48*J1_^2*J2_^2*k_s + 78*J1_^2*J3_^2*k_s - 648*J1_^2*k_s^2 + 78*J2_^2*J3_^2*k_s - 648*J2_^2*k_s^2 + 1296*J3_^2*k_s^2 - 8640*k_s^3)</f>
        <v>-8.5760598483423739E-2</v>
      </c>
      <c r="AL72" s="41">
        <f>(-2*J1_^2*J2_^2*J3_^3*k03_*H72^5 + 4*J1_^2*J2_^2*J3_^3*k03_*H72^3 - 2*J1_^2*J2_^2*J3_^3*k03_*H72 - 15*J1_^2*J3_^3*k03_*k_s*H72^5 + 24*J1_^2*J3_^3*k03_*k_s*H72^4 + 54*J1_^2*J3_^3*k03_*k_s*H72^3 - 24*J1_^2*J3_^3*k03_*k_s*H72^2 - 39*J1_^2*J3_^3*k03_*k_s*H72 - 15*J2_^2*J3_^3*k03_*k_s*H72^5 - 24*J2_^2*J3_^3*k03_*k_s*H72^4 + 54*J2_^2*J3_^3*k03_*k_s*H72^3 + 24*J2_^2*J3_^3*k03_*k_s*H72^2 - 39*J2_^2*J3_^3*k03_*k_s*H72 - 72*J3_^3*k03_*k_s^2*H72^5 + 720*J3_^3*k03_*k_s^2*H72^3 - 648*J3_^3*k03_*k_s^2*H72)/(2*J1_^2*J2_^2*J3_^2 - 24*J1_^2*J2_^2*k_s +
39*J1_^2*J3_^2*k_s - 324*J1_^2*k_s^2 + 39*J2_^2*J3_^2*k_s - 324*J2_^2*k_s^2 + 648*J3_^2*k_s^2 - 4320*k_s^3)</f>
        <v>0.27273461760000023</v>
      </c>
      <c r="AM72" s="41">
        <f xml:space="preserve"> (2*J1_^2*J2_^2*J3_^2*H72^4 - 4*J1_^2*J2_^2*J3_^2*H72^2 + 2*J1_^2*J2_^2*J3_^2 - 24*J1_^2*J2_^2*k_s*H72^4 + 48*J1_^2*J2_^2*k_s*H72^2 - 24*J1_^2*J2_^2*k_s - 12*J1_^2*J3_^2*k_s*H72^5 + 27*J1_^2*J3_^2*k_s*H72^4 + 12*J1_^2*J3_^2*k_s*H72^3 - 66*J1_^2*J3_^2*k_s*H72^2 + 39*J1_^2*J3_^2*k_s + 72*J1_^2*k_s^2*H72^5 - 180*J1_^2*k_s^2*H72^4 + 504*J1_^2*k_s^2*H72^2 - 72*J1_^2*k_s^2*H72 - 324*J1_^2*k_s^2 + 12*J2_^2*J3_^2*k_s*H72^5 + 27*J2_^2*J3_^2*k_s*H72^4 - 12*J2_^2*J3_^2*k_s*H72^3 - 66*J2_^2*J3_^2*k_s*H72^2 + 39*J2_^2*J3_^2*k_s - 72*J2_^2*k_s^2*H72^5 - 180*J2_^2*k_s^2*H72^4 + 504*J2_^2*k_s^2*H72^2 + 72*J2_^2*k_s^2*H72 - 324*J2_^2*k_s^2 - 648*J3_^2*k_s^2*H72^2 + 648*J3_^2*k_s^2 + 4320*k_s^3*H72^2 - 4320*k_s^3)/(2*J1_^2*J2_^2*J3_^2 - 24*J1_^2*J2_^2*k_s + 39*J1_^2*J3_^2*k_s - 324*J1_^2*k_s^2 + 39*J2_^2*J3_^2*k_s - 324*J2_^2*k_s^2 + 648*J3_^2*k_s^2 - 4320*k_s^3)</f>
        <v>0.75759615999999919</v>
      </c>
      <c r="AN72" s="41">
        <f>(2*J1_^2*J2_^2*J3_^3*H72^5 - 4*J1_^2*J2_^2*J3_^3*H72^3 + 2*J1_^2*J2_^2*J3_^3*H72 + 15*J1_^2*J3_^3*k_s*H72^5 - 24*J1_^2*J3_^3*k_s*H72^4 - 54*J1_^2*J3_^3*k_s*H72^3 + 24*J1_^2*J3_^3*k_s*H72^2 + 39*J1_^2*J3_^3*k_s*H72 + 15*J2_^2*J3_^3*k_s*H72^5 + 24*J2_^2*J3_^3*k_s*H72^4 - 54*J2_^2*J3_^3*k_s*H72^3 - 24*J2_^2*J3_^3*k_s*H72^2 + 39*J2_^2*J3_^3*k_s*H72 + 72*J3_^3*k_s^2*H72^5 - 720*J3_^3*k_s^2*H72^3 + 648*J3_^3*k_s^2*H72)/(2*J1_^2*J2_^2*J3_^2 - 24*J1_^2*J2_^2*k_s + 39*J1_^2*J3_^2*k_s - 324*J1_^2*k_s^2 + 39*J2_^2*J3_^2*k_s - 324*J2_^2*k_s^2 + 648*J3_^2*k_s^2 - 4320*k_s^3)</f>
        <v>0.27273461760000023</v>
      </c>
      <c r="AP72" s="41">
        <f t="shared" si="31"/>
        <v>0.75759615999999919</v>
      </c>
    </row>
    <row r="73" spans="7:42">
      <c r="G73" s="40">
        <f t="shared" si="24"/>
        <v>1.3800000000000008</v>
      </c>
      <c r="H73" s="33">
        <f t="shared" si="39"/>
        <v>0.38000000000000067</v>
      </c>
      <c r="I73" s="51">
        <f>J73+K73+W73*AB73</f>
        <v>-1.0354184874034249</v>
      </c>
      <c r="J73" s="51">
        <f>(1/M73)*(a1_ + 2*a2_*H73 + 3*a3_*H73^2 + 4*a4_*H73^3 + 5*a5_*H73^4)</f>
        <v>-1.0354184874034249</v>
      </c>
      <c r="K73" s="51">
        <f>(1/M73^3)*k_s*(6*a3_ + 24*a4_*H73+ 60*a5_*H73^2)</f>
        <v>0</v>
      </c>
      <c r="L73" s="51"/>
      <c r="M73" s="41">
        <f t="shared" si="25"/>
        <v>1.2560254774486073</v>
      </c>
      <c r="N73" s="45">
        <f t="shared" si="32"/>
        <v>-0.11780000000000009</v>
      </c>
      <c r="O73" s="45">
        <f t="shared" si="33"/>
        <v>-0.11999999999999933</v>
      </c>
      <c r="P73" s="45">
        <f>1</f>
        <v>1</v>
      </c>
      <c r="Q73" s="45">
        <f t="shared" si="34"/>
        <v>0.2622000000000006</v>
      </c>
      <c r="R73" s="45">
        <f t="shared" si="35"/>
        <v>0.88000000000000067</v>
      </c>
      <c r="S73" s="45">
        <f>1</f>
        <v>1</v>
      </c>
      <c r="T73" s="45">
        <f t="shared" si="36"/>
        <v>0.85559999999999947</v>
      </c>
      <c r="U73" s="45">
        <f t="shared" si="37"/>
        <v>-0.76000000000000134</v>
      </c>
      <c r="V73" s="45">
        <f t="shared" si="38"/>
        <v>-2</v>
      </c>
      <c r="W73" s="45">
        <f t="shared" si="26"/>
        <v>0</v>
      </c>
      <c r="X73" s="45"/>
      <c r="Y73" s="45">
        <f t="shared" si="27"/>
        <v>1.3800000000000008</v>
      </c>
      <c r="Z73" s="45">
        <f t="shared" si="28"/>
        <v>0.85559999999999947</v>
      </c>
      <c r="AA73" s="40">
        <f t="shared" si="29"/>
        <v>0</v>
      </c>
      <c r="AB73" s="44">
        <f t="shared" si="30"/>
        <v>-0.79616219412310207</v>
      </c>
      <c r="AF73" s="41">
        <f>(-J1_^3*J2_^2*J3_^2*k01_*H73^5 + J1_^3*J2_^2*J3_^2*k01_*H73^4 + J1_^3*J2_^2*J3_^2*k01_*H73^3 - J1_^3*J2_^2*J3_^2*k01_*H73^2 + 6*J1_^3*J2_^2*k01_*k_s*H73^5 - 12*J1_^3*J2_^2*k01_*k_s*H73^4 + 12*J1_^3*J2_^2*k01_*k_s*H73^2 - 6*J1_^3*J2_^2*k01_*k_s*H73 - 12*J1_^3*J3_^2*k01_*k_s*H73^5 + 27*J1_^3*J3_^2*k01_*k_s*H73^4 + 12*J1_^3*J3_^2*k01_*k_s*H73^3 - 27*J1_^3*J3_^2*k01_*k_s*H73^2 + 72*J1_^3*k01_*k_s^2*H73^5 - 180*J1_^3*k01_*k_s^2*H73^4 + 180*J1_^3*k01_*k_s^2*H73^2 - 72*J1_^3*k01_*k_s^2*H73)/(4*J1_^2*J2_^2*J3_^2 - 48*J1_^2*J2_^2*k_s + 78*J1_^2*J3_^2*k_s - 648*J1_^2*k_s^2 + 78*J2_^2*J3_^2*k_s - 648*J2_^2*k_s^2 + 1296*J3_^2*k_s^2 - 8640*k_s^3)</f>
        <v>1.9150039200000035E-2</v>
      </c>
      <c r="AG73" s="41">
        <f>(6*J1_^2*J2_^2*J3_^2*H73^5 - 4*J1_^2*J2_^2*J3_^2*H73^4 - 10*J1_^2*J2_^2*J3_^2*H73^3 + 8*J1_^2*J2_^2*J3_^2*H73^2 - 12*J1_^2*J2_^2*k_s*H73^5 + 48*J1_^2*J2_^2*k_s*H73^4 - 96*J1_^2*J2_^2*k_s*H73^2 + 60*J1_^2*J2_^2*k_s*H73 + 66*J1_^2*J3_^2*k_s*H73^5 - 129*J1_^2*J3_^2*k_s*H73^4 - 144*J1_^2*J3_^2*k_s*H73^3 + 207*J1_^2*J3_^2*k_s*H73^2 - 216*J1_^2*k_s^2*H73^5 + 540*J1_^2*k_s^2*H73^4 - 1188*J1_^2*k_s^2*H73^2 + 864*J1_^2*k_s^2*H73 + 18*J2_^2*J3_^2*k_s*H73^5 + 21*J2_^2*J3_^2*k_s*H73^4 - 96*J2_^2*J3_^2*k_s*H73^3 + 57*J2_^2*J3_^2*k_s*H73^2
+ 72*J2_^2*k_s^2*H73^5 + 180*J2_^2*k_s^2*H73^4 - 828*J2_^2*k_s^2*H73^2 + 576*J2_^2*k_s^2*H73 + 144*J3_^2*k_s^2*H73^5 - 1440*J3_^2*k_s^2*H73^3 + 1296*J3_^2*k_s^2*H73^2 - 8640*k_s^3*H73^2 + 8640*k_s^3*H73)/(8*J1_^2*J2_^2*J3_^2 - 96*J1_^2*J2_^2*k_s + 156*J1_^2*J3_^2*k_s - 1296*J1_^2*k_s^2 + 156*J2_^2*J3_^2*k_s - 1296*J2_^2*k_s^2 + 2592*J3_^2*k_s^2 -
17280*k_s^3)</f>
        <v>7.1326957600000115E-2</v>
      </c>
      <c r="AH73" s="41">
        <f>(J1_^3*J2_^2*J3_^2*H73^5 - J1_^3*J2_^2*J3_^2*H73^4 - J1_^3*J2_^2*J3_^2*H73^3 + J1_^3*J2_^2*J3_^2*H73^2 - 6*J1_^3*J2_^2*k_s*H73^5 + 12*J1_^3*J2_^2*k_s*H73^4 - 12*J1_^3*J2_^2*k_s*H73^2 + 6*J1_^3*J2_^2*k_s*H73 + 12*J1_^3*J3_^2*k_s*H73^5 - 27*J1_^3*J3_^2*k_s*H73^4 - 12*J1_^3*J3_^2*k_s*H73^3 + 27*J1_^3*J3_^2*k_s*H73^2 - 72*J1_^3*k_s^2*H73^5 + 180*J1_^3*k_s^2*H73^4 - 180*J1_^3*k_s^2*H73^2 + 72*J1_^3*k_s^2*H73)/(4*J1_^2*J2_^2*J3_^2 - 48*J1_^2*J2_^2*k_s + 78*J1_^2*J3_^2*k_s - 648*J1_^2*k_s^2 + 78*J2_^2*J3_^2*k_s - 648*J2_^2*k_s^2 + 1296*J3_^2*k_s^2 - 8640*k_s^3)</f>
        <v>4.2820789422985769E-2</v>
      </c>
      <c r="AI73" s="41">
        <f>(-J1_^2*J2_^3*J3_^2*k02_*H73^5 - J1_^2*J2_^3*J3_^2*k02_*H73^4 + J1_^2*J2_^3*J3_^2*k02_*H73^3 + J1_^2*J2_^3*J3_^2*k02_*H73^2 + 6*J1_^2*J2_^3*k02_*k_s*H73^5 + 12*J1_^2*J2_^3*k02_*k_s*H73^4 - 12*J1_^2*J2_^3*k02_*k_s*H73^2 - 6*J1_^2*J2_^3*k02_*k_s*H73 - 12*J2_^3*J3_^2*k02_*k_s*H73^5 - 27*J2_^3*J3_^2*k02_*k_s*H73^4 + 12*J2_^3*J3_^2*k02_*k_s*H73^3 + 27*J2_^3*J3_^2*k02_*k_s*H73^2 + 72*J2_^3*k02_*k_s^2*H73^5 + 180*J2_^3*k02_*k_s^2*H73^4 - 180*J2_^3*k02_*k_s^2*H73^2 - 72*J2_^3*k02_*k_s^2*H73)/(4*J1_^2*J2_^2*J3_^2 - 48*J1_^2*J2_^2*k_s + 78*J1_^2*J3_^2*k_s - 648*J1_^2*k_s^2 + 78*J2_^2*J3_^2*k_s - 648*J2_^2*k_s^2 + 1296*J3_^2*k_s^2 - 8640*k_s^3)</f>
        <v>-4.6586039200000179E-2</v>
      </c>
      <c r="AJ73" s="41">
        <f>(-6*J1_^2*J2_^2*J3_^2*H73^5 - 4*J1_^2*J2_^2*J3_^2*H73^4 + 10*J1_^2*J2_^2*J3_^2*H73^3 + 8*J1_^2*J2_^2*J3_^2*H73^2 + 12*J1_^2*J2_^2*k_s*H73^5 + 48*J1_^2*J2_^2*k_s*H73^4 - 96*J1_^2*J2_^2*k_s*H73^2 - 60*J1_^2*J2_^2*k_s*H73 - 18*J1_^2*J3_^2*k_s*H73^5 + 21*J1_^2*J3_^2*k_s*H73^4 + 96*J1_^2*J3_^2*k_s*H73^3 + 57*J1_^2*J3_^2*k_s*H73^2 - 72*J1_^2*k_s^2*H73^5 + 180*J1_^2*k_s^2*H73^4 - 828*J1_^2*k_s^2*H73^2 - 576*J1_^2*k_s^2*H73 - 66*J2_^2*J3_^2*k_s*H73^5 - 129*J2_^2*J3_^2*k_s*H73^4 + 144*J2_^2*J3_^2*k_s*H73^3 + 207*J2_^2*J3_^2*k_s*H73^2 + 216*J2_^2*k_s^2*H73^5 + 540*J2_^2*k_s^2*H73^4 - 1188*J2_^2*k_s^2*H73^2 - 864*J2_^2*k_s^2*H73 - 144*J3_^2*k_s^2*H73^5 + 1440*J3_^2*k_s^2*H73^3 + 1296*J3_^2*k_s^2*H73^2 - 8640*k_s^3*H73^2 - 8640*k_s^3*H73)/(8*J1_^2*J2_^2*J3_^2 - 96*J1_^2*J2_^2*k_s + 156*J1_^2*J3_^2*k_s - 1296*J1_^2*k_s^2 + 156*J2_^2*J3_^2*k_s - 1296*J2_^2*k_s^2 + 2592*J3_^2*k_s^2 - 17280*k_s^3)</f>
        <v>0.19662168240000072</v>
      </c>
      <c r="AK73" s="41">
        <f>(J1_^2*J2_^3*J3_^2*H73^5 + J1_^2*J2_^3*J3_^2*H73^4 - J1_^2*J2_^3*J3_^2*H73^3 - J1_^2*J2_^3*J3_^2*H73^2 - 6*J1_^2*J2_^3*k_s*H73^5 - 12*J1_^2*J2_^3*k_s*H73^4 + 12*J1_^2*J2_^3*k_s*H73^2 + 6*J1_^2*J2_^3*k_s*H73 + 12*J2_^3*J3_^2*k_s*H73^5 + 27*J2_^3*J3_^2*k_s*H73^4 - 12*J2_^3*J3_^2*k_s*H73^3 - 27*J2_^3*J3_^2*k_s*H73^2 - 72*J2_^3*k_s^2*H73^5 - 180*J2_^3*k_s^2*H73^4 + 180*J2_^3*k_s^2*H73^2 + 72*J2_^3*k_s^2*H73)/(4*J1_^2*J2_^2*J3_^2 - 48*J1_^2*J2_^2*k_s + 78*J1_^2*J3_^2*k_s - 648*J1_^2*k_s^2 + 78*J2_^2*J3_^2*k_s - 648*J2_^2*k_s^2 + 1296*J3_^2*k_s^2 - 8640*k_s^3)</f>
        <v>-9.5310789360839518E-2</v>
      </c>
      <c r="AL73" s="41">
        <f>(-2*J1_^2*J2_^2*J3_^3*k03_*H73^5 + 4*J1_^2*J2_^2*J3_^3*k03_*H73^3 - 2*J1_^2*J2_^2*J3_^3*k03_*H73 - 15*J1_^2*J3_^3*k03_*k_s*H73^5 + 24*J1_^2*J3_^3*k03_*k_s*H73^4 + 54*J1_^2*J3_^3*k03_*k_s*H73^3 - 24*J1_^2*J3_^3*k03_*k_s*H73^2 - 39*J1_^2*J3_^3*k03_*k_s*H73 - 15*J2_^2*J3_^3*k03_*k_s*H73^5 - 24*J2_^2*J3_^3*k03_*k_s*H73^4 + 54*J2_^2*J3_^3*k03_*k_s*H73^3 + 24*J2_^2*J3_^3*k03_*k_s*H73^2 - 39*J2_^2*J3_^3*k03_*k_s*H73 - 72*J3_^3*k03_*k_s^2*H73^5 + 720*J3_^3*k03_*k_s^2*H73^3 - 648*J3_^3*k03_*k_s^2*H73)/(2*J1_^2*J2_^2*J3_^2 - 24*J1_^2*J2_^2*k_s +
39*J1_^2*J3_^2*k_s - 324*J1_^2*k_s^2 + 39*J2_^2*J3_^2*k_s - 324*J2_^2*k_s^2 + 648*J3_^2*k_s^2 - 4320*k_s^3)</f>
        <v>0.27817951680000019</v>
      </c>
      <c r="AM73" s="41">
        <f xml:space="preserve"> (2*J1_^2*J2_^2*J3_^2*H73^4 - 4*J1_^2*J2_^2*J3_^2*H73^2 + 2*J1_^2*J2_^2*J3_^2 - 24*J1_^2*J2_^2*k_s*H73^4 + 48*J1_^2*J2_^2*k_s*H73^2 - 24*J1_^2*J2_^2*k_s - 12*J1_^2*J3_^2*k_s*H73^5 + 27*J1_^2*J3_^2*k_s*H73^4 + 12*J1_^2*J3_^2*k_s*H73^3 - 66*J1_^2*J3_^2*k_s*H73^2 + 39*J1_^2*J3_^2*k_s + 72*J1_^2*k_s^2*H73^5 - 180*J1_^2*k_s^2*H73^4 + 504*J1_^2*k_s^2*H73^2 - 72*J1_^2*k_s^2*H73 - 324*J1_^2*k_s^2 + 12*J2_^2*J3_^2*k_s*H73^5 + 27*J2_^2*J3_^2*k_s*H73^4 - 12*J2_^2*J3_^2*k_s*H73^3 - 66*J2_^2*J3_^2*k_s*H73^2 + 39*J2_^2*J3_^2*k_s - 72*J2_^2*k_s^2*H73^5 - 180*J2_^2*k_s^2*H73^4 + 504*J2_^2*k_s^2*H73^2 + 72*J2_^2*k_s^2*H73 - 324*J2_^2*k_s^2 - 648*J3_^2*k_s^2*H73^2 + 648*J3_^2*k_s^2 + 4320*k_s^3*H73^2 - 4320*k_s^3)/(2*J1_^2*J2_^2*J3_^2 - 24*J1_^2*J2_^2*k_s + 39*J1_^2*J3_^2*k_s - 324*J1_^2*k_s^2 + 39*J2_^2*J3_^2*k_s - 324*J2_^2*k_s^2 + 648*J3_^2*k_s^2 - 4320*k_s^3)</f>
        <v>0.73205135999999915</v>
      </c>
      <c r="AN73" s="41">
        <f>(2*J1_^2*J2_^2*J3_^3*H73^5 - 4*J1_^2*J2_^2*J3_^3*H73^3 + 2*J1_^2*J2_^2*J3_^3*H73 + 15*J1_^2*J3_^3*k_s*H73^5 - 24*J1_^2*J3_^3*k_s*H73^4 - 54*J1_^2*J3_^3*k_s*H73^3 + 24*J1_^2*J3_^3*k_s*H73^2 + 39*J1_^2*J3_^3*k_s*H73 + 15*J2_^2*J3_^3*k_s*H73^5 + 24*J2_^2*J3_^3*k_s*H73^4 - 54*J2_^2*J3_^3*k_s*H73^3 - 24*J2_^2*J3_^3*k_s*H73^2 + 39*J2_^2*J3_^3*k_s*H73 + 72*J3_^3*k_s^2*H73^5 - 720*J3_^3*k_s^2*H73^3 + 648*J3_^3*k_s^2*H73)/(2*J1_^2*J2_^2*J3_^2 - 24*J1_^2*J2_^2*k_s + 39*J1_^2*J3_^2*k_s - 324*J1_^2*k_s^2 + 39*J2_^2*J3_^2*k_s - 324*J2_^2*k_s^2 + 648*J3_^2*k_s^2 - 4320*k_s^3)</f>
        <v>0.27817951680000019</v>
      </c>
      <c r="AP73" s="41">
        <f t="shared" si="31"/>
        <v>0.73205135999999915</v>
      </c>
    </row>
    <row r="74" spans="7:42">
      <c r="G74" s="40">
        <f t="shared" si="24"/>
        <v>1.4000000000000008</v>
      </c>
      <c r="H74" s="33">
        <f t="shared" si="39"/>
        <v>0.40000000000000069</v>
      </c>
      <c r="I74" s="51">
        <f>J74+K74+W74*AB74</f>
        <v>-1.049487679891433</v>
      </c>
      <c r="J74" s="51">
        <f>(1/M74)*(a1_ + 2*a2_*H74 + 3*a3_*H74^2 + 4*a4_*H74^3 + 5*a5_*H74^4)</f>
        <v>-1.049487679891433</v>
      </c>
      <c r="K74" s="51">
        <f>(1/M74^3)*k_s*(6*a3_ + 24*a4_*H74+ 60*a5_*H74^2)</f>
        <v>0</v>
      </c>
      <c r="L74" s="51"/>
      <c r="M74" s="41">
        <f t="shared" si="25"/>
        <v>1.2806248474865707</v>
      </c>
      <c r="N74" s="45">
        <f t="shared" si="32"/>
        <v>-0.12000000000000006</v>
      </c>
      <c r="O74" s="45">
        <f t="shared" si="33"/>
        <v>-9.9999999999999312E-2</v>
      </c>
      <c r="P74" s="45">
        <f>1</f>
        <v>1</v>
      </c>
      <c r="Q74" s="45">
        <f t="shared" si="34"/>
        <v>0.28000000000000064</v>
      </c>
      <c r="R74" s="45">
        <f t="shared" si="35"/>
        <v>0.90000000000000069</v>
      </c>
      <c r="S74" s="45">
        <f>1</f>
        <v>1</v>
      </c>
      <c r="T74" s="45">
        <f t="shared" si="36"/>
        <v>0.83999999999999941</v>
      </c>
      <c r="U74" s="45">
        <f t="shared" si="37"/>
        <v>-0.80000000000000138</v>
      </c>
      <c r="V74" s="45">
        <f t="shared" si="38"/>
        <v>-2</v>
      </c>
      <c r="W74" s="45">
        <f t="shared" si="26"/>
        <v>0</v>
      </c>
      <c r="X74" s="45"/>
      <c r="Y74" s="45">
        <f t="shared" si="27"/>
        <v>1.4000000000000008</v>
      </c>
      <c r="Z74" s="45">
        <f t="shared" si="28"/>
        <v>0.83999999999999941</v>
      </c>
      <c r="AA74" s="40">
        <f t="shared" si="29"/>
        <v>0</v>
      </c>
      <c r="AB74" s="44">
        <f t="shared" si="30"/>
        <v>-0.78086880944302972</v>
      </c>
      <c r="AF74" s="41">
        <f>(-J1_^3*J2_^2*J3_^2*k01_*H74^5 + J1_^3*J2_^2*J3_^2*k01_*H74^4 + J1_^3*J2_^2*J3_^2*k01_*H74^3 - J1_^3*J2_^2*J3_^2*k01_*H74^2 + 6*J1_^3*J2_^2*k01_*k_s*H74^5 - 12*J1_^3*J2_^2*k01_*k_s*H74^4 + 12*J1_^3*J2_^2*k01_*k_s*H74^2 - 6*J1_^3*J2_^2*k01_*k_s*H74 - 12*J1_^3*J3_^2*k01_*k_s*H74^5 + 27*J1_^3*J3_^2*k01_*k_s*H74^4 + 12*J1_^3*J3_^2*k01_*k_s*H74^3 - 27*J1_^3*J3_^2*k01_*k_s*H74^2 + 72*J1_^3*k01_*k_s^2*H74^5 - 180*J1_^3*k01_*k_s^2*H74^4 + 180*J1_^3*k01_*k_s^2*H74^2 - 72*J1_^3*k01_*k_s^2*H74)/(4*J1_^2*J2_^2*J3_^2 - 48*J1_^2*J2_^2*k_s + 78*J1_^2*J3_^2*k_s - 648*J1_^2*k_s^2 + 78*J2_^2*J3_^2*k_s - 648*J2_^2*k_s^2 + 1296*J3_^2*k_s^2 - 8640*k_s^3)</f>
        <v>2.0160000000000029E-2</v>
      </c>
      <c r="AG74" s="41">
        <f>(6*J1_^2*J2_^2*J3_^2*H74^5 - 4*J1_^2*J2_^2*J3_^2*H74^4 - 10*J1_^2*J2_^2*J3_^2*H74^3 + 8*J1_^2*J2_^2*J3_^2*H74^2 - 12*J1_^2*J2_^2*k_s*H74^5 + 48*J1_^2*J2_^2*k_s*H74^4 - 96*J1_^2*J2_^2*k_s*H74^2 + 60*J1_^2*J2_^2*k_s*H74 + 66*J1_^2*J3_^2*k_s*H74^5 - 129*J1_^2*J3_^2*k_s*H74^4 - 144*J1_^2*J3_^2*k_s*H74^3 + 207*J1_^2*J3_^2*k_s*H74^2 - 216*J1_^2*k_s^2*H74^5 + 540*J1_^2*k_s^2*H74^4 - 1188*J1_^2*k_s^2*H74^2 + 864*J1_^2*k_s^2*H74 + 18*J2_^2*J3_^2*k_s*H74^5 + 21*J2_^2*J3_^2*k_s*H74^4 - 96*J2_^2*J3_^2*k_s*H74^3 + 57*J2_^2*J3_^2*k_s*H74^2
+ 72*J2_^2*k_s^2*H74^5 + 180*J2_^2*k_s^2*H74^4 - 828*J2_^2*k_s^2*H74^2 + 576*J2_^2*k_s^2*H74 + 144*J3_^2*k_s^2*H74^5 - 1440*J3_^2*k_s^2*H74^3 + 1296*J3_^2*k_s^2*H74^2 - 8640*k_s^3*H74^2 + 8640*k_s^3*H74)/(8*J1_^2*J2_^2*J3_^2 - 96*J1_^2*J2_^2*k_s + 156*J1_^2*J3_^2*k_s - 1296*J1_^2*k_s^2 + 156*J2_^2*J3_^2*k_s - 1296*J2_^2*k_s^2 + 2592*J3_^2*k_s^2 -
17280*k_s^3)</f>
        <v>7.4880000000000113E-2</v>
      </c>
      <c r="AH74" s="41">
        <f>(J1_^3*J2_^2*J3_^2*H74^5 - J1_^3*J2_^2*J3_^2*H74^4 - J1_^3*J2_^2*J3_^2*H74^3 + J1_^3*J2_^2*J3_^2*H74^2 - 6*J1_^3*J2_^2*k_s*H74^5 + 12*J1_^3*J2_^2*k_s*H74^4 - 12*J1_^3*J2_^2*k_s*H74^2 + 6*J1_^3*J2_^2*k_s*H74 + 12*J1_^3*J3_^2*k_s*H74^5 - 27*J1_^3*J3_^2*k_s*H74^4 - 12*J1_^3*J3_^2*k_s*H74^3 + 27*J1_^3*J3_^2*k_s*H74^2 - 72*J1_^3*k_s^2*H74^5 + 180*J1_^3*k_s^2*H74^4 - 180*J1_^3*k_s^2*H74^2 + 72*J1_^3*k_s^2*H74)/(4*J1_^2*J2_^2*J3_^2 - 48*J1_^2*J2_^2*k_s + 78*J1_^2*J3_^2*k_s - 648*J1_^2*k_s^2 + 78*J2_^2*J3_^2*k_s - 648*J2_^2*k_s^2 + 1296*J3_^2*k_s^2 - 8640*k_s^3)</f>
        <v>4.507913042639583E-2</v>
      </c>
      <c r="AI74" s="41">
        <f>(-J1_^2*J2_^3*J3_^2*k02_*H74^5 - J1_^2*J2_^3*J3_^2*k02_*H74^4 + J1_^2*J2_^3*J3_^2*k02_*H74^3 + J1_^2*J2_^3*J3_^2*k02_*H74^2 + 6*J1_^2*J2_^3*k02_*k_s*H74^5 + 12*J1_^2*J2_^3*k02_*k_s*H74^4 - 12*J1_^2*J2_^3*k02_*k_s*H74^2 - 6*J1_^2*J2_^3*k02_*k_s*H74 - 12*J2_^3*J3_^2*k02_*k_s*H74^5 - 27*J2_^3*J3_^2*k02_*k_s*H74^4 + 12*J2_^3*J3_^2*k02_*k_s*H74^3 + 27*J2_^3*J3_^2*k02_*k_s*H74^2 + 72*J2_^3*k02_*k_s^2*H74^5 + 180*J2_^3*k02_*k_s^2*H74^4 - 180*J2_^3*k02_*k_s^2*H74^2 - 72*J2_^3*k02_*k_s^2*H74)/(4*J1_^2*J2_^2*J3_^2 - 48*J1_^2*J2_^2*k_s + 78*J1_^2*J3_^2*k_s - 648*J1_^2*k_s^2 + 78*J2_^2*J3_^2*k_s - 648*J2_^2*k_s^2 + 1296*J3_^2*k_s^2 - 8640*k_s^3)</f>
        <v>-5.2160000000000199E-2</v>
      </c>
      <c r="AJ74" s="41">
        <f>(-6*J1_^2*J2_^2*J3_^2*H74^5 - 4*J1_^2*J2_^2*J3_^2*H74^4 + 10*J1_^2*J2_^2*J3_^2*H74^3 + 8*J1_^2*J2_^2*J3_^2*H74^2 + 12*J1_^2*J2_^2*k_s*H74^5 + 48*J1_^2*J2_^2*k_s*H74^4 - 96*J1_^2*J2_^2*k_s*H74^2 - 60*J1_^2*J2_^2*k_s*H74 - 18*J1_^2*J3_^2*k_s*H74^5 + 21*J1_^2*J3_^2*k_s*H74^4 + 96*J1_^2*J3_^2*k_s*H74^3 + 57*J1_^2*J3_^2*k_s*H74^2 - 72*J1_^2*k_s^2*H74^5 + 180*J1_^2*k_s^2*H74^4 - 828*J1_^2*k_s^2*H74^2 - 576*J1_^2*k_s^2*H74 - 66*J2_^2*J3_^2*k_s*H74^5 - 129*J2_^2*J3_^2*k_s*H74^4 + 144*J2_^2*J3_^2*k_s*H74^3 + 207*J2_^2*J3_^2*k_s*H74^2 + 216*J2_^2*k_s^2*H74^5 + 540*J2_^2*k_s^2*H74^4 - 1188*J2_^2*k_s^2*H74^2 - 864*J2_^2*k_s^2*H74 - 144*J3_^2*k_s^2*H74^5 + 1440*J3_^2*k_s^2*H74^3 + 1296*J3_^2*k_s^2*H74^2 - 8640*k_s^3*H74^2 - 8640*k_s^3*H74)/(8*J1_^2*J2_^2*J3_^2 - 96*J1_^2*J2_^2*k_s + 156*J1_^2*J3_^2*k_s - 1296*J1_^2*k_s^2 + 156*J2_^2*J3_^2*k_s - 1296*J2_^2*k_s^2 + 2592*J3_^2*k_s^2 - 17280*k_s^3)</f>
        <v>0.21952000000000083</v>
      </c>
      <c r="AK74" s="41">
        <f>(J1_^2*J2_^3*J3_^2*H74^5 + J1_^2*J2_^3*J3_^2*H74^4 - J1_^2*J2_^3*J3_^2*H74^3 - J1_^2*J2_^3*J3_^2*H74^2 - 6*J1_^2*J2_^3*k_s*H74^5 - 12*J1_^2*J2_^3*k_s*H74^4 + 12*J1_^2*J2_^3*k_s*H74^2 + 6*J1_^2*J2_^3*k_s*H74 + 12*J2_^3*J3_^2*k_s*H74^5 + 27*J2_^3*J3_^2*k_s*H74^4 - 12*J2_^3*J3_^2*k_s*H74^3 - 27*J2_^3*J3_^2*k_s*H74^2 - 72*J2_^3*k_s^2*H74^5 - 180*J2_^3*k_s^2*H74^4 + 180*J2_^3*k_s^2*H74^2 + 72*J2_^3*k_s^2*H74)/(4*J1_^2*J2_^2*J3_^2 - 48*J1_^2*J2_^2*k_s + 78*J1_^2*J3_^2*k_s - 648*J1_^2*k_s^2 + 78*J2_^2*J3_^2*k_s - 648*J2_^2*k_s^2 + 1296*J3_^2*k_s^2 - 8640*k_s^3)</f>
        <v>-0.10518463766159057</v>
      </c>
      <c r="AL74" s="41">
        <f>(-2*J1_^2*J2_^2*J3_^3*k03_*H74^5 + 4*J1_^2*J2_^2*J3_^3*k03_*H74^3 - 2*J1_^2*J2_^2*J3_^3*k03_*H74 - 15*J1_^2*J3_^3*k03_*k_s*H74^5 + 24*J1_^2*J3_^3*k03_*k_s*H74^4 + 54*J1_^2*J3_^3*k03_*k_s*H74^3 - 24*J1_^2*J3_^3*k03_*k_s*H74^2 - 39*J1_^2*J3_^3*k03_*k_s*H74 - 15*J2_^2*J3_^3*k03_*k_s*H74^5 - 24*J2_^2*J3_^3*k03_*k_s*H74^4 + 54*J2_^2*J3_^3*k03_*k_s*H74^3 + 24*J2_^2*J3_^3*k03_*k_s*H74^2 - 39*J2_^2*J3_^3*k03_*k_s*H74 - 72*J3_^3*k03_*k_s^2*H74^5 + 720*J3_^3*k03_*k_s^2*H74^3 - 648*J3_^3*k03_*k_s^2*H74)/(2*J1_^2*J2_^2*J3_^2 - 24*J1_^2*J2_^2*k_s +
39*J1_^2*J3_^2*k_s - 324*J1_^2*k_s^2 + 39*J2_^2*J3_^2*k_s - 324*J2_^2*k_s^2 + 648*J3_^2*k_s^2 - 4320*k_s^3)</f>
        <v>0.2822400000000001</v>
      </c>
      <c r="AM74" s="41">
        <f xml:space="preserve"> (2*J1_^2*J2_^2*J3_^2*H74^4 - 4*J1_^2*J2_^2*J3_^2*H74^2 + 2*J1_^2*J2_^2*J3_^2 - 24*J1_^2*J2_^2*k_s*H74^4 + 48*J1_^2*J2_^2*k_s*H74^2 - 24*J1_^2*J2_^2*k_s - 12*J1_^2*J3_^2*k_s*H74^5 + 27*J1_^2*J3_^2*k_s*H74^4 + 12*J1_^2*J3_^2*k_s*H74^3 - 66*J1_^2*J3_^2*k_s*H74^2 + 39*J1_^2*J3_^2*k_s + 72*J1_^2*k_s^2*H74^5 - 180*J1_^2*k_s^2*H74^4 + 504*J1_^2*k_s^2*H74^2 - 72*J1_^2*k_s^2*H74 - 324*J1_^2*k_s^2 + 12*J2_^2*J3_^2*k_s*H74^5 + 27*J2_^2*J3_^2*k_s*H74^4 - 12*J2_^2*J3_^2*k_s*H74^3 - 66*J2_^2*J3_^2*k_s*H74^2 + 39*J2_^2*J3_^2*k_s - 72*J2_^2*k_s^2*H74^5 - 180*J2_^2*k_s^2*H74^4 + 504*J2_^2*k_s^2*H74^2 + 72*J2_^2*k_s^2*H74 - 324*J2_^2*k_s^2 - 648*J3_^2*k_s^2*H74^2 + 648*J3_^2*k_s^2 + 4320*k_s^3*H74^2 - 4320*k_s^3)/(2*J1_^2*J2_^2*J3_^2 - 24*J1_^2*J2_^2*k_s + 39*J1_^2*J3_^2*k_s - 324*J1_^2*k_s^2 + 39*J2_^2*J3_^2*k_s - 324*J2_^2*k_s^2 + 648*J3_^2*k_s^2 - 4320*k_s^3)</f>
        <v>0.70559999999999912</v>
      </c>
      <c r="AN74" s="41">
        <f>(2*J1_^2*J2_^2*J3_^3*H74^5 - 4*J1_^2*J2_^2*J3_^3*H74^3 + 2*J1_^2*J2_^2*J3_^3*H74 + 15*J1_^2*J3_^3*k_s*H74^5 - 24*J1_^2*J3_^3*k_s*H74^4 - 54*J1_^2*J3_^3*k_s*H74^3 + 24*J1_^2*J3_^3*k_s*H74^2 + 39*J1_^2*J3_^3*k_s*H74 + 15*J2_^2*J3_^3*k_s*H74^5 + 24*J2_^2*J3_^3*k_s*H74^4 - 54*J2_^2*J3_^3*k_s*H74^3 - 24*J2_^2*J3_^3*k_s*H74^2 + 39*J2_^2*J3_^3*k_s*H74 + 72*J3_^3*k_s^2*H74^5 - 720*J3_^3*k_s^2*H74^3 + 648*J3_^3*k_s^2*H74)/(2*J1_^2*J2_^2*J3_^2 - 24*J1_^2*J2_^2*k_s + 39*J1_^2*J3_^2*k_s - 324*J1_^2*k_s^2 + 39*J2_^2*J3_^2*k_s - 324*J2_^2*k_s^2 + 648*J3_^2*k_s^2 - 4320*k_s^3)</f>
        <v>0.2822400000000001</v>
      </c>
      <c r="AP74" s="41">
        <f t="shared" si="31"/>
        <v>0.70559999999999912</v>
      </c>
    </row>
    <row r="75" spans="7:42">
      <c r="G75" s="40">
        <f t="shared" si="24"/>
        <v>1.4200000000000008</v>
      </c>
      <c r="H75" s="33">
        <f t="shared" si="39"/>
        <v>0.42000000000000071</v>
      </c>
      <c r="I75" s="51">
        <f>J75+K75+W75*AB75</f>
        <v>-1.0594660047564159</v>
      </c>
      <c r="J75" s="51">
        <f>(1/M75)*(a1_ + 2*a2_*H75 + 3*a3_*H75^2 + 4*a4_*H75^3 + 5*a5_*H75^4)</f>
        <v>-1.0594660047564159</v>
      </c>
      <c r="K75" s="51">
        <f>(1/M75^3)*k_s*(6*a3_ + 24*a4_*H75+ 60*a5_*H75^2)</f>
        <v>0</v>
      </c>
      <c r="L75" s="51"/>
      <c r="M75" s="41">
        <f t="shared" si="25"/>
        <v>1.3059862173851615</v>
      </c>
      <c r="N75" s="45">
        <f t="shared" si="32"/>
        <v>-0.12180000000000006</v>
      </c>
      <c r="O75" s="45">
        <f t="shared" si="33"/>
        <v>-7.9999999999999294E-2</v>
      </c>
      <c r="P75" s="45">
        <f>1</f>
        <v>1</v>
      </c>
      <c r="Q75" s="45">
        <f t="shared" si="34"/>
        <v>0.29820000000000069</v>
      </c>
      <c r="R75" s="45">
        <f t="shared" si="35"/>
        <v>0.92000000000000071</v>
      </c>
      <c r="S75" s="45">
        <f>1</f>
        <v>1</v>
      </c>
      <c r="T75" s="45">
        <f t="shared" si="36"/>
        <v>0.82359999999999944</v>
      </c>
      <c r="U75" s="45">
        <f t="shared" si="37"/>
        <v>-0.84000000000000141</v>
      </c>
      <c r="V75" s="45">
        <f t="shared" si="38"/>
        <v>-2</v>
      </c>
      <c r="W75" s="45">
        <f t="shared" si="26"/>
        <v>0</v>
      </c>
      <c r="X75" s="45"/>
      <c r="Y75" s="45">
        <f t="shared" si="27"/>
        <v>1.4200000000000008</v>
      </c>
      <c r="Z75" s="45">
        <f t="shared" si="28"/>
        <v>0.82359999999999944</v>
      </c>
      <c r="AA75" s="40">
        <f t="shared" si="29"/>
        <v>0</v>
      </c>
      <c r="AB75" s="44">
        <f t="shared" si="30"/>
        <v>-0.76570486478961053</v>
      </c>
      <c r="AF75" s="41">
        <f>(-J1_^3*J2_^2*J3_^2*k01_*H75^5 + J1_^3*J2_^2*J3_^2*k01_*H75^4 + J1_^3*J2_^2*J3_^2*k01_*H75^3 - J1_^3*J2_^2*J3_^2*k01_*H75^2 + 6*J1_^3*J2_^2*k01_*k_s*H75^5 - 12*J1_^3*J2_^2*k01_*k_s*H75^4 + 12*J1_^3*J2_^2*k01_*k_s*H75^2 - 6*J1_^3*J2_^2*k01_*k_s*H75 - 12*J1_^3*J3_^2*k01_*k_s*H75^5 + 27*J1_^3*J3_^2*k01_*k_s*H75^4 + 12*J1_^3*J3_^2*k01_*k_s*H75^3 - 27*J1_^3*J3_^2*k01_*k_s*H75^2 + 72*J1_^3*k01_*k_s^2*H75^5 - 180*J1_^3*k01_*k_s^2*H75^4 + 180*J1_^3*k01_*k_s^2*H75^2 - 72*J1_^3*k01_*k_s^2*H75)/(4*J1_^2*J2_^2*J3_^2 - 48*J1_^2*J2_^2*k_s + 78*J1_^2*J3_^2*k_s - 648*J1_^2*k_s^2 + 78*J2_^2*J3_^2*k_s - 648*J2_^2*k_s^2 + 1296*J3_^2*k_s^2 - 8640*k_s^3)</f>
        <v>2.1066040800000029E-2</v>
      </c>
      <c r="AG75" s="41">
        <f>(6*J1_^2*J2_^2*J3_^2*H75^5 - 4*J1_^2*J2_^2*J3_^2*H75^4 - 10*J1_^2*J2_^2*J3_^2*H75^3 + 8*J1_^2*J2_^2*J3_^2*H75^2 - 12*J1_^2*J2_^2*k_s*H75^5 + 48*J1_^2*J2_^2*k_s*H75^4 - 96*J1_^2*J2_^2*k_s*H75^2 + 60*J1_^2*J2_^2*k_s*H75 + 66*J1_^2*J3_^2*k_s*H75^5 - 129*J1_^2*J3_^2*k_s*H75^4 - 144*J1_^2*J3_^2*k_s*H75^3 + 207*J1_^2*J3_^2*k_s*H75^2 - 216*J1_^2*k_s^2*H75^5 + 540*J1_^2*k_s^2*H75^4 - 1188*J1_^2*k_s^2*H75^2 + 864*J1_^2*k_s^2*H75 + 18*J2_^2*J3_^2*k_s*H75^5 + 21*J2_^2*J3_^2*k_s*H75^4 - 96*J2_^2*J3_^2*k_s*H75^3 + 57*J2_^2*J3_^2*k_s*H75^2
+ 72*J2_^2*k_s^2*H75^5 + 180*J2_^2*k_s^2*H75^4 - 828*J2_^2*k_s^2*H75^2 + 576*J2_^2*k_s^2*H75 + 144*J3_^2*k_s^2*H75^5 - 1440*J3_^2*k_s^2*H75^3 + 1296*J3_^2*k_s^2*H75^2 - 8640*k_s^3*H75^2 + 8640*k_s^3*H75)/(8*J1_^2*J2_^2*J3_^2 - 96*J1_^2*J2_^2*k_s + 156*J1_^2*J3_^2*k_s - 1296*J1_^2*k_s^2 + 156*J2_^2*J3_^2*k_s - 1296*J2_^2*k_s^2 + 2592*J3_^2*k_s^2 -
17280*k_s^3)</f>
        <v>7.8033362400000097E-2</v>
      </c>
      <c r="AH75" s="41">
        <f>(J1_^3*J2_^2*J3_^2*H75^5 - J1_^3*J2_^2*J3_^2*H75^4 - J1_^3*J2_^2*J3_^2*H75^3 + J1_^3*J2_^2*J3_^2*H75^2 - 6*J1_^3*J2_^2*k_s*H75^5 + 12*J1_^3*J2_^2*k_s*H75^4 - 12*J1_^3*J2_^2*k_s*H75^2 + 6*J1_^3*J2_^2*k_s*H75 + 12*J1_^3*J3_^2*k_s*H75^5 - 27*J1_^3*J3_^2*k_s*H75^4 - 12*J1_^3*J3_^2*k_s*H75^3 + 27*J1_^3*J3_^2*k_s*H75^2 - 72*J1_^3*k_s^2*H75^5 + 180*J1_^3*k_s^2*H75^4 - 180*J1_^3*k_s^2*H75^2 + 72*J1_^3*k_s^2*H75)/(4*J1_^2*J2_^2*J3_^2 - 48*J1_^2*J2_^2*k_s + 78*J1_^2*J3_^2*k_s - 648*J1_^2*k_s^2 + 78*J2_^2*J3_^2*k_s - 648*J2_^2*k_s^2 + 1296*J3_^2*k_s^2 - 8640*k_s^3)</f>
        <v>4.7105099245584113E-2</v>
      </c>
      <c r="AI75" s="41">
        <f>(-J1_^2*J2_^3*J3_^2*k02_*H75^5 - J1_^2*J2_^3*J3_^2*k02_*H75^4 + J1_^2*J2_^3*J3_^2*k02_*H75^3 + J1_^2*J2_^3*J3_^2*k02_*H75^2 + 6*J1_^2*J2_^3*k02_*k_s*H75^5 + 12*J1_^2*J2_^3*k02_*k_s*H75^4 - 12*J1_^2*J2_^3*k02_*k_s*H75^2 - 6*J1_^2*J2_^3*k02_*k_s*H75 - 12*J2_^3*J3_^2*k02_*k_s*H75^5 - 27*J2_^3*J3_^2*k02_*k_s*H75^4 + 12*J2_^3*J3_^2*k02_*k_s*H75^3 + 27*J2_^3*J3_^2*k02_*k_s*H75^2 + 72*J2_^3*k02_*k_s^2*H75^5 + 180*J2_^3*k02_*k_s^2*H75^4 - 180*J2_^3*k02_*k_s^2*H75^2 - 72*J2_^3*k02_*k_s^2*H75)/(4*J1_^2*J2_^2*J3_^2 - 48*J1_^2*J2_^2*k_s + 78*J1_^2*J3_^2*k_s - 648*J1_^2*k_s^2 + 78*J2_^2*J3_^2*k_s - 648*J2_^2*k_s^2 + 1296*J3_^2*k_s^2 - 8640*k_s^3)</f>
        <v>-5.8110040800000221E-2</v>
      </c>
      <c r="AJ75" s="41">
        <f>(-6*J1_^2*J2_^2*J3_^2*H75^5 - 4*J1_^2*J2_^2*J3_^2*H75^4 + 10*J1_^2*J2_^2*J3_^2*H75^3 + 8*J1_^2*J2_^2*J3_^2*H75^2 + 12*J1_^2*J2_^2*k_s*H75^5 + 48*J1_^2*J2_^2*k_s*H75^4 - 96*J1_^2*J2_^2*k_s*H75^2 - 60*J1_^2*J2_^2*k_s*H75 - 18*J1_^2*J3_^2*k_s*H75^5 + 21*J1_^2*J3_^2*k_s*H75^4 + 96*J1_^2*J3_^2*k_s*H75^3 + 57*J1_^2*J3_^2*k_s*H75^2 - 72*J1_^2*k_s^2*H75^5 + 180*J1_^2*k_s^2*H75^4 - 828*J1_^2*k_s^2*H75^2 - 576*J1_^2*k_s^2*H75 - 66*J2_^2*J3_^2*k_s*H75^5 - 129*J2_^2*J3_^2*k_s*H75^4 + 144*J2_^2*J3_^2*k_s*H75^3 + 207*J2_^2*J3_^2*k_s*H75^2 + 216*J2_^2*k_s^2*H75^5 + 540*J2_^2*k_s^2*H75^4 - 1188*J2_^2*k_s^2*H75^2 - 864*J2_^2*k_s^2*H75 - 144*J3_^2*k_s^2*H75^5 + 1440*J3_^2*k_s^2*H75^3 + 1296*J3_^2*k_s^2*H75^2 - 8640*k_s^3*H75^2 - 8640*k_s^3*H75)/(8*J1_^2*J2_^2*J3_^2 - 96*J1_^2*J2_^2*k_s + 156*J1_^2*J3_^2*k_s - 1296*J1_^2*k_s^2 + 156*J2_^2*J3_^2*k_s - 1296*J2_^2*k_s^2 + 2592*J3_^2*k_s^2 - 17280*k_s^3)</f>
        <v>0.24364967760000089</v>
      </c>
      <c r="AK75" s="41">
        <f>(J1_^2*J2_^3*J3_^2*H75^5 + J1_^2*J2_^3*J3_^2*H75^4 - J1_^2*J2_^3*J3_^2*H75^3 - J1_^2*J2_^3*J3_^2*H75^2 - 6*J1_^2*J2_^3*k_s*H75^5 - 12*J1_^2*J2_^3*k_s*H75^4 + 12*J1_^2*J2_^3*k_s*H75^2 + 6*J1_^2*J2_^3*k_s*H75 + 12*J2_^3*J3_^2*k_s*H75^5 + 27*J2_^3*J3_^2*k_s*H75^4 - 12*J2_^3*J3_^2*k_s*H75^3 - 27*J2_^3*J3_^2*k_s*H75^2 - 72*J2_^3*k_s^2*H75^5 - 180*J2_^3*k_s^2*H75^4 + 180*J2_^3*k_s^2*H75^2 + 72*J2_^3*k_s^2*H75)/(4*J1_^2*J2_^2*J3_^2 - 48*J1_^2*J2_^2*k_s + 78*J1_^2*J3_^2*k_s - 648*J1_^2*k_s^2 + 78*J2_^2*J3_^2*k_s - 648*J2_^2*k_s^2 + 1296*J3_^2*k_s^2 - 8640*k_s^3)</f>
        <v>-0.11532627746332694</v>
      </c>
      <c r="AL75" s="41">
        <f>(-2*J1_^2*J2_^2*J3_^3*k03_*H75^5 + 4*J1_^2*J2_^2*J3_^3*k03_*H75^3 - 2*J1_^2*J2_^2*J3_^3*k03_*H75 - 15*J1_^2*J3_^3*k03_*k_s*H75^5 + 24*J1_^2*J3_^3*k03_*k_s*H75^4 + 54*J1_^2*J3_^3*k03_*k_s*H75^3 - 24*J1_^2*J3_^3*k03_*k_s*H75^2 - 39*J1_^2*J3_^3*k03_*k_s*H75 - 15*J2_^2*J3_^3*k03_*k_s*H75^5 - 24*J2_^2*J3_^3*k03_*k_s*H75^4 + 54*J2_^2*J3_^3*k03_*k_s*H75^3 + 24*J2_^2*J3_^3*k03_*k_s*H75^2 - 39*J2_^2*J3_^3*k03_*k_s*H75 - 72*J3_^3*k03_*k_s^2*H75^5 + 720*J3_^3*k03_*k_s^2*H75^3 - 648*J3_^3*k03_*k_s^2*H75)/(2*J1_^2*J2_^2*J3_^2 - 24*J1_^2*J2_^2*k_s +
39*J1_^2*J3_^2*k_s - 324*J1_^2*k_s^2 + 39*J2_^2*J3_^2*k_s - 324*J2_^2*k_s^2 + 648*J3_^2*k_s^2 - 4320*k_s^3)</f>
        <v>0.28489312320000004</v>
      </c>
      <c r="AM75" s="41">
        <f xml:space="preserve"> (2*J1_^2*J2_^2*J3_^2*H75^4 - 4*J1_^2*J2_^2*J3_^2*H75^2 + 2*J1_^2*J2_^2*J3_^2 - 24*J1_^2*J2_^2*k_s*H75^4 + 48*J1_^2*J2_^2*k_s*H75^2 - 24*J1_^2*J2_^2*k_s - 12*J1_^2*J3_^2*k_s*H75^5 + 27*J1_^2*J3_^2*k_s*H75^4 + 12*J1_^2*J3_^2*k_s*H75^3 - 66*J1_^2*J3_^2*k_s*H75^2 + 39*J1_^2*J3_^2*k_s + 72*J1_^2*k_s^2*H75^5 - 180*J1_^2*k_s^2*H75^4 + 504*J1_^2*k_s^2*H75^2 - 72*J1_^2*k_s^2*H75 - 324*J1_^2*k_s^2 + 12*J2_^2*J3_^2*k_s*H75^5 + 27*J2_^2*J3_^2*k_s*H75^4 - 12*J2_^2*J3_^2*k_s*H75^3 - 66*J2_^2*J3_^2*k_s*H75^2 + 39*J2_^2*J3_^2*k_s - 72*J2_^2*k_s^2*H75^5 - 180*J2_^2*k_s^2*H75^4 + 504*J2_^2*k_s^2*H75^2 + 72*J2_^2*k_s^2*H75 - 324*J2_^2*k_s^2 - 648*J3_^2*k_s^2*H75^2 + 648*J3_^2*k_s^2 + 4320*k_s^3*H75^2 - 4320*k_s^3)/(2*J1_^2*J2_^2*J3_^2 - 24*J1_^2*J2_^2*k_s + 39*J1_^2*J3_^2*k_s - 324*J1_^2*k_s^2 + 39*J2_^2*J3_^2*k_s - 324*J2_^2*k_s^2 + 648*J3_^2*k_s^2 - 4320*k_s^3)</f>
        <v>0.67831695999999908</v>
      </c>
      <c r="AN75" s="41">
        <f>(2*J1_^2*J2_^2*J3_^3*H75^5 - 4*J1_^2*J2_^2*J3_^3*H75^3 + 2*J1_^2*J2_^2*J3_^3*H75 + 15*J1_^2*J3_^3*k_s*H75^5 - 24*J1_^2*J3_^3*k_s*H75^4 - 54*J1_^2*J3_^3*k_s*H75^3 + 24*J1_^2*J3_^3*k_s*H75^2 + 39*J1_^2*J3_^3*k_s*H75 + 15*J2_^2*J3_^3*k_s*H75^5 + 24*J2_^2*J3_^3*k_s*H75^4 - 54*J2_^2*J3_^3*k_s*H75^3 - 24*J2_^2*J3_^3*k_s*H75^2 + 39*J2_^2*J3_^3*k_s*H75 + 72*J3_^3*k_s^2*H75^5 - 720*J3_^3*k_s^2*H75^3 + 648*J3_^3*k_s^2*H75)/(2*J1_^2*J2_^2*J3_^2 - 24*J1_^2*J2_^2*k_s + 39*J1_^2*J3_^2*k_s - 324*J1_^2*k_s^2 + 39*J2_^2*J3_^2*k_s - 324*J2_^2*k_s^2 + 648*J3_^2*k_s^2 - 4320*k_s^3)</f>
        <v>0.28489312320000004</v>
      </c>
      <c r="AP75" s="41">
        <f t="shared" si="31"/>
        <v>0.67831695999999908</v>
      </c>
    </row>
    <row r="76" spans="7:42">
      <c r="G76" s="40">
        <f t="shared" si="24"/>
        <v>1.4400000000000008</v>
      </c>
      <c r="H76" s="33">
        <f t="shared" si="39"/>
        <v>0.44000000000000072</v>
      </c>
      <c r="I76" s="51">
        <f>J76+K76+W76*AB76</f>
        <v>-1.0654606688818575</v>
      </c>
      <c r="J76" s="51">
        <f>(1/M76)*(a1_ + 2*a2_*H76 + 3*a3_*H76^2 + 4*a4_*H76^3 + 5*a5_*H76^4)</f>
        <v>-1.0654606688818575</v>
      </c>
      <c r="K76" s="51">
        <f>(1/M76^3)*k_s*(6*a3_ + 24*a4_*H76+ 60*a5_*H76^2)</f>
        <v>0</v>
      </c>
      <c r="L76" s="51"/>
      <c r="M76" s="41">
        <f t="shared" si="25"/>
        <v>1.332066064427738</v>
      </c>
      <c r="N76" s="45">
        <f t="shared" si="32"/>
        <v>-0.12320000000000005</v>
      </c>
      <c r="O76" s="45">
        <f t="shared" si="33"/>
        <v>-5.9999999999999276E-2</v>
      </c>
      <c r="P76" s="45">
        <f>1</f>
        <v>1</v>
      </c>
      <c r="Q76" s="45">
        <f t="shared" si="34"/>
        <v>0.31680000000000069</v>
      </c>
      <c r="R76" s="45">
        <f t="shared" si="35"/>
        <v>0.94000000000000072</v>
      </c>
      <c r="S76" s="45">
        <f>1</f>
        <v>1</v>
      </c>
      <c r="T76" s="45">
        <f t="shared" si="36"/>
        <v>0.80639999999999934</v>
      </c>
      <c r="U76" s="45">
        <f t="shared" si="37"/>
        <v>-0.88000000000000145</v>
      </c>
      <c r="V76" s="45">
        <f t="shared" si="38"/>
        <v>-2</v>
      </c>
      <c r="W76" s="45">
        <f t="shared" si="26"/>
        <v>0</v>
      </c>
      <c r="X76" s="45"/>
      <c r="Y76" s="45">
        <f t="shared" si="27"/>
        <v>1.4400000000000008</v>
      </c>
      <c r="Z76" s="45">
        <f t="shared" si="28"/>
        <v>0.80639999999999934</v>
      </c>
      <c r="AA76" s="40">
        <f t="shared" si="29"/>
        <v>0</v>
      </c>
      <c r="AB76" s="44">
        <f t="shared" si="30"/>
        <v>-0.75071351692275479</v>
      </c>
      <c r="AF76" s="41">
        <f>(-J1_^3*J2_^2*J3_^2*k01_*H76^5 + J1_^3*J2_^2*J3_^2*k01_*H76^4 + J1_^3*J2_^2*J3_^2*k01_*H76^3 - J1_^3*J2_^2*J3_^2*k01_*H76^2 + 6*J1_^3*J2_^2*k01_*k_s*H76^5 - 12*J1_^3*J2_^2*k01_*k_s*H76^4 + 12*J1_^3*J2_^2*k01_*k_s*H76^2 - 6*J1_^3*J2_^2*k01_*k_s*H76 - 12*J1_^3*J3_^2*k01_*k_s*H76^5 + 27*J1_^3*J3_^2*k01_*k_s*H76^4 + 12*J1_^3*J3_^2*k01_*k_s*H76^3 - 27*J1_^3*J3_^2*k01_*k_s*H76^2 + 72*J1_^3*k01_*k_s^2*H76^5 - 180*J1_^3*k01_*k_s^2*H76^4 + 180*J1_^3*k01_*k_s^2*H76^2 - 72*J1_^3*k01_*k_s^2*H76)/(4*J1_^2*J2_^2*J3_^2 - 48*J1_^2*J2_^2*k_s + 78*J1_^2*J3_^2*k_s - 648*J1_^2*k_s^2 + 78*J2_^2*J3_^2*k_s - 648*J2_^2*k_s^2 + 1296*J3_^2*k_s^2 - 8640*k_s^3)</f>
        <v>2.1856665600000019E-2</v>
      </c>
      <c r="AG76" s="41">
        <f>(6*J1_^2*J2_^2*J3_^2*H76^5 - 4*J1_^2*J2_^2*J3_^2*H76^4 - 10*J1_^2*J2_^2*J3_^2*H76^3 + 8*J1_^2*J2_^2*J3_^2*H76^2 - 12*J1_^2*J2_^2*k_s*H76^5 + 48*J1_^2*J2_^2*k_s*H76^4 - 96*J1_^2*J2_^2*k_s*H76^2 + 60*J1_^2*J2_^2*k_s*H76 + 66*J1_^2*J3_^2*k_s*H76^5 - 129*J1_^2*J3_^2*k_s*H76^4 - 144*J1_^2*J3_^2*k_s*H76^3 + 207*J1_^2*J3_^2*k_s*H76^2 - 216*J1_^2*k_s^2*H76^5 + 540*J1_^2*k_s^2*H76^4 - 1188*J1_^2*k_s^2*H76^2 + 864*J1_^2*k_s^2*H76 + 18*J2_^2*J3_^2*k_s*H76^5 + 21*J2_^2*J3_^2*k_s*H76^4 - 96*J2_^2*J3_^2*k_s*H76^3 + 57*J2_^2*J3_^2*k_s*H76^2
+ 72*J2_^2*k_s^2*H76^5 + 180*J2_^2*k_s^2*H76^4 - 828*J2_^2*k_s^2*H76^2 + 576*J2_^2*k_s^2*H76 + 144*J3_^2*k_s^2*H76^5 - 1440*J3_^2*k_s^2*H76^3 + 1296*J3_^2*k_s^2*H76^2 - 8640*k_s^3*H76^2 + 8640*k_s^3*H76)/(8*J1_^2*J2_^2*J3_^2 - 96*J1_^2*J2_^2*k_s + 156*J1_^2*J3_^2*k_s - 1296*J1_^2*k_s^2 + 156*J2_^2*J3_^2*k_s - 1296*J2_^2*k_s^2 + 2592*J3_^2*k_s^2 -
17280*k_s^3)</f>
        <v>8.0748236800000095E-2</v>
      </c>
      <c r="AH76" s="41">
        <f>(J1_^3*J2_^2*J3_^2*H76^5 - J1_^3*J2_^2*J3_^2*H76^4 - J1_^3*J2_^2*J3_^2*H76^3 + J1_^3*J2_^2*J3_^2*H76^2 - 6*J1_^3*J2_^2*k_s*H76^5 + 12*J1_^3*J2_^2*k_s*H76^4 - 12*J1_^3*J2_^2*k_s*H76^2 + 6*J1_^3*J2_^2*k_s*H76 + 12*J1_^3*J3_^2*k_s*H76^5 - 27*J1_^3*J3_^2*k_s*H76^4 - 12*J1_^3*J3_^2*k_s*H76^3 + 27*J1_^3*J3_^2*k_s*H76^2 - 72*J1_^3*k_s^2*H76^5 + 180*J1_^3*k_s^2*H76^4 - 180*J1_^3*k_s^2*H76^2 + 72*J1_^3*k_s^2*H76)/(4*J1_^2*J2_^2*J3_^2 - 48*J1_^2*J2_^2*k_s + 78*J1_^2*J3_^2*k_s - 648*J1_^2*k_s^2 + 78*J2_^2*J3_^2*k_s - 648*J2_^2*k_s^2 + 1296*J3_^2*k_s^2 - 8640*k_s^3)</f>
        <v>4.8872990043081294E-2</v>
      </c>
      <c r="AI76" s="41">
        <f>(-J1_^2*J2_^3*J3_^2*k02_*H76^5 - J1_^2*J2_^3*J3_^2*k02_*H76^4 + J1_^2*J2_^3*J3_^2*k02_*H76^3 + J1_^2*J2_^3*J3_^2*k02_*H76^2 + 6*J1_^2*J2_^3*k02_*k_s*H76^5 + 12*J1_^2*J2_^3*k02_*k_s*H76^4 - 12*J1_^2*J2_^3*k02_*k_s*H76^2 - 6*J1_^2*J2_^3*k02_*k_s*H76 - 12*J2_^3*J3_^2*k02_*k_s*H76^5 - 27*J2_^3*J3_^2*k02_*k_s*H76^4 + 12*J2_^3*J3_^2*k02_*k_s*H76^3 + 27*J2_^3*J3_^2*k02_*k_s*H76^2 + 72*J2_^3*k02_*k_s^2*H76^5 + 180*J2_^3*k02_*k_s^2*H76^4 - 180*J2_^3*k02_*k_s^2*H76^2 - 72*J2_^3*k02_*k_s^2*H76)/(4*J1_^2*J2_^2*J3_^2 - 48*J1_^2*J2_^2*k_s + 78*J1_^2*J3_^2*k_s - 648*J1_^2*k_s^2 + 78*J2_^2*J3_^2*k_s - 648*J2_^2*k_s^2 + 1296*J3_^2*k_s^2 - 8640*k_s^3)</f>
        <v>-6.4448665600000232E-2</v>
      </c>
      <c r="AJ76" s="41">
        <f>(-6*J1_^2*J2_^2*J3_^2*H76^5 - 4*J1_^2*J2_^2*J3_^2*H76^4 + 10*J1_^2*J2_^2*J3_^2*H76^3 + 8*J1_^2*J2_^2*J3_^2*H76^2 + 12*J1_^2*J2_^2*k_s*H76^5 + 48*J1_^2*J2_^2*k_s*H76^4 - 96*J1_^2*J2_^2*k_s*H76^2 - 60*J1_^2*J2_^2*k_s*H76 - 18*J1_^2*J3_^2*k_s*H76^5 + 21*J1_^2*J3_^2*k_s*H76^4 + 96*J1_^2*J3_^2*k_s*H76^3 + 57*J1_^2*J3_^2*k_s*H76^2 - 72*J1_^2*k_s^2*H76^5 + 180*J1_^2*k_s^2*H76^4 - 828*J1_^2*k_s^2*H76^2 - 576*J1_^2*k_s^2*H76 - 66*J2_^2*J3_^2*k_s*H76^5 - 129*J2_^2*J3_^2*k_s*H76^4 + 144*J2_^2*J3_^2*k_s*H76^3 + 207*J2_^2*J3_^2*k_s*H76^2 + 216*J2_^2*k_s^2*H76^5 + 540*J2_^2*k_s^2*H76^4 - 1188*J2_^2*k_s^2*H76^2 - 864*J2_^2*k_s^2*H76 - 144*J3_^2*k_s^2*H76^5 + 1440*J3_^2*k_s^2*H76^3 + 1296*J3_^2*k_s^2*H76^2 - 8640*k_s^3*H76^2 - 8640*k_s^3*H76)/(8*J1_^2*J2_^2*J3_^2 - 96*J1_^2*J2_^2*k_s + 156*J1_^2*J3_^2*k_s - 1296*J1_^2*k_s^2 + 156*J2_^2*J3_^2*k_s - 1296*J2_^2*k_s^2 + 2592*J3_^2*k_s^2 - 17280*k_s^3)</f>
        <v>0.26897080320000089</v>
      </c>
      <c r="AK76" s="41">
        <f>(J1_^2*J2_^3*J3_^2*H76^5 + J1_^2*J2_^3*J3_^2*H76^4 - J1_^2*J2_^3*J3_^2*H76^3 - J1_^2*J2_^3*J3_^2*H76^2 - 6*J1_^2*J2_^3*k_s*H76^5 - 12*J1_^2*J2_^3*k_s*H76^4 + 12*J1_^2*J2_^3*k_s*H76^2 + 6*J1_^2*J2_^3*k_s*H76 + 12*J2_^3*J3_^2*k_s*H76^5 + 27*J2_^3*J3_^2*k_s*H76^4 - 12*J2_^3*J3_^2*k_s*H76^3 - 27*J2_^3*J3_^2*k_s*H76^2 - 72*J2_^3*k_s^2*H76^5 - 180*J2_^3*k_s^2*H76^4 + 180*J2_^3*k_s^2*H76^2 + 72*J2_^3*k_s^2*H76)/(4*J1_^2*J2_^2*J3_^2 - 48*J1_^2*J2_^2*k_s + 78*J1_^2*J3_^2*k_s - 648*J1_^2*k_s^2 + 78*J2_^2*J3_^2*k_s - 648*J2_^2*k_s^2 + 1296*J3_^2*k_s^2 - 8640*k_s^3)</f>
        <v>-0.12567340296792365</v>
      </c>
      <c r="AL76" s="41">
        <f>(-2*J1_^2*J2_^2*J3_^3*k03_*H76^5 + 4*J1_^2*J2_^2*J3_^3*k03_*H76^3 - 2*J1_^2*J2_^2*J3_^3*k03_*H76 - 15*J1_^2*J3_^3*k03_*k_s*H76^5 + 24*J1_^2*J3_^3*k03_*k_s*H76^4 + 54*J1_^2*J3_^3*k03_*k_s*H76^3 - 24*J1_^2*J3_^3*k03_*k_s*H76^2 - 39*J1_^2*J3_^3*k03_*k_s*H76 - 15*J2_^2*J3_^3*k03_*k_s*H76^5 - 24*J2_^2*J3_^3*k03_*k_s*H76^4 + 54*J2_^2*J3_^3*k03_*k_s*H76^3 + 24*J2_^2*J3_^3*k03_*k_s*H76^2 - 39*J2_^2*J3_^3*k03_*k_s*H76 - 72*J3_^3*k03_*k_s^2*H76^5 + 720*J3_^3*k03_*k_s^2*H76^3 - 648*J3_^3*k03_*k_s^2*H76)/(2*J1_^2*J2_^2*J3_^2 - 24*J1_^2*J2_^2*k_s +
39*J1_^2*J3_^2*k_s - 324*J1_^2*k_s^2 + 39*J2_^2*J3_^2*k_s - 324*J2_^2*k_s^2 + 648*J3_^2*k_s^2 - 4320*k_s^3)</f>
        <v>0.28612362240000005</v>
      </c>
      <c r="AM76" s="41">
        <f xml:space="preserve"> (2*J1_^2*J2_^2*J3_^2*H76^4 - 4*J1_^2*J2_^2*J3_^2*H76^2 + 2*J1_^2*J2_^2*J3_^2 - 24*J1_^2*J2_^2*k_s*H76^4 + 48*J1_^2*J2_^2*k_s*H76^2 - 24*J1_^2*J2_^2*k_s - 12*J1_^2*J3_^2*k_s*H76^5 + 27*J1_^2*J3_^2*k_s*H76^4 + 12*J1_^2*J3_^2*k_s*H76^3 - 66*J1_^2*J3_^2*k_s*H76^2 + 39*J1_^2*J3_^2*k_s + 72*J1_^2*k_s^2*H76^5 - 180*J1_^2*k_s^2*H76^4 + 504*J1_^2*k_s^2*H76^2 - 72*J1_^2*k_s^2*H76 - 324*J1_^2*k_s^2 + 12*J2_^2*J3_^2*k_s*H76^5 + 27*J2_^2*J3_^2*k_s*H76^4 - 12*J2_^2*J3_^2*k_s*H76^3 - 66*J2_^2*J3_^2*k_s*H76^2 + 39*J2_^2*J3_^2*k_s - 72*J2_^2*k_s^2*H76^5 - 180*J2_^2*k_s^2*H76^4 + 504*J2_^2*k_s^2*H76^2 + 72*J2_^2*k_s^2*H76 - 324*J2_^2*k_s^2 - 648*J3_^2*k_s^2*H76^2 + 648*J3_^2*k_s^2 + 4320*k_s^3*H76^2 - 4320*k_s^3)/(2*J1_^2*J2_^2*J3_^2 - 24*J1_^2*J2_^2*k_s + 39*J1_^2*J3_^2*k_s - 324*J1_^2*k_s^2 + 39*J2_^2*J3_^2*k_s - 324*J2_^2*k_s^2 + 648*J3_^2*k_s^2 - 4320*k_s^3)</f>
        <v>0.65028095999999891</v>
      </c>
      <c r="AN76" s="41">
        <f>(2*J1_^2*J2_^2*J3_^3*H76^5 - 4*J1_^2*J2_^2*J3_^3*H76^3 + 2*J1_^2*J2_^2*J3_^3*H76 + 15*J1_^2*J3_^3*k_s*H76^5 - 24*J1_^2*J3_^3*k_s*H76^4 - 54*J1_^2*J3_^3*k_s*H76^3 + 24*J1_^2*J3_^3*k_s*H76^2 + 39*J1_^2*J3_^3*k_s*H76 + 15*J2_^2*J3_^3*k_s*H76^5 + 24*J2_^2*J3_^3*k_s*H76^4 - 54*J2_^2*J3_^3*k_s*H76^3 - 24*J2_^2*J3_^3*k_s*H76^2 + 39*J2_^2*J3_^3*k_s*H76 + 72*J3_^3*k_s^2*H76^5 - 720*J3_^3*k_s^2*H76^3 + 648*J3_^3*k_s^2*H76)/(2*J1_^2*J2_^2*J3_^2 - 24*J1_^2*J2_^2*k_s + 39*J1_^2*J3_^2*k_s - 324*J1_^2*k_s^2 + 39*J2_^2*J3_^2*k_s - 324*J2_^2*k_s^2 + 648*J3_^2*k_s^2 - 4320*k_s^3)</f>
        <v>0.28612362240000005</v>
      </c>
      <c r="AP76" s="41">
        <f t="shared" si="31"/>
        <v>0.65028095999999891</v>
      </c>
    </row>
    <row r="77" spans="7:42">
      <c r="G77" s="40">
        <f t="shared" si="24"/>
        <v>1.4600000000000009</v>
      </c>
      <c r="H77" s="33">
        <f t="shared" si="39"/>
        <v>0.46000000000000074</v>
      </c>
      <c r="I77" s="51">
        <f>J77+K77+W77*AB77</f>
        <v>-1.0675827377983689</v>
      </c>
      <c r="J77" s="51">
        <f>(1/M77)*(a1_ + 2*a2_*H77 + 3*a3_*H77^2 + 4*a4_*H77^3 + 5*a5_*H77^4)</f>
        <v>-1.0675827377983689</v>
      </c>
      <c r="K77" s="51">
        <f>(1/M77^3)*k_s*(6*a3_ + 24*a4_*H77+ 60*a5_*H77^2)</f>
        <v>0</v>
      </c>
      <c r="L77" s="51"/>
      <c r="M77" s="41">
        <f t="shared" si="25"/>
        <v>1.3588230201170433</v>
      </c>
      <c r="N77" s="45">
        <f t="shared" si="32"/>
        <v>-0.12420000000000003</v>
      </c>
      <c r="O77" s="45">
        <f t="shared" si="33"/>
        <v>-3.9999999999999258E-2</v>
      </c>
      <c r="P77" s="45">
        <f>1</f>
        <v>1</v>
      </c>
      <c r="Q77" s="45">
        <f t="shared" si="34"/>
        <v>0.33580000000000076</v>
      </c>
      <c r="R77" s="45">
        <f t="shared" si="35"/>
        <v>0.96000000000000074</v>
      </c>
      <c r="S77" s="45">
        <f>1</f>
        <v>1</v>
      </c>
      <c r="T77" s="45">
        <f t="shared" si="36"/>
        <v>0.78839999999999932</v>
      </c>
      <c r="U77" s="45">
        <f t="shared" si="37"/>
        <v>-0.92000000000000148</v>
      </c>
      <c r="V77" s="45">
        <f t="shared" si="38"/>
        <v>-2</v>
      </c>
      <c r="W77" s="45">
        <f t="shared" si="26"/>
        <v>0</v>
      </c>
      <c r="X77" s="45"/>
      <c r="Y77" s="45">
        <f t="shared" si="27"/>
        <v>1.4600000000000009</v>
      </c>
      <c r="Z77" s="45">
        <f t="shared" si="28"/>
        <v>0.78839999999999932</v>
      </c>
      <c r="AA77" s="40">
        <f t="shared" si="29"/>
        <v>0</v>
      </c>
      <c r="AB77" s="44">
        <f t="shared" si="30"/>
        <v>-0.73593101176182918</v>
      </c>
      <c r="AF77" s="41">
        <f>(-J1_^3*J2_^2*J3_^2*k01_*H77^5 + J1_^3*J2_^2*J3_^2*k01_*H77^4 + J1_^3*J2_^2*J3_^2*k01_*H77^3 - J1_^3*J2_^2*J3_^2*k01_*H77^2 + 6*J1_^3*J2_^2*k01_*k_s*H77^5 - 12*J1_^3*J2_^2*k01_*k_s*H77^4 + 12*J1_^3*J2_^2*k01_*k_s*H77^2 - 6*J1_^3*J2_^2*k01_*k_s*H77 - 12*J1_^3*J3_^2*k01_*k_s*H77^5 + 27*J1_^3*J3_^2*k01_*k_s*H77^4 + 12*J1_^3*J3_^2*k01_*k_s*H77^3 - 27*J1_^3*J3_^2*k01_*k_s*H77^2 + 72*J1_^3*k01_*k_s^2*H77^5 - 180*J1_^3*k01_*k_s^2*H77^4 + 180*J1_^3*k01_*k_s^2*H77^2 - 72*J1_^3*k01_*k_s^2*H77)/(4*J1_^2*J2_^2*J3_^2 - 48*J1_^2*J2_^2*k_s + 78*J1_^2*J3_^2*k_s - 648*J1_^2*k_s^2 + 78*J2_^2*J3_^2*k_s - 648*J2_^2*k_s^2 + 1296*J3_^2*k_s^2 - 8640*k_s^3)</f>
        <v>2.2521434400000023E-2</v>
      </c>
      <c r="AG77" s="41">
        <f>(6*J1_^2*J2_^2*J3_^2*H77^5 - 4*J1_^2*J2_^2*J3_^2*H77^4 - 10*J1_^2*J2_^2*J3_^2*H77^3 + 8*J1_^2*J2_^2*J3_^2*H77^2 - 12*J1_^2*J2_^2*k_s*H77^5 + 48*J1_^2*J2_^2*k_s*H77^4 - 96*J1_^2*J2_^2*k_s*H77^2 + 60*J1_^2*J2_^2*k_s*H77 + 66*J1_^2*J3_^2*k_s*H77^5 - 129*J1_^2*J3_^2*k_s*H77^4 - 144*J1_^2*J3_^2*k_s*H77^3 + 207*J1_^2*J3_^2*k_s*H77^2 - 216*J1_^2*k_s^2*H77^5 + 540*J1_^2*k_s^2*H77^4 - 1188*J1_^2*k_s^2*H77^2 + 864*J1_^2*k_s^2*H77 + 18*J2_^2*J3_^2*k_s*H77^5 + 21*J2_^2*J3_^2*k_s*H77^4 - 96*J2_^2*J3_^2*k_s*H77^3 + 57*J2_^2*J3_^2*k_s*H77^2
+ 72*J2_^2*k_s^2*H77^5 + 180*J2_^2*k_s^2*H77^4 - 828*J2_^2*k_s^2*H77^2 + 576*J2_^2*k_s^2*H77 + 144*J3_^2*k_s^2*H77^5 - 1440*J3_^2*k_s^2*H77^3 + 1296*J3_^2*k_s^2*H77^2 - 8640*k_s^3*H77^2 + 8640*k_s^3*H77)/(8*J1_^2*J2_^2*J3_^2 - 96*J1_^2*J2_^2*k_s + 156*J1_^2*J3_^2*k_s - 1296*J1_^2*k_s^2 + 156*J2_^2*J3_^2*k_s - 1296*J2_^2*k_s^2 + 2592*J3_^2*k_s^2 -
17280*k_s^3)</f>
        <v>8.2989943200000096E-2</v>
      </c>
      <c r="AH77" s="41">
        <f>(J1_^3*J2_^2*J3_^2*H77^5 - J1_^3*J2_^2*J3_^2*H77^4 - J1_^3*J2_^2*J3_^2*H77^3 + J1_^3*J2_^2*J3_^2*H77^2 - 6*J1_^3*J2_^2*k_s*H77^5 + 12*J1_^3*J2_^2*k_s*H77^4 - 12*J1_^3*J2_^2*k_s*H77^2 + 6*J1_^3*J2_^2*k_s*H77 + 12*J1_^3*J3_^2*k_s*H77^5 - 27*J1_^3*J3_^2*k_s*H77^4 - 12*J1_^3*J3_^2*k_s*H77^3 + 27*J1_^3*J3_^2*k_s*H77^2 - 72*J1_^3*k_s^2*H77^5 + 180*J1_^3*k_s^2*H77^4 - 180*J1_^3*k_s^2*H77^2 + 72*J1_^3*k_s^2*H77)/(4*J1_^2*J2_^2*J3_^2 - 48*J1_^2*J2_^2*k_s + 78*J1_^2*J3_^2*k_s - 648*J1_^2*k_s^2 + 78*J2_^2*J3_^2*k_s - 648*J2_^2*k_s^2 + 1296*J3_^2*k_s^2 - 8640*k_s^3)</f>
        <v>5.0359458269202247E-2</v>
      </c>
      <c r="AI77" s="41">
        <f>(-J1_^2*J2_^3*J3_^2*k02_*H77^5 - J1_^2*J2_^3*J3_^2*k02_*H77^4 + J1_^2*J2_^3*J3_^2*k02_*H77^3 + J1_^2*J2_^3*J3_^2*k02_*H77^2 + 6*J1_^2*J2_^3*k02_*k_s*H77^5 + 12*J1_^2*J2_^3*k02_*k_s*H77^4 - 12*J1_^2*J2_^3*k02_*k_s*H77^2 - 6*J1_^2*J2_^3*k02_*k_s*H77 - 12*J2_^3*J3_^2*k02_*k_s*H77^5 - 27*J2_^3*J3_^2*k02_*k_s*H77^4 + 12*J2_^3*J3_^2*k02_*k_s*H77^3 + 27*J2_^3*J3_^2*k02_*k_s*H77^2 + 72*J2_^3*k02_*k_s^2*H77^5 + 180*J2_^3*k02_*k_s^2*H77^4 - 180*J2_^3*k02_*k_s^2*H77^2 - 72*J2_^3*k02_*k_s^2*H77)/(4*J1_^2*J2_^2*J3_^2 - 48*J1_^2*J2_^2*k_s + 78*J1_^2*J3_^2*k_s - 648*J1_^2*k_s^2 + 78*J2_^2*J3_^2*k_s - 648*J2_^2*k_s^2 + 1296*J3_^2*k_s^2 - 8640*k_s^3)</f>
        <v>-7.1189434400000265E-2</v>
      </c>
      <c r="AJ77" s="41">
        <f>(-6*J1_^2*J2_^2*J3_^2*H77^5 - 4*J1_^2*J2_^2*J3_^2*H77^4 + 10*J1_^2*J2_^2*J3_^2*H77^3 + 8*J1_^2*J2_^2*J3_^2*H77^2 + 12*J1_^2*J2_^2*k_s*H77^5 + 48*J1_^2*J2_^2*k_s*H77^4 - 96*J1_^2*J2_^2*k_s*H77^2 - 60*J1_^2*J2_^2*k_s*H77 - 18*J1_^2*J3_^2*k_s*H77^5 + 21*J1_^2*J3_^2*k_s*H77^4 + 96*J1_^2*J3_^2*k_s*H77^3 + 57*J1_^2*J3_^2*k_s*H77^2 - 72*J1_^2*k_s^2*H77^5 + 180*J1_^2*k_s^2*H77^4 - 828*J1_^2*k_s^2*H77^2 - 576*J1_^2*k_s^2*H77 - 66*J2_^2*J3_^2*k_s*H77^5 - 129*J2_^2*J3_^2*k_s*H77^4 + 144*J2_^2*J3_^2*k_s*H77^3 + 207*J2_^2*J3_^2*k_s*H77^2 + 216*J2_^2*k_s^2*H77^5 + 540*J2_^2*k_s^2*H77^4 - 1188*J2_^2*k_s^2*H77^2 - 864*J2_^2*k_s^2*H77 - 144*J3_^2*k_s^2*H77^5 + 1440*J3_^2*k_s^2*H77^3 + 1296*J3_^2*k_s^2*H77^2 - 8640*k_s^3*H77^2 - 8640*k_s^3*H77)/(8*J1_^2*J2_^2*J3_^2 - 96*J1_^2*J2_^2*k_s + 156*J1_^2*J3_^2*k_s - 1296*J1_^2*k_s^2 + 156*J2_^2*J3_^2*k_s - 1296*J2_^2*k_s^2 + 2592*J3_^2*k_s^2 - 17280*k_s^3)</f>
        <v>0.29543549680000097</v>
      </c>
      <c r="AK77" s="41">
        <f>(J1_^2*J2_^3*J3_^2*H77^5 + J1_^2*J2_^3*J3_^2*H77^4 - J1_^2*J2_^3*J3_^2*H77^3 - J1_^2*J2_^3*J3_^2*H77^2 - 6*J1_^2*J2_^3*k_s*H77^5 - 12*J1_^2*J2_^3*k_s*H77^4 + 12*J1_^2*J2_^3*k_s*H77^2 + 6*J1_^2*J2_^3*k_s*H77 + 12*J2_^3*J3_^2*k_s*H77^5 + 27*J2_^3*J3_^2*k_s*H77^4 - 12*J2_^3*J3_^2*k_s*H77^3 - 27*J2_^3*J3_^2*k_s*H77^2 - 72*J2_^3*k_s^2*H77^5 - 180*J2_^3*k_s^2*H77^4 + 180*J2_^3*k_s^2*H77^2 + 72*J2_^3*k_s^2*H77)/(4*J1_^2*J2_^2*J3_^2 - 48*J1_^2*J2_^2*k_s + 78*J1_^2*J3_^2*k_s - 648*J1_^2*k_s^2 + 78*J2_^2*J3_^2*k_s - 648*J2_^2*k_s^2 + 1296*J3_^2*k_s^2 - 8640*k_s^3)</f>
        <v>-0.13615705383895457</v>
      </c>
      <c r="AL77" s="41">
        <f>(-2*J1_^2*J2_^2*J3_^3*k03_*H77^5 + 4*J1_^2*J2_^2*J3_^3*k03_*H77^3 - 2*J1_^2*J2_^2*J3_^3*k03_*H77 - 15*J1_^2*J3_^3*k03_*k_s*H77^5 + 24*J1_^2*J3_^3*k03_*k_s*H77^4 + 54*J1_^2*J3_^3*k03_*k_s*H77^3 - 24*J1_^2*J3_^3*k03_*k_s*H77^2 - 39*J1_^2*J3_^3*k03_*k_s*H77 - 15*J2_^2*J3_^3*k03_*k_s*H77^5 - 24*J2_^2*J3_^3*k03_*k_s*H77^4 + 54*J2_^2*J3_^3*k03_*k_s*H77^3 + 24*J2_^2*J3_^3*k03_*k_s*H77^2 - 39*J2_^2*J3_^3*k03_*k_s*H77 - 72*J3_^3*k03_*k_s^2*H77^5 + 720*J3_^3*k03_*k_s^2*H77^3 - 648*J3_^3*k03_*k_s^2*H77)/(2*J1_^2*J2_^2*J3_^2 - 24*J1_^2*J2_^2*k_s +
39*J1_^2*J3_^2*k_s - 324*J1_^2*k_s^2 + 39*J2_^2*J3_^2*k_s - 324*J2_^2*k_s^2 + 648*J3_^2*k_s^2 - 4320*k_s^3)</f>
        <v>0.28592429759999993</v>
      </c>
      <c r="AM77" s="41">
        <f xml:space="preserve"> (2*J1_^2*J2_^2*J3_^2*H77^4 - 4*J1_^2*J2_^2*J3_^2*H77^2 + 2*J1_^2*J2_^2*J3_^2 - 24*J1_^2*J2_^2*k_s*H77^4 + 48*J1_^2*J2_^2*k_s*H77^2 - 24*J1_^2*J2_^2*k_s - 12*J1_^2*J3_^2*k_s*H77^5 + 27*J1_^2*J3_^2*k_s*H77^4 + 12*J1_^2*J3_^2*k_s*H77^3 - 66*J1_^2*J3_^2*k_s*H77^2 + 39*J1_^2*J3_^2*k_s + 72*J1_^2*k_s^2*H77^5 - 180*J1_^2*k_s^2*H77^4 + 504*J1_^2*k_s^2*H77^2 - 72*J1_^2*k_s^2*H77 - 324*J1_^2*k_s^2 + 12*J2_^2*J3_^2*k_s*H77^5 + 27*J2_^2*J3_^2*k_s*H77^4 - 12*J2_^2*J3_^2*k_s*H77^3 - 66*J2_^2*J3_^2*k_s*H77^2 + 39*J2_^2*J3_^2*k_s - 72*J2_^2*k_s^2*H77^5 - 180*J2_^2*k_s^2*H77^4 + 504*J2_^2*k_s^2*H77^2 + 72*J2_^2*k_s^2*H77 - 324*J2_^2*k_s^2 - 648*J3_^2*k_s^2*H77^2 + 648*J3_^2*k_s^2 + 4320*k_s^3*H77^2 - 4320*k_s^3)/(2*J1_^2*J2_^2*J3_^2 - 24*J1_^2*J2_^2*k_s + 39*J1_^2*J3_^2*k_s - 324*J1_^2*k_s^2 + 39*J2_^2*J3_^2*k_s - 324*J2_^2*k_s^2 + 648*J3_^2*k_s^2 - 4320*k_s^3)</f>
        <v>0.621574559999999</v>
      </c>
      <c r="AN77" s="41">
        <f>(2*J1_^2*J2_^2*J3_^3*H77^5 - 4*J1_^2*J2_^2*J3_^3*H77^3 + 2*J1_^2*J2_^2*J3_^3*H77 + 15*J1_^2*J3_^3*k_s*H77^5 - 24*J1_^2*J3_^3*k_s*H77^4 - 54*J1_^2*J3_^3*k_s*H77^3 + 24*J1_^2*J3_^3*k_s*H77^2 + 39*J1_^2*J3_^3*k_s*H77 + 15*J2_^2*J3_^3*k_s*H77^5 + 24*J2_^2*J3_^3*k_s*H77^4 - 54*J2_^2*J3_^3*k_s*H77^3 - 24*J2_^2*J3_^3*k_s*H77^2 + 39*J2_^2*J3_^3*k_s*H77 + 72*J3_^3*k_s^2*H77^5 - 720*J3_^3*k_s^2*H77^3 + 648*J3_^3*k_s^2*H77)/(2*J1_^2*J2_^2*J3_^2 - 24*J1_^2*J2_^2*k_s + 39*J1_^2*J3_^2*k_s - 324*J1_^2*k_s^2 + 39*J2_^2*J3_^2*k_s - 324*J2_^2*k_s^2 + 648*J3_^2*k_s^2 - 4320*k_s^3)</f>
        <v>0.28592429759999993</v>
      </c>
      <c r="AP77" s="41">
        <f t="shared" si="31"/>
        <v>0.621574559999999</v>
      </c>
    </row>
    <row r="78" spans="7:42">
      <c r="G78" s="40">
        <f t="shared" si="24"/>
        <v>1.4800000000000009</v>
      </c>
      <c r="H78" s="33">
        <f t="shared" si="39"/>
        <v>0.48000000000000076</v>
      </c>
      <c r="I78" s="51">
        <f>J78+K78+W78*AB78</f>
        <v>-1.065944989949607</v>
      </c>
      <c r="J78" s="51">
        <f>(1/M78)*(a1_ + 2*a2_*H78 + 3*a3_*H78^2 + 4*a4_*H78^3 + 5*a5_*H78^4)</f>
        <v>-1.065944989949607</v>
      </c>
      <c r="K78" s="51">
        <f>(1/M78^3)*k_s*(6*a3_ + 24*a4_*H78+ 60*a5_*H78^2)</f>
        <v>0</v>
      </c>
      <c r="L78" s="51"/>
      <c r="M78" s="41">
        <f t="shared" si="25"/>
        <v>1.3862178760930775</v>
      </c>
      <c r="N78" s="45">
        <f t="shared" si="32"/>
        <v>-0.12480000000000002</v>
      </c>
      <c r="O78" s="45">
        <f t="shared" si="33"/>
        <v>-1.9999999999999241E-2</v>
      </c>
      <c r="P78" s="45">
        <f>1</f>
        <v>1</v>
      </c>
      <c r="Q78" s="45">
        <f t="shared" si="34"/>
        <v>0.35520000000000079</v>
      </c>
      <c r="R78" s="45">
        <f t="shared" si="35"/>
        <v>0.98000000000000076</v>
      </c>
      <c r="S78" s="45">
        <f>1</f>
        <v>1</v>
      </c>
      <c r="T78" s="45">
        <f t="shared" si="36"/>
        <v>0.76959999999999928</v>
      </c>
      <c r="U78" s="45">
        <f t="shared" si="37"/>
        <v>-0.96000000000000152</v>
      </c>
      <c r="V78" s="45">
        <f t="shared" si="38"/>
        <v>-2</v>
      </c>
      <c r="W78" s="45">
        <f t="shared" si="26"/>
        <v>0</v>
      </c>
      <c r="X78" s="45"/>
      <c r="Y78" s="45">
        <f t="shared" si="27"/>
        <v>1.4800000000000009</v>
      </c>
      <c r="Z78" s="45">
        <f t="shared" si="28"/>
        <v>0.76959999999999928</v>
      </c>
      <c r="AA78" s="40">
        <f t="shared" si="29"/>
        <v>0</v>
      </c>
      <c r="AB78" s="44">
        <f t="shared" si="30"/>
        <v>-0.72138732103095105</v>
      </c>
      <c r="AF78" s="41">
        <f>(-J1_^3*J2_^2*J3_^2*k01_*H78^5 + J1_^3*J2_^2*J3_^2*k01_*H78^4 + J1_^3*J2_^2*J3_^2*k01_*H78^3 - J1_^3*J2_^2*J3_^2*k01_*H78^2 + 6*J1_^3*J2_^2*k01_*k_s*H78^5 - 12*J1_^3*J2_^2*k01_*k_s*H78^4 + 12*J1_^3*J2_^2*k01_*k_s*H78^2 - 6*J1_^3*J2_^2*k01_*k_s*H78 - 12*J1_^3*J3_^2*k01_*k_s*H78^5 + 27*J1_^3*J3_^2*k01_*k_s*H78^4 + 12*J1_^3*J3_^2*k01_*k_s*H78^3 - 27*J1_^3*J3_^2*k01_*k_s*H78^2 + 72*J1_^3*k01_*k_s^2*H78^5 - 180*J1_^3*k01_*k_s^2*H78^4 + 180*J1_^3*k01_*k_s^2*H78^2 - 72*J1_^3*k01_*k_s^2*H78)/(4*J1_^2*J2_^2*J3_^2 - 48*J1_^2*J2_^2*k_s + 78*J1_^2*J3_^2*k_s - 648*J1_^2*k_s^2 + 78*J2_^2*J3_^2*k_s - 648*J2_^2*k_s^2 + 1296*J3_^2*k_s^2 - 8640*k_s^3)</f>
        <v>2.3051059200000012E-2</v>
      </c>
      <c r="AG78" s="41">
        <f>(6*J1_^2*J2_^2*J3_^2*H78^5 - 4*J1_^2*J2_^2*J3_^2*H78^4 - 10*J1_^2*J2_^2*J3_^2*H78^3 + 8*J1_^2*J2_^2*J3_^2*H78^2 - 12*J1_^2*J2_^2*k_s*H78^5 + 48*J1_^2*J2_^2*k_s*H78^4 - 96*J1_^2*J2_^2*k_s*H78^2 + 60*J1_^2*J2_^2*k_s*H78 + 66*J1_^2*J3_^2*k_s*H78^5 - 129*J1_^2*J3_^2*k_s*H78^4 - 144*J1_^2*J3_^2*k_s*H78^3 + 207*J1_^2*J3_^2*k_s*H78^2 - 216*J1_^2*k_s^2*H78^5 + 540*J1_^2*k_s^2*H78^4 - 1188*J1_^2*k_s^2*H78^2 + 864*J1_^2*k_s^2*H78 + 18*J2_^2*J3_^2*k_s*H78^5 + 21*J2_^2*J3_^2*k_s*H78^4 - 96*J2_^2*J3_^2*k_s*H78^3 + 57*J2_^2*J3_^2*k_s*H78^2
+ 72*J2_^2*k_s^2*H78^5 + 180*J2_^2*k_s^2*H78^4 - 828*J2_^2*k_s^2*H78^2 + 576*J2_^2*k_s^2*H78 + 144*J3_^2*k_s^2*H78^5 - 1440*J3_^2*k_s^2*H78^3 + 1296*J3_^2*k_s^2*H78^2 - 8640*k_s^3*H78^2 + 8640*k_s^3*H78)/(8*J1_^2*J2_^2*J3_^2 - 96*J1_^2*J2_^2*k_s + 156*J1_^2*J3_^2*k_s - 1296*J1_^2*k_s^2 + 156*J2_^2*J3_^2*k_s - 1296*J2_^2*k_s^2 + 2592*J3_^2*k_s^2 -
17280*k_s^3)</f>
        <v>8.4728217600000044E-2</v>
      </c>
      <c r="AH78" s="41">
        <f>(J1_^3*J2_^2*J3_^2*H78^5 - J1_^3*J2_^2*J3_^2*H78^4 - J1_^3*J2_^2*J3_^2*H78^3 + J1_^3*J2_^2*J3_^2*H78^2 - 6*J1_^3*J2_^2*k_s*H78^5 + 12*J1_^3*J2_^2*k_s*H78^4 - 12*J1_^3*J2_^2*k_s*H78^2 + 6*J1_^3*J2_^2*k_s*H78 + 12*J1_^3*J3_^2*k_s*H78^5 - 27*J1_^3*J3_^2*k_s*H78^4 - 12*J1_^3*J3_^2*k_s*H78^3 + 27*J1_^3*J3_^2*k_s*H78^2 - 72*J1_^3*k_s^2*H78^5 + 180*J1_^3*k_s^2*H78^4 - 180*J1_^3*k_s^2*H78^2 + 72*J1_^3*k_s^2*H78)/(4*J1_^2*J2_^2*J3_^2 - 48*J1_^2*J2_^2*k_s + 78*J1_^2*J3_^2*k_s - 648*J1_^2*k_s^2 + 78*J2_^2*J3_^2*k_s - 648*J2_^2*k_s^2 + 1296*J3_^2*k_s^2 - 8640*k_s^3)</f>
        <v>5.1543735324571946E-2</v>
      </c>
      <c r="AI78" s="41">
        <f>(-J1_^2*J2_^3*J3_^2*k02_*H78^5 - J1_^2*J2_^3*J3_^2*k02_*H78^4 + J1_^2*J2_^3*J3_^2*k02_*H78^3 + J1_^2*J2_^3*J3_^2*k02_*H78^2 + 6*J1_^2*J2_^3*k02_*k_s*H78^5 + 12*J1_^2*J2_^3*k02_*k_s*H78^4 - 12*J1_^2*J2_^3*k02_*k_s*H78^2 - 6*J1_^2*J2_^3*k02_*k_s*H78 - 12*J2_^3*J3_^2*k02_*k_s*H78^5 - 27*J2_^3*J3_^2*k02_*k_s*H78^4 + 12*J2_^3*J3_^2*k02_*k_s*H78^3 + 27*J2_^3*J3_^2*k02_*k_s*H78^2 + 72*J2_^3*k02_*k_s^2*H78^5 + 180*J2_^3*k02_*k_s^2*H78^4 - 180*J2_^3*k02_*k_s^2*H78^2 - 72*J2_^3*k02_*k_s^2*H78)/(4*J1_^2*J2_^2*J3_^2 - 48*J1_^2*J2_^2*k_s + 78*J1_^2*J3_^2*k_s - 648*J1_^2*k_s^2 + 78*J2_^2*J3_^2*k_s - 648*J2_^2*k_s^2 + 1296*J3_^2*k_s^2 - 8640*k_s^3)</f>
        <v>-7.8347059200000277E-2</v>
      </c>
      <c r="AJ78" s="41">
        <f>(-6*J1_^2*J2_^2*J3_^2*H78^5 - 4*J1_^2*J2_^2*J3_^2*H78^4 + 10*J1_^2*J2_^2*J3_^2*H78^3 + 8*J1_^2*J2_^2*J3_^2*H78^2 + 12*J1_^2*J2_^2*k_s*H78^5 + 48*J1_^2*J2_^2*k_s*H78^4 - 96*J1_^2*J2_^2*k_s*H78^2 - 60*J1_^2*J2_^2*k_s*H78 - 18*J1_^2*J3_^2*k_s*H78^5 + 21*J1_^2*J3_^2*k_s*H78^4 + 96*J1_^2*J3_^2*k_s*H78^3 + 57*J1_^2*J3_^2*k_s*H78^2 - 72*J1_^2*k_s^2*H78^5 + 180*J1_^2*k_s^2*H78^4 - 828*J1_^2*k_s^2*H78^2 - 576*J1_^2*k_s^2*H78 - 66*J2_^2*J3_^2*k_s*H78^5 - 129*J2_^2*J3_^2*k_s*H78^4 + 144*J2_^2*J3_^2*k_s*H78^3 + 207*J2_^2*J3_^2*k_s*H78^2 + 216*J2_^2*k_s^2*H78^5 + 540*J2_^2*k_s^2*H78^4 - 1188*J2_^2*k_s^2*H78^2 - 864*J2_^2*k_s^2*H78 - 144*J3_^2*k_s^2*H78^5 + 1440*J3_^2*k_s^2*H78^3 + 1296*J3_^2*k_s^2*H78^2 - 8640*k_s^3*H78^2 - 8640*k_s^3*H78)/(8*J1_^2*J2_^2*J3_^2 - 96*J1_^2*J2_^2*k_s + 156*J1_^2*J3_^2*k_s - 1296*J1_^2*k_s^2 + 156*J2_^2*J3_^2*k_s - 1296*J2_^2*k_s^2 + 2592*J3_^2*k_s^2 - 17280*k_s^3)</f>
        <v>0.32298762240000101</v>
      </c>
      <c r="AK78" s="41">
        <f>(J1_^2*J2_^3*J3_^2*H78^5 + J1_^2*J2_^3*J3_^2*H78^4 - J1_^2*J2_^3*J3_^2*H78^3 - J1_^2*J2_^3*J3_^2*H78^2 - 6*J1_^2*J2_^3*k_s*H78^5 - 12*J1_^2*J2_^3*k_s*H78^4 + 12*J1_^2*J2_^3*k_s*H78^2 + 6*J1_^2*J2_^3*k_s*H78 + 12*J2_^3*J3_^2*k_s*H78^5 + 27*J2_^3*J3_^2*k_s*H78^4 - 12*J2_^3*J3_^2*k_s*H78^3 - 27*J2_^3*J3_^2*k_s*H78^2 - 72*J2_^3*k_s^2*H78^5 - 180*J2_^3*k_s^2*H78^4 + 180*J2_^3*k_s^2*H78^2 + 72*J2_^3*k_s^2*H78)/(4*J1_^2*J2_^2*J3_^2 - 48*J1_^2*J2_^2*k_s + 78*J1_^2*J3_^2*k_s - 648*J1_^2*k_s^2 + 78*J2_^2*J3_^2*k_s - 648*J2_^2*k_s^2 + 1296*J3_^2*k_s^2 - 8640*k_s^3)</f>
        <v>-0.14670140053916678</v>
      </c>
      <c r="AL78" s="41">
        <f>(-2*J1_^2*J2_^2*J3_^3*k03_*H78^5 + 4*J1_^2*J2_^2*J3_^3*k03_*H78^3 - 2*J1_^2*J2_^2*J3_^3*k03_*H78 - 15*J1_^2*J3_^3*k03_*k_s*H78^5 + 24*J1_^2*J3_^3*k03_*k_s*H78^4 + 54*J1_^2*J3_^3*k03_*k_s*H78^3 - 24*J1_^2*J3_^3*k03_*k_s*H78^2 - 39*J1_^2*J3_^3*k03_*k_s*H78 - 15*J2_^2*J3_^3*k03_*k_s*H78^5 - 24*J2_^2*J3_^3*k03_*k_s*H78^4 + 54*J2_^2*J3_^3*k03_*k_s*H78^3 + 24*J2_^2*J3_^3*k03_*k_s*H78^2 - 39*J2_^2*J3_^3*k03_*k_s*H78 - 72*J3_^3*k03_*k_s^2*H78^5 + 720*J3_^3*k03_*k_s^2*H78^3 - 648*J3_^3*k03_*k_s^2*H78)/(2*J1_^2*J2_^2*J3_^2 - 24*J1_^2*J2_^2*k_s +
39*J1_^2*J3_^2*k_s - 324*J1_^2*k_s^2 + 39*J2_^2*J3_^2*k_s - 324*J2_^2*k_s^2 + 648*J3_^2*k_s^2 - 4320*k_s^3)</f>
        <v>0.28429639679999991</v>
      </c>
      <c r="AM78" s="41">
        <f xml:space="preserve"> (2*J1_^2*J2_^2*J3_^2*H78^4 - 4*J1_^2*J2_^2*J3_^2*H78^2 + 2*J1_^2*J2_^2*J3_^2 - 24*J1_^2*J2_^2*k_s*H78^4 + 48*J1_^2*J2_^2*k_s*H78^2 - 24*J1_^2*J2_^2*k_s - 12*J1_^2*J3_^2*k_s*H78^5 + 27*J1_^2*J3_^2*k_s*H78^4 + 12*J1_^2*J3_^2*k_s*H78^3 - 66*J1_^2*J3_^2*k_s*H78^2 + 39*J1_^2*J3_^2*k_s + 72*J1_^2*k_s^2*H78^5 - 180*J1_^2*k_s^2*H78^4 + 504*J1_^2*k_s^2*H78^2 - 72*J1_^2*k_s^2*H78 - 324*J1_^2*k_s^2 + 12*J2_^2*J3_^2*k_s*H78^5 + 27*J2_^2*J3_^2*k_s*H78^4 - 12*J2_^2*J3_^2*k_s*H78^3 - 66*J2_^2*J3_^2*k_s*H78^2 + 39*J2_^2*J3_^2*k_s - 72*J2_^2*k_s^2*H78^5 - 180*J2_^2*k_s^2*H78^4 + 504*J2_^2*k_s^2*H78^2 + 72*J2_^2*k_s^2*H78 - 324*J2_^2*k_s^2 - 648*J3_^2*k_s^2*H78^2 + 648*J3_^2*k_s^2 + 4320*k_s^3*H78^2 - 4320*k_s^3)/(2*J1_^2*J2_^2*J3_^2 - 24*J1_^2*J2_^2*k_s + 39*J1_^2*J3_^2*k_s - 324*J1_^2*k_s^2 + 39*J2_^2*J3_^2*k_s - 324*J2_^2*k_s^2 + 648*J3_^2*k_s^2 - 4320*k_s^3)</f>
        <v>0.59228415999999895</v>
      </c>
      <c r="AN78" s="41">
        <f>(2*J1_^2*J2_^2*J3_^3*H78^5 - 4*J1_^2*J2_^2*J3_^3*H78^3 + 2*J1_^2*J2_^2*J3_^3*H78 + 15*J1_^2*J3_^3*k_s*H78^5 - 24*J1_^2*J3_^3*k_s*H78^4 - 54*J1_^2*J3_^3*k_s*H78^3 + 24*J1_^2*J3_^3*k_s*H78^2 + 39*J1_^2*J3_^3*k_s*H78 + 15*J2_^2*J3_^3*k_s*H78^5 + 24*J2_^2*J3_^3*k_s*H78^4 - 54*J2_^2*J3_^3*k_s*H78^3 - 24*J2_^2*J3_^3*k_s*H78^2 + 39*J2_^2*J3_^3*k_s*H78 + 72*J3_^3*k_s^2*H78^5 - 720*J3_^3*k_s^2*H78^3 + 648*J3_^3*k_s^2*H78)/(2*J1_^2*J2_^2*J3_^2 - 24*J1_^2*J2_^2*k_s + 39*J1_^2*J3_^2*k_s - 324*J1_^2*k_s^2 + 39*J2_^2*J3_^2*k_s - 324*J2_^2*k_s^2 + 648*J3_^2*k_s^2 - 4320*k_s^3)</f>
        <v>0.28429639679999991</v>
      </c>
      <c r="AP78" s="41">
        <f t="shared" si="31"/>
        <v>0.59228415999999895</v>
      </c>
    </row>
    <row r="79" spans="7:42">
      <c r="G79" s="40">
        <f t="shared" si="24"/>
        <v>1.5000000000000009</v>
      </c>
      <c r="H79" s="33">
        <f t="shared" si="39"/>
        <v>0.50000000000000078</v>
      </c>
      <c r="I79" s="51">
        <f>J79+K79+W79*AB79</f>
        <v>-1.060660171779821</v>
      </c>
      <c r="J79" s="51">
        <f>(1/M79)*(a1_ + 2*a2_*H79 + 3*a3_*H79^2 + 4*a4_*H79^3 + 5*a5_*H79^4)</f>
        <v>-1.060660171779821</v>
      </c>
      <c r="K79" s="51">
        <f>(1/M79^3)*k_s*(6*a3_ + 24*a4_*H79+ 60*a5_*H79^2)</f>
        <v>0</v>
      </c>
      <c r="L79" s="51"/>
      <c r="M79" s="41">
        <f t="shared" si="25"/>
        <v>1.4142135623730963</v>
      </c>
      <c r="N79" s="45">
        <f t="shared" si="32"/>
        <v>-0.125</v>
      </c>
      <c r="O79" s="45">
        <f t="shared" si="33"/>
        <v>0</v>
      </c>
      <c r="P79" s="45">
        <f>1</f>
        <v>1</v>
      </c>
      <c r="Q79" s="45">
        <f t="shared" si="34"/>
        <v>0.37500000000000078</v>
      </c>
      <c r="R79" s="45">
        <f t="shared" si="35"/>
        <v>1.0000000000000009</v>
      </c>
      <c r="S79" s="45">
        <f>1</f>
        <v>1</v>
      </c>
      <c r="T79" s="45">
        <f t="shared" si="36"/>
        <v>0.74999999999999922</v>
      </c>
      <c r="U79" s="45">
        <f t="shared" si="37"/>
        <v>-1.0000000000000016</v>
      </c>
      <c r="V79" s="45">
        <f t="shared" si="38"/>
        <v>-2</v>
      </c>
      <c r="W79" s="45">
        <f t="shared" si="26"/>
        <v>0</v>
      </c>
      <c r="X79" s="45"/>
      <c r="Y79" s="45">
        <f t="shared" si="27"/>
        <v>1.5000000000000009</v>
      </c>
      <c r="Z79" s="45">
        <f t="shared" si="28"/>
        <v>0.74999999999999922</v>
      </c>
      <c r="AA79" s="40">
        <f t="shared" si="29"/>
        <v>0</v>
      </c>
      <c r="AB79" s="44">
        <f t="shared" si="30"/>
        <v>-0.70710678118654757</v>
      </c>
      <c r="AF79" s="41">
        <f>(-J1_^3*J2_^2*J3_^2*k01_*H79^5 + J1_^3*J2_^2*J3_^2*k01_*H79^4 + J1_^3*J2_^2*J3_^2*k01_*H79^3 - J1_^3*J2_^2*J3_^2*k01_*H79^2 + 6*J1_^3*J2_^2*k01_*k_s*H79^5 - 12*J1_^3*J2_^2*k01_*k_s*H79^4 + 12*J1_^3*J2_^2*k01_*k_s*H79^2 - 6*J1_^3*J2_^2*k01_*k_s*H79 - 12*J1_^3*J3_^2*k01_*k_s*H79^5 + 27*J1_^3*J3_^2*k01_*k_s*H79^4 + 12*J1_^3*J3_^2*k01_*k_s*H79^3 - 27*J1_^3*J3_^2*k01_*k_s*H79^2 + 72*J1_^3*k01_*k_s^2*H79^5 - 180*J1_^3*k01_*k_s^2*H79^4 + 180*J1_^3*k01_*k_s^2*H79^2 - 72*J1_^3*k01_*k_s^2*H79)/(4*J1_^2*J2_^2*J3_^2 - 48*J1_^2*J2_^2*k_s + 78*J1_^2*J3_^2*k_s - 648*J1_^2*k_s^2 + 78*J2_^2*J3_^2*k_s - 648*J2_^2*k_s^2 + 1296*J3_^2*k_s^2 - 8640*k_s^3)</f>
        <v>2.3437500000000014E-2</v>
      </c>
      <c r="AG79" s="41">
        <f>(6*J1_^2*J2_^2*J3_^2*H79^5 - 4*J1_^2*J2_^2*J3_^2*H79^4 - 10*J1_^2*J2_^2*J3_^2*H79^3 + 8*J1_^2*J2_^2*J3_^2*H79^2 - 12*J1_^2*J2_^2*k_s*H79^5 + 48*J1_^2*J2_^2*k_s*H79^4 - 96*J1_^2*J2_^2*k_s*H79^2 + 60*J1_^2*J2_^2*k_s*H79 + 66*J1_^2*J3_^2*k_s*H79^5 - 129*J1_^2*J3_^2*k_s*H79^4 - 144*J1_^2*J3_^2*k_s*H79^3 + 207*J1_^2*J3_^2*k_s*H79^2 - 216*J1_^2*k_s^2*H79^5 + 540*J1_^2*k_s^2*H79^4 - 1188*J1_^2*k_s^2*H79^2 + 864*J1_^2*k_s^2*H79 + 18*J2_^2*J3_^2*k_s*H79^5 + 21*J2_^2*J3_^2*k_s*H79^4 - 96*J2_^2*J3_^2*k_s*H79^3 + 57*J2_^2*J3_^2*k_s*H79^2
+ 72*J2_^2*k_s^2*H79^5 + 180*J2_^2*k_s^2*H79^4 - 828*J2_^2*k_s^2*H79^2 + 576*J2_^2*k_s^2*H79 + 144*J3_^2*k_s^2*H79^5 - 1440*J3_^2*k_s^2*H79^3 + 1296*J3_^2*k_s^2*H79^2 - 8640*k_s^3*H79^2 + 8640*k_s^3*H79)/(8*J1_^2*J2_^2*J3_^2 - 96*J1_^2*J2_^2*k_s + 156*J1_^2*J3_^2*k_s - 1296*J1_^2*k_s^2 + 156*J2_^2*J3_^2*k_s - 1296*J2_^2*k_s^2 + 2592*J3_^2*k_s^2 -
17280*k_s^3)</f>
        <v>8.5937500000000028E-2</v>
      </c>
      <c r="AH79" s="41">
        <f>(J1_^3*J2_^2*J3_^2*H79^5 - J1_^3*J2_^2*J3_^2*H79^4 - J1_^3*J2_^2*J3_^2*H79^3 + J1_^3*J2_^2*J3_^2*H79^2 - 6*J1_^3*J2_^2*k_s*H79^5 + 12*J1_^3*J2_^2*k_s*H79^4 - 12*J1_^3*J2_^2*k_s*H79^2 + 6*J1_^3*J2_^2*k_s*H79 + 12*J1_^3*J3_^2*k_s*H79^5 - 27*J1_^3*J3_^2*k_s*H79^4 - 12*J1_^3*J3_^2*k_s*H79^3 + 27*J1_^3*J3_^2*k_s*H79^2 - 72*J1_^3*k_s^2*H79^5 + 180*J1_^3*k_s^2*H79^4 - 180*J1_^3*k_s^2*H79^2 + 72*J1_^3*k_s^2*H79)/(4*J1_^2*J2_^2*J3_^2 - 48*J1_^2*J2_^2*k_s + 78*J1_^2*J3_^2*k_s - 648*J1_^2*k_s^2 + 78*J2_^2*J3_^2*k_s - 648*J2_^2*k_s^2 + 1296*J3_^2*k_s^2 - 8640*k_s^3)</f>
        <v>5.240784322265133E-2</v>
      </c>
      <c r="AI79" s="41">
        <f>(-J1_^2*J2_^3*J3_^2*k02_*H79^5 - J1_^2*J2_^3*J3_^2*k02_*H79^4 + J1_^2*J2_^3*J3_^2*k02_*H79^3 + J1_^2*J2_^3*J3_^2*k02_*H79^2 + 6*J1_^2*J2_^3*k02_*k_s*H79^5 + 12*J1_^2*J2_^3*k02_*k_s*H79^4 - 12*J1_^2*J2_^3*k02_*k_s*H79^2 - 6*J1_^2*J2_^3*k02_*k_s*H79 - 12*J2_^3*J3_^2*k02_*k_s*H79^5 - 27*J2_^3*J3_^2*k02_*k_s*H79^4 + 12*J2_^3*J3_^2*k02_*k_s*H79^3 + 27*J2_^3*J3_^2*k02_*k_s*H79^2 + 72*J2_^3*k02_*k_s^2*H79^5 + 180*J2_^3*k02_*k_s^2*H79^4 - 180*J2_^3*k02_*k_s^2*H79^2 - 72*J2_^3*k02_*k_s^2*H79)/(4*J1_^2*J2_^2*J3_^2 - 48*J1_^2*J2_^2*k_s + 78*J1_^2*J3_^2*k_s - 648*J1_^2*k_s^2 + 78*J2_^2*J3_^2*k_s - 648*J2_^2*k_s^2 + 1296*J3_^2*k_s^2 - 8640*k_s^3)</f>
        <v>-8.5937500000000319E-2</v>
      </c>
      <c r="AJ79" s="41">
        <f>(-6*J1_^2*J2_^2*J3_^2*H79^5 - 4*J1_^2*J2_^2*J3_^2*H79^4 + 10*J1_^2*J2_^2*J3_^2*H79^3 + 8*J1_^2*J2_^2*J3_^2*H79^2 + 12*J1_^2*J2_^2*k_s*H79^5 + 48*J1_^2*J2_^2*k_s*H79^4 - 96*J1_^2*J2_^2*k_s*H79^2 - 60*J1_^2*J2_^2*k_s*H79 - 18*J1_^2*J3_^2*k_s*H79^5 + 21*J1_^2*J3_^2*k_s*H79^4 + 96*J1_^2*J3_^2*k_s*H79^3 + 57*J1_^2*J3_^2*k_s*H79^2 - 72*J1_^2*k_s^2*H79^5 + 180*J1_^2*k_s^2*H79^4 - 828*J1_^2*k_s^2*H79^2 - 576*J1_^2*k_s^2*H79 - 66*J2_^2*J3_^2*k_s*H79^5 - 129*J2_^2*J3_^2*k_s*H79^4 + 144*J2_^2*J3_^2*k_s*H79^3 + 207*J2_^2*J3_^2*k_s*H79^2 + 216*J2_^2*k_s^2*H79^5 + 540*J2_^2*k_s^2*H79^4 - 1188*J2_^2*k_s^2*H79^2 - 864*J2_^2*k_s^2*H79 - 144*J3_^2*k_s^2*H79^5 + 1440*J3_^2*k_s^2*H79^3 + 1296*J3_^2*k_s^2*H79^2 - 8640*k_s^3*H79^2 - 8640*k_s^3*H79)/(8*J1_^2*J2_^2*J3_^2 - 96*J1_^2*J2_^2*k_s + 156*J1_^2*J3_^2*k_s - 1296*J1_^2*k_s^2 + 156*J2_^2*J3_^2*k_s - 1296*J2_^2*k_s^2 + 2592*J3_^2*k_s^2 - 17280*k_s^3)</f>
        <v>0.35156250000000111</v>
      </c>
      <c r="AK79" s="41">
        <f>(J1_^2*J2_^3*J3_^2*H79^5 + J1_^2*J2_^3*J3_^2*H79^4 - J1_^2*J2_^3*J3_^2*H79^3 - J1_^2*J2_^3*J3_^2*H79^2 - 6*J1_^2*J2_^3*k_s*H79^5 - 12*J1_^2*J2_^3*k_s*H79^4 + 12*J1_^2*J2_^3*k_s*H79^2 + 6*J1_^2*J2_^3*k_s*H79 + 12*J2_^3*J3_^2*k_s*H79^5 + 27*J2_^3*J3_^2*k_s*H79^4 - 12*J2_^3*J3_^2*k_s*H79^3 - 27*J2_^3*J3_^2*k_s*H79^2 - 72*J2_^3*k_s^2*H79^5 - 180*J2_^3*k_s^2*H79^4 + 180*J2_^3*k_s^2*H79^2 + 72*J2_^3*k_s^2*H79)/(4*J1_^2*J2_^2*J3_^2 - 48*J1_^2*J2_^2*k_s + 78*J1_^2*J3_^2*k_s - 648*J1_^2*k_s^2 + 78*J2_^2*J3_^2*k_s - 648*J2_^2*k_s^2 + 1296*J3_^2*k_s^2 - 8640*k_s^3)</f>
        <v>-0.15722352966795453</v>
      </c>
      <c r="AL79" s="41">
        <f>(-2*J1_^2*J2_^2*J3_^3*k03_*H79^5 + 4*J1_^2*J2_^2*J3_^3*k03_*H79^3 - 2*J1_^2*J2_^2*J3_^3*k03_*H79 - 15*J1_^2*J3_^3*k03_*k_s*H79^5 + 24*J1_^2*J3_^3*k03_*k_s*H79^4 + 54*J1_^2*J3_^3*k03_*k_s*H79^3 - 24*J1_^2*J3_^3*k03_*k_s*H79^2 - 39*J1_^2*J3_^3*k03_*k_s*H79 - 15*J2_^2*J3_^3*k03_*k_s*H79^5 - 24*J2_^2*J3_^3*k03_*k_s*H79^4 + 54*J2_^2*J3_^3*k03_*k_s*H79^3 + 24*J2_^2*J3_^3*k03_*k_s*H79^2 - 39*J2_^2*J3_^3*k03_*k_s*H79 - 72*J3_^3*k03_*k_s^2*H79^5 + 720*J3_^3*k03_*k_s^2*H79^3 - 648*J3_^3*k03_*k_s^2*H79)/(2*J1_^2*J2_^2*J3_^2 - 24*J1_^2*J2_^2*k_s +
39*J1_^2*J3_^2*k_s - 324*J1_^2*k_s^2 + 39*J2_^2*J3_^2*k_s - 324*J2_^2*k_s^2 + 648*J3_^2*k_s^2 - 4320*k_s^3)</f>
        <v>0.28124999999999983</v>
      </c>
      <c r="AM79" s="41">
        <f xml:space="preserve"> (2*J1_^2*J2_^2*J3_^2*H79^4 - 4*J1_^2*J2_^2*J3_^2*H79^2 + 2*J1_^2*J2_^2*J3_^2 - 24*J1_^2*J2_^2*k_s*H79^4 + 48*J1_^2*J2_^2*k_s*H79^2 - 24*J1_^2*J2_^2*k_s - 12*J1_^2*J3_^2*k_s*H79^5 + 27*J1_^2*J3_^2*k_s*H79^4 + 12*J1_^2*J3_^2*k_s*H79^3 - 66*J1_^2*J3_^2*k_s*H79^2 + 39*J1_^2*J3_^2*k_s + 72*J1_^2*k_s^2*H79^5 - 180*J1_^2*k_s^2*H79^4 + 504*J1_^2*k_s^2*H79^2 - 72*J1_^2*k_s^2*H79 - 324*J1_^2*k_s^2 + 12*J2_^2*J3_^2*k_s*H79^5 + 27*J2_^2*J3_^2*k_s*H79^4 - 12*J2_^2*J3_^2*k_s*H79^3 - 66*J2_^2*J3_^2*k_s*H79^2 + 39*J2_^2*J3_^2*k_s - 72*J2_^2*k_s^2*H79^5 - 180*J2_^2*k_s^2*H79^4 + 504*J2_^2*k_s^2*H79^2 + 72*J2_^2*k_s^2*H79 - 324*J2_^2*k_s^2 - 648*J3_^2*k_s^2*H79^2 + 648*J3_^2*k_s^2 + 4320*k_s^3*H79^2 - 4320*k_s^3)/(2*J1_^2*J2_^2*J3_^2 - 24*J1_^2*J2_^2*k_s + 39*J1_^2*J3_^2*k_s - 324*J1_^2*k_s^2 + 39*J2_^2*J3_^2*k_s - 324*J2_^2*k_s^2 + 648*J3_^2*k_s^2 - 4320*k_s^3)</f>
        <v>0.56249999999999878</v>
      </c>
      <c r="AN79" s="41">
        <f>(2*J1_^2*J2_^2*J3_^3*H79^5 - 4*J1_^2*J2_^2*J3_^3*H79^3 + 2*J1_^2*J2_^2*J3_^3*H79 + 15*J1_^2*J3_^3*k_s*H79^5 - 24*J1_^2*J3_^3*k_s*H79^4 - 54*J1_^2*J3_^3*k_s*H79^3 + 24*J1_^2*J3_^3*k_s*H79^2 + 39*J1_^2*J3_^3*k_s*H79 + 15*J2_^2*J3_^3*k_s*H79^5 + 24*J2_^2*J3_^3*k_s*H79^4 - 54*J2_^2*J3_^3*k_s*H79^3 - 24*J2_^2*J3_^3*k_s*H79^2 + 39*J2_^2*J3_^3*k_s*H79 + 72*J3_^3*k_s^2*H79^5 - 720*J3_^3*k_s^2*H79^3 + 648*J3_^3*k_s^2*H79)/(2*J1_^2*J2_^2*J3_^2 - 24*J1_^2*J2_^2*k_s + 39*J1_^2*J3_^2*k_s - 324*J1_^2*k_s^2 + 39*J2_^2*J3_^2*k_s - 324*J2_^2*k_s^2 + 648*J3_^2*k_s^2 - 4320*k_s^3)</f>
        <v>0.28124999999999983</v>
      </c>
      <c r="AP79" s="41">
        <f t="shared" si="31"/>
        <v>0.56249999999999878</v>
      </c>
    </row>
    <row r="80" spans="7:42">
      <c r="G80" s="40">
        <f t="shared" si="24"/>
        <v>1.5200000000000009</v>
      </c>
      <c r="H80" s="33">
        <f t="shared" si="39"/>
        <v>0.52000000000000079</v>
      </c>
      <c r="I80" s="51">
        <f>J80+K80+W80*AB80</f>
        <v>-1.0518396083047878</v>
      </c>
      <c r="J80" s="51">
        <f>(1/M80)*(a1_ + 2*a2_*H80 + 3*a3_*H80^2 + 4*a4_*H80^3 + 5*a5_*H80^4)</f>
        <v>-1.0518396083047878</v>
      </c>
      <c r="K80" s="51">
        <f>(1/M80^3)*k_s*(6*a3_ + 24*a4_*H80+ 60*a5_*H80^2)</f>
        <v>0</v>
      </c>
      <c r="L80" s="51"/>
      <c r="M80" s="41">
        <f t="shared" si="25"/>
        <v>1.4427751037497158</v>
      </c>
      <c r="N80" s="45">
        <f t="shared" si="32"/>
        <v>-0.12479999999999998</v>
      </c>
      <c r="O80" s="45">
        <f t="shared" si="33"/>
        <v>2.0000000000000795E-2</v>
      </c>
      <c r="P80" s="45">
        <f>1</f>
        <v>1</v>
      </c>
      <c r="Q80" s="45">
        <f t="shared" si="34"/>
        <v>0.39520000000000083</v>
      </c>
      <c r="R80" s="45">
        <f t="shared" si="35"/>
        <v>1.0200000000000009</v>
      </c>
      <c r="S80" s="45">
        <f>1</f>
        <v>1</v>
      </c>
      <c r="T80" s="45">
        <f t="shared" si="36"/>
        <v>0.72959999999999914</v>
      </c>
      <c r="U80" s="45">
        <f t="shared" si="37"/>
        <v>-1.0400000000000016</v>
      </c>
      <c r="V80" s="45">
        <f t="shared" si="38"/>
        <v>-2</v>
      </c>
      <c r="W80" s="45">
        <f t="shared" si="26"/>
        <v>0</v>
      </c>
      <c r="X80" s="45"/>
      <c r="Y80" s="45">
        <f t="shared" si="27"/>
        <v>1.5200000000000009</v>
      </c>
      <c r="Z80" s="45">
        <f t="shared" si="28"/>
        <v>0.72959999999999914</v>
      </c>
      <c r="AA80" s="40">
        <f t="shared" si="29"/>
        <v>0</v>
      </c>
      <c r="AB80" s="44">
        <f t="shared" si="30"/>
        <v>-0.69310871625178394</v>
      </c>
      <c r="AF80" s="41">
        <f>(-J1_^3*J2_^2*J3_^2*k01_*H80^5 + J1_^3*J2_^2*J3_^2*k01_*H80^4 + J1_^3*J2_^2*J3_^2*k01_*H80^3 - J1_^3*J2_^2*J3_^2*k01_*H80^2 + 6*J1_^3*J2_^2*k01_*k_s*H80^5 - 12*J1_^3*J2_^2*k01_*k_s*H80^4 + 12*J1_^3*J2_^2*k01_*k_s*H80^2 - 6*J1_^3*J2_^2*k01_*k_s*H80 - 12*J1_^3*J3_^2*k01_*k_s*H80^5 + 27*J1_^3*J3_^2*k01_*k_s*H80^4 + 12*J1_^3*J3_^2*k01_*k_s*H80^3 - 27*J1_^3*J3_^2*k01_*k_s*H80^2 + 72*J1_^3*k01_*k_s^2*H80^5 - 180*J1_^3*k01_*k_s^2*H80^4 + 180*J1_^3*k01_*k_s^2*H80^2 - 72*J1_^3*k01_*k_s^2*H80)/(4*J1_^2*J2_^2*J3_^2 - 48*J1_^2*J2_^2*k_s + 78*J1_^2*J3_^2*k_s - 648*J1_^2*k_s^2 + 78*J2_^2*J3_^2*k_s - 648*J2_^2*k_s^2 + 1296*J3_^2*k_s^2 - 8640*k_s^3)</f>
        <v>2.3674060800000007E-2</v>
      </c>
      <c r="AG80" s="41">
        <f>(6*J1_^2*J2_^2*J3_^2*H80^5 - 4*J1_^2*J2_^2*J3_^2*H80^4 - 10*J1_^2*J2_^2*J3_^2*H80^3 + 8*J1_^2*J2_^2*J3_^2*H80^2 - 12*J1_^2*J2_^2*k_s*H80^5 + 48*J1_^2*J2_^2*k_s*H80^4 - 96*J1_^2*J2_^2*k_s*H80^2 + 60*J1_^2*J2_^2*k_s*H80 + 66*J1_^2*J3_^2*k_s*H80^5 - 129*J1_^2*J3_^2*k_s*H80^4 - 144*J1_^2*J3_^2*k_s*H80^3 + 207*J1_^2*J3_^2*k_s*H80^2 - 216*J1_^2*k_s^2*H80^5 + 540*J1_^2*k_s^2*H80^4 - 1188*J1_^2*k_s^2*H80^2 + 864*J1_^2*k_s^2*H80 + 18*J2_^2*J3_^2*k_s*H80^5 + 21*J2_^2*J3_^2*k_s*H80^4 - 96*J2_^2*J3_^2*k_s*H80^3 + 57*J2_^2*J3_^2*k_s*H80^2
+ 72*J2_^2*k_s^2*H80^5 + 180*J2_^2*k_s^2*H80^4 - 828*J2_^2*k_s^2*H80^2 + 576*J2_^2*k_s^2*H80 + 144*J3_^2*k_s^2*H80^5 - 1440*J3_^2*k_s^2*H80^3 + 1296*J3_^2*k_s^2*H80^2 - 8640*k_s^3*H80^2 + 8640*k_s^3*H80)/(8*J1_^2*J2_^2*J3_^2 - 96*J1_^2*J2_^2*k_s + 156*J1_^2*J3_^2*k_s - 1296*J1_^2*k_s^2 + 156*J2_^2*J3_^2*k_s - 1296*J2_^2*k_s^2 + 2592*J3_^2*k_s^2 -
17280*k_s^3)</f>
        <v>8.6597222400000035E-2</v>
      </c>
      <c r="AH80" s="41">
        <f>(J1_^3*J2_^2*J3_^2*H80^5 - J1_^3*J2_^2*J3_^2*H80^4 - J1_^3*J2_^2*J3_^2*H80^3 + J1_^3*J2_^2*J3_^2*H80^2 - 6*J1_^3*J2_^2*k_s*H80^5 + 12*J1_^3*J2_^2*k_s*H80^4 - 12*J1_^3*J2_^2*k_s*H80^2 + 6*J1_^3*J2_^2*k_s*H80 + 12*J1_^3*J3_^2*k_s*H80^5 - 27*J1_^3*J3_^2*k_s*H80^4 - 12*J1_^3*J3_^2*k_s*H80^3 + 27*J1_^3*J3_^2*k_s*H80^2 - 72*J1_^3*k_s^2*H80^5 + 180*J1_^3*k_s^2*H80^4 - 180*J1_^3*k_s^2*H80^2 + 72*J1_^3*k_s^2*H80)/(4*J1_^2*J2_^2*J3_^2 - 48*J1_^2*J2_^2*k_s + 78*J1_^2*J3_^2*k_s - 648*J1_^2*k_s^2 + 78*J2_^2*J3_^2*k_s - 648*J2_^2*k_s^2 + 1296*J3_^2*k_s^2 - 8640*k_s^3)</f>
        <v>5.2936809252263066E-2</v>
      </c>
      <c r="AI80" s="41">
        <f>(-J1_^2*J2_^3*J3_^2*k02_*H80^5 - J1_^2*J2_^3*J3_^2*k02_*H80^4 + J1_^2*J2_^3*J3_^2*k02_*H80^3 + J1_^2*J2_^3*J3_^2*k02_*H80^2 + 6*J1_^2*J2_^3*k02_*k_s*H80^5 + 12*J1_^2*J2_^3*k02_*k_s*H80^4 - 12*J1_^2*J2_^3*k02_*k_s*H80^2 - 6*J1_^2*J2_^3*k02_*k_s*H80 - 12*J2_^3*J3_^2*k02_*k_s*H80^5 - 27*J2_^3*J3_^2*k02_*k_s*H80^4 + 12*J2_^3*J3_^2*k02_*k_s*H80^3 + 27*J2_^3*J3_^2*k02_*k_s*H80^2 + 72*J2_^3*k02_*k_s^2*H80^5 + 180*J2_^3*k02_*k_s^2*H80^4 - 180*J2_^3*k02_*k_s^2*H80^2 - 72*J2_^3*k02_*k_s^2*H80)/(4*J1_^2*J2_^2*J3_^2 - 48*J1_^2*J2_^2*k_s + 78*J1_^2*J3_^2*k_s - 648*J1_^2*k_s^2 + 78*J2_^2*J3_^2*k_s - 648*J2_^2*k_s^2 + 1296*J3_^2*k_s^2 - 8640*k_s^3)</f>
        <v>-9.3978060800000318E-2</v>
      </c>
      <c r="AJ80" s="41">
        <f>(-6*J1_^2*J2_^2*J3_^2*H80^5 - 4*J1_^2*J2_^2*J3_^2*H80^4 + 10*J1_^2*J2_^2*J3_^2*H80^3 + 8*J1_^2*J2_^2*J3_^2*H80^2 + 12*J1_^2*J2_^2*k_s*H80^5 + 48*J1_^2*J2_^2*k_s*H80^4 - 96*J1_^2*J2_^2*k_s*H80^2 - 60*J1_^2*J2_^2*k_s*H80 - 18*J1_^2*J3_^2*k_s*H80^5 + 21*J1_^2*J3_^2*k_s*H80^4 + 96*J1_^2*J3_^2*k_s*H80^3 + 57*J1_^2*J3_^2*k_s*H80^2 - 72*J1_^2*k_s^2*H80^5 + 180*J1_^2*k_s^2*H80^4 - 828*J1_^2*k_s^2*H80^2 - 576*J1_^2*k_s^2*H80 - 66*J2_^2*J3_^2*k_s*H80^5 - 129*J2_^2*J3_^2*k_s*H80^4 + 144*J2_^2*J3_^2*k_s*H80^3 + 207*J2_^2*J3_^2*k_s*H80^2 + 216*J2_^2*k_s^2*H80^5 + 540*J2_^2*k_s^2*H80^4 - 1188*J2_^2*k_s^2*H80^2 - 864*J2_^2*k_s^2*H80 - 144*J3_^2*k_s^2*H80^5 + 1440*J3_^2*k_s^2*H80^3 + 1296*J3_^2*k_s^2*H80^2 - 8640*k_s^3*H80^2 - 8640*k_s^3*H80)/(8*J1_^2*J2_^2*J3_^2 - 96*J1_^2*J2_^2*k_s + 156*J1_^2*J3_^2*k_s - 1296*J1_^2*k_s^2 + 156*J2_^2*J3_^2*k_s - 1296*J2_^2*k_s^2 + 2592*J3_^2*k_s^2 - 17280*k_s^3)</f>
        <v>0.38108661760000118</v>
      </c>
      <c r="AK80" s="41">
        <f>(J1_^2*J2_^3*J3_^2*H80^5 + J1_^2*J2_^3*J3_^2*H80^4 - J1_^2*J2_^3*J3_^2*H80^3 - J1_^2*J2_^3*J3_^2*H80^2 - 6*J1_^2*J2_^3*k_s*H80^5 - 12*J1_^2*J2_^3*k_s*H80^4 + 12*J1_^2*J2_^3*k_s*H80^2 + 6*J1_^2*J2_^3*k_s*H80 + 12*J2_^3*J3_^2*k_s*H80^5 + 27*J2_^3*J3_^2*k_s*H80^4 - 12*J2_^3*J3_^2*k_s*H80^3 - 27*J2_^3*J3_^2*k_s*H80^2 - 72*J2_^3*k_s^2*H80^5 - 180*J2_^3*k_s^2*H80^4 + 180*J2_^3*k_s^2*H80^2 + 72*J2_^3*k_s^2*H80)/(4*J1_^2*J2_^2*J3_^2 - 48*J1_^2*J2_^2*k_s + 78*J1_^2*J3_^2*k_s - 648*J1_^2*k_s^2 + 78*J2_^2*J3_^2*k_s - 648*J2_^2*k_s^2 + 1296*J3_^2*k_s^2 - 8640*k_s^3)</f>
        <v>-0.16763322929883354</v>
      </c>
      <c r="AL80" s="41">
        <f>(-2*J1_^2*J2_^2*J3_^3*k03_*H80^5 + 4*J1_^2*J2_^2*J3_^3*k03_*H80^3 - 2*J1_^2*J2_^2*J3_^3*k03_*H80 - 15*J1_^2*J3_^3*k03_*k_s*H80^5 + 24*J1_^2*J3_^3*k03_*k_s*H80^4 + 54*J1_^2*J3_^3*k03_*k_s*H80^3 - 24*J1_^2*J3_^3*k03_*k_s*H80^2 - 39*J1_^2*J3_^3*k03_*k_s*H80 - 15*J2_^2*J3_^3*k03_*k_s*H80^5 - 24*J2_^2*J3_^3*k03_*k_s*H80^4 + 54*J2_^2*J3_^3*k03_*k_s*H80^3 + 24*J2_^2*J3_^3*k03_*k_s*H80^2 - 39*J2_^2*J3_^3*k03_*k_s*H80 - 72*J3_^3*k03_*k_s^2*H80^5 + 720*J3_^3*k03_*k_s^2*H80^3 - 648*J3_^3*k03_*k_s^2*H80)/(2*J1_^2*J2_^2*J3_^2 - 24*J1_^2*J2_^2*k_s +
39*J1_^2*J3_^2*k_s - 324*J1_^2*k_s^2 + 39*J2_^2*J3_^2*k_s - 324*J2_^2*k_s^2 + 648*J3_^2*k_s^2 - 4320*k_s^3)</f>
        <v>0.27680440319999988</v>
      </c>
      <c r="AM80" s="41">
        <f xml:space="preserve"> (2*J1_^2*J2_^2*J3_^2*H80^4 - 4*J1_^2*J2_^2*J3_^2*H80^2 + 2*J1_^2*J2_^2*J3_^2 - 24*J1_^2*J2_^2*k_s*H80^4 + 48*J1_^2*J2_^2*k_s*H80^2 - 24*J1_^2*J2_^2*k_s - 12*J1_^2*J3_^2*k_s*H80^5 + 27*J1_^2*J3_^2*k_s*H80^4 + 12*J1_^2*J3_^2*k_s*H80^3 - 66*J1_^2*J3_^2*k_s*H80^2 + 39*J1_^2*J3_^2*k_s + 72*J1_^2*k_s^2*H80^5 - 180*J1_^2*k_s^2*H80^4 + 504*J1_^2*k_s^2*H80^2 - 72*J1_^2*k_s^2*H80 - 324*J1_^2*k_s^2 + 12*J2_^2*J3_^2*k_s*H80^5 + 27*J2_^2*J3_^2*k_s*H80^4 - 12*J2_^2*J3_^2*k_s*H80^3 - 66*J2_^2*J3_^2*k_s*H80^2 + 39*J2_^2*J3_^2*k_s - 72*J2_^2*k_s^2*H80^5 - 180*J2_^2*k_s^2*H80^4 + 504*J2_^2*k_s^2*H80^2 + 72*J2_^2*k_s^2*H80 - 324*J2_^2*k_s^2 - 648*J3_^2*k_s^2*H80^2 + 648*J3_^2*k_s^2 + 4320*k_s^3*H80^2 - 4320*k_s^3)/(2*J1_^2*J2_^2*J3_^2 - 24*J1_^2*J2_^2*k_s + 39*J1_^2*J3_^2*k_s - 324*J1_^2*k_s^2 + 39*J2_^2*J3_^2*k_s - 324*J2_^2*k_s^2 + 648*J3_^2*k_s^2 - 4320*k_s^3)</f>
        <v>0.53231615999999882</v>
      </c>
      <c r="AN80" s="41">
        <f>(2*J1_^2*J2_^2*J3_^3*H80^5 - 4*J1_^2*J2_^2*J3_^3*H80^3 + 2*J1_^2*J2_^2*J3_^3*H80 + 15*J1_^2*J3_^3*k_s*H80^5 - 24*J1_^2*J3_^3*k_s*H80^4 - 54*J1_^2*J3_^3*k_s*H80^3 + 24*J1_^2*J3_^3*k_s*H80^2 + 39*J1_^2*J3_^3*k_s*H80 + 15*J2_^2*J3_^3*k_s*H80^5 + 24*J2_^2*J3_^3*k_s*H80^4 - 54*J2_^2*J3_^3*k_s*H80^3 - 24*J2_^2*J3_^3*k_s*H80^2 + 39*J2_^2*J3_^3*k_s*H80 + 72*J3_^3*k_s^2*H80^5 - 720*J3_^3*k_s^2*H80^3 + 648*J3_^3*k_s^2*H80)/(2*J1_^2*J2_^2*J3_^2 - 24*J1_^2*J2_^2*k_s + 39*J1_^2*J3_^2*k_s - 324*J1_^2*k_s^2 + 39*J2_^2*J3_^2*k_s - 324*J2_^2*k_s^2 + 648*J3_^2*k_s^2 - 4320*k_s^3)</f>
        <v>0.27680440319999988</v>
      </c>
      <c r="AP80" s="41">
        <f t="shared" si="31"/>
        <v>0.53231615999999882</v>
      </c>
    </row>
    <row r="81" spans="7:42">
      <c r="G81" s="40">
        <f t="shared" si="24"/>
        <v>1.5400000000000009</v>
      </c>
      <c r="H81" s="33">
        <f t="shared" si="39"/>
        <v>0.54000000000000081</v>
      </c>
      <c r="I81" s="51">
        <f>J81+K81+W81*AB81</f>
        <v>-1.0395921229489418</v>
      </c>
      <c r="J81" s="51">
        <f>(1/M81)*(a1_ + 2*a2_*H81 + 3*a3_*H81^2 + 4*a4_*H81^3 + 5*a5_*H81^4)</f>
        <v>-1.0395921229489418</v>
      </c>
      <c r="K81" s="51">
        <f>(1/M81^3)*k_s*(6*a3_ + 24*a4_*H81+ 60*a5_*H81^2)</f>
        <v>0</v>
      </c>
      <c r="L81" s="51"/>
      <c r="M81" s="41">
        <f t="shared" si="25"/>
        <v>1.4718695594379292</v>
      </c>
      <c r="N81" s="45">
        <f t="shared" si="32"/>
        <v>-0.12419999999999996</v>
      </c>
      <c r="O81" s="45">
        <f t="shared" si="33"/>
        <v>4.0000000000000813E-2</v>
      </c>
      <c r="P81" s="45">
        <f>1</f>
        <v>1</v>
      </c>
      <c r="Q81" s="45">
        <f t="shared" si="34"/>
        <v>0.41580000000000089</v>
      </c>
      <c r="R81" s="45">
        <f t="shared" si="35"/>
        <v>1.0400000000000009</v>
      </c>
      <c r="S81" s="45">
        <f>1</f>
        <v>1</v>
      </c>
      <c r="T81" s="45">
        <f t="shared" si="36"/>
        <v>0.70839999999999914</v>
      </c>
      <c r="U81" s="45">
        <f t="shared" si="37"/>
        <v>-1.0800000000000016</v>
      </c>
      <c r="V81" s="45">
        <f t="shared" si="38"/>
        <v>-2</v>
      </c>
      <c r="W81" s="45">
        <f t="shared" si="26"/>
        <v>0</v>
      </c>
      <c r="X81" s="45"/>
      <c r="Y81" s="45">
        <f t="shared" si="27"/>
        <v>1.5400000000000009</v>
      </c>
      <c r="Z81" s="45">
        <f t="shared" si="28"/>
        <v>0.70839999999999914</v>
      </c>
      <c r="AA81" s="40">
        <f t="shared" si="29"/>
        <v>0</v>
      </c>
      <c r="AB81" s="44">
        <f t="shared" si="30"/>
        <v>-0.67940803149830442</v>
      </c>
      <c r="AF81" s="41">
        <f>(-J1_^3*J2_^2*J3_^2*k01_*H81^5 + J1_^3*J2_^2*J3_^2*k01_*H81^4 + J1_^3*J2_^2*J3_^2*k01_*H81^3 - J1_^3*J2_^2*J3_^2*k01_*H81^2 + 6*J1_^3*J2_^2*k01_*k_s*H81^5 - 12*J1_^3*J2_^2*k01_*k_s*H81^4 + 12*J1_^3*J2_^2*k01_*k_s*H81^2 - 6*J1_^3*J2_^2*k01_*k_s*H81 - 12*J1_^3*J3_^2*k01_*k_s*H81^5 + 27*J1_^3*J3_^2*k01_*k_s*H81^4 + 12*J1_^3*J3_^2*k01_*k_s*H81^3 - 27*J1_^3*J3_^2*k01_*k_s*H81^2 + 72*J1_^3*k01_*k_s^2*H81^5 - 180*J1_^3*k01_*k_s^2*H81^4 + 180*J1_^3*k01_*k_s^2*H81^2 - 72*J1_^3*k01_*k_s^2*H81)/(4*J1_^2*J2_^2*J3_^2 - 48*J1_^2*J2_^2*k_s + 78*J1_^2*J3_^2*k_s - 648*J1_^2*k_s^2 + 78*J2_^2*J3_^2*k_s - 648*J2_^2*k_s^2 + 1296*J3_^2*k_s^2 - 8640*k_s^3)</f>
        <v>2.3755485600000008E-2</v>
      </c>
      <c r="AG81" s="41">
        <f>(6*J1_^2*J2_^2*J3_^2*H81^5 - 4*J1_^2*J2_^2*J3_^2*H81^4 - 10*J1_^2*J2_^2*J3_^2*H81^3 + 8*J1_^2*J2_^2*J3_^2*H81^2 - 12*J1_^2*J2_^2*k_s*H81^5 + 48*J1_^2*J2_^2*k_s*H81^4 - 96*J1_^2*J2_^2*k_s*H81^2 + 60*J1_^2*J2_^2*k_s*H81 + 66*J1_^2*J3_^2*k_s*H81^5 - 129*J1_^2*J3_^2*k_s*H81^4 - 144*J1_^2*J3_^2*k_s*H81^3 + 207*J1_^2*J3_^2*k_s*H81^2 - 216*J1_^2*k_s^2*H81^5 + 540*J1_^2*k_s^2*H81^4 - 1188*J1_^2*k_s^2*H81^2 + 864*J1_^2*k_s^2*H81 + 18*J2_^2*J3_^2*k_s*H81^5 + 21*J2_^2*J3_^2*k_s*H81^4 - 96*J2_^2*J3_^2*k_s*H81^3 + 57*J2_^2*J3_^2*k_s*H81^2
+ 72*J2_^2*k_s^2*H81^5 + 180*J2_^2*k_s^2*H81^4 - 828*J2_^2*k_s^2*H81^2 + 576*J2_^2*k_s^2*H81 + 144*J3_^2*k_s^2*H81^5 - 1440*J3_^2*k_s^2*H81^3 + 1296*J3_^2*k_s^2*H81^2 - 8640*k_s^3*H81^2 + 8640*k_s^3*H81)/(8*J1_^2*J2_^2*J3_^2 - 96*J1_^2*J2_^2*k_s + 156*J1_^2*J3_^2*k_s - 1296*J1_^2*k_s^2 + 156*J2_^2*J3_^2*k_s - 1296*J2_^2*k_s^2 + 2592*J3_^2*k_s^2 -
17280*k_s^3)</f>
        <v>8.6692096800000007E-2</v>
      </c>
      <c r="AH81" s="41">
        <f>(J1_^3*J2_^2*J3_^2*H81^5 - J1_^3*J2_^2*J3_^2*H81^4 - J1_^3*J2_^2*J3_^2*H81^3 + J1_^3*J2_^2*J3_^2*H81^2 - 6*J1_^3*J2_^2*k_s*H81^5 + 12*J1_^3*J2_^2*k_s*H81^4 - 12*J1_^3*J2_^2*k_s*H81^2 + 6*J1_^3*J2_^2*k_s*H81 + 12*J1_^3*J3_^2*k_s*H81^5 - 27*J1_^3*J3_^2*k_s*H81^4 - 12*J1_^3*J3_^2*k_s*H81^3 + 27*J1_^3*J3_^2*k_s*H81^2 - 72*J1_^3*k_s^2*H81^5 + 180*J1_^3*k_s^2*H81^4 - 180*J1_^3*k_s^2*H81^2 + 72*J1_^3*k_s^2*H81)/(4*J1_^2*J2_^2*J3_^2 - 48*J1_^2*J2_^2*k_s + 78*J1_^2*J3_^2*k_s - 648*J1_^2*k_s^2 + 78*J2_^2*J3_^2*k_s - 648*J2_^2*k_s^2 + 1296*J3_^2*k_s^2 - 8640*k_s^3)</f>
        <v>5.3118880640117411E-2</v>
      </c>
      <c r="AI81" s="41">
        <f>(-J1_^2*J2_^3*J3_^2*k02_*H81^5 - J1_^2*J2_^3*J3_^2*k02_*H81^4 + J1_^2*J2_^3*J3_^2*k02_*H81^3 + J1_^2*J2_^3*J3_^2*k02_*H81^2 + 6*J1_^2*J2_^3*k02_*k_s*H81^5 + 12*J1_^2*J2_^3*k02_*k_s*H81^4 - 12*J1_^2*J2_^3*k02_*k_s*H81^2 - 6*J1_^2*J2_^3*k02_*k_s*H81 - 12*J2_^3*J3_^2*k02_*k_s*H81^5 - 27*J2_^3*J3_^2*k02_*k_s*H81^4 + 12*J2_^3*J3_^2*k02_*k_s*H81^3 + 27*J2_^3*J3_^2*k02_*k_s*H81^2 + 72*J2_^3*k02_*k_s^2*H81^5 + 180*J2_^3*k02_*k_s^2*H81^4 - 180*J2_^3*k02_*k_s^2*H81^2 - 72*J2_^3*k02_*k_s^2*H81)/(4*J1_^2*J2_^2*J3_^2 - 48*J1_^2*J2_^2*k_s + 78*J1_^2*J3_^2*k_s - 648*J1_^2*k_s^2 + 78*J2_^2*J3_^2*k_s - 648*J2_^2*k_s^2 + 1296*J3_^2*k_s^2 - 8640*k_s^3)</f>
        <v>-0.10248748560000034</v>
      </c>
      <c r="AJ81" s="41">
        <f>(-6*J1_^2*J2_^2*J3_^2*H81^5 - 4*J1_^2*J2_^2*J3_^2*H81^4 + 10*J1_^2*J2_^2*J3_^2*H81^3 + 8*J1_^2*J2_^2*J3_^2*H81^2 + 12*J1_^2*J2_^2*k_s*H81^5 + 48*J1_^2*J2_^2*k_s*H81^4 - 96*J1_^2*J2_^2*k_s*H81^2 - 60*J1_^2*J2_^2*k_s*H81 - 18*J1_^2*J3_^2*k_s*H81^5 + 21*J1_^2*J3_^2*k_s*H81^4 + 96*J1_^2*J3_^2*k_s*H81^3 + 57*J1_^2*J3_^2*k_s*H81^2 - 72*J1_^2*k_s^2*H81^5 + 180*J1_^2*k_s^2*H81^4 - 828*J1_^2*k_s^2*H81^2 - 576*J1_^2*k_s^2*H81 - 66*J2_^2*J3_^2*k_s*H81^5 - 129*J2_^2*J3_^2*k_s*H81^4 + 144*J2_^2*J3_^2*k_s*H81^3 + 207*J2_^2*J3_^2*k_s*H81^2 + 216*J2_^2*k_s^2*H81^5 + 540*J2_^2*k_s^2*H81^4 - 1188*J2_^2*k_s^2*H81^2 - 864*J2_^2*k_s^2*H81 - 144*J3_^2*k_s^2*H81^5 + 1440*J3_^2*k_s^2*H81^3 + 1296*J3_^2*k_s^2*H81^2 - 8640*k_s^3*H81^2 - 8640*k_s^3*H81)/(8*J1_^2*J2_^2*J3_^2 - 96*J1_^2*J2_^2*k_s + 156*J1_^2*J3_^2*k_s - 1296*J1_^2*k_s^2 + 156*J2_^2*J3_^2*k_s - 1296*J2_^2*k_s^2 + 2592*J3_^2*k_s^2 - 17280*k_s^3)</f>
        <v>0.41147734320000118</v>
      </c>
      <c r="AK81" s="41">
        <f>(J1_^2*J2_^3*J3_^2*H81^5 + J1_^2*J2_^3*J3_^2*H81^4 - J1_^2*J2_^3*J3_^2*H81^3 - J1_^2*J2_^3*J3_^2*H81^2 - 6*J1_^2*J2_^3*k_s*H81^5 - 12*J1_^2*J2_^3*k_s*H81^4 + 12*J1_^2*J2_^3*k_s*H81^2 + 6*J1_^2*J2_^3*k_s*H81 + 12*J2_^3*J3_^2*k_s*H81^5 + 27*J2_^3*J3_^2*k_s*H81^4 - 12*J2_^3*J3_^2*k_s*H81^3 - 27*J2_^3*J3_^2*k_s*H81^2 - 72*J2_^3*k_s^2*H81^5 - 180*J2_^3*k_s^2*H81^4 + 180*J2_^3*k_s^2*H81^2 + 72*J2_^3*k_s^2*H81)/(4*J1_^2*J2_^2*J3_^2 - 48*J1_^2*J2_^2*k_s + 78*J1_^2*J3_^2*k_s - 648*J1_^2*k_s^2 + 78*J2_^2*J3_^2*k_s - 648*J2_^2*k_s^2 + 1296*J3_^2*k_s^2 - 8640*k_s^3)</f>
        <v>-0.1778327743169153</v>
      </c>
      <c r="AL81" s="41">
        <f>(-2*J1_^2*J2_^2*J3_^3*k03_*H81^5 + 4*J1_^2*J2_^2*J3_^3*k03_*H81^3 - 2*J1_^2*J2_^2*J3_^3*k03_*H81 - 15*J1_^2*J3_^3*k03_*k_s*H81^5 + 24*J1_^2*J3_^3*k03_*k_s*H81^4 + 54*J1_^2*J3_^3*k03_*k_s*H81^3 - 24*J1_^2*J3_^3*k03_*k_s*H81^2 - 39*J1_^2*J3_^3*k03_*k_s*H81 - 15*J2_^2*J3_^3*k03_*k_s*H81^5 - 24*J2_^2*J3_^3*k03_*k_s*H81^4 + 54*J2_^2*J3_^3*k03_*k_s*H81^3 + 24*J2_^2*J3_^3*k03_*k_s*H81^2 - 39*J2_^2*J3_^3*k03_*k_s*H81 - 72*J3_^3*k03_*k_s^2*H81^5 + 720*J3_^3*k03_*k_s^2*H81^3 - 648*J3_^3*k03_*k_s^2*H81)/(2*J1_^2*J2_^2*J3_^2 - 24*J1_^2*J2_^2*k_s +
39*J1_^2*J3_^2*k_s - 324*J1_^2*k_s^2 + 39*J2_^2*J3_^2*k_s - 324*J2_^2*k_s^2 + 648*J3_^2*k_s^2 - 4320*k_s^3)</f>
        <v>0.27098850239999978</v>
      </c>
      <c r="AM81" s="41">
        <f xml:space="preserve"> (2*J1_^2*J2_^2*J3_^2*H81^4 - 4*J1_^2*J2_^2*J3_^2*H81^2 + 2*J1_^2*J2_^2*J3_^2 - 24*J1_^2*J2_^2*k_s*H81^4 + 48*J1_^2*J2_^2*k_s*H81^2 - 24*J1_^2*J2_^2*k_s - 12*J1_^2*J3_^2*k_s*H81^5 + 27*J1_^2*J3_^2*k_s*H81^4 + 12*J1_^2*J3_^2*k_s*H81^3 - 66*J1_^2*J3_^2*k_s*H81^2 + 39*J1_^2*J3_^2*k_s + 72*J1_^2*k_s^2*H81^5 - 180*J1_^2*k_s^2*H81^4 + 504*J1_^2*k_s^2*H81^2 - 72*J1_^2*k_s^2*H81 - 324*J1_^2*k_s^2 + 12*J2_^2*J3_^2*k_s*H81^5 + 27*J2_^2*J3_^2*k_s*H81^4 - 12*J2_^2*J3_^2*k_s*H81^3 - 66*J2_^2*J3_^2*k_s*H81^2 + 39*J2_^2*J3_^2*k_s - 72*J2_^2*k_s^2*H81^5 - 180*J2_^2*k_s^2*H81^4 + 504*J2_^2*k_s^2*H81^2 + 72*J2_^2*k_s^2*H81 - 324*J2_^2*k_s^2 - 648*J3_^2*k_s^2*H81^2 + 648*J3_^2*k_s^2 + 4320*k_s^3*H81^2 - 4320*k_s^3)/(2*J1_^2*J2_^2*J3_^2 - 24*J1_^2*J2_^2*k_s + 39*J1_^2*J3_^2*k_s - 324*J1_^2*k_s^2 + 39*J2_^2*J3_^2*k_s - 324*J2_^2*k_s^2 + 648*J3_^2*k_s^2 - 4320*k_s^3)</f>
        <v>0.50183055999999882</v>
      </c>
      <c r="AN81" s="41">
        <f>(2*J1_^2*J2_^2*J3_^3*H81^5 - 4*J1_^2*J2_^2*J3_^3*H81^3 + 2*J1_^2*J2_^2*J3_^3*H81 + 15*J1_^2*J3_^3*k_s*H81^5 - 24*J1_^2*J3_^3*k_s*H81^4 - 54*J1_^2*J3_^3*k_s*H81^3 + 24*J1_^2*J3_^3*k_s*H81^2 + 39*J1_^2*J3_^3*k_s*H81 + 15*J2_^2*J3_^3*k_s*H81^5 + 24*J2_^2*J3_^3*k_s*H81^4 - 54*J2_^2*J3_^3*k_s*H81^3 - 24*J2_^2*J3_^3*k_s*H81^2 + 39*J2_^2*J3_^3*k_s*H81 + 72*J3_^3*k_s^2*H81^5 - 720*J3_^3*k_s^2*H81^3 + 648*J3_^3*k_s^2*H81)/(2*J1_^2*J2_^2*J3_^2 - 24*J1_^2*J2_^2*k_s + 39*J1_^2*J3_^2*k_s - 324*J1_^2*k_s^2 + 39*J2_^2*J3_^2*k_s - 324*J2_^2*k_s^2 + 648*J3_^2*k_s^2 - 4320*k_s^3)</f>
        <v>0.27098850239999978</v>
      </c>
      <c r="AP81" s="41">
        <f t="shared" si="31"/>
        <v>0.50183055999999882</v>
      </c>
    </row>
    <row r="82" spans="7:42">
      <c r="G82" s="40">
        <f t="shared" si="24"/>
        <v>1.5600000000000009</v>
      </c>
      <c r="H82" s="33">
        <f t="shared" si="39"/>
        <v>0.56000000000000083</v>
      </c>
      <c r="I82" s="51">
        <f>J82+K82+W82*AB82</f>
        <v>-1.0240232218800549</v>
      </c>
      <c r="J82" s="51">
        <f>(1/M82)*(a1_ + 2*a2_*H82 + 3*a3_*H82^2 + 4*a4_*H82^3 + 5*a5_*H82^4)</f>
        <v>-1.0240232218800549</v>
      </c>
      <c r="K82" s="51">
        <f>(1/M82^3)*k_s*(6*a3_ + 24*a4_*H82+ 60*a5_*H82^2)</f>
        <v>0</v>
      </c>
      <c r="L82" s="51"/>
      <c r="M82" s="41">
        <f t="shared" si="25"/>
        <v>1.5014659503298782</v>
      </c>
      <c r="N82" s="45">
        <f t="shared" si="32"/>
        <v>-0.12319999999999995</v>
      </c>
      <c r="O82" s="45">
        <f t="shared" si="33"/>
        <v>6.000000000000083E-2</v>
      </c>
      <c r="P82" s="45">
        <f>1</f>
        <v>1</v>
      </c>
      <c r="Q82" s="45">
        <f t="shared" si="34"/>
        <v>0.43680000000000091</v>
      </c>
      <c r="R82" s="45">
        <f t="shared" si="35"/>
        <v>1.0600000000000009</v>
      </c>
      <c r="S82" s="45">
        <f>1</f>
        <v>1</v>
      </c>
      <c r="T82" s="45">
        <f t="shared" si="36"/>
        <v>0.68639999999999901</v>
      </c>
      <c r="U82" s="45">
        <f t="shared" si="37"/>
        <v>-1.1200000000000017</v>
      </c>
      <c r="V82" s="45">
        <f t="shared" si="38"/>
        <v>-2</v>
      </c>
      <c r="W82" s="45">
        <f t="shared" si="26"/>
        <v>0</v>
      </c>
      <c r="X82" s="45"/>
      <c r="Y82" s="45">
        <f t="shared" si="27"/>
        <v>1.5600000000000009</v>
      </c>
      <c r="Z82" s="45">
        <f t="shared" si="28"/>
        <v>0.68639999999999901</v>
      </c>
      <c r="AA82" s="40">
        <f t="shared" si="29"/>
        <v>0</v>
      </c>
      <c r="AB82" s="44">
        <f t="shared" si="30"/>
        <v>-0.66601576930885176</v>
      </c>
      <c r="AF82" s="41">
        <f>(-J1_^3*J2_^2*J3_^2*k01_*H82^5 + J1_^3*J2_^2*J3_^2*k01_*H82^4 + J1_^3*J2_^2*J3_^2*k01_*H82^3 - J1_^3*J2_^2*J3_^2*k01_*H82^2 + 6*J1_^3*J2_^2*k01_*k_s*H82^5 - 12*J1_^3*J2_^2*k01_*k_s*H82^4 + 12*J1_^3*J2_^2*k01_*k_s*H82^2 - 6*J1_^3*J2_^2*k01_*k_s*H82 - 12*J1_^3*J3_^2*k01_*k_s*H82^5 + 27*J1_^3*J3_^2*k01_*k_s*H82^4 + 12*J1_^3*J3_^2*k01_*k_s*H82^3 - 27*J1_^3*J3_^2*k01_*k_s*H82^2 + 72*J1_^3*k01_*k_s^2*H82^5 - 180*J1_^3*k01_*k_s^2*H82^4 + 180*J1_^3*k01_*k_s^2*H82^2 - 72*J1_^3*k01_*k_s^2*H82)/(4*J1_^2*J2_^2*J3_^2 - 48*J1_^2*J2_^2*k_s + 78*J1_^2*J3_^2*k_s - 648*J1_^2*k_s^2 + 78*J2_^2*J3_^2*k_s - 648*J2_^2*k_s^2 + 1296*J3_^2*k_s^2 - 8640*k_s^3)</f>
        <v>2.3678054399999985E-2</v>
      </c>
      <c r="AG82" s="41">
        <f>(6*J1_^2*J2_^2*J3_^2*H82^5 - 4*J1_^2*J2_^2*J3_^2*H82^4 - 10*J1_^2*J2_^2*J3_^2*H82^3 + 8*J1_^2*J2_^2*J3_^2*H82^2 - 12*J1_^2*J2_^2*k_s*H82^5 + 48*J1_^2*J2_^2*k_s*H82^4 - 96*J1_^2*J2_^2*k_s*H82^2 + 60*J1_^2*J2_^2*k_s*H82 + 66*J1_^2*J3_^2*k_s*H82^5 - 129*J1_^2*J3_^2*k_s*H82^4 - 144*J1_^2*J3_^2*k_s*H82^3 + 207*J1_^2*J3_^2*k_s*H82^2 - 216*J1_^2*k_s^2*H82^5 + 540*J1_^2*k_s^2*H82^4 - 1188*J1_^2*k_s^2*H82^2 + 864*J1_^2*k_s^2*H82 + 18*J2_^2*J3_^2*k_s*H82^5 + 21*J2_^2*J3_^2*k_s*H82^4 - 96*J2_^2*J3_^2*k_s*H82^3 + 57*J2_^2*J3_^2*k_s*H82^2
+ 72*J2_^2*k_s^2*H82^5 + 180*J2_^2*k_s^2*H82^4 - 828*J2_^2*k_s^2*H82^2 + 576*J2_^2*k_s^2*H82 + 144*J3_^2*k_s^2*H82^5 - 1440*J3_^2*k_s^2*H82^3 + 1296*J3_^2*k_s^2*H82^2 - 8640*k_s^3*H82^2 + 8640*k_s^3*H82)/(8*J1_^2*J2_^2*J3_^2 - 96*J1_^2*J2_^2*k_s + 156*J1_^2*J3_^2*k_s - 1296*J1_^2*k_s^2 + 156*J2_^2*J3_^2*k_s - 1296*J2_^2*k_s^2 + 2592*J3_^2*k_s^2 -
17280*k_s^3)</f>
        <v>8.6212403199999982E-2</v>
      </c>
      <c r="AH82" s="41">
        <f>(J1_^3*J2_^2*J3_^2*H82^5 - J1_^3*J2_^2*J3_^2*H82^4 - J1_^3*J2_^2*J3_^2*H82^3 + J1_^3*J2_^2*J3_^2*H82^2 - 6*J1_^3*J2_^2*k_s*H82^5 + 12*J1_^3*J2_^2*k_s*H82^4 - 12*J1_^3*J2_^2*k_s*H82^2 + 6*J1_^3*J2_^2*k_s*H82 + 12*J1_^3*J3_^2*k_s*H82^5 - 27*J1_^3*J3_^2*k_s*H82^4 - 12*J1_^3*J3_^2*k_s*H82^3 + 27*J1_^3*J3_^2*k_s*H82^2 - 72*J1_^3*k_s^2*H82^5 + 180*J1_^3*k_s^2*H82^4 - 180*J1_^3*k_s^2*H82^2 + 72*J1_^3*k_s^2*H82)/(4*J1_^2*J2_^2*J3_^2 - 48*J1_^2*J2_^2*k_s + 78*J1_^2*J3_^2*k_s - 648*J1_^2*k_s^2 + 78*J2_^2*J3_^2*k_s - 648*J2_^2*k_s^2 + 1296*J3_^2*k_s^2 - 8640*k_s^3)</f>
        <v>5.2945739213337985E-2</v>
      </c>
      <c r="AI82" s="41">
        <f>(-J1_^2*J2_^3*J3_^2*k02_*H82^5 - J1_^2*J2_^3*J3_^2*k02_*H82^4 + J1_^2*J2_^3*J3_^2*k02_*H82^3 + J1_^2*J2_^3*J3_^2*k02_*H82^2 + 6*J1_^2*J2_^3*k02_*k_s*H82^5 + 12*J1_^2*J2_^3*k02_*k_s*H82^4 - 12*J1_^2*J2_^3*k02_*k_s*H82^2 - 6*J1_^2*J2_^3*k02_*k_s*H82 - 12*J2_^3*J3_^2*k02_*k_s*H82^5 - 27*J2_^3*J3_^2*k02_*k_s*H82^4 + 12*J2_^3*J3_^2*k02_*k_s*H82^3 + 27*J2_^3*J3_^2*k02_*k_s*H82^2 + 72*J2_^3*k02_*k_s^2*H82^5 + 180*J2_^3*k02_*k_s^2*H82^4 - 180*J2_^3*k02_*k_s^2*H82^2 - 72*J2_^3*k02_*k_s^2*H82)/(4*J1_^2*J2_^2*J3_^2 - 48*J1_^2*J2_^2*k_s + 78*J1_^2*J3_^2*k_s - 648*J1_^2*k_s^2 + 78*J2_^2*J3_^2*k_s - 648*J2_^2*k_s^2 + 1296*J3_^2*k_s^2 - 8640*k_s^3)</f>
        <v>-0.11148605440000038</v>
      </c>
      <c r="AJ82" s="41">
        <f>(-6*J1_^2*J2_^2*J3_^2*H82^5 - 4*J1_^2*J2_^2*J3_^2*H82^4 + 10*J1_^2*J2_^2*J3_^2*H82^3 + 8*J1_^2*J2_^2*J3_^2*H82^2 + 12*J1_^2*J2_^2*k_s*H82^5 + 48*J1_^2*J2_^2*k_s*H82^4 - 96*J1_^2*J2_^2*k_s*H82^2 - 60*J1_^2*J2_^2*k_s*H82 - 18*J1_^2*J3_^2*k_s*H82^5 + 21*J1_^2*J3_^2*k_s*H82^4 + 96*J1_^2*J3_^2*k_s*H82^3 + 57*J1_^2*J3_^2*k_s*H82^2 - 72*J1_^2*k_s^2*H82^5 + 180*J1_^2*k_s^2*H82^4 - 828*J1_^2*k_s^2*H82^2 - 576*J1_^2*k_s^2*H82 - 66*J2_^2*J3_^2*k_s*H82^5 - 129*J2_^2*J3_^2*k_s*H82^4 + 144*J2_^2*J3_^2*k_s*H82^3 + 207*J2_^2*J3_^2*k_s*H82^2 + 216*J2_^2*k_s^2*H82^5 + 540*J2_^2*k_s^2*H82^4 - 1188*J2_^2*k_s^2*H82^2 - 864*J2_^2*k_s^2*H82 - 144*J3_^2*k_s^2*H82^5 + 1440*J3_^2*k_s^2*H82^3 + 1296*J3_^2*k_s^2*H82^2 - 8640*k_s^3*H82^2 - 8640*k_s^3*H82)/(8*J1_^2*J2_^2*J3_^2 - 96*J1_^2*J2_^2*k_s + 156*J1_^2*J3_^2*k_s - 1296*J1_^2*k_s^2 + 156*J2_^2*J3_^2*k_s - 1296*J2_^2*k_s^2 + 2592*J3_^2*k_s^2 - 17280*k_s^3)</f>
        <v>0.44264263680000121</v>
      </c>
      <c r="AK82" s="41">
        <f>(J1_^2*J2_^3*J3_^2*H82^5 + J1_^2*J2_^3*J3_^2*H82^4 - J1_^2*J2_^3*J3_^2*H82^3 - J1_^2*J2_^3*J3_^2*H82^2 - 6*J1_^2*J2_^3*k_s*H82^5 - 12*J1_^2*J2_^3*k_s*H82^4 + 12*J1_^2*J2_^3*k_s*H82^2 + 6*J1_^2*J2_^3*k_s*H82 + 12*J2_^3*J3_^2*k_s*H82^5 + 27*J2_^3*J3_^2*k_s*H82^4 - 12*J2_^3*J3_^2*k_s*H82^3 - 27*J2_^3*J3_^2*k_s*H82^2 - 72*J2_^3*k_s^2*H82^5 - 180*J2_^3*k_s^2*H82^4 + 180*J2_^3*k_s^2*H82^2 + 72*J2_^3*k_s^2*H82)/(4*J1_^2*J2_^2*J3_^2 - 48*J1_^2*J2_^2*k_s + 78*J1_^2*J3_^2*k_s - 648*J1_^2*k_s^2 + 78*J2_^2*J3_^2*k_s - 648*J2_^2*k_s^2 + 1296*J3_^2*k_s^2 - 8640*k_s^3)</f>
        <v>-0.18771671175638072</v>
      </c>
      <c r="AL82" s="41">
        <f>(-2*J1_^2*J2_^2*J3_^3*k03_*H82^5 + 4*J1_^2*J2_^2*J3_^3*k03_*H82^3 - 2*J1_^2*J2_^2*J3_^3*k03_*H82 - 15*J1_^2*J3_^3*k03_*k_s*H82^5 + 24*J1_^2*J3_^3*k03_*k_s*H82^4 + 54*J1_^2*J3_^3*k03_*k_s*H82^3 - 24*J1_^2*J3_^3*k03_*k_s*H82^2 - 39*J1_^2*J3_^3*k03_*k_s*H82 - 15*J2_^2*J3_^3*k03_*k_s*H82^5 - 24*J2_^2*J3_^3*k03_*k_s*H82^4 + 54*J2_^2*J3_^3*k03_*k_s*H82^3 + 24*J2_^2*J3_^3*k03_*k_s*H82^2 - 39*J2_^2*J3_^3*k03_*k_s*H82 - 72*J3_^3*k03_*k_s^2*H82^5 + 720*J3_^3*k03_*k_s^2*H82^3 - 648*J3_^3*k03_*k_s^2*H82)/(2*J1_^2*J2_^2*J3_^2 - 24*J1_^2*J2_^2*k_s +
39*J1_^2*J3_^2*k_s - 324*J1_^2*k_s^2 + 39*J2_^2*J3_^2*k_s - 324*J2_^2*k_s^2 + 648*J3_^2*k_s^2 - 4320*k_s^3)</f>
        <v>0.26384117759999964</v>
      </c>
      <c r="AM82" s="41">
        <f xml:space="preserve"> (2*J1_^2*J2_^2*J3_^2*H82^4 - 4*J1_^2*J2_^2*J3_^2*H82^2 + 2*J1_^2*J2_^2*J3_^2 - 24*J1_^2*J2_^2*k_s*H82^4 + 48*J1_^2*J2_^2*k_s*H82^2 - 24*J1_^2*J2_^2*k_s - 12*J1_^2*J3_^2*k_s*H82^5 + 27*J1_^2*J3_^2*k_s*H82^4 + 12*J1_^2*J3_^2*k_s*H82^3 - 66*J1_^2*J3_^2*k_s*H82^2 + 39*J1_^2*J3_^2*k_s + 72*J1_^2*k_s^2*H82^5 - 180*J1_^2*k_s^2*H82^4 + 504*J1_^2*k_s^2*H82^2 - 72*J1_^2*k_s^2*H82 - 324*J1_^2*k_s^2 + 12*J2_^2*J3_^2*k_s*H82^5 + 27*J2_^2*J3_^2*k_s*H82^4 - 12*J2_^2*J3_^2*k_s*H82^3 - 66*J2_^2*J3_^2*k_s*H82^2 + 39*J2_^2*J3_^2*k_s - 72*J2_^2*k_s^2*H82^5 - 180*J2_^2*k_s^2*H82^4 + 504*J2_^2*k_s^2*H82^2 + 72*J2_^2*k_s^2*H82 - 324*J2_^2*k_s^2 - 648*J3_^2*k_s^2*H82^2 + 648*J3_^2*k_s^2 + 4320*k_s^3*H82^2 - 4320*k_s^3)/(2*J1_^2*J2_^2*J3_^2 - 24*J1_^2*J2_^2*k_s + 39*J1_^2*J3_^2*k_s - 324*J1_^2*k_s^2 + 39*J2_^2*J3_^2*k_s - 324*J2_^2*k_s^2 + 648*J3_^2*k_s^2 - 4320*k_s^3)</f>
        <v>0.47114495999999878</v>
      </c>
      <c r="AN82" s="41">
        <f>(2*J1_^2*J2_^2*J3_^3*H82^5 - 4*J1_^2*J2_^2*J3_^3*H82^3 + 2*J1_^2*J2_^2*J3_^3*H82 + 15*J1_^2*J3_^3*k_s*H82^5 - 24*J1_^2*J3_^3*k_s*H82^4 - 54*J1_^2*J3_^3*k_s*H82^3 + 24*J1_^2*J3_^3*k_s*H82^2 + 39*J1_^2*J3_^3*k_s*H82 + 15*J2_^2*J3_^3*k_s*H82^5 + 24*J2_^2*J3_^3*k_s*H82^4 - 54*J2_^2*J3_^3*k_s*H82^3 - 24*J2_^2*J3_^3*k_s*H82^2 + 39*J2_^2*J3_^3*k_s*H82 + 72*J3_^3*k_s^2*H82^5 - 720*J3_^3*k_s^2*H82^3 + 648*J3_^3*k_s^2*H82)/(2*J1_^2*J2_^2*J3_^2 - 24*J1_^2*J2_^2*k_s + 39*J1_^2*J3_^2*k_s - 324*J1_^2*k_s^2 + 39*J2_^2*J3_^2*k_s - 324*J2_^2*k_s^2 + 648*J3_^2*k_s^2 - 4320*k_s^3)</f>
        <v>0.26384117759999964</v>
      </c>
      <c r="AP82" s="41">
        <f t="shared" si="31"/>
        <v>0.47114495999999878</v>
      </c>
    </row>
    <row r="83" spans="7:42">
      <c r="G83" s="40">
        <f t="shared" si="24"/>
        <v>1.580000000000001</v>
      </c>
      <c r="H83" s="33">
        <f t="shared" si="39"/>
        <v>0.58000000000000085</v>
      </c>
      <c r="I83" s="51">
        <f>J83+K83+W83*AB83</f>
        <v>-1.0052345010362846</v>
      </c>
      <c r="J83" s="51">
        <f>(1/M83)*(a1_ + 2*a2_*H83 + 3*a3_*H83^2 + 4*a4_*H83^3 + 5*a5_*H83^4)</f>
        <v>-1.0052345010362846</v>
      </c>
      <c r="K83" s="51">
        <f>(1/M83^3)*k_s*(6*a3_ + 24*a4_*H83+ 60*a5_*H83^2)</f>
        <v>0</v>
      </c>
      <c r="L83" s="51"/>
      <c r="M83" s="41">
        <f t="shared" si="25"/>
        <v>1.5315351775261332</v>
      </c>
      <c r="N83" s="45">
        <f t="shared" si="32"/>
        <v>-0.12179999999999994</v>
      </c>
      <c r="O83" s="45">
        <f t="shared" si="33"/>
        <v>8.0000000000000848E-2</v>
      </c>
      <c r="P83" s="45">
        <f>1</f>
        <v>1</v>
      </c>
      <c r="Q83" s="45">
        <f t="shared" si="34"/>
        <v>0.45820000000000094</v>
      </c>
      <c r="R83" s="45">
        <f t="shared" si="35"/>
        <v>1.080000000000001</v>
      </c>
      <c r="S83" s="45">
        <f>1</f>
        <v>1</v>
      </c>
      <c r="T83" s="45">
        <f t="shared" si="36"/>
        <v>0.66359999999999908</v>
      </c>
      <c r="U83" s="45">
        <f t="shared" si="37"/>
        <v>-1.1600000000000017</v>
      </c>
      <c r="V83" s="45">
        <f t="shared" si="38"/>
        <v>-2</v>
      </c>
      <c r="W83" s="45">
        <f t="shared" si="26"/>
        <v>0</v>
      </c>
      <c r="X83" s="45"/>
      <c r="Y83" s="45">
        <f t="shared" si="27"/>
        <v>1.580000000000001</v>
      </c>
      <c r="Z83" s="45">
        <f t="shared" si="28"/>
        <v>0.66359999999999908</v>
      </c>
      <c r="AA83" s="40">
        <f t="shared" si="29"/>
        <v>0</v>
      </c>
      <c r="AB83" s="44">
        <f t="shared" si="30"/>
        <v>-0.6529396220694621</v>
      </c>
      <c r="AF83" s="41">
        <f>(-J1_^3*J2_^2*J3_^2*k01_*H83^5 + J1_^3*J2_^2*J3_^2*k01_*H83^4 + J1_^3*J2_^2*J3_^2*k01_*H83^3 - J1_^3*J2_^2*J3_^2*k01_*H83^2 + 6*J1_^3*J2_^2*k01_*k_s*H83^5 - 12*J1_^3*J2_^2*k01_*k_s*H83^4 + 12*J1_^3*J2_^2*k01_*k_s*H83^2 - 6*J1_^3*J2_^2*k01_*k_s*H83 - 12*J1_^3*J3_^2*k01_*k_s*H83^5 + 27*J1_^3*J3_^2*k01_*k_s*H83^4 + 12*J1_^3*J3_^2*k01_*k_s*H83^3 - 27*J1_^3*J3_^2*k01_*k_s*H83^2 + 72*J1_^3*k01_*k_s^2*H83^5 - 180*J1_^3*k01_*k_s^2*H83^4 + 180*J1_^3*k01_*k_s^2*H83^2 - 72*J1_^3*k01_*k_s^2*H83)/(4*J1_^2*J2_^2*J3_^2 - 48*J1_^2*J2_^2*k_s + 78*J1_^2*J3_^2*k_s - 648*J1_^2*k_s^2 + 78*J2_^2*J3_^2*k_s - 648*J2_^2*k_s^2 + 1296*J3_^2*k_s^2 - 8640*k_s^3)</f>
        <v>2.3439679199999994E-2</v>
      </c>
      <c r="AG83" s="41">
        <f>(6*J1_^2*J2_^2*J3_^2*H83^5 - 4*J1_^2*J2_^2*J3_^2*H83^4 - 10*J1_^2*J2_^2*J3_^2*H83^3 + 8*J1_^2*J2_^2*J3_^2*H83^2 - 12*J1_^2*J2_^2*k_s*H83^5 + 48*J1_^2*J2_^2*k_s*H83^4 - 96*J1_^2*J2_^2*k_s*H83^2 + 60*J1_^2*J2_^2*k_s*H83 + 66*J1_^2*J3_^2*k_s*H83^5 - 129*J1_^2*J3_^2*k_s*H83^4 - 144*J1_^2*J3_^2*k_s*H83^3 + 207*J1_^2*J3_^2*k_s*H83^2 - 216*J1_^2*k_s^2*H83^5 + 540*J1_^2*k_s^2*H83^4 - 1188*J1_^2*k_s^2*H83^2 + 864*J1_^2*k_s^2*H83 + 18*J2_^2*J3_^2*k_s*H83^5 + 21*J2_^2*J3_^2*k_s*H83^4 - 96*J2_^2*J3_^2*k_s*H83^3 + 57*J2_^2*J3_^2*k_s*H83^2
+ 72*J2_^2*k_s^2*H83^5 + 180*J2_^2*k_s^2*H83^4 - 828*J2_^2*k_s^2*H83^2 + 576*J2_^2*k_s^2*H83 + 144*J3_^2*k_s^2*H83^5 - 1440*J3_^2*k_s^2*H83^3 + 1296*J3_^2*k_s^2*H83^2 - 8640*k_s^3*H83^2 + 8640*k_s^3*H83)/(8*J1_^2*J2_^2*J3_^2 - 96*J1_^2*J2_^2*k_s + 156*J1_^2*J3_^2*k_s - 1296*J1_^2*k_s^2 + 156*J2_^2*J3_^2*k_s - 1296*J2_^2*k_s^2 + 2592*J3_^2*k_s^2 -
17280*k_s^3)</f>
        <v>8.5154277600000008E-2</v>
      </c>
      <c r="AH83" s="41">
        <f>(J1_^3*J2_^2*J3_^2*H83^5 - J1_^3*J2_^2*J3_^2*H83^4 - J1_^3*J2_^2*J3_^2*H83^3 + J1_^3*J2_^2*J3_^2*H83^2 - 6*J1_^3*J2_^2*k_s*H83^5 + 12*J1_^3*J2_^2*k_s*H83^4 - 12*J1_^3*J2_^2*k_s*H83^2 + 6*J1_^3*J2_^2*k_s*H83 + 12*J1_^3*J3_^2*k_s*H83^5 - 27*J1_^3*J3_^2*k_s*H83^4 - 12*J1_^3*J3_^2*k_s*H83^3 + 27*J1_^3*J3_^2*k_s*H83^2 - 72*J1_^3*k_s^2*H83^5 + 180*J1_^3*k_s^2*H83^4 - 180*J1_^3*k_s^2*H83^2 + 72*J1_^3*k_s^2*H83)/(4*J1_^2*J2_^2*J3_^2 - 48*J1_^2*J2_^2*k_s + 78*J1_^2*J3_^2*k_s - 648*J1_^2*k_s^2 + 78*J2_^2*J3_^2*k_s - 648*J2_^2*k_s^2 + 1296*J3_^2*k_s^2 - 8640*k_s^3)</f>
        <v>5.2412716061987843E-2</v>
      </c>
      <c r="AI83" s="41">
        <f>(-J1_^2*J2_^3*J3_^2*k02_*H83^5 - J1_^2*J2_^3*J3_^2*k02_*H83^4 + J1_^2*J2_^3*J3_^2*k02_*H83^3 + J1_^2*J2_^3*J3_^2*k02_*H83^2 + 6*J1_^2*J2_^3*k02_*k_s*H83^5 + 12*J1_^2*J2_^3*k02_*k_s*H83^4 - 12*J1_^2*J2_^3*k02_*k_s*H83^2 - 6*J1_^2*J2_^3*k02_*k_s*H83 - 12*J2_^3*J3_^2*k02_*k_s*H83^5 - 27*J2_^3*J3_^2*k02_*k_s*H83^4 + 12*J2_^3*J3_^2*k02_*k_s*H83^3 + 27*J2_^3*J3_^2*k02_*k_s*H83^2 + 72*J2_^3*k02_*k_s^2*H83^5 + 180*J2_^3*k02_*k_s^2*H83^4 - 180*J2_^3*k02_*k_s^2*H83^2 - 72*J2_^3*k02_*k_s^2*H83)/(4*J1_^2*J2_^2*J3_^2 - 48*J1_^2*J2_^2*k_s + 78*J1_^2*J3_^2*k_s - 648*J1_^2*k_s^2 + 78*J2_^2*J3_^2*k_s - 648*J2_^2*k_s^2 + 1296*J3_^2*k_s^2 - 8640*k_s^3)</f>
        <v>-0.12099567920000041</v>
      </c>
      <c r="AJ83" s="41">
        <f>(-6*J1_^2*J2_^2*J3_^2*H83^5 - 4*J1_^2*J2_^2*J3_^2*H83^4 + 10*J1_^2*J2_^2*J3_^2*H83^3 + 8*J1_^2*J2_^2*J3_^2*H83^2 + 12*J1_^2*J2_^2*k_s*H83^5 + 48*J1_^2*J2_^2*k_s*H83^4 - 96*J1_^2*J2_^2*k_s*H83^2 - 60*J1_^2*J2_^2*k_s*H83 - 18*J1_^2*J3_^2*k_s*H83^5 + 21*J1_^2*J3_^2*k_s*H83^4 + 96*J1_^2*J3_^2*k_s*H83^3 + 57*J1_^2*J3_^2*k_s*H83^2 - 72*J1_^2*k_s^2*H83^5 + 180*J1_^2*k_s^2*H83^4 - 828*J1_^2*k_s^2*H83^2 - 576*J1_^2*k_s^2*H83 - 66*J2_^2*J3_^2*k_s*H83^5 - 129*J2_^2*J3_^2*k_s*H83^4 + 144*J2_^2*J3_^2*k_s*H83^3 + 207*J2_^2*J3_^2*k_s*H83^2 + 216*J2_^2*k_s^2*H83^5 + 540*J2_^2*k_s^2*H83^4 - 1188*J2_^2*k_s^2*H83^2 - 864*J2_^2*k_s^2*H83 - 144*J3_^2*k_s^2*H83^5 + 1440*J3_^2*k_s^2*H83^3 + 1296*J3_^2*k_s^2*H83^2 - 8640*k_s^3*H83^2 - 8640*k_s^3*H83)/(8*J1_^2*J2_^2*J3_^2 - 96*J1_^2*J2_^2*k_s + 156*J1_^2*J3_^2*k_s - 1296*J1_^2*k_s^2 + 156*J2_^2*J3_^2*k_s - 1296*J2_^2*k_s^2 + 2592*J3_^2*k_s^2 - 17280*k_s^3)</f>
        <v>0.47448076240000131</v>
      </c>
      <c r="AK83" s="41">
        <f>(J1_^2*J2_^3*J3_^2*H83^5 + J1_^2*J2_^3*J3_^2*H83^4 - J1_^2*J2_^3*J3_^2*H83^3 - J1_^2*J2_^3*J3_^2*H83^2 - 6*J1_^2*J2_^3*k_s*H83^5 - 12*J1_^2*J2_^3*k_s*H83^4 + 12*J1_^2*J2_^3*k_s*H83^2 + 6*J1_^2*J2_^3*k_s*H83 + 12*J2_^3*J3_^2*k_s*H83^5 + 27*J2_^3*J3_^2*k_s*H83^4 - 12*J2_^3*J3_^2*k_s*H83^3 - 27*J2_^3*J3_^2*k_s*H83^2 - 72*J2_^3*k_s^2*H83^5 - 180*J2_^3*k_s^2*H83^4 + 180*J2_^3*k_s^2*H83^2 + 72*J2_^3*k_s^2*H83)/(4*J1_^2*J2_^2*J3_^2 - 48*J1_^2*J2_^2*k_s + 78*J1_^2*J3_^2*k_s - 648*J1_^2*k_s^2 + 78*J2_^2*J3_^2*k_s - 648*J2_^2*k_s^2 + 1296*J3_^2*k_s^2 - 8640*k_s^3)</f>
        <v>-0.19717164613795499</v>
      </c>
      <c r="AL83" s="41">
        <f>(-2*J1_^2*J2_^2*J3_^3*k03_*H83^5 + 4*J1_^2*J2_^2*J3_^3*k03_*H83^3 - 2*J1_^2*J2_^2*J3_^3*k03_*H83 - 15*J1_^2*J3_^3*k03_*k_s*H83^5 + 24*J1_^2*J3_^3*k03_*k_s*H83^4 + 54*J1_^2*J3_^3*k03_*k_s*H83^3 - 24*J1_^2*J3_^3*k03_*k_s*H83^2 - 39*J1_^2*J3_^3*k03_*k_s*H83 - 15*J2_^2*J3_^3*k03_*k_s*H83^5 - 24*J2_^2*J3_^3*k03_*k_s*H83^4 + 54*J2_^2*J3_^3*k03_*k_s*H83^3 + 24*J2_^2*J3_^3*k03_*k_s*H83^2 - 39*J2_^2*J3_^3*k03_*k_s*H83 - 72*J3_^3*k03_*k_s^2*H83^5 + 720*J3_^3*k03_*k_s^2*H83^3 - 648*J3_^3*k03_*k_s^2*H83)/(2*J1_^2*J2_^2*J3_^2 - 24*J1_^2*J2_^2*k_s +
39*J1_^2*J3_^2*k_s - 324*J1_^2*k_s^2 + 39*J2_^2*J3_^2*k_s - 324*J2_^2*k_s^2 + 648*J3_^2*k_s^2 - 4320*k_s^3)</f>
        <v>0.25541167679999971</v>
      </c>
      <c r="AM83" s="41">
        <f xml:space="preserve"> (2*J1_^2*J2_^2*J3_^2*H83^4 - 4*J1_^2*J2_^2*J3_^2*H83^2 + 2*J1_^2*J2_^2*J3_^2 - 24*J1_^2*J2_^2*k_s*H83^4 + 48*J1_^2*J2_^2*k_s*H83^2 - 24*J1_^2*J2_^2*k_s - 12*J1_^2*J3_^2*k_s*H83^5 + 27*J1_^2*J3_^2*k_s*H83^4 + 12*J1_^2*J3_^2*k_s*H83^3 - 66*J1_^2*J3_^2*k_s*H83^2 + 39*J1_^2*J3_^2*k_s + 72*J1_^2*k_s^2*H83^5 - 180*J1_^2*k_s^2*H83^4 + 504*J1_^2*k_s^2*H83^2 - 72*J1_^2*k_s^2*H83 - 324*J1_^2*k_s^2 + 12*J2_^2*J3_^2*k_s*H83^5 + 27*J2_^2*J3_^2*k_s*H83^4 - 12*J2_^2*J3_^2*k_s*H83^3 - 66*J2_^2*J3_^2*k_s*H83^2 + 39*J2_^2*J3_^2*k_s - 72*J2_^2*k_s^2*H83^5 - 180*J2_^2*k_s^2*H83^4 + 504*J2_^2*k_s^2*H83^2 + 72*J2_^2*k_s^2*H83 - 324*J2_^2*k_s^2 - 648*J3_^2*k_s^2*H83^2 + 648*J3_^2*k_s^2 + 4320*k_s^3*H83^2 - 4320*k_s^3)/(2*J1_^2*J2_^2*J3_^2 - 24*J1_^2*J2_^2*k_s + 39*J1_^2*J3_^2*k_s - 324*J1_^2*k_s^2 + 39*J2_^2*J3_^2*k_s - 324*J2_^2*k_s^2 + 648*J3_^2*k_s^2 - 4320*k_s^3)</f>
        <v>0.4403649599999987</v>
      </c>
      <c r="AN83" s="41">
        <f>(2*J1_^2*J2_^2*J3_^3*H83^5 - 4*J1_^2*J2_^2*J3_^3*H83^3 + 2*J1_^2*J2_^2*J3_^3*H83 + 15*J1_^2*J3_^3*k_s*H83^5 - 24*J1_^2*J3_^3*k_s*H83^4 - 54*J1_^2*J3_^3*k_s*H83^3 + 24*J1_^2*J3_^3*k_s*H83^2 + 39*J1_^2*J3_^3*k_s*H83 + 15*J2_^2*J3_^3*k_s*H83^5 + 24*J2_^2*J3_^3*k_s*H83^4 - 54*J2_^2*J3_^3*k_s*H83^3 - 24*J2_^2*J3_^3*k_s*H83^2 + 39*J2_^2*J3_^3*k_s*H83 + 72*J3_^3*k_s^2*H83^5 - 720*J3_^3*k_s^2*H83^3 + 648*J3_^3*k_s^2*H83)/(2*J1_^2*J2_^2*J3_^2 - 24*J1_^2*J2_^2*k_s + 39*J1_^2*J3_^2*k_s - 324*J1_^2*k_s^2 + 39*J2_^2*J3_^2*k_s - 324*J2_^2*k_s^2 + 648*J3_^2*k_s^2 - 4320*k_s^3)</f>
        <v>0.25541167679999971</v>
      </c>
      <c r="AP83" s="41">
        <f t="shared" si="31"/>
        <v>0.4403649599999987</v>
      </c>
    </row>
    <row r="84" spans="7:42">
      <c r="G84" s="40">
        <f t="shared" si="24"/>
        <v>1.600000000000001</v>
      </c>
      <c r="H84" s="33">
        <f t="shared" si="39"/>
        <v>0.60000000000000087</v>
      </c>
      <c r="I84" s="51">
        <f>J84+K84+W84*AB84</f>
        <v>-0.98332323788463993</v>
      </c>
      <c r="J84" s="51">
        <f>(1/M84)*(a1_ + 2*a2_*H84 + 3*a3_*H84^2 + 4*a4_*H84^3 + 5*a5_*H84^4)</f>
        <v>-0.98332323788463993</v>
      </c>
      <c r="K84" s="51">
        <f>(1/M84^3)*k_s*(6*a3_ + 24*a4_*H84+ 60*a5_*H84^2)</f>
        <v>0</v>
      </c>
      <c r="L84" s="51"/>
      <c r="M84" s="41">
        <f t="shared" si="25"/>
        <v>1.5620499351813324</v>
      </c>
      <c r="N84" s="45">
        <f t="shared" si="32"/>
        <v>-0.11999999999999991</v>
      </c>
      <c r="O84" s="45">
        <f t="shared" si="33"/>
        <v>0.10000000000000087</v>
      </c>
      <c r="P84" s="45">
        <f>1</f>
        <v>1</v>
      </c>
      <c r="Q84" s="45">
        <f t="shared" si="34"/>
        <v>0.48000000000000098</v>
      </c>
      <c r="R84" s="45">
        <f t="shared" si="35"/>
        <v>1.100000000000001</v>
      </c>
      <c r="S84" s="45">
        <f>1</f>
        <v>1</v>
      </c>
      <c r="T84" s="45">
        <f t="shared" si="36"/>
        <v>0.63999999999999901</v>
      </c>
      <c r="U84" s="45">
        <f t="shared" si="37"/>
        <v>-1.2000000000000017</v>
      </c>
      <c r="V84" s="45">
        <f t="shared" si="38"/>
        <v>-2</v>
      </c>
      <c r="W84" s="45">
        <f t="shared" si="26"/>
        <v>0</v>
      </c>
      <c r="X84" s="45"/>
      <c r="Y84" s="45">
        <f t="shared" si="27"/>
        <v>1.600000000000001</v>
      </c>
      <c r="Z84" s="45">
        <f t="shared" si="28"/>
        <v>0.63999999999999901</v>
      </c>
      <c r="AA84" s="40">
        <f t="shared" si="29"/>
        <v>0</v>
      </c>
      <c r="AB84" s="44">
        <f t="shared" si="30"/>
        <v>-0.64018439966447926</v>
      </c>
      <c r="AF84" s="41">
        <f>(-J1_^3*J2_^2*J3_^2*k01_*H84^5 + J1_^3*J2_^2*J3_^2*k01_*H84^4 + J1_^3*J2_^2*J3_^2*k01_*H84^3 - J1_^3*J2_^2*J3_^2*k01_*H84^2 + 6*J1_^3*J2_^2*k01_*k_s*H84^5 - 12*J1_^3*J2_^2*k01_*k_s*H84^4 + 12*J1_^3*J2_^2*k01_*k_s*H84^2 - 6*J1_^3*J2_^2*k01_*k_s*H84 - 12*J1_^3*J3_^2*k01_*k_s*H84^5 + 27*J1_^3*J3_^2*k01_*k_s*H84^4 + 12*J1_^3*J3_^2*k01_*k_s*H84^3 - 27*J1_^3*J3_^2*k01_*k_s*H84^2 + 72*J1_^3*k01_*k_s^2*H84^5 - 180*J1_^3*k01_*k_s^2*H84^4 + 180*J1_^3*k01_*k_s^2*H84^2 - 72*J1_^3*k01_*k_s^2*H84)/(4*J1_^2*J2_^2*J3_^2 - 48*J1_^2*J2_^2*k_s + 78*J1_^2*J3_^2*k_s - 648*J1_^2*k_s^2 + 78*J2_^2*J3_^2*k_s - 648*J2_^2*k_s^2 + 1296*J3_^2*k_s^2 - 8640*k_s^3)</f>
        <v>2.3039999999999974E-2</v>
      </c>
      <c r="AG84" s="41">
        <f>(6*J1_^2*J2_^2*J3_^2*H84^5 - 4*J1_^2*J2_^2*J3_^2*H84^4 - 10*J1_^2*J2_^2*J3_^2*H84^3 + 8*J1_^2*J2_^2*J3_^2*H84^2 - 12*J1_^2*J2_^2*k_s*H84^5 + 48*J1_^2*J2_^2*k_s*H84^4 - 96*J1_^2*J2_^2*k_s*H84^2 + 60*J1_^2*J2_^2*k_s*H84 + 66*J1_^2*J3_^2*k_s*H84^5 - 129*J1_^2*J3_^2*k_s*H84^4 - 144*J1_^2*J3_^2*k_s*H84^3 + 207*J1_^2*J3_^2*k_s*H84^2 - 216*J1_^2*k_s^2*H84^5 + 540*J1_^2*k_s^2*H84^4 - 1188*J1_^2*k_s^2*H84^2 + 864*J1_^2*k_s^2*H84 + 18*J2_^2*J3_^2*k_s*H84^5 + 21*J2_^2*J3_^2*k_s*H84^4 - 96*J2_^2*J3_^2*k_s*H84^3 + 57*J2_^2*J3_^2*k_s*H84^2
+ 72*J2_^2*k_s^2*H84^5 + 180*J2_^2*k_s^2*H84^4 - 828*J2_^2*k_s^2*H84^2 + 576*J2_^2*k_s^2*H84 + 144*J3_^2*k_s^2*H84^5 - 1440*J3_^2*k_s^2*H84^3 + 1296*J3_^2*k_s^2*H84^2 - 8640*k_s^3*H84^2 + 8640*k_s^3*H84)/(8*J1_^2*J2_^2*J3_^2 - 96*J1_^2*J2_^2*k_s + 156*J1_^2*J3_^2*k_s - 1296*J1_^2*k_s^2 + 156*J2_^2*J3_^2*k_s - 1296*J2_^2*k_s^2 + 2592*J3_^2*k_s^2 -
17280*k_s^3)</f>
        <v>8.35199999999999E-2</v>
      </c>
      <c r="AH84" s="41">
        <f>(J1_^3*J2_^2*J3_^2*H84^5 - J1_^3*J2_^2*J3_^2*H84^4 - J1_^3*J2_^2*J3_^2*H84^3 + J1_^3*J2_^2*J3_^2*H84^2 - 6*J1_^3*J2_^2*k_s*H84^5 + 12*J1_^3*J2_^2*k_s*H84^4 - 12*J1_^3*J2_^2*k_s*H84^2 + 6*J1_^3*J2_^2*k_s*H84 + 12*J1_^3*J3_^2*k_s*H84^5 - 27*J1_^3*J3_^2*k_s*H84^4 - 12*J1_^3*J3_^2*k_s*H84^3 + 27*J1_^3*J3_^2*k_s*H84^2 - 72*J1_^3*k_s^2*H84^5 + 180*J1_^3*k_s^2*H84^4 - 180*J1_^3*k_s^2*H84^2 + 72*J1_^3*k_s^2*H84)/(4*J1_^2*J2_^2*J3_^2 - 48*J1_^2*J2_^2*k_s + 78*J1_^2*J3_^2*k_s - 648*J1_^2*k_s^2 + 78*J2_^2*J3_^2*k_s - 648*J2_^2*k_s^2 + 1296*J3_^2*k_s^2 - 8640*k_s^3)</f>
        <v>5.1519006201595108E-2</v>
      </c>
      <c r="AI84" s="41">
        <f>(-J1_^2*J2_^3*J3_^2*k02_*H84^5 - J1_^2*J2_^3*J3_^2*k02_*H84^4 + J1_^2*J2_^3*J3_^2*k02_*H84^3 + J1_^2*J2_^3*J3_^2*k02_*H84^2 + 6*J1_^2*J2_^3*k02_*k_s*H84^5 + 12*J1_^2*J2_^3*k02_*k_s*H84^4 - 12*J1_^2*J2_^3*k02_*k_s*H84^2 - 6*J1_^2*J2_^3*k02_*k_s*H84 - 12*J2_^3*J3_^2*k02_*k_s*H84^5 - 27*J2_^3*J3_^2*k02_*k_s*H84^4 + 12*J2_^3*J3_^2*k02_*k_s*H84^3 + 27*J2_^3*J3_^2*k02_*k_s*H84^2 + 72*J2_^3*k02_*k_s^2*H84^5 + 180*J2_^3*k02_*k_s^2*H84^4 - 180*J2_^3*k02_*k_s^2*H84^2 - 72*J2_^3*k02_*k_s^2*H84)/(4*J1_^2*J2_^2*J3_^2 - 48*J1_^2*J2_^2*k_s + 78*J1_^2*J3_^2*k_s - 648*J1_^2*k_s^2 + 78*J2_^2*J3_^2*k_s - 648*J2_^2*k_s^2 + 1296*J3_^2*k_s^2 - 8640*k_s^3)</f>
        <v>-0.13104000000000043</v>
      </c>
      <c r="AJ84" s="41">
        <f>(-6*J1_^2*J2_^2*J3_^2*H84^5 - 4*J1_^2*J2_^2*J3_^2*H84^4 + 10*J1_^2*J2_^2*J3_^2*H84^3 + 8*J1_^2*J2_^2*J3_^2*H84^2 + 12*J1_^2*J2_^2*k_s*H84^5 + 48*J1_^2*J2_^2*k_s*H84^4 - 96*J1_^2*J2_^2*k_s*H84^2 - 60*J1_^2*J2_^2*k_s*H84 - 18*J1_^2*J3_^2*k_s*H84^5 + 21*J1_^2*J3_^2*k_s*H84^4 + 96*J1_^2*J3_^2*k_s*H84^3 + 57*J1_^2*J3_^2*k_s*H84^2 - 72*J1_^2*k_s^2*H84^5 + 180*J1_^2*k_s^2*H84^4 - 828*J1_^2*k_s^2*H84^2 - 576*J1_^2*k_s^2*H84 - 66*J2_^2*J3_^2*k_s*H84^5 - 129*J2_^2*J3_^2*k_s*H84^4 + 144*J2_^2*J3_^2*k_s*H84^3 + 207*J2_^2*J3_^2*k_s*H84^2 + 216*J2_^2*k_s^2*H84^5 + 540*J2_^2*k_s^2*H84^4 - 1188*J2_^2*k_s^2*H84^2 - 864*J2_^2*k_s^2*H84 - 144*J3_^2*k_s^2*H84^5 + 1440*J3_^2*k_s^2*H84^3 + 1296*J3_^2*k_s^2*H84^2 - 8640*k_s^3*H84^2 - 8640*k_s^3*H84)/(8*J1_^2*J2_^2*J3_^2 - 96*J1_^2*J2_^2*k_s + 156*J1_^2*J3_^2*k_s - 1296*J1_^2*k_s^2 + 156*J2_^2*J3_^2*k_s - 1296*J2_^2*k_s^2 + 2592*J3_^2*k_s^2 - 17280*k_s^3)</f>
        <v>0.50688000000000144</v>
      </c>
      <c r="AK84" s="41">
        <f>(J1_^2*J2_^3*J3_^2*H84^5 + J1_^2*J2_^3*J3_^2*H84^4 - J1_^2*J2_^3*J3_^2*H84^3 - J1_^2*J2_^3*J3_^2*H84^2 - 6*J1_^2*J2_^3*k_s*H84^5 - 12*J1_^2*J2_^3*k_s*H84^4 + 12*J1_^2*J2_^3*k_s*H84^2 + 6*J1_^2*J2_^3*k_s*H84 + 12*J2_^3*J3_^2*k_s*H84^5 + 27*J2_^3*J3_^2*k_s*H84^4 - 12*J2_^3*J3_^2*k_s*H84^3 - 27*J2_^3*J3_^2*k_s*H84^2 - 72*J2_^3*k_s^2*H84^5 - 180*J2_^3*k_s^2*H84^4 + 180*J2_^3*k_s^2*H84^2 + 72*J2_^3*k_s^2*H84)/(4*J1_^2*J2_^2*J3_^2 - 48*J1_^2*J2_^2*k_s + 78*J1_^2*J3_^2*k_s - 648*J1_^2*k_s^2 + 78*J2_^2*J3_^2*k_s - 648*J2_^2*k_s^2 + 1296*J3_^2*k_s^2 - 8640*k_s^3)</f>
        <v>-0.20607602480638121</v>
      </c>
      <c r="AL84" s="41">
        <f>(-2*J1_^2*J2_^2*J3_^3*k03_*H84^5 + 4*J1_^2*J2_^2*J3_^3*k03_*H84^3 - 2*J1_^2*J2_^2*J3_^3*k03_*H84 - 15*J1_^2*J3_^3*k03_*k_s*H84^5 + 24*J1_^2*J3_^3*k03_*k_s*H84^4 + 54*J1_^2*J3_^3*k03_*k_s*H84^3 - 24*J1_^2*J3_^3*k03_*k_s*H84^2 - 39*J1_^2*J3_^3*k03_*k_s*H84 - 15*J2_^2*J3_^3*k03_*k_s*H84^5 - 24*J2_^2*J3_^3*k03_*k_s*H84^4 + 54*J2_^2*J3_^3*k03_*k_s*H84^3 + 24*J2_^2*J3_^3*k03_*k_s*H84^2 - 39*J2_^2*J3_^3*k03_*k_s*H84 - 72*J3_^3*k03_*k_s^2*H84^5 + 720*J3_^3*k03_*k_s^2*H84^3 - 648*J3_^3*k03_*k_s^2*H84)/(2*J1_^2*J2_^2*J3_^2 - 24*J1_^2*J2_^2*k_s +
39*J1_^2*J3_^2*k_s - 324*J1_^2*k_s^2 + 39*J2_^2*J3_^2*k_s - 324*J2_^2*k_s^2 + 648*J3_^2*k_s^2 - 4320*k_s^3)</f>
        <v>0.24575999999999959</v>
      </c>
      <c r="AM84" s="41">
        <f xml:space="preserve"> (2*J1_^2*J2_^2*J3_^2*H84^4 - 4*J1_^2*J2_^2*J3_^2*H84^2 + 2*J1_^2*J2_^2*J3_^2 - 24*J1_^2*J2_^2*k_s*H84^4 + 48*J1_^2*J2_^2*k_s*H84^2 - 24*J1_^2*J2_^2*k_s - 12*J1_^2*J3_^2*k_s*H84^5 + 27*J1_^2*J3_^2*k_s*H84^4 + 12*J1_^2*J3_^2*k_s*H84^3 - 66*J1_^2*J3_^2*k_s*H84^2 + 39*J1_^2*J3_^2*k_s + 72*J1_^2*k_s^2*H84^5 - 180*J1_^2*k_s^2*H84^4 + 504*J1_^2*k_s^2*H84^2 - 72*J1_^2*k_s^2*H84 - 324*J1_^2*k_s^2 + 12*J2_^2*J3_^2*k_s*H84^5 + 27*J2_^2*J3_^2*k_s*H84^4 - 12*J2_^2*J3_^2*k_s*H84^3 - 66*J2_^2*J3_^2*k_s*H84^2 + 39*J2_^2*J3_^2*k_s - 72*J2_^2*k_s^2*H84^5 - 180*J2_^2*k_s^2*H84^4 + 504*J2_^2*k_s^2*H84^2 + 72*J2_^2*k_s^2*H84 - 324*J2_^2*k_s^2 - 648*J3_^2*k_s^2*H84^2 + 648*J3_^2*k_s^2 + 4320*k_s^3*H84^2 - 4320*k_s^3)/(2*J1_^2*J2_^2*J3_^2 - 24*J1_^2*J2_^2*k_s + 39*J1_^2*J3_^2*k_s - 324*J1_^2*k_s^2 + 39*J2_^2*J3_^2*k_s - 324*J2_^2*k_s^2 + 648*J3_^2*k_s^2 - 4320*k_s^3)</f>
        <v>0.40959999999999869</v>
      </c>
      <c r="AN84" s="41">
        <f>(2*J1_^2*J2_^2*J3_^3*H84^5 - 4*J1_^2*J2_^2*J3_^3*H84^3 + 2*J1_^2*J2_^2*J3_^3*H84 + 15*J1_^2*J3_^3*k_s*H84^5 - 24*J1_^2*J3_^3*k_s*H84^4 - 54*J1_^2*J3_^3*k_s*H84^3 + 24*J1_^2*J3_^3*k_s*H84^2 + 39*J1_^2*J3_^3*k_s*H84 + 15*J2_^2*J3_^3*k_s*H84^5 + 24*J2_^2*J3_^3*k_s*H84^4 - 54*J2_^2*J3_^3*k_s*H84^3 - 24*J2_^2*J3_^3*k_s*H84^2 + 39*J2_^2*J3_^3*k_s*H84 + 72*J3_^3*k_s^2*H84^5 - 720*J3_^3*k_s^2*H84^3 + 648*J3_^3*k_s^2*H84)/(2*J1_^2*J2_^2*J3_^2 - 24*J1_^2*J2_^2*k_s + 39*J1_^2*J3_^2*k_s - 324*J1_^2*k_s^2 + 39*J2_^2*J3_^2*k_s - 324*J2_^2*k_s^2 + 648*J3_^2*k_s^2 - 4320*k_s^3)</f>
        <v>0.24575999999999959</v>
      </c>
      <c r="AP84" s="41">
        <f t="shared" si="31"/>
        <v>0.40959999999999869</v>
      </c>
    </row>
    <row r="85" spans="7:42">
      <c r="G85" s="40">
        <f t="shared" si="24"/>
        <v>1.620000000000001</v>
      </c>
      <c r="H85" s="33">
        <f t="shared" si="39"/>
        <v>0.62000000000000088</v>
      </c>
      <c r="I85" s="51">
        <f>J85+K85+W85*AB85</f>
        <v>-0.95838213420202445</v>
      </c>
      <c r="J85" s="51">
        <f>(1/M85)*(a1_ + 2*a2_*H85 + 3*a3_*H85^2 + 4*a4_*H85^3 + 5*a5_*H85^4)</f>
        <v>-0.95838213420202445</v>
      </c>
      <c r="K85" s="51">
        <f>(1/M85^3)*k_s*(6*a3_ + 24*a4_*H85+ 60*a5_*H85^2)</f>
        <v>0</v>
      </c>
      <c r="L85" s="51"/>
      <c r="M85" s="41">
        <f t="shared" si="25"/>
        <v>1.5929846201391917</v>
      </c>
      <c r="N85" s="45">
        <f t="shared" si="32"/>
        <v>-0.11779999999999989</v>
      </c>
      <c r="O85" s="45">
        <f t="shared" si="33"/>
        <v>0.12000000000000088</v>
      </c>
      <c r="P85" s="45">
        <f>1</f>
        <v>1</v>
      </c>
      <c r="Q85" s="45">
        <f t="shared" si="34"/>
        <v>0.50220000000000098</v>
      </c>
      <c r="R85" s="45">
        <f t="shared" si="35"/>
        <v>1.120000000000001</v>
      </c>
      <c r="S85" s="45">
        <f>1</f>
        <v>1</v>
      </c>
      <c r="T85" s="45">
        <f t="shared" si="36"/>
        <v>0.61559999999999893</v>
      </c>
      <c r="U85" s="45">
        <f t="shared" si="37"/>
        <v>-1.2400000000000018</v>
      </c>
      <c r="V85" s="45">
        <f t="shared" si="38"/>
        <v>-2</v>
      </c>
      <c r="W85" s="45">
        <f t="shared" si="26"/>
        <v>0</v>
      </c>
      <c r="X85" s="45"/>
      <c r="Y85" s="45">
        <f t="shared" si="27"/>
        <v>1.620000000000001</v>
      </c>
      <c r="Z85" s="45">
        <f t="shared" si="28"/>
        <v>0.61559999999999893</v>
      </c>
      <c r="AA85" s="40">
        <f t="shared" si="29"/>
        <v>0</v>
      </c>
      <c r="AB85" s="44">
        <f t="shared" si="30"/>
        <v>-0.62775245118978118</v>
      </c>
      <c r="AF85" s="41">
        <f>(-J1_^3*J2_^2*J3_^2*k01_*H85^5 + J1_^3*J2_^2*J3_^2*k01_*H85^4 + J1_^3*J2_^2*J3_^2*k01_*H85^3 - J1_^3*J2_^2*J3_^2*k01_*H85^2 + 6*J1_^3*J2_^2*k01_*k_s*H85^5 - 12*J1_^3*J2_^2*k01_*k_s*H85^4 + 12*J1_^3*J2_^2*k01_*k_s*H85^2 - 6*J1_^3*J2_^2*k01_*k_s*H85 - 12*J1_^3*J3_^2*k01_*k_s*H85^5 + 27*J1_^3*J3_^2*k01_*k_s*H85^4 + 12*J1_^3*J3_^2*k01_*k_s*H85^3 - 27*J1_^3*J3_^2*k01_*k_s*H85^2 + 72*J1_^3*k01_*k_s^2*H85^5 - 180*J1_^3*k01_*k_s^2*H85^4 + 180*J1_^3*k01_*k_s^2*H85^2 - 72*J1_^3*k01_*k_s^2*H85)/(4*J1_^2*J2_^2*J3_^2 - 48*J1_^2*J2_^2*k_s + 78*J1_^2*J3_^2*k_s - 648*J1_^2*k_s^2 + 78*J2_^2*J3_^2*k_s - 648*J2_^2*k_s^2 + 1296*J3_^2*k_s^2 - 8640*k_s^3)</f>
        <v>2.248048079999998E-2</v>
      </c>
      <c r="AG85" s="41">
        <f>(6*J1_^2*J2_^2*J3_^2*H85^5 - 4*J1_^2*J2_^2*J3_^2*H85^4 - 10*J1_^2*J2_^2*J3_^2*H85^3 + 8*J1_^2*J2_^2*J3_^2*H85^2 - 12*J1_^2*J2_^2*k_s*H85^5 + 48*J1_^2*J2_^2*k_s*H85^4 - 96*J1_^2*J2_^2*k_s*H85^2 + 60*J1_^2*J2_^2*k_s*H85 + 66*J1_^2*J3_^2*k_s*H85^5 - 129*J1_^2*J3_^2*k_s*H85^4 - 144*J1_^2*J3_^2*k_s*H85^3 + 207*J1_^2*J3_^2*k_s*H85^2 - 216*J1_^2*k_s^2*H85^5 + 540*J1_^2*k_s^2*H85^4 - 1188*J1_^2*k_s^2*H85^2 + 864*J1_^2*k_s^2*H85 + 18*J2_^2*J3_^2*k_s*H85^5 + 21*J2_^2*J3_^2*k_s*H85^4 - 96*J2_^2*J3_^2*k_s*H85^3 + 57*J2_^2*J3_^2*k_s*H85^2
+ 72*J2_^2*k_s^2*H85^5 + 180*J2_^2*k_s^2*H85^4 - 828*J2_^2*k_s^2*H85^2 + 576*J2_^2*k_s^2*H85 + 144*J3_^2*k_s^2*H85^5 - 1440*J3_^2*k_s^2*H85^3 + 1296*J3_^2*k_s^2*H85^2 - 8640*k_s^3*H85^2 + 8640*k_s^3*H85)/(8*J1_^2*J2_^2*J3_^2 - 96*J1_^2*J2_^2*k_s + 156*J1_^2*J3_^2*k_s - 1296*J1_^2*k_s^2 + 156*J2_^2*J3_^2*k_s - 1296*J2_^2*k_s^2 + 2592*J3_^2*k_s^2 -
17280*k_s^3)</f>
        <v>8.13182823999999E-2</v>
      </c>
      <c r="AH85" s="41">
        <f>(J1_^3*J2_^2*J3_^2*H85^5 - J1_^3*J2_^2*J3_^2*H85^4 - J1_^3*J2_^2*J3_^2*H85^3 + J1_^3*J2_^2*J3_^2*H85^2 - 6*J1_^3*J2_^2*k_s*H85^5 + 12*J1_^3*J2_^2*k_s*H85^4 - 12*J1_^3*J2_^2*k_s*H85^2 + 6*J1_^3*J2_^2*k_s*H85 + 12*J1_^3*J3_^2*k_s*H85^5 - 27*J1_^3*J3_^2*k_s*H85^4 - 12*J1_^3*J3_^2*k_s*H85^3 + 27*J1_^3*J3_^2*k_s*H85^2 - 72*J1_^3*k_s^2*H85^5 + 180*J1_^3*k_s^2*H85^4 - 180*J1_^3*k_s^2*H85^2 + 72*J1_^3*k_s^2*H85)/(4*J1_^2*J2_^2*J3_^2 - 48*J1_^2*J2_^2*k_s + 78*J1_^2*J3_^2*k_s - 648*J1_^2*k_s^2 + 78*J2_^2*J3_^2*k_s - 648*J2_^2*k_s^2 + 1296*J3_^2*k_s^2 - 8640*k_s^3)</f>
        <v>5.0267883235678767E-2</v>
      </c>
      <c r="AI85" s="41">
        <f>(-J1_^2*J2_^3*J3_^2*k02_*H85^5 - J1_^2*J2_^3*J3_^2*k02_*H85^4 + J1_^2*J2_^3*J3_^2*k02_*H85^3 + J1_^2*J2_^3*J3_^2*k02_*H85^2 + 6*J1_^2*J2_^3*k02_*k_s*H85^5 + 12*J1_^2*J2_^3*k02_*k_s*H85^4 - 12*J1_^2*J2_^3*k02_*k_s*H85^2 - 6*J1_^2*J2_^3*k02_*k_s*H85 - 12*J2_^3*J3_^2*k02_*k_s*H85^5 - 27*J2_^3*J3_^2*k02_*k_s*H85^4 + 12*J2_^3*J3_^2*k02_*k_s*H85^3 + 27*J2_^3*J3_^2*k02_*k_s*H85^2 + 72*J2_^3*k02_*k_s^2*H85^5 + 180*J2_^3*k02_*k_s^2*H85^4 - 180*J2_^3*k02_*k_s^2*H85^2 - 72*J2_^3*k02_*k_s^2*H85)/(4*J1_^2*J2_^2*J3_^2 - 48*J1_^2*J2_^2*k_s + 78*J1_^2*J3_^2*k_s - 648*J1_^2*k_s^2 + 78*J2_^2*J3_^2*k_s - 648*J2_^2*k_s^2 + 1296*J3_^2*k_s^2 - 8640*k_s^3)</f>
        <v>-0.14164448080000047</v>
      </c>
      <c r="AJ85" s="41">
        <f>(-6*J1_^2*J2_^2*J3_^2*H85^5 - 4*J1_^2*J2_^2*J3_^2*H85^4 + 10*J1_^2*J2_^2*J3_^2*H85^3 + 8*J1_^2*J2_^2*J3_^2*H85^2 + 12*J1_^2*J2_^2*k_s*H85^5 + 48*J1_^2*J2_^2*k_s*H85^4 - 96*J1_^2*J2_^2*k_s*H85^2 - 60*J1_^2*J2_^2*k_s*H85 - 18*J1_^2*J3_^2*k_s*H85^5 + 21*J1_^2*J3_^2*k_s*H85^4 + 96*J1_^2*J3_^2*k_s*H85^3 + 57*J1_^2*J3_^2*k_s*H85^2 - 72*J1_^2*k_s^2*H85^5 + 180*J1_^2*k_s^2*H85^4 - 828*J1_^2*k_s^2*H85^2 - 576*J1_^2*k_s^2*H85 - 66*J2_^2*J3_^2*k_s*H85^5 - 129*J2_^2*J3_^2*k_s*H85^4 + 144*J2_^2*J3_^2*k_s*H85^3 + 207*J2_^2*J3_^2*k_s*H85^2 + 216*J2_^2*k_s^2*H85^5 + 540*J2_^2*k_s^2*H85^4 - 1188*J2_^2*k_s^2*H85^2 - 864*J2_^2*k_s^2*H85 - 144*J3_^2*k_s^2*H85^5 + 1440*J3_^2*k_s^2*H85^3 + 1296*J3_^2*k_s^2*H85^2 - 8640*k_s^3*H85^2 - 8640*k_s^3*H85)/(8*J1_^2*J2_^2*J3_^2 - 96*J1_^2*J2_^2*k_s + 156*J1_^2*J3_^2*k_s - 1296*J1_^2*k_s^2 + 156*J2_^2*J3_^2*k_s - 1296*J2_^2*k_s^2 + 2592*J3_^2*k_s^2 - 17280*k_s^3)</f>
        <v>0.53971835760000142</v>
      </c>
      <c r="AK85" s="41">
        <f>(J1_^2*J2_^3*J3_^2*H85^5 + J1_^2*J2_^3*J3_^2*H85^4 - J1_^2*J2_^3*J3_^2*H85^3 - J1_^2*J2_^3*J3_^2*H85^2 - 6*J1_^2*J2_^3*k_s*H85^5 - 12*J1_^2*J2_^3*k_s*H85^4 + 12*J1_^2*J2_^3*k_s*H85^2 + 6*J1_^2*J2_^3*k_s*H85 + 12*J2_^3*J3_^2*k_s*H85^5 + 27*J2_^3*J3_^2*k_s*H85^4 - 12*J2_^3*J3_^2*k_s*H85^3 - 27*J2_^3*J3_^2*k_s*H85^2 - 72*J2_^3*k_s^2*H85^5 - 180*J2_^3*k_s^2*H85^4 + 180*J2_^3*k_s^2*H85^2 + 72*J2_^3*k_s^2*H85)/(4*J1_^2*J2_^2*J3_^2 - 48*J1_^2*J2_^2*k_s + 78*J1_^2*J3_^2*k_s - 648*J1_^2*k_s^2 + 78*J2_^2*J3_^2*k_s - 648*J2_^2*k_s^2 + 1296*J3_^2*k_s^2 - 8640*k_s^3)</f>
        <v>-0.21429992326789463</v>
      </c>
      <c r="AL85" s="41">
        <f>(-2*J1_^2*J2_^2*J3_^3*k03_*H85^5 + 4*J1_^2*J2_^2*J3_^3*k03_*H85^3 - 2*J1_^2*J2_^2*J3_^3*k03_*H85 - 15*J1_^2*J3_^3*k03_*k_s*H85^5 + 24*J1_^2*J3_^3*k03_*k_s*H85^4 + 54*J1_^2*J3_^3*k03_*k_s*H85^3 - 24*J1_^2*J3_^3*k03_*k_s*H85^2 - 39*J1_^2*J3_^3*k03_*k_s*H85 - 15*J2_^2*J3_^3*k03_*k_s*H85^5 - 24*J2_^2*J3_^3*k03_*k_s*H85^4 + 54*J2_^2*J3_^3*k03_*k_s*H85^3 + 24*J2_^2*J3_^3*k03_*k_s*H85^2 - 39*J2_^2*J3_^3*k03_*k_s*H85 - 72*J3_^3*k03_*k_s^2*H85^5 + 720*J3_^3*k03_*k_s^2*H85^3 - 648*J3_^3*k03_*k_s^2*H85)/(2*J1_^2*J2_^2*J3_^2 - 24*J1_^2*J2_^2*k_s +
39*J1_^2*J3_^2*k_s - 324*J1_^2*k_s^2 + 39*J2_^2*J3_^2*k_s - 324*J2_^2*k_s^2 + 648*J3_^2*k_s^2 - 4320*k_s^3)</f>
        <v>0.23495728319999951</v>
      </c>
      <c r="AM85" s="41">
        <f xml:space="preserve"> (2*J1_^2*J2_^2*J3_^2*H85^4 - 4*J1_^2*J2_^2*J3_^2*H85^2 + 2*J1_^2*J2_^2*J3_^2 - 24*J1_^2*J2_^2*k_s*H85^4 + 48*J1_^2*J2_^2*k_s*H85^2 - 24*J1_^2*J2_^2*k_s - 12*J1_^2*J3_^2*k_s*H85^5 + 27*J1_^2*J3_^2*k_s*H85^4 + 12*J1_^2*J3_^2*k_s*H85^3 - 66*J1_^2*J3_^2*k_s*H85^2 + 39*J1_^2*J3_^2*k_s + 72*J1_^2*k_s^2*H85^5 - 180*J1_^2*k_s^2*H85^4 + 504*J1_^2*k_s^2*H85^2 - 72*J1_^2*k_s^2*H85 - 324*J1_^2*k_s^2 + 12*J2_^2*J3_^2*k_s*H85^5 + 27*J2_^2*J3_^2*k_s*H85^4 - 12*J2_^2*J3_^2*k_s*H85^3 - 66*J2_^2*J3_^2*k_s*H85^2 + 39*J2_^2*J3_^2*k_s - 72*J2_^2*k_s^2*H85^5 - 180*J2_^2*k_s^2*H85^4 + 504*J2_^2*k_s^2*H85^2 + 72*J2_^2*k_s^2*H85 - 324*J2_^2*k_s^2 - 648*J3_^2*k_s^2*H85^2 + 648*J3_^2*k_s^2 + 4320*k_s^3*H85^2 - 4320*k_s^3)/(2*J1_^2*J2_^2*J3_^2 - 24*J1_^2*J2_^2*k_s + 39*J1_^2*J3_^2*k_s - 324*J1_^2*k_s^2 + 39*J2_^2*J3_^2*k_s - 324*J2_^2*k_s^2 + 648*J3_^2*k_s^2 - 4320*k_s^3)</f>
        <v>0.37896335999999864</v>
      </c>
      <c r="AN85" s="41">
        <f>(2*J1_^2*J2_^2*J3_^3*H85^5 - 4*J1_^2*J2_^2*J3_^3*H85^3 + 2*J1_^2*J2_^2*J3_^3*H85 + 15*J1_^2*J3_^3*k_s*H85^5 - 24*J1_^2*J3_^3*k_s*H85^4 - 54*J1_^2*J3_^3*k_s*H85^3 + 24*J1_^2*J3_^3*k_s*H85^2 + 39*J1_^2*J3_^3*k_s*H85 + 15*J2_^2*J3_^3*k_s*H85^5 + 24*J2_^2*J3_^3*k_s*H85^4 - 54*J2_^2*J3_^3*k_s*H85^3 - 24*J2_^2*J3_^3*k_s*H85^2 + 39*J2_^2*J3_^3*k_s*H85 + 72*J3_^3*k_s^2*H85^5 - 720*J3_^3*k_s^2*H85^3 + 648*J3_^3*k_s^2*H85)/(2*J1_^2*J2_^2*J3_^2 - 24*J1_^2*J2_^2*k_s + 39*J1_^2*J3_^2*k_s - 324*J1_^2*k_s^2 + 39*J2_^2*J3_^2*k_s - 324*J2_^2*k_s^2 + 648*J3_^2*k_s^2 - 4320*k_s^3)</f>
        <v>0.23495728319999951</v>
      </c>
      <c r="AP85" s="41">
        <f t="shared" si="31"/>
        <v>0.37896335999999864</v>
      </c>
    </row>
    <row r="86" spans="7:42">
      <c r="G86" s="40">
        <f t="shared" si="24"/>
        <v>1.640000000000001</v>
      </c>
      <c r="H86" s="33">
        <f t="shared" si="39"/>
        <v>0.6400000000000009</v>
      </c>
      <c r="I86" s="51">
        <f>J86+K86+W86*AB86</f>
        <v>-0.93049918049396296</v>
      </c>
      <c r="J86" s="51">
        <f>(1/M86)*(a1_ + 2*a2_*H86 + 3*a3_*H86^2 + 4*a4_*H86^3 + 5*a5_*H86^4)</f>
        <v>-0.93049918049396296</v>
      </c>
      <c r="K86" s="51">
        <f>(1/M86^3)*k_s*(6*a3_ + 24*a4_*H86+ 60*a5_*H86^2)</f>
        <v>0</v>
      </c>
      <c r="L86" s="51"/>
      <c r="M86" s="41">
        <f t="shared" si="25"/>
        <v>1.6243152403397578</v>
      </c>
      <c r="N86" s="45">
        <f t="shared" si="32"/>
        <v>-0.11519999999999987</v>
      </c>
      <c r="O86" s="45">
        <f t="shared" si="33"/>
        <v>0.1400000000000009</v>
      </c>
      <c r="P86" s="45">
        <f>1</f>
        <v>1</v>
      </c>
      <c r="Q86" s="45">
        <f t="shared" si="34"/>
        <v>0.52480000000000104</v>
      </c>
      <c r="R86" s="45">
        <f t="shared" si="35"/>
        <v>1.140000000000001</v>
      </c>
      <c r="S86" s="45">
        <f>1</f>
        <v>1</v>
      </c>
      <c r="T86" s="45">
        <f t="shared" si="36"/>
        <v>0.59039999999999893</v>
      </c>
      <c r="U86" s="45">
        <f t="shared" si="37"/>
        <v>-1.2800000000000018</v>
      </c>
      <c r="V86" s="45">
        <f t="shared" si="38"/>
        <v>-2</v>
      </c>
      <c r="W86" s="45">
        <f t="shared" si="26"/>
        <v>0</v>
      </c>
      <c r="X86" s="45"/>
      <c r="Y86" s="45">
        <f t="shared" si="27"/>
        <v>1.640000000000001</v>
      </c>
      <c r="Z86" s="45">
        <f t="shared" si="28"/>
        <v>0.59039999999999893</v>
      </c>
      <c r="AA86" s="40">
        <f t="shared" si="29"/>
        <v>0</v>
      </c>
      <c r="AB86" s="44">
        <f t="shared" si="30"/>
        <v>-0.61564404197231448</v>
      </c>
      <c r="AF86" s="41">
        <f>(-J1_^3*J2_^2*J3_^2*k01_*H86^5 + J1_^3*J2_^2*J3_^2*k01_*H86^4 + J1_^3*J2_^2*J3_^2*k01_*H86^3 - J1_^3*J2_^2*J3_^2*k01_*H86^2 + 6*J1_^3*J2_^2*k01_*k_s*H86^5 - 12*J1_^3*J2_^2*k01_*k_s*H86^4 + 12*J1_^3*J2_^2*k01_*k_s*H86^2 - 6*J1_^3*J2_^2*k01_*k_s*H86 - 12*J1_^3*J3_^2*k01_*k_s*H86^5 + 27*J1_^3*J3_^2*k01_*k_s*H86^4 + 12*J1_^3*J3_^2*k01_*k_s*H86^3 - 27*J1_^3*J3_^2*k01_*k_s*H86^2 + 72*J1_^3*k01_*k_s^2*H86^5 - 180*J1_^3*k01_*k_s^2*H86^4 + 180*J1_^3*k01_*k_s^2*H86^2 - 72*J1_^3*k01_*k_s^2*H86)/(4*J1_^2*J2_^2*J3_^2 - 48*J1_^2*J2_^2*k_s + 78*J1_^2*J3_^2*k_s - 648*J1_^2*k_s^2 + 78*J2_^2*J3_^2*k_s - 648*J2_^2*k_s^2 + 1296*J3_^2*k_s^2 - 8640*k_s^3)</f>
        <v>2.1764505599999973E-2</v>
      </c>
      <c r="AG86" s="41">
        <f>(6*J1_^2*J2_^2*J3_^2*H86^5 - 4*J1_^2*J2_^2*J3_^2*H86^4 - 10*J1_^2*J2_^2*J3_^2*H86^3 + 8*J1_^2*J2_^2*J3_^2*H86^2 - 12*J1_^2*J2_^2*k_s*H86^5 + 48*J1_^2*J2_^2*k_s*H86^4 - 96*J1_^2*J2_^2*k_s*H86^2 + 60*J1_^2*J2_^2*k_s*H86 + 66*J1_^2*J3_^2*k_s*H86^5 - 129*J1_^2*J3_^2*k_s*H86^4 - 144*J1_^2*J3_^2*k_s*H86^3 + 207*J1_^2*J3_^2*k_s*H86^2 - 216*J1_^2*k_s^2*H86^5 + 540*J1_^2*k_s^2*H86^4 - 1188*J1_^2*k_s^2*H86^2 + 864*J1_^2*k_s^2*H86 + 18*J2_^2*J3_^2*k_s*H86^5 + 21*J2_^2*J3_^2*k_s*H86^4 - 96*J2_^2*J3_^2*k_s*H86^3 + 57*J2_^2*J3_^2*k_s*H86^2
+ 72*J2_^2*k_s^2*H86^5 + 180*J2_^2*k_s^2*H86^4 - 828*J2_^2*k_s^2*H86^2 + 576*J2_^2*k_s^2*H86 + 144*J3_^2*k_s^2*H86^5 - 1440*J3_^2*k_s^2*H86^3 + 1296*J3_^2*k_s^2*H86^2 - 8640*k_s^3*H86^2 + 8640*k_s^3*H86)/(8*J1_^2*J2_^2*J3_^2 - 96*J1_^2*J2_^2*k_s + 156*J1_^2*J3_^2*k_s - 1296*J1_^2*k_s^2 + 156*J2_^2*J3_^2*k_s - 1296*J2_^2*k_s^2 + 2592*J3_^2*k_s^2 -
17280*k_s^3)</f>
        <v>7.8564556799999893E-2</v>
      </c>
      <c r="AH86" s="41">
        <f>(J1_^3*J2_^2*J3_^2*H86^5 - J1_^3*J2_^2*J3_^2*H86^4 - J1_^3*J2_^2*J3_^2*H86^3 + J1_^3*J2_^2*J3_^2*H86^2 - 6*J1_^3*J2_^2*k_s*H86^5 + 12*J1_^3*J2_^2*k_s*H86^4 - 12*J1_^3*J2_^2*k_s*H86^2 + 6*J1_^3*J2_^2*k_s*H86 + 12*J1_^3*J3_^2*k_s*H86^5 - 27*J1_^3*J3_^2*k_s*H86^4 - 12*J1_^3*J3_^2*k_s*H86^3 + 27*J1_^3*J3_^2*k_s*H86^2 - 72*J1_^3*k_s^2*H86^5 + 180*J1_^3*k_s^2*H86^4 - 180*J1_^3*k_s^2*H86^2 + 72*J1_^3*k_s^2*H86)/(4*J1_^2*J2_^2*J3_^2 - 48*J1_^2*J2_^2*k_s + 78*J1_^2*J3_^2*k_s - 648*J1_^2*k_s^2 + 78*J2_^2*J3_^2*k_s - 648*J2_^2*k_s^2 + 1296*J3_^2*k_s^2 - 8640*k_s^3)</f>
        <v>4.8666914018274762E-2</v>
      </c>
      <c r="AI86" s="41">
        <f>(-J1_^2*J2_^3*J3_^2*k02_*H86^5 - J1_^2*J2_^3*J3_^2*k02_*H86^4 + J1_^2*J2_^3*J3_^2*k02_*H86^3 + J1_^2*J2_^3*J3_^2*k02_*H86^2 + 6*J1_^2*J2_^3*k02_*k_s*H86^5 + 12*J1_^2*J2_^3*k02_*k_s*H86^4 - 12*J1_^2*J2_^3*k02_*k_s*H86^2 - 6*J1_^2*J2_^3*k02_*k_s*H86 - 12*J2_^3*J3_^2*k02_*k_s*H86^5 - 27*J2_^3*J3_^2*k02_*k_s*H86^4 + 12*J2_^3*J3_^2*k02_*k_s*H86^3 + 27*J2_^3*J3_^2*k02_*k_s*H86^2 + 72*J2_^3*k02_*k_s^2*H86^5 + 180*J2_^3*k02_*k_s^2*H86^4 - 180*J2_^3*k02_*k_s^2*H86^2 - 72*J2_^3*k02_*k_s^2*H86)/(4*J1_^2*J2_^2*J3_^2 - 48*J1_^2*J2_^2*k_s + 78*J1_^2*J3_^2*k_s - 648*J1_^2*k_s^2 + 78*J2_^2*J3_^2*k_s - 648*J2_^2*k_s^2 + 1296*J3_^2*k_s^2 - 8640*k_s^3)</f>
        <v>-0.15283650560000053</v>
      </c>
      <c r="AJ86" s="41">
        <f>(-6*J1_^2*J2_^2*J3_^2*H86^5 - 4*J1_^2*J2_^2*J3_^2*H86^4 + 10*J1_^2*J2_^2*J3_^2*H86^3 + 8*J1_^2*J2_^2*J3_^2*H86^2 + 12*J1_^2*J2_^2*k_s*H86^5 + 48*J1_^2*J2_^2*k_s*H86^4 - 96*J1_^2*J2_^2*k_s*H86^2 - 60*J1_^2*J2_^2*k_s*H86 - 18*J1_^2*J3_^2*k_s*H86^5 + 21*J1_^2*J3_^2*k_s*H86^4 + 96*J1_^2*J3_^2*k_s*H86^3 + 57*J1_^2*J3_^2*k_s*H86^2 - 72*J1_^2*k_s^2*H86^5 + 180*J1_^2*k_s^2*H86^4 - 828*J1_^2*k_s^2*H86^2 - 576*J1_^2*k_s^2*H86 - 66*J2_^2*J3_^2*k_s*H86^5 - 129*J2_^2*J3_^2*k_s*H86^4 + 144*J2_^2*J3_^2*k_s*H86^3 + 207*J2_^2*J3_^2*k_s*H86^2 + 216*J2_^2*k_s^2*H86^5 + 540*J2_^2*k_s^2*H86^4 - 1188*J2_^2*k_s^2*H86^2 - 864*J2_^2*k_s^2*H86 - 144*J3_^2*k_s^2*H86^5 + 1440*J3_^2*k_s^2*H86^3 + 1296*J3_^2*k_s^2*H86^2 - 8640*k_s^3*H86^2 - 8640*k_s^3*H86)/(8*J1_^2*J2_^2*J3_^2 - 96*J1_^2*J2_^2*k_s + 156*J1_^2*J3_^2*k_s - 1296*J1_^2*k_s^2 + 156*J2_^2*J3_^2*k_s - 1296*J2_^2*k_s^2 + 2592*J3_^2*k_s^2 - 17280*k_s^3)</f>
        <v>0.57286328320000157</v>
      </c>
      <c r="AK86" s="41">
        <f>(J1_^2*J2_^3*J3_^2*H86^5 + J1_^2*J2_^3*J3_^2*H86^4 - J1_^2*J2_^3*J3_^2*H86^3 - J1_^2*J2_^3*J3_^2*H86^2 - 6*J1_^2*J2_^3*k_s*H86^5 - 12*J1_^2*J2_^3*k_s*H86^4 + 12*J1_^2*J2_^3*k_s*H86^2 + 6*J1_^2*J2_^3*k_s*H86 + 12*J2_^3*J3_^2*k_s*H86^5 + 27*J2_^3*J3_^2*k_s*H86^4 - 12*J2_^3*J3_^2*k_s*H86^3 - 27*J2_^3*J3_^2*k_s*H86^2 - 72*J2_^3*k_s^2*H86^5 - 180*J2_^3*k_s^2*H86^4 + 180*J2_^3*k_s^2*H86^2 + 72*J2_^3*k_s^2*H86)/(4*J1_^2*J2_^2*J3_^2 - 48*J1_^2*J2_^2*k_s + 78*J1_^2*J3_^2*k_s - 648*J1_^2*k_s^2 + 78*J2_^2*J3_^2*k_s - 648*J2_^2*k_s^2 + 1296*J3_^2*k_s^2 - 8640*k_s^3)</f>
        <v>-0.22170483052769704</v>
      </c>
      <c r="AL86" s="41">
        <f>(-2*J1_^2*J2_^2*J3_^3*k03_*H86^5 + 4*J1_^2*J2_^2*J3_^3*k03_*H86^3 - 2*J1_^2*J2_^2*J3_^3*k03_*H86 - 15*J1_^2*J3_^3*k03_*k_s*H86^5 + 24*J1_^2*J3_^3*k03_*k_s*H86^4 + 54*J1_^2*J3_^3*k03_*k_s*H86^3 - 24*J1_^2*J3_^3*k03_*k_s*H86^2 - 39*J1_^2*J3_^3*k03_*k_s*H86 - 15*J2_^2*J3_^3*k03_*k_s*H86^5 - 24*J2_^2*J3_^3*k03_*k_s*H86^4 + 54*J2_^2*J3_^3*k03_*k_s*H86^3 + 24*J2_^2*J3_^3*k03_*k_s*H86^2 - 39*J2_^2*J3_^3*k03_*k_s*H86 - 72*J3_^3*k03_*k_s^2*H86^5 + 720*J3_^3*k03_*k_s^2*H86^3 - 648*J3_^3*k03_*k_s^2*H86)/(2*J1_^2*J2_^2*J3_^2 - 24*J1_^2*J2_^2*k_s +
39*J1_^2*J3_^2*k_s - 324*J1_^2*k_s^2 + 39*J2_^2*J3_^2*k_s - 324*J2_^2*k_s^2 + 648*J3_^2*k_s^2 - 4320*k_s^3)</f>
        <v>0.2230861823999995</v>
      </c>
      <c r="AM86" s="41">
        <f xml:space="preserve"> (2*J1_^2*J2_^2*J3_^2*H86^4 - 4*J1_^2*J2_^2*J3_^2*H86^2 + 2*J1_^2*J2_^2*J3_^2 - 24*J1_^2*J2_^2*k_s*H86^4 + 48*J1_^2*J2_^2*k_s*H86^2 - 24*J1_^2*J2_^2*k_s - 12*J1_^2*J3_^2*k_s*H86^5 + 27*J1_^2*J3_^2*k_s*H86^4 + 12*J1_^2*J3_^2*k_s*H86^3 - 66*J1_^2*J3_^2*k_s*H86^2 + 39*J1_^2*J3_^2*k_s + 72*J1_^2*k_s^2*H86^5 - 180*J1_^2*k_s^2*H86^4 + 504*J1_^2*k_s^2*H86^2 - 72*J1_^2*k_s^2*H86 - 324*J1_^2*k_s^2 + 12*J2_^2*J3_^2*k_s*H86^5 + 27*J2_^2*J3_^2*k_s*H86^4 - 12*J2_^2*J3_^2*k_s*H86^3 - 66*J2_^2*J3_^2*k_s*H86^2 + 39*J2_^2*J3_^2*k_s - 72*J2_^2*k_s^2*H86^5 - 180*J2_^2*k_s^2*H86^4 + 504*J2_^2*k_s^2*H86^2 + 72*J2_^2*k_s^2*H86 - 324*J2_^2*k_s^2 - 648*J3_^2*k_s^2*H86^2 + 648*J3_^2*k_s^2 + 4320*k_s^3*H86^2 - 4320*k_s^3)/(2*J1_^2*J2_^2*J3_^2 - 24*J1_^2*J2_^2*k_s + 39*J1_^2*J3_^2*k_s - 324*J1_^2*k_s^2 + 39*J2_^2*J3_^2*k_s - 324*J2_^2*k_s^2 + 648*J3_^2*k_s^2 - 4320*k_s^3)</f>
        <v>0.34857215999999863</v>
      </c>
      <c r="AN86" s="41">
        <f>(2*J1_^2*J2_^2*J3_^3*H86^5 - 4*J1_^2*J2_^2*J3_^3*H86^3 + 2*J1_^2*J2_^2*J3_^3*H86 + 15*J1_^2*J3_^3*k_s*H86^5 - 24*J1_^2*J3_^3*k_s*H86^4 - 54*J1_^2*J3_^3*k_s*H86^3 + 24*J1_^2*J3_^3*k_s*H86^2 + 39*J1_^2*J3_^3*k_s*H86 + 15*J2_^2*J3_^3*k_s*H86^5 + 24*J2_^2*J3_^3*k_s*H86^4 - 54*J2_^2*J3_^3*k_s*H86^3 - 24*J2_^2*J3_^3*k_s*H86^2 + 39*J2_^2*J3_^3*k_s*H86 + 72*J3_^3*k_s^2*H86^5 - 720*J3_^3*k_s^2*H86^3 + 648*J3_^3*k_s^2*H86)/(2*J1_^2*J2_^2*J3_^2 - 24*J1_^2*J2_^2*k_s + 39*J1_^2*J3_^2*k_s - 324*J1_^2*k_s^2 + 39*J2_^2*J3_^2*k_s - 324*J2_^2*k_s^2 + 648*J3_^2*k_s^2 - 4320*k_s^3)</f>
        <v>0.2230861823999995</v>
      </c>
      <c r="AP86" s="41">
        <f t="shared" si="31"/>
        <v>0.34857215999999863</v>
      </c>
    </row>
    <row r="87" spans="7:42">
      <c r="G87" s="40">
        <f t="shared" si="24"/>
        <v>1.660000000000001</v>
      </c>
      <c r="H87" s="33">
        <f t="shared" si="39"/>
        <v>0.66000000000000092</v>
      </c>
      <c r="I87" s="51">
        <f>J87+K87+W87*AB87</f>
        <v>-0.89975761683624533</v>
      </c>
      <c r="J87" s="51">
        <f>(1/M87)*(a1_ + 2*a2_*H87 + 3*a3_*H87^2 + 4*a4_*H87^3 + 5*a5_*H87^4)</f>
        <v>-0.89975761683624533</v>
      </c>
      <c r="K87" s="51">
        <f>(1/M87^3)*k_s*(6*a3_ + 24*a4_*H87+ 60*a5_*H87^2)</f>
        <v>0</v>
      </c>
      <c r="L87" s="51"/>
      <c r="M87" s="41">
        <f t="shared" si="25"/>
        <v>1.6560193235587577</v>
      </c>
      <c r="N87" s="45">
        <f t="shared" si="32"/>
        <v>-0.11219999999999986</v>
      </c>
      <c r="O87" s="45">
        <f t="shared" si="33"/>
        <v>0.16000000000000092</v>
      </c>
      <c r="P87" s="45">
        <f>1</f>
        <v>1</v>
      </c>
      <c r="Q87" s="45">
        <f t="shared" si="34"/>
        <v>0.54780000000000106</v>
      </c>
      <c r="R87" s="45">
        <f t="shared" si="35"/>
        <v>1.160000000000001</v>
      </c>
      <c r="S87" s="45">
        <f>1</f>
        <v>1</v>
      </c>
      <c r="T87" s="45">
        <f t="shared" si="36"/>
        <v>0.56439999999999879</v>
      </c>
      <c r="U87" s="45">
        <f t="shared" si="37"/>
        <v>-1.3200000000000018</v>
      </c>
      <c r="V87" s="45">
        <f t="shared" si="38"/>
        <v>-2</v>
      </c>
      <c r="W87" s="45">
        <f t="shared" si="26"/>
        <v>0</v>
      </c>
      <c r="X87" s="45"/>
      <c r="Y87" s="45">
        <f t="shared" si="27"/>
        <v>1.660000000000001</v>
      </c>
      <c r="Z87" s="45">
        <f t="shared" si="28"/>
        <v>0.56439999999999879</v>
      </c>
      <c r="AA87" s="40">
        <f t="shared" si="29"/>
        <v>0</v>
      </c>
      <c r="AB87" s="44">
        <f t="shared" si="30"/>
        <v>-0.6038576879954618</v>
      </c>
      <c r="AF87" s="41">
        <f>(-J1_^3*J2_^2*J3_^2*k01_*H87^5 + J1_^3*J2_^2*J3_^2*k01_*H87^4 + J1_^3*J2_^2*J3_^2*k01_*H87^3 - J1_^3*J2_^2*J3_^2*k01_*H87^2 + 6*J1_^3*J2_^2*k01_*k_s*H87^5 - 12*J1_^3*J2_^2*k01_*k_s*H87^4 + 12*J1_^3*J2_^2*k01_*k_s*H87^2 - 6*J1_^3*J2_^2*k01_*k_s*H87 - 12*J1_^3*J3_^2*k01_*k_s*H87^5 + 27*J1_^3*J3_^2*k01_*k_s*H87^4 + 12*J1_^3*J3_^2*k01_*k_s*H87^3 - 27*J1_^3*J3_^2*k01_*k_s*H87^2 + 72*J1_^3*k01_*k_s^2*H87^5 - 180*J1_^3*k01_*k_s^2*H87^4 + 180*J1_^3*k01_*k_s^2*H87^2 - 72*J1_^3*k01_*k_s^2*H87)/(4*J1_^2*J2_^2*J3_^2 - 48*J1_^2*J2_^2*k_s + 78*J1_^2*J3_^2*k_s - 648*J1_^2*k_s^2 + 78*J2_^2*J3_^2*k_s - 648*J2_^2*k_s^2 + 1296*J3_^2*k_s^2 - 8640*k_s^3)</f>
        <v>2.0897474399999946E-2</v>
      </c>
      <c r="AG87" s="41">
        <f>(6*J1_^2*J2_^2*J3_^2*H87^5 - 4*J1_^2*J2_^2*J3_^2*H87^4 - 10*J1_^2*J2_^2*J3_^2*H87^3 + 8*J1_^2*J2_^2*J3_^2*H87^2 - 12*J1_^2*J2_^2*k_s*H87^5 + 48*J1_^2*J2_^2*k_s*H87^4 - 96*J1_^2*J2_^2*k_s*H87^2 + 60*J1_^2*J2_^2*k_s*H87 + 66*J1_^2*J3_^2*k_s*H87^5 - 129*J1_^2*J3_^2*k_s*H87^4 - 144*J1_^2*J3_^2*k_s*H87^3 + 207*J1_^2*J3_^2*k_s*H87^2 - 216*J1_^2*k_s^2*H87^5 + 540*J1_^2*k_s^2*H87^4 - 1188*J1_^2*k_s^2*H87^2 + 864*J1_^2*k_s^2*H87 + 18*J2_^2*J3_^2*k_s*H87^5 + 21*J2_^2*J3_^2*k_s*H87^4 - 96*J2_^2*J3_^2*k_s*H87^3 + 57*J2_^2*J3_^2*k_s*H87^2
+ 72*J2_^2*k_s^2*H87^5 + 180*J2_^2*k_s^2*H87^4 - 828*J2_^2*k_s^2*H87^2 + 576*J2_^2*k_s^2*H87 + 144*J3_^2*k_s^2*H87^5 - 1440*J3_^2*k_s^2*H87^3 + 1296*J3_^2*k_s^2*H87^2 - 8640*k_s^3*H87^2 + 8640*k_s^3*H87)/(8*J1_^2*J2_^2*J3_^2 - 96*J1_^2*J2_^2*k_s + 156*J1_^2*J3_^2*k_s - 1296*J1_^2*k_s^2 + 156*J2_^2*J3_^2*k_s - 1296*J2_^2*k_s^2 + 2592*J3_^2*k_s^2 -
17280*k_s^3)</f>
        <v>7.5281263199999851E-2</v>
      </c>
      <c r="AH87" s="41">
        <f>(J1_^3*J2_^2*J3_^2*H87^5 - J1_^3*J2_^2*J3_^2*H87^4 - J1_^3*J2_^2*J3_^2*H87^3 + J1_^3*J2_^2*J3_^2*H87^2 - 6*J1_^3*J2_^2*k_s*H87^5 + 12*J1_^3*J2_^2*k_s*H87^4 - 12*J1_^3*J2_^2*k_s*H87^2 + 6*J1_^3*J2_^2*k_s*H87 + 12*J1_^3*J3_^2*k_s*H87^5 - 27*J1_^3*J3_^2*k_s*H87^4 - 12*J1_^3*J3_^2*k_s*H87^3 + 27*J1_^3*J3_^2*k_s*H87^2 - 72*J1_^3*k_s^2*H87^5 + 180*J1_^3*k_s^2*H87^4 - 180*J1_^3*k_s^2*H87^2 + 72*J1_^3*k_s^2*H87)/(4*J1_^2*J2_^2*J3_^2 - 48*J1_^2*J2_^2*k_s + 78*J1_^2*J3_^2*k_s - 648*J1_^2*k_s^2 + 78*J2_^2*J3_^2*k_s - 648*J2_^2*k_s^2 + 1296*J3_^2*k_s^2 - 8640*k_s^3)</f>
        <v>4.672817331646157E-2</v>
      </c>
      <c r="AI87" s="41">
        <f>(-J1_^2*J2_^3*J3_^2*k02_*H87^5 - J1_^2*J2_^3*J3_^2*k02_*H87^4 + J1_^2*J2_^3*J3_^2*k02_*H87^3 + J1_^2*J2_^3*J3_^2*k02_*H87^2 + 6*J1_^2*J2_^3*k02_*k_s*H87^5 + 12*J1_^2*J2_^3*k02_*k_s*H87^4 - 12*J1_^2*J2_^3*k02_*k_s*H87^2 - 6*J1_^2*J2_^3*k02_*k_s*H87 - 12*J2_^3*J3_^2*k02_*k_s*H87^5 - 27*J2_^3*J3_^2*k02_*k_s*H87^4 + 12*J2_^3*J3_^2*k02_*k_s*H87^3 + 27*J2_^3*J3_^2*k02_*k_s*H87^2 + 72*J2_^3*k02_*k_s^2*H87^5 + 180*J2_^3*k02_*k_s^2*H87^4 - 180*J2_^3*k02_*k_s^2*H87^2 - 72*J2_^3*k02_*k_s^2*H87)/(4*J1_^2*J2_^2*J3_^2 - 48*J1_^2*J2_^2*k_s + 78*J1_^2*J3_^2*k_s - 648*J1_^2*k_s^2 + 78*J2_^2*J3_^2*k_s - 648*J2_^2*k_s^2 + 1296*J3_^2*k_s^2 - 8640*k_s^3)</f>
        <v>-0.16464547440000055</v>
      </c>
      <c r="AJ87" s="41">
        <f>(-6*J1_^2*J2_^2*J3_^2*H87^5 - 4*J1_^2*J2_^2*J3_^2*H87^4 + 10*J1_^2*J2_^2*J3_^2*H87^3 + 8*J1_^2*J2_^2*J3_^2*H87^2 + 12*J1_^2*J2_^2*k_s*H87^5 + 48*J1_^2*J2_^2*k_s*H87^4 - 96*J1_^2*J2_^2*k_s*H87^2 - 60*J1_^2*J2_^2*k_s*H87 - 18*J1_^2*J3_^2*k_s*H87^5 + 21*J1_^2*J3_^2*k_s*H87^4 + 96*J1_^2*J3_^2*k_s*H87^3 + 57*J1_^2*J3_^2*k_s*H87^2 - 72*J1_^2*k_s^2*H87^5 + 180*J1_^2*k_s^2*H87^4 - 828*J1_^2*k_s^2*H87^2 - 576*J1_^2*k_s^2*H87 - 66*J2_^2*J3_^2*k_s*H87^5 - 129*J2_^2*J3_^2*k_s*H87^4 + 144*J2_^2*J3_^2*k_s*H87^3 + 207*J2_^2*J3_^2*k_s*H87^2 + 216*J2_^2*k_s^2*H87^5 + 540*J2_^2*k_s^2*H87^4 - 1188*J2_^2*k_s^2*H87^2 - 864*J2_^2*k_s^2*H87 - 144*J3_^2*k_s^2*H87^5 + 1440*J3_^2*k_s^2*H87^3 + 1296*J3_^2*k_s^2*H87^2 - 8640*k_s^3*H87^2 - 8640*k_s^3*H87)/(8*J1_^2*J2_^2*J3_^2 - 96*J1_^2*J2_^2*k_s + 156*J1_^2*J3_^2*k_s - 1296*J1_^2*k_s^2 + 156*J2_^2*J3_^2*k_s - 1296*J2_^2*k_s^2 + 2592*J3_^2*k_s^2 - 17280*k_s^3)</f>
        <v>0.60617137680000155</v>
      </c>
      <c r="AK87" s="41">
        <f>(J1_^2*J2_^3*J3_^2*H87^5 + J1_^2*J2_^3*J3_^2*H87^4 - J1_^2*J2_^3*J3_^2*H87^3 - J1_^2*J2_^3*J3_^2*H87^2 - 6*J1_^2*J2_^3*k_s*H87^5 - 12*J1_^2*J2_^3*k_s*H87^4 + 12*J1_^2*J2_^3*k_s*H87^2 + 6*J1_^2*J2_^3*k_s*H87 + 12*J2_^3*J3_^2*k_s*H87^5 + 27*J2_^3*J3_^2*k_s*H87^4 - 12*J2_^3*J3_^2*k_s*H87^3 - 27*J2_^3*J3_^2*k_s*H87^2 - 72*J2_^3*k_s^2*H87^5 - 180*J2_^3*k_s^2*H87^4 + 180*J2_^3*k_s^2*H87^2 + 72*J2_^3*k_s^2*H87)/(4*J1_^2*J2_^2*J3_^2 - 48*J1_^2*J2_^2*k_s + 78*J1_^2*J3_^2*k_s - 648*J1_^2*k_s^2 + 78*J2_^2*J3_^2*k_s - 648*J2_^2*k_s^2 + 1296*J3_^2*k_s^2 - 8640*k_s^3)</f>
        <v>-0.22814343442743082</v>
      </c>
      <c r="AL87" s="41">
        <f>(-2*J1_^2*J2_^2*J3_^3*k03_*H87^5 + 4*J1_^2*J2_^2*J3_^3*k03_*H87^3 - 2*J1_^2*J2_^2*J3_^3*k03_*H87 - 15*J1_^2*J3_^3*k03_*k_s*H87^5 + 24*J1_^2*J3_^3*k03_*k_s*H87^4 + 54*J1_^2*J3_^3*k03_*k_s*H87^3 - 24*J1_^2*J3_^3*k03_*k_s*H87^2 - 39*J1_^2*J3_^3*k03_*k_s*H87 - 15*J2_^2*J3_^3*k03_*k_s*H87^5 - 24*J2_^2*J3_^3*k03_*k_s*H87^4 + 54*J2_^2*J3_^3*k03_*k_s*H87^3 + 24*J2_^2*J3_^3*k03_*k_s*H87^2 - 39*J2_^2*J3_^3*k03_*k_s*H87 - 72*J3_^3*k03_*k_s^2*H87^5 + 720*J3_^3*k03_*k_s^2*H87^3 - 648*J3_^3*k03_*k_s^2*H87)/(2*J1_^2*J2_^2*J3_^2 - 24*J1_^2*J2_^2*k_s +
39*J1_^2*J3_^2*k_s - 324*J1_^2*k_s^2 + 39*J2_^2*J3_^2*k_s - 324*J2_^2*k_s^2 + 648*J3_^2*k_s^2 - 4320*k_s^3)</f>
        <v>0.2102412575999994</v>
      </c>
      <c r="AM87" s="41">
        <f xml:space="preserve"> (2*J1_^2*J2_^2*J3_^2*H87^4 - 4*J1_^2*J2_^2*J3_^2*H87^2 + 2*J1_^2*J2_^2*J3_^2 - 24*J1_^2*J2_^2*k_s*H87^4 + 48*J1_^2*J2_^2*k_s*H87^2 - 24*J1_^2*J2_^2*k_s - 12*J1_^2*J3_^2*k_s*H87^5 + 27*J1_^2*J3_^2*k_s*H87^4 + 12*J1_^2*J3_^2*k_s*H87^3 - 66*J1_^2*J3_^2*k_s*H87^2 + 39*J1_^2*J3_^2*k_s + 72*J1_^2*k_s^2*H87^5 - 180*J1_^2*k_s^2*H87^4 + 504*J1_^2*k_s^2*H87^2 - 72*J1_^2*k_s^2*H87 - 324*J1_^2*k_s^2 + 12*J2_^2*J3_^2*k_s*H87^5 + 27*J2_^2*J3_^2*k_s*H87^4 - 12*J2_^2*J3_^2*k_s*H87^3 - 66*J2_^2*J3_^2*k_s*H87^2 + 39*J2_^2*J3_^2*k_s - 72*J2_^2*k_s^2*H87^5 - 180*J2_^2*k_s^2*H87^4 + 504*J2_^2*k_s^2*H87^2 + 72*J2_^2*k_s^2*H87 - 324*J2_^2*k_s^2 - 648*J3_^2*k_s^2*H87^2 + 648*J3_^2*k_s^2 + 4320*k_s^3*H87^2 - 4320*k_s^3)/(2*J1_^2*J2_^2*J3_^2 - 24*J1_^2*J2_^2*k_s + 39*J1_^2*J3_^2*k_s - 324*J1_^2*k_s^2 + 39*J2_^2*J3_^2*k_s - 324*J2_^2*k_s^2 + 648*J3_^2*k_s^2 - 4320*k_s^3)</f>
        <v>0.31854735999999861</v>
      </c>
      <c r="AN87" s="41">
        <f>(2*J1_^2*J2_^2*J3_^3*H87^5 - 4*J1_^2*J2_^2*J3_^3*H87^3 + 2*J1_^2*J2_^2*J3_^3*H87 + 15*J1_^2*J3_^3*k_s*H87^5 - 24*J1_^2*J3_^3*k_s*H87^4 - 54*J1_^2*J3_^3*k_s*H87^3 + 24*J1_^2*J3_^3*k_s*H87^2 + 39*J1_^2*J3_^3*k_s*H87 + 15*J2_^2*J3_^3*k_s*H87^5 + 24*J2_^2*J3_^3*k_s*H87^4 - 54*J2_^2*J3_^3*k_s*H87^3 - 24*J2_^2*J3_^3*k_s*H87^2 + 39*J2_^2*J3_^3*k_s*H87 + 72*J3_^3*k_s^2*H87^5 - 720*J3_^3*k_s^2*H87^3 + 648*J3_^3*k_s^2*H87)/(2*J1_^2*J2_^2*J3_^2 - 24*J1_^2*J2_^2*k_s + 39*J1_^2*J3_^2*k_s - 324*J1_^2*k_s^2 + 39*J2_^2*J3_^2*k_s - 324*J2_^2*k_s^2 + 648*J3_^2*k_s^2 - 4320*k_s^3)</f>
        <v>0.2102412575999994</v>
      </c>
      <c r="AP87" s="41">
        <f t="shared" si="31"/>
        <v>0.31854735999999861</v>
      </c>
    </row>
    <row r="88" spans="7:42">
      <c r="G88" s="40">
        <f t="shared" si="24"/>
        <v>1.680000000000001</v>
      </c>
      <c r="H88" s="33">
        <f t="shared" si="39"/>
        <v>0.68000000000000094</v>
      </c>
      <c r="I88" s="51">
        <f>J88+K88+W88*AB88</f>
        <v>-0.86623596880065967</v>
      </c>
      <c r="J88" s="51">
        <f>(1/M88)*(a1_ + 2*a2_*H88 + 3*a3_*H88^2 + 4*a4_*H88^3 + 5*a5_*H88^4)</f>
        <v>-0.86623596880065967</v>
      </c>
      <c r="K88" s="51">
        <f>(1/M88^3)*k_s*(6*a3_ + 24*a4_*H88+ 60*a5_*H88^2)</f>
        <v>0</v>
      </c>
      <c r="L88" s="51"/>
      <c r="M88" s="41">
        <f t="shared" si="25"/>
        <v>1.6880758276807371</v>
      </c>
      <c r="N88" s="45">
        <f t="shared" si="32"/>
        <v>-0.10879999999999983</v>
      </c>
      <c r="O88" s="45">
        <f t="shared" si="33"/>
        <v>0.18000000000000094</v>
      </c>
      <c r="P88" s="45">
        <f>1</f>
        <v>1</v>
      </c>
      <c r="Q88" s="45">
        <f t="shared" si="34"/>
        <v>0.57120000000000115</v>
      </c>
      <c r="R88" s="45">
        <f t="shared" si="35"/>
        <v>1.180000000000001</v>
      </c>
      <c r="S88" s="45">
        <f>1</f>
        <v>1</v>
      </c>
      <c r="T88" s="45">
        <f t="shared" si="36"/>
        <v>0.53759999999999875</v>
      </c>
      <c r="U88" s="45">
        <f t="shared" si="37"/>
        <v>-1.3600000000000019</v>
      </c>
      <c r="V88" s="45">
        <f t="shared" si="38"/>
        <v>-2</v>
      </c>
      <c r="W88" s="45">
        <f t="shared" si="26"/>
        <v>0</v>
      </c>
      <c r="X88" s="45"/>
      <c r="Y88" s="45">
        <f t="shared" si="27"/>
        <v>1.680000000000001</v>
      </c>
      <c r="Z88" s="45">
        <f t="shared" si="28"/>
        <v>0.53759999999999875</v>
      </c>
      <c r="AA88" s="40">
        <f t="shared" si="29"/>
        <v>0</v>
      </c>
      <c r="AB88" s="44">
        <f t="shared" si="30"/>
        <v>-0.59239045047751748</v>
      </c>
      <c r="AF88" s="41">
        <f>(-J1_^3*J2_^2*J3_^2*k01_*H88^5 + J1_^3*J2_^2*J3_^2*k01_*H88^4 + J1_^3*J2_^2*J3_^2*k01_*H88^3 - J1_^3*J2_^2*J3_^2*k01_*H88^2 + 6*J1_^3*J2_^2*k01_*k_s*H88^5 - 12*J1_^3*J2_^2*k01_*k_s*H88^4 + 12*J1_^3*J2_^2*k01_*k_s*H88^2 - 6*J1_^3*J2_^2*k01_*k_s*H88 - 12*J1_^3*J3_^2*k01_*k_s*H88^5 + 27*J1_^3*J3_^2*k01_*k_s*H88^4 + 12*J1_^3*J3_^2*k01_*k_s*H88^3 - 27*J1_^3*J3_^2*k01_*k_s*H88^2 + 72*J1_^3*k01_*k_s^2*H88^5 - 180*J1_^3*k01_*k_s^2*H88^4 + 180*J1_^3*k01_*k_s^2*H88^2 - 72*J1_^3*k01_*k_s^2*H88)/(4*J1_^2*J2_^2*J3_^2 - 48*J1_^2*J2_^2*k_s + 78*J1_^2*J3_^2*k_s - 648*J1_^2*k_s^2 + 78*J2_^2*J3_^2*k_s - 648*J2_^2*k_s^2 + 1296*J3_^2*k_s^2 - 8640*k_s^3)</f>
        <v>1.9886899199999954E-2</v>
      </c>
      <c r="AG88" s="41">
        <f>(6*J1_^2*J2_^2*J3_^2*H88^5 - 4*J1_^2*J2_^2*J3_^2*H88^4 - 10*J1_^2*J2_^2*J3_^2*H88^3 + 8*J1_^2*J2_^2*J3_^2*H88^2 - 12*J1_^2*J2_^2*k_s*H88^5 + 48*J1_^2*J2_^2*k_s*H88^4 - 96*J1_^2*J2_^2*k_s*H88^2 + 60*J1_^2*J2_^2*k_s*H88 + 66*J1_^2*J3_^2*k_s*H88^5 - 129*J1_^2*J3_^2*k_s*H88^4 - 144*J1_^2*J3_^2*k_s*H88^3 + 207*J1_^2*J3_^2*k_s*H88^2 - 216*J1_^2*k_s^2*H88^5 + 540*J1_^2*k_s^2*H88^4 - 1188*J1_^2*k_s^2*H88^2 + 864*J1_^2*k_s^2*H88 + 18*J2_^2*J3_^2*k_s*H88^5 + 21*J2_^2*J3_^2*k_s*H88^4 - 96*J2_^2*J3_^2*k_s*H88^3 + 57*J2_^2*J3_^2*k_s*H88^2
+ 72*J2_^2*k_s^2*H88^5 + 180*J2_^2*k_s^2*H88^4 - 828*J2_^2*k_s^2*H88^2 + 576*J2_^2*k_s^2*H88 + 144*J3_^2*k_s^2*H88^5 - 1440*J3_^2*k_s^2*H88^3 + 1296*J3_^2*k_s^2*H88^2 - 8640*k_s^3*H88^2 + 8640*k_s^3*H88)/(8*J1_^2*J2_^2*J3_^2 - 96*J1_^2*J2_^2*k_s + 156*J1_^2*J3_^2*k_s - 1296*J1_^2*k_s^2 + 156*J2_^2*J3_^2*k_s - 1296*J2_^2*k_s^2 + 2592*J3_^2*k_s^2 -
17280*k_s^3)</f>
        <v>7.1498137599999817E-2</v>
      </c>
      <c r="AH88" s="41">
        <f>(J1_^3*J2_^2*J3_^2*H88^5 - J1_^3*J2_^2*J3_^2*H88^4 - J1_^3*J2_^2*J3_^2*H88^3 + J1_^3*J2_^2*J3_^2*H88^2 - 6*J1_^3*J2_^2*k_s*H88^5 + 12*J1_^3*J2_^2*k_s*H88^4 - 12*J1_^3*J2_^2*k_s*H88^2 + 6*J1_^3*J2_^2*k_s*H88 + 12*J1_^3*J3_^2*k_s*H88^5 - 27*J1_^3*J3_^2*k_s*H88^4 - 12*J1_^3*J3_^2*k_s*H88^3 + 27*J1_^3*J3_^2*k_s*H88^2 - 72*J1_^3*k_s^2*H88^5 + 180*J1_^3*k_s^2*H88^4 - 180*J1_^3*k_s^2*H88^2 + 72*J1_^3*k_s^2*H88)/(4*J1_^2*J2_^2*J3_^2 - 48*J1_^2*J2_^2*k_s + 78*J1_^2*J3_^2*k_s - 648*J1_^2*k_s^2 + 78*J2_^2*J3_^2*k_s - 648*J2_^2*k_s^2 + 1296*J3_^2*k_s^2 - 8640*k_s^3)</f>
        <v>4.4468458472886101E-2</v>
      </c>
      <c r="AI88" s="41">
        <f>(-J1_^2*J2_^3*J3_^2*k02_*H88^5 - J1_^2*J2_^3*J3_^2*k02_*H88^4 + J1_^2*J2_^3*J3_^2*k02_*H88^3 + J1_^2*J2_^3*J3_^2*k02_*H88^2 + 6*J1_^2*J2_^3*k02_*k_s*H88^5 + 12*J1_^2*J2_^3*k02_*k_s*H88^4 - 12*J1_^2*J2_^3*k02_*k_s*H88^2 - 6*J1_^2*J2_^3*k02_*k_s*H88 - 12*J2_^3*J3_^2*k02_*k_s*H88^5 - 27*J2_^3*J3_^2*k02_*k_s*H88^4 + 12*J2_^3*J3_^2*k02_*k_s*H88^3 + 27*J2_^3*J3_^2*k02_*k_s*H88^2 + 72*J2_^3*k02_*k_s^2*H88^5 + 180*J2_^3*k02_*k_s^2*H88^4 - 180*J2_^3*k02_*k_s^2*H88^2 - 72*J2_^3*k02_*k_s^2*H88)/(4*J1_^2*J2_^2*J3_^2 - 48*J1_^2*J2_^2*k_s + 78*J1_^2*J3_^2*k_s - 648*J1_^2*k_s^2 + 78*J2_^2*J3_^2*k_s - 648*J2_^2*k_s^2 + 1296*J3_^2*k_s^2 - 8640*k_s^3)</f>
        <v>-0.17710289920000055</v>
      </c>
      <c r="AJ88" s="41">
        <f>(-6*J1_^2*J2_^2*J3_^2*H88^5 - 4*J1_^2*J2_^2*J3_^2*H88^4 + 10*J1_^2*J2_^2*J3_^2*H88^3 + 8*J1_^2*J2_^2*J3_^2*H88^2 + 12*J1_^2*J2_^2*k_s*H88^5 + 48*J1_^2*J2_^2*k_s*H88^4 - 96*J1_^2*J2_^2*k_s*H88^2 - 60*J1_^2*J2_^2*k_s*H88 - 18*J1_^2*J3_^2*k_s*H88^5 + 21*J1_^2*J3_^2*k_s*H88^4 + 96*J1_^2*J3_^2*k_s*H88^3 + 57*J1_^2*J3_^2*k_s*H88^2 - 72*J1_^2*k_s^2*H88^5 + 180*J1_^2*k_s^2*H88^4 - 828*J1_^2*k_s^2*H88^2 - 576*J1_^2*k_s^2*H88 - 66*J2_^2*J3_^2*k_s*H88^5 - 129*J2_^2*J3_^2*k_s*H88^4 + 144*J2_^2*J3_^2*k_s*H88^3 + 207*J2_^2*J3_^2*k_s*H88^2 + 216*J2_^2*k_s^2*H88^5 + 540*J2_^2*k_s^2*H88^4 - 1188*J2_^2*k_s^2*H88^2 - 864*J2_^2*k_s^2*H88 - 144*J3_^2*k_s^2*H88^5 + 1440*J3_^2*k_s^2*H88^3 + 1296*J3_^2*k_s^2*H88^2 - 8640*k_s^3*H88^2 - 8640*k_s^3*H88)/(8*J1_^2*J2_^2*J3_^2 - 96*J1_^2*J2_^2*k_s + 156*J1_^2*J3_^2*k_s - 1296*J1_^2*k_s^2 + 156*J2_^2*J3_^2*k_s - 1296*J2_^2*k_s^2 + 2592*J3_^2*k_s^2 - 17280*k_s^3)</f>
        <v>0.63948810240000142</v>
      </c>
      <c r="AK88" s="41">
        <f>(J1_^2*J2_^3*J3_^2*H88^5 + J1_^2*J2_^3*J3_^2*H88^4 - J1_^2*J2_^3*J3_^2*H88^3 - J1_^2*J2_^3*J3_^2*H88^2 - 6*J1_^2*J2_^3*k_s*H88^5 - 12*J1_^2*J2_^3*k_s*H88^4 + 12*J1_^2*J2_^3*k_s*H88^2 + 6*J1_^2*J2_^3*k_s*H88 + 12*J2_^3*J3_^2*k_s*H88^5 + 27*J2_^3*J3_^2*k_s*H88^4 - 12*J2_^3*J3_^2*k_s*H88^3 - 27*J2_^3*J3_^2*k_s*H88^2 - 72*J2_^3*k_s^2*H88^5 - 180*J2_^3*k_s^2*H88^4 + 180*J2_^3*k_s^2*H88^2 + 72*J2_^3*k_s^2*H88)/(4*J1_^2*J2_^2*J3_^2 - 48*J1_^2*J2_^2*k_s + 78*J1_^2*J3_^2*k_s - 648*J1_^2*k_s^2 + 78*J2_^2*J3_^2*k_s - 648*J2_^2*k_s^2 + 1296*J3_^2*k_s^2 - 8640*k_s^3)</f>
        <v>-0.23345940698265291</v>
      </c>
      <c r="AL88" s="41">
        <f>(-2*J1_^2*J2_^2*J3_^3*k03_*H88^5 + 4*J1_^2*J2_^2*J3_^3*k03_*H88^3 - 2*J1_^2*J2_^2*J3_^3*k03_*H88 - 15*J1_^2*J3_^3*k03_*k_s*H88^5 + 24*J1_^2*J3_^3*k03_*k_s*H88^4 + 54*J1_^2*J3_^3*k03_*k_s*H88^3 - 24*J1_^2*J3_^3*k03_*k_s*H88^2 - 39*J1_^2*J3_^3*k03_*k_s*H88 - 15*J2_^2*J3_^3*k03_*k_s*H88^5 - 24*J2_^2*J3_^3*k03_*k_s*H88^4 + 54*J2_^2*J3_^3*k03_*k_s*H88^3 + 24*J2_^2*J3_^3*k03_*k_s*H88^2 - 39*J2_^2*J3_^3*k03_*k_s*H88 - 72*J3_^3*k03_*k_s^2*H88^5 + 720*J3_^3*k03_*k_s^2*H88^3 - 648*J3_^3*k03_*k_s^2*H88)/(2*J1_^2*J2_^2*J3_^2 - 24*J1_^2*J2_^2*k_s +
39*J1_^2*J3_^2*k_s - 324*J1_^2*k_s^2 + 39*J2_^2*J3_^2*k_s - 324*J2_^2*k_s^2 + 648*J3_^2*k_s^2 - 4320*k_s^3)</f>
        <v>0.19652935679999944</v>
      </c>
      <c r="AM88" s="41">
        <f xml:space="preserve"> (2*J1_^2*J2_^2*J3_^2*H88^4 - 4*J1_^2*J2_^2*J3_^2*H88^2 + 2*J1_^2*J2_^2*J3_^2 - 24*J1_^2*J2_^2*k_s*H88^4 + 48*J1_^2*J2_^2*k_s*H88^2 - 24*J1_^2*J2_^2*k_s - 12*J1_^2*J3_^2*k_s*H88^5 + 27*J1_^2*J3_^2*k_s*H88^4 + 12*J1_^2*J3_^2*k_s*H88^3 - 66*J1_^2*J3_^2*k_s*H88^2 + 39*J1_^2*J3_^2*k_s + 72*J1_^2*k_s^2*H88^5 - 180*J1_^2*k_s^2*H88^4 + 504*J1_^2*k_s^2*H88^2 - 72*J1_^2*k_s^2*H88 - 324*J1_^2*k_s^2 + 12*J2_^2*J3_^2*k_s*H88^5 + 27*J2_^2*J3_^2*k_s*H88^4 - 12*J2_^2*J3_^2*k_s*H88^3 - 66*J2_^2*J3_^2*k_s*H88^2 + 39*J2_^2*J3_^2*k_s - 72*J2_^2*k_s^2*H88^5 - 180*J2_^2*k_s^2*H88^4 + 504*J2_^2*k_s^2*H88^2 + 72*J2_^2*k_s^2*H88 - 324*J2_^2*k_s^2 - 648*J3_^2*k_s^2*H88^2 + 648*J3_^2*k_s^2 + 4320*k_s^3*H88^2 - 4320*k_s^3)/(2*J1_^2*J2_^2*J3_^2 - 24*J1_^2*J2_^2*k_s + 39*J1_^2*J3_^2*k_s - 324*J1_^2*k_s^2 + 39*J2_^2*J3_^2*k_s - 324*J2_^2*k_s^2 + 648*J3_^2*k_s^2 - 4320*k_s^3)</f>
        <v>0.28901375999999862</v>
      </c>
      <c r="AN88" s="41">
        <f>(2*J1_^2*J2_^2*J3_^3*H88^5 - 4*J1_^2*J2_^2*J3_^3*H88^3 + 2*J1_^2*J2_^2*J3_^3*H88 + 15*J1_^2*J3_^3*k_s*H88^5 - 24*J1_^2*J3_^3*k_s*H88^4 - 54*J1_^2*J3_^3*k_s*H88^3 + 24*J1_^2*J3_^3*k_s*H88^2 + 39*J1_^2*J3_^3*k_s*H88 + 15*J2_^2*J3_^3*k_s*H88^5 + 24*J2_^2*J3_^3*k_s*H88^4 - 54*J2_^2*J3_^3*k_s*H88^3 - 24*J2_^2*J3_^3*k_s*H88^2 + 39*J2_^2*J3_^3*k_s*H88 + 72*J3_^3*k_s^2*H88^5 - 720*J3_^3*k_s^2*H88^3 + 648*J3_^3*k_s^2*H88)/(2*J1_^2*J2_^2*J3_^2 - 24*J1_^2*J2_^2*k_s + 39*J1_^2*J3_^2*k_s - 324*J1_^2*k_s^2 + 39*J2_^2*J3_^2*k_s - 324*J2_^2*k_s^2 + 648*J3_^2*k_s^2 - 4320*k_s^3)</f>
        <v>0.19652935679999944</v>
      </c>
      <c r="AP88" s="41">
        <f t="shared" si="31"/>
        <v>0.28901375999999862</v>
      </c>
    </row>
    <row r="89" spans="7:42">
      <c r="G89" s="40">
        <f t="shared" si="24"/>
        <v>1.7000000000000011</v>
      </c>
      <c r="H89" s="33">
        <f t="shared" si="39"/>
        <v>0.70000000000000095</v>
      </c>
      <c r="I89" s="51">
        <f>J89+K89+W89*AB89</f>
        <v>-0.8300081406308677</v>
      </c>
      <c r="J89" s="51">
        <f>(1/M89)*(a1_ + 2*a2_*H89 + 3*a3_*H89^2 + 4*a4_*H89^3 + 5*a5_*H89^4)</f>
        <v>-0.8300081406308677</v>
      </c>
      <c r="K89" s="51">
        <f>(1/M89^3)*k_s*(6*a3_ + 24*a4_*H89+ 60*a5_*H89^2)</f>
        <v>0</v>
      </c>
      <c r="L89" s="51"/>
      <c r="M89" s="41">
        <f t="shared" si="25"/>
        <v>1.7204650534085271</v>
      </c>
      <c r="N89" s="45">
        <f t="shared" si="32"/>
        <v>-0.10499999999999982</v>
      </c>
      <c r="O89" s="45">
        <f t="shared" si="33"/>
        <v>0.20000000000000095</v>
      </c>
      <c r="P89" s="45">
        <f>1</f>
        <v>1</v>
      </c>
      <c r="Q89" s="45">
        <f t="shared" si="34"/>
        <v>0.59500000000000119</v>
      </c>
      <c r="R89" s="45">
        <f t="shared" si="35"/>
        <v>1.2000000000000011</v>
      </c>
      <c r="S89" s="45">
        <f>1</f>
        <v>1</v>
      </c>
      <c r="T89" s="45">
        <f t="shared" si="36"/>
        <v>0.50999999999999868</v>
      </c>
      <c r="U89" s="45">
        <f t="shared" si="37"/>
        <v>-1.4000000000000019</v>
      </c>
      <c r="V89" s="45">
        <f t="shared" si="38"/>
        <v>-2</v>
      </c>
      <c r="W89" s="45">
        <f t="shared" si="26"/>
        <v>0</v>
      </c>
      <c r="X89" s="45"/>
      <c r="Y89" s="45">
        <f t="shared" si="27"/>
        <v>1.7000000000000011</v>
      </c>
      <c r="Z89" s="45">
        <f t="shared" si="28"/>
        <v>0.50999999999999868</v>
      </c>
      <c r="AA89" s="40">
        <f t="shared" si="29"/>
        <v>0</v>
      </c>
      <c r="AB89" s="44">
        <f t="shared" si="30"/>
        <v>-0.5812381937190958</v>
      </c>
      <c r="AF89" s="41">
        <f>(-J1_^3*J2_^2*J3_^2*k01_*H89^5 + J1_^3*J2_^2*J3_^2*k01_*H89^4 + J1_^3*J2_^2*J3_^2*k01_*H89^3 - J1_^3*J2_^2*J3_^2*k01_*H89^2 + 6*J1_^3*J2_^2*k01_*k_s*H89^5 - 12*J1_^3*J2_^2*k01_*k_s*H89^4 + 12*J1_^3*J2_^2*k01_*k_s*H89^2 - 6*J1_^3*J2_^2*k01_*k_s*H89 - 12*J1_^3*J3_^2*k01_*k_s*H89^5 + 27*J1_^3*J3_^2*k01_*k_s*H89^4 + 12*J1_^3*J3_^2*k01_*k_s*H89^3 - 27*J1_^3*J3_^2*k01_*k_s*H89^2 + 72*J1_^3*k01_*k_s^2*H89^5 - 180*J1_^3*k01_*k_s^2*H89^4 + 180*J1_^3*k01_*k_s^2*H89^2 - 72*J1_^3*k01_*k_s^2*H89)/(4*J1_^2*J2_^2*J3_^2 - 48*J1_^2*J2_^2*k_s + 78*J1_^2*J3_^2*k_s - 648*J1_^2*k_s^2 + 78*J2_^2*J3_^2*k_s - 648*J2_^2*k_s^2 + 1296*J3_^2*k_s^2 - 8640*k_s^3)</f>
        <v>1.8742499999999933E-2</v>
      </c>
      <c r="AG89" s="41">
        <f>(6*J1_^2*J2_^2*J3_^2*H89^5 - 4*J1_^2*J2_^2*J3_^2*H89^4 - 10*J1_^2*J2_^2*J3_^2*H89^3 + 8*J1_^2*J2_^2*J3_^2*H89^2 - 12*J1_^2*J2_^2*k_s*H89^5 + 48*J1_^2*J2_^2*k_s*H89^4 - 96*J1_^2*J2_^2*k_s*H89^2 + 60*J1_^2*J2_^2*k_s*H89 + 66*J1_^2*J3_^2*k_s*H89^5 - 129*J1_^2*J3_^2*k_s*H89^4 - 144*J1_^2*J3_^2*k_s*H89^3 + 207*J1_^2*J3_^2*k_s*H89^2 - 216*J1_^2*k_s^2*H89^5 + 540*J1_^2*k_s^2*H89^4 - 1188*J1_^2*k_s^2*H89^2 + 864*J1_^2*k_s^2*H89 + 18*J2_^2*J3_^2*k_s*H89^5 + 21*J2_^2*J3_^2*k_s*H89^4 - 96*J2_^2*J3_^2*k_s*H89^3 + 57*J2_^2*J3_^2*k_s*H89^2
+ 72*J2_^2*k_s^2*H89^5 + 180*J2_^2*k_s^2*H89^4 - 828*J2_^2*k_s^2*H89^2 + 576*J2_^2*k_s^2*H89 + 144*J3_^2*k_s^2*H89^5 - 1440*J3_^2*k_s^2*H89^3 + 1296*J3_^2*k_s^2*H89^2 - 8640*k_s^3*H89^2 + 8640*k_s^3*H89)/(8*J1_^2*J2_^2*J3_^2 - 96*J1_^2*J2_^2*k_s + 156*J1_^2*J3_^2*k_s - 1296*J1_^2*k_s^2 + 156*J2_^2*J3_^2*k_s - 1296*J2_^2*k_s^2 + 2592*J3_^2*k_s^2 -
17280*k_s^3)</f>
        <v>6.7252499999999771E-2</v>
      </c>
      <c r="AH89" s="41">
        <f>(J1_^3*J2_^2*J3_^2*H89^5 - J1_^3*J2_^2*J3_^2*H89^4 - J1_^3*J2_^2*J3_^2*H89^3 + J1_^3*J2_^2*J3_^2*H89^2 - 6*J1_^3*J2_^2*k_s*H89^5 + 12*J1_^3*J2_^2*k_s*H89^4 - 12*J1_^3*J2_^2*k_s*H89^2 + 6*J1_^3*J2_^2*k_s*H89 + 12*J1_^3*J3_^2*k_s*H89^5 - 27*J1_^3*J3_^2*k_s*H89^4 - 12*J1_^3*J3_^2*k_s*H89^3 + 27*J1_^3*J3_^2*k_s*H89^2 - 72*J1_^3*k_s^2*H89^5 + 180*J1_^3*k_s^2*H89^4 - 180*J1_^3*k_s^2*H89^2 + 72*J1_^3*k_s^2*H89)/(4*J1_^2*J2_^2*J3_^2 - 48*J1_^2*J2_^2*k_s + 78*J1_^2*J3_^2*k_s - 648*J1_^2*k_s^2 + 78*J2_^2*J3_^2*k_s - 648*J2_^2*k_s^2 + 1296*J3_^2*k_s^2 - 8640*k_s^3)</f>
        <v>4.1909504068289645E-2</v>
      </c>
      <c r="AI89" s="41">
        <f>(-J1_^2*J2_^3*J3_^2*k02_*H89^5 - J1_^2*J2_^3*J3_^2*k02_*H89^4 + J1_^2*J2_^3*J3_^2*k02_*H89^3 + J1_^2*J2_^3*J3_^2*k02_*H89^2 + 6*J1_^2*J2_^3*k02_*k_s*H89^5 + 12*J1_^2*J2_^3*k02_*k_s*H89^4 - 12*J1_^2*J2_^3*k02_*k_s*H89^2 - 6*J1_^2*J2_^3*k02_*k_s*H89 - 12*J2_^3*J3_^2*k02_*k_s*H89^5 - 27*J2_^3*J3_^2*k02_*k_s*H89^4 + 12*J2_^3*J3_^2*k02_*k_s*H89^3 + 27*J2_^3*J3_^2*k02_*k_s*H89^2 + 72*J2_^3*k02_*k_s^2*H89^5 + 180*J2_^3*k02_*k_s^2*H89^4 - 180*J2_^3*k02_*k_s^2*H89^2 - 72*J2_^3*k02_*k_s^2*H89)/(4*J1_^2*J2_^2*J3_^2 - 48*J1_^2*J2_^2*k_s + 78*J1_^2*J3_^2*k_s - 648*J1_^2*k_s^2 + 78*J2_^2*J3_^2*k_s - 648*J2_^2*k_s^2 + 1296*J3_^2*k_s^2 - 8640*k_s^3)</f>
        <v>-0.19024250000000065</v>
      </c>
      <c r="AJ89" s="41">
        <f>(-6*J1_^2*J2_^2*J3_^2*H89^5 - 4*J1_^2*J2_^2*J3_^2*H89^4 + 10*J1_^2*J2_^2*J3_^2*H89^3 + 8*J1_^2*J2_^2*J3_^2*H89^2 + 12*J1_^2*J2_^2*k_s*H89^5 + 48*J1_^2*J2_^2*k_s*H89^4 - 96*J1_^2*J2_^2*k_s*H89^2 - 60*J1_^2*J2_^2*k_s*H89 - 18*J1_^2*J3_^2*k_s*H89^5 + 21*J1_^2*J3_^2*k_s*H89^4 + 96*J1_^2*J3_^2*k_s*H89^3 + 57*J1_^2*J3_^2*k_s*H89^2 - 72*J1_^2*k_s^2*H89^5 + 180*J1_^2*k_s^2*H89^4 - 828*J1_^2*k_s^2*H89^2 - 576*J1_^2*k_s^2*H89 - 66*J2_^2*J3_^2*k_s*H89^5 - 129*J2_^2*J3_^2*k_s*H89^4 + 144*J2_^2*J3_^2*k_s*H89^3 + 207*J2_^2*J3_^2*k_s*H89^2 + 216*J2_^2*k_s^2*H89^5 + 540*J2_^2*k_s^2*H89^4 - 1188*J2_^2*k_s^2*H89^2 - 864*J2_^2*k_s^2*H89 - 144*J3_^2*k_s^2*H89^5 + 1440*J3_^2*k_s^2*H89^3 + 1296*J3_^2*k_s^2*H89^2 - 8640*k_s^3*H89^2 - 8640*k_s^3*H89)/(8*J1_^2*J2_^2*J3_^2 - 96*J1_^2*J2_^2*k_s + 156*J1_^2*J3_^2*k_s - 1296*J1_^2*k_s^2 + 156*J2_^2*J3_^2*k_s - 1296*J2_^2*k_s^2 + 2592*J3_^2*k_s^2 - 17280*k_s^3)</f>
        <v>0.67264750000000162</v>
      </c>
      <c r="AK89" s="41">
        <f>(J1_^2*J2_^3*J3_^2*H89^5 + J1_^2*J2_^3*J3_^2*H89^4 - J1_^2*J2_^3*J3_^2*H89^3 - J1_^2*J2_^3*J3_^2*H89^2 - 6*J1_^2*J2_^3*k_s*H89^5 - 12*J1_^2*J2_^3*k_s*H89^4 + 12*J1_^2*J2_^3*k_s*H89^2 + 6*J1_^2*J2_^3*k_s*H89 + 12*J2_^3*J3_^2*k_s*H89^5 + 27*J2_^3*J3_^2*k_s*H89^4 - 12*J2_^3*J3_^2*k_s*H89^3 - 27*J2_^3*J3_^2*k_s*H89^2 - 72*J2_^3*k_s^2*H89^5 - 180*J2_^3*k_s^2*H89^4 + 180*J2_^3*k_s^2*H89^2 + 72*J2_^3*k_s^2*H89)/(4*J1_^2*J2_^2*J3_^2 - 48*J1_^2*J2_^2*k_s + 78*J1_^2*J3_^2*k_s - 648*J1_^2*k_s^2 + 78*J2_^2*J3_^2*k_s - 648*J2_^2*k_s^2 + 1296*J3_^2*k_s^2 - 8640*k_s^3)</f>
        <v>-0.2374871897203093</v>
      </c>
      <c r="AL89" s="41">
        <f>(-2*J1_^2*J2_^2*J3_^3*k03_*H89^5 + 4*J1_^2*J2_^2*J3_^3*k03_*H89^3 - 2*J1_^2*J2_^2*J3_^3*k03_*H89 - 15*J1_^2*J3_^3*k03_*k_s*H89^5 + 24*J1_^2*J3_^3*k03_*k_s*H89^4 + 54*J1_^2*J3_^3*k03_*k_s*H89^3 - 24*J1_^2*J3_^3*k03_*k_s*H89^2 - 39*J1_^2*J3_^3*k03_*k_s*H89 - 15*J2_^2*J3_^3*k03_*k_s*H89^5 - 24*J2_^2*J3_^3*k03_*k_s*H89^4 + 54*J2_^2*J3_^3*k03_*k_s*H89^3 + 24*J2_^2*J3_^3*k03_*k_s*H89^2 - 39*J2_^2*J3_^3*k03_*k_s*H89 - 72*J3_^3*k03_*k_s^2*H89^5 + 720*J3_^3*k03_*k_s^2*H89^3 - 648*J3_^3*k03_*k_s^2*H89)/(2*J1_^2*J2_^2*J3_^2 - 24*J1_^2*J2_^2*k_s +
39*J1_^2*J3_^2*k_s - 324*J1_^2*k_s^2 + 39*J2_^2*J3_^2*k_s - 324*J2_^2*k_s^2 + 648*J3_^2*k_s^2 - 4320*k_s^3)</f>
        <v>0.1820699999999992</v>
      </c>
      <c r="AM89" s="41">
        <f xml:space="preserve"> (2*J1_^2*J2_^2*J3_^2*H89^4 - 4*J1_^2*J2_^2*J3_^2*H89^2 + 2*J1_^2*J2_^2*J3_^2 - 24*J1_^2*J2_^2*k_s*H89^4 + 48*J1_^2*J2_^2*k_s*H89^2 - 24*J1_^2*J2_^2*k_s - 12*J1_^2*J3_^2*k_s*H89^5 + 27*J1_^2*J3_^2*k_s*H89^4 + 12*J1_^2*J3_^2*k_s*H89^3 - 66*J1_^2*J3_^2*k_s*H89^2 + 39*J1_^2*J3_^2*k_s + 72*J1_^2*k_s^2*H89^5 - 180*J1_^2*k_s^2*H89^4 + 504*J1_^2*k_s^2*H89^2 - 72*J1_^2*k_s^2*H89 - 324*J1_^2*k_s^2 + 12*J2_^2*J3_^2*k_s*H89^5 + 27*J2_^2*J3_^2*k_s*H89^4 - 12*J2_^2*J3_^2*k_s*H89^3 - 66*J2_^2*J3_^2*k_s*H89^2 + 39*J2_^2*J3_^2*k_s - 72*J2_^2*k_s^2*H89^5 - 180*J2_^2*k_s^2*H89^4 + 504*J2_^2*k_s^2*H89^2 + 72*J2_^2*k_s^2*H89 - 324*J2_^2*k_s^2 - 648*J3_^2*k_s^2*H89^2 + 648*J3_^2*k_s^2 + 4320*k_s^3*H89^2 - 4320*k_s^3)/(2*J1_^2*J2_^2*J3_^2 - 24*J1_^2*J2_^2*k_s + 39*J1_^2*J3_^2*k_s - 324*J1_^2*k_s^2 + 39*J2_^2*J3_^2*k_s - 324*J2_^2*k_s^2 + 648*J3_^2*k_s^2 - 4320*k_s^3)</f>
        <v>0.26009999999999861</v>
      </c>
      <c r="AN89" s="41">
        <f>(2*J1_^2*J2_^2*J3_^3*H89^5 - 4*J1_^2*J2_^2*J3_^3*H89^3 + 2*J1_^2*J2_^2*J3_^3*H89 + 15*J1_^2*J3_^3*k_s*H89^5 - 24*J1_^2*J3_^3*k_s*H89^4 - 54*J1_^2*J3_^3*k_s*H89^3 + 24*J1_^2*J3_^3*k_s*H89^2 + 39*J1_^2*J3_^3*k_s*H89 + 15*J2_^2*J3_^3*k_s*H89^5 + 24*J2_^2*J3_^3*k_s*H89^4 - 54*J2_^2*J3_^3*k_s*H89^3 - 24*J2_^2*J3_^3*k_s*H89^2 + 39*J2_^2*J3_^3*k_s*H89 + 72*J3_^3*k_s^2*H89^5 - 720*J3_^3*k_s^2*H89^3 + 648*J3_^3*k_s^2*H89)/(2*J1_^2*J2_^2*J3_^2 - 24*J1_^2*J2_^2*k_s + 39*J1_^2*J3_^2*k_s - 324*J1_^2*k_s^2 + 39*J2_^2*J3_^2*k_s - 324*J2_^2*k_s^2 + 648*J3_^2*k_s^2 - 4320*k_s^3)</f>
        <v>0.1820699999999992</v>
      </c>
      <c r="AP89" s="41">
        <f t="shared" si="31"/>
        <v>0.26009999999999861</v>
      </c>
    </row>
    <row r="90" spans="7:42">
      <c r="G90" s="40">
        <f t="shared" si="24"/>
        <v>1.7200000000000011</v>
      </c>
      <c r="H90" s="33">
        <f t="shared" si="39"/>
        <v>0.72000000000000097</v>
      </c>
      <c r="I90" s="51">
        <f>J90+K90+W90*AB90</f>
        <v>-0.79114355093651634</v>
      </c>
      <c r="J90" s="51">
        <f>(1/M90)*(a1_ + 2*a2_*H90 + 3*a3_*H90^2 + 4*a4_*H90^3 + 5*a5_*H90^4)</f>
        <v>-0.79114355093651634</v>
      </c>
      <c r="K90" s="51">
        <f>(1/M90^3)*k_s*(6*a3_ + 24*a4_*H90+ 60*a5_*H90^2)</f>
        <v>0</v>
      </c>
      <c r="L90" s="51"/>
      <c r="M90" s="41">
        <f t="shared" si="25"/>
        <v>1.7531685600648919</v>
      </c>
      <c r="N90" s="45">
        <f t="shared" si="32"/>
        <v>-0.10079999999999979</v>
      </c>
      <c r="O90" s="45">
        <f t="shared" si="33"/>
        <v>0.22000000000000097</v>
      </c>
      <c r="P90" s="45">
        <f>1</f>
        <v>1</v>
      </c>
      <c r="Q90" s="45">
        <f t="shared" si="34"/>
        <v>0.61920000000000119</v>
      </c>
      <c r="R90" s="45">
        <f t="shared" si="35"/>
        <v>1.2200000000000011</v>
      </c>
      <c r="S90" s="45">
        <f>1</f>
        <v>1</v>
      </c>
      <c r="T90" s="45">
        <f t="shared" si="36"/>
        <v>0.48159999999999858</v>
      </c>
      <c r="U90" s="45">
        <f t="shared" si="37"/>
        <v>-1.4400000000000019</v>
      </c>
      <c r="V90" s="45">
        <f t="shared" si="38"/>
        <v>-2</v>
      </c>
      <c r="W90" s="45">
        <f t="shared" si="26"/>
        <v>0</v>
      </c>
      <c r="X90" s="45"/>
      <c r="Y90" s="45">
        <f t="shared" si="27"/>
        <v>1.7200000000000011</v>
      </c>
      <c r="Z90" s="45">
        <f t="shared" si="28"/>
        <v>0.48159999999999858</v>
      </c>
      <c r="AA90" s="40">
        <f t="shared" si="29"/>
        <v>0</v>
      </c>
      <c r="AB90" s="44">
        <f t="shared" si="30"/>
        <v>-0.57039580949534363</v>
      </c>
      <c r="AF90" s="41">
        <f>(-J1_^3*J2_^2*J3_^2*k01_*H90^5 + J1_^3*J2_^2*J3_^2*k01_*H90^4 + J1_^3*J2_^2*J3_^2*k01_*H90^3 - J1_^3*J2_^2*J3_^2*k01_*H90^2 + 6*J1_^3*J2_^2*k01_*k_s*H90^5 - 12*J1_^3*J2_^2*k01_*k_s*H90^4 + 12*J1_^3*J2_^2*k01_*k_s*H90^2 - 6*J1_^3*J2_^2*k01_*k_s*H90 - 12*J1_^3*J3_^2*k01_*k_s*H90^5 + 27*J1_^3*J3_^2*k01_*k_s*H90^4 + 12*J1_^3*J3_^2*k01_*k_s*H90^3 - 27*J1_^3*J3_^2*k01_*k_s*H90^2 + 72*J1_^3*k01_*k_s^2*H90^5 - 180*J1_^3*k01_*k_s^2*H90^4 + 180*J1_^3*k01_*k_s^2*H90^2 - 72*J1_^3*k01_*k_s^2*H90)/(4*J1_^2*J2_^2*J3_^2 - 48*J1_^2*J2_^2*k_s + 78*J1_^2*J3_^2*k_s - 648*J1_^2*k_s^2 + 78*J2_^2*J3_^2*k_s - 648*J2_^2*k_s^2 + 1296*J3_^2*k_s^2 - 8640*k_s^3)</f>
        <v>1.7476300799999938E-2</v>
      </c>
      <c r="AG90" s="41">
        <f>(6*J1_^2*J2_^2*J3_^2*H90^5 - 4*J1_^2*J2_^2*J3_^2*H90^4 - 10*J1_^2*J2_^2*J3_^2*H90^3 + 8*J1_^2*J2_^2*J3_^2*H90^2 - 12*J1_^2*J2_^2*k_s*H90^5 + 48*J1_^2*J2_^2*k_s*H90^4 - 96*J1_^2*J2_^2*k_s*H90^2 + 60*J1_^2*J2_^2*k_s*H90 + 66*J1_^2*J3_^2*k_s*H90^5 - 129*J1_^2*J3_^2*k_s*H90^4 - 144*J1_^2*J3_^2*k_s*H90^3 + 207*J1_^2*J3_^2*k_s*H90^2 - 216*J1_^2*k_s^2*H90^5 + 540*J1_^2*k_s^2*H90^4 - 1188*J1_^2*k_s^2*H90^2 + 864*J1_^2*k_s^2*H90 + 18*J2_^2*J3_^2*k_s*H90^5 + 21*J2_^2*J3_^2*k_s*H90^4 - 96*J2_^2*J3_^2*k_s*H90^3 + 57*J2_^2*J3_^2*k_s*H90^2
+ 72*J2_^2*k_s^2*H90^5 + 180*J2_^2*k_s^2*H90^4 - 828*J2_^2*k_s^2*H90^2 + 576*J2_^2*k_s^2*H90 + 144*J3_^2*k_s^2*H90^5 - 1440*J3_^2*k_s^2*H90^3 + 1296*J3_^2*k_s^2*H90^2 - 8640*k_s^3*H90^2 + 8640*k_s^3*H90)/(8*J1_^2*J2_^2*J3_^2 - 96*J1_^2*J2_^2*k_s + 156*J1_^2*J3_^2*k_s - 1296*J1_^2*k_s^2 + 156*J2_^2*J3_^2*k_s - 1296*J2_^2*k_s^2 + 2592*J3_^2*k_s^2 -
17280*k_s^3)</f>
        <v>6.2589542399999837E-2</v>
      </c>
      <c r="AH90" s="41">
        <f>(J1_^3*J2_^2*J3_^2*H90^5 - J1_^3*J2_^2*J3_^2*H90^4 - J1_^3*J2_^2*J3_^2*H90^3 + J1_^3*J2_^2*J3_^2*H90^2 - 6*J1_^3*J2_^2*k_s*H90^5 + 12*J1_^3*J2_^2*k_s*H90^4 - 12*J1_^3*J2_^2*k_s*H90^2 + 6*J1_^3*J2_^2*k_s*H90 + 12*J1_^3*J3_^2*k_s*H90^5 - 27*J1_^3*J3_^2*k_s*H90^4 - 12*J1_^3*J3_^2*k_s*H90^3 + 27*J1_^3*J3_^2*k_s*H90^2 - 72*J1_^3*k_s^2*H90^5 + 180*J1_^3*k_s^2*H90^4 - 180*J1_^3*k_s^2*H90^2 + 72*J1_^3*k_s^2*H90)/(4*J1_^2*J2_^2*J3_^2 - 48*J1_^2*J2_^2*k_s + 78*J1_^2*J3_^2*k_s - 648*J1_^2*k_s^2 + 78*J2_^2*J3_^2*k_s - 648*J2_^2*k_s^2 + 1296*J3_^2*k_s^2 - 8640*k_s^3)</f>
        <v>3.9078196584033803E-2</v>
      </c>
      <c r="AI90" s="41">
        <f>(-J1_^2*J2_^3*J3_^2*k02_*H90^5 - J1_^2*J2_^3*J3_^2*k02_*H90^4 + J1_^2*J2_^3*J3_^2*k02_*H90^3 + J1_^2*J2_^3*J3_^2*k02_*H90^2 + 6*J1_^2*J2_^3*k02_*k_s*H90^5 + 12*J1_^2*J2_^3*k02_*k_s*H90^4 - 12*J1_^2*J2_^3*k02_*k_s*H90^2 - 6*J1_^2*J2_^3*k02_*k_s*H90 - 12*J2_^3*J3_^2*k02_*k_s*H90^5 - 27*J2_^3*J3_^2*k02_*k_s*H90^4 + 12*J2_^3*J3_^2*k02_*k_s*H90^3 + 27*J2_^3*J3_^2*k02_*k_s*H90^2 + 72*J2_^3*k02_*k_s^2*H90^5 + 180*J2_^3*k02_*k_s^2*H90^4 - 180*J2_^3*k02_*k_s^2*H90^2 - 72*J2_^3*k02_*k_s^2*H90)/(4*J1_^2*J2_^2*J3_^2 - 48*J1_^2*J2_^2*k_s + 78*J1_^2*J3_^2*k_s - 648*J1_^2*k_s^2 + 78*J2_^2*J3_^2*k_s - 648*J2_^2*k_s^2 + 1296*J3_^2*k_s^2 - 8640*k_s^3)</f>
        <v>-0.20410030080000069</v>
      </c>
      <c r="AJ90" s="41">
        <f>(-6*J1_^2*J2_^2*J3_^2*H90^5 - 4*J1_^2*J2_^2*J3_^2*H90^4 + 10*J1_^2*J2_^2*J3_^2*H90^3 + 8*J1_^2*J2_^2*J3_^2*H90^2 + 12*J1_^2*J2_^2*k_s*H90^5 + 48*J1_^2*J2_^2*k_s*H90^4 - 96*J1_^2*J2_^2*k_s*H90^2 - 60*J1_^2*J2_^2*k_s*H90 - 18*J1_^2*J3_^2*k_s*H90^5 + 21*J1_^2*J3_^2*k_s*H90^4 + 96*J1_^2*J3_^2*k_s*H90^3 + 57*J1_^2*J3_^2*k_s*H90^2 - 72*J1_^2*k_s^2*H90^5 + 180*J1_^2*k_s^2*H90^4 - 828*J1_^2*k_s^2*H90^2 - 576*J1_^2*k_s^2*H90 - 66*J2_^2*J3_^2*k_s*H90^5 - 129*J2_^2*J3_^2*k_s*H90^4 + 144*J2_^2*J3_^2*k_s*H90^3 + 207*J2_^2*J3_^2*k_s*H90^2 + 216*J2_^2*k_s^2*H90^5 + 540*J2_^2*k_s^2*H90^4 - 1188*J2_^2*k_s^2*H90^2 - 864*J2_^2*k_s^2*H90 - 144*J3_^2*k_s^2*H90^5 + 1440*J3_^2*k_s^2*H90^3 + 1296*J3_^2*k_s^2*H90^2 - 8640*k_s^3*H90^2 - 8640*k_s^3*H90)/(8*J1_^2*J2_^2*J3_^2 - 96*J1_^2*J2_^2*k_s + 156*J1_^2*J3_^2*k_s - 1296*J1_^2*k_s^2 + 156*J2_^2*J3_^2*k_s - 1296*J2_^2*k_s^2 + 2592*J3_^2*k_s^2 - 17280*k_s^3)</f>
        <v>0.70547189760000162</v>
      </c>
      <c r="AK90" s="41">
        <f>(J1_^2*J2_^3*J3_^2*H90^5 + J1_^2*J2_^3*J3_^2*H90^4 - J1_^2*J2_^3*J3_^2*H90^3 - J1_^2*J2_^3*J3_^2*H90^2 - 6*J1_^2*J2_^3*k_s*H90^5 - 12*J1_^2*J2_^3*k_s*H90^4 + 12*J1_^2*J2_^3*k_s*H90^2 + 6*J1_^2*J2_^3*k_s*H90 + 12*J2_^3*J3_^2*k_s*H90^5 + 27*J2_^3*J3_^2*k_s*H90^4 - 12*J2_^3*J3_^2*k_s*H90^3 - 27*J2_^3*J3_^2*k_s*H90^2 - 72*J2_^3*k_s^2*H90^5 - 180*J2_^3*k_s^2*H90^4 + 180*J2_^3*k_s^2*H90^2 + 72*J2_^3*k_s^2*H90)/(4*J1_^2*J2_^2*J3_^2 - 48*J1_^2*J2_^2*k_s + 78*J1_^2*J3_^2*k_s - 648*J1_^2*k_s^2 + 78*J2_^2*J3_^2*k_s - 648*J2_^2*k_s^2 + 1296*J3_^2*k_s^2 - 8640*k_s^3)</f>
        <v>-0.24005177901620894</v>
      </c>
      <c r="AL90" s="41">
        <f>(-2*J1_^2*J2_^2*J3_^3*k03_*H90^5 + 4*J1_^2*J2_^2*J3_^3*k03_*H90^3 - 2*J1_^2*J2_^2*J3_^3*k03_*H90 - 15*J1_^2*J3_^3*k03_*k_s*H90^5 + 24*J1_^2*J3_^3*k03_*k_s*H90^4 + 54*J1_^2*J3_^3*k03_*k_s*H90^3 - 24*J1_^2*J3_^3*k03_*k_s*H90^2 - 39*J1_^2*J3_^3*k03_*k_s*H90 - 15*J2_^2*J3_^3*k03_*k_s*H90^5 - 24*J2_^2*J3_^3*k03_*k_s*H90^4 + 54*J2_^2*J3_^3*k03_*k_s*H90^3 + 24*J2_^2*J3_^3*k03_*k_s*H90^2 - 39*J2_^2*J3_^3*k03_*k_s*H90 - 72*J3_^3*k03_*k_s^2*H90^5 + 720*J3_^3*k03_*k_s^2*H90^3 - 648*J3_^3*k03_*k_s^2*H90)/(2*J1_^2*J2_^2*J3_^2 - 24*J1_^2*J2_^2*k_s +
39*J1_^2*J3_^2*k_s - 324*J1_^2*k_s^2 + 39*J2_^2*J3_^2*k_s - 324*J2_^2*k_s^2 + 648*J3_^2*k_s^2 - 4320*k_s^3)</f>
        <v>0.1669957631999992</v>
      </c>
      <c r="AM90" s="41">
        <f xml:space="preserve"> (2*J1_^2*J2_^2*J3_^2*H90^4 - 4*J1_^2*J2_^2*J3_^2*H90^2 + 2*J1_^2*J2_^2*J3_^2 - 24*J1_^2*J2_^2*k_s*H90^4 + 48*J1_^2*J2_^2*k_s*H90^2 - 24*J1_^2*J2_^2*k_s - 12*J1_^2*J3_^2*k_s*H90^5 + 27*J1_^2*J3_^2*k_s*H90^4 + 12*J1_^2*J3_^2*k_s*H90^3 - 66*J1_^2*J3_^2*k_s*H90^2 + 39*J1_^2*J3_^2*k_s + 72*J1_^2*k_s^2*H90^5 - 180*J1_^2*k_s^2*H90^4 + 504*J1_^2*k_s^2*H90^2 - 72*J1_^2*k_s^2*H90 - 324*J1_^2*k_s^2 + 12*J2_^2*J3_^2*k_s*H90^5 + 27*J2_^2*J3_^2*k_s*H90^4 - 12*J2_^2*J3_^2*k_s*H90^3 - 66*J2_^2*J3_^2*k_s*H90^2 + 39*J2_^2*J3_^2*k_s - 72*J2_^2*k_s^2*H90^5 - 180*J2_^2*k_s^2*H90^4 + 504*J2_^2*k_s^2*H90^2 + 72*J2_^2*k_s^2*H90 - 324*J2_^2*k_s^2 - 648*J3_^2*k_s^2*H90^2 + 648*J3_^2*k_s^2 + 4320*k_s^3*H90^2 - 4320*k_s^3)/(2*J1_^2*J2_^2*J3_^2 - 24*J1_^2*J2_^2*k_s + 39*J1_^2*J3_^2*k_s - 324*J1_^2*k_s^2 + 39*J2_^2*J3_^2*k_s - 324*J2_^2*k_s^2 + 648*J3_^2*k_s^2 - 4320*k_s^3)</f>
        <v>0.23193855999999857</v>
      </c>
      <c r="AN90" s="41">
        <f>(2*J1_^2*J2_^2*J3_^3*H90^5 - 4*J1_^2*J2_^2*J3_^3*H90^3 + 2*J1_^2*J2_^2*J3_^3*H90 + 15*J1_^2*J3_^3*k_s*H90^5 - 24*J1_^2*J3_^3*k_s*H90^4 - 54*J1_^2*J3_^3*k_s*H90^3 + 24*J1_^2*J3_^3*k_s*H90^2 + 39*J1_^2*J3_^3*k_s*H90 + 15*J2_^2*J3_^3*k_s*H90^5 + 24*J2_^2*J3_^3*k_s*H90^4 - 54*J2_^2*J3_^3*k_s*H90^3 - 24*J2_^2*J3_^3*k_s*H90^2 + 39*J2_^2*J3_^3*k_s*H90 + 72*J3_^3*k_s^2*H90^5 - 720*J3_^3*k_s^2*H90^3 + 648*J3_^3*k_s^2*H90)/(2*J1_^2*J2_^2*J3_^2 - 24*J1_^2*J2_^2*k_s + 39*J1_^2*J3_^2*k_s - 324*J1_^2*k_s^2 + 39*J2_^2*J3_^2*k_s - 324*J2_^2*k_s^2 + 648*J3_^2*k_s^2 - 4320*k_s^3)</f>
        <v>0.1669957631999992</v>
      </c>
      <c r="AP90" s="41">
        <f t="shared" si="31"/>
        <v>0.23193855999999857</v>
      </c>
    </row>
    <row r="91" spans="7:42">
      <c r="G91" s="40">
        <f t="shared" si="24"/>
        <v>1.7400000000000011</v>
      </c>
      <c r="H91" s="33">
        <f t="shared" si="39"/>
        <v>0.74000000000000099</v>
      </c>
      <c r="I91" s="51">
        <f>J91+K91+W91*AB91</f>
        <v>-0.74970729887199494</v>
      </c>
      <c r="J91" s="51">
        <f>(1/M91)*(a1_ + 2*a2_*H91 + 3*a3_*H91^2 + 4*a4_*H91^3 + 5*a5_*H91^4)</f>
        <v>-0.74970729887199494</v>
      </c>
      <c r="K91" s="51">
        <f>(1/M91^3)*k_s*(6*a3_ + 24*a4_*H91+ 60*a5_*H91^2)</f>
        <v>0</v>
      </c>
      <c r="L91" s="51"/>
      <c r="M91" s="41">
        <f t="shared" si="25"/>
        <v>1.7861690849412903</v>
      </c>
      <c r="N91" s="45">
        <f t="shared" si="32"/>
        <v>-9.6199999999999758E-2</v>
      </c>
      <c r="O91" s="45">
        <f t="shared" si="33"/>
        <v>0.24000000000000099</v>
      </c>
      <c r="P91" s="45">
        <f>1</f>
        <v>1</v>
      </c>
      <c r="Q91" s="45">
        <f t="shared" si="34"/>
        <v>0.64380000000000126</v>
      </c>
      <c r="R91" s="45">
        <f t="shared" si="35"/>
        <v>1.2400000000000011</v>
      </c>
      <c r="S91" s="45">
        <f>1</f>
        <v>1</v>
      </c>
      <c r="T91" s="45">
        <f t="shared" si="36"/>
        <v>0.45239999999999858</v>
      </c>
      <c r="U91" s="45">
        <f t="shared" si="37"/>
        <v>-1.480000000000002</v>
      </c>
      <c r="V91" s="45">
        <f t="shared" si="38"/>
        <v>-2</v>
      </c>
      <c r="W91" s="45">
        <f t="shared" si="26"/>
        <v>0</v>
      </c>
      <c r="X91" s="45"/>
      <c r="Y91" s="45">
        <f t="shared" si="27"/>
        <v>1.7400000000000011</v>
      </c>
      <c r="Z91" s="45">
        <f t="shared" si="28"/>
        <v>0.45239999999999858</v>
      </c>
      <c r="AA91" s="40">
        <f t="shared" si="29"/>
        <v>0</v>
      </c>
      <c r="AB91" s="44">
        <f t="shared" si="30"/>
        <v>-0.55985741127798605</v>
      </c>
      <c r="AF91" s="41">
        <f>(-J1_^3*J2_^2*J3_^2*k01_*H91^5 + J1_^3*J2_^2*J3_^2*k01_*H91^4 + J1_^3*J2_^2*J3_^2*k01_*H91^3 - J1_^3*J2_^2*J3_^2*k01_*H91^2 + 6*J1_^3*J2_^2*k01_*k_s*H91^5 - 12*J1_^3*J2_^2*k01_*k_s*H91^4 + 12*J1_^3*J2_^2*k01_*k_s*H91^2 - 6*J1_^3*J2_^2*k01_*k_s*H91 - 12*J1_^3*J3_^2*k01_*k_s*H91^5 + 27*J1_^3*J3_^2*k01_*k_s*H91^4 + 12*J1_^3*J3_^2*k01_*k_s*H91^3 - 27*J1_^3*J3_^2*k01_*k_s*H91^2 + 72*J1_^3*k01_*k_s^2*H91^5 - 180*J1_^3*k01_*k_s^2*H91^4 + 180*J1_^3*k01_*k_s^2*H91^2 - 72*J1_^3*k01_*k_s^2*H91)/(4*J1_^2*J2_^2*J3_^2 - 48*J1_^2*J2_^2*k_s + 78*J1_^2*J3_^2*k_s - 648*J1_^2*k_s^2 + 78*J2_^2*J3_^2*k_s - 648*J2_^2*k_s^2 + 1296*J3_^2*k_s^2 - 8640*k_s^3)</f>
        <v>1.6102725599999923E-2</v>
      </c>
      <c r="AG91" s="41">
        <f>(6*J1_^2*J2_^2*J3_^2*H91^5 - 4*J1_^2*J2_^2*J3_^2*H91^4 - 10*J1_^2*J2_^2*J3_^2*H91^3 + 8*J1_^2*J2_^2*J3_^2*H91^2 - 12*J1_^2*J2_^2*k_s*H91^5 + 48*J1_^2*J2_^2*k_s*H91^4 - 96*J1_^2*J2_^2*k_s*H91^2 + 60*J1_^2*J2_^2*k_s*H91 + 66*J1_^2*J3_^2*k_s*H91^5 - 129*J1_^2*J3_^2*k_s*H91^4 - 144*J1_^2*J3_^2*k_s*H91^3 + 207*J1_^2*J3_^2*k_s*H91^2 - 216*J1_^2*k_s^2*H91^5 + 540*J1_^2*k_s^2*H91^4 - 1188*J1_^2*k_s^2*H91^2 + 864*J1_^2*k_s^2*H91 + 18*J2_^2*J3_^2*k_s*H91^5 + 21*J2_^2*J3_^2*k_s*H91^4 - 96*J2_^2*J3_^2*k_s*H91^3 + 57*J2_^2*J3_^2*k_s*H91^2
+ 72*J2_^2*k_s^2*H91^5 + 180*J2_^2*k_s^2*H91^4 - 828*J2_^2*k_s^2*H91^2 + 576*J2_^2*k_s^2*H91 + 144*J3_^2*k_s^2*H91^5 - 1440*J3_^2*k_s^2*H91^3 + 1296*J3_^2*k_s^2*H91^2 - 8640*k_s^3*H91^2 + 8640*k_s^3*H91)/(8*J1_^2*J2_^2*J3_^2 - 96*J1_^2*J2_^2*k_s + 156*J1_^2*J3_^2*k_s - 1296*J1_^2*k_s^2 + 156*J2_^2*J3_^2*k_s - 1296*J2_^2*k_s^2 + 2592*J3_^2*k_s^2 -
17280*k_s^3)</f>
        <v>5.7562616799999702E-2</v>
      </c>
      <c r="AH91" s="41">
        <f>(J1_^3*J2_^2*J3_^2*H91^5 - J1_^3*J2_^2*J3_^2*H91^4 - J1_^3*J2_^2*J3_^2*H91^3 + J1_^3*J2_^2*J3_^2*H91^2 - 6*J1_^3*J2_^2*k_s*H91^5 + 12*J1_^3*J2_^2*k_s*H91^4 - 12*J1_^3*J2_^2*k_s*H91^2 + 6*J1_^3*J2_^2*k_s*H91 + 12*J1_^3*J3_^2*k_s*H91^5 - 27*J1_^3*J3_^2*k_s*H91^4 - 12*J1_^3*J3_^2*k_s*H91^3 + 27*J1_^3*J3_^2*k_s*H91^2 - 72*J1_^3*k_s^2*H91^5 + 180*J1_^3*k_s^2*H91^4 - 180*J1_^3*k_s^2*H91^2 + 72*J1_^3*k_s^2*H91)/(4*J1_^2*J2_^2*J3_^2 - 48*J1_^2*J2_^2*k_s + 78*J1_^2*J3_^2*k_s - 648*J1_^2*k_s^2 + 78*J2_^2*J3_^2*k_s - 648*J2_^2*k_s^2 + 1296*J3_^2*k_s^2 - 8640*k_s^3)</f>
        <v>3.6006789064625913E-2</v>
      </c>
      <c r="AI91" s="41">
        <f>(-J1_^2*J2_^3*J3_^2*k02_*H91^5 - J1_^2*J2_^3*J3_^2*k02_*H91^4 + J1_^2*J2_^3*J3_^2*k02_*H91^3 + J1_^2*J2_^3*J3_^2*k02_*H91^2 + 6*J1_^2*J2_^3*k02_*k_s*H91^5 + 12*J1_^2*J2_^3*k02_*k_s*H91^4 - 12*J1_^2*J2_^3*k02_*k_s*H91^2 - 6*J1_^2*J2_^3*k02_*k_s*H91 - 12*J2_^3*J3_^2*k02_*k_s*H91^5 - 27*J2_^3*J3_^2*k02_*k_s*H91^4 + 12*J2_^3*J3_^2*k02_*k_s*H91^3 + 27*J2_^3*J3_^2*k02_*k_s*H91^2 + 72*J2_^3*k02_*k_s^2*H91^5 + 180*J2_^3*k02_*k_s^2*H91^4 - 180*J2_^3*k02_*k_s^2*H91^2 - 72*J2_^3*k02_*k_s^2*H91)/(4*J1_^2*J2_^2*J3_^2 - 48*J1_^2*J2_^2*k_s + 78*J1_^2*J3_^2*k_s - 648*J1_^2*k_s^2 + 78*J2_^2*J3_^2*k_s - 648*J2_^2*k_s^2 + 1296*J3_^2*k_s^2 - 8640*k_s^3)</f>
        <v>-0.21871472560000071</v>
      </c>
      <c r="AJ91" s="41">
        <f>(-6*J1_^2*J2_^2*J3_^2*H91^5 - 4*J1_^2*J2_^2*J3_^2*H91^4 + 10*J1_^2*J2_^2*J3_^2*H91^3 + 8*J1_^2*J2_^2*J3_^2*H91^2 + 12*J1_^2*J2_^2*k_s*H91^5 + 48*J1_^2*J2_^2*k_s*H91^4 - 96*J1_^2*J2_^2*k_s*H91^2 - 60*J1_^2*J2_^2*k_s*H91 - 18*J1_^2*J3_^2*k_s*H91^5 + 21*J1_^2*J3_^2*k_s*H91^4 + 96*J1_^2*J3_^2*k_s*H91^3 + 57*J1_^2*J3_^2*k_s*H91^2 - 72*J1_^2*k_s^2*H91^5 + 180*J1_^2*k_s^2*H91^4 - 828*J1_^2*k_s^2*H91^2 - 576*J1_^2*k_s^2*H91 - 66*J2_^2*J3_^2*k_s*H91^5 - 129*J2_^2*J3_^2*k_s*H91^4 + 144*J2_^2*J3_^2*k_s*H91^3 + 207*J2_^2*J3_^2*k_s*H91^2 + 216*J2_^2*k_s^2*H91^5 + 540*J2_^2*k_s^2*H91^4 - 1188*J2_^2*k_s^2*H91^2 - 864*J2_^2*k_s^2*H91 - 144*J3_^2*k_s^2*H91^5 + 1440*J3_^2*k_s^2*H91^3 + 1296*J3_^2*k_s^2*H91^2 - 8640*k_s^3*H91^2 - 8640*k_s^3*H91)/(8*J1_^2*J2_^2*J3_^2 - 96*J1_^2*J2_^2*k_s + 156*J1_^2*J3_^2*k_s - 1296*J1_^2*k_s^2 + 156*J2_^2*J3_^2*k_s - 1296*J2_^2*k_s^2 + 2592*J3_^2*k_s^2 - 17280*k_s^3)</f>
        <v>0.73777162320000145</v>
      </c>
      <c r="AK91" s="41">
        <f>(J1_^2*J2_^3*J3_^2*H91^5 + J1_^2*J2_^3*J3_^2*H91^4 - J1_^2*J2_^3*J3_^2*H91^3 - J1_^2*J2_^3*J3_^2*H91^2 - 6*J1_^2*J2_^3*k_s*H91^5 - 12*J1_^2*J2_^3*k_s*H91^4 + 12*J1_^2*J2_^3*k_s*H91^2 + 6*J1_^2*J2_^3*k_s*H91 + 12*J2_^3*J3_^2*k_s*H91^5 + 27*J2_^3*J3_^2*k_s*H91^4 - 12*J2_^3*J3_^2*k_s*H91^3 - 27*J2_^3*J3_^2*k_s*H91^2 - 72*J2_^3*k_s^2*H91^5 - 180*J2_^3*k_s^2*H91^4 + 180*J2_^3*k_s^2*H91^2 + 72*J2_^3*k_s^2*H91)/(4*J1_^2*J2_^2*J3_^2 - 48*J1_^2*J2_^2*k_s + 78*J1_^2*J3_^2*k_s - 648*J1_^2*k_s^2 + 78*J2_^2*J3_^2*k_s - 648*J2_^2*k_s^2 + 1296*J3_^2*k_s^2 - 8640*k_s^3)</f>
        <v>-0.24096851143249792</v>
      </c>
      <c r="AL91" s="41">
        <f>(-2*J1_^2*J2_^2*J3_^3*k03_*H91^5 + 4*J1_^2*J2_^2*J3_^3*k03_*H91^3 - 2*J1_^2*J2_^2*J3_^3*k03_*H91 - 15*J1_^2*J3_^3*k03_*k_s*H91^5 + 24*J1_^2*J3_^3*k03_*k_s*H91^4 + 54*J1_^2*J3_^3*k03_*k_s*H91^3 - 24*J1_^2*J3_^3*k03_*k_s*H91^2 - 39*J1_^2*J3_^3*k03_*k_s*H91 - 15*J2_^2*J3_^3*k03_*k_s*H91^5 - 24*J2_^2*J3_^3*k03_*k_s*H91^4 + 54*J2_^2*J3_^3*k03_*k_s*H91^3 + 24*J2_^2*J3_^3*k03_*k_s*H91^2 - 39*J2_^2*J3_^3*k03_*k_s*H91 - 72*J3_^3*k03_*k_s^2*H91^5 + 720*J3_^3*k03_*k_s^2*H91^3 - 648*J3_^3*k03_*k_s^2*H91)/(2*J1_^2*J2_^2*J3_^2 - 24*J1_^2*J2_^2*k_s +
39*J1_^2*J3_^2*k_s - 324*J1_^2*k_s^2 + 39*J2_^2*J3_^2*k_s - 324*J2_^2*k_s^2 + 648*J3_^2*k_s^2 - 4320*k_s^3)</f>
        <v>0.1514526623999993</v>
      </c>
      <c r="AM91" s="41">
        <f xml:space="preserve"> (2*J1_^2*J2_^2*J3_^2*H91^4 - 4*J1_^2*J2_^2*J3_^2*H91^2 + 2*J1_^2*J2_^2*J3_^2 - 24*J1_^2*J2_^2*k_s*H91^4 + 48*J1_^2*J2_^2*k_s*H91^2 - 24*J1_^2*J2_^2*k_s - 12*J1_^2*J3_^2*k_s*H91^5 + 27*J1_^2*J3_^2*k_s*H91^4 + 12*J1_^2*J3_^2*k_s*H91^3 - 66*J1_^2*J3_^2*k_s*H91^2 + 39*J1_^2*J3_^2*k_s + 72*J1_^2*k_s^2*H91^5 - 180*J1_^2*k_s^2*H91^4 + 504*J1_^2*k_s^2*H91^2 - 72*J1_^2*k_s^2*H91 - 324*J1_^2*k_s^2 + 12*J2_^2*J3_^2*k_s*H91^5 + 27*J2_^2*J3_^2*k_s*H91^4 - 12*J2_^2*J3_^2*k_s*H91^3 - 66*J2_^2*J3_^2*k_s*H91^2 + 39*J2_^2*J3_^2*k_s - 72*J2_^2*k_s^2*H91^5 - 180*J2_^2*k_s^2*H91^4 + 504*J2_^2*k_s^2*H91^2 + 72*J2_^2*k_s^2*H91 - 324*J2_^2*k_s^2 - 648*J3_^2*k_s^2*H91^2 + 648*J3_^2*k_s^2 + 4320*k_s^3*H91^2 - 4320*k_s^3)/(2*J1_^2*J2_^2*J3_^2 - 24*J1_^2*J2_^2*k_s + 39*J1_^2*J3_^2*k_s - 324*J1_^2*k_s^2 + 39*J2_^2*J3_^2*k_s - 324*J2_^2*k_s^2 + 648*J3_^2*k_s^2 - 4320*k_s^3)</f>
        <v>0.20466575999999884</v>
      </c>
      <c r="AN91" s="41">
        <f>(2*J1_^2*J2_^2*J3_^3*H91^5 - 4*J1_^2*J2_^2*J3_^3*H91^3 + 2*J1_^2*J2_^2*J3_^3*H91 + 15*J1_^2*J3_^3*k_s*H91^5 - 24*J1_^2*J3_^3*k_s*H91^4 - 54*J1_^2*J3_^3*k_s*H91^3 + 24*J1_^2*J3_^3*k_s*H91^2 + 39*J1_^2*J3_^3*k_s*H91 + 15*J2_^2*J3_^3*k_s*H91^5 + 24*J2_^2*J3_^3*k_s*H91^4 - 54*J2_^2*J3_^3*k_s*H91^3 - 24*J2_^2*J3_^3*k_s*H91^2 + 39*J2_^2*J3_^3*k_s*H91 + 72*J3_^3*k_s^2*H91^5 - 720*J3_^3*k_s^2*H91^3 + 648*J3_^3*k_s^2*H91)/(2*J1_^2*J2_^2*J3_^2 - 24*J1_^2*J2_^2*k_s + 39*J1_^2*J3_^2*k_s - 324*J1_^2*k_s^2 + 39*J2_^2*J3_^2*k_s - 324*J2_^2*k_s^2 + 648*J3_^2*k_s^2 - 4320*k_s^3)</f>
        <v>0.1514526623999993</v>
      </c>
      <c r="AP91" s="41">
        <f t="shared" si="31"/>
        <v>0.20466575999999884</v>
      </c>
    </row>
    <row r="92" spans="7:42">
      <c r="G92" s="40">
        <f t="shared" si="24"/>
        <v>1.7600000000000011</v>
      </c>
      <c r="H92" s="33">
        <f t="shared" si="39"/>
        <v>0.76000000000000101</v>
      </c>
      <c r="I92" s="51">
        <f>J92+K92+W92*AB92</f>
        <v>-0.70576035107967827</v>
      </c>
      <c r="J92" s="51">
        <f>(1/M92)*(a1_ + 2*a2_*H92 + 3*a3_*H92^2 + 4*a4_*H92^3 + 5*a5_*H92^4)</f>
        <v>-0.70576035107967827</v>
      </c>
      <c r="K92" s="51">
        <f>(1/M92^3)*k_s*(6*a3_ + 24*a4_*H92+ 60*a5_*H92^2)</f>
        <v>0</v>
      </c>
      <c r="L92" s="51"/>
      <c r="M92" s="41">
        <f t="shared" si="25"/>
        <v>1.8194504664870672</v>
      </c>
      <c r="N92" s="45">
        <f t="shared" si="32"/>
        <v>-9.119999999999974E-2</v>
      </c>
      <c r="O92" s="45">
        <f t="shared" si="33"/>
        <v>0.26000000000000101</v>
      </c>
      <c r="P92" s="45">
        <f>1</f>
        <v>1</v>
      </c>
      <c r="Q92" s="45">
        <f t="shared" si="34"/>
        <v>0.66880000000000128</v>
      </c>
      <c r="R92" s="45">
        <f t="shared" si="35"/>
        <v>1.2600000000000011</v>
      </c>
      <c r="S92" s="45">
        <f>1</f>
        <v>1</v>
      </c>
      <c r="T92" s="45">
        <f t="shared" si="36"/>
        <v>0.42239999999999844</v>
      </c>
      <c r="U92" s="45">
        <f t="shared" si="37"/>
        <v>-1.520000000000002</v>
      </c>
      <c r="V92" s="45">
        <f t="shared" si="38"/>
        <v>-2</v>
      </c>
      <c r="W92" s="45">
        <f t="shared" si="26"/>
        <v>0</v>
      </c>
      <c r="X92" s="45"/>
      <c r="Y92" s="45">
        <f t="shared" si="27"/>
        <v>1.7600000000000011</v>
      </c>
      <c r="Z92" s="45">
        <f t="shared" si="28"/>
        <v>0.42239999999999844</v>
      </c>
      <c r="AA92" s="40">
        <f t="shared" si="29"/>
        <v>0</v>
      </c>
      <c r="AB92" s="44">
        <f t="shared" si="30"/>
        <v>-0.54961650147627583</v>
      </c>
      <c r="AF92" s="41">
        <f>(-J1_^3*J2_^2*J3_^2*k01_*H92^5 + J1_^3*J2_^2*J3_^2*k01_*H92^4 + J1_^3*J2_^2*J3_^2*k01_*H92^3 - J1_^3*J2_^2*J3_^2*k01_*H92^2 + 6*J1_^3*J2_^2*k01_*k_s*H92^5 - 12*J1_^3*J2_^2*k01_*k_s*H92^4 + 12*J1_^3*J2_^2*k01_*k_s*H92^2 - 6*J1_^3*J2_^2*k01_*k_s*H92 - 12*J1_^3*J3_^2*k01_*k_s*H92^5 + 27*J1_^3*J3_^2*k01_*k_s*H92^4 + 12*J1_^3*J3_^2*k01_*k_s*H92^3 - 27*J1_^3*J3_^2*k01_*k_s*H92^2 + 72*J1_^3*k01_*k_s^2*H92^5 - 180*J1_^3*k01_*k_s^2*H92^4 + 180*J1_^3*k01_*k_s^2*H92^2 - 72*J1_^3*k01_*k_s^2*H92)/(4*J1_^2*J2_^2*J3_^2 - 48*J1_^2*J2_^2*k_s + 78*J1_^2*J3_^2*k_s - 648*J1_^2*k_s^2 + 78*J2_^2*J3_^2*k_s - 648*J2_^2*k_s^2 + 1296*J3_^2*k_s^2 - 8640*k_s^3)</f>
        <v>1.4638694399999921E-2</v>
      </c>
      <c r="AG92" s="41">
        <f>(6*J1_^2*J2_^2*J3_^2*H92^5 - 4*J1_^2*J2_^2*J3_^2*H92^4 - 10*J1_^2*J2_^2*J3_^2*H92^3 + 8*J1_^2*J2_^2*J3_^2*H92^2 - 12*J1_^2*J2_^2*k_s*H92^5 + 48*J1_^2*J2_^2*k_s*H92^4 - 96*J1_^2*J2_^2*k_s*H92^2 + 60*J1_^2*J2_^2*k_s*H92 + 66*J1_^2*J3_^2*k_s*H92^5 - 129*J1_^2*J3_^2*k_s*H92^4 - 144*J1_^2*J3_^2*k_s*H92^3 + 207*J1_^2*J3_^2*k_s*H92^2 - 216*J1_^2*k_s^2*H92^5 + 540*J1_^2*k_s^2*H92^4 - 1188*J1_^2*k_s^2*H92^2 + 864*J1_^2*k_s^2*H92 + 18*J2_^2*J3_^2*k_s*H92^5 + 21*J2_^2*J3_^2*k_s*H92^4 - 96*J2_^2*J3_^2*k_s*H92^3 + 57*J2_^2*J3_^2*k_s*H92^2
+ 72*J2_^2*k_s^2*H92^5 + 180*J2_^2*k_s^2*H92^4 - 828*J2_^2*k_s^2*H92^2 + 576*J2_^2*k_s^2*H92 + 144*J3_^2*k_s^2*H92^5 - 1440*J3_^2*k_s^2*H92^3 + 1296*J3_^2*k_s^2*H92^2 - 8640*k_s^3*H92^2 + 8640*k_s^3*H92)/(8*J1_^2*J2_^2*J3_^2 - 96*J1_^2*J2_^2*k_s + 156*J1_^2*J3_^2*k_s - 1296*J1_^2*k_s^2 + 156*J2_^2*J3_^2*k_s - 1296*J2_^2*k_s^2 + 2592*J3_^2*k_s^2 -
17280*k_s^3)</f>
        <v>5.2233523199999805E-2</v>
      </c>
      <c r="AH92" s="41">
        <f>(J1_^3*J2_^2*J3_^2*H92^5 - J1_^3*J2_^2*J3_^2*H92^4 - J1_^3*J2_^2*J3_^2*H92^3 + J1_^3*J2_^2*J3_^2*H92^2 - 6*J1_^3*J2_^2*k_s*H92^5 + 12*J1_^3*J2_^2*k_s*H92^4 - 12*J1_^3*J2_^2*k_s*H92^2 + 6*J1_^3*J2_^2*k_s*H92 + 12*J1_^3*J3_^2*k_s*H92^5 - 27*J1_^3*J3_^2*k_s*H92^4 - 12*J1_^3*J3_^2*k_s*H92^3 + 27*J1_^3*J3_^2*k_s*H92^2 - 72*J1_^3*k_s^2*H92^5 + 180*J1_^3*k_s^2*H92^4 - 180*J1_^3*k_s^2*H92^2 + 72*J1_^3*k_s^2*H92)/(4*J1_^2*J2_^2*J3_^2 - 48*J1_^2*J2_^2*k_s + 78*J1_^2*J3_^2*k_s - 648*J1_^2*k_s^2 + 78*J2_^2*J3_^2*k_s - 648*J2_^2*k_s^2 + 1296*J3_^2*k_s^2 - 8640*k_s^3)</f>
        <v>3.2733115780245341E-2</v>
      </c>
      <c r="AI92" s="41">
        <f>(-J1_^2*J2_^3*J3_^2*k02_*H92^5 - J1_^2*J2_^3*J3_^2*k02_*H92^4 + J1_^2*J2_^3*J3_^2*k02_*H92^3 + J1_^2*J2_^3*J3_^2*k02_*H92^2 + 6*J1_^2*J2_^3*k02_*k_s*H92^5 + 12*J1_^2*J2_^3*k02_*k_s*H92^4 - 12*J1_^2*J2_^3*k02_*k_s*H92^2 - 6*J1_^2*J2_^3*k02_*k_s*H92 - 12*J2_^3*J3_^2*k02_*k_s*H92^5 - 27*J2_^3*J3_^2*k02_*k_s*H92^4 + 12*J2_^3*J3_^2*k02_*k_s*H92^3 + 27*J2_^3*J3_^2*k02_*k_s*H92^2 + 72*J2_^3*k02_*k_s^2*H92^5 + 180*J2_^3*k02_*k_s^2*H92^4 - 180*J2_^3*k02_*k_s^2*H92^2 - 72*J2_^3*k02_*k_s^2*H92)/(4*J1_^2*J2_^2*J3_^2 - 48*J1_^2*J2_^2*k_s + 78*J1_^2*J3_^2*k_s - 648*J1_^2*k_s^2 + 78*J2_^2*J3_^2*k_s - 648*J2_^2*k_s^2 + 1296*J3_^2*k_s^2 - 8640*k_s^3)</f>
        <v>-0.23412669440000083</v>
      </c>
      <c r="AJ92" s="41">
        <f>(-6*J1_^2*J2_^2*J3_^2*H92^5 - 4*J1_^2*J2_^2*J3_^2*H92^4 + 10*J1_^2*J2_^2*J3_^2*H92^3 + 8*J1_^2*J2_^2*J3_^2*H92^2 + 12*J1_^2*J2_^2*k_s*H92^5 + 48*J1_^2*J2_^2*k_s*H92^4 - 96*J1_^2*J2_^2*k_s*H92^2 - 60*J1_^2*J2_^2*k_s*H92 - 18*J1_^2*J3_^2*k_s*H92^5 + 21*J1_^2*J3_^2*k_s*H92^4 + 96*J1_^2*J3_^2*k_s*H92^3 + 57*J1_^2*J3_^2*k_s*H92^2 - 72*J1_^2*k_s^2*H92^5 + 180*J1_^2*k_s^2*H92^4 - 828*J1_^2*k_s^2*H92^2 - 576*J1_^2*k_s^2*H92 - 66*J2_^2*J3_^2*k_s*H92^5 - 129*J2_^2*J3_^2*k_s*H92^4 + 144*J2_^2*J3_^2*k_s*H92^3 + 207*J2_^2*J3_^2*k_s*H92^2 + 216*J2_^2*k_s^2*H92^5 + 540*J2_^2*k_s^2*H92^4 - 1188*J2_^2*k_s^2*H92^2 - 864*J2_^2*k_s^2*H92 - 144*J3_^2*k_s^2*H92^5 + 1440*J3_^2*k_s^2*H92^3 + 1296*J3_^2*k_s^2*H92^2 - 8640*k_s^3*H92^2 - 8640*k_s^3*H92)/(8*J1_^2*J2_^2*J3_^2 - 96*J1_^2*J2_^2*k_s + 156*J1_^2*J3_^2*k_s - 1296*J1_^2*k_s^2 + 156*J2_^2*J3_^2*k_s - 1296*J2_^2*k_s^2 + 2592*J3_^2*k_s^2 - 17280*k_s^3)</f>
        <v>0.76934471680000149</v>
      </c>
      <c r="AK92" s="41">
        <f>(J1_^2*J2_^3*J3_^2*H92^5 + J1_^2*J2_^3*J3_^2*H92^4 - J1_^2*J2_^3*J3_^2*H92^3 - J1_^2*J2_^3*J3_^2*H92^2 - 6*J1_^2*J2_^3*k_s*H92^5 - 12*J1_^2*J2_^3*k_s*H92^4 + 12*J1_^2*J2_^3*k_s*H92^2 + 6*J1_^2*J2_^3*k_s*H92 + 12*J2_^3*J3_^2*k_s*H92^5 + 27*J2_^3*J3_^2*k_s*H92^4 - 12*J2_^3*J3_^2*k_s*H92^3 - 27*J2_^3*J3_^2*k_s*H92^2 - 72*J2_^3*k_s^2*H92^5 - 180*J2_^3*k_s^2*H92^4 + 180*J2_^3*k_s^2*H92^2 + 72*J2_^3*k_s^2*H92)/(4*J1_^2*J2_^2*J3_^2 - 48*J1_^2*J2_^2*k_s + 78*J1_^2*J3_^2*k_s - 648*J1_^2*k_s^2 + 78*J2_^2*J3_^2*k_s - 648*J2_^2*k_s^2 + 1296*J3_^2*k_s^2 - 8640*k_s^3)</f>
        <v>-0.24004284905513373</v>
      </c>
      <c r="AL92" s="41">
        <f>(-2*J1_^2*J2_^2*J3_^3*k03_*H92^5 + 4*J1_^2*J2_^2*J3_^3*k03_*H92^3 - 2*J1_^2*J2_^2*J3_^3*k03_*H92 - 15*J1_^2*J3_^3*k03_*k_s*H92^5 + 24*J1_^2*J3_^3*k03_*k_s*H92^4 + 54*J1_^2*J3_^3*k03_*k_s*H92^3 - 24*J1_^2*J3_^3*k03_*k_s*H92^2 - 39*J1_^2*J3_^3*k03_*k_s*H92 - 15*J2_^2*J3_^3*k03_*k_s*H92^5 - 24*J2_^2*J3_^3*k03_*k_s*H92^4 + 54*J2_^2*J3_^3*k03_*k_s*H92^3 + 24*J2_^2*J3_^3*k03_*k_s*H92^2 - 39*J2_^2*J3_^3*k03_*k_s*H92 - 72*J3_^3*k03_*k_s^2*H92^5 + 720*J3_^3*k03_*k_s^2*H92^3 - 648*J3_^3*k03_*k_s^2*H92)/(2*J1_^2*J2_^2*J3_^2 - 24*J1_^2*J2_^2*k_s +
39*J1_^2*J3_^2*k_s - 324*J1_^2*k_s^2 + 39*J2_^2*J3_^2*k_s - 324*J2_^2*k_s^2 + 648*J3_^2*k_s^2 - 4320*k_s^3)</f>
        <v>0.13560053759999915</v>
      </c>
      <c r="AM92" s="41">
        <f xml:space="preserve"> (2*J1_^2*J2_^2*J3_^2*H92^4 - 4*J1_^2*J2_^2*J3_^2*H92^2 + 2*J1_^2*J2_^2*J3_^2 - 24*J1_^2*J2_^2*k_s*H92^4 + 48*J1_^2*J2_^2*k_s*H92^2 - 24*J1_^2*J2_^2*k_s - 12*J1_^2*J3_^2*k_s*H92^5 + 27*J1_^2*J3_^2*k_s*H92^4 + 12*J1_^2*J3_^2*k_s*H92^3 - 66*J1_^2*J3_^2*k_s*H92^2 + 39*J1_^2*J3_^2*k_s + 72*J1_^2*k_s^2*H92^5 - 180*J1_^2*k_s^2*H92^4 + 504*J1_^2*k_s^2*H92^2 - 72*J1_^2*k_s^2*H92 - 324*J1_^2*k_s^2 + 12*J2_^2*J3_^2*k_s*H92^5 + 27*J2_^2*J3_^2*k_s*H92^4 - 12*J2_^2*J3_^2*k_s*H92^3 - 66*J2_^2*J3_^2*k_s*H92^2 + 39*J2_^2*J3_^2*k_s - 72*J2_^2*k_s^2*H92^5 - 180*J2_^2*k_s^2*H92^4 + 504*J2_^2*k_s^2*H92^2 + 72*J2_^2*k_s^2*H92 - 324*J2_^2*k_s^2 - 648*J3_^2*k_s^2*H92^2 + 648*J3_^2*k_s^2 + 4320*k_s^3*H92^2 - 4320*k_s^3)/(2*J1_^2*J2_^2*J3_^2 - 24*J1_^2*J2_^2*k_s + 39*J1_^2*J3_^2*k_s - 324*J1_^2*k_s^2 + 39*J2_^2*J3_^2*k_s - 324*J2_^2*k_s^2 + 648*J3_^2*k_s^2 - 4320*k_s^3)</f>
        <v>0.17842175999999879</v>
      </c>
      <c r="AN92" s="41">
        <f>(2*J1_^2*J2_^2*J3_^3*H92^5 - 4*J1_^2*J2_^2*J3_^3*H92^3 + 2*J1_^2*J2_^2*J3_^3*H92 + 15*J1_^2*J3_^3*k_s*H92^5 - 24*J1_^2*J3_^3*k_s*H92^4 - 54*J1_^2*J3_^3*k_s*H92^3 + 24*J1_^2*J3_^3*k_s*H92^2 + 39*J1_^2*J3_^3*k_s*H92 + 15*J2_^2*J3_^3*k_s*H92^5 + 24*J2_^2*J3_^3*k_s*H92^4 - 54*J2_^2*J3_^3*k_s*H92^3 - 24*J2_^2*J3_^3*k_s*H92^2 + 39*J2_^2*J3_^3*k_s*H92 + 72*J3_^3*k_s^2*H92^5 - 720*J3_^3*k_s^2*H92^3 + 648*J3_^3*k_s^2*H92)/(2*J1_^2*J2_^2*J3_^2 - 24*J1_^2*J2_^2*k_s + 39*J1_^2*J3_^2*k_s - 324*J1_^2*k_s^2 + 39*J2_^2*J3_^2*k_s - 324*J2_^2*k_s^2 + 648*J3_^2*k_s^2 - 4320*k_s^3)</f>
        <v>0.13560053759999915</v>
      </c>
      <c r="AP92" s="41">
        <f t="shared" si="31"/>
        <v>0.17842175999999879</v>
      </c>
    </row>
    <row r="93" spans="7:42">
      <c r="G93" s="40">
        <f t="shared" si="24"/>
        <v>1.7800000000000011</v>
      </c>
      <c r="H93" s="33">
        <f t="shared" si="39"/>
        <v>0.78000000000000103</v>
      </c>
      <c r="I93" s="51">
        <f>J93+K93+W93*AB93</f>
        <v>-0.65935974163650346</v>
      </c>
      <c r="J93" s="51">
        <f>(1/M93)*(a1_ + 2*a2_*H93 + 3*a3_*H93^2 + 4*a4_*H93^3 + 5*a5_*H93^4)</f>
        <v>-0.65935974163650346</v>
      </c>
      <c r="K93" s="51">
        <f>(1/M93^3)*k_s*(6*a3_ + 24*a4_*H93+ 60*a5_*H93^2)</f>
        <v>0</v>
      </c>
      <c r="L93" s="51"/>
      <c r="M93" s="41">
        <f t="shared" si="25"/>
        <v>1.852997571504077</v>
      </c>
      <c r="N93" s="45">
        <f t="shared" si="32"/>
        <v>-8.579999999999971E-2</v>
      </c>
      <c r="O93" s="45">
        <f t="shared" si="33"/>
        <v>0.28000000000000103</v>
      </c>
      <c r="P93" s="45">
        <f>1</f>
        <v>1</v>
      </c>
      <c r="Q93" s="45">
        <f t="shared" si="34"/>
        <v>0.69420000000000137</v>
      </c>
      <c r="R93" s="45">
        <f t="shared" si="35"/>
        <v>1.2800000000000011</v>
      </c>
      <c r="S93" s="45">
        <f>1</f>
        <v>1</v>
      </c>
      <c r="T93" s="45">
        <f t="shared" si="36"/>
        <v>0.39159999999999839</v>
      </c>
      <c r="U93" s="45">
        <f t="shared" si="37"/>
        <v>-1.5600000000000021</v>
      </c>
      <c r="V93" s="45">
        <f t="shared" si="38"/>
        <v>-2</v>
      </c>
      <c r="W93" s="45">
        <f t="shared" si="26"/>
        <v>0</v>
      </c>
      <c r="X93" s="45"/>
      <c r="Y93" s="45">
        <f t="shared" si="27"/>
        <v>1.7800000000000011</v>
      </c>
      <c r="Z93" s="45">
        <f t="shared" si="28"/>
        <v>0.39159999999999839</v>
      </c>
      <c r="AA93" s="40">
        <f t="shared" si="29"/>
        <v>0</v>
      </c>
      <c r="AB93" s="44">
        <f t="shared" si="30"/>
        <v>-0.53966611472043136</v>
      </c>
      <c r="AF93" s="41">
        <f>(-J1_^3*J2_^2*J3_^2*k01_*H93^5 + J1_^3*J2_^2*J3_^2*k01_*H93^4 + J1_^3*J2_^2*J3_^2*k01_*H93^3 - J1_^3*J2_^2*J3_^2*k01_*H93^2 + 6*J1_^3*J2_^2*k01_*k_s*H93^5 - 12*J1_^3*J2_^2*k01_*k_s*H93^4 + 12*J1_^3*J2_^2*k01_*k_s*H93^2 - 6*J1_^3*J2_^2*k01_*k_s*H93 - 12*J1_^3*J3_^2*k01_*k_s*H93^5 + 27*J1_^3*J3_^2*k01_*k_s*H93^4 + 12*J1_^3*J3_^2*k01_*k_s*H93^3 - 27*J1_^3*J3_^2*k01_*k_s*H93^2 + 72*J1_^3*k01_*k_s^2*H93^5 - 180*J1_^3*k01_*k_s^2*H93^4 + 180*J1_^3*k01_*k_s^2*H93^2 - 72*J1_^3*k01_*k_s^2*H93)/(4*J1_^2*J2_^2*J3_^2 - 48*J1_^2*J2_^2*k_s + 78*J1_^2*J3_^2*k_s - 648*J1_^2*k_s^2 + 78*J2_^2*J3_^2*k_s - 648*J2_^2*k_s^2 + 1296*J3_^2*k_s^2 - 8640*k_s^3)</f>
        <v>1.3103719199999938E-2</v>
      </c>
      <c r="AG93" s="41">
        <f>(6*J1_^2*J2_^2*J3_^2*H93^5 - 4*J1_^2*J2_^2*J3_^2*H93^4 - 10*J1_^2*J2_^2*J3_^2*H93^3 + 8*J1_^2*J2_^2*J3_^2*H93^2 - 12*J1_^2*J2_^2*k_s*H93^5 + 48*J1_^2*J2_^2*k_s*H93^4 - 96*J1_^2*J2_^2*k_s*H93^2 + 60*J1_^2*J2_^2*k_s*H93 + 66*J1_^2*J3_^2*k_s*H93^5 - 129*J1_^2*J3_^2*k_s*H93^4 - 144*J1_^2*J3_^2*k_s*H93^3 + 207*J1_^2*J3_^2*k_s*H93^2 - 216*J1_^2*k_s^2*H93^5 + 540*J1_^2*k_s^2*H93^4 - 1188*J1_^2*k_s^2*H93^2 + 864*J1_^2*k_s^2*H93 + 18*J2_^2*J3_^2*k_s*H93^5 + 21*J2_^2*J3_^2*k_s*H93^4 - 96*J2_^2*J3_^2*k_s*H93^3 + 57*J2_^2*J3_^2*k_s*H93^2
+ 72*J2_^2*k_s^2*H93^5 + 180*J2_^2*k_s^2*H93^4 - 828*J2_^2*k_s^2*H93^2 + 576*J2_^2*k_s^2*H93 + 144*J3_^2*k_s^2*H93^5 - 1440*J3_^2*k_s^2*H93^3 + 1296*J3_^2*k_s^2*H93^2 - 8640*k_s^3*H93^2 + 8640*k_s^3*H93)/(8*J1_^2*J2_^2*J3_^2 - 96*J1_^2*J2_^2*k_s + 156*J1_^2*J3_^2*k_s - 1296*J1_^2*k_s^2 + 156*J2_^2*J3_^2*k_s - 1296*J2_^2*k_s^2 + 2592*J3_^2*k_s^2 -
17280*k_s^3)</f>
        <v>4.6672797599999774E-2</v>
      </c>
      <c r="AH93" s="41">
        <f>(J1_^3*J2_^2*J3_^2*H93^5 - J1_^3*J2_^2*J3_^2*H93^4 - J1_^3*J2_^2*J3_^2*H93^3 + J1_^3*J2_^2*J3_^2*H93^2 - 6*J1_^3*J2_^2*k_s*H93^5 + 12*J1_^3*J2_^2*k_s*H93^4 - 12*J1_^3*J2_^2*k_s*H93^2 + 6*J1_^3*J2_^2*k_s*H93 + 12*J1_^3*J3_^2*k_s*H93^5 - 27*J1_^3*J3_^2*k_s*H93^4 - 12*J1_^3*J3_^2*k_s*H93^3 + 27*J1_^3*J3_^2*k_s*H93^2 - 72*J1_^3*k_s^2*H93^5 + 180*J1_^3*k_s^2*H93^4 - 180*J1_^3*k_s^2*H93^2 + 72*J1_^3*k_s^2*H93)/(4*J1_^2*J2_^2*J3_^2 - 48*J1_^2*J2_^2*k_s + 78*J1_^2*J3_^2*k_s - 648*J1_^2*k_s^2 + 78*J2_^2*J3_^2*k_s - 648*J2_^2*k_s^2 + 1296*J3_^2*k_s^2 - 8640*k_s^3)</f>
        <v>2.9300806889268984E-2</v>
      </c>
      <c r="AI93" s="41">
        <f>(-J1_^2*J2_^3*J3_^2*k02_*H93^5 - J1_^2*J2_^3*J3_^2*k02_*H93^4 + J1_^2*J2_^3*J3_^2*k02_*H93^3 + J1_^2*J2_^3*J3_^2*k02_*H93^2 + 6*J1_^2*J2_^3*k02_*k_s*H93^5 + 12*J1_^2*J2_^3*k02_*k_s*H93^4 - 12*J1_^2*J2_^3*k02_*k_s*H93^2 - 6*J1_^2*J2_^3*k02_*k_s*H93 - 12*J2_^3*J3_^2*k02_*k_s*H93^5 - 27*J2_^3*J3_^2*k02_*k_s*H93^4 + 12*J2_^3*J3_^2*k02_*k_s*H93^3 + 27*J2_^3*J3_^2*k02_*k_s*H93^2 + 72*J2_^3*k02_*k_s^2*H93^5 + 180*J2_^3*k02_*k_s^2*H93^4 - 180*J2_^3*k02_*k_s^2*H93^2 - 72*J2_^3*k02_*k_s^2*H93)/(4*J1_^2*J2_^2*J3_^2 - 48*J1_^2*J2_^2*k_s + 78*J1_^2*J3_^2*k_s - 648*J1_^2*k_s^2 + 78*J2_^2*J3_^2*k_s - 648*J2_^2*k_s^2 + 1296*J3_^2*k_s^2 - 8640*k_s^3)</f>
        <v>-0.25037971920000091</v>
      </c>
      <c r="AJ93" s="41">
        <f>(-6*J1_^2*J2_^2*J3_^2*H93^5 - 4*J1_^2*J2_^2*J3_^2*H93^4 + 10*J1_^2*J2_^2*J3_^2*H93^3 + 8*J1_^2*J2_^2*J3_^2*H93^2 + 12*J1_^2*J2_^2*k_s*H93^5 + 48*J1_^2*J2_^2*k_s*H93^4 - 96*J1_^2*J2_^2*k_s*H93^2 - 60*J1_^2*J2_^2*k_s*H93 - 18*J1_^2*J3_^2*k_s*H93^5 + 21*J1_^2*J3_^2*k_s*H93^4 + 96*J1_^2*J3_^2*k_s*H93^3 + 57*J1_^2*J3_^2*k_s*H93^2 - 72*J1_^2*k_s^2*H93^5 + 180*J1_^2*k_s^2*H93^4 - 828*J1_^2*k_s^2*H93^2 - 576*J1_^2*k_s^2*H93 - 66*J2_^2*J3_^2*k_s*H93^5 - 129*J2_^2*J3_^2*k_s*H93^4 + 144*J2_^2*J3_^2*k_s*H93^3 + 207*J2_^2*J3_^2*k_s*H93^2 + 216*J2_^2*k_s^2*H93^5 + 540*J2_^2*k_s^2*H93^4 - 1188*J2_^2*k_s^2*H93^2 - 864*J2_^2*k_s^2*H93 - 144*J3_^2*k_s^2*H93^5 + 1440*J3_^2*k_s^2*H93^3 + 1296*J3_^2*k_s^2*H93^2 - 8640*k_s^3*H93^2 - 8640*k_s^3*H93)/(8*J1_^2*J2_^2*J3_^2 - 96*J1_^2*J2_^2*k_s + 156*J1_^2*J3_^2*k_s - 1296*J1_^2*k_s^2 + 156*J2_^2*J3_^2*k_s - 1296*J2_^2*k_s^2 + 2592*J3_^2*k_s^2 - 17280*k_s^3)</f>
        <v>0.79997664240000155</v>
      </c>
      <c r="AK93" s="41">
        <f>(J1_^2*J2_^3*J3_^2*H93^5 + J1_^2*J2_^3*J3_^2*H93^4 - J1_^2*J2_^3*J3_^2*H93^3 - J1_^2*J2_^3*J3_^2*H93^2 - 6*J1_^2*J2_^3*k_s*H93^5 - 12*J1_^2*J2_^3*k_s*H93^4 + 12*J1_^2*J2_^3*k_s*H93^2 + 6*J1_^2*J2_^3*k_s*H93 + 12*J2_^3*J3_^2*k_s*H93^5 + 27*J2_^3*J3_^2*k_s*H93^4 - 12*J2_^3*J3_^2*k_s*H93^3 - 27*J2_^3*J3_^2*k_s*H93^2 - 72*J2_^3*k_s^2*H93^5 - 180*J2_^3*k_s^2*H93^4 + 180*J2_^3*k_s^2*H93^2 + 72*J2_^3*k_s^2*H93)/(4*J1_^2*J2_^2*J3_^2 - 48*J1_^2*J2_^2*k_s + 78*J1_^2*J3_^2*k_s - 648*J1_^2*k_s^2 + 78*J2_^2*J3_^2*k_s - 648*J2_^2*k_s^2 + 1296*J3_^2*k_s^2 - 8640*k_s^3)</f>
        <v>-0.23707016483135954</v>
      </c>
      <c r="AL93" s="41">
        <f>(-2*J1_^2*J2_^2*J3_^3*k03_*H93^5 + 4*J1_^2*J2_^2*J3_^3*k03_*H93^3 - 2*J1_^2*J2_^2*J3_^3*k03_*H93 - 15*J1_^2*J3_^3*k03_*k_s*H93^5 + 24*J1_^2*J3_^3*k03_*k_s*H93^4 + 54*J1_^2*J3_^3*k03_*k_s*H93^3 - 24*J1_^2*J3_^3*k03_*k_s*H93^2 - 39*J1_^2*J3_^3*k03_*k_s*H93 - 15*J2_^2*J3_^3*k03_*k_s*H93^5 - 24*J2_^2*J3_^3*k03_*k_s*H93^4 + 54*J2_^2*J3_^3*k03_*k_s*H93^3 + 24*J2_^2*J3_^3*k03_*k_s*H93^2 - 39*J2_^2*J3_^3*k03_*k_s*H93 - 72*J3_^3*k03_*k_s^2*H93^5 + 720*J3_^3*k03_*k_s^2*H93^3 - 648*J3_^3*k03_*k_s^2*H93)/(2*J1_^2*J2_^2*J3_^2 - 24*J1_^2*J2_^2*k_s +
39*J1_^2*J3_^2*k_s - 324*J1_^2*k_s^2 + 39*J2_^2*J3_^2*k_s - 324*J2_^2*k_s^2 + 648*J3_^2*k_s^2 - 4320*k_s^3)</f>
        <v>0.11961343679999921</v>
      </c>
      <c r="AM93" s="41">
        <f xml:space="preserve"> (2*J1_^2*J2_^2*J3_^2*H93^4 - 4*J1_^2*J2_^2*J3_^2*H93^2 + 2*J1_^2*J2_^2*J3_^2 - 24*J1_^2*J2_^2*k_s*H93^4 + 48*J1_^2*J2_^2*k_s*H93^2 - 24*J1_^2*J2_^2*k_s - 12*J1_^2*J3_^2*k_s*H93^5 + 27*J1_^2*J3_^2*k_s*H93^4 + 12*J1_^2*J3_^2*k_s*H93^3 - 66*J1_^2*J3_^2*k_s*H93^2 + 39*J1_^2*J3_^2*k_s + 72*J1_^2*k_s^2*H93^5 - 180*J1_^2*k_s^2*H93^4 + 504*J1_^2*k_s^2*H93^2 - 72*J1_^2*k_s^2*H93 - 324*J1_^2*k_s^2 + 12*J2_^2*J3_^2*k_s*H93^5 + 27*J2_^2*J3_^2*k_s*H93^4 - 12*J2_^2*J3_^2*k_s*H93^3 - 66*J2_^2*J3_^2*k_s*H93^2 + 39*J2_^2*J3_^2*k_s - 72*J2_^2*k_s^2*H93^5 - 180*J2_^2*k_s^2*H93^4 + 504*J2_^2*k_s^2*H93^2 + 72*J2_^2*k_s^2*H93 - 324*J2_^2*k_s^2 - 648*J3_^2*k_s^2*H93^2 + 648*J3_^2*k_s^2 + 4320*k_s^3*H93^2 - 4320*k_s^3)/(2*J1_^2*J2_^2*J3_^2 - 24*J1_^2*J2_^2*k_s + 39*J1_^2*J3_^2*k_s - 324*J1_^2*k_s^2 + 39*J2_^2*J3_^2*k_s - 324*J2_^2*k_s^2 + 648*J3_^2*k_s^2 - 4320*k_s^3)</f>
        <v>0.15335055999999869</v>
      </c>
      <c r="AN93" s="41">
        <f>(2*J1_^2*J2_^2*J3_^3*H93^5 - 4*J1_^2*J2_^2*J3_^3*H93^3 + 2*J1_^2*J2_^2*J3_^3*H93 + 15*J1_^2*J3_^3*k_s*H93^5 - 24*J1_^2*J3_^3*k_s*H93^4 - 54*J1_^2*J3_^3*k_s*H93^3 + 24*J1_^2*J3_^3*k_s*H93^2 + 39*J1_^2*J3_^3*k_s*H93 + 15*J2_^2*J3_^3*k_s*H93^5 + 24*J2_^2*J3_^3*k_s*H93^4 - 54*J2_^2*J3_^3*k_s*H93^3 - 24*J2_^2*J3_^3*k_s*H93^2 + 39*J2_^2*J3_^3*k_s*H93 + 72*J3_^3*k_s^2*H93^5 - 720*J3_^3*k_s^2*H93^3 + 648*J3_^3*k_s^2*H93)/(2*J1_^2*J2_^2*J3_^2 - 24*J1_^2*J2_^2*k_s + 39*J1_^2*J3_^2*k_s - 324*J1_^2*k_s^2 + 39*J2_^2*J3_^2*k_s - 324*J2_^2*k_s^2 + 648*J3_^2*k_s^2 - 4320*k_s^3)</f>
        <v>0.11961343679999921</v>
      </c>
      <c r="AP93" s="41">
        <f t="shared" si="31"/>
        <v>0.15335055999999869</v>
      </c>
    </row>
    <row r="94" spans="7:42">
      <c r="G94" s="40">
        <f t="shared" si="24"/>
        <v>1.8000000000000012</v>
      </c>
      <c r="H94" s="33">
        <f t="shared" si="39"/>
        <v>0.80000000000000104</v>
      </c>
      <c r="I94" s="51">
        <f>J94+K94+W94*AB94</f>
        <v>-0.61055877888366072</v>
      </c>
      <c r="J94" s="51">
        <f>(1/M94)*(a1_ + 2*a2_*H94 + 3*a3_*H94^2 + 4*a4_*H94^3 + 5*a5_*H94^4)</f>
        <v>-0.61055877888366072</v>
      </c>
      <c r="K94" s="51">
        <f>(1/M94^3)*k_s*(6*a3_ + 24*a4_*H94+ 60*a5_*H94^2)</f>
        <v>0</v>
      </c>
      <c r="L94" s="51"/>
      <c r="M94" s="41">
        <f t="shared" si="25"/>
        <v>1.8867962264113227</v>
      </c>
      <c r="N94" s="45">
        <f t="shared" si="32"/>
        <v>-7.9999999999999682E-2</v>
      </c>
      <c r="O94" s="45">
        <f t="shared" si="33"/>
        <v>0.30000000000000104</v>
      </c>
      <c r="P94" s="45">
        <f>1</f>
        <v>1</v>
      </c>
      <c r="Q94" s="45">
        <f t="shared" si="34"/>
        <v>0.72000000000000142</v>
      </c>
      <c r="R94" s="45">
        <f t="shared" si="35"/>
        <v>1.3000000000000012</v>
      </c>
      <c r="S94" s="45">
        <f>1</f>
        <v>1</v>
      </c>
      <c r="T94" s="45">
        <f t="shared" si="36"/>
        <v>0.35999999999999832</v>
      </c>
      <c r="U94" s="45">
        <f t="shared" si="37"/>
        <v>-1.6000000000000021</v>
      </c>
      <c r="V94" s="45">
        <f t="shared" si="38"/>
        <v>-2</v>
      </c>
      <c r="W94" s="45">
        <f t="shared" si="26"/>
        <v>0</v>
      </c>
      <c r="X94" s="45"/>
      <c r="Y94" s="45">
        <f t="shared" si="27"/>
        <v>1.8000000000000012</v>
      </c>
      <c r="Z94" s="45">
        <f t="shared" si="28"/>
        <v>0.35999999999999832</v>
      </c>
      <c r="AA94" s="40">
        <f t="shared" si="29"/>
        <v>0</v>
      </c>
      <c r="AB94" s="44">
        <f t="shared" si="30"/>
        <v>-0.52999894000317949</v>
      </c>
      <c r="AF94" s="41">
        <f>(-J1_^3*J2_^2*J3_^2*k01_*H94^5 + J1_^3*J2_^2*J3_^2*k01_*H94^4 + J1_^3*J2_^2*J3_^2*k01_*H94^3 - J1_^3*J2_^2*J3_^2*k01_*H94^2 + 6*J1_^3*J2_^2*k01_*k_s*H94^5 - 12*J1_^3*J2_^2*k01_*k_s*H94^4 + 12*J1_^3*J2_^2*k01_*k_s*H94^2 - 6*J1_^3*J2_^2*k01_*k_s*H94 - 12*J1_^3*J3_^2*k01_*k_s*H94^5 + 27*J1_^3*J3_^2*k01_*k_s*H94^4 + 12*J1_^3*J3_^2*k01_*k_s*H94^3 - 27*J1_^3*J3_^2*k01_*k_s*H94^2 + 72*J1_^3*k01_*k_s^2*H94^5 - 180*J1_^3*k01_*k_s^2*H94^4 + 180*J1_^3*k01_*k_s^2*H94^2 - 72*J1_^3*k01_*k_s^2*H94)/(4*J1_^2*J2_^2*J3_^2 - 48*J1_^2*J2_^2*k_s + 78*J1_^2*J3_^2*k_s - 648*J1_^2*k_s^2 + 78*J2_^2*J3_^2*k_s - 648*J2_^2*k_s^2 + 1296*J3_^2*k_s^2 - 8640*k_s^3)</f>
        <v>1.1519999999999902E-2</v>
      </c>
      <c r="AG94" s="41">
        <f>(6*J1_^2*J2_^2*J3_^2*H94^5 - 4*J1_^2*J2_^2*J3_^2*H94^4 - 10*J1_^2*J2_^2*J3_^2*H94^3 + 8*J1_^2*J2_^2*J3_^2*H94^2 - 12*J1_^2*J2_^2*k_s*H94^5 + 48*J1_^2*J2_^2*k_s*H94^4 - 96*J1_^2*J2_^2*k_s*H94^2 + 60*J1_^2*J2_^2*k_s*H94 + 66*J1_^2*J3_^2*k_s*H94^5 - 129*J1_^2*J3_^2*k_s*H94^4 - 144*J1_^2*J3_^2*k_s*H94^3 + 207*J1_^2*J3_^2*k_s*H94^2 - 216*J1_^2*k_s^2*H94^5 + 540*J1_^2*k_s^2*H94^4 - 1188*J1_^2*k_s^2*H94^2 + 864*J1_^2*k_s^2*H94 + 18*J2_^2*J3_^2*k_s*H94^5 + 21*J2_^2*J3_^2*k_s*H94^4 - 96*J2_^2*J3_^2*k_s*H94^3 + 57*J2_^2*J3_^2*k_s*H94^2
+ 72*J2_^2*k_s^2*H94^5 + 180*J2_^2*k_s^2*H94^4 - 828*J2_^2*k_s^2*H94^2 + 576*J2_^2*k_s^2*H94 + 144*J3_^2*k_s^2*H94^5 - 1440*J3_^2*k_s^2*H94^3 + 1296*J3_^2*k_s^2*H94^2 - 8640*k_s^3*H94^2 + 8640*k_s^3*H94)/(8*J1_^2*J2_^2*J3_^2 - 96*J1_^2*J2_^2*k_s + 156*J1_^2*J3_^2*k_s - 1296*J1_^2*k_s^2 + 156*J2_^2*J3_^2*k_s - 1296*J2_^2*k_s^2 + 2592*J3_^2*k_s^2 -
17280*k_s^3)</f>
        <v>4.0959999999999684E-2</v>
      </c>
      <c r="AH94" s="41">
        <f>(J1_^3*J2_^2*J3_^2*H94^5 - J1_^3*J2_^2*J3_^2*H94^4 - J1_^3*J2_^2*J3_^2*H94^3 + J1_^3*J2_^2*J3_^2*H94^2 - 6*J1_^3*J2_^2*k_s*H94^5 + 12*J1_^3*J2_^2*k_s*H94^4 - 12*J1_^3*J2_^2*k_s*H94^2 + 6*J1_^3*J2_^2*k_s*H94 + 12*J1_^3*J3_^2*k_s*H94^5 - 27*J1_^3*J3_^2*k_s*H94^4 - 12*J1_^3*J3_^2*k_s*H94^3 + 27*J1_^3*J3_^2*k_s*H94^2 - 72*J1_^3*k_s^2*H94^5 + 180*J1_^3*k_s^2*H94^4 - 180*J1_^3*k_s^2*H94^2 + 72*J1_^3*k_s^2*H94)/(4*J1_^2*J2_^2*J3_^2 - 48*J1_^2*J2_^2*k_s + 78*J1_^2*J3_^2*k_s - 648*J1_^2*k_s^2 + 78*J2_^2*J3_^2*k_s - 648*J2_^2*k_s^2 + 1296*J3_^2*k_s^2 - 8640*k_s^3)</f>
        <v>2.5759503100797429E-2</v>
      </c>
      <c r="AI94" s="41">
        <f>(-J1_^2*J2_^3*J3_^2*k02_*H94^5 - J1_^2*J2_^3*J3_^2*k02_*H94^4 + J1_^2*J2_^3*J3_^2*k02_*H94^3 + J1_^2*J2_^3*J3_^2*k02_*H94^2 + 6*J1_^2*J2_^3*k02_*k_s*H94^5 + 12*J1_^2*J2_^3*k02_*k_s*H94^4 - 12*J1_^2*J2_^3*k02_*k_s*H94^2 - 6*J1_^2*J2_^3*k02_*k_s*H94 - 12*J2_^3*J3_^2*k02_*k_s*H94^5 - 27*J2_^3*J3_^2*k02_*k_s*H94^4 + 12*J2_^3*J3_^2*k02_*k_s*H94^3 + 27*J2_^3*J3_^2*k02_*k_s*H94^2 + 72*J2_^3*k02_*k_s^2*H94^5 + 180*J2_^3*k02_*k_s^2*H94^4 - 180*J2_^3*k02_*k_s^2*H94^2 - 72*J2_^3*k02_*k_s^2*H94)/(4*J1_^2*J2_^2*J3_^2 - 48*J1_^2*J2_^2*k_s + 78*J1_^2*J3_^2*k_s - 648*J1_^2*k_s^2 + 78*J2_^2*J3_^2*k_s - 648*J2_^2*k_s^2 + 1296*J3_^2*k_s^2 - 8640*k_s^3)</f>
        <v>-0.26752000000000092</v>
      </c>
      <c r="AJ94" s="41">
        <f>(-6*J1_^2*J2_^2*J3_^2*H94^5 - 4*J1_^2*J2_^2*J3_^2*H94^4 + 10*J1_^2*J2_^2*J3_^2*H94^3 + 8*J1_^2*J2_^2*J3_^2*H94^2 + 12*J1_^2*J2_^2*k_s*H94^5 + 48*J1_^2*J2_^2*k_s*H94^4 - 96*J1_^2*J2_^2*k_s*H94^2 - 60*J1_^2*J2_^2*k_s*H94 - 18*J1_^2*J3_^2*k_s*H94^5 + 21*J1_^2*J3_^2*k_s*H94^4 + 96*J1_^2*J3_^2*k_s*H94^3 + 57*J1_^2*J3_^2*k_s*H94^2 - 72*J1_^2*k_s^2*H94^5 + 180*J1_^2*k_s^2*H94^4 - 828*J1_^2*k_s^2*H94^2 - 576*J1_^2*k_s^2*H94 - 66*J2_^2*J3_^2*k_s*H94^5 - 129*J2_^2*J3_^2*k_s*H94^4 + 144*J2_^2*J3_^2*k_s*H94^3 + 207*J2_^2*J3_^2*k_s*H94^2 + 216*J2_^2*k_s^2*H94^5 + 540*J2_^2*k_s^2*H94^4 - 1188*J2_^2*k_s^2*H94^2 - 864*J2_^2*k_s^2*H94 - 144*J3_^2*k_s^2*H94^5 + 1440*J3_^2*k_s^2*H94^3 + 1296*J3_^2*k_s^2*H94^2 - 8640*k_s^3*H94^2 - 8640*k_s^3*H94)/(8*J1_^2*J2_^2*J3_^2 - 96*J1_^2*J2_^2*k_s + 156*J1_^2*J3_^2*k_s - 1296*J1_^2*k_s^2 + 156*J2_^2*J3_^2*k_s - 1296*J2_^2*k_s^2 + 2592*J3_^2*k_s^2 - 17280*k_s^3)</f>
        <v>0.82944000000000129</v>
      </c>
      <c r="AK94" s="41">
        <f>(J1_^2*J2_^3*J3_^2*H94^5 + J1_^2*J2_^3*J3_^2*H94^4 - J1_^2*J2_^3*J3_^2*H94^3 - J1_^2*J2_^3*J3_^2*H94^2 - 6*J1_^2*J2_^3*k_s*H94^5 - 12*J1_^2*J2_^3*k_s*H94^4 + 12*J1_^2*J2_^3*k_s*H94^2 + 6*J1_^2*J2_^3*k_s*H94 + 12*J2_^3*J3_^2*k_s*H94^5 + 27*J2_^3*J3_^2*k_s*H94^4 - 12*J2_^3*J3_^2*k_s*H94^3 - 27*J2_^3*J3_^2*k_s*H94^2 - 72*J2_^3*k_s^2*H94^5 - 180*J2_^3*k_s^2*H94^4 + 180*J2_^3*k_s^2*H94^2 + 72*J2_^3*k_s^2*H94)/(4*J1_^2*J2_^2*J3_^2 - 48*J1_^2*J2_^2*k_s + 78*J1_^2*J3_^2*k_s - 648*J1_^2*k_s^2 + 78*J2_^2*J3_^2*k_s - 648*J2_^2*k_s^2 + 1296*J3_^2*k_s^2 - 8640*k_s^3)</f>
        <v>-0.23183552790717807</v>
      </c>
      <c r="AL94" s="41">
        <f>(-2*J1_^2*J2_^2*J3_^3*k03_*H94^5 + 4*J1_^2*J2_^2*J3_^3*k03_*H94^3 - 2*J1_^2*J2_^2*J3_^3*k03_*H94 - 15*J1_^2*J3_^3*k03_*k_s*H94^5 + 24*J1_^2*J3_^3*k03_*k_s*H94^4 + 54*J1_^2*J3_^3*k03_*k_s*H94^3 - 24*J1_^2*J3_^3*k03_*k_s*H94^2 - 39*J1_^2*J3_^3*k03_*k_s*H94 - 15*J2_^2*J3_^3*k03_*k_s*H94^5 - 24*J2_^2*J3_^3*k03_*k_s*H94^4 + 54*J2_^2*J3_^3*k03_*k_s*H94^3 + 24*J2_^2*J3_^3*k03_*k_s*H94^2 - 39*J2_^2*J3_^3*k03_*k_s*H94 - 72*J3_^3*k03_*k_s^2*H94^5 + 720*J3_^3*k03_*k_s^2*H94^3 - 648*J3_^3*k03_*k_s^2*H94)/(2*J1_^2*J2_^2*J3_^2 - 24*J1_^2*J2_^2*k_s +
39*J1_^2*J3_^2*k_s - 324*J1_^2*k_s^2 + 39*J2_^2*J3_^2*k_s - 324*J2_^2*k_s^2 + 648*J3_^2*k_s^2 - 4320*k_s^3)</f>
        <v>0.1036799999999992</v>
      </c>
      <c r="AM94" s="41">
        <f xml:space="preserve"> (2*J1_^2*J2_^2*J3_^2*H94^4 - 4*J1_^2*J2_^2*J3_^2*H94^2 + 2*J1_^2*J2_^2*J3_^2 - 24*J1_^2*J2_^2*k_s*H94^4 + 48*J1_^2*J2_^2*k_s*H94^2 - 24*J1_^2*J2_^2*k_s - 12*J1_^2*J3_^2*k_s*H94^5 + 27*J1_^2*J3_^2*k_s*H94^4 + 12*J1_^2*J3_^2*k_s*H94^3 - 66*J1_^2*J3_^2*k_s*H94^2 + 39*J1_^2*J3_^2*k_s + 72*J1_^2*k_s^2*H94^5 - 180*J1_^2*k_s^2*H94^4 + 504*J1_^2*k_s^2*H94^2 - 72*J1_^2*k_s^2*H94 - 324*J1_^2*k_s^2 + 12*J2_^2*J3_^2*k_s*H94^5 + 27*J2_^2*J3_^2*k_s*H94^4 - 12*J2_^2*J3_^2*k_s*H94^3 - 66*J2_^2*J3_^2*k_s*H94^2 + 39*J2_^2*J3_^2*k_s - 72*J2_^2*k_s^2*H94^5 - 180*J2_^2*k_s^2*H94^4 + 504*J2_^2*k_s^2*H94^2 + 72*J2_^2*k_s^2*H94 - 324*J2_^2*k_s^2 - 648*J3_^2*k_s^2*H94^2 + 648*J3_^2*k_s^2 + 4320*k_s^3*H94^2 - 4320*k_s^3)/(2*J1_^2*J2_^2*J3_^2 - 24*J1_^2*J2_^2*k_s + 39*J1_^2*J3_^2*k_s - 324*J1_^2*k_s^2 + 39*J2_^2*J3_^2*k_s - 324*J2_^2*k_s^2 + 648*J3_^2*k_s^2 - 4320*k_s^3)</f>
        <v>0.12959999999999899</v>
      </c>
      <c r="AN94" s="41">
        <f>(2*J1_^2*J2_^2*J3_^3*H94^5 - 4*J1_^2*J2_^2*J3_^3*H94^3 + 2*J1_^2*J2_^2*J3_^3*H94 + 15*J1_^2*J3_^3*k_s*H94^5 - 24*J1_^2*J3_^3*k_s*H94^4 - 54*J1_^2*J3_^3*k_s*H94^3 + 24*J1_^2*J3_^3*k_s*H94^2 + 39*J1_^2*J3_^3*k_s*H94 + 15*J2_^2*J3_^3*k_s*H94^5 + 24*J2_^2*J3_^3*k_s*H94^4 - 54*J2_^2*J3_^3*k_s*H94^3 - 24*J2_^2*J3_^3*k_s*H94^2 + 39*J2_^2*J3_^3*k_s*H94 + 72*J3_^3*k_s^2*H94^5 - 720*J3_^3*k_s^2*H94^3 + 648*J3_^3*k_s^2*H94)/(2*J1_^2*J2_^2*J3_^2 - 24*J1_^2*J2_^2*k_s + 39*J1_^2*J3_^2*k_s - 324*J1_^2*k_s^2 + 39*J2_^2*J3_^2*k_s - 324*J2_^2*k_s^2 + 648*J3_^2*k_s^2 - 4320*k_s^3)</f>
        <v>0.1036799999999992</v>
      </c>
      <c r="AP94" s="41">
        <f t="shared" si="31"/>
        <v>0.12959999999999899</v>
      </c>
    </row>
    <row r="95" spans="7:42">
      <c r="G95" s="40">
        <f t="shared" si="24"/>
        <v>1.8200000000000012</v>
      </c>
      <c r="H95" s="33">
        <f t="shared" si="39"/>
        <v>0.82000000000000106</v>
      </c>
      <c r="I95" s="51">
        <f>J95+K95+W95*AB95</f>
        <v>-0.55940725438024941</v>
      </c>
      <c r="J95" s="51">
        <f>(1/M95)*(a1_ + 2*a2_*H95 + 3*a3_*H95^2 + 4*a4_*H95^3 + 5*a5_*H95^4)</f>
        <v>-0.55940725438024941</v>
      </c>
      <c r="K95" s="51">
        <f>(1/M95^3)*k_s*(6*a3_ + 24*a4_*H95+ 60*a5_*H95^2)</f>
        <v>0</v>
      </c>
      <c r="L95" s="51"/>
      <c r="M95" s="41">
        <f t="shared" si="25"/>
        <v>1.9208331525668771</v>
      </c>
      <c r="N95" s="45">
        <f t="shared" si="32"/>
        <v>-7.3799999999999658E-2</v>
      </c>
      <c r="O95" s="45">
        <f t="shared" si="33"/>
        <v>0.32000000000000106</v>
      </c>
      <c r="P95" s="45">
        <f>1</f>
        <v>1</v>
      </c>
      <c r="Q95" s="45">
        <f t="shared" si="34"/>
        <v>0.74620000000000142</v>
      </c>
      <c r="R95" s="45">
        <f t="shared" si="35"/>
        <v>1.3200000000000012</v>
      </c>
      <c r="S95" s="45">
        <f>1</f>
        <v>1</v>
      </c>
      <c r="T95" s="45">
        <f t="shared" si="36"/>
        <v>0.32759999999999823</v>
      </c>
      <c r="U95" s="45">
        <f t="shared" si="37"/>
        <v>-1.6400000000000021</v>
      </c>
      <c r="V95" s="45">
        <f t="shared" si="38"/>
        <v>-2</v>
      </c>
      <c r="W95" s="45">
        <f t="shared" si="26"/>
        <v>0</v>
      </c>
      <c r="X95" s="45"/>
      <c r="Y95" s="45">
        <f t="shared" si="27"/>
        <v>1.8200000000000012</v>
      </c>
      <c r="Z95" s="45">
        <f t="shared" si="28"/>
        <v>0.32759999999999823</v>
      </c>
      <c r="AA95" s="40">
        <f t="shared" si="29"/>
        <v>0</v>
      </c>
      <c r="AB95" s="44">
        <f t="shared" si="30"/>
        <v>-0.52060742426465556</v>
      </c>
      <c r="AF95" s="41">
        <f>(-J1_^3*J2_^2*J3_^2*k01_*H95^5 + J1_^3*J2_^2*J3_^2*k01_*H95^4 + J1_^3*J2_^2*J3_^2*k01_*H95^3 - J1_^3*J2_^2*J3_^2*k01_*H95^2 + 6*J1_^3*J2_^2*k01_*k_s*H95^5 - 12*J1_^3*J2_^2*k01_*k_s*H95^4 + 12*J1_^3*J2_^2*k01_*k_s*H95^2 - 6*J1_^3*J2_^2*k01_*k_s*H95 - 12*J1_^3*J3_^2*k01_*k_s*H95^5 + 27*J1_^3*J3_^2*k01_*k_s*H95^4 + 12*J1_^3*J3_^2*k01_*k_s*H95^3 - 27*J1_^3*J3_^2*k01_*k_s*H95^2 + 72*J1_^3*k01_*k_s^2*H95^5 - 180*J1_^3*k01_*k_s^2*H95^4 + 180*J1_^3*k01_*k_s^2*H95^2 - 72*J1_^3*k01_*k_s^2*H95)/(4*J1_^2*J2_^2*J3_^2 - 48*J1_^2*J2_^2*k_s + 78*J1_^2*J3_^2*k_s - 648*J1_^2*k_s^2 + 78*J2_^2*J3_^2*k_s - 648*J2_^2*k_s^2 + 1296*J3_^2*k_s^2 - 8640*k_s^3)</f>
        <v>9.9125207999999181E-3</v>
      </c>
      <c r="AG95" s="41">
        <f>(6*J1_^2*J2_^2*J3_^2*H95^5 - 4*J1_^2*J2_^2*J3_^2*H95^4 - 10*J1_^2*J2_^2*J3_^2*H95^3 + 8*J1_^2*J2_^2*J3_^2*H95^2 - 12*J1_^2*J2_^2*k_s*H95^5 + 48*J1_^2*J2_^2*k_s*H95^4 - 96*J1_^2*J2_^2*k_s*H95^2 + 60*J1_^2*J2_^2*k_s*H95 + 66*J1_^2*J3_^2*k_s*H95^5 - 129*J1_^2*J3_^2*k_s*H95^4 - 144*J1_^2*J3_^2*k_s*H95^3 + 207*J1_^2*J3_^2*k_s*H95^2 - 216*J1_^2*k_s^2*H95^5 + 540*J1_^2*k_s^2*H95^4 - 1188*J1_^2*k_s^2*H95^2 + 864*J1_^2*k_s^2*H95 + 18*J2_^2*J3_^2*k_s*H95^5 + 21*J2_^2*J3_^2*k_s*H95^4 - 96*J2_^2*J3_^2*k_s*H95^3 + 57*J2_^2*J3_^2*k_s*H95^2
+ 72*J2_^2*k_s^2*H95^5 + 180*J2_^2*k_s^2*H95^4 - 828*J2_^2*k_s^2*H95^2 + 576*J2_^2*k_s^2*H95 + 144*J3_^2*k_s^2*H95^5 - 1440*J3_^2*k_s^2*H95^3 + 1296*J3_^2*k_s^2*H95^2 - 8640*k_s^3*H95^2 + 8640*k_s^3*H95)/(8*J1_^2*J2_^2*J3_^2 - 96*J1_^2*J2_^2*k_s + 156*J1_^2*J3_^2*k_s - 1296*J1_^2*k_s^2 + 156*J2_^2*J3_^2*k_s - 1296*J2_^2*k_s^2 + 2592*J3_^2*k_s^2 -
17280*k_s^3)</f>
        <v>3.5184002399999713E-2</v>
      </c>
      <c r="AH95" s="41">
        <f>(J1_^3*J2_^2*J3_^2*H95^5 - J1_^3*J2_^2*J3_^2*H95^4 - J1_^3*J2_^2*J3_^2*H95^3 + J1_^3*J2_^2*J3_^2*H95^2 - 6*J1_^3*J2_^2*k_s*H95^5 + 12*J1_^3*J2_^2*k_s*H95^4 - 12*J1_^3*J2_^2*k_s*H95^2 + 6*J1_^3*J2_^2*k_s*H95 + 12*J1_^3*J3_^2*k_s*H95^5 - 27*J1_^3*J3_^2*k_s*H95^4 - 12*J1_^3*J3_^2*k_s*H95^3 + 27*J1_^3*J3_^2*k_s*H95^2 - 72*J1_^3*k_s^2*H95^5 + 180*J1_^3*k_s^2*H95^4 - 180*J1_^3*k_s^2*H95^2 + 72*J1_^3*k_s^2*H95)/(4*J1_^2*J2_^2*J3_^2 - 48*J1_^2*J2_^2*k_s + 78*J1_^2*J3_^2*k_s - 648*J1_^2*k_s^2 + 78*J2_^2*J3_^2*k_s - 648*J2_^2*k_s^2 + 1296*J3_^2*k_s^2 - 8640*k_s^3)</f>
        <v>2.2165070337180414E-2</v>
      </c>
      <c r="AI95" s="41">
        <f>(-J1_^2*J2_^3*J3_^2*k02_*H95^5 - J1_^2*J2_^3*J3_^2*k02_*H95^4 + J1_^2*J2_^3*J3_^2*k02_*H95^3 + J1_^2*J2_^3*J3_^2*k02_*H95^2 + 6*J1_^2*J2_^3*k02_*k_s*H95^5 + 12*J1_^2*J2_^3*k02_*k_s*H95^4 - 12*J1_^2*J2_^3*k02_*k_s*H95^2 - 6*J1_^2*J2_^3*k02_*k_s*H95 - 12*J2_^3*J3_^2*k02_*k_s*H95^5 - 27*J2_^3*J3_^2*k02_*k_s*H95^4 + 12*J2_^3*J3_^2*k02_*k_s*H95^3 + 27*J2_^3*J3_^2*k02_*k_s*H95^2 + 72*J2_^3*k02_*k_s^2*H95^5 + 180*J2_^3*k02_*k_s^2*H95^4 - 180*J2_^3*k02_*k_s^2*H95^2 - 72*J2_^3*k02_*k_s^2*H95)/(4*J1_^2*J2_^2*J3_^2 - 48*J1_^2*J2_^2*k_s + 78*J1_^2*J3_^2*k_s - 648*J1_^2*k_s^2 + 78*J2_^2*J3_^2*k_s - 648*J2_^2*k_s^2 + 1296*J3_^2*k_s^2 - 8640*k_s^3)</f>
        <v>-0.28559652080000097</v>
      </c>
      <c r="AJ95" s="41">
        <f>(-6*J1_^2*J2_^2*J3_^2*H95^5 - 4*J1_^2*J2_^2*J3_^2*H95^4 + 10*J1_^2*J2_^2*J3_^2*H95^3 + 8*J1_^2*J2_^2*J3_^2*H95^2 + 12*J1_^2*J2_^2*k_s*H95^5 + 48*J1_^2*J2_^2*k_s*H95^4 - 96*J1_^2*J2_^2*k_s*H95^2 - 60*J1_^2*J2_^2*k_s*H95 - 18*J1_^2*J3_^2*k_s*H95^5 + 21*J1_^2*J3_^2*k_s*H95^4 + 96*J1_^2*J3_^2*k_s*H95^3 + 57*J1_^2*J3_^2*k_s*H95^2 - 72*J1_^2*k_s^2*H95^5 + 180*J1_^2*k_s^2*H95^4 - 828*J1_^2*k_s^2*H95^2 - 576*J1_^2*k_s^2*H95 - 66*J2_^2*J3_^2*k_s*H95^5 - 129*J2_^2*J3_^2*k_s*H95^4 + 144*J2_^2*J3_^2*k_s*H95^3 + 207*J2_^2*J3_^2*k_s*H95^2 + 216*J2_^2*k_s^2*H95^5 + 540*J2_^2*k_s^2*H95^4 - 1188*J2_^2*k_s^2*H95^2 - 864*J2_^2*k_s^2*H95 - 144*J3_^2*k_s^2*H95^5 + 1440*J3_^2*k_s^2*H95^3 + 1296*J3_^2*k_s^2*H95^2 - 8640*k_s^3*H95^2 - 8640*k_s^3*H95)/(8*J1_^2*J2_^2*J3_^2 - 96*J1_^2*J2_^2*k_s + 156*J1_^2*J3_^2*k_s - 1296*J1_^2*k_s^2 + 156*J2_^2*J3_^2*k_s - 1296*J2_^2*k_s^2 + 2592*J3_^2*k_s^2 - 17280*k_s^3)</f>
        <v>0.85749423760000154</v>
      </c>
      <c r="AK95" s="41">
        <f>(J1_^2*J2_^3*J3_^2*H95^5 + J1_^2*J2_^3*J3_^2*H95^4 - J1_^2*J2_^3*J3_^2*H95^3 - J1_^2*J2_^3*J3_^2*H95^2 - 6*J1_^2*J2_^3*k_s*H95^5 - 12*J1_^2*J2_^3*k_s*H95^4 + 12*J1_^2*J2_^3*k_s*H95^2 + 6*J1_^2*J2_^3*k_s*H95 + 12*J2_^3*J3_^2*k_s*H95^5 + 27*J2_^3*J3_^2*k_s*H95^4 - 12*J2_^3*J3_^2*k_s*H95^3 - 27*J2_^3*J3_^2*k_s*H95^2 - 72*J2_^3*k_s^2*H95^5 - 180*J2_^3*k_s^2*H95^4 + 180*J2_^3*k_s^2*H95^2 + 72*J2_^3*k_s^2*H95)/(4*J1_^2*J2_^2*J3_^2 - 48*J1_^2*J2_^2*k_s + 78*J1_^2*J3_^2*k_s - 648*J1_^2*k_s^2 + 78*J2_^2*J3_^2*k_s - 648*J2_^2*k_s^2 + 1296*J3_^2*k_s^2 - 8640*k_s^3)</f>
        <v>-0.2241134889648258</v>
      </c>
      <c r="AL95" s="41">
        <f>(-2*J1_^2*J2_^2*J3_^3*k03_*H95^5 + 4*J1_^2*J2_^2*J3_^3*k03_*H95^3 - 2*J1_^2*J2_^2*J3_^3*k03_*H95 - 15*J1_^2*J3_^3*k03_*k_s*H95^5 + 24*J1_^2*J3_^3*k03_*k_s*H95^4 + 54*J1_^2*J3_^3*k03_*k_s*H95^3 - 24*J1_^2*J3_^3*k03_*k_s*H95^2 - 39*J1_^2*J3_^3*k03_*k_s*H95 - 15*J2_^2*J3_^3*k03_*k_s*H95^5 - 24*J2_^2*J3_^3*k03_*k_s*H95^4 + 54*J2_^2*J3_^3*k03_*k_s*H95^3 + 24*J2_^2*J3_^3*k03_*k_s*H95^2 - 39*J2_^2*J3_^3*k03_*k_s*H95 - 72*J3_^3*k03_*k_s^2*H95^5 + 720*J3_^3*k03_*k_s^2*H95^3 - 648*J3_^3*k03_*k_s^2*H95)/(2*J1_^2*J2_^2*J3_^2 - 24*J1_^2*J2_^2*k_s +
39*J1_^2*J3_^2*k_s - 324*J1_^2*k_s^2 + 39*J2_^2*J3_^2*k_s - 324*J2_^2*k_s^2 + 648*J3_^2*k_s^2 - 4320*k_s^3)</f>
        <v>8.8003843199999057E-2</v>
      </c>
      <c r="AM95" s="41">
        <f xml:space="preserve"> (2*J1_^2*J2_^2*J3_^2*H95^4 - 4*J1_^2*J2_^2*J3_^2*H95^2 + 2*J1_^2*J2_^2*J3_^2 - 24*J1_^2*J2_^2*k_s*H95^4 + 48*J1_^2*J2_^2*k_s*H95^2 - 24*J1_^2*J2_^2*k_s - 12*J1_^2*J3_^2*k_s*H95^5 + 27*J1_^2*J3_^2*k_s*H95^4 + 12*J1_^2*J3_^2*k_s*H95^3 - 66*J1_^2*J3_^2*k_s*H95^2 + 39*J1_^2*J3_^2*k_s + 72*J1_^2*k_s^2*H95^5 - 180*J1_^2*k_s^2*H95^4 + 504*J1_^2*k_s^2*H95^2 - 72*J1_^2*k_s^2*H95 - 324*J1_^2*k_s^2 + 12*J2_^2*J3_^2*k_s*H95^5 + 27*J2_^2*J3_^2*k_s*H95^4 - 12*J2_^2*J3_^2*k_s*H95^3 - 66*J2_^2*J3_^2*k_s*H95^2 + 39*J2_^2*J3_^2*k_s - 72*J2_^2*k_s^2*H95^5 - 180*J2_^2*k_s^2*H95^4 + 504*J2_^2*k_s^2*H95^2 + 72*J2_^2*k_s^2*H95 - 324*J2_^2*k_s^2 - 648*J3_^2*k_s^2*H95^2 + 648*J3_^2*k_s^2 + 4320*k_s^3*H95^2 - 4320*k_s^3)/(2*J1_^2*J2_^2*J3_^2 - 24*J1_^2*J2_^2*k_s + 39*J1_^2*J3_^2*k_s - 324*J1_^2*k_s^2 + 39*J2_^2*J3_^2*k_s - 324*J2_^2*k_s^2 + 648*J3_^2*k_s^2 - 4320*k_s^3)</f>
        <v>0.10732175999999878</v>
      </c>
      <c r="AN95" s="41">
        <f>(2*J1_^2*J2_^2*J3_^3*H95^5 - 4*J1_^2*J2_^2*J3_^3*H95^3 + 2*J1_^2*J2_^2*J3_^3*H95 + 15*J1_^2*J3_^3*k_s*H95^5 - 24*J1_^2*J3_^3*k_s*H95^4 - 54*J1_^2*J3_^3*k_s*H95^3 + 24*J1_^2*J3_^3*k_s*H95^2 + 39*J1_^2*J3_^3*k_s*H95 + 15*J2_^2*J3_^3*k_s*H95^5 + 24*J2_^2*J3_^3*k_s*H95^4 - 54*J2_^2*J3_^3*k_s*H95^3 - 24*J2_^2*J3_^3*k_s*H95^2 + 39*J2_^2*J3_^3*k_s*H95 + 72*J3_^3*k_s^2*H95^5 - 720*J3_^3*k_s^2*H95^3 + 648*J3_^3*k_s^2*H95)/(2*J1_^2*J2_^2*J3_^2 - 24*J1_^2*J2_^2*k_s + 39*J1_^2*J3_^2*k_s - 324*J1_^2*k_s^2 + 39*J2_^2*J3_^2*k_s - 324*J2_^2*k_s^2 + 648*J3_^2*k_s^2 - 4320*k_s^3)</f>
        <v>8.8003843199999057E-2</v>
      </c>
      <c r="AP95" s="41">
        <f t="shared" si="31"/>
        <v>0.10732175999999878</v>
      </c>
    </row>
    <row r="96" spans="7:42">
      <c r="G96" s="40">
        <f t="shared" si="24"/>
        <v>1.8400000000000012</v>
      </c>
      <c r="H96" s="33">
        <f t="shared" si="39"/>
        <v>0.84000000000000108</v>
      </c>
      <c r="I96" s="51">
        <f>J96+K96+W96*AB96</f>
        <v>-0.50595165034043244</v>
      </c>
      <c r="J96" s="51">
        <f>(1/M96)*(a1_ + 2*a2_*H96 + 3*a3_*H96^2 + 4*a4_*H96^3 + 5*a5_*H96^4)</f>
        <v>-0.50595165034043244</v>
      </c>
      <c r="K96" s="51">
        <f>(1/M96^3)*k_s*(6*a3_ + 24*a4_*H96+ 60*a5_*H96^2)</f>
        <v>0</v>
      </c>
      <c r="L96" s="51"/>
      <c r="M96" s="41">
        <f t="shared" si="25"/>
        <v>1.9550959055759918</v>
      </c>
      <c r="N96" s="45">
        <f t="shared" si="32"/>
        <v>-6.7199999999999635E-2</v>
      </c>
      <c r="O96" s="45">
        <f t="shared" si="33"/>
        <v>0.34000000000000108</v>
      </c>
      <c r="P96" s="45">
        <f>1</f>
        <v>1</v>
      </c>
      <c r="Q96" s="45">
        <f t="shared" si="34"/>
        <v>0.77280000000000149</v>
      </c>
      <c r="R96" s="45">
        <f t="shared" si="35"/>
        <v>1.3400000000000012</v>
      </c>
      <c r="S96" s="45">
        <f>1</f>
        <v>1</v>
      </c>
      <c r="T96" s="45">
        <f t="shared" si="36"/>
        <v>0.29439999999999822</v>
      </c>
      <c r="U96" s="45">
        <f t="shared" si="37"/>
        <v>-1.6800000000000022</v>
      </c>
      <c r="V96" s="45">
        <f t="shared" si="38"/>
        <v>-2</v>
      </c>
      <c r="W96" s="45">
        <f t="shared" si="26"/>
        <v>0</v>
      </c>
      <c r="X96" s="45"/>
      <c r="Y96" s="45">
        <f t="shared" si="27"/>
        <v>1.8400000000000012</v>
      </c>
      <c r="Z96" s="45">
        <f t="shared" si="28"/>
        <v>0.29439999999999822</v>
      </c>
      <c r="AA96" s="40">
        <f t="shared" si="29"/>
        <v>0</v>
      </c>
      <c r="AB96" s="44">
        <f t="shared" si="30"/>
        <v>-0.51148385976768207</v>
      </c>
      <c r="AF96" s="41">
        <f>(-J1_^3*J2_^2*J3_^2*k01_*H96^5 + J1_^3*J2_^2*J3_^2*k01_*H96^4 + J1_^3*J2_^2*J3_^2*k01_*H96^3 - J1_^3*J2_^2*J3_^2*k01_*H96^2 + 6*J1_^3*J2_^2*k01_*k_s*H96^5 - 12*J1_^3*J2_^2*k01_*k_s*H96^4 + 12*J1_^3*J2_^2*k01_*k_s*H96^2 - 6*J1_^3*J2_^2*k01_*k_s*H96 - 12*J1_^3*J3_^2*k01_*k_s*H96^5 + 27*J1_^3*J3_^2*k01_*k_s*H96^4 + 12*J1_^3*J3_^2*k01_*k_s*H96^3 - 27*J1_^3*J3_^2*k01_*k_s*H96^2 + 72*J1_^3*k01_*k_s^2*H96^5 - 180*J1_^3*k01_*k_s^2*H96^4 + 180*J1_^3*k01_*k_s^2*H96^2 - 72*J1_^3*k01_*k_s^2*H96)/(4*J1_^2*J2_^2*J3_^2 - 48*J1_^2*J2_^2*k_s + 78*J1_^2*J3_^2*k_s - 648*J1_^2*k_s^2 + 78*J2_^2*J3_^2*k_s - 648*J2_^2*k_s^2 + 1296*J3_^2*k_s^2 - 8640*k_s^3)</f>
        <v>8.3091455999999148E-3</v>
      </c>
      <c r="AG96" s="41">
        <f>(6*J1_^2*J2_^2*J3_^2*H96^5 - 4*J1_^2*J2_^2*J3_^2*H96^4 - 10*J1_^2*J2_^2*J3_^2*H96^3 + 8*J1_^2*J2_^2*J3_^2*H96^2 - 12*J1_^2*J2_^2*k_s*H96^5 + 48*J1_^2*J2_^2*k_s*H96^4 - 96*J1_^2*J2_^2*k_s*H96^2 + 60*J1_^2*J2_^2*k_s*H96 + 66*J1_^2*J3_^2*k_s*H96^5 - 129*J1_^2*J3_^2*k_s*H96^4 - 144*J1_^2*J3_^2*k_s*H96^3 + 207*J1_^2*J3_^2*k_s*H96^2 - 216*J1_^2*k_s^2*H96^5 + 540*J1_^2*k_s^2*H96^4 - 1188*J1_^2*k_s^2*H96^2 + 864*J1_^2*k_s^2*H96 + 18*J2_^2*J3_^2*k_s*H96^5 + 21*J2_^2*J3_^2*k_s*H96^4 - 96*J2_^2*J3_^2*k_s*H96^3 + 57*J2_^2*J3_^2*k_s*H96^2
+ 72*J2_^2*k_s^2*H96^5 + 180*J2_^2*k_s^2*H96^4 - 828*J2_^2*k_s^2*H96^2 + 576*J2_^2*k_s^2*H96 + 144*J3_^2*k_s^2*H96^5 - 1440*J3_^2*k_s^2*H96^3 + 1296*J3_^2*k_s^2*H96^2 - 8640*k_s^3*H96^2 + 8640*k_s^3*H96)/(8*J1_^2*J2_^2*J3_^2 - 96*J1_^2*J2_^2*k_s + 156*J1_^2*J3_^2*k_s - 1296*J1_^2*k_s^2 + 156*J2_^2*J3_^2*k_s - 1296*J2_^2*k_s^2 + 2592*J3_^2*k_s^2 -
17280*k_s^3)</f>
        <v>2.9443276799999814E-2</v>
      </c>
      <c r="AH96" s="41">
        <f>(J1_^3*J2_^2*J3_^2*H96^5 - J1_^3*J2_^2*J3_^2*H96^4 - J1_^3*J2_^2*J3_^2*H96^3 + J1_^3*J2_^2*J3_^2*H96^2 - 6*J1_^3*J2_^2*k_s*H96^5 + 12*J1_^3*J2_^2*k_s*H96^4 - 12*J1_^3*J2_^2*k_s*H96^2 + 6*J1_^3*J2_^2*k_s*H96 + 12*J1_^3*J3_^2*k_s*H96^5 - 27*J1_^3*J3_^2*k_s*H96^4 - 12*J1_^3*J3_^2*k_s*H96^3 + 27*J1_^3*J3_^2*k_s*H96^2 - 72*J1_^3*k_s^2*H96^5 + 180*J1_^3*k_s^2*H96^4 - 180*J1_^3*k_s^2*H96^2 + 72*J1_^3*k_s^2*H96)/(4*J1_^2*J2_^2*J3_^2 - 48*J1_^2*J2_^2*k_s + 78*J1_^2*J3_^2*k_s - 648*J1_^2*k_s^2 + 78*J2_^2*J3_^2*k_s - 648*J2_^2*k_s^2 + 1296*J3_^2*k_s^2 - 8640*k_s^3)</f>
        <v>1.8579814396543139E-2</v>
      </c>
      <c r="AI96" s="41">
        <f>(-J1_^2*J2_^3*J3_^2*k02_*H96^5 - J1_^2*J2_^3*J3_^2*k02_*H96^4 + J1_^2*J2_^3*J3_^2*k02_*H96^3 + J1_^2*J2_^3*J3_^2*k02_*H96^2 + 6*J1_^2*J2_^3*k02_*k_s*H96^5 + 12*J1_^2*J2_^3*k02_*k_s*H96^4 - 12*J1_^2*J2_^3*k02_*k_s*H96^2 - 6*J1_^2*J2_^3*k02_*k_s*H96 - 12*J2_^3*J3_^2*k02_*k_s*H96^5 - 27*J2_^3*J3_^2*k02_*k_s*H96^4 + 12*J2_^3*J3_^2*k02_*k_s*H96^3 + 27*J2_^3*J3_^2*k02_*k_s*H96^2 + 72*J2_^3*k02_*k_s^2*H96^5 + 180*J2_^3*k02_*k_s^2*H96^4 - 180*J2_^3*k02_*k_s^2*H96^2 - 72*J2_^3*k02_*k_s^2*H96)/(4*J1_^2*J2_^2*J3_^2 - 48*J1_^2*J2_^2*k_s + 78*J1_^2*J3_^2*k_s - 648*J1_^2*k_s^2 + 78*J2_^2*J3_^2*k_s - 648*J2_^2*k_s^2 + 1296*J3_^2*k_s^2 - 8640*k_s^3)</f>
        <v>-0.30466114560000107</v>
      </c>
      <c r="AJ96" s="41">
        <f>(-6*J1_^2*J2_^2*J3_^2*H96^5 - 4*J1_^2*J2_^2*J3_^2*H96^4 + 10*J1_^2*J2_^2*J3_^2*H96^3 + 8*J1_^2*J2_^2*J3_^2*H96^2 + 12*J1_^2*J2_^2*k_s*H96^5 + 48*J1_^2*J2_^2*k_s*H96^4 - 96*J1_^2*J2_^2*k_s*H96^2 - 60*J1_^2*J2_^2*k_s*H96 - 18*J1_^2*J3_^2*k_s*H96^5 + 21*J1_^2*J3_^2*k_s*H96^4 + 96*J1_^2*J3_^2*k_s*H96^3 + 57*J1_^2*J3_^2*k_s*H96^2 - 72*J1_^2*k_s^2*H96^5 + 180*J1_^2*k_s^2*H96^4 - 828*J1_^2*k_s^2*H96^2 - 576*J1_^2*k_s^2*H96 - 66*J2_^2*J3_^2*k_s*H96^5 - 129*J2_^2*J3_^2*k_s*H96^4 + 144*J2_^2*J3_^2*k_s*H96^3 + 207*J2_^2*J3_^2*k_s*H96^2 + 216*J2_^2*k_s^2*H96^5 + 540*J2_^2*k_s^2*H96^4 - 1188*J2_^2*k_s^2*H96^2 - 864*J2_^2*k_s^2*H96 - 144*J3_^2*k_s^2*H96^5 + 1440*J3_^2*k_s^2*H96^3 + 1296*J3_^2*k_s^2*H96^2 - 8640*k_s^3*H96^2 - 8640*k_s^3*H96)/(8*J1_^2*J2_^2*J3_^2 - 96*J1_^2*J2_^2*k_s + 156*J1_^2*J3_^2*k_s - 1296*J1_^2*k_s^2 + 156*J2_^2*J3_^2*k_s - 1296*J2_^2*k_s^2 + 2592*J3_^2*k_s^2 - 17280*k_s^3)</f>
        <v>0.88388536320000133</v>
      </c>
      <c r="AK96" s="41">
        <f>(J1_^2*J2_^3*J3_^2*H96^5 + J1_^2*J2_^3*J3_^2*H96^4 - J1_^2*J2_^3*J3_^2*H96^3 - J1_^2*J2_^3*J3_^2*H96^2 - 6*J1_^2*J2_^3*k_s*H96^5 - 12*J1_^2*J2_^3*k_s*H96^4 + 12*J1_^2*J2_^3*k_s*H96^2 + 6*J1_^2*J2_^3*k_s*H96 + 12*J2_^3*J3_^2*k_s*H96^5 + 27*J2_^3*J3_^2*k_s*H96^4 - 12*J2_^3*J3_^2*k_s*H96^3 - 27*J2_^3*J3_^2*k_s*H96^2 - 72*J2_^3*k_s^2*H96^5 - 180*J2_^3*k_s^2*H96^4 + 180*J2_^3*k_s^2*H96^2 + 72*J2_^3*k_s^2*H96)/(4*J1_^2*J2_^2*J3_^2 - 48*J1_^2*J2_^2*k_s + 78*J1_^2*J3_^2*k_s - 648*J1_^2*k_s^2 + 78*J2_^2*J3_^2*k_s - 648*J2_^2*k_s^2 + 1296*J3_^2*k_s^2 - 8640*k_s^3)</f>
        <v>-0.21366786556024719</v>
      </c>
      <c r="AL96" s="41">
        <f>(-2*J1_^2*J2_^2*J3_^3*k03_*H96^5 + 4*J1_^2*J2_^2*J3_^3*k03_*H96^3 - 2*J1_^2*J2_^2*J3_^3*k03_*H96 - 15*J1_^2*J3_^3*k03_*k_s*H96^5 + 24*J1_^2*J3_^3*k03_*k_s*H96^4 + 54*J1_^2*J3_^3*k03_*k_s*H96^3 - 24*J1_^2*J3_^3*k03_*k_s*H96^2 - 39*J1_^2*J3_^3*k03_*k_s*H96 - 15*J2_^2*J3_^3*k03_*k_s*H96^5 - 24*J2_^2*J3_^3*k03_*k_s*H96^4 + 54*J2_^2*J3_^3*k03_*k_s*H96^3 + 24*J2_^2*J3_^3*k03_*k_s*H96^2 - 39*J2_^2*J3_^3*k03_*k_s*H96 - 72*J3_^3*k03_*k_s^2*H96^5 + 720*J3_^3*k03_*k_s^2*H96^3 - 648*J3_^3*k03_*k_s^2*H96)/(2*J1_^2*J2_^2*J3_^2 - 24*J1_^2*J2_^2*k_s +
39*J1_^2*J3_^2*k_s - 324*J1_^2*k_s^2 + 39*J2_^2*J3_^2*k_s - 324*J2_^2*k_s^2 + 648*J3_^2*k_s^2 - 4320*k_s^3)</f>
        <v>7.2803942399999377E-2</v>
      </c>
      <c r="AM96" s="41">
        <f xml:space="preserve"> (2*J1_^2*J2_^2*J3_^2*H96^4 - 4*J1_^2*J2_^2*J3_^2*H96^2 + 2*J1_^2*J2_^2*J3_^2 - 24*J1_^2*J2_^2*k_s*H96^4 + 48*J1_^2*J2_^2*k_s*H96^2 - 24*J1_^2*J2_^2*k_s - 12*J1_^2*J3_^2*k_s*H96^5 + 27*J1_^2*J3_^2*k_s*H96^4 + 12*J1_^2*J3_^2*k_s*H96^3 - 66*J1_^2*J3_^2*k_s*H96^2 + 39*J1_^2*J3_^2*k_s + 72*J1_^2*k_s^2*H96^5 - 180*J1_^2*k_s^2*H96^4 + 504*J1_^2*k_s^2*H96^2 - 72*J1_^2*k_s^2*H96 - 324*J1_^2*k_s^2 + 12*J2_^2*J3_^2*k_s*H96^5 + 27*J2_^2*J3_^2*k_s*H96^4 - 12*J2_^2*J3_^2*k_s*H96^3 - 66*J2_^2*J3_^2*k_s*H96^2 + 39*J2_^2*J3_^2*k_s - 72*J2_^2*k_s^2*H96^5 - 180*J2_^2*k_s^2*H96^4 + 504*J2_^2*k_s^2*H96^2 + 72*J2_^2*k_s^2*H96 - 324*J2_^2*k_s^2 - 648*J3_^2*k_s^2*H96^2 + 648*J3_^2*k_s^2 + 4320*k_s^3*H96^2 - 4320*k_s^3)/(2*J1_^2*J2_^2*J3_^2 - 24*J1_^2*J2_^2*k_s + 39*J1_^2*J3_^2*k_s - 324*J1_^2*k_s^2 + 39*J2_^2*J3_^2*k_s - 324*J2_^2*k_s^2 + 648*J3_^2*k_s^2 - 4320*k_s^3)</f>
        <v>8.667135999999899E-2</v>
      </c>
      <c r="AN96" s="41">
        <f>(2*J1_^2*J2_^2*J3_^3*H96^5 - 4*J1_^2*J2_^2*J3_^3*H96^3 + 2*J1_^2*J2_^2*J3_^3*H96 + 15*J1_^2*J3_^3*k_s*H96^5 - 24*J1_^2*J3_^3*k_s*H96^4 - 54*J1_^2*J3_^3*k_s*H96^3 + 24*J1_^2*J3_^3*k_s*H96^2 + 39*J1_^2*J3_^3*k_s*H96 + 15*J2_^2*J3_^3*k_s*H96^5 + 24*J2_^2*J3_^3*k_s*H96^4 - 54*J2_^2*J3_^3*k_s*H96^3 - 24*J2_^2*J3_^3*k_s*H96^2 + 39*J2_^2*J3_^3*k_s*H96 + 72*J3_^3*k_s^2*H96^5 - 720*J3_^3*k_s^2*H96^3 + 648*J3_^3*k_s^2*H96)/(2*J1_^2*J2_^2*J3_^2 - 24*J1_^2*J2_^2*k_s + 39*J1_^2*J3_^2*k_s - 324*J1_^2*k_s^2 + 39*J2_^2*J3_^2*k_s - 324*J2_^2*k_s^2 + 648*J3_^2*k_s^2 - 4320*k_s^3)</f>
        <v>7.2803942399999377E-2</v>
      </c>
      <c r="AP96" s="41">
        <f t="shared" si="31"/>
        <v>8.667135999999899E-2</v>
      </c>
    </row>
    <row r="97" spans="6:42">
      <c r="G97" s="40">
        <f t="shared" si="24"/>
        <v>1.8600000000000012</v>
      </c>
      <c r="H97" s="33">
        <f t="shared" si="39"/>
        <v>0.8600000000000011</v>
      </c>
      <c r="I97" s="51">
        <f>J97+K97+W97*AB97</f>
        <v>-0.45023534282512423</v>
      </c>
      <c r="J97" s="51">
        <f>(1/M97)*(a1_ + 2*a2_*H97 + 3*a3_*H97^2 + 4*a4_*H97^3 + 5*a5_*H97^4)</f>
        <v>-0.45023534282512423</v>
      </c>
      <c r="K97" s="51">
        <f>(1/M97^3)*k_s*(6*a3_ + 24*a4_*H97+ 60*a5_*H97^2)</f>
        <v>0</v>
      </c>
      <c r="L97" s="51"/>
      <c r="M97" s="41">
        <f t="shared" si="25"/>
        <v>1.9895728184713442</v>
      </c>
      <c r="N97" s="45">
        <f t="shared" si="32"/>
        <v>-6.0199999999999608E-2</v>
      </c>
      <c r="O97" s="45">
        <f t="shared" si="33"/>
        <v>0.3600000000000011</v>
      </c>
      <c r="P97" s="45">
        <f>1</f>
        <v>1</v>
      </c>
      <c r="Q97" s="45">
        <f t="shared" si="34"/>
        <v>0.79980000000000151</v>
      </c>
      <c r="R97" s="45">
        <f t="shared" si="35"/>
        <v>1.3600000000000012</v>
      </c>
      <c r="S97" s="45">
        <f>1</f>
        <v>1</v>
      </c>
      <c r="T97" s="45">
        <f t="shared" si="36"/>
        <v>0.26039999999999808</v>
      </c>
      <c r="U97" s="45">
        <f t="shared" si="37"/>
        <v>-1.7200000000000022</v>
      </c>
      <c r="V97" s="45">
        <f t="shared" si="38"/>
        <v>-2</v>
      </c>
      <c r="W97" s="45">
        <f t="shared" si="26"/>
        <v>0</v>
      </c>
      <c r="X97" s="45"/>
      <c r="Y97" s="45">
        <f t="shared" si="27"/>
        <v>1.8600000000000012</v>
      </c>
      <c r="Z97" s="45">
        <f t="shared" si="28"/>
        <v>0.26039999999999808</v>
      </c>
      <c r="AA97" s="40">
        <f t="shared" si="29"/>
        <v>0</v>
      </c>
      <c r="AB97" s="44">
        <f t="shared" si="30"/>
        <v>-0.50262045737453009</v>
      </c>
      <c r="AF97" s="41">
        <f>(-J1_^3*J2_^2*J3_^2*k01_*H97^5 + J1_^3*J2_^2*J3_^2*k01_*H97^4 + J1_^3*J2_^2*J3_^2*k01_*H97^3 - J1_^3*J2_^2*J3_^2*k01_*H97^2 + 6*J1_^3*J2_^2*k01_*k_s*H97^5 - 12*J1_^3*J2_^2*k01_*k_s*H97^4 + 12*J1_^3*J2_^2*k01_*k_s*H97^2 - 6*J1_^3*J2_^2*k01_*k_s*H97 - 12*J1_^3*J3_^2*k01_*k_s*H97^5 + 27*J1_^3*J3_^2*k01_*k_s*H97^4 + 12*J1_^3*J3_^2*k01_*k_s*H97^3 - 27*J1_^3*J3_^2*k01_*k_s*H97^2 + 72*J1_^3*k01_*k_s^2*H97^5 - 180*J1_^3*k01_*k_s^2*H97^4 + 180*J1_^3*k01_*k_s^2*H97^2 - 72*J1_^3*k01_*k_s^2*H97)/(4*J1_^2*J2_^2*J3_^2 - 48*J1_^2*J2_^2*k_s + 78*J1_^2*J3_^2*k_s - 648*J1_^2*k_s^2 + 78*J2_^2*J3_^2*k_s - 648*J2_^2*k_s^2 + 1296*J3_^2*k_s^2 - 8640*k_s^3)</f>
        <v>6.7407143999999048E-3</v>
      </c>
      <c r="AG97" s="41">
        <f>(6*J1_^2*J2_^2*J3_^2*H97^5 - 4*J1_^2*J2_^2*J3_^2*H97^4 - 10*J1_^2*J2_^2*J3_^2*H97^3 + 8*J1_^2*J2_^2*J3_^2*H97^2 - 12*J1_^2*J2_^2*k_s*H97^5 + 48*J1_^2*J2_^2*k_s*H97^4 - 96*J1_^2*J2_^2*k_s*H97^2 + 60*J1_^2*J2_^2*k_s*H97 + 66*J1_^2*J3_^2*k_s*H97^5 - 129*J1_^2*J3_^2*k_s*H97^4 - 144*J1_^2*J3_^2*k_s*H97^3 + 207*J1_^2*J3_^2*k_s*H97^2 - 216*J1_^2*k_s^2*H97^5 + 540*J1_^2*k_s^2*H97^4 - 1188*J1_^2*k_s^2*H97^2 + 864*J1_^2*k_s^2*H97 + 18*J2_^2*J3_^2*k_s*H97^5 + 21*J2_^2*J3_^2*k_s*H97^4 - 96*J2_^2*J3_^2*k_s*H97^3 + 57*J2_^2*J3_^2*k_s*H97^2
+ 72*J2_^2*k_s^2*H97^5 + 180*J2_^2*k_s^2*H97^4 - 828*J2_^2*k_s^2*H97^2 + 576*J2_^2*k_s^2*H97 + 144*J3_^2*k_s^2*H97^5 - 1440*J3_^2*k_s^2*H97^3 + 1296*J3_^2*k_s^2*H97^2 - 8640*k_s^3*H97^2 + 8640*k_s^3*H97)/(8*J1_^2*J2_^2*J3_^2 - 96*J1_^2*J2_^2*k_s + 156*J1_^2*J3_^2*k_s - 1296*J1_^2*k_s^2 + 156*J2_^2*J3_^2*k_s - 1296*J2_^2*k_s^2 + 2592*J3_^2*k_s^2 -
17280*k_s^3)</f>
        <v>2.3846183199999829E-2</v>
      </c>
      <c r="AH97" s="41">
        <f>(J1_^3*J2_^2*J3_^2*H97^5 - J1_^3*J2_^2*J3_^2*H97^4 - J1_^3*J2_^2*J3_^2*H97^3 + J1_^3*J2_^2*J3_^2*H97^2 - 6*J1_^3*J2_^2*k_s*H97^5 + 12*J1_^3*J2_^2*k_s*H97^4 - 12*J1_^3*J2_^2*k_s*H97^2 + 6*J1_^3*J2_^2*k_s*H97 + 12*J1_^3*J3_^2*k_s*H97^5 - 27*J1_^3*J3_^2*k_s*H97^4 - 12*J1_^3*J3_^2*k_s*H97^3 + 27*J1_^3*J3_^2*k_s*H97^2 - 72*J1_^3*k_s^2*H97^5 + 180*J1_^3*k_s^2*H97^4 - 180*J1_^3*k_s^2*H97^2 + 72*J1_^3*k_s^2*H97)/(4*J1_^2*J2_^2*J3_^2 - 48*J1_^2*J2_^2*k_s + 78*J1_^2*J3_^2*k_s - 648*J1_^2*k_s^2 + 78*J2_^2*J3_^2*k_s - 648*J2_^2*k_s^2 + 1296*J3_^2*k_s^2 - 8640*k_s^3)</f>
        <v>1.5072695615311434E-2</v>
      </c>
      <c r="AI97" s="41">
        <f>(-J1_^2*J2_^3*J3_^2*k02_*H97^5 - J1_^2*J2_^3*J3_^2*k02_*H97^4 + J1_^2*J2_^3*J3_^2*k02_*H97^3 + J1_^2*J2_^3*J3_^2*k02_*H97^2 + 6*J1_^2*J2_^3*k02_*k_s*H97^5 + 12*J1_^2*J2_^3*k02_*k_s*H97^4 - 12*J1_^2*J2_^3*k02_*k_s*H97^2 - 6*J1_^2*J2_^3*k02_*k_s*H97 - 12*J2_^3*J3_^2*k02_*k_s*H97^5 - 27*J2_^3*J3_^2*k02_*k_s*H97^4 + 12*J2_^3*J3_^2*k02_*k_s*H97^3 + 27*J2_^3*J3_^2*k02_*k_s*H97^2 + 72*J2_^3*k02_*k_s^2*H97^5 + 180*J2_^3*k02_*k_s^2*H97^4 - 180*J2_^3*k02_*k_s^2*H97^2 - 72*J2_^3*k02_*k_s^2*H97)/(4*J1_^2*J2_^2*J3_^2 - 48*J1_^2*J2_^2*k_s + 78*J1_^2*J3_^2*k_s - 648*J1_^2*k_s^2 + 78*J2_^2*J3_^2*k_s - 648*J2_^2*k_s^2 + 1296*J3_^2*k_s^2 - 8640*k_s^3)</f>
        <v>-0.3247687144000011</v>
      </c>
      <c r="AJ97" s="41">
        <f>(-6*J1_^2*J2_^2*J3_^2*H97^5 - 4*J1_^2*J2_^2*J3_^2*H97^4 + 10*J1_^2*J2_^2*J3_^2*H97^3 + 8*J1_^2*J2_^2*J3_^2*H97^2 + 12*J1_^2*J2_^2*k_s*H97^5 + 48*J1_^2*J2_^2*k_s*H97^4 - 96*J1_^2*J2_^2*k_s*H97^2 - 60*J1_^2*J2_^2*k_s*H97 - 18*J1_^2*J3_^2*k_s*H97^5 + 21*J1_^2*J3_^2*k_s*H97^4 + 96*J1_^2*J3_^2*k_s*H97^3 + 57*J1_^2*J3_^2*k_s*H97^2 - 72*J1_^2*k_s^2*H97^5 + 180*J1_^2*k_s^2*H97^4 - 828*J1_^2*k_s^2*H97^2 - 576*J1_^2*k_s^2*H97 - 66*J2_^2*J3_^2*k_s*H97^5 - 129*J2_^2*J3_^2*k_s*H97^4 + 144*J2_^2*J3_^2*k_s*H97^3 + 207*J2_^2*J3_^2*k_s*H97^2 + 216*J2_^2*k_s^2*H97^5 + 540*J2_^2*k_s^2*H97^4 - 1188*J2_^2*k_s^2*H97^2 - 864*J2_^2*k_s^2*H97 - 144*J3_^2*k_s^2*H97^5 + 1440*J3_^2*k_s^2*H97^3 + 1296*J3_^2*k_s^2*H97^2 - 8640*k_s^3*H97^2 - 8640*k_s^3*H97)/(8*J1_^2*J2_^2*J3_^2 - 96*J1_^2*J2_^2*k_s + 156*J1_^2*J3_^2*k_s - 1296*J1_^2*k_s^2 + 156*J2_^2*J3_^2*k_s - 1296*J2_^2*k_s^2 + 2592*J3_^2*k_s^2 - 17280*k_s^3)</f>
        <v>0.90834565680000123</v>
      </c>
      <c r="AK97" s="41">
        <f>(J1_^2*J2_^3*J3_^2*H97^5 + J1_^2*J2_^3*J3_^2*H97^4 - J1_^2*J2_^3*J3_^2*H97^3 - J1_^2*J2_^3*J3_^2*H97^2 - 6*J1_^2*J2_^3*k_s*H97^5 - 12*J1_^2*J2_^3*k_s*H97^4 + 12*J1_^2*J2_^3*k_s*H97^2 + 6*J1_^2*J2_^3*k_s*H97 + 12*J2_^3*J3_^2*k_s*H97^5 + 27*J2_^3*J3_^2*k_s*H97^4 - 12*J2_^3*J3_^2*k_s*H97^3 - 27*J2_^3*J3_^2*k_s*H97^2 - 72*J2_^3*k_s^2*H97^5 - 180*J2_^3*k_s^2*H97^4 + 180*J2_^3*k_s^2*H97^2 + 72*J2_^3*k_s^2*H97)/(4*J1_^2*J2_^2*J3_^2 - 48*J1_^2*J2_^2*k_s + 78*J1_^2*J3_^2*k_s - 648*J1_^2*k_s^2 + 78*J2_^2*J3_^2*k_s - 648*J2_^2*k_s^2 + 1296*J3_^2*k_s^2 - 8640*k_s^3)</f>
        <v>-0.20025152746056926</v>
      </c>
      <c r="AL97" s="41">
        <f>(-2*J1_^2*J2_^2*J3_^3*k03_*H97^5 + 4*J1_^2*J2_^2*J3_^3*k03_*H97^3 - 2*J1_^2*J2_^2*J3_^3*k03_*H97 - 15*J1_^2*J3_^3*k03_*k_s*H97^5 + 24*J1_^2*J3_^3*k03_*k_s*H97^4 + 54*J1_^2*J3_^3*k03_*k_s*H97^3 - 24*J1_^2*J3_^3*k03_*k_s*H97^2 - 39*J1_^2*J3_^3*k03_*k_s*H97 - 15*J2_^2*J3_^3*k03_*k_s*H97^5 - 24*J2_^2*J3_^3*k03_*k_s*H97^4 + 54*J2_^2*J3_^3*k03_*k_s*H97^3 + 24*J2_^2*J3_^3*k03_*k_s*H97^2 - 39*J2_^2*J3_^3*k03_*k_s*H97 - 72*J3_^3*k03_*k_s^2*H97^5 + 720*J3_^3*k03_*k_s^2*H97^3 - 648*J3_^3*k03_*k_s^2*H97)/(2*J1_^2*J2_^2*J3_^2 - 24*J1_^2*J2_^2*k_s +
39*J1_^2*J3_^2*k_s - 324*J1_^2*k_s^2 + 39*J2_^2*J3_^2*k_s - 324*J2_^2*k_s^2 + 648*J3_^2*k_s^2 - 4320*k_s^3)</f>
        <v>5.8315017599999137E-2</v>
      </c>
      <c r="AM97" s="41">
        <f xml:space="preserve"> (2*J1_^2*J2_^2*J3_^2*H97^4 - 4*J1_^2*J2_^2*J3_^2*H97^2 + 2*J1_^2*J2_^2*J3_^2 - 24*J1_^2*J2_^2*k_s*H97^4 + 48*J1_^2*J2_^2*k_s*H97^2 - 24*J1_^2*J2_^2*k_s - 12*J1_^2*J3_^2*k_s*H97^5 + 27*J1_^2*J3_^2*k_s*H97^4 + 12*J1_^2*J3_^2*k_s*H97^3 - 66*J1_^2*J3_^2*k_s*H97^2 + 39*J1_^2*J3_^2*k_s + 72*J1_^2*k_s^2*H97^5 - 180*J1_^2*k_s^2*H97^4 + 504*J1_^2*k_s^2*H97^2 - 72*J1_^2*k_s^2*H97 - 324*J1_^2*k_s^2 + 12*J2_^2*J3_^2*k_s*H97^5 + 27*J2_^2*J3_^2*k_s*H97^4 - 12*J2_^2*J3_^2*k_s*H97^3 - 66*J2_^2*J3_^2*k_s*H97^2 + 39*J2_^2*J3_^2*k_s - 72*J2_^2*k_s^2*H97^5 - 180*J2_^2*k_s^2*H97^4 + 504*J2_^2*k_s^2*H97^2 + 72*J2_^2*k_s^2*H97 - 324*J2_^2*k_s^2 - 648*J3_^2*k_s^2*H97^2 + 648*J3_^2*k_s^2 + 4320*k_s^3*H97^2 - 4320*k_s^3)/(2*J1_^2*J2_^2*J3_^2 - 24*J1_^2*J2_^2*k_s + 39*J1_^2*J3_^2*k_s - 324*J1_^2*k_s^2 + 39*J2_^2*J3_^2*k_s - 324*J2_^2*k_s^2 + 648*J3_^2*k_s^2 - 4320*k_s^3)</f>
        <v>6.780815999999891E-2</v>
      </c>
      <c r="AN97" s="41">
        <f>(2*J1_^2*J2_^2*J3_^3*H97^5 - 4*J1_^2*J2_^2*J3_^3*H97^3 + 2*J1_^2*J2_^2*J3_^3*H97 + 15*J1_^2*J3_^3*k_s*H97^5 - 24*J1_^2*J3_^3*k_s*H97^4 - 54*J1_^2*J3_^3*k_s*H97^3 + 24*J1_^2*J3_^3*k_s*H97^2 + 39*J1_^2*J3_^3*k_s*H97 + 15*J2_^2*J3_^3*k_s*H97^5 + 24*J2_^2*J3_^3*k_s*H97^4 - 54*J2_^2*J3_^3*k_s*H97^3 - 24*J2_^2*J3_^3*k_s*H97^2 + 39*J2_^2*J3_^3*k_s*H97 + 72*J3_^3*k_s^2*H97^5 - 720*J3_^3*k_s^2*H97^3 + 648*J3_^3*k_s^2*H97)/(2*J1_^2*J2_^2*J3_^2 - 24*J1_^2*J2_^2*k_s + 39*J1_^2*J3_^2*k_s - 324*J1_^2*k_s^2 + 39*J2_^2*J3_^2*k_s - 324*J2_^2*k_s^2 + 648*J3_^2*k_s^2 - 4320*k_s^3)</f>
        <v>5.8315017599999137E-2</v>
      </c>
      <c r="AP97" s="41">
        <f t="shared" si="31"/>
        <v>6.780815999999891E-2</v>
      </c>
    </row>
    <row r="98" spans="6:42">
      <c r="G98" s="40">
        <f t="shared" si="24"/>
        <v>1.8800000000000012</v>
      </c>
      <c r="H98" s="33">
        <f t="shared" si="39"/>
        <v>0.88000000000000111</v>
      </c>
      <c r="I98" s="51">
        <f>J98+K98+W98*AB98</f>
        <v>-0.39229879869561363</v>
      </c>
      <c r="J98" s="51">
        <f>(1/M98)*(a1_ + 2*a2_*H98 + 3*a3_*H98^2 + 4*a4_*H98^3 + 5*a5_*H98^4)</f>
        <v>-0.39229879869561363</v>
      </c>
      <c r="K98" s="51">
        <f>(1/M98^3)*k_s*(6*a3_ + 24*a4_*H98+ 60*a5_*H98^2)</f>
        <v>0</v>
      </c>
      <c r="L98" s="51"/>
      <c r="M98" s="41">
        <f t="shared" si="25"/>
        <v>2.0242529486208012</v>
      </c>
      <c r="N98" s="45">
        <f t="shared" si="32"/>
        <v>-5.2799999999999576E-2</v>
      </c>
      <c r="O98" s="45">
        <f t="shared" si="33"/>
        <v>0.38000000000000111</v>
      </c>
      <c r="P98" s="45">
        <f>1</f>
        <v>1</v>
      </c>
      <c r="Q98" s="45">
        <f t="shared" si="34"/>
        <v>0.8272000000000016</v>
      </c>
      <c r="R98" s="45">
        <f t="shared" si="35"/>
        <v>1.3800000000000012</v>
      </c>
      <c r="S98" s="45">
        <f>1</f>
        <v>1</v>
      </c>
      <c r="T98" s="45">
        <f t="shared" si="36"/>
        <v>0.22559999999999802</v>
      </c>
      <c r="U98" s="45">
        <f t="shared" si="37"/>
        <v>-1.7600000000000022</v>
      </c>
      <c r="V98" s="45">
        <f t="shared" si="38"/>
        <v>-2</v>
      </c>
      <c r="W98" s="45">
        <f t="shared" si="26"/>
        <v>0</v>
      </c>
      <c r="X98" s="45"/>
      <c r="Y98" s="45">
        <f t="shared" si="27"/>
        <v>1.8800000000000012</v>
      </c>
      <c r="Z98" s="45">
        <f t="shared" si="28"/>
        <v>0.22559999999999802</v>
      </c>
      <c r="AA98" s="40">
        <f t="shared" si="29"/>
        <v>0</v>
      </c>
      <c r="AB98" s="44">
        <f t="shared" si="30"/>
        <v>-0.49400940760952688</v>
      </c>
      <c r="AF98" s="41">
        <f>(-J1_^3*J2_^2*J3_^2*k01_*H98^5 + J1_^3*J2_^2*J3_^2*k01_*H98^4 + J1_^3*J2_^2*J3_^2*k01_*H98^3 - J1_^3*J2_^2*J3_^2*k01_*H98^2 + 6*J1_^3*J2_^2*k01_*k_s*H98^5 - 12*J1_^3*J2_^2*k01_*k_s*H98^4 + 12*J1_^3*J2_^2*k01_*k_s*H98^2 - 6*J1_^3*J2_^2*k01_*k_s*H98 - 12*J1_^3*J3_^2*k01_*k_s*H98^5 + 27*J1_^3*J3_^2*k01_*k_s*H98^4 + 12*J1_^3*J3_^2*k01_*k_s*H98^3 - 27*J1_^3*J3_^2*k01_*k_s*H98^2 + 72*J1_^3*k01_*k_s^2*H98^5 - 180*J1_^3*k01_*k_s^2*H98^4 + 180*J1_^3*k01_*k_s^2*H98^2 - 72*J1_^3*k01_*k_s^2*H98)/(4*J1_^2*J2_^2*J3_^2 - 48*J1_^2*J2_^2*k_s + 78*J1_^2*J3_^2*k_s - 648*J1_^2*k_s^2 + 78*J2_^2*J3_^2*k_s - 648*J2_^2*k_s^2 + 1296*J3_^2*k_s^2 - 8640*k_s^3)</f>
        <v>5.2411391999998983E-3</v>
      </c>
      <c r="AG98" s="41">
        <f>(6*J1_^2*J2_^2*J3_^2*H98^5 - 4*J1_^2*J2_^2*J3_^2*H98^4 - 10*J1_^2*J2_^2*J3_^2*H98^3 + 8*J1_^2*J2_^2*J3_^2*H98^2 - 12*J1_^2*J2_^2*k_s*H98^5 + 48*J1_^2*J2_^2*k_s*H98^4 - 96*J1_^2*J2_^2*k_s*H98^2 + 60*J1_^2*J2_^2*k_s*H98 + 66*J1_^2*J3_^2*k_s*H98^5 - 129*J1_^2*J3_^2*k_s*H98^4 - 144*J1_^2*J3_^2*k_s*H98^3 + 207*J1_^2*J3_^2*k_s*H98^2 - 216*J1_^2*k_s^2*H98^5 + 540*J1_^2*k_s^2*H98^4 - 1188*J1_^2*k_s^2*H98^2 + 864*J1_^2*k_s^2*H98 + 18*J2_^2*J3_^2*k_s*H98^5 + 21*J2_^2*J3_^2*k_s*H98^4 - 96*J2_^2*J3_^2*k_s*H98^3 + 57*J2_^2*J3_^2*k_s*H98^2
+ 72*J2_^2*k_s^2*H98^5 + 180*J2_^2*k_s^2*H98^4 - 828*J2_^2*k_s^2*H98^2 + 576*J2_^2*k_s^2*H98 + 144*J3_^2*k_s^2*H98^5 - 1440*J3_^2*k_s^2*H98^3 + 1296*J3_^2*k_s^2*H98^2 - 8640*k_s^3*H98^2 + 8640*k_s^3*H98)/(8*J1_^2*J2_^2*J3_^2 - 96*J1_^2*J2_^2*k_s + 156*J1_^2*J3_^2*k_s - 1296*J1_^2*k_s^2 + 156*J2_^2*J3_^2*k_s - 1296*J2_^2*k_s^2 + 2592*J3_^2*k_s^2 -
17280*k_s^3)</f>
        <v>1.8511257599999564E-2</v>
      </c>
      <c r="AH98" s="41">
        <f>(J1_^3*J2_^2*J3_^2*H98^5 - J1_^3*J2_^2*J3_^2*H98^4 - J1_^3*J2_^2*J3_^2*H98^3 + J1_^3*J2_^2*J3_^2*H98^2 - 6*J1_^3*J2_^2*k_s*H98^5 + 12*J1_^3*J2_^2*k_s*H98^4 - 12*J1_^3*J2_^2*k_s*H98^2 + 6*J1_^3*J2_^2*k_s*H98 + 12*J1_^3*J3_^2*k_s*H98^5 - 27*J1_^3*J3_^2*k_s*H98^4 - 12*J1_^3*J3_^2*k_s*H98^3 + 27*J1_^3*J3_^2*k_s*H98^2 - 72*J1_^3*k_s^2*H98^5 + 180*J1_^3*k_s^2*H98^4 - 180*J1_^3*k_s^2*H98^2 + 72*J1_^3*k_s^2*H98)/(4*J1_^2*J2_^2*J3_^2 - 48*J1_^2*J2_^2*k_s + 78*J1_^2*J3_^2*k_s - 648*J1_^2*k_s^2 + 78*J2_^2*J3_^2*k_s - 648*J2_^2*k_s^2 + 1296*J3_^2*k_s^2 - 8640*k_s^3)</f>
        <v>1.1719543530738698E-2</v>
      </c>
      <c r="AI98" s="41">
        <f>(-J1_^2*J2_^3*J3_^2*k02_*H98^5 - J1_^2*J2_^3*J3_^2*k02_*H98^4 + J1_^2*J2_^3*J3_^2*k02_*H98^3 + J1_^2*J2_^3*J3_^2*k02_*H98^2 + 6*J1_^2*J2_^3*k02_*k_s*H98^5 + 12*J1_^2*J2_^3*k02_*k_s*H98^4 - 12*J1_^2*J2_^3*k02_*k_s*H98^2 - 6*J1_^2*J2_^3*k02_*k_s*H98 - 12*J2_^3*J3_^2*k02_*k_s*H98^5 - 27*J2_^3*J3_^2*k02_*k_s*H98^4 + 12*J2_^3*J3_^2*k02_*k_s*H98^3 + 27*J2_^3*J3_^2*k02_*k_s*H98^2 + 72*J2_^3*k02_*k_s^2*H98^5 + 180*J2_^3*k02_*k_s^2*H98^4 - 180*J2_^3*k02_*k_s^2*H98^2 - 72*J2_^3*k02_*k_s^2*H98)/(4*J1_^2*J2_^2*J3_^2 - 48*J1_^2*J2_^2*k_s + 78*J1_^2*J3_^2*k_s - 648*J1_^2*k_s^2 + 78*J2_^2*J3_^2*k_s - 648*J2_^2*k_s^2 + 1296*J3_^2*k_s^2 - 8640*k_s^3)</f>
        <v>-0.34597713920000123</v>
      </c>
      <c r="AJ98" s="41">
        <f>(-6*J1_^2*J2_^2*J3_^2*H98^5 - 4*J1_^2*J2_^2*J3_^2*H98^4 + 10*J1_^2*J2_^2*J3_^2*H98^3 + 8*J1_^2*J2_^2*J3_^2*H98^2 + 12*J1_^2*J2_^2*k_s*H98^5 + 48*J1_^2*J2_^2*k_s*H98^4 - 96*J1_^2*J2_^2*k_s*H98^2 - 60*J1_^2*J2_^2*k_s*H98 - 18*J1_^2*J3_^2*k_s*H98^5 + 21*J1_^2*J3_^2*k_s*H98^4 + 96*J1_^2*J3_^2*k_s*H98^3 + 57*J1_^2*J3_^2*k_s*H98^2 - 72*J1_^2*k_s^2*H98^5 + 180*J1_^2*k_s^2*H98^4 - 828*J1_^2*k_s^2*H98^2 - 576*J1_^2*k_s^2*H98 - 66*J2_^2*J3_^2*k_s*H98^5 - 129*J2_^2*J3_^2*k_s*H98^4 + 144*J2_^2*J3_^2*k_s*H98^3 + 207*J2_^2*J3_^2*k_s*H98^2 + 216*J2_^2*k_s^2*H98^5 + 540*J2_^2*k_s^2*H98^4 - 1188*J2_^2*k_s^2*H98^2 - 864*J2_^2*k_s^2*H98 - 144*J3_^2*k_s^2*H98^5 + 1440*J3_^2*k_s^2*H98^3 + 1296*J3_^2*k_s^2*H98^2 - 8640*k_s^3*H98^2 - 8640*k_s^3*H98)/(8*J1_^2*J2_^2*J3_^2 - 96*J1_^2*J2_^2*k_s + 156*J1_^2*J3_^2*k_s - 1296*J1_^2*k_s^2 + 156*J2_^2*J3_^2*k_s - 1296*J2_^2*k_s^2 + 2592*J3_^2*k_s^2 - 17280*k_s^3)</f>
        <v>0.93059338240000133</v>
      </c>
      <c r="AK98" s="41">
        <f>(J1_^2*J2_^3*J3_^2*H98^5 + J1_^2*J2_^3*J3_^2*H98^4 - J1_^2*J2_^3*J3_^2*H98^3 - J1_^2*J2_^3*J3_^2*H98^2 - 6*J1_^2*J2_^3*k_s*H98^5 - 12*J1_^2*J2_^3*k_s*H98^4 + 12*J1_^2*J2_^3*k_s*H98^2 + 6*J1_^2*J2_^3*k_s*H98 + 12*J2_^3*J3_^2*k_s*H98^5 + 27*J2_^3*J3_^2*k_s*H98^4 - 12*J2_^3*J3_^2*k_s*H98^3 - 27*J2_^3*J3_^2*k_s*H98^2 - 72*J2_^3*k_s^2*H98^5 - 180*J2_^3*k_s^2*H98^4 + 180*J2_^3*k_s^2*H98^2 + 72*J2_^3*k_s^2*H98)/(4*J1_^2*J2_^2*J3_^2 - 48*J1_^2*J2_^2*k_s + 78*J1_^2*J3_^2*k_s - 648*J1_^2*k_s^2 + 78*J2_^2*J3_^2*k_s - 648*J2_^2*k_s^2 + 1296*J3_^2*k_s^2 - 8640*k_s^3)</f>
        <v>-0.18360618198157472</v>
      </c>
      <c r="AL98" s="41">
        <f>(-2*J1_^2*J2_^2*J3_^3*k03_*H98^5 + 4*J1_^2*J2_^2*J3_^3*k03_*H98^3 - 2*J1_^2*J2_^2*J3_^3*k03_*H98 - 15*J1_^2*J3_^3*k03_*k_s*H98^5 + 24*J1_^2*J3_^3*k03_*k_s*H98^4 + 54*J1_^2*J3_^3*k03_*k_s*H98^3 - 24*J1_^2*J3_^3*k03_*k_s*H98^2 - 39*J1_^2*J3_^3*k03_*k_s*H98 - 15*J2_^2*J3_^3*k03_*k_s*H98^5 - 24*J2_^2*J3_^3*k03_*k_s*H98^4 + 54*J2_^2*J3_^3*k03_*k_s*H98^3 + 24*J2_^2*J3_^3*k03_*k_s*H98^2 - 39*J2_^2*J3_^3*k03_*k_s*H98 - 72*J3_^3*k03_*k_s^2*H98^5 + 720*J3_^3*k03_*k_s^2*H98^3 - 648*J3_^3*k03_*k_s^2*H98)/(2*J1_^2*J2_^2*J3_^2 - 24*J1_^2*J2_^2*k_s +
39*J1_^2*J3_^2*k_s - 324*J1_^2*k_s^2 + 39*J2_^2*J3_^2*k_s - 324*J2_^2*k_s^2 + 648*J3_^2*k_s^2 - 4320*k_s^3)</f>
        <v>4.4787916799999078E-2</v>
      </c>
      <c r="AM98" s="41">
        <f xml:space="preserve"> (2*J1_^2*J2_^2*J3_^2*H98^4 - 4*J1_^2*J2_^2*J3_^2*H98^2 + 2*J1_^2*J2_^2*J3_^2 - 24*J1_^2*J2_^2*k_s*H98^4 + 48*J1_^2*J2_^2*k_s*H98^2 - 24*J1_^2*J2_^2*k_s - 12*J1_^2*J3_^2*k_s*H98^5 + 27*J1_^2*J3_^2*k_s*H98^4 + 12*J1_^2*J3_^2*k_s*H98^3 - 66*J1_^2*J3_^2*k_s*H98^2 + 39*J1_^2*J3_^2*k_s + 72*J1_^2*k_s^2*H98^5 - 180*J1_^2*k_s^2*H98^4 + 504*J1_^2*k_s^2*H98^2 - 72*J1_^2*k_s^2*H98 - 324*J1_^2*k_s^2 + 12*J2_^2*J3_^2*k_s*H98^5 + 27*J2_^2*J3_^2*k_s*H98^4 - 12*J2_^2*J3_^2*k_s*H98^3 - 66*J2_^2*J3_^2*k_s*H98^2 + 39*J2_^2*J3_^2*k_s - 72*J2_^2*k_s^2*H98^5 - 180*J2_^2*k_s^2*H98^4 + 504*J2_^2*k_s^2*H98^2 + 72*J2_^2*k_s^2*H98 - 324*J2_^2*k_s^2 - 648*J3_^2*k_s^2*H98^2 + 648*J3_^2*k_s^2 + 4320*k_s^3*H98^2 - 4320*k_s^3)/(2*J1_^2*J2_^2*J3_^2 - 24*J1_^2*J2_^2*k_s + 39*J1_^2*J3_^2*k_s - 324*J1_^2*k_s^2 + 39*J2_^2*J3_^2*k_s - 324*J2_^2*k_s^2 + 648*J3_^2*k_s^2 - 4320*k_s^3)</f>
        <v>5.0895359999999154E-2</v>
      </c>
      <c r="AN98" s="41">
        <f>(2*J1_^2*J2_^2*J3_^3*H98^5 - 4*J1_^2*J2_^2*J3_^3*H98^3 + 2*J1_^2*J2_^2*J3_^3*H98 + 15*J1_^2*J3_^3*k_s*H98^5 - 24*J1_^2*J3_^3*k_s*H98^4 - 54*J1_^2*J3_^3*k_s*H98^3 + 24*J1_^2*J3_^3*k_s*H98^2 + 39*J1_^2*J3_^3*k_s*H98 + 15*J2_^2*J3_^3*k_s*H98^5 + 24*J2_^2*J3_^3*k_s*H98^4 - 54*J2_^2*J3_^3*k_s*H98^3 - 24*J2_^2*J3_^3*k_s*H98^2 + 39*J2_^2*J3_^3*k_s*H98 + 72*J3_^3*k_s^2*H98^5 - 720*J3_^3*k_s^2*H98^3 + 648*J3_^3*k_s^2*H98)/(2*J1_^2*J2_^2*J3_^2 - 24*J1_^2*J2_^2*k_s + 39*J1_^2*J3_^2*k_s - 324*J1_^2*k_s^2 + 39*J2_^2*J3_^2*k_s - 324*J2_^2*k_s^2 + 648*J3_^2*k_s^2 - 4320*k_s^3)</f>
        <v>4.4787916799999078E-2</v>
      </c>
      <c r="AP98" s="41">
        <f t="shared" si="31"/>
        <v>5.0895359999999154E-2</v>
      </c>
    </row>
    <row r="99" spans="6:42">
      <c r="G99" s="40">
        <f t="shared" si="24"/>
        <v>1.9000000000000012</v>
      </c>
      <c r="H99" s="33">
        <f t="shared" si="39"/>
        <v>0.90000000000000113</v>
      </c>
      <c r="I99" s="51">
        <f>J99+K99+W99*AB99</f>
        <v>-0.33217976492618084</v>
      </c>
      <c r="J99" s="51">
        <f>(1/M99)*(a1_ + 2*a2_*H99 + 3*a3_*H99^2 + 4*a4_*H99^3 + 5*a5_*H99^4)</f>
        <v>-0.33217976492618084</v>
      </c>
      <c r="K99" s="51">
        <f>(1/M99^3)*k_s*(6*a3_ + 24*a4_*H99+ 60*a5_*H99^2)</f>
        <v>0</v>
      </c>
      <c r="L99" s="51"/>
      <c r="M99" s="41">
        <f t="shared" si="25"/>
        <v>2.0591260281974022</v>
      </c>
      <c r="N99" s="45">
        <f t="shared" si="32"/>
        <v>-4.4999999999999547E-2</v>
      </c>
      <c r="O99" s="45">
        <f t="shared" si="33"/>
        <v>0.40000000000000113</v>
      </c>
      <c r="P99" s="45">
        <f>1</f>
        <v>1</v>
      </c>
      <c r="Q99" s="45">
        <f t="shared" si="34"/>
        <v>0.85500000000000165</v>
      </c>
      <c r="R99" s="45">
        <f t="shared" si="35"/>
        <v>1.4000000000000012</v>
      </c>
      <c r="S99" s="45">
        <f>1</f>
        <v>1</v>
      </c>
      <c r="T99" s="45">
        <f t="shared" si="36"/>
        <v>0.18999999999999795</v>
      </c>
      <c r="U99" s="45">
        <f t="shared" si="37"/>
        <v>-1.8000000000000023</v>
      </c>
      <c r="V99" s="45">
        <f t="shared" si="38"/>
        <v>-2</v>
      </c>
      <c r="W99" s="45">
        <f t="shared" si="26"/>
        <v>0</v>
      </c>
      <c r="X99" s="45"/>
      <c r="Y99" s="45">
        <f t="shared" si="27"/>
        <v>1.9000000000000012</v>
      </c>
      <c r="Z99" s="45">
        <f t="shared" si="28"/>
        <v>0.18999999999999795</v>
      </c>
      <c r="AA99" s="40">
        <f t="shared" si="29"/>
        <v>0</v>
      </c>
      <c r="AB99" s="44">
        <f t="shared" si="30"/>
        <v>-0.48564293117863161</v>
      </c>
      <c r="AF99" s="41">
        <f>(-J1_^3*J2_^2*J3_^2*k01_*H99^5 + J1_^3*J2_^2*J3_^2*k01_*H99^4 + J1_^3*J2_^2*J3_^2*k01_*H99^3 - J1_^3*J2_^2*J3_^2*k01_*H99^2 + 6*J1_^3*J2_^2*k01_*k_s*H99^5 - 12*J1_^3*J2_^2*k01_*k_s*H99^4 + 12*J1_^3*J2_^2*k01_*k_s*H99^2 - 6*J1_^3*J2_^2*k01_*k_s*H99 - 12*J1_^3*J3_^2*k01_*k_s*H99^5 + 27*J1_^3*J3_^2*k01_*k_s*H99^4 + 12*J1_^3*J3_^2*k01_*k_s*H99^3 - 27*J1_^3*J3_^2*k01_*k_s*H99^2 + 72*J1_^3*k01_*k_s^2*H99^5 - 180*J1_^3*k01_*k_s^2*H99^4 + 180*J1_^3*k01_*k_s^2*H99^2 - 72*J1_^3*k01_*k_s^2*H99)/(4*J1_^2*J2_^2*J3_^2 - 48*J1_^2*J2_^2*k_s + 78*J1_^2*J3_^2*k_s - 648*J1_^2*k_s^2 + 78*J2_^2*J3_^2*k_s - 648*J2_^2*k_s^2 + 1296*J3_^2*k_s^2 - 8640*k_s^3)</f>
        <v>3.8474999999999261E-3</v>
      </c>
      <c r="AG99" s="41">
        <f>(6*J1_^2*J2_^2*J3_^2*H99^5 - 4*J1_^2*J2_^2*J3_^2*H99^4 - 10*J1_^2*J2_^2*J3_^2*H99^3 + 8*J1_^2*J2_^2*J3_^2*H99^2 - 12*J1_^2*J2_^2*k_s*H99^5 + 48*J1_^2*J2_^2*k_s*H99^4 - 96*J1_^2*J2_^2*k_s*H99^2 + 60*J1_^2*J2_^2*k_s*H99 + 66*J1_^2*J3_^2*k_s*H99^5 - 129*J1_^2*J3_^2*k_s*H99^4 - 144*J1_^2*J3_^2*k_s*H99^3 + 207*J1_^2*J3_^2*k_s*H99^2 - 216*J1_^2*k_s^2*H99^5 + 540*J1_^2*k_s^2*H99^4 - 1188*J1_^2*k_s^2*H99^2 + 864*J1_^2*k_s^2*H99 + 18*J2_^2*J3_^2*k_s*H99^5 + 21*J2_^2*J3_^2*k_s*H99^4 - 96*J2_^2*J3_^2*k_s*H99^3 + 57*J2_^2*J3_^2*k_s*H99^2
+ 72*J2_^2*k_s^2*H99^5 + 180*J2_^2*k_s^2*H99^4 - 828*J2_^2*k_s^2*H99^2 + 576*J2_^2*k_s^2*H99 + 144*J3_^2*k_s^2*H99^5 - 1440*J3_^2*k_s^2*H99^3 + 1296*J3_^2*k_s^2*H99^2 - 8640*k_s^3*H99^2 + 8640*k_s^3*H99)/(8*J1_^2*J2_^2*J3_^2 - 96*J1_^2*J2_^2*k_s + 156*J1_^2*J3_^2*k_s - 1296*J1_^2*k_s^2 + 156*J2_^2*J3_^2*k_s - 1296*J2_^2*k_s^2 + 2592*J3_^2*k_s^2 -
17280*k_s^3)</f>
        <v>1.3567499999999887E-2</v>
      </c>
      <c r="AH99" s="41">
        <f>(J1_^3*J2_^2*J3_^2*H99^5 - J1_^3*J2_^2*J3_^2*H99^4 - J1_^3*J2_^2*J3_^2*H99^3 + J1_^3*J2_^2*J3_^2*H99^2 - 6*J1_^3*J2_^2*k_s*H99^5 + 12*J1_^3*J2_^2*k_s*H99^4 - 12*J1_^3*J2_^2*k_s*H99^2 + 6*J1_^3*J2_^2*k_s*H99 + 12*J1_^3*J3_^2*k_s*H99^5 - 27*J1_^3*J3_^2*k_s*H99^4 - 12*J1_^3*J3_^2*k_s*H99^3 + 27*J1_^3*J3_^2*k_s*H99^2 - 72*J1_^3*k_s^2*H99^5 + 180*J1_^3*k_s^2*H99^4 - 180*J1_^3*k_s^2*H99^2 + 72*J1_^3*k_s^2*H99)/(4*J1_^2*J2_^2*J3_^2 - 48*J1_^2*J2_^2*k_s + 78*J1_^2*J3_^2*k_s - 648*J1_^2*k_s^2 + 78*J2_^2*J3_^2*k_s - 648*J2_^2*k_s^2 + 1296*J3_^2*k_s^2 - 8640*k_s^3)</f>
        <v>8.6032715434303103E-3</v>
      </c>
      <c r="AI99" s="41">
        <f>(-J1_^2*J2_^3*J3_^2*k02_*H99^5 - J1_^2*J2_^3*J3_^2*k02_*H99^4 + J1_^2*J2_^3*J3_^2*k02_*H99^3 + J1_^2*J2_^3*J3_^2*k02_*H99^2 + 6*J1_^2*J2_^3*k02_*k_s*H99^5 + 12*J1_^2*J2_^3*k02_*k_s*H99^4 - 12*J1_^2*J2_^3*k02_*k_s*H99^2 - 6*J1_^2*J2_^3*k02_*k_s*H99 - 12*J2_^3*J3_^2*k02_*k_s*H99^5 - 27*J2_^3*J3_^2*k02_*k_s*H99^4 + 12*J2_^3*J3_^2*k02_*k_s*H99^3 + 27*J2_^3*J3_^2*k02_*k_s*H99^2 + 72*J2_^3*k02_*k_s^2*H99^5 + 180*J2_^3*k02_*k_s^2*H99^4 - 180*J2_^3*k02_*k_s^2*H99^2 - 72*J2_^3*k02_*k_s^2*H99)/(4*J1_^2*J2_^2*J3_^2 - 48*J1_^2*J2_^2*k_s + 78*J1_^2*J3_^2*k_s - 648*J1_^2*k_s^2 + 78*J2_^2*J3_^2*k_s - 648*J2_^2*k_s^2 + 1296*J3_^2*k_s^2 - 8640*k_s^3)</f>
        <v>-0.36834750000000138</v>
      </c>
      <c r="AJ99" s="41">
        <f>(-6*J1_^2*J2_^2*J3_^2*H99^5 - 4*J1_^2*J2_^2*J3_^2*H99^4 + 10*J1_^2*J2_^2*J3_^2*H99^3 + 8*J1_^2*J2_^2*J3_^2*H99^2 + 12*J1_^2*J2_^2*k_s*H99^5 + 48*J1_^2*J2_^2*k_s*H99^4 - 96*J1_^2*J2_^2*k_s*H99^2 - 60*J1_^2*J2_^2*k_s*H99 - 18*J1_^2*J3_^2*k_s*H99^5 + 21*J1_^2*J3_^2*k_s*H99^4 + 96*J1_^2*J3_^2*k_s*H99^3 + 57*J1_^2*J3_^2*k_s*H99^2 - 72*J1_^2*k_s^2*H99^5 + 180*J1_^2*k_s^2*H99^4 - 828*J1_^2*k_s^2*H99^2 - 576*J1_^2*k_s^2*H99 - 66*J2_^2*J3_^2*k_s*H99^5 - 129*J2_^2*J3_^2*k_s*H99^4 + 144*J2_^2*J3_^2*k_s*H99^3 + 207*J2_^2*J3_^2*k_s*H99^2 + 216*J2_^2*k_s^2*H99^5 + 540*J2_^2*k_s^2*H99^4 - 1188*J2_^2*k_s^2*H99^2 - 864*J2_^2*k_s^2*H99 - 144*J3_^2*k_s^2*H99^5 + 1440*J3_^2*k_s^2*H99^3 + 1296*J3_^2*k_s^2*H99^2 - 8640*k_s^3*H99^2 - 8640*k_s^3*H99)/(8*J1_^2*J2_^2*J3_^2 - 96*J1_^2*J2_^2*k_s + 156*J1_^2*J3_^2*k_s - 1296*J1_^2*k_s^2 + 156*J2_^2*J3_^2*k_s - 1296*J2_^2*k_s^2 + 2592*J3_^2*k_s^2 - 17280*k_s^3)</f>
        <v>0.95033250000000091</v>
      </c>
      <c r="AK99" s="41">
        <f>(J1_^2*J2_^3*J3_^2*H99^5 + J1_^2*J2_^3*J3_^2*H99^4 - J1_^2*J2_^3*J3_^2*H99^3 - J1_^2*J2_^3*J3_^2*H99^2 - 6*J1_^2*J2_^3*k_s*H99^5 - 12*J1_^2*J2_^3*k_s*H99^4 + 12*J1_^2*J2_^3*k_s*H99^2 + 6*J1_^2*J2_^3*k_s*H99 + 12*J2_^3*J3_^2*k_s*H99^5 + 27*J2_^3*J3_^2*k_s*H99^4 - 12*J2_^3*J3_^2*k_s*H99^3 - 27*J2_^3*J3_^2*k_s*H99^2 - 72*J2_^3*k_s^2*H99^5 - 180*J2_^3*k_s^2*H99^4 + 180*J2_^3*k_s^2*H99^2 + 72*J2_^3*k_s^2*H99)/(4*J1_^2*J2_^2*J3_^2 - 48*J1_^2*J2_^2*k_s + 78*J1_^2*J3_^2*k_s - 648*J1_^2*k_s^2 + 78*J2_^2*J3_^2*k_s - 648*J2_^2*k_s^2 + 1296*J3_^2*k_s^2 - 8640*k_s^3)</f>
        <v>-0.16346215932517724</v>
      </c>
      <c r="AL99" s="41">
        <f>(-2*J1_^2*J2_^2*J3_^3*k03_*H99^5 + 4*J1_^2*J2_^2*J3_^3*k03_*H99^3 - 2*J1_^2*J2_^2*J3_^3*k03_*H99 - 15*J1_^2*J3_^3*k03_*k_s*H99^5 + 24*J1_^2*J3_^3*k03_*k_s*H99^4 + 54*J1_^2*J3_^3*k03_*k_s*H99^3 - 24*J1_^2*J3_^3*k03_*k_s*H99^2 - 39*J1_^2*J3_^3*k03_*k_s*H99 - 15*J2_^2*J3_^3*k03_*k_s*H99^5 - 24*J2_^2*J3_^3*k03_*k_s*H99^4 + 54*J2_^2*J3_^3*k03_*k_s*H99^3 + 24*J2_^2*J3_^3*k03_*k_s*H99^2 - 39*J2_^2*J3_^3*k03_*k_s*H99 - 72*J3_^3*k03_*k_s^2*H99^5 + 720*J3_^3*k03_*k_s^2*H99^3 - 648*J3_^3*k03_*k_s^2*H99)/(2*J1_^2*J2_^2*J3_^2 - 24*J1_^2*J2_^2*k_s +
39*J1_^2*J3_^2*k_s - 324*J1_^2*k_s^2 + 39*J2_^2*J3_^2*k_s - 324*J2_^2*k_s^2 + 648*J3_^2*k_s^2 - 4320*k_s^3)</f>
        <v>3.2489999999999325E-2</v>
      </c>
      <c r="AM99" s="41">
        <f xml:space="preserve"> (2*J1_^2*J2_^2*J3_^2*H99^4 - 4*J1_^2*J2_^2*J3_^2*H99^2 + 2*J1_^2*J2_^2*J3_^2 - 24*J1_^2*J2_^2*k_s*H99^4 + 48*J1_^2*J2_^2*k_s*H99^2 - 24*J1_^2*J2_^2*k_s - 12*J1_^2*J3_^2*k_s*H99^5 + 27*J1_^2*J3_^2*k_s*H99^4 + 12*J1_^2*J3_^2*k_s*H99^3 - 66*J1_^2*J3_^2*k_s*H99^2 + 39*J1_^2*J3_^2*k_s + 72*J1_^2*k_s^2*H99^5 - 180*J1_^2*k_s^2*H99^4 + 504*J1_^2*k_s^2*H99^2 - 72*J1_^2*k_s^2*H99 - 324*J1_^2*k_s^2 + 12*J2_^2*J3_^2*k_s*H99^5 + 27*J2_^2*J3_^2*k_s*H99^4 - 12*J2_^2*J3_^2*k_s*H99^3 - 66*J2_^2*J3_^2*k_s*H99^2 + 39*J2_^2*J3_^2*k_s - 72*J2_^2*k_s^2*H99^5 - 180*J2_^2*k_s^2*H99^4 + 504*J2_^2*k_s^2*H99^2 + 72*J2_^2*k_s^2*H99 - 324*J2_^2*k_s^2 - 648*J3_^2*k_s^2*H99^2 + 648*J3_^2*k_s^2 + 4320*k_s^3*H99^2 - 4320*k_s^3)/(2*J1_^2*J2_^2*J3_^2 - 24*J1_^2*J2_^2*k_s + 39*J1_^2*J3_^2*k_s - 324*J1_^2*k_s^2 + 39*J2_^2*J3_^2*k_s - 324*J2_^2*k_s^2 + 648*J3_^2*k_s^2 - 4320*k_s^3)</f>
        <v>3.6099999999999223E-2</v>
      </c>
      <c r="AN99" s="41">
        <f>(2*J1_^2*J2_^2*J3_^3*H99^5 - 4*J1_^2*J2_^2*J3_^3*H99^3 + 2*J1_^2*J2_^2*J3_^3*H99 + 15*J1_^2*J3_^3*k_s*H99^5 - 24*J1_^2*J3_^3*k_s*H99^4 - 54*J1_^2*J3_^3*k_s*H99^3 + 24*J1_^2*J3_^3*k_s*H99^2 + 39*J1_^2*J3_^3*k_s*H99 + 15*J2_^2*J3_^3*k_s*H99^5 + 24*J2_^2*J3_^3*k_s*H99^4 - 54*J2_^2*J3_^3*k_s*H99^3 - 24*J2_^2*J3_^3*k_s*H99^2 + 39*J2_^2*J3_^3*k_s*H99 + 72*J3_^3*k_s^2*H99^5 - 720*J3_^3*k_s^2*H99^3 + 648*J3_^3*k_s^2*H99)/(2*J1_^2*J2_^2*J3_^2 - 24*J1_^2*J2_^2*k_s + 39*J1_^2*J3_^2*k_s - 324*J1_^2*k_s^2 + 39*J2_^2*J3_^2*k_s - 324*J2_^2*k_s^2 + 648*J3_^2*k_s^2 - 4320*k_s^3)</f>
        <v>3.2489999999999325E-2</v>
      </c>
      <c r="AP99" s="41">
        <f t="shared" si="31"/>
        <v>3.6099999999999223E-2</v>
      </c>
    </row>
    <row r="100" spans="6:42">
      <c r="G100" s="40">
        <f t="shared" ref="G100:G104" si="40">0.5*(x2_-x1_)*H100+0.5*(x1_+x2_)</f>
        <v>1.9200000000000013</v>
      </c>
      <c r="H100" s="33">
        <f t="shared" si="39"/>
        <v>0.92000000000000115</v>
      </c>
      <c r="I100" s="51">
        <f>J100+K100+W100*AB100</f>
        <v>-0.26991344934068262</v>
      </c>
      <c r="J100" s="51">
        <f>(1/M100)*(a1_ + 2*a2_*H100 + 3*a3_*H100^2 + 4*a4_*H100^3 + 5*a5_*H100^4)</f>
        <v>-0.26991344934068262</v>
      </c>
      <c r="K100" s="51">
        <f>(1/M100^3)*k_s*(6*a3_ + 24*a4_*H100+ 60*a5_*H100^2)</f>
        <v>0</v>
      </c>
      <c r="L100" s="51"/>
      <c r="M100" s="41">
        <f t="shared" si="25"/>
        <v>2.0941824180333501</v>
      </c>
      <c r="N100" s="45">
        <f t="shared" si="32"/>
        <v>-3.6799999999999514E-2</v>
      </c>
      <c r="O100" s="45">
        <f t="shared" si="33"/>
        <v>0.42000000000000115</v>
      </c>
      <c r="P100" s="45">
        <f>1</f>
        <v>1</v>
      </c>
      <c r="Q100" s="45">
        <f t="shared" si="34"/>
        <v>0.88320000000000165</v>
      </c>
      <c r="R100" s="45">
        <f t="shared" si="35"/>
        <v>1.4200000000000013</v>
      </c>
      <c r="S100" s="45">
        <f>1</f>
        <v>1</v>
      </c>
      <c r="T100" s="45">
        <f t="shared" si="36"/>
        <v>0.15359999999999785</v>
      </c>
      <c r="U100" s="45">
        <f t="shared" si="37"/>
        <v>-1.8400000000000023</v>
      </c>
      <c r="V100" s="45">
        <f t="shared" si="38"/>
        <v>-2</v>
      </c>
      <c r="W100" s="45">
        <f t="shared" si="26"/>
        <v>0</v>
      </c>
      <c r="X100" s="45"/>
      <c r="Y100" s="45">
        <f t="shared" si="27"/>
        <v>1.9200000000000013</v>
      </c>
      <c r="Z100" s="45">
        <f t="shared" si="28"/>
        <v>0.15359999999999785</v>
      </c>
      <c r="AA100" s="40">
        <f t="shared" si="29"/>
        <v>0</v>
      </c>
      <c r="AB100" s="44">
        <f t="shared" si="30"/>
        <v>-0.47751332041986178</v>
      </c>
      <c r="AF100" s="41">
        <f>(-J1_^3*J2_^2*J3_^2*k01_*H100^5 + J1_^3*J2_^2*J3_^2*k01_*H100^4 + J1_^3*J2_^2*J3_^2*k01_*H100^3 - J1_^3*J2_^2*J3_^2*k01_*H100^2 + 6*J1_^3*J2_^2*k01_*k_s*H100^5 - 12*J1_^3*J2_^2*k01_*k_s*H100^4 + 12*J1_^3*J2_^2*k01_*k_s*H100^2 - 6*J1_^3*J2_^2*k01_*k_s*H100 - 12*J1_^3*J3_^2*k01_*k_s*H100^5 + 27*J1_^3*J3_^2*k01_*k_s*H100^4 + 12*J1_^3*J3_^2*k01_*k_s*H100^3 - 27*J1_^3*J3_^2*k01_*k_s*H100^2 + 72*J1_^3*k01_*k_s^2*H100^5 - 180*J1_^3*k01_*k_s^2*H100^4 + 180*J1_^3*k01_*k_s^2*H100^2 - 72*J1_^3*k01_*k_s^2*H100)/(4*J1_^2*J2_^2*J3_^2 - 48*J1_^2*J2_^2*k_s + 78*J1_^2*J3_^2*k_s - 648*J1_^2*k_s^2 + 78*J2_^2*J3_^2*k_s - 648*J2_^2*k_s^2 + 1296*J3_^2*k_s^2 - 8640*k_s^3)</f>
        <v>2.6001407999999369E-3</v>
      </c>
      <c r="AG100" s="41">
        <f>(6*J1_^2*J2_^2*J3_^2*H100^5 - 4*J1_^2*J2_^2*J3_^2*H100^4 - 10*J1_^2*J2_^2*J3_^2*H100^3 + 8*J1_^2*J2_^2*J3_^2*H100^2 - 12*J1_^2*J2_^2*k_s*H100^5 + 48*J1_^2*J2_^2*k_s*H100^4 - 96*J1_^2*J2_^2*k_s*H100^2 + 60*J1_^2*J2_^2*k_s*H100 + 66*J1_^2*J3_^2*k_s*H100^5 - 129*J1_^2*J3_^2*k_s*H100^4 - 144*J1_^2*J3_^2*k_s*H100^3 + 207*J1_^2*J3_^2*k_s*H100^2 - 216*J1_^2*k_s^2*H100^5 + 540*J1_^2*k_s^2*H100^4 - 1188*J1_^2*k_s^2*H100^2 + 864*J1_^2*k_s^2*H100 + 18*J2_^2*J3_^2*k_s*H100^5 + 21*J2_^2*J3_^2*k_s*H100^4 - 96*J2_^2*J3_^2*k_s*H100^3 + 57*J2_^2*J3_^2*k_s*H100^2
+ 72*J2_^2*k_s^2*H100^5 + 180*J2_^2*k_s^2*H100^4 - 828*J2_^2*k_s^2*H100^2 + 576*J2_^2*k_s^2*H100 + 144*J3_^2*k_s^2*H100^5 - 1440*J3_^2*k_s^2*H100^3 + 1296*J3_^2*k_s^2*H100^2 - 8640*k_s^3*H100^2 + 8640*k_s^3*H100)/(8*J1_^2*J2_^2*J3_^2 - 96*J1_^2*J2_^2*k_s + 156*J1_^2*J3_^2*k_s - 1296*J1_^2*k_s^2 + 156*J2_^2*J3_^2*k_s - 1296*J2_^2*k_s^2 + 2592*J3_^2*k_s^2 -
17280*k_s^3)</f>
        <v>9.1546623999997061E-3</v>
      </c>
      <c r="AH100" s="41">
        <f>(J1_^3*J2_^2*J3_^2*H100^5 - J1_^3*J2_^2*J3_^2*H100^4 - J1_^3*J2_^2*J3_^2*H100^3 + J1_^3*J2_^2*J3_^2*H100^2 - 6*J1_^3*J2_^2*k_s*H100^5 + 12*J1_^3*J2_^2*k_s*H100^4 - 12*J1_^3*J2_^2*k_s*H100^2 + 6*J1_^3*J2_^2*k_s*H100 + 12*J1_^3*J3_^2*k_s*H100^5 - 27*J1_^3*J3_^2*k_s*H100^4 - 12*J1_^3*J3_^2*k_s*H100^3 + 27*J1_^3*J3_^2*k_s*H100^2 - 72*J1_^3*k_s^2*H100^5 + 180*J1_^3*k_s^2*H100^4 - 180*J1_^3*k_s^2*H100^2 + 72*J1_^3*k_s^2*H100)/(4*J1_^2*J2_^2*J3_^2 - 48*J1_^2*J2_^2*k_s + 78*J1_^2*J3_^2*k_s - 648*J1_^2*k_s^2 + 78*J2_^2*J3_^2*k_s - 648*J2_^2*k_s^2 + 1296*J3_^2*k_s^2 - 8640*k_s^3)</f>
        <v>5.8140915798705964E-3</v>
      </c>
      <c r="AI100" s="41">
        <f>(-J1_^2*J2_^3*J3_^2*k02_*H100^5 - J1_^2*J2_^3*J3_^2*k02_*H100^4 + J1_^2*J2_^3*J3_^2*k02_*H100^3 + J1_^2*J2_^3*J3_^2*k02_*H100^2 + 6*J1_^2*J2_^3*k02_*k_s*H100^5 + 12*J1_^2*J2_^3*k02_*k_s*H100^4 - 12*J1_^2*J2_^3*k02_*k_s*H100^2 - 6*J1_^2*J2_^3*k02_*k_s*H100 - 12*J2_^3*J3_^2*k02_*k_s*H100^5 - 27*J2_^3*J3_^2*k02_*k_s*H100^4 + 12*J2_^3*J3_^2*k02_*k_s*H100^3 + 27*J2_^3*J3_^2*k02_*k_s*H100^2 + 72*J2_^3*k02_*k_s^2*H100^5 + 180*J2_^3*k02_*k_s^2*H100^4 - 180*J2_^3*k02_*k_s^2*H100^2 - 72*J2_^3*k02_*k_s^2*H100)/(4*J1_^2*J2_^2*J3_^2 - 48*J1_^2*J2_^2*k_s + 78*J1_^2*J3_^2*k_s - 648*J1_^2*k_s^2 + 78*J2_^2*J3_^2*k_s - 648*J2_^2*k_s^2 + 1296*J3_^2*k_s^2 - 8640*k_s^3)</f>
        <v>-0.39194414080000134</v>
      </c>
      <c r="AJ100" s="41">
        <f>(-6*J1_^2*J2_^2*J3_^2*H100^5 - 4*J1_^2*J2_^2*J3_^2*H100^4 + 10*J1_^2*J2_^2*J3_^2*H100^3 + 8*J1_^2*J2_^2*J3_^2*H100^2 + 12*J1_^2*J2_^2*k_s*H100^5 + 48*J1_^2*J2_^2*k_s*H100^4 - 96*J1_^2*J2_^2*k_s*H100^2 - 60*J1_^2*J2_^2*k_s*H100 - 18*J1_^2*J3_^2*k_s*H100^5 + 21*J1_^2*J3_^2*k_s*H100^4 + 96*J1_^2*J3_^2*k_s*H100^3 + 57*J1_^2*J3_^2*k_s*H100^2 - 72*J1_^2*k_s^2*H100^5 + 180*J1_^2*k_s^2*H100^4 - 828*J1_^2*k_s^2*H100^2 - 576*J1_^2*k_s^2*H100 - 66*J2_^2*J3_^2*k_s*H100^5 - 129*J2_^2*J3_^2*k_s*H100^4 + 144*J2_^2*J3_^2*k_s*H100^3 + 207*J2_^2*J3_^2*k_s*H100^2 + 216*J2_^2*k_s^2*H100^5 + 540*J2_^2*k_s^2*H100^4 - 1188*J2_^2*k_s^2*H100^2 - 864*J2_^2*k_s^2*H100 - 144*J3_^2*k_s^2*H100^5 + 1440*J3_^2*k_s^2*H100^3 + 1296*J3_^2*k_s^2*H100^2 - 8640*k_s^3*H100^2 - 8640*k_s^3*H100)/(8*J1_^2*J2_^2*J3_^2 - 96*J1_^2*J2_^2*k_s + 156*J1_^2*J3_^2*k_s - 1296*J1_^2*k_s^2 + 156*J2_^2*J3_^2*k_s - 1296*J2_^2*k_s^2 + 2592*J3_^2*k_s^2 - 17280*k_s^3)</f>
        <v>0.96725237760000071</v>
      </c>
      <c r="AK100" s="41">
        <f>(J1_^2*J2_^3*J3_^2*H100^5 + J1_^2*J2_^3*J3_^2*H100^4 - J1_^2*J2_^3*J3_^2*H100^3 - J1_^2*J2_^3*J3_^2*H100^2 - 6*J1_^2*J2_^3*k_s*H100^5 - 12*J1_^2*J2_^3*k_s*H100^4 + 12*J1_^2*J2_^3*k_s*H100^2 + 6*J1_^2*J2_^3*k_s*H100 + 12*J2_^3*J3_^2*k_s*H100^5 + 27*J2_^3*J3_^2*k_s*H100^4 - 12*J2_^3*J3_^2*k_s*H100^3 - 27*J2_^3*J3_^2*k_s*H100^2 - 72*J2_^3*k_s^2*H100^5 - 180*J2_^3*k_s^2*H100^4 + 180*J2_^3*k_s^2*H100^2 + 72*J2_^3*k_s^2*H100)/(4*J1_^2*J2_^2*J3_^2 - 48*J1_^2*J2_^2*k_s + 78*J1_^2*J3_^2*k_s - 648*J1_^2*k_s^2 + 78*J2_^2*J3_^2*k_s - 648*J2_^2*k_s^2 + 1296*J3_^2*k_s^2 - 8640*k_s^3)</f>
        <v>-0.13953819791689517</v>
      </c>
      <c r="AL100" s="41">
        <f>(-2*J1_^2*J2_^2*J3_^3*k03_*H100^5 + 4*J1_^2*J2_^2*J3_^3*k03_*H100^3 - 2*J1_^2*J2_^2*J3_^3*k03_*H100 - 15*J1_^2*J3_^3*k03_*k_s*H100^5 + 24*J1_^2*J3_^3*k03_*k_s*H100^4 + 54*J1_^2*J3_^3*k03_*k_s*H100^3 - 24*J1_^2*J3_^3*k03_*k_s*H100^2 - 39*J1_^2*J3_^3*k03_*k_s*H100 - 15*J2_^2*J3_^3*k03_*k_s*H100^5 - 24*J2_^2*J3_^3*k03_*k_s*H100^4 + 54*J2_^2*J3_^3*k03_*k_s*H100^3 + 24*J2_^2*J3_^3*k03_*k_s*H100^2 - 39*J2_^2*J3_^3*k03_*k_s*H100 - 72*J3_^3*k03_*k_s^2*H100^5 + 720*J3_^3*k03_*k_s^2*H100^3 - 648*J3_^3*k03_*k_s^2*H100)/(2*J1_^2*J2_^2*J3_^2 - 24*J1_^2*J2_^2*k_s +
39*J1_^2*J3_^2*k_s - 324*J1_^2*k_s^2 + 39*J2_^2*J3_^2*k_s - 324*J2_^2*k_s^2 + 648*J3_^2*k_s^2 - 4320*k_s^3)</f>
        <v>2.1705523199999525E-2</v>
      </c>
      <c r="AM100" s="41">
        <f xml:space="preserve"> (2*J1_^2*J2_^2*J3_^2*H100^4 - 4*J1_^2*J2_^2*J3_^2*H100^2 + 2*J1_^2*J2_^2*J3_^2 - 24*J1_^2*J2_^2*k_s*H100^4 + 48*J1_^2*J2_^2*k_s*H100^2 - 24*J1_^2*J2_^2*k_s - 12*J1_^2*J3_^2*k_s*H100^5 + 27*J1_^2*J3_^2*k_s*H100^4 + 12*J1_^2*J3_^2*k_s*H100^3 - 66*J1_^2*J3_^2*k_s*H100^2 + 39*J1_^2*J3_^2*k_s + 72*J1_^2*k_s^2*H100^5 - 180*J1_^2*k_s^2*H100^4 + 504*J1_^2*k_s^2*H100^2 - 72*J1_^2*k_s^2*H100 - 324*J1_^2*k_s^2 + 12*J2_^2*J3_^2*k_s*H100^5 + 27*J2_^2*J3_^2*k_s*H100^4 - 12*J2_^2*J3_^2*k_s*H100^3 - 66*J2_^2*J3_^2*k_s*H100^2 + 39*J2_^2*J3_^2*k_s - 72*J2_^2*k_s^2*H100^5 - 180*J2_^2*k_s^2*H100^4 + 504*J2_^2*k_s^2*H100^2 + 72*J2_^2*k_s^2*H100 - 324*J2_^2*k_s^2 - 648*J3_^2*k_s^2*H100^2 + 648*J3_^2*k_s^2 + 4320*k_s^3*H100^2 - 4320*k_s^3)/(2*J1_^2*J2_^2*J3_^2 - 24*J1_^2*J2_^2*k_s + 39*J1_^2*J3_^2*k_s - 324*J1_^2*k_s^2 + 39*J2_^2*J3_^2*k_s - 324*J2_^2*k_s^2 + 648*J3_^2*k_s^2 - 4320*k_s^3)</f>
        <v>2.3592959999999396E-2</v>
      </c>
      <c r="AN100" s="41">
        <f>(2*J1_^2*J2_^2*J3_^3*H100^5 - 4*J1_^2*J2_^2*J3_^3*H100^3 + 2*J1_^2*J2_^2*J3_^3*H100 + 15*J1_^2*J3_^3*k_s*H100^5 - 24*J1_^2*J3_^3*k_s*H100^4 - 54*J1_^2*J3_^3*k_s*H100^3 + 24*J1_^2*J3_^3*k_s*H100^2 + 39*J1_^2*J3_^3*k_s*H100 + 15*J2_^2*J3_^3*k_s*H100^5 + 24*J2_^2*J3_^3*k_s*H100^4 - 54*J2_^2*J3_^3*k_s*H100^3 - 24*J2_^2*J3_^3*k_s*H100^2 + 39*J2_^2*J3_^3*k_s*H100 + 72*J3_^3*k_s^2*H100^5 - 720*J3_^3*k_s^2*H100^3 + 648*J3_^3*k_s^2*H100)/(2*J1_^2*J2_^2*J3_^2 - 24*J1_^2*J2_^2*k_s + 39*J1_^2*J3_^2*k_s - 324*J1_^2*k_s^2 + 39*J2_^2*J3_^2*k_s - 324*J2_^2*k_s^2 + 648*J3_^2*k_s^2 - 4320*k_s^3)</f>
        <v>2.1705523199999525E-2</v>
      </c>
      <c r="AP100" s="41">
        <f t="shared" si="31"/>
        <v>2.3592959999999396E-2</v>
      </c>
    </row>
    <row r="101" spans="6:42">
      <c r="G101" s="40">
        <f t="shared" si="40"/>
        <v>1.9400000000000013</v>
      </c>
      <c r="H101" s="33">
        <f t="shared" si="39"/>
        <v>0.94000000000000117</v>
      </c>
      <c r="I101" s="51">
        <f>J101+K101+W101*AB101</f>
        <v>-0.20553269220558851</v>
      </c>
      <c r="J101" s="51">
        <f>(1/M101)*(a1_ + 2*a2_*H101 + 3*a3_*H101^2 + 4*a4_*H101^3 + 5*a5_*H101^4)</f>
        <v>-0.20553269220558851</v>
      </c>
      <c r="K101" s="51">
        <f>(1/M101^3)*k_s*(6*a3_ + 24*a4_*H101+ 60*a5_*H101^2)</f>
        <v>0</v>
      </c>
      <c r="L101" s="51"/>
      <c r="M101" s="41">
        <f t="shared" si="25"/>
        <v>2.1294130646729883</v>
      </c>
      <c r="N101" s="45">
        <f t="shared" si="32"/>
        <v>-2.8199999999999486E-2</v>
      </c>
      <c r="O101" s="45">
        <f t="shared" si="33"/>
        <v>0.44000000000000117</v>
      </c>
      <c r="P101" s="45">
        <f>1</f>
        <v>1</v>
      </c>
      <c r="Q101" s="45">
        <f t="shared" si="34"/>
        <v>0.91180000000000172</v>
      </c>
      <c r="R101" s="45">
        <f t="shared" si="35"/>
        <v>1.4400000000000013</v>
      </c>
      <c r="S101" s="45">
        <f>1</f>
        <v>1</v>
      </c>
      <c r="T101" s="45">
        <f t="shared" si="36"/>
        <v>0.11639999999999784</v>
      </c>
      <c r="U101" s="45">
        <f t="shared" si="37"/>
        <v>-1.8800000000000023</v>
      </c>
      <c r="V101" s="45">
        <f t="shared" si="38"/>
        <v>-2</v>
      </c>
      <c r="W101" s="45">
        <f t="shared" si="26"/>
        <v>0</v>
      </c>
      <c r="X101" s="45"/>
      <c r="Y101" s="45">
        <f t="shared" si="27"/>
        <v>1.9400000000000013</v>
      </c>
      <c r="Z101" s="45">
        <f t="shared" si="28"/>
        <v>0.11639999999999784</v>
      </c>
      <c r="AA101" s="40">
        <f t="shared" si="29"/>
        <v>0</v>
      </c>
      <c r="AB101" s="44">
        <f t="shared" si="30"/>
        <v>-0.46961297297833987</v>
      </c>
      <c r="AF101" s="41">
        <f>(-J1_^3*J2_^2*J3_^2*k01_*H101^5 + J1_^3*J2_^2*J3_^2*k01_*H101^4 + J1_^3*J2_^2*J3_^2*k01_*H101^3 - J1_^3*J2_^2*J3_^2*k01_*H101^2 + 6*J1_^3*J2_^2*k01_*k_s*H101^5 - 12*J1_^3*J2_^2*k01_*k_s*H101^4 + 12*J1_^3*J2_^2*k01_*k_s*H101^2 - 6*J1_^3*J2_^2*k01_*k_s*H101 - 12*J1_^3*J3_^2*k01_*k_s*H101^5 + 27*J1_^3*J3_^2*k01_*k_s*H101^4 + 12*J1_^3*J3_^2*k01_*k_s*H101^3 - 27*J1_^3*J3_^2*k01_*k_s*H101^2 + 72*J1_^3*k01_*k_s^2*H101^5 - 180*J1_^3*k01_*k_s^2*H101^4 + 180*J1_^3*k01_*k_s^2*H101^2 - 72*J1_^3*k01_*k_s^2*H101)/(4*J1_^2*J2_^2*J3_^2 - 48*J1_^2*J2_^2*k_s + 78*J1_^2*J3_^2*k_s - 648*J1_^2*k_s^2 + 78*J2_^2*J3_^2*k_s - 648*J2_^2*k_s^2 + 1296*J3_^2*k_s^2 - 8640*k_s^3)</f>
        <v>1.5427655999999575E-3</v>
      </c>
      <c r="AG101" s="41">
        <f>(6*J1_^2*J2_^2*J3_^2*H101^5 - 4*J1_^2*J2_^2*J3_^2*H101^4 - 10*J1_^2*J2_^2*J3_^2*H101^3 + 8*J1_^2*J2_^2*J3_^2*H101^2 - 12*J1_^2*J2_^2*k_s*H101^5 + 48*J1_^2*J2_^2*k_s*H101^4 - 96*J1_^2*J2_^2*k_s*H101^2 + 60*J1_^2*J2_^2*k_s*H101 + 66*J1_^2*J3_^2*k_s*H101^5 - 129*J1_^2*J3_^2*k_s*H101^4 - 144*J1_^2*J3_^2*k_s*H101^3 + 207*J1_^2*J3_^2*k_s*H101^2 - 216*J1_^2*k_s^2*H101^5 + 540*J1_^2*k_s^2*H101^4 - 1188*J1_^2*k_s^2*H101^2 + 864*J1_^2*k_s^2*H101 + 18*J2_^2*J3_^2*k_s*H101^5 + 21*J2_^2*J3_^2*k_s*H101^4 - 96*J2_^2*J3_^2*k_s*H101^3 + 57*J2_^2*J3_^2*k_s*H101^2
+ 72*J2_^2*k_s^2*H101^5 + 180*J2_^2*k_s^2*H101^4 - 828*J2_^2*k_s^2*H101^2 + 576*J2_^2*k_s^2*H101 + 144*J3_^2*k_s^2*H101^5 - 1440*J3_^2*k_s^2*H101^3 + 1296*J3_^2*k_s^2*H101^2 - 8640*k_s^3*H101^2 + 8640*k_s^3*H101)/(8*J1_^2*J2_^2*J3_^2 - 96*J1_^2*J2_^2*k_s + 156*J1_^2*J3_^2*k_s - 1296*J1_^2*k_s^2 + 156*J2_^2*J3_^2*k_s - 1296*J2_^2*k_s^2 + 2592*J3_^2*k_s^2 -
17280*k_s^3)</f>
        <v>5.4235367999998993E-3</v>
      </c>
      <c r="AH101" s="41">
        <f>(J1_^3*J2_^2*J3_^2*H101^5 - J1_^3*J2_^2*J3_^2*H101^4 - J1_^3*J2_^2*J3_^2*H101^3 + J1_^3*J2_^2*J3_^2*H101^2 - 6*J1_^3*J2_^2*k_s*H101^5 + 12*J1_^3*J2_^2*k_s*H101^4 - 12*J1_^3*J2_^2*k_s*H101^2 + 6*J1_^3*J2_^2*k_s*H101 + 12*J1_^3*J3_^2*k_s*H101^5 - 27*J1_^3*J3_^2*k_s*H101^4 - 12*J1_^3*J3_^2*k_s*H101^3 + 27*J1_^3*J3_^2*k_s*H101^2 - 72*J1_^3*k_s^2*H101^5 + 180*J1_^3*k_s^2*H101^4 - 180*J1_^3*k_s^2*H101^2 + 72*J1_^3*k_s^2*H101)/(4*J1_^2*J2_^2*J3_^2 - 48*J1_^2*J2_^2*k_s + 78*J1_^2*J3_^2*k_s - 648*J1_^2*k_s^2 + 78*J2_^2*J3_^2*k_s - 648*J2_^2*k_s^2 + 1296*J3_^2*k_s^2 - 8640*k_s^3)</f>
        <v>3.4497287549481765E-3</v>
      </c>
      <c r="AI101" s="41">
        <f>(-J1_^2*J2_^3*J3_^2*k02_*H101^5 - J1_^2*J2_^3*J3_^2*k02_*H101^4 + J1_^2*J2_^3*J3_^2*k02_*H101^3 + J1_^2*J2_^3*J3_^2*k02_*H101^2 + 6*J1_^2*J2_^3*k02_*k_s*H101^5 + 12*J1_^2*J2_^3*k02_*k_s*H101^4 - 12*J1_^2*J2_^3*k02_*k_s*H101^2 - 6*J1_^2*J2_^3*k02_*k_s*H101 - 12*J2_^3*J3_^2*k02_*k_s*H101^5 - 27*J2_^3*J3_^2*k02_*k_s*H101^4 + 12*J2_^3*J3_^2*k02_*k_s*H101^3 + 27*J2_^3*J3_^2*k02_*k_s*H101^2 + 72*J2_^3*k02_*k_s^2*H101^5 + 180*J2_^3*k02_*k_s^2*H101^4 - 180*J2_^3*k02_*k_s^2*H101^2 - 72*J2_^3*k02_*k_s^2*H101)/(4*J1_^2*J2_^2*J3_^2 - 48*J1_^2*J2_^2*k_s + 78*J1_^2*J3_^2*k_s - 648*J1_^2*k_s^2 + 78*J2_^2*J3_^2*k_s - 648*J2_^2*k_s^2 + 1296*J3_^2*k_s^2 - 8640*k_s^3)</f>
        <v>-0.41683476560000143</v>
      </c>
      <c r="AJ101" s="41">
        <f>(-6*J1_^2*J2_^2*J3_^2*H101^5 - 4*J1_^2*J2_^2*J3_^2*H101^4 + 10*J1_^2*J2_^2*J3_^2*H101^3 + 8*J1_^2*J2_^2*J3_^2*H101^2 + 12*J1_^2*J2_^2*k_s*H101^5 + 48*J1_^2*J2_^2*k_s*H101^4 - 96*J1_^2*J2_^2*k_s*H101^2 - 60*J1_^2*J2_^2*k_s*H101 - 18*J1_^2*J3_^2*k_s*H101^5 + 21*J1_^2*J3_^2*k_s*H101^4 + 96*J1_^2*J3_^2*k_s*H101^3 + 57*J1_^2*J3_^2*k_s*H101^2 - 72*J1_^2*k_s^2*H101^5 + 180*J1_^2*k_s^2*H101^4 - 828*J1_^2*k_s^2*H101^2 - 576*J1_^2*k_s^2*H101 - 66*J2_^2*J3_^2*k_s*H101^5 - 129*J2_^2*J3_^2*k_s*H101^4 + 144*J2_^2*J3_^2*k_s*H101^3 + 207*J2_^2*J3_^2*k_s*H101^2 + 216*J2_^2*k_s^2*H101^5 + 540*J2_^2*k_s^2*H101^4 - 1188*J2_^2*k_s^2*H101^2 - 864*J2_^2*k_s^2*H101 - 144*J3_^2*k_s^2*H101^5 + 1440*J3_^2*k_s^2*H101^3 + 1296*J3_^2*k_s^2*H101^2 - 8640*k_s^3*H101^2 - 8640*k_s^3*H101)/(8*J1_^2*J2_^2*J3_^2 - 96*J1_^2*J2_^2*k_s + 156*J1_^2*J3_^2*k_s - 1296*J1_^2*k_s^2 + 156*J2_^2*J3_^2*k_s - 1296*J2_^2*k_s^2 + 2592*J3_^2*k_s^2 - 17280*k_s^3)</f>
        <v>0.98102750320000054</v>
      </c>
      <c r="AK101" s="41">
        <f>(J1_^2*J2_^3*J3_^2*H101^5 + J1_^2*J2_^3*J3_^2*H101^4 - J1_^2*J2_^3*J3_^2*H101^3 - J1_^2*J2_^3*J3_^2*H101^2 - 6*J1_^2*J2_^3*k_s*H101^5 - 12*J1_^2*J2_^3*k_s*H101^4 + 12*J1_^2*J2_^3*k_s*H101^2 + 6*J1_^2*J2_^3*k_s*H101 + 12*J2_^3*J3_^2*k_s*H101^5 + 27*J2_^3*J3_^2*k_s*H101^4 - 12*J2_^3*J3_^2*k_s*H101^3 - 27*J2_^3*J3_^2*k_s*H101^2 - 72*J2_^3*k_s^2*H101^5 - 180*J2_^3*k_s^2*H101^4 + 180*J2_^3*k_s^2*H101^2 + 72*J2_^3*k_s^2*H101)/(4*J1_^2*J2_^2*J3_^2 - 48*J1_^2*J2_^2*k_s + 78*J1_^2*J3_^2*k_s - 648*J1_^2*k_s^2 + 78*J2_^2*J3_^2*k_s - 648*J2_^2*k_s^2 + 1296*J3_^2*k_s^2 - 8640*k_s^3)</f>
        <v>-0.11154122974332512</v>
      </c>
      <c r="AL101" s="41">
        <f>(-2*J1_^2*J2_^2*J3_^3*k03_*H101^5 + 4*J1_^2*J2_^2*J3_^3*k03_*H101^3 - 2*J1_^2*J2_^2*J3_^3*k03_*H101 - 15*J1_^2*J3_^3*k03_*k_s*H101^5 + 24*J1_^2*J3_^3*k03_*k_s*H101^4 + 54*J1_^2*J3_^3*k03_*k_s*H101^3 - 24*J1_^2*J3_^3*k03_*k_s*H101^2 - 39*J1_^2*J3_^3*k03_*k_s*H101 - 15*J2_^2*J3_^3*k03_*k_s*H101^5 - 24*J2_^2*J3_^3*k03_*k_s*H101^4 + 54*J2_^2*J3_^3*k03_*k_s*H101^3 + 24*J2_^2*J3_^3*k03_*k_s*H101^2 - 39*J2_^2*J3_^3*k03_*k_s*H101 - 72*J3_^3*k03_*k_s^2*H101^5 + 720*J3_^3*k03_*k_s^2*H101^3 - 648*J3_^3*k03_*k_s^2*H101)/(2*J1_^2*J2_^2*J3_^2 - 24*J1_^2*J2_^2*k_s +
39*J1_^2*J3_^2*k_s - 324*J1_^2*k_s^2 + 39*J2_^2*J3_^2*k_s - 324*J2_^2*k_s^2 + 648*J3_^2*k_s^2 - 4320*k_s^3)</f>
        <v>1.2736022399999576E-2</v>
      </c>
      <c r="AM101" s="41">
        <f xml:space="preserve"> (2*J1_^2*J2_^2*J3_^2*H101^4 - 4*J1_^2*J2_^2*J3_^2*H101^2 + 2*J1_^2*J2_^2*J3_^2 - 24*J1_^2*J2_^2*k_s*H101^4 + 48*J1_^2*J2_^2*k_s*H101^2 - 24*J1_^2*J2_^2*k_s - 12*J1_^2*J3_^2*k_s*H101^5 + 27*J1_^2*J3_^2*k_s*H101^4 + 12*J1_^2*J3_^2*k_s*H101^3 - 66*J1_^2*J3_^2*k_s*H101^2 + 39*J1_^2*J3_^2*k_s + 72*J1_^2*k_s^2*H101^5 - 180*J1_^2*k_s^2*H101^4 + 504*J1_^2*k_s^2*H101^2 - 72*J1_^2*k_s^2*H101 - 324*J1_^2*k_s^2 + 12*J2_^2*J3_^2*k_s*H101^5 + 27*J2_^2*J3_^2*k_s*H101^4 - 12*J2_^2*J3_^2*k_s*H101^3 - 66*J2_^2*J3_^2*k_s*H101^2 + 39*J2_^2*J3_^2*k_s - 72*J2_^2*k_s^2*H101^5 - 180*J2_^2*k_s^2*H101^4 + 504*J2_^2*k_s^2*H101^2 + 72*J2_^2*k_s^2*H101 - 324*J2_^2*k_s^2 - 648*J3_^2*k_s^2*H101^2 + 648*J3_^2*k_s^2 + 4320*k_s^3*H101^2 - 4320*k_s^3)/(2*J1_^2*J2_^2*J3_^2 - 24*J1_^2*J2_^2*k_s + 39*J1_^2*J3_^2*k_s - 324*J1_^2*k_s^2 + 39*J2_^2*J3_^2*k_s - 324*J2_^2*k_s^2 + 648*J3_^2*k_s^2 - 4320*k_s^3)</f>
        <v>1.3548959999999517E-2</v>
      </c>
      <c r="AN101" s="41">
        <f>(2*J1_^2*J2_^2*J3_^3*H101^5 - 4*J1_^2*J2_^2*J3_^3*H101^3 + 2*J1_^2*J2_^2*J3_^3*H101 + 15*J1_^2*J3_^3*k_s*H101^5 - 24*J1_^2*J3_^3*k_s*H101^4 - 54*J1_^2*J3_^3*k_s*H101^3 + 24*J1_^2*J3_^3*k_s*H101^2 + 39*J1_^2*J3_^3*k_s*H101 + 15*J2_^2*J3_^3*k_s*H101^5 + 24*J2_^2*J3_^3*k_s*H101^4 - 54*J2_^2*J3_^3*k_s*H101^3 - 24*J2_^2*J3_^3*k_s*H101^2 + 39*J2_^2*J3_^3*k_s*H101 + 72*J3_^3*k_s^2*H101^5 - 720*J3_^3*k_s^2*H101^3 + 648*J3_^3*k_s^2*H101)/(2*J1_^2*J2_^2*J3_^2 - 24*J1_^2*J2_^2*k_s + 39*J1_^2*J3_^2*k_s - 324*J1_^2*k_s^2 + 39*J2_^2*J3_^2*k_s - 324*J2_^2*k_s^2 + 648*J3_^2*k_s^2 - 4320*k_s^3)</f>
        <v>1.2736022399999576E-2</v>
      </c>
      <c r="AP101" s="41">
        <f t="shared" si="31"/>
        <v>1.3548959999999517E-2</v>
      </c>
    </row>
    <row r="102" spans="6:42">
      <c r="G102" s="40">
        <f t="shared" si="40"/>
        <v>1.9600000000000013</v>
      </c>
      <c r="H102" s="33">
        <f t="shared" si="39"/>
        <v>0.96000000000000119</v>
      </c>
      <c r="I102" s="51">
        <f>J102+K102+W102*AB102</f>
        <v>-0.13906812839737837</v>
      </c>
      <c r="J102" s="51">
        <f>(1/M102)*(a1_ + 2*a2_*H102 + 3*a3_*H102^2 + 4*a4_*H102^3 + 5*a5_*H102^4)</f>
        <v>-0.13906812839737837</v>
      </c>
      <c r="K102" s="51">
        <f>(1/M102^3)*k_s*(6*a3_ + 24*a4_*H102+ 60*a5_*H102^2)</f>
        <v>0</v>
      </c>
      <c r="L102" s="51"/>
      <c r="M102" s="41">
        <f t="shared" si="25"/>
        <v>2.1648094604375716</v>
      </c>
      <c r="N102" s="45">
        <f t="shared" si="32"/>
        <v>-1.9199999999999454E-2</v>
      </c>
      <c r="O102" s="45">
        <f t="shared" si="33"/>
        <v>0.46000000000000119</v>
      </c>
      <c r="P102" s="45">
        <f>1</f>
        <v>1</v>
      </c>
      <c r="Q102" s="45">
        <f t="shared" si="34"/>
        <v>0.94080000000000175</v>
      </c>
      <c r="R102" s="45">
        <f t="shared" si="35"/>
        <v>1.4600000000000013</v>
      </c>
      <c r="S102" s="45">
        <f>1</f>
        <v>1</v>
      </c>
      <c r="T102" s="45">
        <f t="shared" si="36"/>
        <v>7.8399999999997694E-2</v>
      </c>
      <c r="U102" s="45">
        <f t="shared" si="37"/>
        <v>-1.9200000000000024</v>
      </c>
      <c r="V102" s="45">
        <f t="shared" si="38"/>
        <v>-2</v>
      </c>
      <c r="W102" s="45">
        <f t="shared" si="26"/>
        <v>0</v>
      </c>
      <c r="X102" s="45"/>
      <c r="Y102" s="45">
        <f t="shared" si="27"/>
        <v>1.9600000000000013</v>
      </c>
      <c r="Z102" s="45">
        <f t="shared" si="28"/>
        <v>7.8399999999997694E-2</v>
      </c>
      <c r="AA102" s="40">
        <f t="shared" si="29"/>
        <v>0</v>
      </c>
      <c r="AB102" s="44">
        <f t="shared" si="30"/>
        <v>-0.46193441883696806</v>
      </c>
      <c r="AF102" s="41">
        <f>(-J1_^3*J2_^2*J3_^2*k01_*H102^5 + J1_^3*J2_^2*J3_^2*k01_*H102^4 + J1_^3*J2_^2*J3_^2*k01_*H102^3 - J1_^3*J2_^2*J3_^2*k01_*H102^2 + 6*J1_^3*J2_^2*k01_*k_s*H102^5 - 12*J1_^3*J2_^2*k01_*k_s*H102^4 + 12*J1_^3*J2_^2*k01_*k_s*H102^2 - 6*J1_^3*J2_^2*k01_*k_s*H102 - 12*J1_^3*J3_^2*k01_*k_s*H102^5 + 27*J1_^3*J3_^2*k01_*k_s*H102^4 + 12*J1_^3*J3_^2*k01_*k_s*H102^3 - 27*J1_^3*J3_^2*k01_*k_s*H102^2 + 72*J1_^3*k01_*k_s^2*H102^5 - 180*J1_^3*k01_*k_s^2*H102^4 + 180*J1_^3*k01_*k_s^2*H102^2 - 72*J1_^3*k01_*k_s^2*H102)/(4*J1_^2*J2_^2*J3_^2 - 48*J1_^2*J2_^2*k_s + 78*J1_^2*J3_^2*k_s - 648*J1_^2*k_s^2 + 78*J2_^2*J3_^2*k_s - 648*J2_^2*k_s^2 + 1296*J3_^2*k_s^2 - 8640*k_s^3)</f>
        <v>7.2253440000000658E-4</v>
      </c>
      <c r="AG102" s="41">
        <f>(6*J1_^2*J2_^2*J3_^2*H102^5 - 4*J1_^2*J2_^2*J3_^2*H102^4 - 10*J1_^2*J2_^2*J3_^2*H102^3 + 8*J1_^2*J2_^2*J3_^2*H102^2 - 12*J1_^2*J2_^2*k_s*H102^5 + 48*J1_^2*J2_^2*k_s*H102^4 - 96*J1_^2*J2_^2*k_s*H102^2 + 60*J1_^2*J2_^2*k_s*H102 + 66*J1_^2*J3_^2*k_s*H102^5 - 129*J1_^2*J3_^2*k_s*H102^4 - 144*J1_^2*J3_^2*k_s*H102^3 + 207*J1_^2*J3_^2*k_s*H102^2 - 216*J1_^2*k_s^2*H102^5 + 540*J1_^2*k_s^2*H102^4 - 1188*J1_^2*k_s^2*H102^2 + 864*J1_^2*k_s^2*H102 + 18*J2_^2*J3_^2*k_s*H102^5 + 21*J2_^2*J3_^2*k_s*H102^4 - 96*J2_^2*J3_^2*k_s*H102^3 + 57*J2_^2*J3_^2*k_s*H102^2
+ 72*J2_^2*k_s^2*H102^5 + 180*J2_^2*k_s^2*H102^4 - 828*J2_^2*k_s^2*H102^2 + 576*J2_^2*k_s^2*H102 + 144*J3_^2*k_s^2*H102^5 - 1440*J3_^2*k_s^2*H102^3 + 1296*J3_^2*k_s^2*H102^2 - 8640*k_s^3*H102^2 + 8640*k_s^3*H102)/(8*J1_^2*J2_^2*J3_^2 - 96*J1_^2*J2_^2*k_s + 156*J1_^2*J3_^2*k_s - 1296*J1_^2*k_s^2 + 156*J2_^2*J3_^2*k_s - 1296*J2_^2*k_s^2 + 2592*J3_^2*k_s^2 -
17280*k_s^3)</f>
        <v>2.5362432000002812E-3</v>
      </c>
      <c r="AH102" s="41">
        <f>(J1_^3*J2_^2*J3_^2*H102^5 - J1_^3*J2_^2*J3_^2*H102^4 - J1_^3*J2_^2*J3_^2*H102^3 + J1_^3*J2_^2*J3_^2*H102^2 - 6*J1_^3*J2_^2*k_s*H102^5 + 12*J1_^3*J2_^2*k_s*H102^4 - 12*J1_^3*J2_^2*k_s*H102^2 + 6*J1_^3*J2_^2*k_s*H102 + 12*J1_^3*J3_^2*k_s*H102^5 - 27*J1_^3*J3_^2*k_s*H102^4 - 12*J1_^3*J3_^2*k_s*H102^3 + 27*J1_^3*J3_^2*k_s*H102^2 - 72*J1_^3*k_s^2*H102^5 + 180*J1_^3*k_s^2*H102^4 - 180*J1_^3*k_s^2*H102^2 + 72*J1_^3*k_s^2*H102)/(4*J1_^2*J2_^2*J3_^2 - 48*J1_^2*J2_^2*k_s + 78*J1_^2*J3_^2*k_s - 648*J1_^2*k_s^2 + 78*J2_^2*J3_^2*k_s - 648*J2_^2*k_s^2 + 1296*J3_^2*k_s^2 - 8640*k_s^3)</f>
        <v>1.6156360344819348E-3</v>
      </c>
      <c r="AI102" s="41">
        <f>(-J1_^2*J2_^3*J3_^2*k02_*H102^5 - J1_^2*J2_^3*J3_^2*k02_*H102^4 + J1_^2*J2_^3*J3_^2*k02_*H102^3 + J1_^2*J2_^3*J3_^2*k02_*H102^2 + 6*J1_^2*J2_^3*k02_*k_s*H102^5 + 12*J1_^2*J2_^3*k02_*k_s*H102^4 - 12*J1_^2*J2_^3*k02_*k_s*H102^2 - 6*J1_^2*J2_^3*k02_*k_s*H102 - 12*J2_^3*J3_^2*k02_*k_s*H102^5 - 27*J2_^3*J3_^2*k02_*k_s*H102^4 + 12*J2_^3*J3_^2*k02_*k_s*H102^3 + 27*J2_^3*J3_^2*k02_*k_s*H102^2 + 72*J2_^3*k02_*k_s^2*H102^5 + 180*J2_^3*k02_*k_s^2*H102^4 - 180*J2_^3*k02_*k_s^2*H102^2 - 72*J2_^3*k02_*k_s^2*H102)/(4*J1_^2*J2_^2*J3_^2 - 48*J1_^2*J2_^2*k_s + 78*J1_^2*J3_^2*k_s - 648*J1_^2*k_s^2 + 78*J2_^2*J3_^2*k_s - 648*J2_^2*k_s^2 + 1296*J3_^2*k_s^2 - 8640*k_s^3)</f>
        <v>-0.44309053440000168</v>
      </c>
      <c r="AJ102" s="41">
        <f>(-6*J1_^2*J2_^2*J3_^2*H102^5 - 4*J1_^2*J2_^2*J3_^2*H102^4 + 10*J1_^2*J2_^2*J3_^2*H102^3 + 8*J1_^2*J2_^2*J3_^2*H102^2 + 12*J1_^2*J2_^2*k_s*H102^5 + 48*J1_^2*J2_^2*k_s*H102^4 - 96*J1_^2*J2_^2*k_s*H102^2 - 60*J1_^2*J2_^2*k_s*H102 - 18*J1_^2*J3_^2*k_s*H102^5 + 21*J1_^2*J3_^2*k_s*H102^4 + 96*J1_^2*J3_^2*k_s*H102^3 + 57*J1_^2*J3_^2*k_s*H102^2 - 72*J1_^2*k_s^2*H102^5 + 180*J1_^2*k_s^2*H102^4 - 828*J1_^2*k_s^2*H102^2 - 576*J1_^2*k_s^2*H102 - 66*J2_^2*J3_^2*k_s*H102^5 - 129*J2_^2*J3_^2*k_s*H102^4 + 144*J2_^2*J3_^2*k_s*H102^3 + 207*J2_^2*J3_^2*k_s*H102^2 + 216*J2_^2*k_s^2*H102^5 + 540*J2_^2*k_s^2*H102^4 - 1188*J2_^2*k_s^2*H102^2 - 864*J2_^2*k_s^2*H102 - 144*J3_^2*k_s^2*H102^5 + 1440*J3_^2*k_s^2*H102^3 + 1296*J3_^2*k_s^2*H102^2 - 8640*k_s^3*H102^2 - 8640*k_s^3*H102)/(8*J1_^2*J2_^2*J3_^2 - 96*J1_^2*J2_^2*k_s + 156*J1_^2*J3_^2*k_s - 1296*J1_^2*k_s^2 + 156*J2_^2*J3_^2*k_s - 1296*J2_^2*k_s^2 + 2592*J3_^2*k_s^2 - 17280*k_s^3)</f>
        <v>0.99131719680000019</v>
      </c>
      <c r="AK102" s="41">
        <f>(J1_^2*J2_^3*J3_^2*H102^5 + J1_^2*J2_^3*J3_^2*H102^4 - J1_^2*J2_^3*J3_^2*H102^3 - J1_^2*J2_^3*J3_^2*H102^2 - 6*J1_^2*J2_^3*k_s*H102^5 - 12*J1_^2*J2_^3*k_s*H102^4 + 12*J1_^2*J2_^3*k_s*H102^2 + 6*J1_^2*J2_^3*k_s*H102 + 12*J2_^3*J3_^2*k_s*H102^5 + 27*J2_^3*J3_^2*k_s*H102^4 - 12*J2_^3*J3_^2*k_s*H102^3 - 27*J2_^3*J3_^2*k_s*H102^2 - 72*J2_^3*k_s^2*H102^5 - 180*J2_^3*k_s^2*H102^4 + 180*J2_^3*k_s^2*H102^2 + 72*J2_^3*k_s^2*H102)/(4*J1_^2*J2_^2*J3_^2 - 48*J1_^2*J2_^2*k_s + 78*J1_^2*J3_^2*k_s - 648*J1_^2*k_s^2 + 78*J2_^2*J3_^2*k_s - 648*J2_^2*k_s^2 + 1296*J3_^2*k_s^2 - 8640*k_s^3)</f>
        <v>-7.9166165689617082E-2</v>
      </c>
      <c r="AL102" s="41">
        <f>(-2*J1_^2*J2_^2*J3_^3*k03_*H102^5 + 4*J1_^2*J2_^2*J3_^3*k03_*H102^3 - 2*J1_^2*J2_^2*J3_^3*k03_*H102 - 15*J1_^2*J3_^3*k03_*k_s*H102^5 + 24*J1_^2*J3_^3*k03_*k_s*H102^4 + 54*J1_^2*J3_^3*k03_*k_s*H102^3 - 24*J1_^2*J3_^3*k03_*k_s*H102^2 - 39*J1_^2*J3_^3*k03_*k_s*H102 - 15*J2_^2*J3_^3*k03_*k_s*H102^5 - 24*J2_^2*J3_^3*k03_*k_s*H102^4 + 54*J2_^2*J3_^3*k03_*k_s*H102^3 + 24*J2_^2*J3_^3*k03_*k_s*H102^2 - 39*J2_^2*J3_^3*k03_*k_s*H102 - 72*J3_^3*k03_*k_s^2*H102^5 + 720*J3_^3*k03_*k_s^2*H102^3 - 648*J3_^3*k03_*k_s^2*H102)/(2*J1_^2*J2_^2*J3_^2 - 24*J1_^2*J2_^2*k_s +
39*J1_^2*J3_^2*k_s - 324*J1_^2*k_s^2 + 39*J2_^2*J3_^2*k_s - 324*J2_^2*k_s^2 + 648*J3_^2*k_s^2 - 4320*k_s^3)</f>
        <v>5.9006975999999055E-3</v>
      </c>
      <c r="AM102" s="41">
        <f xml:space="preserve"> (2*J1_^2*J2_^2*J3_^2*H102^4 - 4*J1_^2*J2_^2*J3_^2*H102^2 + 2*J1_^2*J2_^2*J3_^2 - 24*J1_^2*J2_^2*k_s*H102^4 + 48*J1_^2*J2_^2*k_s*H102^2 - 24*J1_^2*J2_^2*k_s - 12*J1_^2*J3_^2*k_s*H102^5 + 27*J1_^2*J3_^2*k_s*H102^4 + 12*J1_^2*J3_^2*k_s*H102^3 - 66*J1_^2*J3_^2*k_s*H102^2 + 39*J1_^2*J3_^2*k_s + 72*J1_^2*k_s^2*H102^5 - 180*J1_^2*k_s^2*H102^4 + 504*J1_^2*k_s^2*H102^2 - 72*J1_^2*k_s^2*H102 - 324*J1_^2*k_s^2 + 12*J2_^2*J3_^2*k_s*H102^5 + 27*J2_^2*J3_^2*k_s*H102^4 - 12*J2_^2*J3_^2*k_s*H102^3 - 66*J2_^2*J3_^2*k_s*H102^2 + 39*J2_^2*J3_^2*k_s - 72*J2_^2*k_s^2*H102^5 - 180*J2_^2*k_s^2*H102^4 + 504*J2_^2*k_s^2*H102^2 + 72*J2_^2*k_s^2*H102 - 324*J2_^2*k_s^2 - 648*J3_^2*k_s^2*H102^2 + 648*J3_^2*k_s^2 + 4320*k_s^3*H102^2 - 4320*k_s^3)/(2*J1_^2*J2_^2*J3_^2 - 24*J1_^2*J2_^2*k_s + 39*J1_^2*J3_^2*k_s - 324*J1_^2*k_s^2 + 39*J2_^2*J3_^2*k_s - 324*J2_^2*k_s^2 + 648*J3_^2*k_s^2 - 4320*k_s^3)</f>
        <v>6.1465599999995287E-3</v>
      </c>
      <c r="AN102" s="41">
        <f>(2*J1_^2*J2_^2*J3_^3*H102^5 - 4*J1_^2*J2_^2*J3_^3*H102^3 + 2*J1_^2*J2_^2*J3_^3*H102 + 15*J1_^2*J3_^3*k_s*H102^5 - 24*J1_^2*J3_^3*k_s*H102^4 - 54*J1_^2*J3_^3*k_s*H102^3 + 24*J1_^2*J3_^3*k_s*H102^2 + 39*J1_^2*J3_^3*k_s*H102 + 15*J2_^2*J3_^3*k_s*H102^5 + 24*J2_^2*J3_^3*k_s*H102^4 - 54*J2_^2*J3_^3*k_s*H102^3 - 24*J2_^2*J3_^3*k_s*H102^2 + 39*J2_^2*J3_^3*k_s*H102 + 72*J3_^3*k_s^2*H102^5 - 720*J3_^3*k_s^2*H102^3 + 648*J3_^3*k_s^2*H102)/(2*J1_^2*J2_^2*J3_^2 - 24*J1_^2*J2_^2*k_s + 39*J1_^2*J3_^2*k_s - 324*J1_^2*k_s^2 + 39*J2_^2*J3_^2*k_s - 324*J2_^2*k_s^2 + 648*J3_^2*k_s^2 - 4320*k_s^3)</f>
        <v>5.9006975999999055E-3</v>
      </c>
      <c r="AP102" s="41">
        <f t="shared" si="31"/>
        <v>6.1465599999995287E-3</v>
      </c>
    </row>
    <row r="103" spans="6:42">
      <c r="G103" s="40">
        <f t="shared" si="40"/>
        <v>1.9800000000000013</v>
      </c>
      <c r="H103" s="33">
        <f t="shared" si="39"/>
        <v>0.9800000000000012</v>
      </c>
      <c r="I103" s="51">
        <f>J103+K103+W103*AB103</f>
        <v>-7.0548340080887853E-2</v>
      </c>
      <c r="J103" s="51">
        <f>(1/M103)*(a1_ + 2*a2_*H103 + 3*a3_*H103^2 + 4*a4_*H103^3 + 5*a5_*H103^4)</f>
        <v>-7.0548340080887853E-2</v>
      </c>
      <c r="K103" s="51">
        <f>(1/M103^3)*k_s*(6*a3_ + 24*a4_*H103+ 60*a5_*H103^2)</f>
        <v>0</v>
      </c>
      <c r="L103" s="51"/>
      <c r="M103" s="41">
        <f t="shared" si="25"/>
        <v>2.2003636063160132</v>
      </c>
      <c r="N103" s="45">
        <f t="shared" si="32"/>
        <v>-9.799999999999422E-3</v>
      </c>
      <c r="O103" s="45">
        <f t="shared" si="33"/>
        <v>0.4800000000000012</v>
      </c>
      <c r="P103" s="45">
        <f>1</f>
        <v>1</v>
      </c>
      <c r="Q103" s="45">
        <f t="shared" si="34"/>
        <v>0.97020000000000184</v>
      </c>
      <c r="R103" s="45">
        <f t="shared" si="35"/>
        <v>1.4800000000000013</v>
      </c>
      <c r="S103" s="45">
        <f>1</f>
        <v>1</v>
      </c>
      <c r="T103" s="45">
        <f t="shared" si="36"/>
        <v>3.9599999999997637E-2</v>
      </c>
      <c r="U103" s="45">
        <f t="shared" si="37"/>
        <v>-1.9600000000000024</v>
      </c>
      <c r="V103" s="45">
        <f t="shared" si="38"/>
        <v>-2</v>
      </c>
      <c r="W103" s="45">
        <f t="shared" si="26"/>
        <v>0</v>
      </c>
      <c r="X103" s="45"/>
      <c r="Y103" s="45">
        <f t="shared" si="27"/>
        <v>1.9800000000000013</v>
      </c>
      <c r="Z103" s="45">
        <f t="shared" si="28"/>
        <v>3.9599999999997637E-2</v>
      </c>
      <c r="AA103" s="40">
        <f t="shared" si="29"/>
        <v>0</v>
      </c>
      <c r="AB103" s="44">
        <f t="shared" si="30"/>
        <v>-0.45447034168787342</v>
      </c>
      <c r="AF103" s="41">
        <f>(-J1_^3*J2_^2*J3_^2*k01_*H103^5 + J1_^3*J2_^2*J3_^2*k01_*H103^4 + J1_^3*J2_^2*J3_^2*k01_*H103^3 - J1_^3*J2_^2*J3_^2*k01_*H103^2 + 6*J1_^3*J2_^2*k01_*k_s*H103^5 - 12*J1_^3*J2_^2*k01_*k_s*H103^4 + 12*J1_^3*J2_^2*k01_*k_s*H103^2 - 6*J1_^3*J2_^2*k01_*k_s*H103 - 12*J1_^3*J3_^2*k01_*k_s*H103^5 + 27*J1_^3*J3_^2*k01_*k_s*H103^4 + 12*J1_^3*J3_^2*k01_*k_s*H103^3 - 27*J1_^3*J3_^2*k01_*k_s*H103^2 + 72*J1_^3*k01_*k_s^2*H103^5 - 180*J1_^3*k01_*k_s^2*H103^4 + 180*J1_^3*k01_*k_s^2*H103^2 - 72*J1_^3*k01_*k_s^2*H103)/(4*J1_^2*J2_^2*J3_^2 - 48*J1_^2*J2_^2*k_s + 78*J1_^2*J3_^2*k_s - 648*J1_^2*k_s^2 + 78*J2_^2*J3_^2*k_s - 648*J2_^2*k_s^2 + 1296*J3_^2*k_s^2 - 8640*k_s^3)</f>
        <v>1.9015920000001042E-4</v>
      </c>
      <c r="AG103" s="41">
        <f>(6*J1_^2*J2_^2*J3_^2*H103^5 - 4*J1_^2*J2_^2*J3_^2*H103^4 - 10*J1_^2*J2_^2*J3_^2*H103^3 + 8*J1_^2*J2_^2*J3_^2*H103^2 - 12*J1_^2*J2_^2*k_s*H103^5 + 48*J1_^2*J2_^2*k_s*H103^4 - 96*J1_^2*J2_^2*k_s*H103^2 + 60*J1_^2*J2_^2*k_s*H103 + 66*J1_^2*J3_^2*k_s*H103^5 - 129*J1_^2*J3_^2*k_s*H103^4 - 144*J1_^2*J3_^2*k_s*H103^3 + 207*J1_^2*J3_^2*k_s*H103^2 - 216*J1_^2*k_s^2*H103^5 + 540*J1_^2*k_s^2*H103^4 - 1188*J1_^2*k_s^2*H103^2 + 864*J1_^2*k_s^2*H103 + 18*J2_^2*J3_^2*k_s*H103^5 + 21*J2_^2*J3_^2*k_s*H103^4 - 96*J2_^2*J3_^2*k_s*H103^3 + 57*J2_^2*J3_^2*k_s*H103^2
+ 72*J2_^2*k_s^2*H103^5 + 180*J2_^2*k_s^2*H103^4 - 828*J2_^2*k_s^2*H103^2 + 576*J2_^2*k_s^2*H103 + 144*J3_^2*k_s^2*H103^5 - 1440*J3_^2*k_s^2*H103^3 + 1296*J3_^2*k_s^2*H103^2 - 8640*k_s^3*H103^2 + 8640*k_s^3*H103)/(8*J1_^2*J2_^2*J3_^2 - 96*J1_^2*J2_^2*k_s + 156*J1_^2*J3_^2*k_s - 1296*J1_^2*k_s^2 + 156*J2_^2*J3_^2*k_s - 1296*J2_^2*k_s^2 + 2592*J3_^2*k_s^2 -
17280*k_s^3)</f>
        <v>6.665175999999906E-4</v>
      </c>
      <c r="AH103" s="41">
        <f>(J1_^3*J2_^2*J3_^2*H103^5 - J1_^3*J2_^2*J3_^2*H103^4 - J1_^3*J2_^2*J3_^2*H103^3 + J1_^3*J2_^2*J3_^2*H103^2 - 6*J1_^3*J2_^2*k_s*H103^5 + 12*J1_^3*J2_^2*k_s*H103^4 - 12*J1_^3*J2_^2*k_s*H103^2 + 6*J1_^3*J2_^2*k_s*H103 + 12*J1_^3*J3_^2*k_s*H103^5 - 27*J1_^3*J3_^2*k_s*H103^4 - 12*J1_^3*J3_^2*k_s*H103^3 + 27*J1_^3*J3_^2*k_s*H103^2 - 72*J1_^3*k_s^2*H103^5 + 180*J1_^3*k_s^2*H103^4 - 180*J1_^3*k_s^2*H103^2 + 72*J1_^3*k_s^2*H103)/(4*J1_^2*J2_^2*J3_^2 - 48*J1_^2*J2_^2*k_s + 78*J1_^2*J3_^2*k_s - 648*J1_^2*k_s^2 + 78*J2_^2*J3_^2*k_s - 648*J2_^2*k_s^2 + 1296*J3_^2*k_s^2 - 8640*k_s^3)</f>
        <v>4.252088977469974E-4</v>
      </c>
      <c r="AI103" s="41">
        <f>(-J1_^2*J2_^3*J3_^2*k02_*H103^5 - J1_^2*J2_^3*J3_^2*k02_*H103^4 + J1_^2*J2_^3*J3_^2*k02_*H103^3 + J1_^2*J2_^3*J3_^2*k02_*H103^2 + 6*J1_^2*J2_^3*k02_*k_s*H103^5 + 12*J1_^2*J2_^3*k02_*k_s*H103^4 - 12*J1_^2*J2_^3*k02_*k_s*H103^2 - 6*J1_^2*J2_^3*k02_*k_s*H103 - 12*J2_^3*J3_^2*k02_*k_s*H103^5 - 27*J2_^3*J3_^2*k02_*k_s*H103^4 + 12*J2_^3*J3_^2*k02_*k_s*H103^3 + 27*J2_^3*J3_^2*k02_*k_s*H103^2 + 72*J2_^3*k02_*k_s^2*H103^5 + 180*J2_^3*k02_*k_s^2*H103^4 - 180*J2_^3*k02_*k_s^2*H103^2 - 72*J2_^3*k02_*k_s^2*H103)/(4*J1_^2*J2_^2*J3_^2 - 48*J1_^2*J2_^2*k_s + 78*J1_^2*J3_^2*k_s - 648*J1_^2*k_s^2 + 78*J2_^2*J3_^2*k_s - 648*J2_^2*k_s^2 + 1296*J3_^2*k_s^2 - 8640*k_s^3)</f>
        <v>-0.47078615920000172</v>
      </c>
      <c r="AJ103" s="41">
        <f>(-6*J1_^2*J2_^2*J3_^2*H103^5 - 4*J1_^2*J2_^2*J3_^2*H103^4 + 10*J1_^2*J2_^2*J3_^2*H103^3 + 8*J1_^2*J2_^2*J3_^2*H103^2 + 12*J1_^2*J2_^2*k_s*H103^5 + 48*J1_^2*J2_^2*k_s*H103^4 - 96*J1_^2*J2_^2*k_s*H103^2 - 60*J1_^2*J2_^2*k_s*H103 - 18*J1_^2*J3_^2*k_s*H103^5 + 21*J1_^2*J3_^2*k_s*H103^4 + 96*J1_^2*J3_^2*k_s*H103^3 + 57*J1_^2*J3_^2*k_s*H103^2 - 72*J1_^2*k_s^2*H103^5 + 180*J1_^2*k_s^2*H103^4 - 828*J1_^2*k_s^2*H103^2 - 576*J1_^2*k_s^2*H103 - 66*J2_^2*J3_^2*k_s*H103^5 - 129*J2_^2*J3_^2*k_s*H103^4 + 144*J2_^2*J3_^2*k_s*H103^3 + 207*J2_^2*J3_^2*k_s*H103^2 + 216*J2_^2*k_s^2*H103^5 + 540*J2_^2*k_s^2*H103^4 - 1188*J2_^2*k_s^2*H103^2 - 864*J2_^2*k_s^2*H103 - 144*J3_^2*k_s^2*H103^5 + 1440*J3_^2*k_s^2*H103^3 + 1296*J3_^2*k_s^2*H103^2 - 8640*k_s^3*H103^2 - 8640*k_s^3*H103)/(8*J1_^2*J2_^2*J3_^2 - 96*J1_^2*J2_^2*k_s + 156*J1_^2*J3_^2*k_s - 1296*J1_^2*k_s^2 + 156*J2_^2*J3_^2*k_s - 1296*J2_^2*k_s^2 + 2592*J3_^2*k_s^2 - 17280*k_s^3)</f>
        <v>0.99776532240000027</v>
      </c>
      <c r="AK103" s="41">
        <f>(J1_^2*J2_^3*J3_^2*H103^5 + J1_^2*J2_^3*J3_^2*H103^4 - J1_^2*J2_^3*J3_^2*H103^3 - J1_^2*J2_^3*J3_^2*H103^2 - 6*J1_^2*J2_^3*k_s*H103^5 - 12*J1_^2*J2_^3*k_s*H103^4 + 12*J1_^2*J2_^3*k_s*H103^2 + 6*J1_^2*J2_^3*k_s*H103 + 12*J2_^3*J3_^2*k_s*H103^5 + 27*J2_^3*J3_^2*k_s*H103^4 - 12*J2_^3*J3_^2*k_s*H103^3 - 27*J2_^3*J3_^2*k_s*H103^2 - 72*J2_^3*k_s^2*H103^5 - 180*J2_^3*k_s^2*H103^4 + 180*J2_^3*k_s^2*H103^2 + 72*J2_^3*k_s^2*H103)/(4*J1_^2*J2_^2*J3_^2 - 48*J1_^2*J2_^2*k_s + 78*J1_^2*J3_^2*k_s - 648*J1_^2*k_s^2 + 78*J2_^2*J3_^2*k_s - 648*J2_^2*k_s^2 + 1296*J3_^2*k_s^2 - 8640*k_s^3)</f>
        <v>-4.2095680876948406E-2</v>
      </c>
      <c r="AL103" s="41">
        <f>(-2*J1_^2*J2_^2*J3_^3*k03_*H103^5 + 4*J1_^2*J2_^2*J3_^3*k03_*H103^3 - 2*J1_^2*J2_^2*J3_^3*k03_*H103 - 15*J1_^2*J3_^3*k03_*k_s*H103^5 + 24*J1_^2*J3_^3*k03_*k_s*H103^4 + 54*J1_^2*J3_^3*k03_*k_s*H103^3 - 24*J1_^2*J3_^3*k03_*k_s*H103^2 - 39*J1_^2*J3_^3*k03_*k_s*H103 - 15*J2_^2*J3_^3*k03_*k_s*H103^5 - 24*J2_^2*J3_^3*k03_*k_s*H103^4 + 54*J2_^2*J3_^3*k03_*k_s*H103^3 + 24*J2_^2*J3_^3*k03_*k_s*H103^2 - 39*J2_^2*J3_^3*k03_*k_s*H103 - 72*J3_^3*k03_*k_s^2*H103^5 + 720*J3_^3*k03_*k_s^2*H103^3 - 648*J3_^3*k03_*k_s^2*H103)/(2*J1_^2*J2_^2*J3_^2 - 24*J1_^2*J2_^2*k_s +
39*J1_^2*J3_^2*k_s - 324*J1_^2*k_s^2 + 39*J2_^2*J3_^2*k_s - 324*J2_^2*k_s^2 + 648*J3_^2*k_s^2 - 4320*k_s^3)</f>
        <v>1.5367967999999595E-3</v>
      </c>
      <c r="AM103" s="41">
        <f xml:space="preserve"> (2*J1_^2*J2_^2*J3_^2*H103^4 - 4*J1_^2*J2_^2*J3_^2*H103^2 + 2*J1_^2*J2_^2*J3_^2 - 24*J1_^2*J2_^2*k_s*H103^4 + 48*J1_^2*J2_^2*k_s*H103^2 - 24*J1_^2*J2_^2*k_s - 12*J1_^2*J3_^2*k_s*H103^5 + 27*J1_^2*J3_^2*k_s*H103^4 + 12*J1_^2*J3_^2*k_s*H103^3 - 66*J1_^2*J3_^2*k_s*H103^2 + 39*J1_^2*J3_^2*k_s + 72*J1_^2*k_s^2*H103^5 - 180*J1_^2*k_s^2*H103^4 + 504*J1_^2*k_s^2*H103^2 - 72*J1_^2*k_s^2*H103 - 324*J1_^2*k_s^2 + 12*J2_^2*J3_^2*k_s*H103^5 + 27*J2_^2*J3_^2*k_s*H103^4 - 12*J2_^2*J3_^2*k_s*H103^3 - 66*J2_^2*J3_^2*k_s*H103^2 + 39*J2_^2*J3_^2*k_s - 72*J2_^2*k_s^2*H103^5 - 180*J2_^2*k_s^2*H103^4 + 504*J2_^2*k_s^2*H103^2 + 72*J2_^2*k_s^2*H103 - 324*J2_^2*k_s^2 - 648*J3_^2*k_s^2*H103^2 + 648*J3_^2*k_s^2 + 4320*k_s^3*H103^2 - 4320*k_s^3)/(2*J1_^2*J2_^2*J3_^2 - 24*J1_^2*J2_^2*k_s + 39*J1_^2*J3_^2*k_s - 324*J1_^2*k_s^2 + 39*J2_^2*J3_^2*k_s - 324*J2_^2*k_s^2 + 648*J3_^2*k_s^2 - 4320*k_s^3)</f>
        <v>1.5681599999997759E-3</v>
      </c>
      <c r="AN103" s="41">
        <f>(2*J1_^2*J2_^2*J3_^3*H103^5 - 4*J1_^2*J2_^2*J3_^3*H103^3 + 2*J1_^2*J2_^2*J3_^3*H103 + 15*J1_^2*J3_^3*k_s*H103^5 - 24*J1_^2*J3_^3*k_s*H103^4 - 54*J1_^2*J3_^3*k_s*H103^3 + 24*J1_^2*J3_^3*k_s*H103^2 + 39*J1_^2*J3_^3*k_s*H103 + 15*J2_^2*J3_^3*k_s*H103^5 + 24*J2_^2*J3_^3*k_s*H103^4 - 54*J2_^2*J3_^3*k_s*H103^3 - 24*J2_^2*J3_^3*k_s*H103^2 + 39*J2_^2*J3_^3*k_s*H103 + 72*J3_^3*k_s^2*H103^5 - 720*J3_^3*k_s^2*H103^3 + 648*J3_^3*k_s^2*H103)/(2*J1_^2*J2_^2*J3_^2 - 24*J1_^2*J2_^2*k_s + 39*J1_^2*J3_^2*k_s - 324*J1_^2*k_s^2 + 39*J2_^2*J3_^2*k_s - 324*J2_^2*k_s^2 + 648*J3_^2*k_s^2 - 4320*k_s^3)</f>
        <v>1.5367967999999595E-3</v>
      </c>
      <c r="AP103" s="41">
        <f t="shared" si="31"/>
        <v>1.5681599999997759E-3</v>
      </c>
    </row>
    <row r="104" spans="6:42">
      <c r="F104" t="s">
        <v>102</v>
      </c>
      <c r="G104" s="64">
        <f t="shared" si="40"/>
        <v>2.0000000000000009</v>
      </c>
      <c r="H104" s="65">
        <f t="shared" si="39"/>
        <v>1.0000000000000011</v>
      </c>
      <c r="I104" s="51">
        <f>J104+K104+W104*AB104</f>
        <v>3.972054645195633E-15</v>
      </c>
      <c r="J104" s="51">
        <f>(1/M104)*(a1_ + 2*a2_*H104 + 3*a3_*H104^2 + 4*a4_*H104^3 + 5*a5_*H104^4)</f>
        <v>3.972054645195633E-15</v>
      </c>
      <c r="K104" s="51">
        <f>(1/M104^3)*k_s*(6*a3_ + 24*a4_*H104+ 60*a5_*H104^2)</f>
        <v>0</v>
      </c>
      <c r="L104" s="51"/>
      <c r="M104" s="41">
        <f t="shared" si="25"/>
        <v>2.2360679774997916</v>
      </c>
      <c r="N104" s="45">
        <f t="shared" si="32"/>
        <v>5.5511151231257886E-16</v>
      </c>
      <c r="O104" s="45">
        <f t="shared" si="33"/>
        <v>0.50000000000000111</v>
      </c>
      <c r="P104" s="45">
        <f>1</f>
        <v>1</v>
      </c>
      <c r="Q104" s="45">
        <f t="shared" si="34"/>
        <v>1.0000000000000016</v>
      </c>
      <c r="R104" s="45">
        <f t="shared" si="35"/>
        <v>1.5000000000000011</v>
      </c>
      <c r="S104" s="45">
        <f>1</f>
        <v>1</v>
      </c>
      <c r="T104" s="45">
        <f t="shared" si="36"/>
        <v>-2.2204460492503131E-15</v>
      </c>
      <c r="U104" s="45">
        <f t="shared" si="37"/>
        <v>-2.0000000000000022</v>
      </c>
      <c r="V104" s="45">
        <f t="shared" si="38"/>
        <v>-2</v>
      </c>
      <c r="W104" s="45">
        <f t="shared" si="26"/>
        <v>0</v>
      </c>
      <c r="X104" s="45"/>
      <c r="Y104" s="45">
        <f t="shared" si="27"/>
        <v>2.0000000000000009</v>
      </c>
      <c r="Z104" s="45">
        <f t="shared" si="28"/>
        <v>-2.2204460492503131E-15</v>
      </c>
      <c r="AA104" s="40">
        <f t="shared" si="29"/>
        <v>0</v>
      </c>
      <c r="AB104" s="44">
        <f t="shared" si="30"/>
        <v>-0.44721359549995754</v>
      </c>
      <c r="AF104" s="41">
        <f>(-J1_^3*J2_^2*J3_^2*k01_*H104^5 + J1_^3*J2_^2*J3_^2*k01_*H104^4 + J1_^3*J2_^2*J3_^2*k01_*H104^3 - J1_^3*J2_^2*J3_^2*k01_*H104^2 + 6*J1_^3*J2_^2*k01_*k_s*H104^5 - 12*J1_^3*J2_^2*k01_*k_s*H104^4 + 12*J1_^3*J2_^2*k01_*k_s*H104^2 - 6*J1_^3*J2_^2*k01_*k_s*H104 - 12*J1_^3*J3_^2*k01_*k_s*H104^5 + 27*J1_^3*J3_^2*k01_*k_s*H104^4 + 12*J1_^3*J3_^2*k01_*k_s*H104^3 - 27*J1_^3*J3_^2*k01_*k_s*H104^2 + 72*J1_^3*k01_*k_s^2*H104^5 - 180*J1_^3*k01_*k_s^2*H104^4 + 180*J1_^3*k01_*k_s^2*H104^2 - 72*J1_^3*k01_*k_s^2*H104)/(4*J1_^2*J2_^2*J3_^2 - 48*J1_^2*J2_^2*k_s + 78*J1_^2*J3_^2*k_s - 648*J1_^2*k_s^2 + 78*J2_^2*J3_^2*k_s - 648*J2_^2*k_s^2 + 1296*J3_^2*k_s^2 - 8640*k_s^3)</f>
        <v>3.5527136788004948E-17</v>
      </c>
      <c r="AG104" s="41">
        <f>(6*J1_^2*J2_^2*J3_^2*H104^5 - 4*J1_^2*J2_^2*J3_^2*H104^4 - 10*J1_^2*J2_^2*J3_^2*H104^3 + 8*J1_^2*J2_^2*J3_^2*H104^2 - 12*J1_^2*J2_^2*k_s*H104^5 + 48*J1_^2*J2_^2*k_s*H104^4 - 96*J1_^2*J2_^2*k_s*H104^2 + 60*J1_^2*J2_^2*k_s*H104 + 66*J1_^2*J3_^2*k_s*H104^5 - 129*J1_^2*J3_^2*k_s*H104^4 - 144*J1_^2*J3_^2*k_s*H104^3 + 207*J1_^2*J3_^2*k_s*H104^2 - 216*J1_^2*k_s^2*H104^5 + 540*J1_^2*k_s^2*H104^4 - 1188*J1_^2*k_s^2*H104^2 + 864*J1_^2*k_s^2*H104 + 18*J2_^2*J3_^2*k_s*H104^5 + 21*J2_^2*J3_^2*k_s*H104^4 - 96*J2_^2*J3_^2*k_s*H104^3 + 57*J2_^2*J3_^2*k_s*H104^2
+ 72*J2_^2*k_s^2*H104^5 + 180*J2_^2*k_s^2*H104^4 - 828*J2_^2*k_s^2*H104^2 + 576*J2_^2*k_s^2*H104 + 144*J3_^2*k_s^2*H104^5 - 1440*J3_^2*k_s^2*H104^3 + 1296*J3_^2*k_s^2*H104^2 - 8640*k_s^3*H104^2 + 8640*k_s^3*H104)/(8*J1_^2*J2_^2*J3_^2 - 96*J1_^2*J2_^2*k_s + 156*J1_^2*J3_^2*k_s - 1296*J1_^2*k_s^2 + 156*J2_^2*J3_^2*k_s - 1296*J2_^2*k_s^2 + 2592*J3_^2*k_s^2 -
17280*k_s^3)</f>
        <v>2.8421709430403959E-16</v>
      </c>
      <c r="AH104" s="41">
        <f>(J1_^3*J2_^2*J3_^2*H104^5 - J1_^3*J2_^2*J3_^2*H104^4 - J1_^3*J2_^2*J3_^2*H104^3 + J1_^3*J2_^2*J3_^2*H104^2 - 6*J1_^3*J2_^2*k_s*H104^5 + 12*J1_^3*J2_^2*k_s*H104^4 - 12*J1_^3*J2_^2*k_s*H104^2 + 6*J1_^3*J2_^2*k_s*H104 + 12*J1_^3*J3_^2*k_s*H104^5 - 27*J1_^3*J3_^2*k_s*H104^4 - 12*J1_^3*J3_^2*k_s*H104^3 + 27*J1_^3*J3_^2*k_s*H104^2 - 72*J1_^3*k_s^2*H104^5 + 180*J1_^3*k_s^2*H104^4 - 180*J1_^3*k_s^2*H104^2 + 72*J1_^3*k_s^2*H104)/(4*J1_^2*J2_^2*J3_^2 - 48*J1_^2*J2_^2*k_s + 78*J1_^2*J3_^2*k_s - 648*J1_^2*k_s^2 + 78*J2_^2*J3_^2*k_s - 648*J2_^2*k_s^2 + 1296*J3_^2*k_s^2 - 8640*k_s^3)</f>
        <v>0</v>
      </c>
      <c r="AI104" s="41">
        <f>(-J1_^2*J2_^3*J3_^2*k02_*H104^5 - J1_^2*J2_^3*J3_^2*k02_*H104^4 + J1_^2*J2_^3*J3_^2*k02_*H104^3 + J1_^2*J2_^3*J3_^2*k02_*H104^2 + 6*J1_^2*J2_^3*k02_*k_s*H104^5 + 12*J1_^2*J2_^3*k02_*k_s*H104^4 - 12*J1_^2*J2_^3*k02_*k_s*H104^2 - 6*J1_^2*J2_^3*k02_*k_s*H104 - 12*J2_^3*J3_^2*k02_*k_s*H104^5 - 27*J2_^3*J3_^2*k02_*k_s*H104^4 + 12*J2_^3*J3_^2*k02_*k_s*H104^3 + 27*J2_^3*J3_^2*k02_*k_s*H104^2 + 72*J2_^3*k02_*k_s^2*H104^5 + 180*J2_^3*k02_*k_s^2*H104^4 - 180*J2_^3*k02_*k_s^2*H104^2 - 72*J2_^3*k02_*k_s^2*H104)/(4*J1_^2*J2_^2*J3_^2 - 48*J1_^2*J2_^2*k_s + 78*J1_^2*J3_^2*k_s - 648*J1_^2*k_s^2 + 78*J2_^2*J3_^2*k_s - 648*J2_^2*k_s^2 + 1296*J3_^2*k_s^2 - 8640*k_s^3)</f>
        <v>-0.50000000000000167</v>
      </c>
      <c r="AJ104" s="41">
        <f>(-6*J1_^2*J2_^2*J3_^2*H104^5 - 4*J1_^2*J2_^2*J3_^2*H104^4 + 10*J1_^2*J2_^2*J3_^2*H104^3 + 8*J1_^2*J2_^2*J3_^2*H104^2 + 12*J1_^2*J2_^2*k_s*H104^5 + 48*J1_^2*J2_^2*k_s*H104^4 - 96*J1_^2*J2_^2*k_s*H104^2 - 60*J1_^2*J2_^2*k_s*H104 - 18*J1_^2*J3_^2*k_s*H104^5 + 21*J1_^2*J3_^2*k_s*H104^4 + 96*J1_^2*J3_^2*k_s*H104^3 + 57*J1_^2*J3_^2*k_s*H104^2 - 72*J1_^2*k_s^2*H104^5 + 180*J1_^2*k_s^2*H104^4 - 828*J1_^2*k_s^2*H104^2 - 576*J1_^2*k_s^2*H104 - 66*J2_^2*J3_^2*k_s*H104^5 - 129*J2_^2*J3_^2*k_s*H104^4 + 144*J2_^2*J3_^2*k_s*H104^3 + 207*J2_^2*J3_^2*k_s*H104^2 + 216*J2_^2*k_s^2*H104^5 + 540*J2_^2*k_s^2*H104^4 - 1188*J2_^2*k_s^2*H104^2 - 864*J2_^2*k_s^2*H104 - 144*J3_^2*k_s^2*H104^5 + 1440*J3_^2*k_s^2*H104^3 + 1296*J3_^2*k_s^2*H104^2 - 8640*k_s^3*H104^2 - 8640*k_s^3*H104)/(8*J1_^2*J2_^2*J3_^2 - 96*J1_^2*J2_^2*k_s + 156*J1_^2*J3_^2*k_s - 1296*J1_^2*k_s^2 + 156*J2_^2*J3_^2*k_s - 1296*J2_^2*k_s^2 + 2592*J3_^2*k_s^2 - 17280*k_s^3)</f>
        <v>1</v>
      </c>
      <c r="AK104" s="41">
        <f>(J1_^2*J2_^3*J3_^2*H104^5 + J1_^2*J2_^3*J3_^2*H104^4 - J1_^2*J2_^3*J3_^2*H104^3 - J1_^2*J2_^3*J3_^2*H104^2 - 6*J1_^2*J2_^3*k_s*H104^5 - 12*J1_^2*J2_^3*k_s*H104^4 + 12*J1_^2*J2_^3*k_s*H104^2 + 6*J1_^2*J2_^3*k_s*H104 + 12*J2_^3*J3_^2*k_s*H104^5 + 27*J2_^3*J3_^2*k_s*H104^4 - 12*J2_^3*J3_^2*k_s*H104^3 - 27*J2_^3*J3_^2*k_s*H104^2 - 72*J2_^3*k_s^2*H104^5 - 180*J2_^3*k_s^2*H104^4 + 180*J2_^3*k_s^2*H104^2 + 72*J2_^3*k_s^2*H104)/(4*J1_^2*J2_^2*J3_^2 - 48*J1_^2*J2_^2*k_s + 78*J1_^2*J3_^2*k_s - 648*J1_^2*k_s^2 + 78*J2_^2*J3_^2*k_s - 648*J2_^2*k_s^2 + 1296*J3_^2*k_s^2 - 8640*k_s^3)</f>
        <v>2.4868995751603465E-15</v>
      </c>
      <c r="AL104" s="41">
        <f>(-2*J1_^2*J2_^2*J3_^3*k03_*H104^5 + 4*J1_^2*J2_^2*J3_^3*k03_*H104^3 - 2*J1_^2*J2_^2*J3_^3*k03_*H104 - 15*J1_^2*J3_^3*k03_*k_s*H104^5 + 24*J1_^2*J3_^3*k03_*k_s*H104^4 + 54*J1_^2*J3_^3*k03_*k_s*H104^3 - 24*J1_^2*J3_^3*k03_*k_s*H104^2 - 39*J1_^2*J3_^3*k03_*k_s*H104 - 15*J2_^2*J3_^3*k03_*k_s*H104^5 - 24*J2_^2*J3_^3*k03_*k_s*H104^4 + 54*J2_^2*J3_^3*k03_*k_s*H104^3 + 24*J2_^2*J3_^3*k03_*k_s*H104^2 - 39*J2_^2*J3_^3*k03_*k_s*H104 - 72*J3_^3*k03_*k_s^2*H104^5 + 720*J3_^3*k03_*k_s^2*H104^3 - 648*J3_^3*k03_*k_s^2*H104)/(2*J1_^2*J2_^2*J3_^2 - 24*J1_^2*J2_^2*k_s +
39*J1_^2*J3_^2*k_s - 324*J1_^2*k_s^2 + 39*J2_^2*J3_^2*k_s - 324*J2_^2*k_s^2 + 648*J3_^2*k_s^2 - 4320*k_s^3)</f>
        <v>1.4210854715201979E-16</v>
      </c>
      <c r="AM104" s="41">
        <f xml:space="preserve"> (2*J1_^2*J2_^2*J3_^2*H104^4 - 4*J1_^2*J2_^2*J3_^2*H104^2 + 2*J1_^2*J2_^2*J3_^2 - 24*J1_^2*J2_^2*k_s*H104^4 + 48*J1_^2*J2_^2*k_s*H104^2 - 24*J1_^2*J2_^2*k_s - 12*J1_^2*J3_^2*k_s*H104^5 + 27*J1_^2*J3_^2*k_s*H104^4 + 12*J1_^2*J3_^2*k_s*H104^3 - 66*J1_^2*J3_^2*k_s*H104^2 + 39*J1_^2*J3_^2*k_s + 72*J1_^2*k_s^2*H104^5 - 180*J1_^2*k_s^2*H104^4 + 504*J1_^2*k_s^2*H104^2 - 72*J1_^2*k_s^2*H104 - 324*J1_^2*k_s^2 + 12*J2_^2*J3_^2*k_s*H104^5 + 27*J2_^2*J3_^2*k_s*H104^4 - 12*J2_^2*J3_^2*k_s*H104^3 - 66*J2_^2*J3_^2*k_s*H104^2 + 39*J2_^2*J3_^2*k_s - 72*J2_^2*k_s^2*H104^5 - 180*J2_^2*k_s^2*H104^4 + 504*J2_^2*k_s^2*H104^2 + 72*J2_^2*k_s^2*H104 - 324*J2_^2*k_s^2 - 648*J3_^2*k_s^2*H104^2 + 648*J3_^2*k_s^2 + 4320*k_s^3*H104^2 - 4320*k_s^3)/(2*J1_^2*J2_^2*J3_^2 - 24*J1_^2*J2_^2*k_s + 39*J1_^2*J3_^2*k_s - 324*J1_^2*k_s^2 + 39*J2_^2*J3_^2*k_s - 324*J2_^2*k_s^2 + 648*J3_^2*k_s^2 - 4320*k_s^3)</f>
        <v>-1.4210854715201979E-16</v>
      </c>
      <c r="AN104" s="41">
        <f>(2*J1_^2*J2_^2*J3_^3*H104^5 - 4*J1_^2*J2_^2*J3_^3*H104^3 + 2*J1_^2*J2_^2*J3_^3*H104 + 15*J1_^2*J3_^3*k_s*H104^5 - 24*J1_^2*J3_^3*k_s*H104^4 - 54*J1_^2*J3_^3*k_s*H104^3 + 24*J1_^2*J3_^3*k_s*H104^2 + 39*J1_^2*J3_^3*k_s*H104 + 15*J2_^2*J3_^3*k_s*H104^5 + 24*J2_^2*J3_^3*k_s*H104^4 - 54*J2_^2*J3_^3*k_s*H104^3 - 24*J2_^2*J3_^3*k_s*H104^2 + 39*J2_^2*J3_^3*k_s*H104 + 72*J3_^3*k_s^2*H104^5 - 720*J3_^3*k_s^2*H104^3 + 648*J3_^3*k_s^2*H104)/(2*J1_^2*J2_^2*J3_^2 - 24*J1_^2*J2_^2*k_s + 39*J1_^2*J3_^2*k_s - 324*J1_^2*k_s^2 + 39*J2_^2*J3_^2*k_s - 324*J2_^2*k_s^2 + 648*J3_^2*k_s^2 - 4320*k_s^3)</f>
        <v>1.4210854715201979E-16</v>
      </c>
      <c r="AP104" s="41">
        <f t="shared" si="31"/>
        <v>-1.4210854715201979E-16</v>
      </c>
    </row>
    <row r="105" spans="6:42">
      <c r="H105" s="33"/>
    </row>
    <row r="106" spans="6:42">
      <c r="H106" s="33"/>
    </row>
    <row r="107" spans="6:42">
      <c r="H107" s="33"/>
    </row>
    <row r="108" spans="6:42">
      <c r="H108" s="33"/>
    </row>
    <row r="109" spans="6:42">
      <c r="H109" s="33"/>
    </row>
    <row r="110" spans="6:42">
      <c r="H110" s="33"/>
    </row>
    <row r="111" spans="6:42">
      <c r="H111" s="33"/>
    </row>
    <row r="112" spans="6:42">
      <c r="H112" s="33"/>
    </row>
    <row r="113" spans="8:8">
      <c r="H113" s="33"/>
    </row>
    <row r="114" spans="8:8">
      <c r="H114" s="33"/>
    </row>
    <row r="115" spans="8:8">
      <c r="H115" s="33"/>
    </row>
    <row r="116" spans="8:8">
      <c r="H116" s="33"/>
    </row>
    <row r="117" spans="8:8">
      <c r="H117" s="33"/>
    </row>
    <row r="118" spans="8:8">
      <c r="H118" s="33"/>
    </row>
    <row r="119" spans="8:8">
      <c r="H119" s="33"/>
    </row>
    <row r="120" spans="8:8">
      <c r="H120" s="33"/>
    </row>
    <row r="121" spans="8:8">
      <c r="H121" s="33"/>
    </row>
    <row r="122" spans="8:8">
      <c r="H122" s="33"/>
    </row>
    <row r="123" spans="8:8">
      <c r="H123" s="33"/>
    </row>
    <row r="124" spans="8:8">
      <c r="H124" s="33"/>
    </row>
    <row r="125" spans="8:8">
      <c r="H125" s="33"/>
    </row>
    <row r="126" spans="8:8">
      <c r="H126" s="33"/>
    </row>
    <row r="127" spans="8:8">
      <c r="H127" s="33"/>
    </row>
    <row r="128" spans="8:8">
      <c r="H128" s="33"/>
    </row>
    <row r="129" spans="8:8">
      <c r="H129" s="33"/>
    </row>
    <row r="130" spans="8:8">
      <c r="H130" s="33"/>
    </row>
    <row r="131" spans="8:8">
      <c r="H131" s="33"/>
    </row>
    <row r="132" spans="8:8">
      <c r="H132" s="33"/>
    </row>
    <row r="133" spans="8:8">
      <c r="H133" s="33"/>
    </row>
    <row r="134" spans="8:8">
      <c r="H134" s="33"/>
    </row>
    <row r="135" spans="8:8">
      <c r="H135" s="33"/>
    </row>
    <row r="136" spans="8:8">
      <c r="H136" s="33"/>
    </row>
    <row r="137" spans="8:8">
      <c r="H137" s="33"/>
    </row>
    <row r="138" spans="8:8">
      <c r="H138" s="33"/>
    </row>
    <row r="139" spans="8:8">
      <c r="H139" s="33"/>
    </row>
    <row r="140" spans="8:8">
      <c r="H140" s="33"/>
    </row>
    <row r="141" spans="8:8">
      <c r="H141" s="33"/>
    </row>
    <row r="142" spans="8:8">
      <c r="H142" s="33"/>
    </row>
    <row r="143" spans="8:8">
      <c r="H143" s="33"/>
    </row>
    <row r="144" spans="8:8">
      <c r="H144" s="33"/>
    </row>
    <row r="145" spans="8:8">
      <c r="H145" s="33"/>
    </row>
    <row r="146" spans="8:8">
      <c r="H146" s="33"/>
    </row>
    <row r="147" spans="8:8">
      <c r="H147" s="33"/>
    </row>
    <row r="148" spans="8:8">
      <c r="H148" s="33"/>
    </row>
    <row r="149" spans="8:8">
      <c r="H149" s="33"/>
    </row>
    <row r="150" spans="8:8">
      <c r="H150" s="33"/>
    </row>
    <row r="151" spans="8:8">
      <c r="H151" s="33"/>
    </row>
    <row r="152" spans="8:8">
      <c r="H152" s="33"/>
    </row>
    <row r="153" spans="8:8">
      <c r="H153" s="33"/>
    </row>
    <row r="154" spans="8:8">
      <c r="H154" s="33"/>
    </row>
    <row r="155" spans="8:8">
      <c r="H155" s="33"/>
    </row>
    <row r="156" spans="8:8">
      <c r="H156" s="33"/>
    </row>
    <row r="157" spans="8:8">
      <c r="H157" s="33"/>
    </row>
    <row r="158" spans="8:8">
      <c r="H158" s="33"/>
    </row>
  </sheetData>
  <mergeCells count="4">
    <mergeCell ref="E21:F21"/>
    <mergeCell ref="A36:A42"/>
    <mergeCell ref="AF2:AN2"/>
    <mergeCell ref="N2:V2"/>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37</vt:i4>
      </vt:variant>
    </vt:vector>
  </HeadingPairs>
  <TitlesOfParts>
    <vt:vector size="39" baseType="lpstr">
      <vt:lpstr>Curve parametrization BAD</vt:lpstr>
      <vt:lpstr>deflection and rot interpolatio</vt:lpstr>
      <vt:lpstr>a0_</vt:lpstr>
      <vt:lpstr>a1_</vt:lpstr>
      <vt:lpstr>a2_</vt:lpstr>
      <vt:lpstr>a3_</vt:lpstr>
      <vt:lpstr>a4_</vt:lpstr>
      <vt:lpstr>a5_</vt:lpstr>
      <vt:lpstr>alpha1</vt:lpstr>
      <vt:lpstr>alpha2</vt:lpstr>
      <vt:lpstr>alpha3</vt:lpstr>
      <vt:lpstr>J1_</vt:lpstr>
      <vt:lpstr>J2_</vt:lpstr>
      <vt:lpstr>J3_</vt:lpstr>
      <vt:lpstr>k_s</vt:lpstr>
      <vt:lpstr>k01_</vt:lpstr>
      <vt:lpstr>k02_</vt:lpstr>
      <vt:lpstr>k03_</vt:lpstr>
      <vt:lpstr>p0</vt:lpstr>
      <vt:lpstr>p1_</vt:lpstr>
      <vt:lpstr>p2_</vt:lpstr>
      <vt:lpstr>p3_</vt:lpstr>
      <vt:lpstr>p4_</vt:lpstr>
      <vt:lpstr>p5_</vt:lpstr>
      <vt:lpstr>theta1</vt:lpstr>
      <vt:lpstr>theta2</vt:lpstr>
      <vt:lpstr>theta3</vt:lpstr>
      <vt:lpstr>u1_</vt:lpstr>
      <vt:lpstr>u2_</vt:lpstr>
      <vt:lpstr>u3_</vt:lpstr>
      <vt:lpstr>v1_</vt:lpstr>
      <vt:lpstr>v2_</vt:lpstr>
      <vt:lpstr>v3_</vt:lpstr>
      <vt:lpstr>x1_</vt:lpstr>
      <vt:lpstr>x2_</vt:lpstr>
      <vt:lpstr>x3_</vt:lpstr>
      <vt:lpstr>y1_</vt:lpstr>
      <vt:lpstr>y2_</vt:lpstr>
      <vt:lpstr>y3_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Cornejo</dc:creator>
  <cp:lastModifiedBy>Cornejo</cp:lastModifiedBy>
  <dcterms:created xsi:type="dcterms:W3CDTF">2024-04-29T17:41:25Z</dcterms:created>
  <dcterms:modified xsi:type="dcterms:W3CDTF">2024-05-02T14:06:53Z</dcterms:modified>
</cp:coreProperties>
</file>