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3"/>
  <workbookPr defaultThemeVersion="166925"/>
  <mc:AlternateContent xmlns:mc="http://schemas.openxmlformats.org/markup-compatibility/2006">
    <mc:Choice Requires="x15">
      <x15ac:absPath xmlns:x15ac="http://schemas.microsoft.com/office/spreadsheetml/2010/11/ac" url="C:\Users\Domy\Dropbox\Simulación 2020\Varios\Parciales\1er Parcial Práctica\2da parte\"/>
    </mc:Choice>
  </mc:AlternateContent>
  <xr:revisionPtr revIDLastSave="0" documentId="8_{4863CD3E-180C-462C-94A8-6A20DACC3BD3}" xr6:coauthVersionLast="45" xr6:coauthVersionMax="45" xr10:uidLastSave="{00000000-0000-0000-0000-000000000000}"/>
  <bookViews>
    <workbookView xWindow="-108" yWindow="-108" windowWidth="23256" windowHeight="12576" firstSheet="1" xr2:uid="{BE7CD357-5842-4C19-B97E-32B442EC655F}"/>
  </bookViews>
  <sheets>
    <sheet name="Ejercicio 1" sheetId="1" r:id="rId1"/>
    <sheet name="Ejercicio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6" i="2" l="1"/>
  <c r="F23" i="1"/>
  <c r="F22" i="1"/>
  <c r="F21" i="1"/>
  <c r="F20" i="1"/>
  <c r="F19" i="1"/>
  <c r="F18" i="1"/>
  <c r="F17" i="1"/>
  <c r="F16" i="1"/>
  <c r="F15" i="1"/>
  <c r="I14" i="1"/>
  <c r="F14" i="1"/>
  <c r="G16" i="1" s="1"/>
  <c r="K18" i="2"/>
  <c r="K19" i="2"/>
  <c r="K20" i="2"/>
  <c r="K21" i="2"/>
  <c r="K22" i="2"/>
  <c r="J18" i="2"/>
  <c r="J19" i="2"/>
  <c r="J20" i="2"/>
  <c r="J21" i="2"/>
  <c r="J22" i="2"/>
  <c r="I18" i="2"/>
  <c r="I19" i="2"/>
  <c r="I20" i="2"/>
  <c r="I21" i="2"/>
  <c r="I22" i="2"/>
  <c r="H18" i="2"/>
  <c r="H19" i="2"/>
  <c r="H20" i="2"/>
  <c r="H21" i="2"/>
  <c r="H22" i="2"/>
  <c r="G18" i="2"/>
  <c r="G19" i="2"/>
  <c r="G20" i="2"/>
  <c r="G21" i="2"/>
  <c r="G22" i="2"/>
  <c r="F18" i="2"/>
  <c r="F19" i="2"/>
  <c r="F20" i="2"/>
  <c r="F21" i="2"/>
  <c r="F22" i="2"/>
  <c r="E18" i="2"/>
  <c r="D18" i="2"/>
  <c r="D19" i="2"/>
  <c r="E19" i="2" s="1"/>
  <c r="D20" i="2"/>
  <c r="E20" i="2" s="1"/>
  <c r="D21" i="2"/>
  <c r="E21" i="2" s="1"/>
  <c r="D22" i="2"/>
  <c r="E22" i="2" s="1"/>
  <c r="J17" i="2"/>
  <c r="K17" i="2"/>
  <c r="I17" i="2"/>
  <c r="H17" i="2"/>
  <c r="G17" i="2"/>
  <c r="E17" i="2"/>
  <c r="D17" i="2"/>
  <c r="F17" i="2"/>
  <c r="K16" i="2"/>
  <c r="F16" i="2"/>
  <c r="E16" i="2"/>
  <c r="O15" i="2"/>
  <c r="O16" i="2"/>
  <c r="O17" i="2"/>
  <c r="O18" i="2"/>
  <c r="O19" i="2"/>
  <c r="O20" i="2"/>
  <c r="O14" i="2"/>
  <c r="N16" i="2"/>
  <c r="N17" i="2"/>
  <c r="N18" i="2"/>
  <c r="N19" i="2"/>
  <c r="N20" i="2"/>
  <c r="N15" i="2"/>
  <c r="G18" i="1" l="1"/>
  <c r="G16" i="2"/>
  <c r="H16" i="1" l="1"/>
  <c r="H14" i="1"/>
  <c r="H18" i="1" s="1"/>
  <c r="I16" i="2"/>
  <c r="J16" i="2" s="1"/>
  <c r="J23" i="2" s="1"/>
</calcChain>
</file>

<file path=xl/sharedStrings.xml><?xml version="1.0" encoding="utf-8"?>
<sst xmlns="http://schemas.openxmlformats.org/spreadsheetml/2006/main" count="66" uniqueCount="62">
  <si>
    <r>
      <t xml:space="preserve">   Dado los siguientes 10 números del conjunto r</t>
    </r>
    <r>
      <rPr>
        <vertAlign val="subscript"/>
        <sz val="10"/>
        <color theme="1"/>
        <rFont val="Arial"/>
        <family val="2"/>
      </rPr>
      <t>i</t>
    </r>
    <r>
      <rPr>
        <sz val="10"/>
        <color theme="1"/>
        <rFont val="Arial"/>
        <family val="2"/>
      </rPr>
      <t xml:space="preserve"> determine si cumplen con la </t>
    </r>
    <r>
      <rPr>
        <b/>
        <sz val="10"/>
        <color theme="1"/>
        <rFont val="Arial"/>
        <family val="2"/>
      </rPr>
      <t>Prueba de Independencia</t>
    </r>
    <r>
      <rPr>
        <sz val="10"/>
        <color theme="1"/>
        <rFont val="Arial"/>
        <family val="2"/>
      </rPr>
      <t xml:space="preserve"> utilizando la </t>
    </r>
    <r>
      <rPr>
        <b/>
        <u/>
        <sz val="10"/>
        <color theme="1"/>
        <rFont val="Arial"/>
        <family val="2"/>
      </rPr>
      <t>Prueba de Corridas arriba y abajo de la media</t>
    </r>
    <r>
      <rPr>
        <sz val="10"/>
        <color theme="1"/>
        <rFont val="Arial"/>
        <family val="2"/>
      </rPr>
      <t xml:space="preserve">, con un nivel de aceptación de </t>
    </r>
    <r>
      <rPr>
        <b/>
        <sz val="10"/>
        <color theme="1"/>
        <rFont val="Arial"/>
        <family val="2"/>
      </rPr>
      <t>95%</t>
    </r>
    <r>
      <rPr>
        <sz val="10"/>
        <color theme="1"/>
        <rFont val="Arial"/>
        <family val="2"/>
      </rPr>
      <t xml:space="preserve">: </t>
    </r>
  </si>
  <si>
    <t xml:space="preserve">   Interpretar los resultados (Conclusión). </t>
  </si>
  <si>
    <t>(15%)</t>
  </si>
  <si>
    <r>
      <t>Aclaración:</t>
    </r>
    <r>
      <rPr>
        <i/>
        <sz val="10"/>
        <color theme="1"/>
        <rFont val="Arial"/>
        <family val="2"/>
      </rPr>
      <t xml:space="preserve"> los 10 números del conjunto r</t>
    </r>
    <r>
      <rPr>
        <i/>
        <vertAlign val="subscript"/>
        <sz val="10"/>
        <color theme="1"/>
        <rFont val="Arial"/>
        <family val="2"/>
      </rPr>
      <t>i</t>
    </r>
    <r>
      <rPr>
        <i/>
        <sz val="10"/>
        <color theme="1"/>
        <rFont val="Arial"/>
        <family val="2"/>
      </rPr>
      <t xml:space="preserve"> ya cumplen con las pruebas de medias, de varianzas y de independencia.</t>
    </r>
  </si>
  <si>
    <t>Utilizar cuatro dígitos después de la coma, y redondear hacia arriba el cuarto dígito a partir del valor 5.</t>
  </si>
  <si>
    <r>
      <rPr>
        <b/>
        <u/>
        <sz val="9"/>
        <color theme="1"/>
        <rFont val="Arial"/>
        <family val="2"/>
      </rPr>
      <t>Fórmulas de Referencia:</t>
    </r>
    <r>
      <rPr>
        <b/>
        <sz val="9"/>
        <color theme="1"/>
        <rFont val="Arial"/>
        <family val="2"/>
      </rPr>
      <t xml:space="preserve"> Prueba de Corridas arriba y debajo de la media</t>
    </r>
  </si>
  <si>
    <t>Prueba de Independencia:Corridas arriba y abajo de la media</t>
  </si>
  <si>
    <t>Paso1</t>
  </si>
  <si>
    <t>Paso2</t>
  </si>
  <si>
    <t>Paso 3</t>
  </si>
  <si>
    <t>Paso 4</t>
  </si>
  <si>
    <t>Aleatorios</t>
  </si>
  <si>
    <t>S</t>
  </si>
  <si>
    <t>C₀</t>
  </si>
  <si>
    <t>μc₀</t>
  </si>
  <si>
    <t>Z𝛼/2</t>
  </si>
  <si>
    <t>n₀</t>
  </si>
  <si>
    <t xml:space="preserve">𝜎𝐶𝑜2 
</t>
  </si>
  <si>
    <t>Resultado</t>
  </si>
  <si>
    <t>Como Zo esta entre -1,96 y 1,96, no se puede rechazar la secuencia de valores</t>
  </si>
  <si>
    <t>n₁</t>
  </si>
  <si>
    <t>Zo</t>
  </si>
  <si>
    <t>n</t>
  </si>
  <si>
    <r>
      <t xml:space="preserve">   Utilizando el método </t>
    </r>
    <r>
      <rPr>
        <b/>
        <sz val="10"/>
        <color theme="1"/>
        <rFont val="Arial"/>
        <family val="2"/>
      </rPr>
      <t>MonteCarlo</t>
    </r>
    <r>
      <rPr>
        <sz val="10"/>
        <color theme="1"/>
        <rFont val="Arial"/>
        <family val="2"/>
      </rPr>
      <t xml:space="preserve">, simule el sistema que se describe a continuación para </t>
    </r>
    <r>
      <rPr>
        <b/>
        <u/>
        <sz val="10"/>
        <color theme="1"/>
        <rFont val="Arial"/>
        <family val="2"/>
      </rPr>
      <t>7 días</t>
    </r>
    <r>
      <rPr>
        <sz val="10"/>
        <color theme="1"/>
        <rFont val="Arial"/>
        <family val="2"/>
      </rPr>
      <t xml:space="preserve">. </t>
    </r>
  </si>
  <si>
    <t>(40%)</t>
  </si>
  <si>
    <t xml:space="preserve">   Un voceador vende periódicos e intenta maximizar sus ganancias. El número de periódicos vendidos por día es variable. Sin embargo, el análisis de los datos del mes pasado muestra la distribución de demanda diaria en la tabla que se adjunta. </t>
  </si>
  <si>
    <t>Demanda por día</t>
  </si>
  <si>
    <t>Probabilidad</t>
  </si>
  <si>
    <t>Acumulada</t>
  </si>
  <si>
    <t>Rango</t>
  </si>
  <si>
    <t>0-0,0799</t>
  </si>
  <si>
    <t xml:space="preserve">   Al vendedor, un periódico le cuesta 78 UM (Unidades Monetarias). Él vende el periódico en 88 UM. Los periódicos no vendidos se devuelven al editor por un crédito de 15 UM. Cualquier demanda no satisfecha tiene un costo estimado de 15 UM por periódico en cuanto al buen nombre del negocio. </t>
  </si>
  <si>
    <t>0,8-0,2299</t>
  </si>
  <si>
    <t>0,23-0,4399</t>
  </si>
  <si>
    <t>0,44-0,7999</t>
  </si>
  <si>
    <t xml:space="preserve">   Si la política es pedir una cantidad igual a la demanda del día anterior, determine:</t>
  </si>
  <si>
    <t>0,8-0,9399</t>
  </si>
  <si>
    <r>
      <t xml:space="preserve">   * La </t>
    </r>
    <r>
      <rPr>
        <b/>
        <sz val="10"/>
        <color theme="1"/>
        <rFont val="Arial"/>
        <family val="2"/>
      </rPr>
      <t>ganancia diaria</t>
    </r>
    <r>
      <rPr>
        <sz val="10"/>
        <color theme="1"/>
        <rFont val="Arial"/>
        <family val="2"/>
      </rPr>
      <t xml:space="preserve"> del vendedor de periódicos, y </t>
    </r>
  </si>
  <si>
    <t>0,94-0,9999</t>
  </si>
  <si>
    <r>
      <t xml:space="preserve">   * La </t>
    </r>
    <r>
      <rPr>
        <u/>
        <sz val="10"/>
        <color theme="1"/>
        <rFont val="Arial"/>
        <family val="2"/>
      </rPr>
      <t>ganancia diaria promedio</t>
    </r>
    <r>
      <rPr>
        <sz val="10"/>
        <color theme="1"/>
        <rFont val="Arial"/>
        <family val="2"/>
      </rPr>
      <t xml:space="preserve"> del vendedor de periódicos.</t>
    </r>
  </si>
  <si>
    <t xml:space="preserve">   Suponga que la demanda diaria para el día 0 es igual a 40.</t>
  </si>
  <si>
    <t>Tablas para funcion VLookup</t>
  </si>
  <si>
    <t>Ganancia = Ganancia diaria</t>
  </si>
  <si>
    <t xml:space="preserve">   Utilice los números aleatorios que se proporcionan a continuación:</t>
  </si>
  <si>
    <t>Limite inferior</t>
  </si>
  <si>
    <t>Demanda</t>
  </si>
  <si>
    <t>N° Aleatorios</t>
  </si>
  <si>
    <t>Dia</t>
  </si>
  <si>
    <t>Stock</t>
  </si>
  <si>
    <t>Costo Diario</t>
  </si>
  <si>
    <t>Num. Al</t>
  </si>
  <si>
    <t>No vendidos</t>
  </si>
  <si>
    <t>CDNS</t>
  </si>
  <si>
    <t>Ganancia</t>
  </si>
  <si>
    <t>Devolucion</t>
  </si>
  <si>
    <t>GDP</t>
  </si>
  <si>
    <t>Referencias</t>
  </si>
  <si>
    <t>costo demanda no satisfecha</t>
  </si>
  <si>
    <t>Se determina</t>
  </si>
  <si>
    <t>ganancia diaria promedio</t>
  </si>
  <si>
    <t>La ganancia diaria del vendedor en los dias simulados, en la tabla siguiente, y la ganancia promedio como 449,14</t>
  </si>
  <si>
    <t>Valores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</si>
</sst>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3">
    <font>
      <sz val="11"/>
      <color theme="1"/>
      <name val="Calibri"/>
      <family val="2"/>
      <scheme val="minor"/>
    </font>
    <font>
      <sz val="10"/>
      <color theme="1"/>
      <name val="Arial"/>
      <family val="2"/>
    </font>
    <font>
      <vertAlign val="subscript"/>
      <sz val="10"/>
      <color theme="1"/>
      <name val="Arial"/>
      <family val="2"/>
    </font>
    <font>
      <b/>
      <sz val="10"/>
      <color theme="1"/>
      <name val="Arial"/>
      <family val="2"/>
    </font>
    <font>
      <sz val="10"/>
      <color theme="1"/>
      <name val="Symbol"/>
      <family val="1"/>
      <charset val="2"/>
    </font>
    <font>
      <sz val="10"/>
      <color rgb="FF000000"/>
      <name val="Arial"/>
      <family val="2"/>
    </font>
    <font>
      <b/>
      <i/>
      <u/>
      <sz val="10"/>
      <color theme="1"/>
      <name val="Arial"/>
      <family val="2"/>
    </font>
    <font>
      <i/>
      <sz val="10"/>
      <color theme="1"/>
      <name val="Arial"/>
      <family val="2"/>
    </font>
    <font>
      <i/>
      <vertAlign val="subscript"/>
      <sz val="10"/>
      <color theme="1"/>
      <name val="Arial"/>
      <family val="2"/>
    </font>
    <font>
      <b/>
      <i/>
      <sz val="10"/>
      <color theme="1"/>
      <name val="Arial"/>
      <family val="2"/>
    </font>
    <font>
      <b/>
      <sz val="9"/>
      <color theme="1"/>
      <name val="Arial"/>
      <family val="2"/>
    </font>
    <font>
      <b/>
      <u/>
      <sz val="9"/>
      <color theme="1"/>
      <name val="Arial"/>
      <family val="2"/>
    </font>
    <font>
      <b/>
      <u/>
      <sz val="10"/>
      <color theme="1"/>
      <name val="Arial"/>
      <family val="2"/>
    </font>
    <font>
      <u/>
      <sz val="10"/>
      <color theme="1"/>
      <name val="Arial"/>
      <family val="2"/>
    </font>
    <font>
      <sz val="11"/>
      <color theme="1"/>
      <name val="Arial"/>
      <family val="2"/>
    </font>
    <font>
      <sz val="14"/>
      <color theme="1"/>
      <name val="Arial"/>
      <family val="2"/>
    </font>
    <font>
      <b/>
      <sz val="11"/>
      <color theme="1"/>
      <name val="Arial"/>
      <family val="2"/>
    </font>
    <font>
      <sz val="10"/>
      <color rgb="FFFF0000"/>
      <name val="Arial"/>
      <family val="2"/>
    </font>
    <font>
      <sz val="11"/>
      <color rgb="FF000000"/>
      <name val="Calibri"/>
      <family val="2"/>
    </font>
    <font>
      <sz val="14"/>
      <color rgb="FF000000"/>
      <name val="Arial"/>
      <family val="2"/>
    </font>
    <font>
      <sz val="11"/>
      <color rgb="FFFF0000"/>
      <name val="Arial"/>
      <family val="2"/>
    </font>
    <font>
      <sz val="16"/>
      <color theme="1"/>
      <name val="Calibri"/>
    </font>
    <font>
      <sz val="10"/>
      <color rgb="FF000000"/>
      <name val="Calibri"/>
    </font>
  </fonts>
  <fills count="8">
    <fill>
      <patternFill patternType="none"/>
    </fill>
    <fill>
      <patternFill patternType="gray125"/>
    </fill>
    <fill>
      <patternFill patternType="solid">
        <fgColor rgb="FF70AD47"/>
        <bgColor indexed="64"/>
      </patternFill>
    </fill>
    <fill>
      <patternFill patternType="solid">
        <fgColor rgb="FFFFC000"/>
        <bgColor indexed="64"/>
      </patternFill>
    </fill>
    <fill>
      <patternFill patternType="solid">
        <fgColor rgb="FFF4B084"/>
        <bgColor indexed="64"/>
      </patternFill>
    </fill>
    <fill>
      <patternFill patternType="solid">
        <fgColor rgb="FF00FF00"/>
        <bgColor rgb="FF00FF00"/>
      </patternFill>
    </fill>
    <fill>
      <patternFill patternType="solid">
        <fgColor rgb="FF92D050"/>
        <bgColor indexed="64"/>
      </patternFill>
    </fill>
    <fill>
      <patternFill patternType="solid">
        <fgColor rgb="FFC6E0B4"/>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1" fillId="0" borderId="0" xfId="0" applyFont="1" applyAlignment="1">
      <alignment horizontal="justify" vertical="center"/>
    </xf>
    <xf numFmtId="0" fontId="5" fillId="0" borderId="2" xfId="0" applyFont="1" applyBorder="1" applyAlignment="1">
      <alignment horizontal="center" vertical="center"/>
    </xf>
    <xf numFmtId="0" fontId="9" fillId="0" borderId="0" xfId="0" applyFont="1"/>
    <xf numFmtId="0" fontId="4" fillId="0" borderId="3" xfId="0" applyFont="1" applyBorder="1" applyAlignment="1">
      <alignment horizontal="justify" vertical="center" wrapText="1"/>
    </xf>
    <xf numFmtId="0" fontId="10" fillId="0" borderId="0" xfId="0" applyFont="1" applyAlignment="1">
      <alignment vertical="center"/>
    </xf>
    <xf numFmtId="49" fontId="3" fillId="0" borderId="0" xfId="0" applyNumberFormat="1" applyFont="1" applyBorder="1" applyAlignment="1">
      <alignment horizontal="right" vertical="center" wrapText="1"/>
    </xf>
    <xf numFmtId="0" fontId="1" fillId="0" borderId="4" xfId="0" applyFont="1" applyBorder="1" applyAlignment="1">
      <alignment horizontal="center" vertical="center"/>
    </xf>
    <xf numFmtId="0" fontId="3" fillId="0" borderId="4" xfId="0" applyFont="1" applyBorder="1" applyAlignment="1">
      <alignment horizontal="center"/>
    </xf>
    <xf numFmtId="0" fontId="5" fillId="0" borderId="1" xfId="0" applyFont="1" applyBorder="1" applyAlignment="1">
      <alignment horizontal="center" vertical="center"/>
    </xf>
    <xf numFmtId="164" fontId="1" fillId="0" borderId="4" xfId="0" applyNumberFormat="1" applyFont="1" applyBorder="1" applyAlignment="1">
      <alignment horizontal="center"/>
    </xf>
    <xf numFmtId="0" fontId="6" fillId="0" borderId="0" xfId="0" applyFont="1" applyAlignment="1">
      <alignment horizontal="left" vertical="center"/>
    </xf>
    <xf numFmtId="0" fontId="1" fillId="0" borderId="0" xfId="0" applyFont="1" applyAlignment="1">
      <alignment horizontal="justify" vertical="center" wrapText="1"/>
    </xf>
    <xf numFmtId="0" fontId="1" fillId="0" borderId="0"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alignment horizontal="left"/>
    </xf>
    <xf numFmtId="0" fontId="1" fillId="0" borderId="5" xfId="0" applyFont="1" applyBorder="1"/>
    <xf numFmtId="164" fontId="1" fillId="0" borderId="5" xfId="0" applyNumberFormat="1" applyFont="1" applyBorder="1"/>
    <xf numFmtId="0" fontId="0" fillId="0" borderId="5" xfId="0" applyBorder="1"/>
    <xf numFmtId="0" fontId="0" fillId="3" borderId="0" xfId="0" applyFill="1"/>
    <xf numFmtId="0" fontId="14" fillId="0" borderId="0" xfId="0" applyFont="1"/>
    <xf numFmtId="0" fontId="14" fillId="5" borderId="5" xfId="0" applyFont="1" applyFill="1" applyBorder="1"/>
    <xf numFmtId="0" fontId="14" fillId="5" borderId="5" xfId="0" applyFont="1" applyFill="1" applyBorder="1" applyAlignment="1">
      <alignment horizontal="center"/>
    </xf>
    <xf numFmtId="0" fontId="1" fillId="5" borderId="5" xfId="0" applyFont="1" applyFill="1" applyBorder="1" applyAlignment="1">
      <alignment horizontal="center"/>
    </xf>
    <xf numFmtId="3" fontId="14" fillId="0" borderId="5" xfId="0" applyNumberFormat="1" applyFont="1" applyBorder="1"/>
    <xf numFmtId="0" fontId="14" fillId="0" borderId="5" xfId="0" applyFont="1" applyBorder="1"/>
    <xf numFmtId="2" fontId="1" fillId="0" borderId="5" xfId="0" applyNumberFormat="1" applyFont="1" applyBorder="1"/>
    <xf numFmtId="0" fontId="16" fillId="5" borderId="5" xfId="0" applyFont="1" applyFill="1" applyBorder="1" applyAlignment="1">
      <alignment horizontal="center" wrapText="1"/>
    </xf>
    <xf numFmtId="0" fontId="17" fillId="0" borderId="0" xfId="0" applyFont="1"/>
    <xf numFmtId="0" fontId="18" fillId="6" borderId="0" xfId="0" applyFont="1" applyFill="1"/>
    <xf numFmtId="0" fontId="19" fillId="0" borderId="0" xfId="0" applyFont="1"/>
    <xf numFmtId="0" fontId="20" fillId="0" borderId="0" xfId="0" applyFont="1"/>
    <xf numFmtId="0" fontId="1" fillId="0" borderId="0" xfId="0" applyFont="1" applyBorder="1"/>
    <xf numFmtId="3" fontId="14" fillId="0" borderId="0" xfId="0" applyNumberFormat="1" applyFont="1" applyBorder="1"/>
    <xf numFmtId="0" fontId="1" fillId="0" borderId="6" xfId="0" applyFont="1" applyBorder="1"/>
    <xf numFmtId="3" fontId="14" fillId="0" borderId="6" xfId="0" applyNumberFormat="1" applyFont="1" applyBorder="1"/>
    <xf numFmtId="0" fontId="17" fillId="0" borderId="0" xfId="0" applyFont="1" applyBorder="1"/>
    <xf numFmtId="0" fontId="0" fillId="0" borderId="0" xfId="0" applyBorder="1"/>
    <xf numFmtId="0" fontId="14" fillId="0" borderId="5" xfId="0" applyFont="1" applyFill="1" applyBorder="1"/>
    <xf numFmtId="0" fontId="14" fillId="2" borderId="5" xfId="0" applyFont="1" applyFill="1" applyBorder="1"/>
    <xf numFmtId="0" fontId="14" fillId="2" borderId="5" xfId="0" applyFont="1" applyFill="1" applyBorder="1" applyAlignment="1">
      <alignment horizontal="center"/>
    </xf>
    <xf numFmtId="0" fontId="1" fillId="2" borderId="5" xfId="0" applyFont="1" applyFill="1" applyBorder="1" applyAlignment="1">
      <alignment horizontal="center"/>
    </xf>
    <xf numFmtId="0" fontId="15" fillId="2" borderId="5" xfId="0" applyFont="1" applyFill="1" applyBorder="1" applyAlignment="1">
      <alignment horizontal="center"/>
    </xf>
    <xf numFmtId="0" fontId="21" fillId="0" borderId="0" xfId="0" applyFont="1"/>
    <xf numFmtId="0" fontId="22" fillId="0" borderId="0" xfId="0" applyFont="1" applyBorder="1" applyAlignment="1">
      <alignment horizontal="center" vertical="center"/>
    </xf>
    <xf numFmtId="0" fontId="1" fillId="7" borderId="5" xfId="0" applyFont="1" applyFill="1" applyBorder="1"/>
    <xf numFmtId="0" fontId="3" fillId="7" borderId="4" xfId="0" applyFont="1" applyFill="1" applyBorder="1" applyAlignment="1">
      <alignment horizontal="center" vertical="center"/>
    </xf>
    <xf numFmtId="0" fontId="0" fillId="7" borderId="0" xfId="0" applyFill="1" applyAlignment="1">
      <alignment horizontal="center"/>
    </xf>
    <xf numFmtId="0" fontId="1" fillId="0" borderId="7" xfId="0" applyFont="1" applyBorder="1" applyAlignment="1">
      <alignment horizontal="center" vertical="center"/>
    </xf>
    <xf numFmtId="0" fontId="0" fillId="0" borderId="5" xfId="0" applyBorder="1" applyAlignment="1">
      <alignment horizontal="center" vertical="center"/>
    </xf>
    <xf numFmtId="0" fontId="1" fillId="2" borderId="0" xfId="0" applyFont="1" applyFill="1" applyAlignment="1">
      <alignment horizontal="center"/>
    </xf>
    <xf numFmtId="2"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77585</xdr:colOff>
      <xdr:row>9</xdr:row>
      <xdr:rowOff>63037</xdr:rowOff>
    </xdr:from>
    <xdr:to>
      <xdr:col>1</xdr:col>
      <xdr:colOff>646559</xdr:colOff>
      <xdr:row>15</xdr:row>
      <xdr:rowOff>159326</xdr:rowOff>
    </xdr:to>
    <xdr:pic>
      <xdr:nvPicPr>
        <xdr:cNvPr id="2" name="Imagen 2">
          <a:extLst>
            <a:ext uri="{FF2B5EF4-FFF2-40B4-BE49-F238E27FC236}">
              <a16:creationId xmlns:a16="http://schemas.microsoft.com/office/drawing/2014/main" id="{5801537E-1D89-445C-871B-8F567E556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585" y="2141219"/>
          <a:ext cx="1358683" cy="1176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1BEB2-8072-4373-B7B3-C295A6BB66CB}">
  <dimension ref="A1:K33"/>
  <sheetViews>
    <sheetView tabSelected="1" topLeftCell="A2" zoomScale="110" zoomScaleNormal="110" workbookViewId="0">
      <selection activeCell="E17" sqref="E17"/>
    </sheetView>
  </sheetViews>
  <sheetFormatPr defaultColWidth="11.42578125" defaultRowHeight="14.45"/>
  <sheetData>
    <row r="1" spans="1:10" ht="32.450000000000003" customHeight="1">
      <c r="A1" s="13" t="s">
        <v>0</v>
      </c>
      <c r="B1" s="13"/>
      <c r="C1" s="13"/>
      <c r="D1" s="13"/>
      <c r="E1" s="13"/>
      <c r="F1" s="13"/>
      <c r="G1" s="13"/>
      <c r="H1" s="13"/>
      <c r="I1" s="13"/>
      <c r="J1" s="13"/>
    </row>
    <row r="2" spans="1:10" ht="14.45" customHeight="1">
      <c r="A2" s="14" t="s">
        <v>1</v>
      </c>
      <c r="B2" s="14"/>
      <c r="C2" s="14"/>
      <c r="D2" s="14"/>
      <c r="E2" s="14"/>
      <c r="F2" s="14"/>
      <c r="G2" s="14"/>
      <c r="H2" s="14"/>
      <c r="I2" s="14"/>
      <c r="J2" s="7" t="s">
        <v>2</v>
      </c>
    </row>
    <row r="3" spans="1:10" ht="15" thickBot="1">
      <c r="A3" s="5"/>
      <c r="B3" s="5"/>
      <c r="C3" s="5"/>
      <c r="D3" s="5"/>
      <c r="E3" s="5"/>
      <c r="F3" s="5"/>
      <c r="G3" s="5"/>
      <c r="H3" s="5"/>
      <c r="I3" s="5"/>
      <c r="J3" s="5"/>
    </row>
    <row r="4" spans="1:10" ht="15" thickBot="1">
      <c r="A4" s="10">
        <v>0.38189999999999991</v>
      </c>
      <c r="B4" s="3">
        <v>0.72189999999999976</v>
      </c>
      <c r="C4" s="3">
        <v>0.97079999999999977</v>
      </c>
      <c r="D4" s="3">
        <v>0.99439999999999995</v>
      </c>
      <c r="E4" s="3">
        <v>0.81709999999999983</v>
      </c>
      <c r="F4" s="3">
        <v>0.52459999999999984</v>
      </c>
      <c r="G4" s="3">
        <v>0.57679999999999987</v>
      </c>
      <c r="H4" s="3">
        <v>0.52359999999999984</v>
      </c>
      <c r="I4" s="3">
        <v>0.83029999999999982</v>
      </c>
      <c r="J4" s="3">
        <v>0.66989999999999983</v>
      </c>
    </row>
    <row r="5" spans="1:10">
      <c r="A5" s="2"/>
    </row>
    <row r="6" spans="1:10" ht="15.6">
      <c r="A6" s="12" t="s">
        <v>3</v>
      </c>
      <c r="B6" s="12"/>
      <c r="C6" s="12"/>
      <c r="D6" s="12"/>
      <c r="E6" s="12"/>
      <c r="F6" s="12"/>
      <c r="G6" s="12"/>
      <c r="H6" s="12"/>
      <c r="I6" s="12"/>
      <c r="J6" s="12"/>
    </row>
    <row r="7" spans="1:10">
      <c r="A7" s="4" t="s">
        <v>4</v>
      </c>
    </row>
    <row r="9" spans="1:10">
      <c r="A9" s="6" t="s">
        <v>5</v>
      </c>
    </row>
    <row r="11" spans="1:10" ht="21">
      <c r="A11" s="2"/>
      <c r="E11" s="45" t="s">
        <v>6</v>
      </c>
      <c r="F11" s="22"/>
      <c r="G11" s="22"/>
      <c r="H11" s="22"/>
    </row>
    <row r="12" spans="1:10" ht="15">
      <c r="A12" s="2"/>
      <c r="E12" s="22"/>
      <c r="F12" s="22" t="s">
        <v>7</v>
      </c>
      <c r="G12" s="22" t="s">
        <v>8</v>
      </c>
      <c r="H12" s="22" t="s">
        <v>9</v>
      </c>
      <c r="I12" s="1" t="s">
        <v>10</v>
      </c>
    </row>
    <row r="13" spans="1:10" ht="18">
      <c r="A13" s="2"/>
      <c r="E13" s="41" t="s">
        <v>11</v>
      </c>
      <c r="F13" s="42" t="s">
        <v>12</v>
      </c>
      <c r="G13" s="42" t="s">
        <v>13</v>
      </c>
      <c r="H13" s="43" t="s">
        <v>14</v>
      </c>
      <c r="I13" s="44" t="s">
        <v>15</v>
      </c>
    </row>
    <row r="14" spans="1:10" ht="15">
      <c r="E14" s="19">
        <v>0.38190000000000002</v>
      </c>
      <c r="F14" s="26">
        <f t="shared" ref="F14:F23" si="0">ROUND(E14,0)</f>
        <v>0</v>
      </c>
      <c r="G14" s="40">
        <v>2</v>
      </c>
      <c r="H14" s="27">
        <f>((2*G16*G18)/H19)+1/2</f>
        <v>2.2999999999999998</v>
      </c>
      <c r="I14" s="28">
        <f>_xlfn.NORM.S.INV(0.975)</f>
        <v>1.9599639845400536</v>
      </c>
    </row>
    <row r="15" spans="1:10" ht="30">
      <c r="E15" s="19">
        <v>0.72189999999999999</v>
      </c>
      <c r="F15" s="26">
        <f t="shared" si="0"/>
        <v>1</v>
      </c>
      <c r="G15" s="24" t="s">
        <v>16</v>
      </c>
      <c r="H15" s="29" t="s">
        <v>17</v>
      </c>
      <c r="I15" s="1" t="s">
        <v>18</v>
      </c>
    </row>
    <row r="16" spans="1:10" ht="15">
      <c r="E16" s="18">
        <v>0.9708</v>
      </c>
      <c r="F16" s="26">
        <f t="shared" si="0"/>
        <v>1</v>
      </c>
      <c r="G16" s="18">
        <f>COUNTIF(F14:F33,0)</f>
        <v>1</v>
      </c>
      <c r="H16" s="40">
        <f>2*G16*G18*(2*G16*G18-H19)/(H19*H19*(H19-1))</f>
        <v>0.16</v>
      </c>
      <c r="I16" s="22" t="s">
        <v>19</v>
      </c>
    </row>
    <row r="17" spans="1:11" ht="15">
      <c r="E17" s="18">
        <v>0.99439999999999995</v>
      </c>
      <c r="F17" s="26">
        <f t="shared" si="0"/>
        <v>1</v>
      </c>
      <c r="G17" s="24" t="s">
        <v>20</v>
      </c>
      <c r="H17" s="25" t="s">
        <v>21</v>
      </c>
    </row>
    <row r="18" spans="1:11" ht="15">
      <c r="E18" s="18">
        <v>0.81710000000000005</v>
      </c>
      <c r="F18" s="26">
        <f t="shared" si="0"/>
        <v>1</v>
      </c>
      <c r="G18" s="18">
        <f>COUNTIF(F14:F33,1)</f>
        <v>9</v>
      </c>
      <c r="H18" s="27">
        <f>ABS((G14-H14)/SQRT(H16))</f>
        <v>0.74999999999999956</v>
      </c>
      <c r="I18" s="30"/>
    </row>
    <row r="19" spans="1:11" ht="15">
      <c r="E19" s="19">
        <v>0.52459999999999996</v>
      </c>
      <c r="F19" s="26">
        <f t="shared" si="0"/>
        <v>1</v>
      </c>
      <c r="G19" s="24" t="s">
        <v>22</v>
      </c>
      <c r="H19" s="23">
        <v>10</v>
      </c>
      <c r="I19" s="31"/>
    </row>
    <row r="20" spans="1:11" ht="15">
      <c r="E20" s="18">
        <v>0.57679999999999998</v>
      </c>
      <c r="F20" s="26">
        <f t="shared" si="0"/>
        <v>1</v>
      </c>
      <c r="G20" s="22"/>
      <c r="H20" s="22"/>
    </row>
    <row r="21" spans="1:11" ht="18">
      <c r="A21" s="46"/>
      <c r="B21" s="46"/>
      <c r="C21" s="46"/>
      <c r="E21" s="18">
        <v>0.52359999999999995</v>
      </c>
      <c r="F21" s="26">
        <f t="shared" si="0"/>
        <v>1</v>
      </c>
      <c r="G21" s="22"/>
      <c r="H21" s="32"/>
      <c r="I21" s="32"/>
    </row>
    <row r="22" spans="1:11" ht="15">
      <c r="E22" s="36">
        <v>0.83030000000000004</v>
      </c>
      <c r="F22" s="37">
        <f t="shared" si="0"/>
        <v>1</v>
      </c>
      <c r="H22" s="22"/>
    </row>
    <row r="23" spans="1:11" ht="15">
      <c r="E23" s="18">
        <v>0.66990000000000005</v>
      </c>
      <c r="F23" s="26">
        <f t="shared" si="0"/>
        <v>1</v>
      </c>
      <c r="G23" s="33"/>
      <c r="H23" s="22"/>
    </row>
    <row r="24" spans="1:11" ht="15">
      <c r="E24" s="34"/>
      <c r="F24" s="35"/>
      <c r="G24" s="30"/>
    </row>
    <row r="25" spans="1:11" ht="15">
      <c r="E25" s="34"/>
      <c r="F25" s="35"/>
      <c r="G25" s="38"/>
      <c r="H25" s="39"/>
      <c r="I25" s="39"/>
      <c r="J25" s="39"/>
      <c r="K25" s="39"/>
    </row>
    <row r="26" spans="1:11" ht="15">
      <c r="E26" s="34"/>
      <c r="F26" s="35"/>
      <c r="G26" s="39"/>
      <c r="H26" s="39"/>
      <c r="I26" s="39"/>
      <c r="J26" s="39"/>
      <c r="K26" s="39"/>
    </row>
    <row r="27" spans="1:11" ht="15">
      <c r="E27" s="34"/>
      <c r="F27" s="35"/>
      <c r="G27" s="39"/>
      <c r="H27" s="39"/>
      <c r="I27" s="39"/>
      <c r="J27" s="39"/>
      <c r="K27" s="39"/>
    </row>
    <row r="28" spans="1:11" ht="15">
      <c r="E28" s="34"/>
      <c r="F28" s="35"/>
      <c r="G28" s="39"/>
      <c r="H28" s="39"/>
      <c r="I28" s="39"/>
      <c r="J28" s="39"/>
      <c r="K28" s="39"/>
    </row>
    <row r="29" spans="1:11" ht="15">
      <c r="E29" s="34"/>
      <c r="F29" s="35"/>
      <c r="G29" s="39"/>
      <c r="H29" s="39"/>
      <c r="I29" s="39"/>
      <c r="J29" s="39"/>
      <c r="K29" s="39"/>
    </row>
    <row r="30" spans="1:11" ht="15">
      <c r="E30" s="34"/>
      <c r="F30" s="35"/>
      <c r="G30" s="39"/>
      <c r="H30" s="39"/>
      <c r="I30" s="39"/>
      <c r="J30" s="39"/>
      <c r="K30" s="39"/>
    </row>
    <row r="31" spans="1:11" ht="15">
      <c r="E31" s="34"/>
      <c r="F31" s="35"/>
      <c r="G31" s="39"/>
      <c r="H31" s="39"/>
      <c r="I31" s="39"/>
      <c r="J31" s="39"/>
      <c r="K31" s="39"/>
    </row>
    <row r="32" spans="1:11" ht="15">
      <c r="E32" s="34"/>
      <c r="F32" s="35"/>
      <c r="G32" s="39"/>
      <c r="H32" s="39"/>
      <c r="I32" s="39"/>
      <c r="J32" s="39"/>
      <c r="K32" s="39"/>
    </row>
    <row r="33" spans="5:6" ht="15">
      <c r="E33" s="34"/>
      <c r="F33" s="35"/>
    </row>
  </sheetData>
  <mergeCells count="3">
    <mergeCell ref="A6:J6"/>
    <mergeCell ref="A1:J1"/>
    <mergeCell ref="A2:I2"/>
  </mergeCells>
  <pageMargins left="0.7" right="0.7" top="0.75" bottom="0.75" header="0.3" footer="0.3"/>
  <pageSetup orientation="portrait" r:id="rId1"/>
  <ignoredErrors>
    <ignoredError sqref="J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5CF13-97C0-42D0-857A-54EBDBAEB303}">
  <dimension ref="A1:Q35"/>
  <sheetViews>
    <sheetView zoomScale="110" zoomScaleNormal="110" workbookViewId="0">
      <selection activeCell="J23" sqref="J23"/>
    </sheetView>
  </sheetViews>
  <sheetFormatPr defaultColWidth="11.42578125" defaultRowHeight="14.45"/>
  <cols>
    <col min="1" max="1" width="12.42578125" bestFit="1" customWidth="1"/>
    <col min="11" max="11" width="12.140625" customWidth="1"/>
    <col min="12" max="12" width="15.85546875" bestFit="1" customWidth="1"/>
    <col min="13" max="13" width="11.85546875" bestFit="1" customWidth="1"/>
  </cols>
  <sheetData>
    <row r="1" spans="1:17" ht="14.45" customHeight="1">
      <c r="A1" s="15" t="s">
        <v>23</v>
      </c>
      <c r="B1" s="15"/>
      <c r="C1" s="15"/>
      <c r="D1" s="15"/>
      <c r="E1" s="15"/>
      <c r="F1" s="15"/>
      <c r="G1" s="15"/>
      <c r="H1" s="15"/>
      <c r="I1" s="15"/>
      <c r="J1" s="15"/>
      <c r="K1" s="7" t="s">
        <v>24</v>
      </c>
      <c r="L1" s="1"/>
      <c r="M1" s="1"/>
    </row>
    <row r="2" spans="1:17">
      <c r="A2" s="1"/>
      <c r="B2" s="1"/>
      <c r="C2" s="1"/>
      <c r="D2" s="1"/>
      <c r="E2" s="1"/>
      <c r="F2" s="1"/>
      <c r="G2" s="1"/>
      <c r="H2" s="1"/>
      <c r="I2" s="1"/>
      <c r="J2" s="1"/>
      <c r="K2" s="1"/>
      <c r="L2" s="1"/>
      <c r="M2" s="1"/>
    </row>
    <row r="3" spans="1:17" ht="14.45" customHeight="1">
      <c r="A3" s="16" t="s">
        <v>25</v>
      </c>
      <c r="B3" s="16"/>
      <c r="C3" s="16"/>
      <c r="D3" s="16"/>
      <c r="E3" s="16"/>
      <c r="F3" s="16"/>
      <c r="G3" s="16"/>
      <c r="H3" s="16"/>
      <c r="I3" s="16"/>
      <c r="J3" s="16"/>
      <c r="K3" s="1"/>
      <c r="N3" s="48" t="s">
        <v>26</v>
      </c>
      <c r="O3" s="48" t="s">
        <v>27</v>
      </c>
      <c r="P3" s="49" t="s">
        <v>28</v>
      </c>
      <c r="Q3" s="49" t="s">
        <v>29</v>
      </c>
    </row>
    <row r="4" spans="1:17" ht="15">
      <c r="A4" s="16"/>
      <c r="B4" s="16"/>
      <c r="C4" s="16"/>
      <c r="D4" s="16"/>
      <c r="E4" s="16"/>
      <c r="F4" s="16"/>
      <c r="G4" s="16"/>
      <c r="H4" s="16"/>
      <c r="I4" s="16"/>
      <c r="J4" s="16"/>
      <c r="K4" s="1"/>
      <c r="N4" s="8">
        <v>40</v>
      </c>
      <c r="O4" s="50">
        <v>0.08</v>
      </c>
      <c r="P4" s="51">
        <v>0.08</v>
      </c>
      <c r="Q4" s="51" t="s">
        <v>30</v>
      </c>
    </row>
    <row r="5" spans="1:17" ht="14.45" customHeight="1">
      <c r="A5" s="16" t="s">
        <v>31</v>
      </c>
      <c r="B5" s="16"/>
      <c r="C5" s="16"/>
      <c r="D5" s="16"/>
      <c r="E5" s="16"/>
      <c r="F5" s="16"/>
      <c r="G5" s="16"/>
      <c r="H5" s="16"/>
      <c r="I5" s="16"/>
      <c r="J5" s="16"/>
      <c r="K5" s="1"/>
      <c r="N5" s="8">
        <v>41</v>
      </c>
      <c r="O5" s="50">
        <v>0.15</v>
      </c>
      <c r="P5" s="51">
        <v>0.23</v>
      </c>
      <c r="Q5" s="51" t="s">
        <v>32</v>
      </c>
    </row>
    <row r="6" spans="1:17" ht="15">
      <c r="A6" s="16"/>
      <c r="B6" s="16"/>
      <c r="C6" s="16"/>
      <c r="D6" s="16"/>
      <c r="E6" s="16"/>
      <c r="F6" s="16"/>
      <c r="G6" s="16"/>
      <c r="H6" s="16"/>
      <c r="I6" s="16"/>
      <c r="J6" s="16"/>
      <c r="K6" s="1"/>
      <c r="N6" s="8">
        <v>42</v>
      </c>
      <c r="O6" s="50">
        <v>0.21</v>
      </c>
      <c r="P6" s="51">
        <v>0.44</v>
      </c>
      <c r="Q6" s="51" t="s">
        <v>33</v>
      </c>
    </row>
    <row r="7" spans="1:17" ht="15">
      <c r="A7" s="16"/>
      <c r="B7" s="16"/>
      <c r="C7" s="16"/>
      <c r="D7" s="16"/>
      <c r="E7" s="16"/>
      <c r="F7" s="16"/>
      <c r="G7" s="16"/>
      <c r="H7" s="16"/>
      <c r="I7" s="16"/>
      <c r="J7" s="16"/>
      <c r="K7" s="1"/>
      <c r="N7" s="8">
        <v>43</v>
      </c>
      <c r="O7" s="50">
        <v>0.36</v>
      </c>
      <c r="P7" s="51">
        <v>0.8</v>
      </c>
      <c r="Q7" s="51" t="s">
        <v>34</v>
      </c>
    </row>
    <row r="8" spans="1:17" ht="14.45" customHeight="1">
      <c r="A8" s="16" t="s">
        <v>35</v>
      </c>
      <c r="B8" s="16"/>
      <c r="C8" s="16"/>
      <c r="D8" s="16"/>
      <c r="E8" s="16"/>
      <c r="F8" s="16"/>
      <c r="G8" s="16"/>
      <c r="H8" s="16"/>
      <c r="I8" s="16"/>
      <c r="J8" s="16"/>
      <c r="K8" s="1"/>
      <c r="N8" s="8">
        <v>44</v>
      </c>
      <c r="O8" s="50">
        <v>0.14000000000000001</v>
      </c>
      <c r="P8" s="51">
        <v>0.94</v>
      </c>
      <c r="Q8" s="51" t="s">
        <v>36</v>
      </c>
    </row>
    <row r="9" spans="1:17" ht="15">
      <c r="A9" s="17" t="s">
        <v>37</v>
      </c>
      <c r="B9" s="17"/>
      <c r="C9" s="17"/>
      <c r="D9" s="17"/>
      <c r="E9" s="17"/>
      <c r="F9" s="17"/>
      <c r="G9" s="17"/>
      <c r="H9" s="17"/>
      <c r="I9" s="17"/>
      <c r="J9" s="17"/>
      <c r="K9" s="1"/>
      <c r="N9" s="8">
        <v>45</v>
      </c>
      <c r="O9" s="50">
        <v>0.06</v>
      </c>
      <c r="P9" s="51">
        <v>1</v>
      </c>
      <c r="Q9" s="51" t="s">
        <v>38</v>
      </c>
    </row>
    <row r="10" spans="1:17" ht="15">
      <c r="A10" s="17" t="s">
        <v>39</v>
      </c>
      <c r="B10" s="17"/>
      <c r="C10" s="17"/>
      <c r="D10" s="17"/>
      <c r="E10" s="17"/>
      <c r="F10" s="17"/>
      <c r="G10" s="17"/>
      <c r="H10" s="17"/>
      <c r="I10" s="17"/>
      <c r="J10" s="17"/>
      <c r="K10" s="1"/>
      <c r="N10" s="1"/>
      <c r="O10" s="1"/>
    </row>
    <row r="11" spans="1:17" ht="15">
      <c r="A11" s="17" t="s">
        <v>40</v>
      </c>
      <c r="B11" s="17"/>
      <c r="C11" s="17"/>
      <c r="D11" s="17"/>
      <c r="E11" s="17"/>
      <c r="F11" s="17"/>
      <c r="G11" s="17"/>
      <c r="H11" s="17"/>
      <c r="I11" s="17"/>
      <c r="J11" s="17"/>
      <c r="K11" s="1"/>
      <c r="N11" s="1" t="s">
        <v>41</v>
      </c>
      <c r="O11" s="1"/>
    </row>
    <row r="12" spans="1:17" ht="15">
      <c r="A12" s="1"/>
      <c r="B12" s="1"/>
      <c r="C12" s="1"/>
      <c r="D12" s="1"/>
      <c r="E12" s="1"/>
      <c r="F12" s="1"/>
      <c r="G12" s="1" t="s">
        <v>42</v>
      </c>
      <c r="H12" s="1"/>
      <c r="I12" s="1"/>
      <c r="J12" s="1"/>
      <c r="K12" s="1"/>
      <c r="N12" s="1"/>
      <c r="O12" s="1"/>
    </row>
    <row r="13" spans="1:17" ht="15">
      <c r="A13" s="17" t="s">
        <v>43</v>
      </c>
      <c r="B13" s="17"/>
      <c r="C13" s="17"/>
      <c r="D13" s="17"/>
      <c r="E13" s="17"/>
      <c r="F13" s="17"/>
      <c r="G13" s="17"/>
      <c r="H13" s="17"/>
      <c r="I13" s="17"/>
      <c r="J13" s="17"/>
      <c r="K13" s="1"/>
      <c r="N13" s="47" t="s">
        <v>44</v>
      </c>
      <c r="O13" s="47" t="s">
        <v>45</v>
      </c>
    </row>
    <row r="14" spans="1:17" ht="15">
      <c r="A14" s="9" t="s">
        <v>46</v>
      </c>
      <c r="B14" s="1"/>
      <c r="C14" s="1"/>
      <c r="D14" s="1"/>
      <c r="E14" s="1"/>
      <c r="F14" s="1"/>
      <c r="G14" s="1"/>
      <c r="H14" s="1"/>
      <c r="I14" s="1"/>
      <c r="J14" s="1"/>
      <c r="K14" s="1"/>
      <c r="N14" s="18">
        <v>0</v>
      </c>
      <c r="O14" s="18">
        <f>N4</f>
        <v>40</v>
      </c>
    </row>
    <row r="15" spans="1:17" ht="15">
      <c r="A15" s="11">
        <v>9.4321148953906198E-2</v>
      </c>
      <c r="B15" s="1"/>
      <c r="C15" s="52" t="s">
        <v>47</v>
      </c>
      <c r="D15" s="52" t="s">
        <v>48</v>
      </c>
      <c r="E15" s="52" t="s">
        <v>49</v>
      </c>
      <c r="F15" s="52" t="s">
        <v>50</v>
      </c>
      <c r="G15" s="52" t="s">
        <v>45</v>
      </c>
      <c r="H15" s="52" t="s">
        <v>51</v>
      </c>
      <c r="I15" s="52" t="s">
        <v>52</v>
      </c>
      <c r="J15" s="52" t="s">
        <v>53</v>
      </c>
      <c r="K15" s="52" t="s">
        <v>54</v>
      </c>
      <c r="N15" s="18">
        <f>P4</f>
        <v>0.08</v>
      </c>
      <c r="O15" s="18">
        <f t="shared" ref="O15:O20" si="0">N5</f>
        <v>41</v>
      </c>
    </row>
    <row r="16" spans="1:17" ht="15">
      <c r="A16" s="11">
        <v>2.2094819530840137E-3</v>
      </c>
      <c r="B16" s="1"/>
      <c r="C16" s="18">
        <v>1</v>
      </c>
      <c r="D16" s="18">
        <v>40</v>
      </c>
      <c r="E16" s="18">
        <f>D16*78</f>
        <v>3120</v>
      </c>
      <c r="F16" s="19">
        <f>A15</f>
        <v>9.4321148953906198E-2</v>
      </c>
      <c r="G16" s="18">
        <f>VLOOKUP(F16,$N$14:$O$19,2)</f>
        <v>41</v>
      </c>
      <c r="H16" s="18">
        <f>IF(G16&gt;D16,0,G16-D16)</f>
        <v>0</v>
      </c>
      <c r="I16" s="18">
        <f>H16*15</f>
        <v>0</v>
      </c>
      <c r="J16" s="18">
        <f>(G16*88)-E16-I16+K16</f>
        <v>488</v>
      </c>
      <c r="K16" s="18">
        <f>H16*15</f>
        <v>0</v>
      </c>
      <c r="N16" s="18">
        <f>P5</f>
        <v>0.23</v>
      </c>
      <c r="O16" s="18">
        <f t="shared" si="0"/>
        <v>42</v>
      </c>
    </row>
    <row r="17" spans="1:15" ht="15">
      <c r="A17" s="11">
        <v>0.25563503221546824</v>
      </c>
      <c r="B17" s="1"/>
      <c r="C17" s="18">
        <v>2</v>
      </c>
      <c r="D17" s="18">
        <f>G16</f>
        <v>41</v>
      </c>
      <c r="E17" s="18">
        <f>D17*78</f>
        <v>3198</v>
      </c>
      <c r="F17" s="19">
        <f>A16</f>
        <v>2.2094819530840137E-3</v>
      </c>
      <c r="G17" s="18">
        <f>VLOOKUP(F17,$N$14:$O$19,2)</f>
        <v>40</v>
      </c>
      <c r="H17" s="18">
        <f>-1*IF(G17&gt;D17,0,G17-D17)</f>
        <v>1</v>
      </c>
      <c r="I17" s="18">
        <f>H17*15</f>
        <v>15</v>
      </c>
      <c r="J17" s="18">
        <f>(G17*88)-E17-I17+K17</f>
        <v>322</v>
      </c>
      <c r="K17" s="18">
        <f>H17*15</f>
        <v>15</v>
      </c>
      <c r="N17" s="18">
        <f>P6</f>
        <v>0.44</v>
      </c>
      <c r="O17" s="18">
        <f t="shared" si="0"/>
        <v>43</v>
      </c>
    </row>
    <row r="18" spans="1:15" ht="15">
      <c r="A18" s="11">
        <v>0.40439805770765025</v>
      </c>
      <c r="B18" s="1"/>
      <c r="C18" s="18">
        <v>3</v>
      </c>
      <c r="D18" s="18">
        <f t="shared" ref="D18:D22" si="1">G17</f>
        <v>40</v>
      </c>
      <c r="E18" s="18">
        <f t="shared" ref="E18:E22" si="2">D18*78</f>
        <v>3120</v>
      </c>
      <c r="F18" s="19">
        <f t="shared" ref="F18:F22" si="3">A17</f>
        <v>0.25563503221546824</v>
      </c>
      <c r="G18" s="18">
        <f t="shared" ref="G18:G22" si="4">VLOOKUP(F18,$N$14:$O$19,2)</f>
        <v>42</v>
      </c>
      <c r="H18" s="18">
        <f t="shared" ref="H18:H22" si="5">-1*IF(G18&gt;D18,0,G18-D18)</f>
        <v>0</v>
      </c>
      <c r="I18" s="18">
        <f t="shared" ref="I18:I22" si="6">H18*15</f>
        <v>0</v>
      </c>
      <c r="J18" s="18">
        <f t="shared" ref="J18:J22" si="7">(G18*88)-E18-I18+K18</f>
        <v>576</v>
      </c>
      <c r="K18" s="18">
        <f t="shared" ref="K18:K22" si="8">H18*15</f>
        <v>0</v>
      </c>
      <c r="N18" s="18">
        <f>P7</f>
        <v>0.8</v>
      </c>
      <c r="O18" s="18">
        <f t="shared" si="0"/>
        <v>44</v>
      </c>
    </row>
    <row r="19" spans="1:15" ht="15">
      <c r="A19" s="11">
        <v>0.18610861176431792</v>
      </c>
      <c r="B19" s="1"/>
      <c r="C19" s="18">
        <v>4</v>
      </c>
      <c r="D19" s="18">
        <f t="shared" si="1"/>
        <v>42</v>
      </c>
      <c r="E19" s="18">
        <f t="shared" si="2"/>
        <v>3276</v>
      </c>
      <c r="F19" s="19">
        <f t="shared" si="3"/>
        <v>0.40439805770765025</v>
      </c>
      <c r="G19" s="18">
        <f t="shared" si="4"/>
        <v>42</v>
      </c>
      <c r="H19" s="18">
        <f t="shared" si="5"/>
        <v>0</v>
      </c>
      <c r="I19" s="18">
        <f t="shared" si="6"/>
        <v>0</v>
      </c>
      <c r="J19" s="18">
        <f t="shared" si="7"/>
        <v>420</v>
      </c>
      <c r="K19" s="18">
        <f t="shared" si="8"/>
        <v>0</v>
      </c>
      <c r="N19" s="18">
        <f>P8</f>
        <v>0.94</v>
      </c>
      <c r="O19" s="18">
        <f t="shared" si="0"/>
        <v>45</v>
      </c>
    </row>
    <row r="20" spans="1:15" ht="15">
      <c r="A20" s="11">
        <v>0.33833778888876453</v>
      </c>
      <c r="B20" s="1"/>
      <c r="C20" s="18">
        <v>5</v>
      </c>
      <c r="D20" s="18">
        <f t="shared" si="1"/>
        <v>42</v>
      </c>
      <c r="E20" s="18">
        <f t="shared" si="2"/>
        <v>3276</v>
      </c>
      <c r="F20" s="19">
        <f t="shared" si="3"/>
        <v>0.18610861176431792</v>
      </c>
      <c r="G20" s="18">
        <f t="shared" si="4"/>
        <v>41</v>
      </c>
      <c r="H20" s="18">
        <f t="shared" si="5"/>
        <v>1</v>
      </c>
      <c r="I20" s="18">
        <f t="shared" si="6"/>
        <v>15</v>
      </c>
      <c r="J20" s="18">
        <f t="shared" si="7"/>
        <v>332</v>
      </c>
      <c r="K20" s="18">
        <f t="shared" si="8"/>
        <v>15</v>
      </c>
      <c r="N20" s="18">
        <f>P9</f>
        <v>1</v>
      </c>
      <c r="O20" s="18">
        <f t="shared" si="0"/>
        <v>0</v>
      </c>
    </row>
    <row r="21" spans="1:15">
      <c r="A21" s="11">
        <v>0.58498598181738026</v>
      </c>
      <c r="B21" s="1"/>
      <c r="C21" s="18">
        <v>6</v>
      </c>
      <c r="D21" s="18">
        <f t="shared" si="1"/>
        <v>41</v>
      </c>
      <c r="E21" s="18">
        <f t="shared" si="2"/>
        <v>3198</v>
      </c>
      <c r="F21" s="19">
        <f t="shared" si="3"/>
        <v>0.33833778888876453</v>
      </c>
      <c r="G21" s="18">
        <f t="shared" si="4"/>
        <v>42</v>
      </c>
      <c r="H21" s="18">
        <f t="shared" si="5"/>
        <v>0</v>
      </c>
      <c r="I21" s="18">
        <f t="shared" si="6"/>
        <v>0</v>
      </c>
      <c r="J21" s="18">
        <f t="shared" si="7"/>
        <v>498</v>
      </c>
      <c r="K21" s="18">
        <f t="shared" si="8"/>
        <v>0</v>
      </c>
      <c r="L21" s="1"/>
      <c r="M21" s="1"/>
    </row>
    <row r="22" spans="1:15" ht="15">
      <c r="C22" s="20">
        <v>7</v>
      </c>
      <c r="D22" s="18">
        <f t="shared" si="1"/>
        <v>42</v>
      </c>
      <c r="E22" s="18">
        <f t="shared" si="2"/>
        <v>3276</v>
      </c>
      <c r="F22" s="19">
        <f t="shared" si="3"/>
        <v>0.58498598181738026</v>
      </c>
      <c r="G22" s="18">
        <f t="shared" si="4"/>
        <v>43</v>
      </c>
      <c r="H22" s="18">
        <f t="shared" si="5"/>
        <v>0</v>
      </c>
      <c r="I22" s="18">
        <f t="shared" si="6"/>
        <v>0</v>
      </c>
      <c r="J22" s="18">
        <f t="shared" si="7"/>
        <v>508</v>
      </c>
      <c r="K22" s="18">
        <f t="shared" si="8"/>
        <v>0</v>
      </c>
    </row>
    <row r="23" spans="1:15">
      <c r="I23" s="21" t="s">
        <v>55</v>
      </c>
      <c r="J23" s="53">
        <f>SUM(J16:J22)/7</f>
        <v>449.14285714285717</v>
      </c>
    </row>
    <row r="24" spans="1:15">
      <c r="A24" t="s">
        <v>56</v>
      </c>
    </row>
    <row r="25" spans="1:15">
      <c r="A25" t="s">
        <v>52</v>
      </c>
      <c r="B25" t="s">
        <v>57</v>
      </c>
      <c r="E25" t="s">
        <v>58</v>
      </c>
    </row>
    <row r="26" spans="1:15">
      <c r="A26" t="s">
        <v>55</v>
      </c>
      <c r="B26" t="s">
        <v>59</v>
      </c>
      <c r="E26" t="s">
        <v>60</v>
      </c>
    </row>
    <row r="28" spans="1:15">
      <c r="E28" t="s">
        <v>47</v>
      </c>
      <c r="F28" t="s">
        <v>61</v>
      </c>
    </row>
    <row r="29" spans="1:15">
      <c r="E29">
        <v>1</v>
      </c>
      <c r="F29">
        <v>488</v>
      </c>
    </row>
    <row r="30" spans="1:15">
      <c r="E30">
        <v>2</v>
      </c>
      <c r="F30">
        <v>322</v>
      </c>
    </row>
    <row r="31" spans="1:15">
      <c r="E31">
        <v>3</v>
      </c>
      <c r="F31">
        <v>576</v>
      </c>
    </row>
    <row r="32" spans="1:15">
      <c r="E32">
        <v>4</v>
      </c>
      <c r="F32">
        <v>420</v>
      </c>
    </row>
    <row r="33" spans="5:6">
      <c r="E33">
        <v>5</v>
      </c>
      <c r="F33">
        <v>332</v>
      </c>
    </row>
    <row r="34" spans="5:6">
      <c r="E34">
        <v>6</v>
      </c>
      <c r="F34">
        <v>498</v>
      </c>
    </row>
    <row r="35" spans="5:6">
      <c r="E35">
        <v>7</v>
      </c>
      <c r="F35">
        <v>508</v>
      </c>
    </row>
  </sheetData>
  <mergeCells count="8">
    <mergeCell ref="A1:J1"/>
    <mergeCell ref="A3:J4"/>
    <mergeCell ref="A13:J13"/>
    <mergeCell ref="A10:J10"/>
    <mergeCell ref="A5:J7"/>
    <mergeCell ref="A8:J8"/>
    <mergeCell ref="A9:J9"/>
    <mergeCell ref="A11:J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Domy</dc:creator>
  <cp:keywords/>
  <dc:description/>
  <cp:lastModifiedBy/>
  <cp:revision/>
  <dcterms:created xsi:type="dcterms:W3CDTF">2020-05-18T18:32:21Z</dcterms:created>
  <dcterms:modified xsi:type="dcterms:W3CDTF">2020-05-19T23:23:17Z</dcterms:modified>
  <cp:category/>
  <cp:contentStatus/>
</cp:coreProperties>
</file>